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4.xml" ContentType="application/vnd.openxmlformats-officedocument.drawing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slg_cehua\trunk\数值文档\数值设计\"/>
    </mc:Choice>
  </mc:AlternateContent>
  <xr:revisionPtr revIDLastSave="0" documentId="13_ncr:1_{5FD0FFB7-0924-487E-981A-4BAC16A39EA9}" xr6:coauthVersionLast="47" xr6:coauthVersionMax="47" xr10:uidLastSave="{00000000-0000-0000-0000-000000000000}"/>
  <bookViews>
    <workbookView xWindow="-120" yWindow="-120" windowWidth="29040" windowHeight="15840" tabRatio="788" activeTab="3" xr2:uid="{00000000-000D-0000-FFFF-FFFF00000000}"/>
  </bookViews>
  <sheets>
    <sheet name="节奏总纲" sheetId="18" r:id="rId1"/>
    <sheet name="索引信息" sheetId="76" r:id="rId2"/>
    <sheet name="士兵阶位属性" sheetId="65" r:id="rId3"/>
    <sheet name="士兵阶位属性（日文）" sheetId="85" r:id="rId4"/>
    <sheet name="士兵训练属性" sheetId="69" r:id="rId5"/>
    <sheet name="士兵训练属性（日文）" sheetId="84" r:id="rId6"/>
    <sheet name="士兵相关信息" sheetId="81" r:id="rId7"/>
    <sheet name="兵营招募" sheetId="79" r:id="rId8"/>
    <sheet name="兵营招募（备份啊）" sheetId="71" r:id="rId9"/>
    <sheet name="士兵治疗" sheetId="72" r:id="rId10"/>
    <sheet name="属性汇总" sheetId="73" r:id="rId11"/>
    <sheet name="特产物分布设计" sheetId="82" r:id="rId12"/>
    <sheet name="兵装（赛季内玩法）" sheetId="83" r:id="rId13"/>
    <sheet name="不同付费层特产兵分布" sheetId="74" r:id="rId14"/>
    <sheet name="不同付费层特殊兵种分布" sheetId="75" r:id="rId15"/>
  </sheets>
  <functionGroups builtInGroupCount="19"/>
  <externalReferences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</externalReferences>
  <definedNames>
    <definedName name="aaa">(#REF!,#REF!)</definedName>
    <definedName name="时间节点">#REF!</definedName>
  </definedNames>
  <calcPr calcId="191029"/>
  <customWorkbookViews>
    <customWorkbookView name="admin - 个人视图" guid="{459B7961-6E0F-4AD2-B1C7-0898323A2E74}" mergeInterval="0" personalView="1" maximized="1" windowWidth="1920" windowHeight="804" activeSheetId="3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25" i="65" l="1"/>
  <c r="A22" i="65"/>
  <c r="A23" i="65"/>
  <c r="A24" i="65"/>
  <c r="A26" i="65"/>
  <c r="A27" i="65"/>
  <c r="A28" i="65"/>
  <c r="A21" i="65"/>
  <c r="T17" i="84" l="1"/>
  <c r="T18" i="84"/>
  <c r="T19" i="84"/>
  <c r="T20" i="84"/>
  <c r="T21" i="84"/>
  <c r="T22" i="84"/>
  <c r="T23" i="84"/>
  <c r="T24" i="84"/>
  <c r="T25" i="84"/>
  <c r="T26" i="84"/>
  <c r="T27" i="84"/>
  <c r="T28" i="84"/>
  <c r="T29" i="84"/>
  <c r="T30" i="84"/>
  <c r="T31" i="84"/>
  <c r="T32" i="84"/>
  <c r="T33" i="84"/>
  <c r="T34" i="84"/>
  <c r="T35" i="84"/>
  <c r="T36" i="84"/>
  <c r="T37" i="84"/>
  <c r="T38" i="84"/>
  <c r="T39" i="84"/>
  <c r="T40" i="84"/>
  <c r="T41" i="84"/>
  <c r="T42" i="84"/>
  <c r="T43" i="84"/>
  <c r="T44" i="84"/>
  <c r="T45" i="84"/>
  <c r="T46" i="84"/>
  <c r="T47" i="84"/>
  <c r="T48" i="84"/>
  <c r="T49" i="84"/>
  <c r="T50" i="84"/>
  <c r="T51" i="84"/>
  <c r="T52" i="84"/>
  <c r="T53" i="84"/>
  <c r="T54" i="84"/>
  <c r="T55" i="84"/>
  <c r="T56" i="84"/>
  <c r="T57" i="84"/>
  <c r="T58" i="84"/>
  <c r="T59" i="84"/>
  <c r="T60" i="84"/>
  <c r="T61" i="84"/>
  <c r="T62" i="84"/>
  <c r="T63" i="84"/>
  <c r="T16" i="84"/>
  <c r="V25" i="84"/>
  <c r="W20" i="84"/>
  <c r="W21" i="84" s="1"/>
  <c r="W22" i="84" s="1"/>
  <c r="W23" i="84" s="1"/>
  <c r="V19" i="84"/>
  <c r="E129" i="65"/>
  <c r="E128" i="65"/>
  <c r="E127" i="65"/>
  <c r="B127" i="65"/>
  <c r="E126" i="65"/>
  <c r="B126" i="65"/>
  <c r="E125" i="65"/>
  <c r="B125" i="65"/>
  <c r="E124" i="65"/>
  <c r="B124" i="65"/>
  <c r="E123" i="65"/>
  <c r="B123" i="65"/>
  <c r="E122" i="65"/>
  <c r="B122" i="65"/>
  <c r="E121" i="65"/>
  <c r="B121" i="65"/>
  <c r="E120" i="65"/>
  <c r="B120" i="65"/>
  <c r="E119" i="65"/>
  <c r="V26" i="84" l="1"/>
  <c r="N59" i="84"/>
  <c r="N61" i="84" s="1"/>
  <c r="N63" i="84" s="1"/>
  <c r="N65" i="84" s="1"/>
  <c r="N58" i="84"/>
  <c r="N60" i="84" s="1"/>
  <c r="N62" i="84" s="1"/>
  <c r="N64" i="84" s="1"/>
  <c r="CT201" i="84" l="1"/>
  <c r="CR201" i="84"/>
  <c r="AF201" i="84"/>
  <c r="AK201" i="84" s="1"/>
  <c r="CT200" i="84"/>
  <c r="CR200" i="84"/>
  <c r="AF200" i="84"/>
  <c r="CT199" i="84"/>
  <c r="CR199" i="84"/>
  <c r="AF199" i="84"/>
  <c r="CT198" i="84"/>
  <c r="CR198" i="84"/>
  <c r="AF198" i="84"/>
  <c r="AL198" i="84" s="1"/>
  <c r="CT197" i="84"/>
  <c r="CR197" i="84"/>
  <c r="AF197" i="84"/>
  <c r="CT196" i="84"/>
  <c r="CR196" i="84"/>
  <c r="AF196" i="84"/>
  <c r="CT195" i="84"/>
  <c r="CR195" i="84"/>
  <c r="AF195" i="84"/>
  <c r="AH195" i="84" s="1"/>
  <c r="CT194" i="84"/>
  <c r="CR194" i="84"/>
  <c r="AF194" i="84"/>
  <c r="CT193" i="84"/>
  <c r="CR193" i="84"/>
  <c r="AF193" i="84"/>
  <c r="AH193" i="84" s="1"/>
  <c r="CT192" i="84"/>
  <c r="CR192" i="84"/>
  <c r="AF192" i="84"/>
  <c r="AL192" i="84" s="1"/>
  <c r="CT191" i="84"/>
  <c r="CR191" i="84"/>
  <c r="AF191" i="84"/>
  <c r="CT190" i="84"/>
  <c r="CR190" i="84"/>
  <c r="AF190" i="84"/>
  <c r="AK190" i="84" s="1"/>
  <c r="CT189" i="84"/>
  <c r="CR189" i="84"/>
  <c r="AF189" i="84"/>
  <c r="CT188" i="84"/>
  <c r="CR188" i="84"/>
  <c r="AF188" i="84"/>
  <c r="CT187" i="84"/>
  <c r="CR187" i="84"/>
  <c r="AF187" i="84"/>
  <c r="AK187" i="84" s="1"/>
  <c r="CT186" i="84"/>
  <c r="CU186" i="84" s="1"/>
  <c r="CR186" i="84"/>
  <c r="CS186" i="84" s="1"/>
  <c r="AF186" i="84"/>
  <c r="AF185" i="84"/>
  <c r="AK185" i="84" s="1"/>
  <c r="AF184" i="84"/>
  <c r="AJ184" i="84" s="1"/>
  <c r="AF183" i="84"/>
  <c r="AI183" i="84" s="1"/>
  <c r="AF182" i="84"/>
  <c r="AF181" i="84"/>
  <c r="AK181" i="84" s="1"/>
  <c r="AF180" i="84"/>
  <c r="AI180" i="84" s="1"/>
  <c r="AF179" i="84"/>
  <c r="AL179" i="84" s="1"/>
  <c r="AF178" i="84"/>
  <c r="AH178" i="84" s="1"/>
  <c r="AF177" i="84"/>
  <c r="AK177" i="84" s="1"/>
  <c r="AF176" i="84"/>
  <c r="AF175" i="84"/>
  <c r="AH175" i="84" s="1"/>
  <c r="AF174" i="84"/>
  <c r="AF173" i="84"/>
  <c r="AK173" i="84" s="1"/>
  <c r="AF172" i="84"/>
  <c r="AI172" i="84" s="1"/>
  <c r="AF171" i="84"/>
  <c r="AL171" i="84" s="1"/>
  <c r="AF170" i="84"/>
  <c r="AH170" i="84" s="1"/>
  <c r="AF169" i="84"/>
  <c r="AK169" i="84" s="1"/>
  <c r="AF168" i="84"/>
  <c r="AF167" i="84"/>
  <c r="AL167" i="84" s="1"/>
  <c r="AF166" i="84"/>
  <c r="AK166" i="84" s="1"/>
  <c r="CT156" i="84"/>
  <c r="CR156" i="84"/>
  <c r="CT155" i="84"/>
  <c r="CR155" i="84"/>
  <c r="CT154" i="84"/>
  <c r="CR154" i="84"/>
  <c r="CT153" i="84"/>
  <c r="CR153" i="84"/>
  <c r="CT152" i="84"/>
  <c r="CR152" i="84"/>
  <c r="CT151" i="84"/>
  <c r="CR151" i="84"/>
  <c r="CT150" i="84"/>
  <c r="CR150" i="84"/>
  <c r="CT149" i="84"/>
  <c r="CR149" i="84"/>
  <c r="CT148" i="84"/>
  <c r="CR148" i="84"/>
  <c r="CT147" i="84"/>
  <c r="CR147" i="84"/>
  <c r="CT146" i="84"/>
  <c r="CR146" i="84"/>
  <c r="CT145" i="84"/>
  <c r="CR145" i="84"/>
  <c r="CT144" i="84"/>
  <c r="CR144" i="84"/>
  <c r="CT143" i="84"/>
  <c r="CR143" i="84"/>
  <c r="CT142" i="84"/>
  <c r="CR142" i="84"/>
  <c r="CT141" i="84"/>
  <c r="CU141" i="84" s="1"/>
  <c r="CR141" i="84"/>
  <c r="CS141" i="84" s="1"/>
  <c r="AF120" i="84"/>
  <c r="AB120" i="84"/>
  <c r="AF119" i="84"/>
  <c r="AL119" i="84" s="1"/>
  <c r="AB119" i="84"/>
  <c r="AF118" i="84"/>
  <c r="AB118" i="84"/>
  <c r="AF117" i="84"/>
  <c r="AB117" i="84"/>
  <c r="AF116" i="84"/>
  <c r="AB116" i="84"/>
  <c r="AF115" i="84"/>
  <c r="AL115" i="84" s="1"/>
  <c r="AB115" i="84"/>
  <c r="AF114" i="84"/>
  <c r="AL114" i="84" s="1"/>
  <c r="AB114" i="84"/>
  <c r="AF113" i="84"/>
  <c r="AL113" i="84" s="1"/>
  <c r="AB113" i="84"/>
  <c r="AF112" i="84"/>
  <c r="AI112" i="84" s="1"/>
  <c r="AB112" i="84"/>
  <c r="CT111" i="84"/>
  <c r="CR111" i="84"/>
  <c r="AF111" i="84"/>
  <c r="AJ111" i="84" s="1"/>
  <c r="AB111" i="84"/>
  <c r="CT110" i="84"/>
  <c r="CR110" i="84"/>
  <c r="AF110" i="84"/>
  <c r="AI110" i="84" s="1"/>
  <c r="AB110" i="84"/>
  <c r="CT109" i="84"/>
  <c r="CR109" i="84"/>
  <c r="AF109" i="84"/>
  <c r="AB109" i="84"/>
  <c r="CT108" i="84"/>
  <c r="CR108" i="84"/>
  <c r="AF108" i="84"/>
  <c r="AI108" i="84" s="1"/>
  <c r="AB108" i="84"/>
  <c r="CT107" i="84"/>
  <c r="CR107" i="84"/>
  <c r="AF107" i="84"/>
  <c r="AJ107" i="84" s="1"/>
  <c r="AB107" i="84"/>
  <c r="CT106" i="84"/>
  <c r="CR106" i="84"/>
  <c r="AF106" i="84"/>
  <c r="AB106" i="84"/>
  <c r="CT105" i="84"/>
  <c r="CR105" i="84"/>
  <c r="AF105" i="84"/>
  <c r="AK105" i="84" s="1"/>
  <c r="AB105" i="84"/>
  <c r="CT104" i="84"/>
  <c r="CR104" i="84"/>
  <c r="AF104" i="84"/>
  <c r="AJ104" i="84" s="1"/>
  <c r="AB104" i="84"/>
  <c r="CT103" i="84"/>
  <c r="CR103" i="84"/>
  <c r="AF103" i="84"/>
  <c r="AK103" i="84" s="1"/>
  <c r="AB103" i="84"/>
  <c r="CT102" i="84"/>
  <c r="CR102" i="84"/>
  <c r="AF102" i="84"/>
  <c r="AB102" i="84"/>
  <c r="CT101" i="84"/>
  <c r="CR101" i="84"/>
  <c r="AF101" i="84"/>
  <c r="AK101" i="84" s="1"/>
  <c r="AB101" i="84"/>
  <c r="CT100" i="84"/>
  <c r="CR100" i="84"/>
  <c r="AF100" i="84"/>
  <c r="AI100" i="84" s="1"/>
  <c r="AB100" i="84"/>
  <c r="CT99" i="84"/>
  <c r="CR99" i="84"/>
  <c r="AF99" i="84"/>
  <c r="AK99" i="84" s="1"/>
  <c r="AB99" i="84"/>
  <c r="CT98" i="84"/>
  <c r="CR98" i="84"/>
  <c r="AF98" i="84"/>
  <c r="AI98" i="84" s="1"/>
  <c r="AB98" i="84"/>
  <c r="CT97" i="84"/>
  <c r="CR97" i="84"/>
  <c r="AF97" i="84"/>
  <c r="AK97" i="84" s="1"/>
  <c r="AB97" i="84"/>
  <c r="CT96" i="84"/>
  <c r="CU96" i="84" s="1"/>
  <c r="CR96" i="84"/>
  <c r="CS96" i="84" s="1"/>
  <c r="AF96" i="84"/>
  <c r="AI96" i="84" s="1"/>
  <c r="AB96" i="84"/>
  <c r="AF95" i="84"/>
  <c r="AI95" i="84" s="1"/>
  <c r="AB95" i="84"/>
  <c r="AF94" i="84"/>
  <c r="AI94" i="84" s="1"/>
  <c r="AB94" i="84"/>
  <c r="AF93" i="84"/>
  <c r="AJ93" i="84" s="1"/>
  <c r="AB93" i="84"/>
  <c r="AF92" i="84"/>
  <c r="AK92" i="84" s="1"/>
  <c r="AB92" i="84"/>
  <c r="AF91" i="84"/>
  <c r="AB91" i="84"/>
  <c r="AF90" i="84"/>
  <c r="AB90" i="84"/>
  <c r="AF89" i="84"/>
  <c r="AK89" i="84" s="1"/>
  <c r="AB89" i="84"/>
  <c r="AF88" i="84"/>
  <c r="AB88" i="84"/>
  <c r="AF87" i="84"/>
  <c r="AB87" i="84"/>
  <c r="AF86" i="84"/>
  <c r="AK86" i="84" s="1"/>
  <c r="AB86" i="84"/>
  <c r="AF85" i="84"/>
  <c r="AJ85" i="84" s="1"/>
  <c r="AB85" i="84"/>
  <c r="AD80" i="84"/>
  <c r="AC80" i="84"/>
  <c r="AB80" i="84"/>
  <c r="AD79" i="84"/>
  <c r="AB79" i="84"/>
  <c r="AD78" i="84"/>
  <c r="AB78" i="84"/>
  <c r="AD77" i="84"/>
  <c r="AB77" i="84"/>
  <c r="AD76" i="84"/>
  <c r="AB76" i="84"/>
  <c r="AD75" i="84"/>
  <c r="AB75" i="84"/>
  <c r="AD74" i="84"/>
  <c r="AB74" i="84"/>
  <c r="AD73" i="84"/>
  <c r="AB73" i="84"/>
  <c r="AD72" i="84"/>
  <c r="AB72" i="84"/>
  <c r="AD71" i="84"/>
  <c r="AB71" i="84"/>
  <c r="AD70" i="84"/>
  <c r="AB70" i="84"/>
  <c r="AD69" i="84"/>
  <c r="AB69" i="84"/>
  <c r="AD68" i="84"/>
  <c r="AB68" i="84"/>
  <c r="AD67" i="84"/>
  <c r="AB67" i="84"/>
  <c r="CT66" i="84"/>
  <c r="CR66" i="84"/>
  <c r="AD66" i="84"/>
  <c r="AB66" i="84"/>
  <c r="CT65" i="84"/>
  <c r="CR65" i="84"/>
  <c r="AD65" i="84"/>
  <c r="AB65" i="84"/>
  <c r="CT64" i="84"/>
  <c r="CR64" i="84"/>
  <c r="AD64" i="84"/>
  <c r="AB64" i="84"/>
  <c r="CT63" i="84"/>
  <c r="CR63" i="84"/>
  <c r="AD63" i="84"/>
  <c r="AC63" i="84"/>
  <c r="AB63" i="84"/>
  <c r="CT62" i="84"/>
  <c r="CR62" i="84"/>
  <c r="AD62" i="84"/>
  <c r="AC62" i="84"/>
  <c r="AB62" i="84"/>
  <c r="CT61" i="84"/>
  <c r="CR61" i="84"/>
  <c r="AD61" i="84"/>
  <c r="AC61" i="84"/>
  <c r="AB61" i="84"/>
  <c r="CT60" i="84"/>
  <c r="CR60" i="84"/>
  <c r="AD60" i="84"/>
  <c r="AC60" i="84"/>
  <c r="AB60" i="84"/>
  <c r="CT59" i="84"/>
  <c r="CR59" i="84"/>
  <c r="AD59" i="84"/>
  <c r="AC59" i="84"/>
  <c r="AB59" i="84"/>
  <c r="B59" i="84"/>
  <c r="B61" i="84" s="1"/>
  <c r="B63" i="84" s="1"/>
  <c r="B65" i="84" s="1"/>
  <c r="B67" i="84" s="1"/>
  <c r="B69" i="84" s="1"/>
  <c r="B71" i="84" s="1"/>
  <c r="B73" i="84" s="1"/>
  <c r="B75" i="84" s="1"/>
  <c r="B77" i="84" s="1"/>
  <c r="B79" i="84" s="1"/>
  <c r="B81" i="84" s="1"/>
  <c r="B83" i="84" s="1"/>
  <c r="B85" i="84" s="1"/>
  <c r="CT58" i="84"/>
  <c r="CR58" i="84"/>
  <c r="AD58" i="84"/>
  <c r="AC58" i="84"/>
  <c r="AB58" i="84"/>
  <c r="B58" i="84"/>
  <c r="B60" i="84" s="1"/>
  <c r="B62" i="84" s="1"/>
  <c r="B64" i="84" s="1"/>
  <c r="B66" i="84" s="1"/>
  <c r="B68" i="84" s="1"/>
  <c r="B70" i="84" s="1"/>
  <c r="B72" i="84" s="1"/>
  <c r="B74" i="84" s="1"/>
  <c r="B76" i="84" s="1"/>
  <c r="B78" i="84" s="1"/>
  <c r="B80" i="84" s="1"/>
  <c r="B82" i="84" s="1"/>
  <c r="B84" i="84" s="1"/>
  <c r="CT57" i="84"/>
  <c r="CR57" i="84"/>
  <c r="AD57" i="84"/>
  <c r="AC57" i="84"/>
  <c r="AB57" i="84"/>
  <c r="CT56" i="84"/>
  <c r="CR56" i="84"/>
  <c r="AD56" i="84"/>
  <c r="AC56" i="84"/>
  <c r="AB56" i="84"/>
  <c r="CT55" i="84"/>
  <c r="CR55" i="84"/>
  <c r="AD55" i="84"/>
  <c r="AC55" i="84"/>
  <c r="AB55" i="84"/>
  <c r="CT54" i="84"/>
  <c r="CR54" i="84"/>
  <c r="AD54" i="84"/>
  <c r="AC54" i="84"/>
  <c r="AB54" i="84"/>
  <c r="CT53" i="84"/>
  <c r="CR53" i="84"/>
  <c r="AD53" i="84"/>
  <c r="AC53" i="84"/>
  <c r="AB53" i="84"/>
  <c r="CT52" i="84"/>
  <c r="CR52" i="84"/>
  <c r="AD52" i="84"/>
  <c r="AC52" i="84"/>
  <c r="AB52" i="84"/>
  <c r="CT51" i="84"/>
  <c r="CU51" i="84" s="1"/>
  <c r="CR51" i="84"/>
  <c r="CS51" i="84" s="1"/>
  <c r="AD51" i="84"/>
  <c r="AC51" i="84"/>
  <c r="AB51" i="84"/>
  <c r="AD50" i="84"/>
  <c r="AC50" i="84"/>
  <c r="AB50" i="84"/>
  <c r="AD49" i="84"/>
  <c r="AC49" i="84"/>
  <c r="AB49" i="84"/>
  <c r="AD48" i="84"/>
  <c r="AC48" i="84"/>
  <c r="AB48" i="84"/>
  <c r="AD47" i="84"/>
  <c r="AC47" i="84"/>
  <c r="AB47" i="84"/>
  <c r="AD46" i="84"/>
  <c r="AC46" i="84"/>
  <c r="AB46" i="84"/>
  <c r="AD45" i="84"/>
  <c r="AC45" i="84"/>
  <c r="AB45" i="84"/>
  <c r="AG40" i="84"/>
  <c r="AO40" i="84" s="1"/>
  <c r="AG39" i="84"/>
  <c r="AM39" i="84" s="1"/>
  <c r="AG38" i="84"/>
  <c r="AO38" i="84" s="1"/>
  <c r="AG37" i="84"/>
  <c r="AO37" i="84" s="1"/>
  <c r="AG36" i="84"/>
  <c r="AO36" i="84" s="1"/>
  <c r="AG35" i="84"/>
  <c r="AQ35" i="84" s="1"/>
  <c r="AG34" i="84"/>
  <c r="AO34" i="84" s="1"/>
  <c r="AG33" i="84"/>
  <c r="AO33" i="84" s="1"/>
  <c r="AG32" i="84"/>
  <c r="AO32" i="84" s="1"/>
  <c r="AG31" i="84"/>
  <c r="AQ31" i="84" s="1"/>
  <c r="AG30" i="84"/>
  <c r="AO30" i="84" s="1"/>
  <c r="AG29" i="84"/>
  <c r="AO29" i="84" s="1"/>
  <c r="AG28" i="84"/>
  <c r="AO28" i="84" s="1"/>
  <c r="AG27" i="84"/>
  <c r="AG26" i="84"/>
  <c r="AO26" i="84" s="1"/>
  <c r="AG25" i="84"/>
  <c r="AG24" i="84"/>
  <c r="AO24" i="84" s="1"/>
  <c r="AG23" i="84"/>
  <c r="AG22" i="84"/>
  <c r="AO22" i="84" s="1"/>
  <c r="CT21" i="84"/>
  <c r="CR21" i="84"/>
  <c r="AG21" i="84"/>
  <c r="AO21" i="84" s="1"/>
  <c r="CT20" i="84"/>
  <c r="CR20" i="84"/>
  <c r="AG20" i="84"/>
  <c r="AO20" i="84" s="1"/>
  <c r="CT19" i="84"/>
  <c r="CR19" i="84"/>
  <c r="AG19" i="84"/>
  <c r="AO19" i="84" s="1"/>
  <c r="CT18" i="84"/>
  <c r="CR18" i="84"/>
  <c r="AG18" i="84"/>
  <c r="AO18" i="84" s="1"/>
  <c r="CT17" i="84"/>
  <c r="CR17" i="84"/>
  <c r="AG17" i="84"/>
  <c r="AO17" i="84" s="1"/>
  <c r="CT16" i="84"/>
  <c r="CR16" i="84"/>
  <c r="AG16" i="84"/>
  <c r="AN16" i="84" s="1"/>
  <c r="CT15" i="84"/>
  <c r="CR15" i="84"/>
  <c r="AG15" i="84"/>
  <c r="AQ15" i="84" s="1"/>
  <c r="CT14" i="84"/>
  <c r="CR14" i="84"/>
  <c r="AG14" i="84"/>
  <c r="AN14" i="84" s="1"/>
  <c r="CT13" i="84"/>
  <c r="CR13" i="84"/>
  <c r="AG13" i="84"/>
  <c r="AQ13" i="84" s="1"/>
  <c r="CT12" i="84"/>
  <c r="CR12" i="84"/>
  <c r="AG12" i="84"/>
  <c r="AN12" i="84" s="1"/>
  <c r="CT11" i="84"/>
  <c r="CR11" i="84"/>
  <c r="AG11" i="84"/>
  <c r="AQ11" i="84" s="1"/>
  <c r="CT10" i="84"/>
  <c r="CR10" i="84"/>
  <c r="AG10" i="84"/>
  <c r="AN10" i="84" s="1"/>
  <c r="CT9" i="84"/>
  <c r="CR9" i="84"/>
  <c r="AG9" i="84"/>
  <c r="AQ9" i="84" s="1"/>
  <c r="CT8" i="84"/>
  <c r="CR8" i="84"/>
  <c r="AG8" i="84"/>
  <c r="AN8" i="84" s="1"/>
  <c r="CT7" i="84"/>
  <c r="CR7" i="84"/>
  <c r="AG7" i="84"/>
  <c r="AQ7" i="84" s="1"/>
  <c r="CT6" i="84"/>
  <c r="CU6" i="84" s="1"/>
  <c r="CR6" i="84"/>
  <c r="CS6" i="84" s="1"/>
  <c r="AG6" i="84"/>
  <c r="AN6" i="84" s="1"/>
  <c r="AD6" i="84"/>
  <c r="AD7" i="84" s="1"/>
  <c r="AD8" i="84" s="1"/>
  <c r="AD9" i="84" s="1"/>
  <c r="AD10" i="84" s="1"/>
  <c r="AD11" i="84" s="1"/>
  <c r="AD12" i="84" s="1"/>
  <c r="AD13" i="84" s="1"/>
  <c r="AD14" i="84" s="1"/>
  <c r="AD15" i="84" s="1"/>
  <c r="AD16" i="84" s="1"/>
  <c r="AD17" i="84" s="1"/>
  <c r="AD18" i="84" s="1"/>
  <c r="AD19" i="84" s="1"/>
  <c r="AD20" i="84" s="1"/>
  <c r="AD21" i="84" s="1"/>
  <c r="AD22" i="84" s="1"/>
  <c r="AD23" i="84" s="1"/>
  <c r="AD24" i="84" s="1"/>
  <c r="AD25" i="84" s="1"/>
  <c r="AD26" i="84" s="1"/>
  <c r="AD27" i="84" s="1"/>
  <c r="AD28" i="84" s="1"/>
  <c r="AD29" i="84" s="1"/>
  <c r="AD30" i="84" s="1"/>
  <c r="AD31" i="84" s="1"/>
  <c r="AD32" i="84" s="1"/>
  <c r="AD33" i="84" s="1"/>
  <c r="AD34" i="84" s="1"/>
  <c r="AD35" i="84" s="1"/>
  <c r="AD36" i="84" s="1"/>
  <c r="AD37" i="84" s="1"/>
  <c r="AD38" i="84" s="1"/>
  <c r="AD39" i="84" s="1"/>
  <c r="AD40" i="84" s="1"/>
  <c r="AG5" i="84"/>
  <c r="AQ5" i="84" s="1"/>
  <c r="AF5" i="84"/>
  <c r="AK5" i="84" s="1"/>
  <c r="AK104" i="84" l="1"/>
  <c r="AJ193" i="84"/>
  <c r="AL105" i="84"/>
  <c r="AK195" i="84"/>
  <c r="AQ32" i="84"/>
  <c r="CV51" i="84"/>
  <c r="AL5" i="84"/>
  <c r="AQ17" i="84"/>
  <c r="AN36" i="84"/>
  <c r="AL47" i="84"/>
  <c r="AJ94" i="84"/>
  <c r="AQ19" i="84"/>
  <c r="AM5" i="84"/>
  <c r="CS7" i="84"/>
  <c r="CS8" i="84" s="1"/>
  <c r="AP36" i="84"/>
  <c r="AN5" i="84"/>
  <c r="AP17" i="84"/>
  <c r="AP5" i="84"/>
  <c r="AH103" i="84"/>
  <c r="AK170" i="84"/>
  <c r="AN24" i="84"/>
  <c r="AN29" i="84"/>
  <c r="AM34" i="84"/>
  <c r="AI103" i="84"/>
  <c r="AL110" i="84"/>
  <c r="AK178" i="84"/>
  <c r="AH184" i="84"/>
  <c r="AM24" i="84"/>
  <c r="AP24" i="84"/>
  <c r="AP34" i="84"/>
  <c r="AL178" i="84"/>
  <c r="AK184" i="84"/>
  <c r="AN17" i="84"/>
  <c r="AQ24" i="84"/>
  <c r="AL96" i="84"/>
  <c r="AQ36" i="84"/>
  <c r="AL99" i="84"/>
  <c r="AL170" i="84"/>
  <c r="AH180" i="84"/>
  <c r="AJ195" i="84"/>
  <c r="AK111" i="84"/>
  <c r="AN18" i="84"/>
  <c r="AM32" i="84"/>
  <c r="AQ34" i="84"/>
  <c r="AI97" i="84"/>
  <c r="AL98" i="84"/>
  <c r="AJ103" i="84"/>
  <c r="AL111" i="84"/>
  <c r="AH172" i="84"/>
  <c r="AM17" i="84"/>
  <c r="AP18" i="84"/>
  <c r="AN32" i="84"/>
  <c r="AJ97" i="84"/>
  <c r="AL103" i="84"/>
  <c r="AJ110" i="84"/>
  <c r="AJ172" i="84"/>
  <c r="AJ180" i="84"/>
  <c r="AI51" i="84"/>
  <c r="AH98" i="84"/>
  <c r="AL180" i="84"/>
  <c r="AQ18" i="84"/>
  <c r="AP32" i="84"/>
  <c r="AL97" i="84"/>
  <c r="AL172" i="84"/>
  <c r="CU7" i="84"/>
  <c r="CU8" i="84" s="1"/>
  <c r="CU9" i="84" s="1"/>
  <c r="CU10" i="84" s="1"/>
  <c r="CU11" i="84" s="1"/>
  <c r="CU12" i="84" s="1"/>
  <c r="CU13" i="84" s="1"/>
  <c r="CU14" i="84" s="1"/>
  <c r="CU15" i="84" s="1"/>
  <c r="CU16" i="84" s="1"/>
  <c r="CU17" i="84" s="1"/>
  <c r="CU18" i="84" s="1"/>
  <c r="CU19" i="84" s="1"/>
  <c r="CU20" i="84" s="1"/>
  <c r="CU21" i="84" s="1"/>
  <c r="CS97" i="84"/>
  <c r="CS98" i="84" s="1"/>
  <c r="CV96" i="84"/>
  <c r="AJ89" i="84"/>
  <c r="AH107" i="84"/>
  <c r="AJ119" i="84"/>
  <c r="AM22" i="84"/>
  <c r="AH95" i="84"/>
  <c r="AI107" i="84"/>
  <c r="AH171" i="84"/>
  <c r="AJ169" i="84"/>
  <c r="AI175" i="84"/>
  <c r="AH177" i="84"/>
  <c r="AI169" i="84"/>
  <c r="AL190" i="84"/>
  <c r="AK198" i="84"/>
  <c r="AM21" i="84"/>
  <c r="AI101" i="84"/>
  <c r="AK107" i="84"/>
  <c r="AK108" i="84"/>
  <c r="AI114" i="84"/>
  <c r="AJ167" i="84"/>
  <c r="AL169" i="84"/>
  <c r="AJ171" i="84"/>
  <c r="AH173" i="84"/>
  <c r="AJ175" i="84"/>
  <c r="AL177" i="84"/>
  <c r="AJ179" i="84"/>
  <c r="AH181" i="84"/>
  <c r="AJ183" i="84"/>
  <c r="AH185" i="84"/>
  <c r="AN39" i="84"/>
  <c r="CS142" i="84"/>
  <c r="CS143" i="84" s="1"/>
  <c r="AM30" i="84"/>
  <c r="AO39" i="84"/>
  <c r="AH167" i="84"/>
  <c r="AH179" i="84"/>
  <c r="AL95" i="84"/>
  <c r="AH101" i="84"/>
  <c r="AJ108" i="84"/>
  <c r="AI167" i="84"/>
  <c r="AI171" i="84"/>
  <c r="AI179" i="84"/>
  <c r="AF6" i="84"/>
  <c r="AM20" i="84"/>
  <c r="AN21" i="84"/>
  <c r="AQ22" i="84"/>
  <c r="AP28" i="84"/>
  <c r="AQ30" i="84"/>
  <c r="AN35" i="84"/>
  <c r="AM40" i="84"/>
  <c r="AK66" i="84"/>
  <c r="AO14" i="84"/>
  <c r="AM19" i="84"/>
  <c r="AN20" i="84"/>
  <c r="AP21" i="84"/>
  <c r="AM26" i="84"/>
  <c r="AQ28" i="84"/>
  <c r="AN33" i="84"/>
  <c r="AM38" i="84"/>
  <c r="AP40" i="84"/>
  <c r="AI69" i="84"/>
  <c r="AH99" i="84"/>
  <c r="AH100" i="84"/>
  <c r="AJ101" i="84"/>
  <c r="AH105" i="84"/>
  <c r="AL107" i="84"/>
  <c r="AL108" i="84"/>
  <c r="AH111" i="84"/>
  <c r="AK167" i="84"/>
  <c r="AK171" i="84"/>
  <c r="AI173" i="84"/>
  <c r="AK175" i="84"/>
  <c r="AK179" i="84"/>
  <c r="AI181" i="84"/>
  <c r="AK183" i="84"/>
  <c r="AI185" i="84"/>
  <c r="AH187" i="84"/>
  <c r="AH47" i="84"/>
  <c r="AH108" i="84"/>
  <c r="AI177" i="84"/>
  <c r="AH183" i="84"/>
  <c r="AP30" i="84"/>
  <c r="CU52" i="84"/>
  <c r="CU53" i="84" s="1"/>
  <c r="CU54" i="84" s="1"/>
  <c r="CU55" i="84" s="1"/>
  <c r="CU56" i="84" s="1"/>
  <c r="CU57" i="84" s="1"/>
  <c r="CU58" i="84" s="1"/>
  <c r="CU59" i="84" s="1"/>
  <c r="CU60" i="84" s="1"/>
  <c r="CU61" i="84" s="1"/>
  <c r="CU62" i="84" s="1"/>
  <c r="CU63" i="84" s="1"/>
  <c r="CU64" i="84" s="1"/>
  <c r="CU65" i="84" s="1"/>
  <c r="CU66" i="84" s="1"/>
  <c r="AH5" i="84"/>
  <c r="AM18" i="84"/>
  <c r="AN19" i="84"/>
  <c r="AP20" i="84"/>
  <c r="AQ21" i="84"/>
  <c r="AP26" i="84"/>
  <c r="AN31" i="84"/>
  <c r="AM36" i="84"/>
  <c r="AP38" i="84"/>
  <c r="AQ40" i="84"/>
  <c r="AI46" i="84"/>
  <c r="AJ79" i="84"/>
  <c r="AH96" i="84"/>
  <c r="AH97" i="84"/>
  <c r="AI99" i="84"/>
  <c r="AL100" i="84"/>
  <c r="AL101" i="84"/>
  <c r="AI105" i="84"/>
  <c r="AI111" i="84"/>
  <c r="AJ173" i="84"/>
  <c r="AL175" i="84"/>
  <c r="AJ181" i="84"/>
  <c r="AL183" i="84"/>
  <c r="AJ185" i="84"/>
  <c r="AJ187" i="84"/>
  <c r="AH169" i="84"/>
  <c r="AK192" i="84"/>
  <c r="AM28" i="84"/>
  <c r="AJ45" i="84"/>
  <c r="CV6" i="84"/>
  <c r="AP22" i="84"/>
  <c r="AN28" i="84"/>
  <c r="AJ177" i="84"/>
  <c r="AP19" i="84"/>
  <c r="AQ20" i="84"/>
  <c r="AQ26" i="84"/>
  <c r="AQ38" i="84"/>
  <c r="AJ99" i="84"/>
  <c r="AJ105" i="84"/>
  <c r="AL173" i="84"/>
  <c r="AL181" i="84"/>
  <c r="AL185" i="84"/>
  <c r="AF33" i="84"/>
  <c r="AF27" i="84"/>
  <c r="AJ51" i="84"/>
  <c r="AK54" i="84"/>
  <c r="AI68" i="84"/>
  <c r="AJ69" i="84"/>
  <c r="AH118" i="84"/>
  <c r="AK118" i="84"/>
  <c r="AL118" i="84"/>
  <c r="AJ118" i="84"/>
  <c r="AP6" i="84"/>
  <c r="AP10" i="84"/>
  <c r="AP16" i="84"/>
  <c r="AQ6" i="84"/>
  <c r="AM7" i="84"/>
  <c r="AQ8" i="84"/>
  <c r="AM9" i="84"/>
  <c r="AQ10" i="84"/>
  <c r="AM11" i="84"/>
  <c r="AQ12" i="84"/>
  <c r="AM13" i="84"/>
  <c r="AQ14" i="84"/>
  <c r="AM15" i="84"/>
  <c r="AQ16" i="84"/>
  <c r="AF23" i="84"/>
  <c r="AF25" i="84"/>
  <c r="AQ27" i="84"/>
  <c r="AP27" i="84"/>
  <c r="AM27" i="84"/>
  <c r="AL54" i="84"/>
  <c r="AJ78" i="84"/>
  <c r="AI118" i="84"/>
  <c r="AO10" i="84"/>
  <c r="AO5" i="84"/>
  <c r="AF7" i="84"/>
  <c r="AN7" i="84"/>
  <c r="AF9" i="84"/>
  <c r="AN9" i="84"/>
  <c r="AF11" i="84"/>
  <c r="AN11" i="84"/>
  <c r="AF13" i="84"/>
  <c r="AN13" i="84"/>
  <c r="AF15" i="84"/>
  <c r="AN15" i="84"/>
  <c r="AQ23" i="84"/>
  <c r="AP23" i="84"/>
  <c r="AM23" i="84"/>
  <c r="AM25" i="84"/>
  <c r="AQ25" i="84"/>
  <c r="AP25" i="84"/>
  <c r="AK80" i="84"/>
  <c r="AL49" i="84"/>
  <c r="AH57" i="84"/>
  <c r="AK67" i="84"/>
  <c r="AO12" i="84"/>
  <c r="AP12" i="84"/>
  <c r="AO9" i="84"/>
  <c r="AO11" i="84"/>
  <c r="AO13" i="84"/>
  <c r="AO15" i="84"/>
  <c r="AF35" i="84"/>
  <c r="AF37" i="84"/>
  <c r="AJ77" i="84"/>
  <c r="CU97" i="84"/>
  <c r="CU98" i="84" s="1"/>
  <c r="CU99" i="84" s="1"/>
  <c r="CU100" i="84" s="1"/>
  <c r="CU101" i="84" s="1"/>
  <c r="CU102" i="84" s="1"/>
  <c r="CU103" i="84" s="1"/>
  <c r="CU104" i="84" s="1"/>
  <c r="CU105" i="84" s="1"/>
  <c r="CU106" i="84" s="1"/>
  <c r="CU107" i="84" s="1"/>
  <c r="CU108" i="84" s="1"/>
  <c r="CU109" i="84" s="1"/>
  <c r="CU110" i="84" s="1"/>
  <c r="CU111" i="84" s="1"/>
  <c r="AO6" i="84"/>
  <c r="AO16" i="84"/>
  <c r="AO7" i="84"/>
  <c r="AI5" i="84"/>
  <c r="AP7" i="84"/>
  <c r="AP9" i="84"/>
  <c r="AP11" i="84"/>
  <c r="AP13" i="84"/>
  <c r="AP15" i="84"/>
  <c r="AN27" i="84"/>
  <c r="AF31" i="84"/>
  <c r="AM37" i="84"/>
  <c r="AQ37" i="84"/>
  <c r="AP37" i="84"/>
  <c r="AI50" i="84"/>
  <c r="AK77" i="84"/>
  <c r="AI91" i="84"/>
  <c r="AH91" i="84"/>
  <c r="AL91" i="84"/>
  <c r="AK91" i="84"/>
  <c r="AJ91" i="84"/>
  <c r="AI102" i="84"/>
  <c r="AH102" i="84"/>
  <c r="AL102" i="84"/>
  <c r="AK102" i="84"/>
  <c r="AJ102" i="84"/>
  <c r="AP8" i="84"/>
  <c r="AP14" i="84"/>
  <c r="AJ5" i="84"/>
  <c r="AF40" i="84"/>
  <c r="AF39" i="84"/>
  <c r="AF38" i="84"/>
  <c r="AF34" i="84"/>
  <c r="AF30" i="84"/>
  <c r="AF26" i="84"/>
  <c r="AF22" i="84"/>
  <c r="AF20" i="84"/>
  <c r="AF36" i="84"/>
  <c r="AF32" i="84"/>
  <c r="AF28" i="84"/>
  <c r="AF24" i="84"/>
  <c r="AF21" i="84"/>
  <c r="AF19" i="84"/>
  <c r="AM6" i="84"/>
  <c r="AM8" i="84"/>
  <c r="AM10" i="84"/>
  <c r="AM12" i="84"/>
  <c r="AM14" i="84"/>
  <c r="AM16" i="84"/>
  <c r="AF17" i="84"/>
  <c r="AF18" i="84"/>
  <c r="AN23" i="84"/>
  <c r="AN25" i="84"/>
  <c r="AO27" i="84"/>
  <c r="AF29" i="84"/>
  <c r="AM33" i="84"/>
  <c r="AQ33" i="84"/>
  <c r="AP33" i="84"/>
  <c r="AJ50" i="84"/>
  <c r="AK52" i="84"/>
  <c r="AH55" i="84"/>
  <c r="AH65" i="84"/>
  <c r="AH73" i="84"/>
  <c r="AO8" i="84"/>
  <c r="AF8" i="84"/>
  <c r="AF10" i="84"/>
  <c r="AF12" i="84"/>
  <c r="AF14" i="84"/>
  <c r="AF16" i="84"/>
  <c r="AO23" i="84"/>
  <c r="AO25" i="84"/>
  <c r="AM29" i="84"/>
  <c r="AQ29" i="84"/>
  <c r="AP29" i="84"/>
  <c r="AN37" i="84"/>
  <c r="AJ49" i="84"/>
  <c r="AK50" i="84"/>
  <c r="AL51" i="84"/>
  <c r="AI52" i="84"/>
  <c r="AL55" i="84"/>
  <c r="AI65" i="84"/>
  <c r="AJ68" i="84"/>
  <c r="AJ71" i="84"/>
  <c r="AI73" i="84"/>
  <c r="AI75" i="84"/>
  <c r="AL77" i="84"/>
  <c r="AH80" i="84"/>
  <c r="AI86" i="84"/>
  <c r="AH86" i="84"/>
  <c r="AL86" i="84"/>
  <c r="AM31" i="84"/>
  <c r="AM35" i="84"/>
  <c r="AH46" i="84"/>
  <c r="AK49" i="84"/>
  <c r="AL50" i="84"/>
  <c r="CS52" i="84"/>
  <c r="AJ52" i="84"/>
  <c r="AH59" i="84"/>
  <c r="AH61" i="84"/>
  <c r="AH63" i="84"/>
  <c r="AJ65" i="84"/>
  <c r="AJ67" i="84"/>
  <c r="AK68" i="84"/>
  <c r="AK71" i="84"/>
  <c r="AK73" i="84"/>
  <c r="AI78" i="84"/>
  <c r="AJ86" i="84"/>
  <c r="AO31" i="84"/>
  <c r="AO35" i="84"/>
  <c r="AJ80" i="84"/>
  <c r="AL79" i="84"/>
  <c r="AH75" i="84"/>
  <c r="AI74" i="84"/>
  <c r="AJ73" i="84"/>
  <c r="AK72" i="84"/>
  <c r="AL71" i="84"/>
  <c r="AI80" i="84"/>
  <c r="AK79" i="84"/>
  <c r="AL78" i="84"/>
  <c r="AH78" i="84"/>
  <c r="AI77" i="84"/>
  <c r="AK76" i="84"/>
  <c r="AK74" i="84"/>
  <c r="AI71" i="84"/>
  <c r="AH68" i="84"/>
  <c r="AI67" i="84"/>
  <c r="AH66" i="84"/>
  <c r="AL56" i="84"/>
  <c r="AK55" i="84"/>
  <c r="AJ54" i="84"/>
  <c r="AI53" i="84"/>
  <c r="AH52" i="84"/>
  <c r="AH50" i="84"/>
  <c r="AI49" i="84"/>
  <c r="AJ48" i="84"/>
  <c r="AK47" i="84"/>
  <c r="AL46" i="84"/>
  <c r="AH77" i="84"/>
  <c r="AJ76" i="84"/>
  <c r="AJ74" i="84"/>
  <c r="AL72" i="84"/>
  <c r="AH71" i="84"/>
  <c r="AH67" i="84"/>
  <c r="AL63" i="84"/>
  <c r="AL62" i="84"/>
  <c r="AL61" i="84"/>
  <c r="AL60" i="84"/>
  <c r="AL59" i="84"/>
  <c r="AL58" i="84"/>
  <c r="AL57" i="84"/>
  <c r="AK56" i="84"/>
  <c r="AJ55" i="84"/>
  <c r="AI54" i="84"/>
  <c r="AH53" i="84"/>
  <c r="AH49" i="84"/>
  <c r="AI48" i="84"/>
  <c r="AJ47" i="84"/>
  <c r="AK46" i="84"/>
  <c r="AL45" i="84"/>
  <c r="AI76" i="84"/>
  <c r="AL75" i="84"/>
  <c r="AH74" i="84"/>
  <c r="AJ72" i="84"/>
  <c r="AL70" i="84"/>
  <c r="AL64" i="84"/>
  <c r="AK63" i="84"/>
  <c r="AK62" i="84"/>
  <c r="AK61" i="84"/>
  <c r="AK60" i="84"/>
  <c r="AK59" i="84"/>
  <c r="AK58" i="84"/>
  <c r="AK57" i="84"/>
  <c r="AJ56" i="84"/>
  <c r="AI55" i="84"/>
  <c r="AH54" i="84"/>
  <c r="AH48" i="84"/>
  <c r="AI47" i="84"/>
  <c r="AJ46" i="84"/>
  <c r="AK45" i="84"/>
  <c r="AH76" i="84"/>
  <c r="AK75" i="84"/>
  <c r="AI72" i="84"/>
  <c r="AK70" i="84"/>
  <c r="AL69" i="84"/>
  <c r="AL65" i="84"/>
  <c r="AK64" i="84"/>
  <c r="AJ63" i="84"/>
  <c r="AJ62" i="84"/>
  <c r="AJ61" i="84"/>
  <c r="AJ60" i="84"/>
  <c r="AJ59" i="84"/>
  <c r="AJ58" i="84"/>
  <c r="AJ57" i="84"/>
  <c r="AI56" i="84"/>
  <c r="AL80" i="84"/>
  <c r="AJ75" i="84"/>
  <c r="AL73" i="84"/>
  <c r="AH72" i="84"/>
  <c r="AJ70" i="84"/>
  <c r="AK69" i="84"/>
  <c r="AL68" i="84"/>
  <c r="AL66" i="84"/>
  <c r="AK65" i="84"/>
  <c r="AJ64" i="84"/>
  <c r="AI63" i="84"/>
  <c r="AI62" i="84"/>
  <c r="AI61" i="84"/>
  <c r="AI60" i="84"/>
  <c r="AI59" i="84"/>
  <c r="AI58" i="84"/>
  <c r="AI57" i="84"/>
  <c r="AH56" i="84"/>
  <c r="AL52" i="84"/>
  <c r="AK51" i="84"/>
  <c r="AK48" i="84"/>
  <c r="AJ53" i="84"/>
  <c r="AL67" i="84"/>
  <c r="AH70" i="84"/>
  <c r="AL76" i="84"/>
  <c r="AK78" i="84"/>
  <c r="AN22" i="84"/>
  <c r="AN26" i="84"/>
  <c r="AN30" i="84"/>
  <c r="AP31" i="84"/>
  <c r="AN34" i="84"/>
  <c r="AP35" i="84"/>
  <c r="AN38" i="84"/>
  <c r="AP39" i="84"/>
  <c r="AH45" i="84"/>
  <c r="AL48" i="84"/>
  <c r="AK53" i="84"/>
  <c r="AH58" i="84"/>
  <c r="AH64" i="84"/>
  <c r="AI66" i="84"/>
  <c r="AI70" i="84"/>
  <c r="AH79" i="84"/>
  <c r="AQ39" i="84"/>
  <c r="AI45" i="84"/>
  <c r="AH51" i="84"/>
  <c r="AL53" i="84"/>
  <c r="AH60" i="84"/>
  <c r="AH62" i="84"/>
  <c r="AI64" i="84"/>
  <c r="AJ66" i="84"/>
  <c r="AH69" i="84"/>
  <c r="AL74" i="84"/>
  <c r="AI79" i="84"/>
  <c r="AI88" i="84"/>
  <c r="AH88" i="84"/>
  <c r="AL88" i="84"/>
  <c r="AK88" i="84"/>
  <c r="AJ88" i="84"/>
  <c r="AH112" i="84"/>
  <c r="AK112" i="84"/>
  <c r="AJ112" i="84"/>
  <c r="AL112" i="84"/>
  <c r="AI85" i="84"/>
  <c r="AH85" i="84"/>
  <c r="AL85" i="84"/>
  <c r="AI93" i="84"/>
  <c r="AH93" i="84"/>
  <c r="AL93" i="84"/>
  <c r="AH113" i="84"/>
  <c r="AK113" i="84"/>
  <c r="AJ113" i="84"/>
  <c r="AI113" i="84"/>
  <c r="AI90" i="84"/>
  <c r="AH90" i="84"/>
  <c r="AL90" i="84"/>
  <c r="AK85" i="84"/>
  <c r="AI87" i="84"/>
  <c r="AH87" i="84"/>
  <c r="AL87" i="84"/>
  <c r="AJ90" i="84"/>
  <c r="AK93" i="84"/>
  <c r="AH116" i="84"/>
  <c r="AK116" i="84"/>
  <c r="AJ116" i="84"/>
  <c r="AI116" i="84"/>
  <c r="AL116" i="84"/>
  <c r="AN40" i="84"/>
  <c r="AJ87" i="84"/>
  <c r="AK90" i="84"/>
  <c r="AI92" i="84"/>
  <c r="AH92" i="84"/>
  <c r="AL92" i="84"/>
  <c r="AK87" i="84"/>
  <c r="AI89" i="84"/>
  <c r="AH89" i="84"/>
  <c r="AL89" i="84"/>
  <c r="AJ92" i="84"/>
  <c r="AJ106" i="84"/>
  <c r="AL106" i="84"/>
  <c r="AK106" i="84"/>
  <c r="AI106" i="84"/>
  <c r="AH106" i="84"/>
  <c r="AH94" i="84"/>
  <c r="AK109" i="84"/>
  <c r="AI109" i="84"/>
  <c r="AJ109" i="84"/>
  <c r="AK94" i="84"/>
  <c r="AJ95" i="84"/>
  <c r="AJ96" i="84"/>
  <c r="AJ98" i="84"/>
  <c r="AJ100" i="84"/>
  <c r="AL104" i="84"/>
  <c r="AI104" i="84"/>
  <c r="AH109" i="84"/>
  <c r="AL94" i="84"/>
  <c r="AK95" i="84"/>
  <c r="AK96" i="84"/>
  <c r="AK98" i="84"/>
  <c r="AK100" i="84"/>
  <c r="AH104" i="84"/>
  <c r="AL109" i="84"/>
  <c r="AH114" i="84"/>
  <c r="AK114" i="84"/>
  <c r="AJ114" i="84"/>
  <c r="AH120" i="84"/>
  <c r="AK120" i="84"/>
  <c r="AI120" i="84"/>
  <c r="AL120" i="84"/>
  <c r="AJ120" i="84"/>
  <c r="AH117" i="84"/>
  <c r="AK117" i="84"/>
  <c r="AJ117" i="84"/>
  <c r="AI117" i="84"/>
  <c r="AK110" i="84"/>
  <c r="AH110" i="84"/>
  <c r="AH115" i="84"/>
  <c r="AK115" i="84"/>
  <c r="AJ115" i="84"/>
  <c r="AI115" i="84"/>
  <c r="AL117" i="84"/>
  <c r="AJ196" i="84"/>
  <c r="AI196" i="84"/>
  <c r="AH196" i="84"/>
  <c r="AK196" i="84"/>
  <c r="AL196" i="84"/>
  <c r="AH119" i="84"/>
  <c r="AK119" i="84"/>
  <c r="CV141" i="84"/>
  <c r="AI119" i="84"/>
  <c r="AI176" i="84"/>
  <c r="AL176" i="84"/>
  <c r="AK176" i="84"/>
  <c r="AJ176" i="84"/>
  <c r="AH176" i="84"/>
  <c r="AJ174" i="84"/>
  <c r="AI174" i="84"/>
  <c r="AH174" i="84"/>
  <c r="AL174" i="84"/>
  <c r="AK174" i="84"/>
  <c r="CU142" i="84"/>
  <c r="CU143" i="84" s="1"/>
  <c r="CU144" i="84" s="1"/>
  <c r="CU145" i="84" s="1"/>
  <c r="CU146" i="84" s="1"/>
  <c r="CU147" i="84" s="1"/>
  <c r="CU148" i="84" s="1"/>
  <c r="CU149" i="84" s="1"/>
  <c r="CU150" i="84" s="1"/>
  <c r="CU151" i="84" s="1"/>
  <c r="CU152" i="84" s="1"/>
  <c r="CU153" i="84" s="1"/>
  <c r="CU154" i="84" s="1"/>
  <c r="CU155" i="84" s="1"/>
  <c r="CU156" i="84" s="1"/>
  <c r="AI199" i="84"/>
  <c r="AL199" i="84"/>
  <c r="AH199" i="84"/>
  <c r="AK199" i="84"/>
  <c r="AJ199" i="84"/>
  <c r="AJ194" i="84"/>
  <c r="AI194" i="84"/>
  <c r="AH194" i="84"/>
  <c r="AL194" i="84"/>
  <c r="AK194" i="84"/>
  <c r="CV186" i="84"/>
  <c r="CS187" i="84"/>
  <c r="AI189" i="84"/>
  <c r="AL189" i="84"/>
  <c r="AK189" i="84"/>
  <c r="AJ189" i="84"/>
  <c r="AH189" i="84"/>
  <c r="AJ166" i="84"/>
  <c r="AI166" i="84"/>
  <c r="AH166" i="84"/>
  <c r="AL166" i="84"/>
  <c r="AI168" i="84"/>
  <c r="AL168" i="84"/>
  <c r="AK168" i="84"/>
  <c r="AJ168" i="84"/>
  <c r="AH168" i="84"/>
  <c r="AJ182" i="84"/>
  <c r="AI182" i="84"/>
  <c r="AH182" i="84"/>
  <c r="AK182" i="84"/>
  <c r="AJ188" i="84"/>
  <c r="AI188" i="84"/>
  <c r="AH188" i="84"/>
  <c r="AK188" i="84"/>
  <c r="AI191" i="84"/>
  <c r="AL191" i="84"/>
  <c r="AH191" i="84"/>
  <c r="AK191" i="84"/>
  <c r="AI197" i="84"/>
  <c r="AL197" i="84"/>
  <c r="AK197" i="84"/>
  <c r="AJ197" i="84"/>
  <c r="AH197" i="84"/>
  <c r="AL182" i="84"/>
  <c r="AJ186" i="84"/>
  <c r="AI186" i="84"/>
  <c r="AH186" i="84"/>
  <c r="AL186" i="84"/>
  <c r="AK186" i="84"/>
  <c r="AL188" i="84"/>
  <c r="AJ191" i="84"/>
  <c r="AL200" i="84"/>
  <c r="AJ200" i="84"/>
  <c r="AI200" i="84"/>
  <c r="AH200" i="84"/>
  <c r="AI201" i="84"/>
  <c r="AH201" i="84"/>
  <c r="AL201" i="84"/>
  <c r="AJ170" i="84"/>
  <c r="AI170" i="84"/>
  <c r="AJ178" i="84"/>
  <c r="AI178" i="84"/>
  <c r="AI187" i="84"/>
  <c r="AL187" i="84"/>
  <c r="AJ192" i="84"/>
  <c r="AI192" i="84"/>
  <c r="AH192" i="84"/>
  <c r="AI195" i="84"/>
  <c r="AL195" i="84"/>
  <c r="AK200" i="84"/>
  <c r="AJ201" i="84"/>
  <c r="CU187" i="84"/>
  <c r="CU188" i="84" s="1"/>
  <c r="CU189" i="84" s="1"/>
  <c r="CU190" i="84" s="1"/>
  <c r="CU191" i="84" s="1"/>
  <c r="CU192" i="84" s="1"/>
  <c r="CU193" i="84" s="1"/>
  <c r="CU194" i="84" s="1"/>
  <c r="CU195" i="84" s="1"/>
  <c r="CU196" i="84" s="1"/>
  <c r="CU197" i="84" s="1"/>
  <c r="CU198" i="84" s="1"/>
  <c r="CU199" i="84" s="1"/>
  <c r="CU200" i="84" s="1"/>
  <c r="CU201" i="84" s="1"/>
  <c r="AJ190" i="84"/>
  <c r="AI190" i="84"/>
  <c r="AH190" i="84"/>
  <c r="AI193" i="84"/>
  <c r="AL193" i="84"/>
  <c r="AJ198" i="84"/>
  <c r="AI198" i="84"/>
  <c r="AH198" i="84"/>
  <c r="AK172" i="84"/>
  <c r="AK180" i="84"/>
  <c r="AI184" i="84"/>
  <c r="AL184" i="84"/>
  <c r="AK193" i="84"/>
  <c r="Y21" i="83"/>
  <c r="Y22" i="83"/>
  <c r="Y23" i="83"/>
  <c r="Y24" i="83"/>
  <c r="Y25" i="83"/>
  <c r="Y26" i="83"/>
  <c r="Y27" i="83"/>
  <c r="Y28" i="83"/>
  <c r="Y29" i="83"/>
  <c r="Y30" i="83"/>
  <c r="Y31" i="83"/>
  <c r="Y32" i="83"/>
  <c r="Y33" i="83"/>
  <c r="Y34" i="83"/>
  <c r="Y35" i="83"/>
  <c r="Y20" i="83"/>
  <c r="Y6" i="83"/>
  <c r="Y7" i="83"/>
  <c r="Y8" i="83"/>
  <c r="Y9" i="83"/>
  <c r="Y10" i="83"/>
  <c r="Y11" i="83"/>
  <c r="Y12" i="83"/>
  <c r="Y13" i="83"/>
  <c r="Y14" i="83"/>
  <c r="Y15" i="83"/>
  <c r="Y16" i="83"/>
  <c r="Y17" i="83"/>
  <c r="Y18" i="83"/>
  <c r="Y19" i="83"/>
  <c r="Y36" i="83"/>
  <c r="Y37" i="83"/>
  <c r="Y38" i="83"/>
  <c r="Y39" i="83"/>
  <c r="Y40" i="83"/>
  <c r="Y41" i="83"/>
  <c r="Y42" i="83"/>
  <c r="Y43" i="83"/>
  <c r="Y44" i="83"/>
  <c r="Y45" i="83"/>
  <c r="CV8" i="84" l="1"/>
  <c r="CV52" i="84"/>
  <c r="CV97" i="84"/>
  <c r="CV7" i="84"/>
  <c r="CV143" i="84"/>
  <c r="CS9" i="84"/>
  <c r="AI6" i="84"/>
  <c r="AJ6" i="84"/>
  <c r="AH6" i="84"/>
  <c r="AL6" i="84"/>
  <c r="AK6" i="84"/>
  <c r="AJ7" i="84"/>
  <c r="AI7" i="84"/>
  <c r="AL7" i="84"/>
  <c r="AH7" i="84"/>
  <c r="AK7" i="84"/>
  <c r="AL37" i="84"/>
  <c r="AK37" i="84"/>
  <c r="AI37" i="84"/>
  <c r="AH37" i="84"/>
  <c r="AJ37" i="84"/>
  <c r="AK28" i="84"/>
  <c r="AJ28" i="84"/>
  <c r="AI28" i="84"/>
  <c r="AH28" i="84"/>
  <c r="AL28" i="84"/>
  <c r="AK38" i="84"/>
  <c r="AJ38" i="84"/>
  <c r="AL38" i="84"/>
  <c r="AI38" i="84"/>
  <c r="AH38" i="84"/>
  <c r="AI35" i="84"/>
  <c r="AH35" i="84"/>
  <c r="AL35" i="84"/>
  <c r="AK35" i="84"/>
  <c r="AJ35" i="84"/>
  <c r="AJ13" i="84"/>
  <c r="AL13" i="84"/>
  <c r="AI13" i="84"/>
  <c r="AK13" i="84"/>
  <c r="AH13" i="84"/>
  <c r="AI31" i="84"/>
  <c r="AH31" i="84"/>
  <c r="AL31" i="84"/>
  <c r="AJ31" i="84"/>
  <c r="AK31" i="84"/>
  <c r="AH16" i="84"/>
  <c r="AL16" i="84"/>
  <c r="AK16" i="84"/>
  <c r="AJ16" i="84"/>
  <c r="AI16" i="84"/>
  <c r="AL29" i="84"/>
  <c r="AK29" i="84"/>
  <c r="AI29" i="84"/>
  <c r="AH29" i="84"/>
  <c r="AJ29" i="84"/>
  <c r="AK32" i="84"/>
  <c r="AJ32" i="84"/>
  <c r="AI32" i="84"/>
  <c r="AL32" i="84"/>
  <c r="AH32" i="84"/>
  <c r="AL39" i="84"/>
  <c r="AK39" i="84"/>
  <c r="AJ39" i="84"/>
  <c r="AI39" i="84"/>
  <c r="AH39" i="84"/>
  <c r="AL25" i="84"/>
  <c r="AI25" i="84"/>
  <c r="AH25" i="84"/>
  <c r="AK25" i="84"/>
  <c r="AJ25" i="84"/>
  <c r="AK21" i="84"/>
  <c r="AJ21" i="84"/>
  <c r="AL21" i="84"/>
  <c r="AI21" i="84"/>
  <c r="AH21" i="84"/>
  <c r="AJ15" i="84"/>
  <c r="AK15" i="84"/>
  <c r="AI15" i="84"/>
  <c r="AH15" i="84"/>
  <c r="AL15" i="84"/>
  <c r="AK24" i="84"/>
  <c r="AJ24" i="84"/>
  <c r="AH24" i="84"/>
  <c r="AL24" i="84"/>
  <c r="AI24" i="84"/>
  <c r="CS188" i="84"/>
  <c r="CV187" i="84"/>
  <c r="AH14" i="84"/>
  <c r="AL14" i="84"/>
  <c r="AK14" i="84"/>
  <c r="AJ14" i="84"/>
  <c r="AI14" i="84"/>
  <c r="AK36" i="84"/>
  <c r="AJ36" i="84"/>
  <c r="AI36" i="84"/>
  <c r="AL36" i="84"/>
  <c r="AH36" i="84"/>
  <c r="AJ40" i="84"/>
  <c r="AI40" i="84"/>
  <c r="AH40" i="84"/>
  <c r="AK40" i="84"/>
  <c r="AL40" i="84"/>
  <c r="CS53" i="84"/>
  <c r="AJ11" i="84"/>
  <c r="AI11" i="84"/>
  <c r="AL11" i="84"/>
  <c r="AK11" i="84"/>
  <c r="AH11" i="84"/>
  <c r="AI23" i="84"/>
  <c r="AH23" i="84"/>
  <c r="AL23" i="84"/>
  <c r="AK23" i="84"/>
  <c r="AJ23" i="84"/>
  <c r="AK17" i="84"/>
  <c r="AI17" i="84"/>
  <c r="AH17" i="84"/>
  <c r="AL17" i="84"/>
  <c r="AJ17" i="84"/>
  <c r="AH12" i="84"/>
  <c r="AL12" i="84"/>
  <c r="AK12" i="84"/>
  <c r="AJ12" i="84"/>
  <c r="AI12" i="84"/>
  <c r="AK20" i="84"/>
  <c r="AJ20" i="84"/>
  <c r="AI20" i="84"/>
  <c r="AH20" i="84"/>
  <c r="AL20" i="84"/>
  <c r="AL33" i="84"/>
  <c r="AK33" i="84"/>
  <c r="AI33" i="84"/>
  <c r="AH33" i="84"/>
  <c r="AJ33" i="84"/>
  <c r="CS144" i="84"/>
  <c r="AK34" i="84"/>
  <c r="AJ34" i="84"/>
  <c r="AL34" i="84"/>
  <c r="AI34" i="84"/>
  <c r="AH34" i="84"/>
  <c r="CV142" i="84"/>
  <c r="AK10" i="84"/>
  <c r="AH10" i="84"/>
  <c r="AL10" i="84"/>
  <c r="AJ10" i="84"/>
  <c r="AI10" i="84"/>
  <c r="AK22" i="84"/>
  <c r="AJ22" i="84"/>
  <c r="AL22" i="84"/>
  <c r="AI22" i="84"/>
  <c r="AH22" i="84"/>
  <c r="AJ9" i="84"/>
  <c r="AI9" i="84"/>
  <c r="AH9" i="84"/>
  <c r="AK9" i="84"/>
  <c r="AL9" i="84"/>
  <c r="AI27" i="84"/>
  <c r="AH27" i="84"/>
  <c r="AL27" i="84"/>
  <c r="AK27" i="84"/>
  <c r="AJ27" i="84"/>
  <c r="AK30" i="84"/>
  <c r="AJ30" i="84"/>
  <c r="AI30" i="84"/>
  <c r="AH30" i="84"/>
  <c r="AL30" i="84"/>
  <c r="CV98" i="84"/>
  <c r="CS99" i="84"/>
  <c r="AK8" i="84"/>
  <c r="AL8" i="84"/>
  <c r="AH8" i="84"/>
  <c r="AJ8" i="84"/>
  <c r="AI8" i="84"/>
  <c r="AK18" i="84"/>
  <c r="AI18" i="84"/>
  <c r="AH18" i="84"/>
  <c r="AL18" i="84"/>
  <c r="AJ18" i="84"/>
  <c r="AK19" i="84"/>
  <c r="AJ19" i="84"/>
  <c r="AH19" i="84"/>
  <c r="AL19" i="84"/>
  <c r="AI19" i="84"/>
  <c r="AK26" i="84"/>
  <c r="AJ26" i="84"/>
  <c r="AH26" i="84"/>
  <c r="AI26" i="84"/>
  <c r="AL26" i="84"/>
  <c r="E20" i="83"/>
  <c r="CV9" i="84" l="1"/>
  <c r="CS10" i="84"/>
  <c r="CV144" i="84"/>
  <c r="CS145" i="84"/>
  <c r="CV53" i="84"/>
  <c r="CS54" i="84"/>
  <c r="CV188" i="84"/>
  <c r="CS189" i="84"/>
  <c r="CV99" i="84"/>
  <c r="CS100" i="84"/>
  <c r="BQ23" i="82"/>
  <c r="BQ24" i="82"/>
  <c r="BQ25" i="82"/>
  <c r="BQ26" i="82"/>
  <c r="BQ27" i="82"/>
  <c r="BQ28" i="82"/>
  <c r="BQ29" i="82"/>
  <c r="BQ30" i="82"/>
  <c r="BQ31" i="82"/>
  <c r="BQ32" i="82"/>
  <c r="BQ34" i="82"/>
  <c r="BQ35" i="82"/>
  <c r="BQ36" i="82"/>
  <c r="BQ37" i="82"/>
  <c r="BQ38" i="82"/>
  <c r="BQ39" i="82"/>
  <c r="BQ41" i="82"/>
  <c r="BQ42" i="82"/>
  <c r="BQ43" i="82"/>
  <c r="BQ44" i="82"/>
  <c r="BQ45" i="82"/>
  <c r="BQ46" i="82"/>
  <c r="BQ47" i="82"/>
  <c r="BQ48" i="82"/>
  <c r="BQ49" i="82"/>
  <c r="BQ50" i="82"/>
  <c r="BQ51" i="82"/>
  <c r="BQ52" i="82"/>
  <c r="BQ53" i="82"/>
  <c r="BQ54" i="82"/>
  <c r="BQ55" i="82"/>
  <c r="BQ56" i="82"/>
  <c r="BQ57" i="82"/>
  <c r="BQ58" i="82"/>
  <c r="BQ59" i="82"/>
  <c r="BQ60" i="82"/>
  <c r="BQ61" i="82"/>
  <c r="BQ62" i="82"/>
  <c r="BQ63" i="82"/>
  <c r="BQ64" i="82"/>
  <c r="BQ65" i="82"/>
  <c r="BQ66" i="82"/>
  <c r="BQ67" i="82"/>
  <c r="BQ68" i="82"/>
  <c r="BQ69" i="82"/>
  <c r="BQ70" i="82"/>
  <c r="BQ71" i="82"/>
  <c r="BQ72" i="82"/>
  <c r="BQ73" i="82"/>
  <c r="BQ74" i="82"/>
  <c r="BQ75" i="82"/>
  <c r="BQ76" i="82"/>
  <c r="BQ77" i="82"/>
  <c r="BQ78" i="82"/>
  <c r="BQ79" i="82"/>
  <c r="BQ80" i="82"/>
  <c r="BQ81" i="82"/>
  <c r="BQ82" i="82"/>
  <c r="BQ83" i="82"/>
  <c r="BQ84" i="82"/>
  <c r="BQ85" i="82"/>
  <c r="BQ86" i="82"/>
  <c r="BQ87" i="82"/>
  <c r="BQ88" i="82"/>
  <c r="BQ89" i="82"/>
  <c r="BQ90" i="82"/>
  <c r="BQ91" i="82"/>
  <c r="BQ92" i="82"/>
  <c r="BQ93" i="82"/>
  <c r="BQ94" i="82"/>
  <c r="BQ95" i="82"/>
  <c r="BQ96" i="82"/>
  <c r="BQ98" i="82"/>
  <c r="BQ99" i="82"/>
  <c r="BQ100" i="82"/>
  <c r="BQ101" i="82"/>
  <c r="BQ102" i="82"/>
  <c r="BQ103" i="82"/>
  <c r="BQ104" i="82"/>
  <c r="BQ105" i="82"/>
  <c r="BQ107" i="82"/>
  <c r="BQ108" i="82"/>
  <c r="BQ109" i="82"/>
  <c r="BQ110" i="82"/>
  <c r="BQ111" i="82"/>
  <c r="BQ112" i="82"/>
  <c r="BQ113" i="82"/>
  <c r="BQ114" i="82"/>
  <c r="BQ115" i="82"/>
  <c r="BQ116" i="82"/>
  <c r="BQ117" i="82"/>
  <c r="BQ118" i="82"/>
  <c r="BQ119" i="82"/>
  <c r="BQ120" i="82"/>
  <c r="BQ121" i="82"/>
  <c r="BQ122" i="82"/>
  <c r="BQ123" i="82"/>
  <c r="BQ124" i="82"/>
  <c r="BQ125" i="82"/>
  <c r="BQ126" i="82"/>
  <c r="BQ127" i="82"/>
  <c r="BQ128" i="82"/>
  <c r="BQ130" i="82"/>
  <c r="BQ131" i="82"/>
  <c r="BQ132" i="82"/>
  <c r="BQ133" i="82"/>
  <c r="BQ134" i="82"/>
  <c r="BQ135" i="82"/>
  <c r="BQ136" i="82"/>
  <c r="BQ137" i="82"/>
  <c r="BQ138" i="82"/>
  <c r="BQ139" i="82"/>
  <c r="BQ140" i="82"/>
  <c r="BQ141" i="82"/>
  <c r="BQ142" i="82"/>
  <c r="BQ143" i="82"/>
  <c r="BQ144" i="82"/>
  <c r="BQ145" i="82"/>
  <c r="BQ146" i="82"/>
  <c r="BQ147" i="82"/>
  <c r="BQ148" i="82"/>
  <c r="BQ149" i="82"/>
  <c r="BQ150" i="82"/>
  <c r="BQ151" i="82"/>
  <c r="BQ152" i="82"/>
  <c r="BQ153" i="82"/>
  <c r="BQ154" i="82"/>
  <c r="BQ155" i="82"/>
  <c r="BQ156" i="82"/>
  <c r="BQ157" i="82"/>
  <c r="BQ158" i="82"/>
  <c r="BQ159" i="82"/>
  <c r="BQ160" i="82"/>
  <c r="BQ161" i="82"/>
  <c r="BQ162" i="82"/>
  <c r="BQ163" i="82"/>
  <c r="BQ164" i="82"/>
  <c r="BQ165" i="82"/>
  <c r="BQ166" i="82"/>
  <c r="BQ167" i="82"/>
  <c r="BQ168" i="82"/>
  <c r="BQ169" i="82"/>
  <c r="BQ170" i="82"/>
  <c r="BQ171" i="82"/>
  <c r="BQ172" i="82"/>
  <c r="BQ173" i="82"/>
  <c r="BQ174" i="82"/>
  <c r="BQ175" i="82"/>
  <c r="BQ176" i="82"/>
  <c r="BQ177" i="82"/>
  <c r="BQ178" i="82"/>
  <c r="BQ179" i="82"/>
  <c r="BQ180" i="82"/>
  <c r="BQ181" i="82"/>
  <c r="BQ182" i="82"/>
  <c r="BQ183" i="82"/>
  <c r="BQ184" i="82"/>
  <c r="BQ185" i="82"/>
  <c r="BQ186" i="82"/>
  <c r="BQ187" i="82"/>
  <c r="BQ188" i="82"/>
  <c r="BQ189" i="82"/>
  <c r="BQ190" i="82"/>
  <c r="BQ191" i="82"/>
  <c r="BQ192" i="82"/>
  <c r="BQ193" i="82"/>
  <c r="BQ194" i="82"/>
  <c r="BQ195" i="82"/>
  <c r="BQ196" i="82"/>
  <c r="BQ197" i="82"/>
  <c r="BQ198" i="82"/>
  <c r="BQ199" i="82"/>
  <c r="BQ201" i="82"/>
  <c r="BQ22" i="82"/>
  <c r="CV10" i="84" l="1"/>
  <c r="CS11" i="84"/>
  <c r="CV145" i="84"/>
  <c r="CS146" i="84"/>
  <c r="CV100" i="84"/>
  <c r="CS101" i="84"/>
  <c r="CV54" i="84"/>
  <c r="CS55" i="84"/>
  <c r="CV189" i="84"/>
  <c r="CS190" i="84"/>
  <c r="C13" i="83"/>
  <c r="D13" i="83"/>
  <c r="E13" i="83"/>
  <c r="F13" i="83"/>
  <c r="B13" i="83"/>
  <c r="CV11" i="84" l="1"/>
  <c r="CS12" i="84"/>
  <c r="CV101" i="84"/>
  <c r="CS102" i="84"/>
  <c r="CV55" i="84"/>
  <c r="CS56" i="84"/>
  <c r="CV190" i="84"/>
  <c r="CS191" i="84"/>
  <c r="CV146" i="84"/>
  <c r="CS147" i="84"/>
  <c r="CV12" i="84" l="1"/>
  <c r="CS13" i="84"/>
  <c r="CV56" i="84"/>
  <c r="CS57" i="84"/>
  <c r="CV191" i="84"/>
  <c r="CS192" i="84"/>
  <c r="CV102" i="84"/>
  <c r="CS103" i="84"/>
  <c r="CV147" i="84"/>
  <c r="CS148" i="84"/>
  <c r="AP7" i="83"/>
  <c r="AQ7" i="83"/>
  <c r="AR7" i="83"/>
  <c r="AS7" i="83"/>
  <c r="AT7" i="83"/>
  <c r="AP8" i="83"/>
  <c r="AQ8" i="83"/>
  <c r="AR8" i="83"/>
  <c r="AS8" i="83"/>
  <c r="AT8" i="83"/>
  <c r="AP9" i="83"/>
  <c r="AQ9" i="83"/>
  <c r="AR9" i="83"/>
  <c r="AS9" i="83"/>
  <c r="AT9" i="83"/>
  <c r="AP10" i="83"/>
  <c r="AQ10" i="83"/>
  <c r="AR10" i="83"/>
  <c r="AS10" i="83"/>
  <c r="AT10" i="83"/>
  <c r="AP11" i="83"/>
  <c r="AQ11" i="83"/>
  <c r="AR11" i="83"/>
  <c r="AS11" i="83"/>
  <c r="AT11" i="83"/>
  <c r="AP12" i="83"/>
  <c r="AQ12" i="83"/>
  <c r="AR12" i="83"/>
  <c r="AS12" i="83"/>
  <c r="AT12" i="83"/>
  <c r="AP13" i="83"/>
  <c r="AQ13" i="83"/>
  <c r="AR13" i="83"/>
  <c r="AS13" i="83"/>
  <c r="AT13" i="83"/>
  <c r="AP14" i="83"/>
  <c r="AQ14" i="83"/>
  <c r="AR14" i="83"/>
  <c r="AS14" i="83"/>
  <c r="AT14" i="83"/>
  <c r="AP15" i="83"/>
  <c r="AQ15" i="83"/>
  <c r="AR15" i="83"/>
  <c r="AS15" i="83"/>
  <c r="AT15" i="83"/>
  <c r="AP16" i="83"/>
  <c r="AQ16" i="83"/>
  <c r="AR16" i="83"/>
  <c r="AS16" i="83"/>
  <c r="AT16" i="83"/>
  <c r="AP17" i="83"/>
  <c r="AQ17" i="83"/>
  <c r="AR17" i="83"/>
  <c r="AS17" i="83"/>
  <c r="AT17" i="83"/>
  <c r="AP18" i="83"/>
  <c r="AQ18" i="83"/>
  <c r="AR18" i="83"/>
  <c r="AS18" i="83"/>
  <c r="AT18" i="83"/>
  <c r="AP19" i="83"/>
  <c r="AQ19" i="83"/>
  <c r="AR19" i="83"/>
  <c r="AS19" i="83"/>
  <c r="AT19" i="83"/>
  <c r="AP20" i="83"/>
  <c r="AQ20" i="83"/>
  <c r="AR20" i="83"/>
  <c r="AS20" i="83"/>
  <c r="AT20" i="83"/>
  <c r="AP21" i="83"/>
  <c r="AQ21" i="83"/>
  <c r="AR21" i="83"/>
  <c r="AS21" i="83"/>
  <c r="AT21" i="83"/>
  <c r="AP22" i="83"/>
  <c r="AQ22" i="83"/>
  <c r="AR22" i="83"/>
  <c r="AS22" i="83"/>
  <c r="AT22" i="83"/>
  <c r="AP23" i="83"/>
  <c r="AQ23" i="83"/>
  <c r="AR23" i="83"/>
  <c r="AS23" i="83"/>
  <c r="AT23" i="83"/>
  <c r="AP24" i="83"/>
  <c r="AQ24" i="83"/>
  <c r="AR24" i="83"/>
  <c r="AS24" i="83"/>
  <c r="AT24" i="83"/>
  <c r="AP25" i="83"/>
  <c r="AQ25" i="83"/>
  <c r="AR25" i="83"/>
  <c r="AS25" i="83"/>
  <c r="AT25" i="83"/>
  <c r="AP26" i="83"/>
  <c r="AQ26" i="83"/>
  <c r="AR26" i="83"/>
  <c r="AS26" i="83"/>
  <c r="AT26" i="83"/>
  <c r="AP27" i="83"/>
  <c r="AQ27" i="83"/>
  <c r="AR27" i="83"/>
  <c r="AS27" i="83"/>
  <c r="AT27" i="83"/>
  <c r="AP28" i="83"/>
  <c r="AQ28" i="83"/>
  <c r="AR28" i="83"/>
  <c r="AS28" i="83"/>
  <c r="AT28" i="83"/>
  <c r="AP29" i="83"/>
  <c r="AQ29" i="83"/>
  <c r="AR29" i="83"/>
  <c r="AS29" i="83"/>
  <c r="AT29" i="83"/>
  <c r="AP30" i="83"/>
  <c r="AQ30" i="83"/>
  <c r="AR30" i="83"/>
  <c r="AS30" i="83"/>
  <c r="AT30" i="83"/>
  <c r="AP31" i="83"/>
  <c r="AQ31" i="83"/>
  <c r="AR31" i="83"/>
  <c r="AS31" i="83"/>
  <c r="AT31" i="83"/>
  <c r="AP32" i="83"/>
  <c r="AQ32" i="83"/>
  <c r="AR32" i="83"/>
  <c r="AS32" i="83"/>
  <c r="AT32" i="83"/>
  <c r="AP33" i="83"/>
  <c r="AQ33" i="83"/>
  <c r="AR33" i="83"/>
  <c r="AS33" i="83"/>
  <c r="AT33" i="83"/>
  <c r="AP34" i="83"/>
  <c r="AQ34" i="83"/>
  <c r="AR34" i="83"/>
  <c r="AS34" i="83"/>
  <c r="AT34" i="83"/>
  <c r="AP35" i="83"/>
  <c r="AQ35" i="83"/>
  <c r="AR35" i="83"/>
  <c r="AS35" i="83"/>
  <c r="AT35" i="83"/>
  <c r="AP36" i="83"/>
  <c r="AQ36" i="83"/>
  <c r="AR36" i="83"/>
  <c r="AS36" i="83"/>
  <c r="AT36" i="83"/>
  <c r="AP37" i="83"/>
  <c r="AQ37" i="83"/>
  <c r="AR37" i="83"/>
  <c r="AS37" i="83"/>
  <c r="AT37" i="83"/>
  <c r="AP38" i="83"/>
  <c r="AQ38" i="83"/>
  <c r="AR38" i="83"/>
  <c r="AS38" i="83"/>
  <c r="AT38" i="83"/>
  <c r="AP39" i="83"/>
  <c r="AQ39" i="83"/>
  <c r="AR39" i="83"/>
  <c r="AS39" i="83"/>
  <c r="AT39" i="83"/>
  <c r="AP40" i="83"/>
  <c r="AQ40" i="83"/>
  <c r="AR40" i="83"/>
  <c r="AS40" i="83"/>
  <c r="AT40" i="83"/>
  <c r="AP41" i="83"/>
  <c r="AQ41" i="83"/>
  <c r="AR41" i="83"/>
  <c r="AS41" i="83"/>
  <c r="AT41" i="83"/>
  <c r="AP42" i="83"/>
  <c r="AQ42" i="83"/>
  <c r="AR42" i="83"/>
  <c r="AS42" i="83"/>
  <c r="AT42" i="83"/>
  <c r="AP43" i="83"/>
  <c r="AQ43" i="83"/>
  <c r="AR43" i="83"/>
  <c r="AS43" i="83"/>
  <c r="AT43" i="83"/>
  <c r="AP44" i="83"/>
  <c r="AQ44" i="83"/>
  <c r="AR44" i="83"/>
  <c r="AS44" i="83"/>
  <c r="AT44" i="83"/>
  <c r="AP45" i="83"/>
  <c r="AQ45" i="83"/>
  <c r="AR45" i="83"/>
  <c r="AS45" i="83"/>
  <c r="AT45" i="83"/>
  <c r="AP46" i="83"/>
  <c r="AQ46" i="83"/>
  <c r="AR46" i="83"/>
  <c r="AS46" i="83"/>
  <c r="AT46" i="83"/>
  <c r="AP47" i="83"/>
  <c r="AQ47" i="83"/>
  <c r="AR47" i="83"/>
  <c r="AS47" i="83"/>
  <c r="AT47" i="83"/>
  <c r="AP48" i="83"/>
  <c r="AQ48" i="83"/>
  <c r="AR48" i="83"/>
  <c r="AS48" i="83"/>
  <c r="AT48" i="83"/>
  <c r="AP49" i="83"/>
  <c r="AQ49" i="83"/>
  <c r="AR49" i="83"/>
  <c r="AS49" i="83"/>
  <c r="AT49" i="83"/>
  <c r="AP50" i="83"/>
  <c r="AQ50" i="83"/>
  <c r="AR50" i="83"/>
  <c r="AS50" i="83"/>
  <c r="AT50" i="83"/>
  <c r="AP51" i="83"/>
  <c r="AQ51" i="83"/>
  <c r="AR51" i="83"/>
  <c r="AS51" i="83"/>
  <c r="AT51" i="83"/>
  <c r="AP52" i="83"/>
  <c r="AQ52" i="83"/>
  <c r="AR52" i="83"/>
  <c r="AS52" i="83"/>
  <c r="AT52" i="83"/>
  <c r="AP53" i="83"/>
  <c r="AQ53" i="83"/>
  <c r="AR53" i="83"/>
  <c r="AS53" i="83"/>
  <c r="AT53" i="83"/>
  <c r="AP54" i="83"/>
  <c r="AQ54" i="83"/>
  <c r="AR54" i="83"/>
  <c r="AS54" i="83"/>
  <c r="AT54" i="83"/>
  <c r="AP55" i="83"/>
  <c r="AQ55" i="83"/>
  <c r="AR55" i="83"/>
  <c r="AS55" i="83"/>
  <c r="AT55" i="83"/>
  <c r="AP56" i="83"/>
  <c r="AQ56" i="83"/>
  <c r="AR56" i="83"/>
  <c r="AS56" i="83"/>
  <c r="AT56" i="83"/>
  <c r="AP57" i="83"/>
  <c r="AQ57" i="83"/>
  <c r="AR57" i="83"/>
  <c r="AS57" i="83"/>
  <c r="AT57" i="83"/>
  <c r="AP58" i="83"/>
  <c r="AQ58" i="83"/>
  <c r="AR58" i="83"/>
  <c r="AS58" i="83"/>
  <c r="AT58" i="83"/>
  <c r="AP59" i="83"/>
  <c r="AQ59" i="83"/>
  <c r="AR59" i="83"/>
  <c r="AS59" i="83"/>
  <c r="AT59" i="83"/>
  <c r="AP60" i="83"/>
  <c r="AQ60" i="83"/>
  <c r="AR60" i="83"/>
  <c r="AS60" i="83"/>
  <c r="AT60" i="83"/>
  <c r="AP61" i="83"/>
  <c r="AQ61" i="83"/>
  <c r="AR61" i="83"/>
  <c r="AS61" i="83"/>
  <c r="AT61" i="83"/>
  <c r="AP62" i="83"/>
  <c r="AQ62" i="83"/>
  <c r="AR62" i="83"/>
  <c r="AS62" i="83"/>
  <c r="AT62" i="83"/>
  <c r="AP63" i="83"/>
  <c r="AQ63" i="83"/>
  <c r="AR63" i="83"/>
  <c r="AS63" i="83"/>
  <c r="AT63" i="83"/>
  <c r="AP64" i="83"/>
  <c r="AQ64" i="83"/>
  <c r="AR64" i="83"/>
  <c r="AS64" i="83"/>
  <c r="AT64" i="83"/>
  <c r="AP65" i="83"/>
  <c r="AQ65" i="83"/>
  <c r="AR65" i="83"/>
  <c r="AS65" i="83"/>
  <c r="AT65" i="83"/>
  <c r="AP66" i="83"/>
  <c r="AQ66" i="83"/>
  <c r="AR66" i="83"/>
  <c r="AS66" i="83"/>
  <c r="AT66" i="83"/>
  <c r="AP67" i="83"/>
  <c r="AQ67" i="83"/>
  <c r="AR67" i="83"/>
  <c r="AS67" i="83"/>
  <c r="AT67" i="83"/>
  <c r="AP68" i="83"/>
  <c r="AQ68" i="83"/>
  <c r="AR68" i="83"/>
  <c r="AS68" i="83"/>
  <c r="AT68" i="83"/>
  <c r="AP69" i="83"/>
  <c r="AQ69" i="83"/>
  <c r="AR69" i="83"/>
  <c r="AS69" i="83"/>
  <c r="AT69" i="83"/>
  <c r="AP70" i="83"/>
  <c r="AQ70" i="83"/>
  <c r="AR70" i="83"/>
  <c r="AS70" i="83"/>
  <c r="AT70" i="83"/>
  <c r="AP71" i="83"/>
  <c r="AQ71" i="83"/>
  <c r="AR71" i="83"/>
  <c r="AS71" i="83"/>
  <c r="AT71" i="83"/>
  <c r="AP72" i="83"/>
  <c r="AQ72" i="83"/>
  <c r="AR72" i="83"/>
  <c r="AS72" i="83"/>
  <c r="AT72" i="83"/>
  <c r="AP73" i="83"/>
  <c r="AQ73" i="83"/>
  <c r="AR73" i="83"/>
  <c r="AS73" i="83"/>
  <c r="AT73" i="83"/>
  <c r="AP74" i="83"/>
  <c r="AQ74" i="83"/>
  <c r="AR74" i="83"/>
  <c r="AS74" i="83"/>
  <c r="AT74" i="83"/>
  <c r="AP75" i="83"/>
  <c r="AQ75" i="83"/>
  <c r="AR75" i="83"/>
  <c r="AS75" i="83"/>
  <c r="AT75" i="83"/>
  <c r="AP76" i="83"/>
  <c r="AQ76" i="83"/>
  <c r="AR76" i="83"/>
  <c r="AS76" i="83"/>
  <c r="AT76" i="83"/>
  <c r="AP77" i="83"/>
  <c r="AQ77" i="83"/>
  <c r="AR77" i="83"/>
  <c r="AS77" i="83"/>
  <c r="AT77" i="83"/>
  <c r="AP78" i="83"/>
  <c r="AQ78" i="83"/>
  <c r="AR78" i="83"/>
  <c r="AS78" i="83"/>
  <c r="AT78" i="83"/>
  <c r="AP79" i="83"/>
  <c r="AQ79" i="83"/>
  <c r="AR79" i="83"/>
  <c r="AS79" i="83"/>
  <c r="AT79" i="83"/>
  <c r="AP80" i="83"/>
  <c r="AQ80" i="83"/>
  <c r="AR80" i="83"/>
  <c r="AS80" i="83"/>
  <c r="AT80" i="83"/>
  <c r="AP81" i="83"/>
  <c r="AQ81" i="83"/>
  <c r="AR81" i="83"/>
  <c r="AS81" i="83"/>
  <c r="AT81" i="83"/>
  <c r="AP82" i="83"/>
  <c r="AQ82" i="83"/>
  <c r="AR82" i="83"/>
  <c r="AS82" i="83"/>
  <c r="AT82" i="83"/>
  <c r="AP83" i="83"/>
  <c r="AQ83" i="83"/>
  <c r="AR83" i="83"/>
  <c r="AS83" i="83"/>
  <c r="AT83" i="83"/>
  <c r="AP84" i="83"/>
  <c r="AQ84" i="83"/>
  <c r="AR84" i="83"/>
  <c r="AS84" i="83"/>
  <c r="AT84" i="83"/>
  <c r="AP85" i="83"/>
  <c r="AQ85" i="83"/>
  <c r="AR85" i="83"/>
  <c r="AS85" i="83"/>
  <c r="AT85" i="83"/>
  <c r="AP86" i="83"/>
  <c r="AQ86" i="83"/>
  <c r="AR86" i="83"/>
  <c r="AS86" i="83"/>
  <c r="AT86" i="83"/>
  <c r="AP87" i="83"/>
  <c r="AQ87" i="83"/>
  <c r="AR87" i="83"/>
  <c r="AS87" i="83"/>
  <c r="AT87" i="83"/>
  <c r="AP88" i="83"/>
  <c r="AQ88" i="83"/>
  <c r="AR88" i="83"/>
  <c r="AS88" i="83"/>
  <c r="AT88" i="83"/>
  <c r="AP89" i="83"/>
  <c r="AQ89" i="83"/>
  <c r="AR89" i="83"/>
  <c r="AS89" i="83"/>
  <c r="AT89" i="83"/>
  <c r="AP90" i="83"/>
  <c r="AQ90" i="83"/>
  <c r="AR90" i="83"/>
  <c r="AS90" i="83"/>
  <c r="AT90" i="83"/>
  <c r="AP91" i="83"/>
  <c r="AQ91" i="83"/>
  <c r="AR91" i="83"/>
  <c r="AS91" i="83"/>
  <c r="AT91" i="83"/>
  <c r="AP92" i="83"/>
  <c r="AQ92" i="83"/>
  <c r="AR92" i="83"/>
  <c r="AS92" i="83"/>
  <c r="AT92" i="83"/>
  <c r="AP93" i="83"/>
  <c r="AQ93" i="83"/>
  <c r="AR93" i="83"/>
  <c r="AS93" i="83"/>
  <c r="AT93" i="83"/>
  <c r="AP94" i="83"/>
  <c r="AQ94" i="83"/>
  <c r="AR94" i="83"/>
  <c r="AS94" i="83"/>
  <c r="AT94" i="83"/>
  <c r="AP95" i="83"/>
  <c r="AQ95" i="83"/>
  <c r="AR95" i="83"/>
  <c r="AS95" i="83"/>
  <c r="AT95" i="83"/>
  <c r="AP96" i="83"/>
  <c r="AQ96" i="83"/>
  <c r="AR96" i="83"/>
  <c r="AS96" i="83"/>
  <c r="AT96" i="83"/>
  <c r="AP97" i="83"/>
  <c r="AQ97" i="83"/>
  <c r="AR97" i="83"/>
  <c r="AS97" i="83"/>
  <c r="AT97" i="83"/>
  <c r="AP98" i="83"/>
  <c r="AQ98" i="83"/>
  <c r="AR98" i="83"/>
  <c r="AS98" i="83"/>
  <c r="AT98" i="83"/>
  <c r="AP99" i="83"/>
  <c r="AQ99" i="83"/>
  <c r="AR99" i="83"/>
  <c r="AS99" i="83"/>
  <c r="AT99" i="83"/>
  <c r="AP100" i="83"/>
  <c r="AQ100" i="83"/>
  <c r="AR100" i="83"/>
  <c r="AS100" i="83"/>
  <c r="AT100" i="83"/>
  <c r="AP101" i="83"/>
  <c r="AQ101" i="83"/>
  <c r="AR101" i="83"/>
  <c r="AS101" i="83"/>
  <c r="AT101" i="83"/>
  <c r="AP102" i="83"/>
  <c r="AQ102" i="83"/>
  <c r="AR102" i="83"/>
  <c r="AS102" i="83"/>
  <c r="AT102" i="83"/>
  <c r="AP103" i="83"/>
  <c r="AQ103" i="83"/>
  <c r="AR103" i="83"/>
  <c r="AS103" i="83"/>
  <c r="AT103" i="83"/>
  <c r="AP104" i="83"/>
  <c r="AQ104" i="83"/>
  <c r="AR104" i="83"/>
  <c r="AS104" i="83"/>
  <c r="AT104" i="83"/>
  <c r="AP105" i="83"/>
  <c r="AQ105" i="83"/>
  <c r="AR105" i="83"/>
  <c r="AS105" i="83"/>
  <c r="AT105" i="83"/>
  <c r="AQ6" i="83"/>
  <c r="AR6" i="83"/>
  <c r="AS6" i="83"/>
  <c r="AT6" i="83"/>
  <c r="AP6" i="83"/>
  <c r="CV13" i="84" l="1"/>
  <c r="CS14" i="84"/>
  <c r="CV192" i="84"/>
  <c r="CS193" i="84"/>
  <c r="CV103" i="84"/>
  <c r="CS104" i="84"/>
  <c r="CV57" i="84"/>
  <c r="CS58" i="84"/>
  <c r="CV148" i="84"/>
  <c r="CS149" i="84"/>
  <c r="Z7" i="83"/>
  <c r="Z8" i="83"/>
  <c r="Z9" i="83"/>
  <c r="Z10" i="83"/>
  <c r="Z11" i="83"/>
  <c r="Z12" i="83"/>
  <c r="Z13" i="83"/>
  <c r="Z14" i="83"/>
  <c r="Z15" i="83"/>
  <c r="Z16" i="83"/>
  <c r="Z17" i="83"/>
  <c r="Z18" i="83"/>
  <c r="Z19" i="83"/>
  <c r="Z20" i="83"/>
  <c r="Z21" i="83"/>
  <c r="Z22" i="83"/>
  <c r="Z23" i="83"/>
  <c r="Z24" i="83"/>
  <c r="Z25" i="83"/>
  <c r="Z26" i="83"/>
  <c r="Z27" i="83"/>
  <c r="Z28" i="83"/>
  <c r="Z29" i="83"/>
  <c r="Z30" i="83"/>
  <c r="Z31" i="83"/>
  <c r="Z32" i="83"/>
  <c r="Z33" i="83"/>
  <c r="Z34" i="83"/>
  <c r="Z35" i="83"/>
  <c r="Z36" i="83"/>
  <c r="Z37" i="83"/>
  <c r="Z38" i="83"/>
  <c r="Z39" i="83"/>
  <c r="Z40" i="83"/>
  <c r="Z41" i="83"/>
  <c r="Z42" i="83"/>
  <c r="Z43" i="83"/>
  <c r="Z44" i="83"/>
  <c r="Z45" i="83"/>
  <c r="Z6" i="83"/>
  <c r="F8" i="83"/>
  <c r="CS15" i="84" l="1"/>
  <c r="CV14" i="84"/>
  <c r="CS105" i="84"/>
  <c r="CV104" i="84"/>
  <c r="CV58" i="84"/>
  <c r="CS59" i="84"/>
  <c r="CV193" i="84"/>
  <c r="CS194" i="84"/>
  <c r="CV149" i="84"/>
  <c r="CS150" i="84"/>
  <c r="W23" i="83"/>
  <c r="W36" i="83"/>
  <c r="W37" i="83"/>
  <c r="W43" i="83"/>
  <c r="W39" i="83"/>
  <c r="W45" i="83"/>
  <c r="W11" i="83"/>
  <c r="W17" i="83"/>
  <c r="W29" i="83"/>
  <c r="W35" i="83"/>
  <c r="W40" i="83"/>
  <c r="W12" i="83"/>
  <c r="W18" i="83"/>
  <c r="W24" i="83"/>
  <c r="W30" i="83"/>
  <c r="W6" i="83"/>
  <c r="W41" i="83"/>
  <c r="W7" i="83"/>
  <c r="W13" i="83"/>
  <c r="W19" i="83"/>
  <c r="W25" i="83"/>
  <c r="W31" i="83"/>
  <c r="W42" i="83"/>
  <c r="W8" i="83"/>
  <c r="W14" i="83"/>
  <c r="W20" i="83"/>
  <c r="W26" i="83"/>
  <c r="W32" i="83"/>
  <c r="W9" i="83"/>
  <c r="W15" i="83"/>
  <c r="W21" i="83"/>
  <c r="W27" i="83"/>
  <c r="W33" i="83"/>
  <c r="W38" i="83"/>
  <c r="W44" i="83"/>
  <c r="W10" i="83"/>
  <c r="W16" i="83"/>
  <c r="W22" i="83"/>
  <c r="W28" i="83"/>
  <c r="W34" i="83"/>
  <c r="N20" i="83"/>
  <c r="N21" i="83"/>
  <c r="N22" i="83"/>
  <c r="N23" i="83"/>
  <c r="N24" i="83"/>
  <c r="N25" i="83"/>
  <c r="N26" i="83"/>
  <c r="N27" i="83"/>
  <c r="N28" i="83"/>
  <c r="N29" i="83"/>
  <c r="N30" i="83"/>
  <c r="N31" i="83"/>
  <c r="N32" i="83"/>
  <c r="N33" i="83"/>
  <c r="N34" i="83"/>
  <c r="N35" i="83"/>
  <c r="N36" i="83"/>
  <c r="N37" i="83"/>
  <c r="N38" i="83"/>
  <c r="N39" i="83"/>
  <c r="N40" i="83"/>
  <c r="N41" i="83"/>
  <c r="N42" i="83"/>
  <c r="N19" i="83"/>
  <c r="Q11" i="83"/>
  <c r="Q10" i="83"/>
  <c r="Q9" i="83"/>
  <c r="Q8" i="83"/>
  <c r="Q7" i="83"/>
  <c r="Q6" i="83"/>
  <c r="O11" i="83"/>
  <c r="O10" i="83"/>
  <c r="O9" i="83"/>
  <c r="O8" i="83"/>
  <c r="O7" i="83"/>
  <c r="O6" i="83"/>
  <c r="M7" i="83"/>
  <c r="M8" i="83"/>
  <c r="M9" i="83"/>
  <c r="M10" i="83"/>
  <c r="M11" i="83"/>
  <c r="M6" i="83"/>
  <c r="CV15" i="84" l="1"/>
  <c r="CS16" i="84"/>
  <c r="CV59" i="84"/>
  <c r="CS60" i="84"/>
  <c r="CV194" i="84"/>
  <c r="CS195" i="84"/>
  <c r="CV105" i="84"/>
  <c r="CS106" i="84"/>
  <c r="CV150" i="84"/>
  <c r="CS151" i="84"/>
  <c r="X11" i="83"/>
  <c r="X23" i="83"/>
  <c r="X35" i="83"/>
  <c r="X12" i="83"/>
  <c r="X24" i="83"/>
  <c r="X36" i="83"/>
  <c r="X13" i="83"/>
  <c r="X25" i="83"/>
  <c r="X37" i="83"/>
  <c r="X14" i="83"/>
  <c r="X26" i="83"/>
  <c r="X38" i="83"/>
  <c r="X15" i="83"/>
  <c r="X27" i="83"/>
  <c r="X39" i="83"/>
  <c r="X18" i="83"/>
  <c r="X42" i="83"/>
  <c r="X22" i="83"/>
  <c r="X16" i="83"/>
  <c r="X28" i="83"/>
  <c r="X40" i="83"/>
  <c r="X17" i="83"/>
  <c r="X29" i="83"/>
  <c r="X41" i="83"/>
  <c r="X30" i="83"/>
  <c r="X45" i="83"/>
  <c r="X7" i="83"/>
  <c r="X19" i="83"/>
  <c r="X31" i="83"/>
  <c r="X43" i="83"/>
  <c r="X10" i="83"/>
  <c r="X8" i="83"/>
  <c r="X20" i="83"/>
  <c r="X32" i="83"/>
  <c r="X44" i="83"/>
  <c r="X9" i="83"/>
  <c r="X21" i="83"/>
  <c r="X33" i="83"/>
  <c r="X34" i="83"/>
  <c r="X6" i="83"/>
  <c r="I4" i="72"/>
  <c r="P6" i="69"/>
  <c r="P7" i="69" s="1"/>
  <c r="P8" i="69" s="1"/>
  <c r="P9" i="69" s="1"/>
  <c r="P10" i="69" s="1"/>
  <c r="P11" i="69" s="1"/>
  <c r="P12" i="69" s="1"/>
  <c r="P13" i="69" s="1"/>
  <c r="P14" i="69" s="1"/>
  <c r="P15" i="69" s="1"/>
  <c r="P16" i="69" s="1"/>
  <c r="P17" i="69" s="1"/>
  <c r="P18" i="69" s="1"/>
  <c r="P19" i="69" s="1"/>
  <c r="P20" i="69" s="1"/>
  <c r="P21" i="69" s="1"/>
  <c r="P22" i="69" s="1"/>
  <c r="P23" i="69" s="1"/>
  <c r="P24" i="69" s="1"/>
  <c r="P25" i="69" s="1"/>
  <c r="P26" i="69" s="1"/>
  <c r="P27" i="69" s="1"/>
  <c r="P28" i="69" s="1"/>
  <c r="P29" i="69" s="1"/>
  <c r="P30" i="69" s="1"/>
  <c r="P31" i="69" s="1"/>
  <c r="P32" i="69" s="1"/>
  <c r="P33" i="69" s="1"/>
  <c r="P34" i="69" s="1"/>
  <c r="P35" i="69" s="1"/>
  <c r="P36" i="69" s="1"/>
  <c r="P37" i="69" s="1"/>
  <c r="P38" i="69" s="1"/>
  <c r="P39" i="69" s="1"/>
  <c r="P40" i="69" s="1"/>
  <c r="B59" i="69"/>
  <c r="B61" i="69" s="1"/>
  <c r="B63" i="69" s="1"/>
  <c r="B65" i="69" s="1"/>
  <c r="B67" i="69" s="1"/>
  <c r="B69" i="69" s="1"/>
  <c r="B71" i="69" s="1"/>
  <c r="B73" i="69" s="1"/>
  <c r="B75" i="69" s="1"/>
  <c r="B77" i="69" s="1"/>
  <c r="B79" i="69" s="1"/>
  <c r="B81" i="69" s="1"/>
  <c r="B83" i="69" s="1"/>
  <c r="B85" i="69" s="1"/>
  <c r="B58" i="69"/>
  <c r="B60" i="69" s="1"/>
  <c r="B62" i="69" s="1"/>
  <c r="B64" i="69" s="1"/>
  <c r="B66" i="69" s="1"/>
  <c r="B68" i="69" s="1"/>
  <c r="B70" i="69" s="1"/>
  <c r="B72" i="69" s="1"/>
  <c r="B74" i="69" s="1"/>
  <c r="B76" i="69" s="1"/>
  <c r="B78" i="69" s="1"/>
  <c r="B80" i="69" s="1"/>
  <c r="B82" i="69" s="1"/>
  <c r="B84" i="69" s="1"/>
  <c r="N79" i="69"/>
  <c r="N80" i="69"/>
  <c r="N114" i="69"/>
  <c r="R114" i="69"/>
  <c r="T114" i="69" s="1"/>
  <c r="N115" i="69"/>
  <c r="R115" i="69"/>
  <c r="T115" i="69" s="1"/>
  <c r="N116" i="69"/>
  <c r="R116" i="69"/>
  <c r="T116" i="69" s="1"/>
  <c r="N117" i="69"/>
  <c r="R117" i="69"/>
  <c r="U117" i="69" s="1"/>
  <c r="N118" i="69"/>
  <c r="R118" i="69"/>
  <c r="V118" i="69" s="1"/>
  <c r="N119" i="69"/>
  <c r="R119" i="69"/>
  <c r="W119" i="69" s="1"/>
  <c r="N120" i="69"/>
  <c r="R120" i="69"/>
  <c r="U120" i="69" s="1"/>
  <c r="P80" i="69"/>
  <c r="P74" i="69"/>
  <c r="P75" i="69"/>
  <c r="P76" i="69"/>
  <c r="P77" i="69"/>
  <c r="P78" i="69"/>
  <c r="P79" i="69"/>
  <c r="S33" i="69"/>
  <c r="Y33" i="69" s="1"/>
  <c r="S34" i="69"/>
  <c r="Y34" i="69" s="1"/>
  <c r="S35" i="69"/>
  <c r="Z35" i="69" s="1"/>
  <c r="S36" i="69"/>
  <c r="Z36" i="69" s="1"/>
  <c r="S37" i="69"/>
  <c r="AA37" i="69" s="1"/>
  <c r="S38" i="69"/>
  <c r="Z38" i="69" s="1"/>
  <c r="S39" i="69"/>
  <c r="AB39" i="69" s="1"/>
  <c r="S40" i="69"/>
  <c r="Y40" i="69" s="1"/>
  <c r="AA6" i="79"/>
  <c r="AH6" i="79" s="1"/>
  <c r="AB6" i="79"/>
  <c r="AC6" i="79"/>
  <c r="AD6" i="79"/>
  <c r="AE6" i="79"/>
  <c r="AA7" i="79"/>
  <c r="AH7" i="79" s="1"/>
  <c r="AB7" i="79"/>
  <c r="AC7" i="79"/>
  <c r="AD7" i="79"/>
  <c r="AE7" i="79"/>
  <c r="AA8" i="79"/>
  <c r="AH8" i="79" s="1"/>
  <c r="AB8" i="79"/>
  <c r="AC8" i="79"/>
  <c r="AD8" i="79"/>
  <c r="AE8" i="79"/>
  <c r="AA9" i="79"/>
  <c r="AH9" i="79" s="1"/>
  <c r="AB9" i="79"/>
  <c r="AC9" i="79"/>
  <c r="AD9" i="79"/>
  <c r="AE9" i="79"/>
  <c r="AA10" i="79"/>
  <c r="AH10" i="79" s="1"/>
  <c r="AB10" i="79"/>
  <c r="AC10" i="79"/>
  <c r="AD10" i="79"/>
  <c r="AE10" i="79"/>
  <c r="AA11" i="79"/>
  <c r="AH11" i="79" s="1"/>
  <c r="AB11" i="79"/>
  <c r="AC11" i="79"/>
  <c r="AD11" i="79"/>
  <c r="AE11" i="79"/>
  <c r="AA12" i="79"/>
  <c r="AH12" i="79" s="1"/>
  <c r="AB12" i="79"/>
  <c r="AC12" i="79"/>
  <c r="AD12" i="79"/>
  <c r="AE12" i="79"/>
  <c r="AA13" i="79"/>
  <c r="AH13" i="79" s="1"/>
  <c r="AB13" i="79"/>
  <c r="AC13" i="79"/>
  <c r="AD13" i="79"/>
  <c r="AE13" i="79"/>
  <c r="AA14" i="79"/>
  <c r="AH14" i="79" s="1"/>
  <c r="AB14" i="79"/>
  <c r="AC14" i="79"/>
  <c r="AD14" i="79"/>
  <c r="AE14" i="79"/>
  <c r="AA15" i="79"/>
  <c r="AH15" i="79" s="1"/>
  <c r="AB15" i="79"/>
  <c r="AC15" i="79"/>
  <c r="AD15" i="79"/>
  <c r="AE15" i="79"/>
  <c r="AA16" i="79"/>
  <c r="AH16" i="79" s="1"/>
  <c r="AB16" i="79"/>
  <c r="AC16" i="79"/>
  <c r="AD16" i="79"/>
  <c r="AE16" i="79"/>
  <c r="AA17" i="79"/>
  <c r="AH17" i="79" s="1"/>
  <c r="AB17" i="79"/>
  <c r="AC17" i="79"/>
  <c r="AD17" i="79"/>
  <c r="AE17" i="79"/>
  <c r="AA18" i="79"/>
  <c r="AH18" i="79" s="1"/>
  <c r="AB18" i="79"/>
  <c r="AC18" i="79"/>
  <c r="AD18" i="79"/>
  <c r="AE18" i="79"/>
  <c r="AA19" i="79"/>
  <c r="AH19" i="79" s="1"/>
  <c r="AB19" i="79"/>
  <c r="AC19" i="79"/>
  <c r="AD19" i="79"/>
  <c r="AE19" i="79"/>
  <c r="AA20" i="79"/>
  <c r="AH20" i="79" s="1"/>
  <c r="AB20" i="79"/>
  <c r="AC20" i="79"/>
  <c r="AD20" i="79"/>
  <c r="AE20" i="79"/>
  <c r="AA21" i="79"/>
  <c r="AH21" i="79" s="1"/>
  <c r="AB21" i="79"/>
  <c r="AC21" i="79"/>
  <c r="AD21" i="79"/>
  <c r="AE21" i="79"/>
  <c r="AA22" i="79"/>
  <c r="AH22" i="79" s="1"/>
  <c r="AB22" i="79"/>
  <c r="AC22" i="79"/>
  <c r="AD22" i="79"/>
  <c r="AE22" i="79"/>
  <c r="AA23" i="79"/>
  <c r="AH23" i="79" s="1"/>
  <c r="AB23" i="79"/>
  <c r="AC23" i="79"/>
  <c r="AD23" i="79"/>
  <c r="AE23" i="79"/>
  <c r="AA24" i="79"/>
  <c r="AH24" i="79" s="1"/>
  <c r="AB24" i="79"/>
  <c r="AC24" i="79"/>
  <c r="AD24" i="79"/>
  <c r="AE24" i="79"/>
  <c r="AA25" i="79"/>
  <c r="AH25" i="79" s="1"/>
  <c r="AB25" i="79"/>
  <c r="AC25" i="79"/>
  <c r="AD25" i="79"/>
  <c r="AE25" i="79"/>
  <c r="AA26" i="79"/>
  <c r="AH26" i="79" s="1"/>
  <c r="AB26" i="79"/>
  <c r="AC26" i="79"/>
  <c r="AD26" i="79"/>
  <c r="AE26" i="79"/>
  <c r="AA27" i="79"/>
  <c r="AH27" i="79" s="1"/>
  <c r="AB27" i="79"/>
  <c r="AC27" i="79"/>
  <c r="AD27" i="79"/>
  <c r="AE27" i="79"/>
  <c r="AA28" i="79"/>
  <c r="AH28" i="79" s="1"/>
  <c r="AB28" i="79"/>
  <c r="AC28" i="79"/>
  <c r="AD28" i="79"/>
  <c r="AE28" i="79"/>
  <c r="AA29" i="79"/>
  <c r="AH29" i="79" s="1"/>
  <c r="AB29" i="79"/>
  <c r="AC29" i="79"/>
  <c r="AD29" i="79"/>
  <c r="AE29" i="79"/>
  <c r="AA30" i="79"/>
  <c r="AH30" i="79" s="1"/>
  <c r="AB30" i="79"/>
  <c r="AC30" i="79"/>
  <c r="AD30" i="79"/>
  <c r="AE30" i="79"/>
  <c r="AA31" i="79"/>
  <c r="AH31" i="79" s="1"/>
  <c r="AB31" i="79"/>
  <c r="AC31" i="79"/>
  <c r="AD31" i="79"/>
  <c r="AE31" i="79"/>
  <c r="AA32" i="79"/>
  <c r="AH32" i="79" s="1"/>
  <c r="AB32" i="79"/>
  <c r="AC32" i="79"/>
  <c r="AD32" i="79"/>
  <c r="AE32" i="79"/>
  <c r="AA33" i="79"/>
  <c r="AH33" i="79" s="1"/>
  <c r="AB33" i="79"/>
  <c r="AC33" i="79"/>
  <c r="AD33" i="79"/>
  <c r="AE33" i="79"/>
  <c r="AA34" i="79"/>
  <c r="AH34" i="79" s="1"/>
  <c r="AB34" i="79"/>
  <c r="AC34" i="79"/>
  <c r="AD34" i="79"/>
  <c r="AE34" i="79"/>
  <c r="AA35" i="79"/>
  <c r="AH35" i="79" s="1"/>
  <c r="AB35" i="79"/>
  <c r="AC35" i="79"/>
  <c r="AD35" i="79"/>
  <c r="AE35" i="79"/>
  <c r="AA36" i="79"/>
  <c r="AH36" i="79" s="1"/>
  <c r="AB36" i="79"/>
  <c r="AC36" i="79"/>
  <c r="AD36" i="79"/>
  <c r="AE36" i="79"/>
  <c r="AA37" i="79"/>
  <c r="AH37" i="79" s="1"/>
  <c r="AB37" i="79"/>
  <c r="AC37" i="79"/>
  <c r="AD37" i="79"/>
  <c r="AE37" i="79"/>
  <c r="AA38" i="79"/>
  <c r="AH38" i="79" s="1"/>
  <c r="AB38" i="79"/>
  <c r="AC38" i="79"/>
  <c r="AD38" i="79"/>
  <c r="AE38" i="79"/>
  <c r="AA39" i="79"/>
  <c r="AH39" i="79" s="1"/>
  <c r="AB39" i="79"/>
  <c r="AC39" i="79"/>
  <c r="AD39" i="79"/>
  <c r="AE39" i="79"/>
  <c r="AA40" i="79"/>
  <c r="AH40" i="79" s="1"/>
  <c r="AB40" i="79"/>
  <c r="AC40" i="79"/>
  <c r="AD40" i="79"/>
  <c r="AE40" i="79"/>
  <c r="AA41" i="79"/>
  <c r="AH41" i="79" s="1"/>
  <c r="AB41" i="79"/>
  <c r="AC41" i="79"/>
  <c r="AD41" i="79"/>
  <c r="AE41" i="79"/>
  <c r="AA42" i="79"/>
  <c r="AH42" i="79" s="1"/>
  <c r="AB42" i="79"/>
  <c r="AC42" i="79"/>
  <c r="AD42" i="79"/>
  <c r="AE42" i="79"/>
  <c r="AA43" i="79"/>
  <c r="AH43" i="79" s="1"/>
  <c r="AB43" i="79"/>
  <c r="AC43" i="79"/>
  <c r="AD43" i="79"/>
  <c r="AE43" i="79"/>
  <c r="AA44" i="79"/>
  <c r="AH44" i="79" s="1"/>
  <c r="AB44" i="79"/>
  <c r="AC44" i="79"/>
  <c r="AD44" i="79"/>
  <c r="AE44" i="79"/>
  <c r="AA45" i="79"/>
  <c r="AH45" i="79" s="1"/>
  <c r="AB45" i="79"/>
  <c r="AC45" i="79"/>
  <c r="AD45" i="79"/>
  <c r="AE45" i="79"/>
  <c r="AA46" i="79"/>
  <c r="AH46" i="79" s="1"/>
  <c r="AB46" i="79"/>
  <c r="AC46" i="79"/>
  <c r="AD46" i="79"/>
  <c r="AE46" i="79"/>
  <c r="AA47" i="79"/>
  <c r="AH47" i="79" s="1"/>
  <c r="AB47" i="79"/>
  <c r="AC47" i="79"/>
  <c r="AD47" i="79"/>
  <c r="AE47" i="79"/>
  <c r="AA48" i="79"/>
  <c r="AH48" i="79" s="1"/>
  <c r="AB48" i="79"/>
  <c r="AC48" i="79"/>
  <c r="AD48" i="79"/>
  <c r="AE48" i="79"/>
  <c r="AA49" i="79"/>
  <c r="AH49" i="79" s="1"/>
  <c r="AB49" i="79"/>
  <c r="AC49" i="79"/>
  <c r="AD49" i="79"/>
  <c r="AE49" i="79"/>
  <c r="AA50" i="79"/>
  <c r="AH50" i="79" s="1"/>
  <c r="AB50" i="79"/>
  <c r="AC50" i="79"/>
  <c r="AD50" i="79"/>
  <c r="AE50" i="79"/>
  <c r="AA51" i="79"/>
  <c r="AH51" i="79" s="1"/>
  <c r="AB51" i="79"/>
  <c r="AC51" i="79"/>
  <c r="AD51" i="79"/>
  <c r="AE51" i="79"/>
  <c r="AA52" i="79"/>
  <c r="AH52" i="79" s="1"/>
  <c r="AB52" i="79"/>
  <c r="AC52" i="79"/>
  <c r="AD52" i="79"/>
  <c r="AE52" i="79"/>
  <c r="AA53" i="79"/>
  <c r="AH53" i="79" s="1"/>
  <c r="AB53" i="79"/>
  <c r="AC53" i="79"/>
  <c r="AD53" i="79"/>
  <c r="AE53" i="79"/>
  <c r="AA54" i="79"/>
  <c r="AH54" i="79" s="1"/>
  <c r="AB54" i="79"/>
  <c r="AC54" i="79"/>
  <c r="AD54" i="79"/>
  <c r="AE54" i="79"/>
  <c r="AA55" i="79"/>
  <c r="AH55" i="79" s="1"/>
  <c r="AB55" i="79"/>
  <c r="AC55" i="79"/>
  <c r="AD55" i="79"/>
  <c r="AE55" i="79"/>
  <c r="AA56" i="79"/>
  <c r="AH56" i="79" s="1"/>
  <c r="AB56" i="79"/>
  <c r="AC56" i="79"/>
  <c r="AD56" i="79"/>
  <c r="AE56" i="79"/>
  <c r="AA57" i="79"/>
  <c r="AH57" i="79" s="1"/>
  <c r="AB57" i="79"/>
  <c r="AC57" i="79"/>
  <c r="AD57" i="79"/>
  <c r="AE57" i="79"/>
  <c r="AA58" i="79"/>
  <c r="AH58" i="79" s="1"/>
  <c r="AB58" i="79"/>
  <c r="AC58" i="79"/>
  <c r="AD58" i="79"/>
  <c r="AE58" i="79"/>
  <c r="AA59" i="79"/>
  <c r="AH59" i="79" s="1"/>
  <c r="AB59" i="79"/>
  <c r="AC59" i="79"/>
  <c r="AD59" i="79"/>
  <c r="AE59" i="79"/>
  <c r="AA60" i="79"/>
  <c r="AH60" i="79" s="1"/>
  <c r="AB60" i="79"/>
  <c r="AC60" i="79"/>
  <c r="AD60" i="79"/>
  <c r="AE60" i="79"/>
  <c r="AA61" i="79"/>
  <c r="AH61" i="79" s="1"/>
  <c r="AB61" i="79"/>
  <c r="AC61" i="79"/>
  <c r="AD61" i="79"/>
  <c r="AE61" i="79"/>
  <c r="AA62" i="79"/>
  <c r="AH62" i="79" s="1"/>
  <c r="AB62" i="79"/>
  <c r="AC62" i="79"/>
  <c r="AD62" i="79"/>
  <c r="AE62" i="79"/>
  <c r="AA63" i="79"/>
  <c r="AH63" i="79" s="1"/>
  <c r="AB63" i="79"/>
  <c r="AC63" i="79"/>
  <c r="AD63" i="79"/>
  <c r="AE63" i="79"/>
  <c r="AA64" i="79"/>
  <c r="AH64" i="79" s="1"/>
  <c r="AB64" i="79"/>
  <c r="AC64" i="79"/>
  <c r="AD64" i="79"/>
  <c r="AE64" i="79"/>
  <c r="AA65" i="79"/>
  <c r="AH65" i="79" s="1"/>
  <c r="AB65" i="79"/>
  <c r="AC65" i="79"/>
  <c r="AD65" i="79"/>
  <c r="AE65" i="79"/>
  <c r="AA66" i="79"/>
  <c r="AH66" i="79" s="1"/>
  <c r="AB66" i="79"/>
  <c r="AC66" i="79"/>
  <c r="AD66" i="79"/>
  <c r="AE66" i="79"/>
  <c r="AA67" i="79"/>
  <c r="AH67" i="79" s="1"/>
  <c r="AB67" i="79"/>
  <c r="AC67" i="79"/>
  <c r="AD67" i="79"/>
  <c r="AE67" i="79"/>
  <c r="AA68" i="79"/>
  <c r="AH68" i="79" s="1"/>
  <c r="AB68" i="79"/>
  <c r="AC68" i="79"/>
  <c r="AD68" i="79"/>
  <c r="AE68" i="79"/>
  <c r="AA69" i="79"/>
  <c r="AH69" i="79" s="1"/>
  <c r="AB69" i="79"/>
  <c r="AC69" i="79"/>
  <c r="AD69" i="79"/>
  <c r="AE69" i="79"/>
  <c r="AA70" i="79"/>
  <c r="AH70" i="79" s="1"/>
  <c r="AB70" i="79"/>
  <c r="AC70" i="79"/>
  <c r="AD70" i="79"/>
  <c r="AE70" i="79"/>
  <c r="AA71" i="79"/>
  <c r="AH71" i="79" s="1"/>
  <c r="AB71" i="79"/>
  <c r="AC71" i="79"/>
  <c r="AD71" i="79"/>
  <c r="AE71" i="79"/>
  <c r="AA72" i="79"/>
  <c r="AH72" i="79" s="1"/>
  <c r="AB72" i="79"/>
  <c r="AC72" i="79"/>
  <c r="AD72" i="79"/>
  <c r="AE72" i="79"/>
  <c r="AA73" i="79"/>
  <c r="AH73" i="79" s="1"/>
  <c r="AB73" i="79"/>
  <c r="AC73" i="79"/>
  <c r="AD73" i="79"/>
  <c r="AE73" i="79"/>
  <c r="AA74" i="79"/>
  <c r="AH74" i="79" s="1"/>
  <c r="AB74" i="79"/>
  <c r="AC74" i="79"/>
  <c r="AD74" i="79"/>
  <c r="AE74" i="79"/>
  <c r="AA75" i="79"/>
  <c r="AH75" i="79" s="1"/>
  <c r="AB75" i="79"/>
  <c r="AC75" i="79"/>
  <c r="AD75" i="79"/>
  <c r="AE75" i="79"/>
  <c r="AA76" i="79"/>
  <c r="AH76" i="79" s="1"/>
  <c r="AB76" i="79"/>
  <c r="AC76" i="79"/>
  <c r="AD76" i="79"/>
  <c r="AE76" i="79"/>
  <c r="AA77" i="79"/>
  <c r="AH77" i="79" s="1"/>
  <c r="AB77" i="79"/>
  <c r="AC77" i="79"/>
  <c r="AD77" i="79"/>
  <c r="AE77" i="79"/>
  <c r="AA78" i="79"/>
  <c r="AH78" i="79" s="1"/>
  <c r="AB78" i="79"/>
  <c r="AC78" i="79"/>
  <c r="AD78" i="79"/>
  <c r="AE78" i="79"/>
  <c r="AA79" i="79"/>
  <c r="AH79" i="79" s="1"/>
  <c r="AB79" i="79"/>
  <c r="AC79" i="79"/>
  <c r="AD79" i="79"/>
  <c r="AE79" i="79"/>
  <c r="AA80" i="79"/>
  <c r="AH80" i="79" s="1"/>
  <c r="AB80" i="79"/>
  <c r="AC80" i="79"/>
  <c r="AD80" i="79"/>
  <c r="AE80" i="79"/>
  <c r="AA81" i="79"/>
  <c r="AH81" i="79" s="1"/>
  <c r="AB81" i="79"/>
  <c r="AC81" i="79"/>
  <c r="AD81" i="79"/>
  <c r="AE81" i="79"/>
  <c r="AA82" i="79"/>
  <c r="AH82" i="79" s="1"/>
  <c r="AB82" i="79"/>
  <c r="AC82" i="79"/>
  <c r="AD82" i="79"/>
  <c r="AE82" i="79"/>
  <c r="AA83" i="79"/>
  <c r="AH83" i="79" s="1"/>
  <c r="AB83" i="79"/>
  <c r="AC83" i="79"/>
  <c r="AD83" i="79"/>
  <c r="AE83" i="79"/>
  <c r="AA84" i="79"/>
  <c r="AH84" i="79" s="1"/>
  <c r="AB84" i="79"/>
  <c r="AC84" i="79"/>
  <c r="AD84" i="79"/>
  <c r="AE84" i="79"/>
  <c r="AA85" i="79"/>
  <c r="AH85" i="79" s="1"/>
  <c r="AB85" i="79"/>
  <c r="AC85" i="79"/>
  <c r="AD85" i="79"/>
  <c r="AE85" i="79"/>
  <c r="AA86" i="79"/>
  <c r="AH86" i="79" s="1"/>
  <c r="AB86" i="79"/>
  <c r="AC86" i="79"/>
  <c r="AD86" i="79"/>
  <c r="AE86" i="79"/>
  <c r="AA87" i="79"/>
  <c r="AH87" i="79" s="1"/>
  <c r="AB87" i="79"/>
  <c r="AC87" i="79"/>
  <c r="AD87" i="79"/>
  <c r="AE87" i="79"/>
  <c r="AA88" i="79"/>
  <c r="AH88" i="79" s="1"/>
  <c r="AB88" i="79"/>
  <c r="AC88" i="79"/>
  <c r="AD88" i="79"/>
  <c r="AE88" i="79"/>
  <c r="AA89" i="79"/>
  <c r="AH89" i="79" s="1"/>
  <c r="AB89" i="79"/>
  <c r="AC89" i="79"/>
  <c r="AD89" i="79"/>
  <c r="AE89" i="79"/>
  <c r="AA90" i="79"/>
  <c r="AH90" i="79" s="1"/>
  <c r="AB90" i="79"/>
  <c r="AC90" i="79"/>
  <c r="AD90" i="79"/>
  <c r="AE90" i="79"/>
  <c r="AA91" i="79"/>
  <c r="AH91" i="79" s="1"/>
  <c r="AB91" i="79"/>
  <c r="AC91" i="79"/>
  <c r="AD91" i="79"/>
  <c r="AE91" i="79"/>
  <c r="AA92" i="79"/>
  <c r="AH92" i="79" s="1"/>
  <c r="AB92" i="79"/>
  <c r="AC92" i="79"/>
  <c r="AD92" i="79"/>
  <c r="AE92" i="79"/>
  <c r="AA93" i="79"/>
  <c r="AH93" i="79" s="1"/>
  <c r="AB93" i="79"/>
  <c r="AC93" i="79"/>
  <c r="AD93" i="79"/>
  <c r="AE93" i="79"/>
  <c r="AA94" i="79"/>
  <c r="AH94" i="79" s="1"/>
  <c r="AB94" i="79"/>
  <c r="AC94" i="79"/>
  <c r="AD94" i="79"/>
  <c r="AE94" i="79"/>
  <c r="AA95" i="79"/>
  <c r="AH95" i="79" s="1"/>
  <c r="AB95" i="79"/>
  <c r="AC95" i="79"/>
  <c r="AD95" i="79"/>
  <c r="AE95" i="79"/>
  <c r="AA96" i="79"/>
  <c r="AH96" i="79" s="1"/>
  <c r="AB96" i="79"/>
  <c r="AC96" i="79"/>
  <c r="AD96" i="79"/>
  <c r="AE96" i="79"/>
  <c r="AA97" i="79"/>
  <c r="AH97" i="79" s="1"/>
  <c r="AB97" i="79"/>
  <c r="AC97" i="79"/>
  <c r="AD97" i="79"/>
  <c r="AE97" i="79"/>
  <c r="AA98" i="79"/>
  <c r="AH98" i="79" s="1"/>
  <c r="AB98" i="79"/>
  <c r="AC98" i="79"/>
  <c r="AD98" i="79"/>
  <c r="AE98" i="79"/>
  <c r="AA99" i="79"/>
  <c r="AH99" i="79" s="1"/>
  <c r="AB99" i="79"/>
  <c r="AC99" i="79"/>
  <c r="AD99" i="79"/>
  <c r="AE99" i="79"/>
  <c r="AA100" i="79"/>
  <c r="AH100" i="79" s="1"/>
  <c r="AB100" i="79"/>
  <c r="AC100" i="79"/>
  <c r="AD100" i="79"/>
  <c r="AE100" i="79"/>
  <c r="AA101" i="79"/>
  <c r="AH101" i="79" s="1"/>
  <c r="AB101" i="79"/>
  <c r="AC101" i="79"/>
  <c r="AD101" i="79"/>
  <c r="AE101" i="79"/>
  <c r="AA102" i="79"/>
  <c r="AH102" i="79" s="1"/>
  <c r="AB102" i="79"/>
  <c r="AC102" i="79"/>
  <c r="AD102" i="79"/>
  <c r="AE102" i="79"/>
  <c r="AA103" i="79"/>
  <c r="AH103" i="79" s="1"/>
  <c r="AB103" i="79"/>
  <c r="AC103" i="79"/>
  <c r="AD103" i="79"/>
  <c r="AE103" i="79"/>
  <c r="AA104" i="79"/>
  <c r="AH104" i="79" s="1"/>
  <c r="AB104" i="79"/>
  <c r="AC104" i="79"/>
  <c r="AD104" i="79"/>
  <c r="AE104" i="79"/>
  <c r="AA105" i="79"/>
  <c r="AH105" i="79" s="1"/>
  <c r="AB105" i="79"/>
  <c r="AC105" i="79"/>
  <c r="AD105" i="79"/>
  <c r="AE105" i="79"/>
  <c r="AA106" i="79"/>
  <c r="AH106" i="79" s="1"/>
  <c r="AB106" i="79"/>
  <c r="AC106" i="79"/>
  <c r="AD106" i="79"/>
  <c r="AE106" i="79"/>
  <c r="AA107" i="79"/>
  <c r="AH107" i="79" s="1"/>
  <c r="AB107" i="79"/>
  <c r="AC107" i="79"/>
  <c r="AD107" i="79"/>
  <c r="AE107" i="79"/>
  <c r="AA108" i="79"/>
  <c r="AH108" i="79" s="1"/>
  <c r="AB108" i="79"/>
  <c r="AC108" i="79"/>
  <c r="AD108" i="79"/>
  <c r="AE108" i="79"/>
  <c r="AA109" i="79"/>
  <c r="AH109" i="79" s="1"/>
  <c r="AB109" i="79"/>
  <c r="AC109" i="79"/>
  <c r="AD109" i="79"/>
  <c r="AE109" i="79"/>
  <c r="AA110" i="79"/>
  <c r="AH110" i="79" s="1"/>
  <c r="AB110" i="79"/>
  <c r="AC110" i="79"/>
  <c r="AD110" i="79"/>
  <c r="AE110" i="79"/>
  <c r="AA111" i="79"/>
  <c r="AH111" i="79" s="1"/>
  <c r="AB111" i="79"/>
  <c r="AC111" i="79"/>
  <c r="AD111" i="79"/>
  <c r="AE111" i="79"/>
  <c r="AA112" i="79"/>
  <c r="AH112" i="79" s="1"/>
  <c r="AB112" i="79"/>
  <c r="AC112" i="79"/>
  <c r="AD112" i="79"/>
  <c r="AE112" i="79"/>
  <c r="AA113" i="79"/>
  <c r="AH113" i="79" s="1"/>
  <c r="AB113" i="79"/>
  <c r="AC113" i="79"/>
  <c r="AD113" i="79"/>
  <c r="AE113" i="79"/>
  <c r="AA114" i="79"/>
  <c r="AH114" i="79" s="1"/>
  <c r="AB114" i="79"/>
  <c r="AC114" i="79"/>
  <c r="AD114" i="79"/>
  <c r="AE114" i="79"/>
  <c r="AA115" i="79"/>
  <c r="AH115" i="79" s="1"/>
  <c r="AB115" i="79"/>
  <c r="AC115" i="79"/>
  <c r="AD115" i="79"/>
  <c r="AE115" i="79"/>
  <c r="AA116" i="79"/>
  <c r="AH116" i="79" s="1"/>
  <c r="AB116" i="79"/>
  <c r="AC116" i="79"/>
  <c r="AD116" i="79"/>
  <c r="AE116" i="79"/>
  <c r="AA117" i="79"/>
  <c r="AH117" i="79" s="1"/>
  <c r="AB117" i="79"/>
  <c r="AC117" i="79"/>
  <c r="AD117" i="79"/>
  <c r="AE117" i="79"/>
  <c r="AA118" i="79"/>
  <c r="AH118" i="79" s="1"/>
  <c r="AB118" i="79"/>
  <c r="AC118" i="79"/>
  <c r="AD118" i="79"/>
  <c r="AE118" i="79"/>
  <c r="AA119" i="79"/>
  <c r="AH119" i="79" s="1"/>
  <c r="AB119" i="79"/>
  <c r="AC119" i="79"/>
  <c r="AD119" i="79"/>
  <c r="AE119" i="79"/>
  <c r="AA120" i="79"/>
  <c r="AH120" i="79" s="1"/>
  <c r="AB120" i="79"/>
  <c r="AC120" i="79"/>
  <c r="AD120" i="79"/>
  <c r="AE120" i="79"/>
  <c r="AA121" i="79"/>
  <c r="AH121" i="79" s="1"/>
  <c r="AB121" i="79"/>
  <c r="AC121" i="79"/>
  <c r="AD121" i="79"/>
  <c r="AE121" i="79"/>
  <c r="AA122" i="79"/>
  <c r="AH122" i="79" s="1"/>
  <c r="AB122" i="79"/>
  <c r="AC122" i="79"/>
  <c r="AD122" i="79"/>
  <c r="AE122" i="79"/>
  <c r="AA123" i="79"/>
  <c r="AH123" i="79" s="1"/>
  <c r="AB123" i="79"/>
  <c r="AC123" i="79"/>
  <c r="AD123" i="79"/>
  <c r="AE123" i="79"/>
  <c r="AA124" i="79"/>
  <c r="AH124" i="79" s="1"/>
  <c r="AB124" i="79"/>
  <c r="AC124" i="79"/>
  <c r="AD124" i="79"/>
  <c r="AE124" i="79"/>
  <c r="AA125" i="79"/>
  <c r="AH125" i="79" s="1"/>
  <c r="AB125" i="79"/>
  <c r="AC125" i="79"/>
  <c r="AD125" i="79"/>
  <c r="AE125" i="79"/>
  <c r="AA126" i="79"/>
  <c r="AH126" i="79" s="1"/>
  <c r="AB126" i="79"/>
  <c r="AC126" i="79"/>
  <c r="AD126" i="79"/>
  <c r="AE126" i="79"/>
  <c r="AA127" i="79"/>
  <c r="AH127" i="79" s="1"/>
  <c r="AB127" i="79"/>
  <c r="AC127" i="79"/>
  <c r="AD127" i="79"/>
  <c r="AE127" i="79"/>
  <c r="AA128" i="79"/>
  <c r="AH128" i="79" s="1"/>
  <c r="AB128" i="79"/>
  <c r="AC128" i="79"/>
  <c r="AD128" i="79"/>
  <c r="AE128" i="79"/>
  <c r="AA129" i="79"/>
  <c r="AH129" i="79" s="1"/>
  <c r="AB129" i="79"/>
  <c r="AC129" i="79"/>
  <c r="AD129" i="79"/>
  <c r="AE129" i="79"/>
  <c r="AA130" i="79"/>
  <c r="AH130" i="79" s="1"/>
  <c r="AB130" i="79"/>
  <c r="AC130" i="79"/>
  <c r="AD130" i="79"/>
  <c r="AE130" i="79"/>
  <c r="AA131" i="79"/>
  <c r="AH131" i="79" s="1"/>
  <c r="AB131" i="79"/>
  <c r="AC131" i="79"/>
  <c r="AD131" i="79"/>
  <c r="AE131" i="79"/>
  <c r="AA132" i="79"/>
  <c r="AH132" i="79" s="1"/>
  <c r="AB132" i="79"/>
  <c r="AC132" i="79"/>
  <c r="AD132" i="79"/>
  <c r="AE132" i="79"/>
  <c r="AA133" i="79"/>
  <c r="AH133" i="79" s="1"/>
  <c r="AB133" i="79"/>
  <c r="AC133" i="79"/>
  <c r="AD133" i="79"/>
  <c r="AE133" i="79"/>
  <c r="AA134" i="79"/>
  <c r="AH134" i="79" s="1"/>
  <c r="AB134" i="79"/>
  <c r="AC134" i="79"/>
  <c r="AD134" i="79"/>
  <c r="AE134" i="79"/>
  <c r="AA135" i="79"/>
  <c r="AH135" i="79" s="1"/>
  <c r="AB135" i="79"/>
  <c r="AC135" i="79"/>
  <c r="AD135" i="79"/>
  <c r="AE135" i="79"/>
  <c r="AA136" i="79"/>
  <c r="AH136" i="79" s="1"/>
  <c r="AB136" i="79"/>
  <c r="AC136" i="79"/>
  <c r="AD136" i="79"/>
  <c r="AE136" i="79"/>
  <c r="AA137" i="79"/>
  <c r="AH137" i="79" s="1"/>
  <c r="AB137" i="79"/>
  <c r="AC137" i="79"/>
  <c r="AD137" i="79"/>
  <c r="AE137" i="79"/>
  <c r="AA138" i="79"/>
  <c r="AH138" i="79" s="1"/>
  <c r="AB138" i="79"/>
  <c r="AC138" i="79"/>
  <c r="AD138" i="79"/>
  <c r="AE138" i="79"/>
  <c r="AA139" i="79"/>
  <c r="AH139" i="79" s="1"/>
  <c r="AB139" i="79"/>
  <c r="AC139" i="79"/>
  <c r="AD139" i="79"/>
  <c r="AE139" i="79"/>
  <c r="AA140" i="79"/>
  <c r="AH140" i="79" s="1"/>
  <c r="AB140" i="79"/>
  <c r="AC140" i="79"/>
  <c r="AD140" i="79"/>
  <c r="AE140" i="79"/>
  <c r="AA141" i="79"/>
  <c r="AH141" i="79" s="1"/>
  <c r="AB141" i="79"/>
  <c r="AC141" i="79"/>
  <c r="AD141" i="79"/>
  <c r="AE141" i="79"/>
  <c r="AA142" i="79"/>
  <c r="AH142" i="79" s="1"/>
  <c r="AB142" i="79"/>
  <c r="AC142" i="79"/>
  <c r="AD142" i="79"/>
  <c r="AE142" i="79"/>
  <c r="AA143" i="79"/>
  <c r="AH143" i="79" s="1"/>
  <c r="AB143" i="79"/>
  <c r="AC143" i="79"/>
  <c r="AD143" i="79"/>
  <c r="AE143" i="79"/>
  <c r="AA144" i="79"/>
  <c r="AH144" i="79" s="1"/>
  <c r="AB144" i="79"/>
  <c r="AC144" i="79"/>
  <c r="AD144" i="79"/>
  <c r="AE144" i="79"/>
  <c r="AA145" i="79"/>
  <c r="AH145" i="79" s="1"/>
  <c r="AB145" i="79"/>
  <c r="AC145" i="79"/>
  <c r="AD145" i="79"/>
  <c r="AE145" i="79"/>
  <c r="AA146" i="79"/>
  <c r="AH146" i="79" s="1"/>
  <c r="AB146" i="79"/>
  <c r="AC146" i="79"/>
  <c r="AD146" i="79"/>
  <c r="AE146" i="79"/>
  <c r="AA147" i="79"/>
  <c r="AH147" i="79" s="1"/>
  <c r="AB147" i="79"/>
  <c r="AC147" i="79"/>
  <c r="AD147" i="79"/>
  <c r="AE147" i="79"/>
  <c r="AA148" i="79"/>
  <c r="AH148" i="79" s="1"/>
  <c r="AB148" i="79"/>
  <c r="AC148" i="79"/>
  <c r="AD148" i="79"/>
  <c r="AE148" i="79"/>
  <c r="AA149" i="79"/>
  <c r="AH149" i="79" s="1"/>
  <c r="AB149" i="79"/>
  <c r="AC149" i="79"/>
  <c r="AD149" i="79"/>
  <c r="AE149" i="79"/>
  <c r="AA150" i="79"/>
  <c r="AH150" i="79" s="1"/>
  <c r="AB150" i="79"/>
  <c r="AC150" i="79"/>
  <c r="AD150" i="79"/>
  <c r="AE150" i="79"/>
  <c r="AA151" i="79"/>
  <c r="AH151" i="79" s="1"/>
  <c r="AB151" i="79"/>
  <c r="AC151" i="79"/>
  <c r="AD151" i="79"/>
  <c r="AE151" i="79"/>
  <c r="AA152" i="79"/>
  <c r="AH152" i="79" s="1"/>
  <c r="AB152" i="79"/>
  <c r="AC152" i="79"/>
  <c r="AD152" i="79"/>
  <c r="AE152" i="79"/>
  <c r="AA153" i="79"/>
  <c r="AH153" i="79" s="1"/>
  <c r="AB153" i="79"/>
  <c r="AC153" i="79"/>
  <c r="AD153" i="79"/>
  <c r="AE153" i="79"/>
  <c r="AA154" i="79"/>
  <c r="AH154" i="79" s="1"/>
  <c r="AB154" i="79"/>
  <c r="AC154" i="79"/>
  <c r="AD154" i="79"/>
  <c r="AE154" i="79"/>
  <c r="AA155" i="79"/>
  <c r="AH155" i="79" s="1"/>
  <c r="AB155" i="79"/>
  <c r="AC155" i="79"/>
  <c r="AD155" i="79"/>
  <c r="AE155" i="79"/>
  <c r="AA156" i="79"/>
  <c r="AH156" i="79" s="1"/>
  <c r="AB156" i="79"/>
  <c r="AC156" i="79"/>
  <c r="AD156" i="79"/>
  <c r="AE156" i="79"/>
  <c r="AA157" i="79"/>
  <c r="AH157" i="79" s="1"/>
  <c r="AB157" i="79"/>
  <c r="AC157" i="79"/>
  <c r="AD157" i="79"/>
  <c r="AE157" i="79"/>
  <c r="AA158" i="79"/>
  <c r="AH158" i="79" s="1"/>
  <c r="AB158" i="79"/>
  <c r="AC158" i="79"/>
  <c r="AD158" i="79"/>
  <c r="AE158" i="79"/>
  <c r="AA159" i="79"/>
  <c r="AH159" i="79" s="1"/>
  <c r="AB159" i="79"/>
  <c r="AC159" i="79"/>
  <c r="AD159" i="79"/>
  <c r="AE159" i="79"/>
  <c r="AA160" i="79"/>
  <c r="AH160" i="79" s="1"/>
  <c r="AB160" i="79"/>
  <c r="AC160" i="79"/>
  <c r="AD160" i="79"/>
  <c r="AE160" i="79"/>
  <c r="AA161" i="79"/>
  <c r="AH161" i="79" s="1"/>
  <c r="AB161" i="79"/>
  <c r="AC161" i="79"/>
  <c r="AD161" i="79"/>
  <c r="AE161" i="79"/>
  <c r="AA162" i="79"/>
  <c r="AH162" i="79" s="1"/>
  <c r="AB162" i="79"/>
  <c r="AC162" i="79"/>
  <c r="AD162" i="79"/>
  <c r="AE162" i="79"/>
  <c r="AA163" i="79"/>
  <c r="AH163" i="79" s="1"/>
  <c r="AB163" i="79"/>
  <c r="AC163" i="79"/>
  <c r="AD163" i="79"/>
  <c r="AE163" i="79"/>
  <c r="AA164" i="79"/>
  <c r="AH164" i="79" s="1"/>
  <c r="AB164" i="79"/>
  <c r="AC164" i="79"/>
  <c r="AD164" i="79"/>
  <c r="AE164" i="79"/>
  <c r="AB5" i="79"/>
  <c r="AC5" i="79"/>
  <c r="AD5" i="79"/>
  <c r="AE5" i="79"/>
  <c r="AA5" i="79"/>
  <c r="AH5" i="79" s="1"/>
  <c r="AG45" i="83"/>
  <c r="AH80" i="83"/>
  <c r="AH86" i="83"/>
  <c r="AD101" i="83"/>
  <c r="AG69" i="83"/>
  <c r="AF8" i="83"/>
  <c r="AH40" i="83"/>
  <c r="AH10" i="83"/>
  <c r="AH51" i="83"/>
  <c r="AF72" i="83"/>
  <c r="AG52" i="83"/>
  <c r="AD60" i="83"/>
  <c r="AH7" i="83"/>
  <c r="AG20" i="83"/>
  <c r="AD87" i="83"/>
  <c r="AF98" i="83"/>
  <c r="AF36" i="83"/>
  <c r="AG61" i="83"/>
  <c r="AH103" i="83"/>
  <c r="AE12" i="83"/>
  <c r="AF63" i="83"/>
  <c r="AE69" i="83"/>
  <c r="AE8" i="83"/>
  <c r="AG91" i="83"/>
  <c r="AE49" i="83"/>
  <c r="AH31" i="83"/>
  <c r="AD6" i="83"/>
  <c r="AE25" i="83"/>
  <c r="AG63" i="83"/>
  <c r="AF73" i="83"/>
  <c r="AG43" i="83"/>
  <c r="AD17" i="83"/>
  <c r="AD65" i="83"/>
  <c r="AE21" i="83"/>
  <c r="AD98" i="83"/>
  <c r="AH95" i="83"/>
  <c r="AD45" i="83"/>
  <c r="AE84" i="83"/>
  <c r="AD32" i="83"/>
  <c r="AH47" i="83"/>
  <c r="AH69" i="83"/>
  <c r="AD80" i="83"/>
  <c r="AD27" i="83"/>
  <c r="AD105" i="83"/>
  <c r="AD21" i="83"/>
  <c r="AE36" i="83"/>
  <c r="AH62" i="83"/>
  <c r="AG104" i="83"/>
  <c r="AE55" i="83"/>
  <c r="AH56" i="83"/>
  <c r="AF18" i="83"/>
  <c r="AH102" i="83"/>
  <c r="AD28" i="83"/>
  <c r="AD56" i="83"/>
  <c r="AD53" i="83"/>
  <c r="AF66" i="83"/>
  <c r="AH30" i="83"/>
  <c r="AD36" i="83"/>
  <c r="AH76" i="83"/>
  <c r="AH68" i="83"/>
  <c r="AE79" i="83"/>
  <c r="AF100" i="83"/>
  <c r="AG11" i="83"/>
  <c r="AH22" i="83"/>
  <c r="AF82" i="83"/>
  <c r="AH100" i="83"/>
  <c r="AD30" i="83"/>
  <c r="AD55" i="83"/>
  <c r="AH83" i="83"/>
  <c r="AF19" i="83"/>
  <c r="AF86" i="83"/>
  <c r="AD95" i="83"/>
  <c r="AG29" i="83"/>
  <c r="AG18" i="83"/>
  <c r="AE70" i="83"/>
  <c r="AG51" i="83"/>
  <c r="AD81" i="83"/>
  <c r="AG71" i="83"/>
  <c r="AG70" i="83"/>
  <c r="AG19" i="83"/>
  <c r="AF47" i="83"/>
  <c r="AE35" i="83"/>
  <c r="AF69" i="83"/>
  <c r="AH85" i="83"/>
  <c r="AF17" i="83"/>
  <c r="AG57" i="83"/>
  <c r="AF40" i="83"/>
  <c r="AE73" i="83"/>
  <c r="AH48" i="83"/>
  <c r="AD35" i="83"/>
  <c r="AF81" i="83"/>
  <c r="AG94" i="83"/>
  <c r="AG41" i="83"/>
  <c r="AF7" i="83"/>
  <c r="AE91" i="83"/>
  <c r="AE41" i="83"/>
  <c r="AG14" i="83"/>
  <c r="AF64" i="83"/>
  <c r="AG22" i="83"/>
  <c r="AE53" i="83"/>
  <c r="AD14" i="83"/>
  <c r="AD15" i="83"/>
  <c r="AD70" i="83"/>
  <c r="AG88" i="83"/>
  <c r="AG86" i="83"/>
  <c r="AD91" i="83"/>
  <c r="AH8" i="83"/>
  <c r="AD7" i="83"/>
  <c r="AF101" i="83"/>
  <c r="AD26" i="83"/>
  <c r="AD37" i="83"/>
  <c r="AD88" i="83"/>
  <c r="AD57" i="83"/>
  <c r="AE89" i="83"/>
  <c r="AH72" i="83"/>
  <c r="AG56" i="83"/>
  <c r="AD102" i="83"/>
  <c r="AG98" i="83"/>
  <c r="AD42" i="83"/>
  <c r="AH36" i="83"/>
  <c r="AE44" i="83"/>
  <c r="AE63" i="83"/>
  <c r="AG78" i="83"/>
  <c r="AF22" i="83"/>
  <c r="AF99" i="83"/>
  <c r="AH90" i="83"/>
  <c r="AF31" i="83"/>
  <c r="AG68" i="83"/>
  <c r="AE33" i="83"/>
  <c r="AG9" i="83"/>
  <c r="AD78" i="83"/>
  <c r="AE98" i="83"/>
  <c r="AD31" i="83"/>
  <c r="AG36" i="83"/>
  <c r="AH65" i="83"/>
  <c r="AG54" i="83"/>
  <c r="AG103" i="83"/>
  <c r="AF35" i="83"/>
  <c r="AH27" i="83"/>
  <c r="AF85" i="83"/>
  <c r="AG50" i="83"/>
  <c r="AE46" i="83"/>
  <c r="AG25" i="83"/>
  <c r="AE85" i="83"/>
  <c r="AH20" i="83"/>
  <c r="AH18" i="83"/>
  <c r="AE87" i="83"/>
  <c r="AH94" i="83"/>
  <c r="AE47" i="83"/>
  <c r="AD12" i="83"/>
  <c r="AE10" i="83"/>
  <c r="AH53" i="83"/>
  <c r="AH52" i="83"/>
  <c r="AD92" i="83"/>
  <c r="AE57" i="83"/>
  <c r="AG95" i="83"/>
  <c r="AH78" i="83"/>
  <c r="AF51" i="83"/>
  <c r="AD47" i="83"/>
  <c r="AF67" i="83"/>
  <c r="AE39" i="83"/>
  <c r="AG102" i="83"/>
  <c r="AE14" i="83"/>
  <c r="AE62" i="83"/>
  <c r="AG34" i="83"/>
  <c r="AH28" i="83"/>
  <c r="AD71" i="83"/>
  <c r="AG48" i="83"/>
  <c r="AF76" i="83"/>
  <c r="AH98" i="83"/>
  <c r="AE66" i="83"/>
  <c r="AG24" i="83"/>
  <c r="AD86" i="83"/>
  <c r="AE100" i="83"/>
  <c r="AH93" i="83"/>
  <c r="AD68" i="83"/>
  <c r="AD41" i="83"/>
  <c r="AE92" i="83"/>
  <c r="AD54" i="83"/>
  <c r="AG97" i="83"/>
  <c r="AE83" i="83"/>
  <c r="AD96" i="83"/>
  <c r="AD99" i="83"/>
  <c r="AF21" i="83"/>
  <c r="AG66" i="83"/>
  <c r="AH39" i="83"/>
  <c r="AE31" i="83"/>
  <c r="AH91" i="83"/>
  <c r="AF27" i="83"/>
  <c r="AD62" i="83"/>
  <c r="AE74" i="83"/>
  <c r="AE82" i="83"/>
  <c r="AE86" i="83"/>
  <c r="AG90" i="83"/>
  <c r="AD51" i="83"/>
  <c r="AD69" i="83"/>
  <c r="AE20" i="83"/>
  <c r="AH33" i="83"/>
  <c r="AH60" i="83"/>
  <c r="AH101" i="83"/>
  <c r="AG49" i="83"/>
  <c r="AG67" i="83"/>
  <c r="AH35" i="83"/>
  <c r="AF65" i="83"/>
  <c r="AF44" i="83"/>
  <c r="AH55" i="83"/>
  <c r="AE51" i="83"/>
  <c r="AD103" i="83"/>
  <c r="AD40" i="83"/>
  <c r="AG15" i="83"/>
  <c r="AE81" i="83"/>
  <c r="AD73" i="83"/>
  <c r="AE45" i="83"/>
  <c r="AF102" i="83"/>
  <c r="AG27" i="83"/>
  <c r="AF12" i="83"/>
  <c r="AF92" i="83"/>
  <c r="AH59" i="83"/>
  <c r="AF50" i="83"/>
  <c r="AE95" i="83"/>
  <c r="AF68" i="83"/>
  <c r="AD94" i="83"/>
  <c r="AD104" i="83"/>
  <c r="AE16" i="83"/>
  <c r="AE30" i="83"/>
  <c r="AE18" i="83"/>
  <c r="AD100" i="83"/>
  <c r="AD77" i="83"/>
  <c r="AE75" i="83"/>
  <c r="AE88" i="83"/>
  <c r="AD39" i="83"/>
  <c r="AE32" i="83"/>
  <c r="AF53" i="83"/>
  <c r="AH61" i="83"/>
  <c r="AH32" i="83"/>
  <c r="AD13" i="83"/>
  <c r="AE27" i="83"/>
  <c r="AD19" i="83"/>
  <c r="AF91" i="83"/>
  <c r="AG10" i="83"/>
  <c r="AD49" i="83"/>
  <c r="AH99" i="83"/>
  <c r="AG93" i="83"/>
  <c r="AH26" i="83"/>
  <c r="AG37" i="83"/>
  <c r="AD11" i="83"/>
  <c r="AH11" i="83"/>
  <c r="AG6" i="83"/>
  <c r="AH38" i="83"/>
  <c r="AF77" i="83"/>
  <c r="AH54" i="83"/>
  <c r="AE7" i="83"/>
  <c r="AG59" i="83"/>
  <c r="AD50" i="83"/>
  <c r="AH25" i="83"/>
  <c r="AG8" i="83"/>
  <c r="AF62" i="83"/>
  <c r="AG64" i="83"/>
  <c r="AH12" i="83"/>
  <c r="AE9" i="83"/>
  <c r="AF11" i="83"/>
  <c r="AD48" i="83"/>
  <c r="AG87" i="83"/>
  <c r="AD43" i="83"/>
  <c r="AG13" i="83"/>
  <c r="AD24" i="83"/>
  <c r="AG74" i="83"/>
  <c r="AH14" i="83"/>
  <c r="AD82" i="83"/>
  <c r="AF58" i="83"/>
  <c r="AD22" i="83"/>
  <c r="AG100" i="83"/>
  <c r="AH58" i="83"/>
  <c r="AD64" i="83"/>
  <c r="AH81" i="83"/>
  <c r="AH16" i="83"/>
  <c r="AF56" i="83"/>
  <c r="AD16" i="83"/>
  <c r="AE103" i="83"/>
  <c r="AG47" i="83"/>
  <c r="AF87" i="83"/>
  <c r="AH6" i="83"/>
  <c r="AG31" i="83"/>
  <c r="AE11" i="83"/>
  <c r="AH75" i="83"/>
  <c r="AF94" i="83"/>
  <c r="AE93" i="83"/>
  <c r="AF75" i="83"/>
  <c r="AG39" i="83"/>
  <c r="AF37" i="83"/>
  <c r="AD93" i="83"/>
  <c r="AF97" i="83"/>
  <c r="AF70" i="83"/>
  <c r="AH49" i="83"/>
  <c r="AD34" i="83"/>
  <c r="AF103" i="83"/>
  <c r="AE104" i="83"/>
  <c r="AE102" i="83"/>
  <c r="AD75" i="83"/>
  <c r="AD67" i="83"/>
  <c r="AG75" i="83"/>
  <c r="AG82" i="83"/>
  <c r="AE48" i="83"/>
  <c r="AG60" i="83"/>
  <c r="AD8" i="83"/>
  <c r="AF42" i="83"/>
  <c r="AG17" i="83"/>
  <c r="AE71" i="83"/>
  <c r="AD44" i="83"/>
  <c r="AG58" i="83"/>
  <c r="AH9" i="83"/>
  <c r="AH50" i="83"/>
  <c r="AH96" i="83"/>
  <c r="AG96" i="83"/>
  <c r="AD58" i="83"/>
  <c r="AE80" i="83"/>
  <c r="AF46" i="83"/>
  <c r="AE50" i="83"/>
  <c r="AE76" i="83"/>
  <c r="AE6" i="83"/>
  <c r="AH41" i="83"/>
  <c r="AF23" i="83"/>
  <c r="AF90" i="83"/>
  <c r="AF26" i="83"/>
  <c r="AE23" i="83"/>
  <c r="AF24" i="83"/>
  <c r="AF15" i="83"/>
  <c r="AG23" i="83"/>
  <c r="AH104" i="83"/>
  <c r="AD66" i="83"/>
  <c r="AH46" i="83"/>
  <c r="AF74" i="83"/>
  <c r="AE94" i="83"/>
  <c r="AG76" i="83"/>
  <c r="AD97" i="83"/>
  <c r="AH82" i="83"/>
  <c r="AG42" i="83"/>
  <c r="AF32" i="83"/>
  <c r="AG81" i="83"/>
  <c r="AF45" i="83"/>
  <c r="AF54" i="83"/>
  <c r="AE52" i="83"/>
  <c r="AF16" i="83"/>
  <c r="AH29" i="83"/>
  <c r="AH73" i="83"/>
  <c r="AG21" i="83"/>
  <c r="AD25" i="83"/>
  <c r="AF43" i="83"/>
  <c r="AH43" i="83"/>
  <c r="AG7" i="83"/>
  <c r="AD38" i="83"/>
  <c r="AD72" i="83"/>
  <c r="AG77" i="83"/>
  <c r="AD20" i="83"/>
  <c r="AE78" i="83"/>
  <c r="AH97" i="83"/>
  <c r="AH79" i="83"/>
  <c r="AG46" i="83"/>
  <c r="AH92" i="83"/>
  <c r="AH19" i="83"/>
  <c r="AE56" i="83"/>
  <c r="AF80" i="83"/>
  <c r="AG53" i="83"/>
  <c r="AE105" i="83"/>
  <c r="AG32" i="83"/>
  <c r="AH70" i="83"/>
  <c r="AD18" i="83"/>
  <c r="AF52" i="83"/>
  <c r="AF78" i="83"/>
  <c r="AG44" i="83"/>
  <c r="AH23" i="83"/>
  <c r="AE61" i="83"/>
  <c r="AE90" i="83"/>
  <c r="AD59" i="83"/>
  <c r="AF6" i="83"/>
  <c r="AE26" i="83"/>
  <c r="AE77" i="83"/>
  <c r="AF48" i="83"/>
  <c r="AE96" i="83"/>
  <c r="AE64" i="83"/>
  <c r="AG16" i="83"/>
  <c r="AF20" i="83"/>
  <c r="AE13" i="83"/>
  <c r="AF34" i="83"/>
  <c r="AD52" i="83"/>
  <c r="AF39" i="83"/>
  <c r="AG85" i="83"/>
  <c r="AD10" i="83"/>
  <c r="AG105" i="83"/>
  <c r="AE19" i="83"/>
  <c r="AG62" i="83"/>
  <c r="AE99" i="83"/>
  <c r="AF57" i="83"/>
  <c r="AF9" i="83"/>
  <c r="AG55" i="83"/>
  <c r="AF61" i="83"/>
  <c r="AG92" i="83"/>
  <c r="AH21" i="83"/>
  <c r="AG73" i="83"/>
  <c r="AH63" i="83"/>
  <c r="AF105" i="83"/>
  <c r="AF13" i="83"/>
  <c r="AG65" i="83"/>
  <c r="AG72" i="83"/>
  <c r="AF41" i="83"/>
  <c r="AE24" i="83"/>
  <c r="AF95" i="83"/>
  <c r="AD9" i="83"/>
  <c r="AG79" i="83"/>
  <c r="AF84" i="83"/>
  <c r="AE15" i="83"/>
  <c r="AG33" i="83"/>
  <c r="AH89" i="83"/>
  <c r="AF38" i="83"/>
  <c r="AE65" i="83"/>
  <c r="AH64" i="83"/>
  <c r="AE37" i="83"/>
  <c r="AE58" i="83"/>
  <c r="AF49" i="83"/>
  <c r="AD46" i="83"/>
  <c r="AF14" i="83"/>
  <c r="AH77" i="83"/>
  <c r="AF30" i="83"/>
  <c r="AH44" i="83"/>
  <c r="AG40" i="83"/>
  <c r="AE67" i="83"/>
  <c r="AG30" i="83"/>
  <c r="AH84" i="83"/>
  <c r="AH34" i="83"/>
  <c r="AF59" i="83"/>
  <c r="AE28" i="83"/>
  <c r="AH42" i="83"/>
  <c r="AD79" i="83"/>
  <c r="AD76" i="83"/>
  <c r="AF104" i="83"/>
  <c r="AH15" i="83"/>
  <c r="AF83" i="83"/>
  <c r="AH87" i="83"/>
  <c r="AF55" i="83"/>
  <c r="AH66" i="83"/>
  <c r="AH67" i="83"/>
  <c r="AG28" i="83"/>
  <c r="AD23" i="83"/>
  <c r="AD63" i="83"/>
  <c r="AE54" i="83"/>
  <c r="AF60" i="83"/>
  <c r="AE101" i="83"/>
  <c r="AH17" i="83"/>
  <c r="AG101" i="83"/>
  <c r="AE72" i="83"/>
  <c r="AH13" i="83"/>
  <c r="AE43" i="83"/>
  <c r="AE59" i="83"/>
  <c r="AH74" i="83"/>
  <c r="AD61" i="83"/>
  <c r="AG89" i="83"/>
  <c r="AE42" i="83"/>
  <c r="AH71" i="83"/>
  <c r="AG12" i="83"/>
  <c r="AF89" i="83"/>
  <c r="AD84" i="83"/>
  <c r="AF33" i="83"/>
  <c r="AF93" i="83"/>
  <c r="AF71" i="83"/>
  <c r="AH24" i="83"/>
  <c r="AF10" i="83"/>
  <c r="AH88" i="83"/>
  <c r="AG84" i="83"/>
  <c r="AF96" i="83"/>
  <c r="AD85" i="83"/>
  <c r="AE34" i="83"/>
  <c r="AH105" i="83"/>
  <c r="AD29" i="83"/>
  <c r="AE38" i="83"/>
  <c r="AD74" i="83"/>
  <c r="AE97" i="83"/>
  <c r="AF28" i="83"/>
  <c r="AF79" i="83"/>
  <c r="AG99" i="83"/>
  <c r="AF88" i="83"/>
  <c r="AF25" i="83"/>
  <c r="AD33" i="83"/>
  <c r="AE60" i="83"/>
  <c r="AD89" i="83"/>
  <c r="AE68" i="83"/>
  <c r="AH45" i="83"/>
  <c r="AF29" i="83"/>
  <c r="AE22" i="83"/>
  <c r="AE40" i="83"/>
  <c r="AG80" i="83"/>
  <c r="AD83" i="83"/>
  <c r="AG83" i="83"/>
  <c r="AH57" i="83"/>
  <c r="AE17" i="83"/>
  <c r="AD90" i="83"/>
  <c r="AE29" i="83"/>
  <c r="AH37" i="83"/>
  <c r="AG26" i="83"/>
  <c r="AG35" i="83"/>
  <c r="AG38" i="83"/>
  <c r="U118" i="69" l="1"/>
  <c r="T118" i="69"/>
  <c r="CS17" i="84"/>
  <c r="CV16" i="84"/>
  <c r="CV106" i="84"/>
  <c r="CS107" i="84"/>
  <c r="CV151" i="84"/>
  <c r="CS152" i="84"/>
  <c r="CV195" i="84"/>
  <c r="CS196" i="84"/>
  <c r="CV60" i="84"/>
  <c r="CS61" i="84"/>
  <c r="AC37" i="69"/>
  <c r="X114" i="69"/>
  <c r="AB35" i="69"/>
  <c r="AA33" i="69"/>
  <c r="T119" i="69"/>
  <c r="AC39" i="69"/>
  <c r="AB37" i="69"/>
  <c r="AA35" i="69"/>
  <c r="AA39" i="69"/>
  <c r="Z37" i="69"/>
  <c r="Y35" i="69"/>
  <c r="T120" i="69"/>
  <c r="Z39" i="69"/>
  <c r="Y37" i="69"/>
  <c r="X115" i="69"/>
  <c r="Y39" i="69"/>
  <c r="W115" i="69"/>
  <c r="AC33" i="69"/>
  <c r="V119" i="69"/>
  <c r="AA40" i="69"/>
  <c r="AC35" i="69"/>
  <c r="AB33" i="69"/>
  <c r="U119" i="69"/>
  <c r="T117" i="69"/>
  <c r="Z33" i="69"/>
  <c r="W114" i="69"/>
  <c r="V114" i="69"/>
  <c r="X120" i="69"/>
  <c r="V120" i="69"/>
  <c r="W120" i="69"/>
  <c r="X116" i="69"/>
  <c r="X117" i="69"/>
  <c r="W116" i="69"/>
  <c r="V115" i="69"/>
  <c r="U114" i="69"/>
  <c r="X118" i="69"/>
  <c r="W117" i="69"/>
  <c r="V116" i="69"/>
  <c r="U115" i="69"/>
  <c r="X119" i="69"/>
  <c r="W118" i="69"/>
  <c r="V117" i="69"/>
  <c r="U116" i="69"/>
  <c r="AC40" i="69"/>
  <c r="AC38" i="69"/>
  <c r="AC36" i="69"/>
  <c r="AC34" i="69"/>
  <c r="AA36" i="69"/>
  <c r="Z34" i="69"/>
  <c r="AB40" i="69"/>
  <c r="AB38" i="69"/>
  <c r="AB36" i="69"/>
  <c r="AB34" i="69"/>
  <c r="AA38" i="69"/>
  <c r="AA34" i="69"/>
  <c r="Y38" i="69"/>
  <c r="Y36" i="69"/>
  <c r="Z40" i="69"/>
  <c r="R195" i="69"/>
  <c r="R196" i="69"/>
  <c r="R197" i="69"/>
  <c r="R198" i="69"/>
  <c r="R199" i="69"/>
  <c r="R200" i="69"/>
  <c r="R201" i="69"/>
  <c r="N74" i="69"/>
  <c r="N75" i="69"/>
  <c r="N76" i="69"/>
  <c r="N77" i="69"/>
  <c r="N78" i="69"/>
  <c r="AI18" i="83"/>
  <c r="AL92" i="83"/>
  <c r="AM66" i="83"/>
  <c r="AL32" i="83"/>
  <c r="AL9" i="83"/>
  <c r="AI10" i="83"/>
  <c r="AL97" i="83"/>
  <c r="AL20" i="83"/>
  <c r="AI68" i="83"/>
  <c r="AI39" i="83"/>
  <c r="AJ87" i="83"/>
  <c r="AK79" i="83"/>
  <c r="AL62" i="83"/>
  <c r="AJ28" i="83"/>
  <c r="AI40" i="83"/>
  <c r="AL55" i="83"/>
  <c r="AM19" i="83"/>
  <c r="AI65" i="83"/>
  <c r="AL79" i="83"/>
  <c r="AL44" i="83"/>
  <c r="AJ64" i="83"/>
  <c r="AM86" i="83"/>
  <c r="AJ104" i="83"/>
  <c r="AK56" i="83"/>
  <c r="AM98" i="83"/>
  <c r="AK66" i="83"/>
  <c r="AI84" i="83"/>
  <c r="AK51" i="83"/>
  <c r="AJ48" i="83"/>
  <c r="AL46" i="83"/>
  <c r="AL64" i="83"/>
  <c r="AM72" i="83"/>
  <c r="AJ38" i="83"/>
  <c r="AK6" i="83"/>
  <c r="AM29" i="83"/>
  <c r="AK41" i="83"/>
  <c r="AJ58" i="83"/>
  <c r="AM23" i="83"/>
  <c r="AI104" i="83"/>
  <c r="AK84" i="83"/>
  <c r="AL75" i="83"/>
  <c r="AK78" i="83"/>
  <c r="AK67" i="83"/>
  <c r="AK23" i="83"/>
  <c r="AK91" i="83"/>
  <c r="AJ83" i="83"/>
  <c r="AM95" i="83"/>
  <c r="AL30" i="83"/>
  <c r="AI62" i="83"/>
  <c r="AK9" i="83"/>
  <c r="AI89" i="83"/>
  <c r="AI59" i="83"/>
  <c r="AJ89" i="83"/>
  <c r="AI78" i="83"/>
  <c r="AL88" i="83"/>
  <c r="AK13" i="83"/>
  <c r="AK45" i="83"/>
  <c r="AJ40" i="83"/>
  <c r="AM24" i="83"/>
  <c r="AI17" i="83"/>
  <c r="AK52" i="83"/>
  <c r="AI81" i="83"/>
  <c r="AJ47" i="83"/>
  <c r="AJ55" i="83"/>
  <c r="AJ86" i="83"/>
  <c r="AM64" i="83"/>
  <c r="AM69" i="83"/>
  <c r="AJ62" i="83"/>
  <c r="AI8" i="83"/>
  <c r="AL89" i="83"/>
  <c r="AJ32" i="83"/>
  <c r="AL74" i="83"/>
  <c r="AJ25" i="83"/>
  <c r="AJ36" i="83"/>
  <c r="AL24" i="83"/>
  <c r="AI91" i="83"/>
  <c r="AK80" i="83"/>
  <c r="AK39" i="83"/>
  <c r="AL67" i="83"/>
  <c r="AK42" i="83"/>
  <c r="AK74" i="83"/>
  <c r="AL102" i="83"/>
  <c r="AM40" i="83"/>
  <c r="AL51" i="83"/>
  <c r="AI30" i="83"/>
  <c r="AK58" i="83"/>
  <c r="AJ46" i="83"/>
  <c r="AI92" i="83"/>
  <c r="AK70" i="83"/>
  <c r="AM63" i="83"/>
  <c r="AJ99" i="83"/>
  <c r="AJ37" i="83"/>
  <c r="AI14" i="83"/>
  <c r="AK65" i="83"/>
  <c r="AL104" i="83"/>
  <c r="AM44" i="83"/>
  <c r="AM102" i="83"/>
  <c r="AM70" i="83"/>
  <c r="AM43" i="83"/>
  <c r="AI7" i="83"/>
  <c r="AI67" i="83"/>
  <c r="AJ24" i="83"/>
  <c r="AL37" i="83"/>
  <c r="AJ57" i="83"/>
  <c r="AK17" i="83"/>
  <c r="AI61" i="83"/>
  <c r="AL19" i="83"/>
  <c r="AL99" i="83"/>
  <c r="AI88" i="83"/>
  <c r="AK35" i="83"/>
  <c r="AJ34" i="83"/>
  <c r="AJ44" i="83"/>
  <c r="AL11" i="83"/>
  <c r="AK82" i="83"/>
  <c r="AM90" i="83"/>
  <c r="AL60" i="83"/>
  <c r="AI77" i="83"/>
  <c r="AM105" i="83"/>
  <c r="AL49" i="83"/>
  <c r="AM92" i="83"/>
  <c r="AL66" i="83"/>
  <c r="AI45" i="83"/>
  <c r="AL41" i="83"/>
  <c r="AI73" i="83"/>
  <c r="AM14" i="83"/>
  <c r="AK24" i="83"/>
  <c r="AJ73" i="83"/>
  <c r="AM76" i="83"/>
  <c r="AL53" i="83"/>
  <c r="AI11" i="83"/>
  <c r="AM11" i="83"/>
  <c r="AJ39" i="83"/>
  <c r="AJ105" i="83"/>
  <c r="AM30" i="83"/>
  <c r="AL77" i="83"/>
  <c r="AJ9" i="83"/>
  <c r="AK61" i="83"/>
  <c r="AI102" i="83"/>
  <c r="AM99" i="83"/>
  <c r="AM87" i="83"/>
  <c r="AK43" i="83"/>
  <c r="AM15" i="83"/>
  <c r="AL94" i="83"/>
  <c r="AK46" i="83"/>
  <c r="AJ80" i="83"/>
  <c r="AL98" i="83"/>
  <c r="AK34" i="83"/>
  <c r="AI41" i="83"/>
  <c r="AL73" i="83"/>
  <c r="AM97" i="83"/>
  <c r="AJ69" i="83"/>
  <c r="AJ78" i="83"/>
  <c r="AI48" i="83"/>
  <c r="AJ20" i="83"/>
  <c r="AJ53" i="83"/>
  <c r="AJ26" i="83"/>
  <c r="AK77" i="83"/>
  <c r="AK75" i="83"/>
  <c r="AL82" i="83"/>
  <c r="AJ81" i="83"/>
  <c r="AL52" i="83"/>
  <c r="AJ103" i="83"/>
  <c r="AM103" i="83"/>
  <c r="AL61" i="83"/>
  <c r="AM65" i="83"/>
  <c r="AJ84" i="83"/>
  <c r="AL27" i="83"/>
  <c r="AJ97" i="83"/>
  <c r="AL21" i="83"/>
  <c r="AM38" i="83"/>
  <c r="AI63" i="83"/>
  <c r="AJ29" i="83"/>
  <c r="AL22" i="83"/>
  <c r="AL90" i="83"/>
  <c r="AJ93" i="83"/>
  <c r="AL45" i="83"/>
  <c r="AJ101" i="83"/>
  <c r="AL16" i="83"/>
  <c r="AM28" i="83"/>
  <c r="AJ21" i="83"/>
  <c r="AK102" i="83"/>
  <c r="AI55" i="83"/>
  <c r="AI16" i="83"/>
  <c r="AI43" i="83"/>
  <c r="AJ52" i="83"/>
  <c r="AI105" i="83"/>
  <c r="AM47" i="83"/>
  <c r="AJ16" i="83"/>
  <c r="AM50" i="83"/>
  <c r="AL29" i="83"/>
  <c r="AI69" i="83"/>
  <c r="AK95" i="83"/>
  <c r="AI60" i="83"/>
  <c r="AK98" i="83"/>
  <c r="AK87" i="83"/>
  <c r="AK105" i="83"/>
  <c r="AJ18" i="83"/>
  <c r="AJ8" i="83"/>
  <c r="AM85" i="83"/>
  <c r="AM71" i="83"/>
  <c r="AJ91" i="83"/>
  <c r="AM41" i="83"/>
  <c r="AI86" i="83"/>
  <c r="AI79" i="83"/>
  <c r="AL48" i="83"/>
  <c r="AK44" i="83"/>
  <c r="AJ85" i="83"/>
  <c r="AI37" i="83"/>
  <c r="AM54" i="83"/>
  <c r="AI54" i="83"/>
  <c r="AK103" i="83"/>
  <c r="AL80" i="83"/>
  <c r="AI32" i="83"/>
  <c r="AL34" i="83"/>
  <c r="AM68" i="83"/>
  <c r="AK47" i="83"/>
  <c r="AI23" i="83"/>
  <c r="AK101" i="83"/>
  <c r="AI47" i="83"/>
  <c r="AM17" i="83"/>
  <c r="AJ22" i="83"/>
  <c r="AI27" i="83"/>
  <c r="AI90" i="83"/>
  <c r="AK26" i="83"/>
  <c r="AL56" i="83"/>
  <c r="AM79" i="83"/>
  <c r="AK27" i="83"/>
  <c r="AM94" i="83"/>
  <c r="AM26" i="83"/>
  <c r="AK12" i="83"/>
  <c r="AM58" i="83"/>
  <c r="AL33" i="83"/>
  <c r="AJ41" i="83"/>
  <c r="AI6" i="83"/>
  <c r="AI97" i="83"/>
  <c r="AL58" i="83"/>
  <c r="AM96" i="83"/>
  <c r="AM18" i="83"/>
  <c r="AI29" i="83"/>
  <c r="AM75" i="83"/>
  <c r="AJ49" i="83"/>
  <c r="AL78" i="83"/>
  <c r="AL83" i="83"/>
  <c r="AM82" i="83"/>
  <c r="AM53" i="83"/>
  <c r="AM34" i="83"/>
  <c r="AM101" i="83"/>
  <c r="AI51" i="83"/>
  <c r="AJ60" i="83"/>
  <c r="AL96" i="83"/>
  <c r="AM91" i="83"/>
  <c r="AK83" i="83"/>
  <c r="AJ95" i="83"/>
  <c r="AL13" i="83"/>
  <c r="AJ96" i="83"/>
  <c r="AM36" i="83"/>
  <c r="AM12" i="83"/>
  <c r="AJ17" i="83"/>
  <c r="AI24" i="83"/>
  <c r="AK62" i="83"/>
  <c r="AJ15" i="83"/>
  <c r="AI52" i="83"/>
  <c r="AI20" i="83"/>
  <c r="AJ50" i="83"/>
  <c r="AL31" i="83"/>
  <c r="AM51" i="83"/>
  <c r="AK88" i="83"/>
  <c r="AL17" i="83"/>
  <c r="AI35" i="83"/>
  <c r="AJ70" i="83"/>
  <c r="AJ82" i="83"/>
  <c r="AL86" i="83"/>
  <c r="AL81" i="83"/>
  <c r="AI66" i="83"/>
  <c r="AM6" i="83"/>
  <c r="AM74" i="83"/>
  <c r="AI31" i="83"/>
  <c r="AJ94" i="83"/>
  <c r="AK33" i="83"/>
  <c r="AK49" i="83"/>
  <c r="AL71" i="83"/>
  <c r="AM73" i="83"/>
  <c r="AI9" i="83"/>
  <c r="AK60" i="83"/>
  <c r="AK38" i="83"/>
  <c r="AM25" i="83"/>
  <c r="AM104" i="83"/>
  <c r="AL50" i="83"/>
  <c r="AJ23" i="83"/>
  <c r="AK85" i="83"/>
  <c r="AJ65" i="83"/>
  <c r="AJ90" i="83"/>
  <c r="AL25" i="83"/>
  <c r="AM89" i="83"/>
  <c r="AL70" i="83"/>
  <c r="AJ14" i="83"/>
  <c r="AK20" i="83"/>
  <c r="AI13" i="83"/>
  <c r="AK10" i="83"/>
  <c r="AK32" i="83"/>
  <c r="AL28" i="83"/>
  <c r="AI58" i="83"/>
  <c r="AM32" i="83"/>
  <c r="AM42" i="83"/>
  <c r="AJ92" i="83"/>
  <c r="AJ27" i="83"/>
  <c r="AJ100" i="83"/>
  <c r="AI46" i="83"/>
  <c r="AJ75" i="83"/>
  <c r="AI85" i="83"/>
  <c r="AL59" i="83"/>
  <c r="AL8" i="83"/>
  <c r="AM100" i="83"/>
  <c r="AM16" i="83"/>
  <c r="AK50" i="83"/>
  <c r="AM10" i="83"/>
  <c r="AI64" i="83"/>
  <c r="AJ71" i="83"/>
  <c r="AI28" i="83"/>
  <c r="AK94" i="83"/>
  <c r="AK8" i="83"/>
  <c r="AK57" i="83"/>
  <c r="AM27" i="83"/>
  <c r="AK72" i="83"/>
  <c r="AL23" i="83"/>
  <c r="AI96" i="83"/>
  <c r="AK14" i="83"/>
  <c r="AM39" i="83"/>
  <c r="AL10" i="83"/>
  <c r="AI50" i="83"/>
  <c r="AK100" i="83"/>
  <c r="AJ102" i="83"/>
  <c r="AM48" i="83"/>
  <c r="AI19" i="83"/>
  <c r="AJ77" i="83"/>
  <c r="AM7" i="83"/>
  <c r="AJ19" i="83"/>
  <c r="AM52" i="83"/>
  <c r="AJ98" i="83"/>
  <c r="AJ74" i="83"/>
  <c r="AJ35" i="83"/>
  <c r="AL18" i="83"/>
  <c r="AJ33" i="83"/>
  <c r="AI82" i="83"/>
  <c r="AI53" i="83"/>
  <c r="AJ10" i="83"/>
  <c r="AI75" i="83"/>
  <c r="AL47" i="83"/>
  <c r="AI15" i="83"/>
  <c r="AK28" i="83"/>
  <c r="AK99" i="83"/>
  <c r="AI95" i="83"/>
  <c r="AK25" i="83"/>
  <c r="AK37" i="83"/>
  <c r="AI26" i="83"/>
  <c r="AK19" i="83"/>
  <c r="AK89" i="83"/>
  <c r="AM59" i="83"/>
  <c r="AI33" i="83"/>
  <c r="AM46" i="83"/>
  <c r="AK76" i="83"/>
  <c r="AL101" i="83"/>
  <c r="AI76" i="83"/>
  <c r="AK73" i="83"/>
  <c r="AM22" i="83"/>
  <c r="AI21" i="83"/>
  <c r="AI100" i="83"/>
  <c r="AM21" i="83"/>
  <c r="AJ30" i="83"/>
  <c r="AJ76" i="83"/>
  <c r="AJ12" i="83"/>
  <c r="AI70" i="83"/>
  <c r="AM93" i="83"/>
  <c r="AM57" i="83"/>
  <c r="AK54" i="83"/>
  <c r="AJ13" i="83"/>
  <c r="AK16" i="83"/>
  <c r="AJ56" i="83"/>
  <c r="AM45" i="83"/>
  <c r="AL40" i="83"/>
  <c r="AK36" i="83"/>
  <c r="AI83" i="83"/>
  <c r="AL76" i="83"/>
  <c r="AL35" i="83"/>
  <c r="AL43" i="83"/>
  <c r="AJ88" i="83"/>
  <c r="AJ45" i="83"/>
  <c r="AM77" i="83"/>
  <c r="AK22" i="83"/>
  <c r="AK69" i="83"/>
  <c r="AI87" i="83"/>
  <c r="AK48" i="83"/>
  <c r="AK29" i="83"/>
  <c r="AM37" i="83"/>
  <c r="AL95" i="83"/>
  <c r="AJ59" i="83"/>
  <c r="AL68" i="83"/>
  <c r="AJ43" i="83"/>
  <c r="AK18" i="83"/>
  <c r="AK90" i="83"/>
  <c r="AI98" i="83"/>
  <c r="AK104" i="83"/>
  <c r="AL26" i="83"/>
  <c r="AI103" i="83"/>
  <c r="AK63" i="83"/>
  <c r="AK97" i="83"/>
  <c r="AL36" i="83"/>
  <c r="AJ51" i="83"/>
  <c r="AJ67" i="83"/>
  <c r="AK30" i="83"/>
  <c r="AI34" i="83"/>
  <c r="AI93" i="83"/>
  <c r="AK64" i="83"/>
  <c r="AJ31" i="83"/>
  <c r="AJ63" i="83"/>
  <c r="AL103" i="83"/>
  <c r="AI71" i="83"/>
  <c r="AJ6" i="83"/>
  <c r="AM8" i="83"/>
  <c r="AI80" i="83"/>
  <c r="AI49" i="83"/>
  <c r="AI38" i="83"/>
  <c r="AL65" i="83"/>
  <c r="AI99" i="83"/>
  <c r="AK40" i="83"/>
  <c r="AL54" i="83"/>
  <c r="AM67" i="83"/>
  <c r="AL12" i="83"/>
  <c r="AL38" i="83"/>
  <c r="AK59" i="83"/>
  <c r="AM33" i="83"/>
  <c r="AM61" i="83"/>
  <c r="AI42" i="83"/>
  <c r="AL91" i="83"/>
  <c r="AM31" i="83"/>
  <c r="AJ61" i="83"/>
  <c r="AI94" i="83"/>
  <c r="AK93" i="83"/>
  <c r="AM60" i="83"/>
  <c r="AI12" i="83"/>
  <c r="AL7" i="83"/>
  <c r="AK53" i="83"/>
  <c r="AL87" i="83"/>
  <c r="AL69" i="83"/>
  <c r="AK71" i="83"/>
  <c r="AJ42" i="83"/>
  <c r="AK11" i="83"/>
  <c r="AL15" i="83"/>
  <c r="AM20" i="83"/>
  <c r="AK68" i="83"/>
  <c r="AL57" i="83"/>
  <c r="AM56" i="83"/>
  <c r="AM9" i="83"/>
  <c r="AJ11" i="83"/>
  <c r="AL42" i="83"/>
  <c r="AI44" i="83"/>
  <c r="AL100" i="83"/>
  <c r="AJ7" i="83"/>
  <c r="AJ54" i="83"/>
  <c r="AJ79" i="83"/>
  <c r="AL63" i="83"/>
  <c r="AK31" i="83"/>
  <c r="AM78" i="83"/>
  <c r="AM80" i="83"/>
  <c r="AL93" i="83"/>
  <c r="AL84" i="83"/>
  <c r="AI74" i="83"/>
  <c r="AJ66" i="83"/>
  <c r="AI56" i="83"/>
  <c r="AM55" i="83"/>
  <c r="AJ68" i="83"/>
  <c r="AL39" i="83"/>
  <c r="AK15" i="83"/>
  <c r="AL14" i="83"/>
  <c r="AL6" i="83"/>
  <c r="AL105" i="83"/>
  <c r="AK96" i="83"/>
  <c r="AM62" i="83"/>
  <c r="AM81" i="83"/>
  <c r="AM49" i="83"/>
  <c r="AM88" i="83"/>
  <c r="AM13" i="83"/>
  <c r="AI57" i="83"/>
  <c r="AL85" i="83"/>
  <c r="AJ72" i="83"/>
  <c r="AK92" i="83"/>
  <c r="AI22" i="83"/>
  <c r="AK86" i="83"/>
  <c r="AK81" i="83"/>
  <c r="AK21" i="83"/>
  <c r="AI101" i="83"/>
  <c r="AM35" i="83"/>
  <c r="AM84" i="83"/>
  <c r="AK55" i="83"/>
  <c r="AK7" i="83"/>
  <c r="AL72" i="83"/>
  <c r="AI36" i="83"/>
  <c r="AM83" i="83"/>
  <c r="AI25" i="83"/>
  <c r="AI72" i="83"/>
  <c r="CV17" i="84" l="1"/>
  <c r="CS18" i="84"/>
  <c r="CV196" i="84"/>
  <c r="CS197" i="84"/>
  <c r="CV152" i="84"/>
  <c r="CS153" i="84"/>
  <c r="CS108" i="84"/>
  <c r="CV107" i="84"/>
  <c r="CV61" i="84"/>
  <c r="CS62" i="84"/>
  <c r="AY75" i="83"/>
  <c r="AU89" i="83"/>
  <c r="AU13" i="83"/>
  <c r="AX71" i="83"/>
  <c r="AX17" i="83"/>
  <c r="AV51" i="83"/>
  <c r="AW92" i="83"/>
  <c r="AY31" i="83"/>
  <c r="AX25" i="83"/>
  <c r="AW71" i="83"/>
  <c r="AY50" i="83"/>
  <c r="AU61" i="83"/>
  <c r="AX21" i="83"/>
  <c r="AX94" i="83"/>
  <c r="AV14" i="83"/>
  <c r="AX86" i="83"/>
  <c r="AU50" i="83"/>
  <c r="AV102" i="83"/>
  <c r="AY101" i="83"/>
  <c r="AX33" i="83"/>
  <c r="AU48" i="83"/>
  <c r="AY57" i="83"/>
  <c r="AX32" i="83"/>
  <c r="AW62" i="83"/>
  <c r="AY62" i="83"/>
  <c r="AV43" i="83"/>
  <c r="AY53" i="83"/>
  <c r="AW63" i="83"/>
  <c r="AW87" i="83"/>
  <c r="AU23" i="83"/>
  <c r="AW81" i="83"/>
  <c r="AX14" i="83"/>
  <c r="AX30" i="83"/>
  <c r="AW18" i="83"/>
  <c r="AY11" i="83"/>
  <c r="AW50" i="83"/>
  <c r="AX29" i="83"/>
  <c r="AW26" i="83"/>
  <c r="AY54" i="83"/>
  <c r="AX40" i="83"/>
  <c r="AU34" i="83"/>
  <c r="AX51" i="83"/>
  <c r="AW16" i="83"/>
  <c r="AX15" i="83"/>
  <c r="AX80" i="83"/>
  <c r="AY59" i="83"/>
  <c r="AU64" i="83"/>
  <c r="AU27" i="83"/>
  <c r="AV38" i="83"/>
  <c r="AX56" i="83"/>
  <c r="AU56" i="83"/>
  <c r="AW105" i="83"/>
  <c r="AY23" i="83"/>
  <c r="AV35" i="83"/>
  <c r="AW27" i="83"/>
  <c r="AX100" i="83"/>
  <c r="AY35" i="83"/>
  <c r="AY45" i="83"/>
  <c r="AY15" i="83"/>
  <c r="AY68" i="83"/>
  <c r="AU28" i="83"/>
  <c r="AX12" i="83"/>
  <c r="AW54" i="83"/>
  <c r="AU84" i="83"/>
  <c r="AV56" i="83"/>
  <c r="AV44" i="83"/>
  <c r="AW59" i="83"/>
  <c r="AU96" i="83"/>
  <c r="AX88" i="83"/>
  <c r="AV96" i="83"/>
  <c r="AY20" i="83"/>
  <c r="AW73" i="83"/>
  <c r="AV50" i="83"/>
  <c r="AY90" i="83"/>
  <c r="AW79" i="83"/>
  <c r="AX42" i="83"/>
  <c r="AW34" i="83"/>
  <c r="AU24" i="83"/>
  <c r="AY99" i="83"/>
  <c r="AU54" i="83"/>
  <c r="AU103" i="83"/>
  <c r="AV16" i="83"/>
  <c r="AY38" i="83"/>
  <c r="AY60" i="83"/>
  <c r="AY42" i="83"/>
  <c r="AW86" i="83"/>
  <c r="AW68" i="83"/>
  <c r="AY28" i="83"/>
  <c r="AW72" i="83"/>
  <c r="AY76" i="83"/>
  <c r="AW65" i="83"/>
  <c r="AU66" i="83"/>
  <c r="AV46" i="83"/>
  <c r="AV69" i="83"/>
  <c r="AU105" i="83"/>
  <c r="AY51" i="83"/>
  <c r="AV93" i="83"/>
  <c r="AW101" i="83"/>
  <c r="AV86" i="83"/>
  <c r="AU52" i="83"/>
  <c r="AV88" i="83"/>
  <c r="AU40" i="83"/>
  <c r="AV28" i="83"/>
  <c r="AY63" i="83"/>
  <c r="AX31" i="83"/>
  <c r="AW77" i="83"/>
  <c r="AV82" i="83"/>
  <c r="AX27" i="83"/>
  <c r="AV105" i="83"/>
  <c r="AX19" i="83"/>
  <c r="AU60" i="83"/>
  <c r="AW6" i="83"/>
  <c r="AY32" i="83"/>
  <c r="AV6" i="83"/>
  <c r="AW9" i="83"/>
  <c r="AX11" i="83"/>
  <c r="AX67" i="83"/>
  <c r="AV92" i="83"/>
  <c r="AX101" i="83"/>
  <c r="AX52" i="83"/>
  <c r="AX61" i="83"/>
  <c r="AW76" i="83"/>
  <c r="AV70" i="83"/>
  <c r="AX10" i="83"/>
  <c r="AV37" i="83"/>
  <c r="AW82" i="83"/>
  <c r="AX20" i="83"/>
  <c r="AV76" i="83"/>
  <c r="AV81" i="83"/>
  <c r="AV7" i="83"/>
  <c r="AX57" i="83"/>
  <c r="AY9" i="83"/>
  <c r="AU82" i="83"/>
  <c r="AY82" i="83"/>
  <c r="AY71" i="83"/>
  <c r="AV101" i="83"/>
  <c r="AU49" i="83"/>
  <c r="AY17" i="83"/>
  <c r="AW24" i="83"/>
  <c r="AV26" i="83"/>
  <c r="AU21" i="83"/>
  <c r="AU63" i="83"/>
  <c r="AV66" i="83"/>
  <c r="AW38" i="83"/>
  <c r="AU62" i="83"/>
  <c r="AY34" i="83"/>
  <c r="AW36" i="83"/>
  <c r="AV75" i="83"/>
  <c r="AX95" i="83"/>
  <c r="AY40" i="83"/>
  <c r="AX78" i="83"/>
  <c r="AY95" i="83"/>
  <c r="AW42" i="83"/>
  <c r="AU59" i="83"/>
  <c r="AX93" i="83"/>
  <c r="AV54" i="83"/>
  <c r="AU11" i="83"/>
  <c r="AX38" i="83"/>
  <c r="AX44" i="83"/>
  <c r="AX6" i="83"/>
  <c r="AY83" i="83"/>
  <c r="AW12" i="83"/>
  <c r="AU99" i="83"/>
  <c r="AV85" i="83"/>
  <c r="AW19" i="83"/>
  <c r="AU37" i="83"/>
  <c r="AW8" i="83"/>
  <c r="AY92" i="83"/>
  <c r="AW57" i="83"/>
  <c r="AV58" i="83"/>
  <c r="AU79" i="83"/>
  <c r="AW56" i="83"/>
  <c r="AU80" i="83"/>
  <c r="AU65" i="83"/>
  <c r="AW40" i="83"/>
  <c r="AW10" i="83"/>
  <c r="AV57" i="83"/>
  <c r="AV68" i="83"/>
  <c r="AW64" i="83"/>
  <c r="AX69" i="83"/>
  <c r="AU6" i="83"/>
  <c r="AW61" i="83"/>
  <c r="AV41" i="83"/>
  <c r="AW85" i="83"/>
  <c r="AV97" i="83"/>
  <c r="AV79" i="83"/>
  <c r="AW28" i="83"/>
  <c r="AU30" i="83"/>
  <c r="AW90" i="83"/>
  <c r="AU70" i="83"/>
  <c r="AU74" i="83"/>
  <c r="AW46" i="83"/>
  <c r="AX83" i="83"/>
  <c r="AW21" i="83"/>
  <c r="AY29" i="83"/>
  <c r="AX92" i="83"/>
  <c r="AV65" i="83"/>
  <c r="AX79" i="83"/>
  <c r="AY19" i="83"/>
  <c r="AU68" i="83"/>
  <c r="AY12" i="83"/>
  <c r="AY8" i="83"/>
  <c r="AV13" i="83"/>
  <c r="AY89" i="83"/>
  <c r="AW48" i="83"/>
  <c r="AY46" i="83"/>
  <c r="AX35" i="83"/>
  <c r="AY74" i="83"/>
  <c r="AU73" i="83"/>
  <c r="AY64" i="83"/>
  <c r="AX102" i="83"/>
  <c r="AY104" i="83"/>
  <c r="AX82" i="83"/>
  <c r="AW53" i="83"/>
  <c r="AY25" i="83"/>
  <c r="AX89" i="83"/>
  <c r="AX81" i="83"/>
  <c r="AV8" i="83"/>
  <c r="AY58" i="83"/>
  <c r="AY73" i="83"/>
  <c r="AW91" i="83"/>
  <c r="AY43" i="83"/>
  <c r="AX28" i="83"/>
  <c r="AU7" i="83"/>
  <c r="AY36" i="83"/>
  <c r="AV59" i="83"/>
  <c r="AW88" i="83"/>
  <c r="AU31" i="83"/>
  <c r="AW83" i="83"/>
  <c r="AW49" i="83"/>
  <c r="AX97" i="83"/>
  <c r="AU104" i="83"/>
  <c r="AX75" i="83"/>
  <c r="AY37" i="83"/>
  <c r="AX53" i="83"/>
  <c r="AY105" i="83"/>
  <c r="AX59" i="83"/>
  <c r="AV40" i="83"/>
  <c r="AY30" i="83"/>
  <c r="AV47" i="83"/>
  <c r="AX46" i="83"/>
  <c r="AU43" i="83"/>
  <c r="AY52" i="83"/>
  <c r="AU12" i="83"/>
  <c r="AU102" i="83"/>
  <c r="AV104" i="83"/>
  <c r="AW55" i="83"/>
  <c r="AW31" i="83"/>
  <c r="AX66" i="83"/>
  <c r="AU18" i="83"/>
  <c r="AY27" i="83"/>
  <c r="AU95" i="83"/>
  <c r="AU58" i="83"/>
  <c r="AV72" i="83"/>
  <c r="AU71" i="83"/>
  <c r="AV55" i="83"/>
  <c r="AW13" i="83"/>
  <c r="AX87" i="83"/>
  <c r="AW14" i="83"/>
  <c r="AU39" i="83"/>
  <c r="AU42" i="83"/>
  <c r="AU25" i="83"/>
  <c r="AX43" i="83"/>
  <c r="AV17" i="83"/>
  <c r="AV67" i="83"/>
  <c r="AV64" i="83"/>
  <c r="AV89" i="83"/>
  <c r="AY77" i="83"/>
  <c r="AU86" i="83"/>
  <c r="AU75" i="83"/>
  <c r="AX65" i="83"/>
  <c r="AV25" i="83"/>
  <c r="AV32" i="83"/>
  <c r="AY22" i="83"/>
  <c r="AU29" i="83"/>
  <c r="AU78" i="83"/>
  <c r="AV60" i="83"/>
  <c r="AU93" i="83"/>
  <c r="AU45" i="83"/>
  <c r="AY66" i="83"/>
  <c r="AU72" i="83"/>
  <c r="AV21" i="83"/>
  <c r="AV98" i="83"/>
  <c r="AX7" i="83"/>
  <c r="AW25" i="83"/>
  <c r="AY86" i="83"/>
  <c r="AY78" i="83"/>
  <c r="AV53" i="83"/>
  <c r="AW44" i="83"/>
  <c r="AX18" i="83"/>
  <c r="AU36" i="83"/>
  <c r="AY88" i="83"/>
  <c r="AV74" i="83"/>
  <c r="AX72" i="83"/>
  <c r="AV20" i="83"/>
  <c r="AV103" i="83"/>
  <c r="AY7" i="83"/>
  <c r="AX96" i="83"/>
  <c r="AV73" i="83"/>
  <c r="AX64" i="83"/>
  <c r="AY49" i="83"/>
  <c r="AW32" i="83"/>
  <c r="AW75" i="83"/>
  <c r="AV63" i="83"/>
  <c r="AU87" i="83"/>
  <c r="AX99" i="83"/>
  <c r="AW96" i="83"/>
  <c r="AY41" i="83"/>
  <c r="AY84" i="83"/>
  <c r="AX74" i="83"/>
  <c r="AV87" i="83"/>
  <c r="AV30" i="83"/>
  <c r="AY21" i="83"/>
  <c r="AU69" i="83"/>
  <c r="AW78" i="83"/>
  <c r="AU101" i="83"/>
  <c r="AX39" i="83"/>
  <c r="AW84" i="83"/>
  <c r="AX37" i="83"/>
  <c r="AY47" i="83"/>
  <c r="AU81" i="83"/>
  <c r="AV31" i="83"/>
  <c r="AY98" i="83"/>
  <c r="AV99" i="83"/>
  <c r="AW67" i="83"/>
  <c r="AX49" i="83"/>
  <c r="AY48" i="83"/>
  <c r="AX16" i="83"/>
  <c r="AX76" i="83"/>
  <c r="AV9" i="83"/>
  <c r="AW60" i="83"/>
  <c r="AV71" i="83"/>
  <c r="AU33" i="83"/>
  <c r="AU51" i="83"/>
  <c r="AX105" i="83"/>
  <c r="AV22" i="83"/>
  <c r="AU44" i="83"/>
  <c r="AV23" i="83"/>
  <c r="AV78" i="83"/>
  <c r="AV49" i="83"/>
  <c r="AX8" i="83"/>
  <c r="AW51" i="83"/>
  <c r="AU41" i="83"/>
  <c r="AX22" i="83"/>
  <c r="AX84" i="83"/>
  <c r="AX48" i="83"/>
  <c r="AU8" i="83"/>
  <c r="AW99" i="83"/>
  <c r="AW41" i="83"/>
  <c r="AV62" i="83"/>
  <c r="AU90" i="83"/>
  <c r="AU57" i="83"/>
  <c r="AX47" i="83"/>
  <c r="AV80" i="83"/>
  <c r="AW43" i="83"/>
  <c r="AW23" i="83"/>
  <c r="AY61" i="83"/>
  <c r="AV15" i="83"/>
  <c r="AW95" i="83"/>
  <c r="AX50" i="83"/>
  <c r="AY80" i="83"/>
  <c r="AW20" i="83"/>
  <c r="AW102" i="83"/>
  <c r="AU47" i="83"/>
  <c r="AW98" i="83"/>
  <c r="AV19" i="83"/>
  <c r="AV42" i="83"/>
  <c r="AW74" i="83"/>
  <c r="AY55" i="83"/>
  <c r="AU14" i="83"/>
  <c r="AW7" i="83"/>
  <c r="AU100" i="83"/>
  <c r="AY94" i="83"/>
  <c r="AU17" i="83"/>
  <c r="AW47" i="83"/>
  <c r="AV45" i="83"/>
  <c r="AX62" i="83"/>
  <c r="AW39" i="83"/>
  <c r="AX77" i="83"/>
  <c r="AU16" i="83"/>
  <c r="AU9" i="83"/>
  <c r="AX23" i="83"/>
  <c r="AW94" i="83"/>
  <c r="AU10" i="83"/>
  <c r="AX68" i="83"/>
  <c r="AX58" i="83"/>
  <c r="AU20" i="83"/>
  <c r="AU26" i="83"/>
  <c r="AY97" i="83"/>
  <c r="AY102" i="83"/>
  <c r="AV52" i="83"/>
  <c r="AU88" i="83"/>
  <c r="AW15" i="83"/>
  <c r="AV29" i="83"/>
  <c r="AX34" i="83"/>
  <c r="AU92" i="83"/>
  <c r="AV18" i="83"/>
  <c r="AV94" i="83"/>
  <c r="AW100" i="83"/>
  <c r="AW11" i="83"/>
  <c r="AX90" i="83"/>
  <c r="AY56" i="83"/>
  <c r="AY93" i="83"/>
  <c r="AY14" i="83"/>
  <c r="AW37" i="83"/>
  <c r="AU22" i="83"/>
  <c r="AV11" i="83"/>
  <c r="AX98" i="83"/>
  <c r="AY16" i="83"/>
  <c r="AY85" i="83"/>
  <c r="AV39" i="83"/>
  <c r="AW35" i="83"/>
  <c r="AW104" i="83"/>
  <c r="AX24" i="83"/>
  <c r="AX9" i="83"/>
  <c r="AU91" i="83"/>
  <c r="AX36" i="83"/>
  <c r="AY69" i="83"/>
  <c r="AU38" i="83"/>
  <c r="AU67" i="83"/>
  <c r="AY96" i="83"/>
  <c r="AV12" i="83"/>
  <c r="AU46" i="83"/>
  <c r="AU19" i="83"/>
  <c r="AU76" i="83"/>
  <c r="AU97" i="83"/>
  <c r="AY87" i="83"/>
  <c r="AW103" i="83"/>
  <c r="AV10" i="83"/>
  <c r="AX103" i="83"/>
  <c r="AW45" i="83"/>
  <c r="AY18" i="83"/>
  <c r="AV34" i="83"/>
  <c r="AV36" i="83"/>
  <c r="AX26" i="83"/>
  <c r="AV48" i="83"/>
  <c r="AW17" i="83"/>
  <c r="AY100" i="83"/>
  <c r="AU85" i="83"/>
  <c r="AU98" i="83"/>
  <c r="AX45" i="83"/>
  <c r="AU32" i="83"/>
  <c r="AV27" i="83"/>
  <c r="AV84" i="83"/>
  <c r="AY6" i="83"/>
  <c r="AV95" i="83"/>
  <c r="AU55" i="83"/>
  <c r="AY44" i="83"/>
  <c r="AX60" i="83"/>
  <c r="AX73" i="83"/>
  <c r="AY103" i="83"/>
  <c r="AV100" i="83"/>
  <c r="AV90" i="83"/>
  <c r="AU77" i="83"/>
  <c r="AV91" i="83"/>
  <c r="AV83" i="83"/>
  <c r="AY81" i="83"/>
  <c r="AU53" i="83"/>
  <c r="AW66" i="83"/>
  <c r="AX55" i="83"/>
  <c r="AX54" i="83"/>
  <c r="AW30" i="83"/>
  <c r="AV33" i="83"/>
  <c r="AV24" i="83"/>
  <c r="AW52" i="83"/>
  <c r="AY65" i="83"/>
  <c r="AX13" i="83"/>
  <c r="AW70" i="83"/>
  <c r="AY10" i="83"/>
  <c r="AX70" i="83"/>
  <c r="AU94" i="83"/>
  <c r="AW58" i="83"/>
  <c r="AX104" i="83"/>
  <c r="AX91" i="83"/>
  <c r="AW33" i="83"/>
  <c r="AY26" i="83"/>
  <c r="AW97" i="83"/>
  <c r="AX41" i="83"/>
  <c r="AW69" i="83"/>
  <c r="AU15" i="83"/>
  <c r="AW22" i="83"/>
  <c r="AW89" i="83"/>
  <c r="AY39" i="83"/>
  <c r="AY67" i="83"/>
  <c r="AV61" i="83"/>
  <c r="AY13" i="83"/>
  <c r="AW29" i="83"/>
  <c r="AY79" i="83"/>
  <c r="AU83" i="83"/>
  <c r="AV77" i="83"/>
  <c r="AY72" i="83"/>
  <c r="AU35" i="83"/>
  <c r="AY33" i="83"/>
  <c r="AW80" i="83"/>
  <c r="AY91" i="83"/>
  <c r="AY70" i="83"/>
  <c r="AX63" i="83"/>
  <c r="AY24" i="83"/>
  <c r="AX85" i="83"/>
  <c r="AW93" i="83"/>
  <c r="V195" i="69"/>
  <c r="X195" i="69"/>
  <c r="T198" i="69"/>
  <c r="U195" i="69"/>
  <c r="W197" i="69"/>
  <c r="U196" i="69"/>
  <c r="T197" i="69"/>
  <c r="T201" i="69"/>
  <c r="W198" i="69"/>
  <c r="T200" i="69"/>
  <c r="T196" i="69"/>
  <c r="T199" i="69"/>
  <c r="T195" i="69"/>
  <c r="W201" i="69"/>
  <c r="U201" i="69"/>
  <c r="W196" i="69"/>
  <c r="W195" i="69"/>
  <c r="U198" i="69"/>
  <c r="W199" i="69"/>
  <c r="W200" i="69"/>
  <c r="U197" i="69"/>
  <c r="V200" i="69"/>
  <c r="X201" i="69"/>
  <c r="X196" i="69"/>
  <c r="U199" i="69"/>
  <c r="V196" i="69"/>
  <c r="X199" i="69"/>
  <c r="U200" i="69"/>
  <c r="X197" i="69"/>
  <c r="X198" i="69"/>
  <c r="X200" i="69"/>
  <c r="V197" i="69"/>
  <c r="V198" i="69"/>
  <c r="V199" i="69"/>
  <c r="V201" i="69"/>
  <c r="CV18" i="84" l="1"/>
  <c r="CS19" i="84"/>
  <c r="CV108" i="84"/>
  <c r="CS109" i="84"/>
  <c r="CV62" i="84"/>
  <c r="CS63" i="84"/>
  <c r="CV153" i="84"/>
  <c r="CS154" i="84"/>
  <c r="CV197" i="84"/>
  <c r="CS198" i="84"/>
  <c r="AY23" i="82"/>
  <c r="AY24" i="82"/>
  <c r="AY25" i="82"/>
  <c r="AY26" i="82"/>
  <c r="AY27" i="82"/>
  <c r="AY28" i="82"/>
  <c r="AY29" i="82"/>
  <c r="AY30" i="82"/>
  <c r="AY31" i="82"/>
  <c r="AY32" i="82"/>
  <c r="AY33" i="82"/>
  <c r="AY34" i="82"/>
  <c r="AY35" i="82"/>
  <c r="AY36" i="82"/>
  <c r="AY37" i="82"/>
  <c r="AY38" i="82"/>
  <c r="AY39" i="82"/>
  <c r="AY40" i="82"/>
  <c r="AY41" i="82"/>
  <c r="AY42" i="82"/>
  <c r="AY43" i="82"/>
  <c r="AY44" i="82"/>
  <c r="AY45" i="82"/>
  <c r="AY46" i="82"/>
  <c r="AY47" i="82"/>
  <c r="AY48" i="82"/>
  <c r="AY49" i="82"/>
  <c r="AY50" i="82"/>
  <c r="AY51" i="82"/>
  <c r="AY52" i="82"/>
  <c r="AY53" i="82"/>
  <c r="AY54" i="82"/>
  <c r="AY55" i="82"/>
  <c r="AY56" i="82"/>
  <c r="AY57" i="82"/>
  <c r="AY58" i="82"/>
  <c r="AY59" i="82"/>
  <c r="AY60" i="82"/>
  <c r="AY61" i="82"/>
  <c r="AY62" i="82"/>
  <c r="AY63" i="82"/>
  <c r="AY64" i="82"/>
  <c r="AY65" i="82"/>
  <c r="AY66" i="82"/>
  <c r="AY67" i="82"/>
  <c r="AY68" i="82"/>
  <c r="AY69" i="82"/>
  <c r="AY70" i="82"/>
  <c r="AY71" i="82"/>
  <c r="AY72" i="82"/>
  <c r="AY73" i="82"/>
  <c r="AY74" i="82"/>
  <c r="AY75" i="82"/>
  <c r="AY76" i="82"/>
  <c r="AY77" i="82"/>
  <c r="AY78" i="82"/>
  <c r="AY79" i="82"/>
  <c r="AY80" i="82"/>
  <c r="AY81" i="82"/>
  <c r="AY82" i="82"/>
  <c r="AY83" i="82"/>
  <c r="AY84" i="82"/>
  <c r="AY85" i="82"/>
  <c r="AY86" i="82"/>
  <c r="AY87" i="82"/>
  <c r="AY88" i="82"/>
  <c r="AY89" i="82"/>
  <c r="AY90" i="82"/>
  <c r="AY91" i="82"/>
  <c r="AY92" i="82"/>
  <c r="AY93" i="82"/>
  <c r="AY94" i="82"/>
  <c r="AY95" i="82"/>
  <c r="AY96" i="82"/>
  <c r="AY97" i="82"/>
  <c r="AY98" i="82"/>
  <c r="AY99" i="82"/>
  <c r="AY100" i="82"/>
  <c r="AY101" i="82"/>
  <c r="AY102" i="82"/>
  <c r="AY103" i="82"/>
  <c r="AY104" i="82"/>
  <c r="AY105" i="82"/>
  <c r="AY106" i="82"/>
  <c r="AY107" i="82"/>
  <c r="AY108" i="82"/>
  <c r="AY109" i="82"/>
  <c r="AY110" i="82"/>
  <c r="AY111" i="82"/>
  <c r="AY112" i="82"/>
  <c r="AY113" i="82"/>
  <c r="AY114" i="82"/>
  <c r="AY115" i="82"/>
  <c r="AY116" i="82"/>
  <c r="AY117" i="82"/>
  <c r="AY118" i="82"/>
  <c r="AY119" i="82"/>
  <c r="AY120" i="82"/>
  <c r="AY121" i="82"/>
  <c r="AY122" i="82"/>
  <c r="AY123" i="82"/>
  <c r="AY124" i="82"/>
  <c r="AY125" i="82"/>
  <c r="AY126" i="82"/>
  <c r="AY127" i="82"/>
  <c r="AY128" i="82"/>
  <c r="AY129" i="82"/>
  <c r="AY130" i="82"/>
  <c r="AY131" i="82"/>
  <c r="AY132" i="82"/>
  <c r="AY133" i="82"/>
  <c r="AY134" i="82"/>
  <c r="AY135" i="82"/>
  <c r="AY136" i="82"/>
  <c r="AY137" i="82"/>
  <c r="AY138" i="82"/>
  <c r="AY139" i="82"/>
  <c r="AY140" i="82"/>
  <c r="AY141" i="82"/>
  <c r="AY142" i="82"/>
  <c r="AY143" i="82"/>
  <c r="AY144" i="82"/>
  <c r="AY145" i="82"/>
  <c r="AY146" i="82"/>
  <c r="AY147" i="82"/>
  <c r="AY148" i="82"/>
  <c r="AY149" i="82"/>
  <c r="AY150" i="82"/>
  <c r="AY151" i="82"/>
  <c r="AY152" i="82"/>
  <c r="AY153" i="82"/>
  <c r="AY154" i="82"/>
  <c r="AY155" i="82"/>
  <c r="AY156" i="82"/>
  <c r="AY157" i="82"/>
  <c r="AY158" i="82"/>
  <c r="AY159" i="82"/>
  <c r="AY160" i="82"/>
  <c r="AY161" i="82"/>
  <c r="AY162" i="82"/>
  <c r="AY163" i="82"/>
  <c r="AY164" i="82"/>
  <c r="AY165" i="82"/>
  <c r="AY166" i="82"/>
  <c r="AY167" i="82"/>
  <c r="AY168" i="82"/>
  <c r="AY169" i="82"/>
  <c r="AY170" i="82"/>
  <c r="AY171" i="82"/>
  <c r="AY172" i="82"/>
  <c r="AY173" i="82"/>
  <c r="AY174" i="82"/>
  <c r="AY175" i="82"/>
  <c r="AY176" i="82"/>
  <c r="AY177" i="82"/>
  <c r="AY178" i="82"/>
  <c r="AY179" i="82"/>
  <c r="AY180" i="82"/>
  <c r="AY181" i="82"/>
  <c r="AY182" i="82"/>
  <c r="AY183" i="82"/>
  <c r="AY184" i="82"/>
  <c r="AY185" i="82"/>
  <c r="AY186" i="82"/>
  <c r="AY187" i="82"/>
  <c r="AY188" i="82"/>
  <c r="AY189" i="82"/>
  <c r="AY190" i="82"/>
  <c r="AY191" i="82"/>
  <c r="AY192" i="82"/>
  <c r="AY193" i="82"/>
  <c r="AY194" i="82"/>
  <c r="AY195" i="82"/>
  <c r="AY196" i="82"/>
  <c r="AY197" i="82"/>
  <c r="AY198" i="82"/>
  <c r="AY199" i="82"/>
  <c r="AY200" i="82"/>
  <c r="AY201" i="82"/>
  <c r="AY22" i="82"/>
  <c r="CV19" i="84" l="1"/>
  <c r="CS20" i="84"/>
  <c r="CV63" i="84"/>
  <c r="CS64" i="84"/>
  <c r="CV198" i="84"/>
  <c r="CS199" i="84"/>
  <c r="CV109" i="84"/>
  <c r="CS110" i="84"/>
  <c r="CV154" i="84"/>
  <c r="CS155" i="84"/>
  <c r="H76" i="65"/>
  <c r="H77" i="65"/>
  <c r="H78" i="65"/>
  <c r="H79" i="65"/>
  <c r="H80" i="65"/>
  <c r="CV20" i="84" l="1"/>
  <c r="CS21" i="84"/>
  <c r="CV21" i="84" s="1"/>
  <c r="CV64" i="84"/>
  <c r="CS65" i="84"/>
  <c r="CV199" i="84"/>
  <c r="CS200" i="84"/>
  <c r="CV110" i="84"/>
  <c r="CS111" i="84"/>
  <c r="CV111" i="84" s="1"/>
  <c r="CV155" i="84"/>
  <c r="CS156" i="84"/>
  <c r="CV156" i="84" s="1"/>
  <c r="L73" i="65"/>
  <c r="L74" i="65"/>
  <c r="L75" i="65"/>
  <c r="L76" i="65"/>
  <c r="L77" i="65"/>
  <c r="L78" i="65"/>
  <c r="L79" i="65"/>
  <c r="L80" i="65"/>
  <c r="L72" i="65"/>
  <c r="U22" i="82"/>
  <c r="V22" i="82" s="1"/>
  <c r="U23" i="82"/>
  <c r="U24" i="82"/>
  <c r="U25" i="82"/>
  <c r="U26" i="82"/>
  <c r="U27" i="82"/>
  <c r="U28" i="82"/>
  <c r="U29" i="82"/>
  <c r="U30" i="82"/>
  <c r="U31" i="82"/>
  <c r="U32" i="82"/>
  <c r="U33" i="82"/>
  <c r="U34" i="82"/>
  <c r="U35" i="82"/>
  <c r="U36" i="82"/>
  <c r="U37" i="82"/>
  <c r="U38" i="82"/>
  <c r="U39" i="82"/>
  <c r="U40" i="82"/>
  <c r="U41" i="82"/>
  <c r="U42" i="82"/>
  <c r="U43" i="82"/>
  <c r="U44" i="82"/>
  <c r="U45" i="82"/>
  <c r="U46" i="82"/>
  <c r="U47" i="82"/>
  <c r="U48" i="82"/>
  <c r="U49" i="82"/>
  <c r="U50" i="82"/>
  <c r="U51" i="82"/>
  <c r="U52" i="82"/>
  <c r="U53" i="82"/>
  <c r="U54" i="82"/>
  <c r="U55" i="82"/>
  <c r="U56" i="82"/>
  <c r="U57" i="82"/>
  <c r="U58" i="82"/>
  <c r="U59" i="82"/>
  <c r="U60" i="82"/>
  <c r="U61" i="82"/>
  <c r="U62" i="82"/>
  <c r="U63" i="82"/>
  <c r="U64" i="82"/>
  <c r="U65" i="82"/>
  <c r="U66" i="82"/>
  <c r="U67" i="82"/>
  <c r="U68" i="82"/>
  <c r="U69" i="82"/>
  <c r="U70" i="82"/>
  <c r="U71" i="82"/>
  <c r="U72" i="82"/>
  <c r="U73" i="82"/>
  <c r="U74" i="82"/>
  <c r="U75" i="82"/>
  <c r="U76" i="82"/>
  <c r="U77" i="82"/>
  <c r="U78" i="82"/>
  <c r="U79" i="82"/>
  <c r="U80" i="82"/>
  <c r="U81" i="82"/>
  <c r="U82" i="82"/>
  <c r="U83" i="82"/>
  <c r="U84" i="82"/>
  <c r="U85" i="82"/>
  <c r="U86" i="82"/>
  <c r="U87" i="82"/>
  <c r="U88" i="82"/>
  <c r="U89" i="82"/>
  <c r="U90" i="82"/>
  <c r="U91" i="82"/>
  <c r="U92" i="82"/>
  <c r="U93" i="82"/>
  <c r="U94" i="82"/>
  <c r="U95" i="82"/>
  <c r="U96" i="82"/>
  <c r="U97" i="82"/>
  <c r="U98" i="82"/>
  <c r="U99" i="82"/>
  <c r="U100" i="82"/>
  <c r="U101" i="82"/>
  <c r="U102" i="82"/>
  <c r="U103" i="82"/>
  <c r="U104" i="82"/>
  <c r="U105" i="82"/>
  <c r="U106" i="82"/>
  <c r="U107" i="82"/>
  <c r="U108" i="82"/>
  <c r="U109" i="82"/>
  <c r="U110" i="82"/>
  <c r="U111" i="82"/>
  <c r="U112" i="82"/>
  <c r="U113" i="82"/>
  <c r="U114" i="82"/>
  <c r="U115" i="82"/>
  <c r="U116" i="82"/>
  <c r="U117" i="82"/>
  <c r="U118" i="82"/>
  <c r="U119" i="82"/>
  <c r="U120" i="82"/>
  <c r="U121" i="82"/>
  <c r="U122" i="82"/>
  <c r="U123" i="82"/>
  <c r="U124" i="82"/>
  <c r="U125" i="82"/>
  <c r="U126" i="82"/>
  <c r="U127" i="82"/>
  <c r="U128" i="82"/>
  <c r="U129" i="82"/>
  <c r="U130" i="82"/>
  <c r="U131" i="82"/>
  <c r="U132" i="82"/>
  <c r="U133" i="82"/>
  <c r="U134" i="82"/>
  <c r="U135" i="82"/>
  <c r="U136" i="82"/>
  <c r="U137" i="82"/>
  <c r="U138" i="82"/>
  <c r="U139" i="82"/>
  <c r="U140" i="82"/>
  <c r="U141" i="82"/>
  <c r="U142" i="82"/>
  <c r="U143" i="82"/>
  <c r="U144" i="82"/>
  <c r="U145" i="82"/>
  <c r="U146" i="82"/>
  <c r="U147" i="82"/>
  <c r="U148" i="82"/>
  <c r="U149" i="82"/>
  <c r="U150" i="82"/>
  <c r="U151" i="82"/>
  <c r="U152" i="82"/>
  <c r="U153" i="82"/>
  <c r="U154" i="82"/>
  <c r="U155" i="82"/>
  <c r="U156" i="82"/>
  <c r="U157" i="82"/>
  <c r="U158" i="82"/>
  <c r="U159" i="82"/>
  <c r="U160" i="82"/>
  <c r="U161" i="82"/>
  <c r="U162" i="82"/>
  <c r="U163" i="82"/>
  <c r="U164" i="82"/>
  <c r="U165" i="82"/>
  <c r="U166" i="82"/>
  <c r="U167" i="82"/>
  <c r="U168" i="82"/>
  <c r="U169" i="82"/>
  <c r="U170" i="82"/>
  <c r="U171" i="82"/>
  <c r="U172" i="82"/>
  <c r="U173" i="82"/>
  <c r="U174" i="82"/>
  <c r="U175" i="82"/>
  <c r="U176" i="82"/>
  <c r="U177" i="82"/>
  <c r="U178" i="82"/>
  <c r="U179" i="82"/>
  <c r="U180" i="82"/>
  <c r="U181" i="82"/>
  <c r="U182" i="82"/>
  <c r="U183" i="82"/>
  <c r="U184" i="82"/>
  <c r="U185" i="82"/>
  <c r="U186" i="82"/>
  <c r="U187" i="82"/>
  <c r="U188" i="82"/>
  <c r="U189" i="82"/>
  <c r="U190" i="82"/>
  <c r="U191" i="82"/>
  <c r="U192" i="82"/>
  <c r="U193" i="82"/>
  <c r="U194" i="82"/>
  <c r="U195" i="82"/>
  <c r="U196" i="82"/>
  <c r="U197" i="82"/>
  <c r="U198" i="82"/>
  <c r="U199" i="82"/>
  <c r="U200" i="82"/>
  <c r="U201" i="82"/>
  <c r="W22" i="82"/>
  <c r="AG22" i="82"/>
  <c r="CV65" i="84" l="1"/>
  <c r="CS66" i="84"/>
  <c r="CV66" i="84" s="1"/>
  <c r="CV200" i="84"/>
  <c r="CS201" i="84"/>
  <c r="CV201" i="84" s="1"/>
  <c r="V23" i="82"/>
  <c r="X22" i="82"/>
  <c r="AG23" i="82"/>
  <c r="AH22" i="82"/>
  <c r="W23" i="82"/>
  <c r="AH23" i="82" s="1"/>
  <c r="V24" i="82" l="1"/>
  <c r="V25" i="82" s="1"/>
  <c r="AG24" i="82"/>
  <c r="X23" i="82"/>
  <c r="AG25" i="82"/>
  <c r="W24" i="82"/>
  <c r="AH24" i="82" s="1"/>
  <c r="V26" i="82" l="1"/>
  <c r="X24" i="82"/>
  <c r="W25" i="82"/>
  <c r="X25" i="82"/>
  <c r="AH25" i="82"/>
  <c r="W26" i="82"/>
  <c r="AG26" i="82"/>
  <c r="V27" i="82" l="1"/>
  <c r="W27" i="82"/>
  <c r="X26" i="82"/>
  <c r="AH26" i="82"/>
  <c r="AI25" i="82"/>
  <c r="AG27" i="82"/>
  <c r="V28" i="82" l="1"/>
  <c r="X27" i="82"/>
  <c r="AH27" i="82"/>
  <c r="AG28" i="82"/>
  <c r="W28" i="82"/>
  <c r="V29" i="82" l="1"/>
  <c r="X28" i="82"/>
  <c r="AH28" i="82"/>
  <c r="AG29" i="82"/>
  <c r="W29" i="82"/>
  <c r="V30" i="82" l="1"/>
  <c r="AH29" i="82"/>
  <c r="W30" i="82"/>
  <c r="X29" i="82"/>
  <c r="AG30" i="82"/>
  <c r="V31" i="82" l="1"/>
  <c r="V32" i="82" s="1"/>
  <c r="W31" i="82"/>
  <c r="AG31" i="82"/>
  <c r="X30" i="82"/>
  <c r="AH31" i="82"/>
  <c r="AG32" i="82"/>
  <c r="AH30" i="82"/>
  <c r="W32" i="82"/>
  <c r="V33" i="82" l="1"/>
  <c r="W33" i="82"/>
  <c r="X31" i="82"/>
  <c r="AG33" i="82"/>
  <c r="AH32" i="82"/>
  <c r="V34" i="82" l="1"/>
  <c r="AI31" i="82"/>
  <c r="X32" i="82"/>
  <c r="AH33" i="82"/>
  <c r="AG34" i="82"/>
  <c r="W34" i="82"/>
  <c r="V35" i="82" l="1"/>
  <c r="AG35" i="82"/>
  <c r="X33" i="82"/>
  <c r="AH34" i="82"/>
  <c r="W35" i="82"/>
  <c r="AH35" i="82" s="1"/>
  <c r="V36" i="82" l="1"/>
  <c r="X34" i="82"/>
  <c r="W36" i="82"/>
  <c r="AG36" i="82"/>
  <c r="V37" i="82" l="1"/>
  <c r="X35" i="82"/>
  <c r="AH36" i="82"/>
  <c r="AI34" i="82"/>
  <c r="AG37" i="82"/>
  <c r="W37" i="82"/>
  <c r="V38" i="82" l="1"/>
  <c r="W38" i="82"/>
  <c r="X36" i="82"/>
  <c r="AG38" i="82"/>
  <c r="AH37" i="82"/>
  <c r="V39" i="82" l="1"/>
  <c r="AG39" i="82"/>
  <c r="W39" i="82"/>
  <c r="AH38" i="82"/>
  <c r="X37" i="82"/>
  <c r="X38" i="82" s="1"/>
  <c r="V40" i="82" l="1"/>
  <c r="AH39" i="82"/>
  <c r="AI38" i="82"/>
  <c r="W40" i="82"/>
  <c r="AG40" i="82"/>
  <c r="X39" i="82"/>
  <c r="V41" i="82" l="1"/>
  <c r="W41" i="82"/>
  <c r="AG41" i="82"/>
  <c r="X40" i="82"/>
  <c r="AH40" i="82"/>
  <c r="AI39" i="82"/>
  <c r="V42" i="82" l="1"/>
  <c r="AI40" i="82"/>
  <c r="W42" i="82"/>
  <c r="AH41" i="82"/>
  <c r="AG42" i="82"/>
  <c r="X41" i="82"/>
  <c r="V43" i="82" l="1"/>
  <c r="AI41" i="82"/>
  <c r="X42" i="82"/>
  <c r="AH42" i="82"/>
  <c r="AG43" i="82"/>
  <c r="W43" i="82"/>
  <c r="V44" i="82" l="1"/>
  <c r="AH43" i="82"/>
  <c r="X43" i="82"/>
  <c r="AI43" i="82" s="1"/>
  <c r="AG44" i="82"/>
  <c r="W44" i="82"/>
  <c r="V45" i="82" l="1"/>
  <c r="AH44" i="82"/>
  <c r="W45" i="82"/>
  <c r="AG45" i="82"/>
  <c r="X44" i="82"/>
  <c r="V46" i="82" l="1"/>
  <c r="AG46" i="82"/>
  <c r="X45" i="82"/>
  <c r="AH45" i="82"/>
  <c r="W46" i="82"/>
  <c r="V47" i="82" l="1"/>
  <c r="X46" i="82"/>
  <c r="AH46" i="82"/>
  <c r="AG47" i="82"/>
  <c r="V48" i="82" l="1"/>
  <c r="AG48" i="82"/>
  <c r="V49" i="82" l="1"/>
  <c r="AG49" i="82"/>
  <c r="V50" i="82" l="1"/>
  <c r="AG50" i="82"/>
  <c r="V51" i="82" l="1"/>
  <c r="AG51" i="82"/>
  <c r="V52" i="82" l="1"/>
  <c r="AG52" i="82"/>
  <c r="V53" i="82" l="1"/>
  <c r="AG53" i="82"/>
  <c r="V54" i="82" l="1"/>
  <c r="AG54" i="82"/>
  <c r="V55" i="82" l="1"/>
  <c r="AG55" i="82"/>
  <c r="V56" i="82" l="1"/>
  <c r="AG56" i="82"/>
  <c r="V57" i="82" l="1"/>
  <c r="AG57" i="82"/>
  <c r="V58" i="82" l="1"/>
  <c r="AG58" i="82"/>
  <c r="V59" i="82" l="1"/>
  <c r="AG59" i="82"/>
  <c r="V60" i="82" l="1"/>
  <c r="AG60" i="82"/>
  <c r="V61" i="82" l="1"/>
  <c r="AG61" i="82"/>
  <c r="V62" i="82" l="1"/>
  <c r="AG62" i="82"/>
  <c r="V63" i="82" l="1"/>
  <c r="AG63" i="82"/>
  <c r="V64" i="82" l="1"/>
  <c r="AG64" i="82"/>
  <c r="V65" i="82" l="1"/>
  <c r="AG65" i="82"/>
  <c r="V66" i="82" l="1"/>
  <c r="AG66" i="82"/>
  <c r="V67" i="82" l="1"/>
  <c r="AG67" i="82"/>
  <c r="V68" i="82" l="1"/>
  <c r="AG68" i="82"/>
  <c r="V69" i="82" l="1"/>
  <c r="AG69" i="82"/>
  <c r="V70" i="82" l="1"/>
  <c r="AG70" i="82"/>
  <c r="V71" i="82" l="1"/>
  <c r="AG71" i="82"/>
  <c r="V72" i="82" l="1"/>
  <c r="AG72" i="82"/>
  <c r="V73" i="82" l="1"/>
  <c r="AG73" i="82"/>
  <c r="V74" i="82" l="1"/>
  <c r="AG74" i="82"/>
  <c r="V75" i="82" l="1"/>
  <c r="AG75" i="82"/>
  <c r="V76" i="82" l="1"/>
  <c r="AG76" i="82"/>
  <c r="V77" i="82" l="1"/>
  <c r="AG77" i="82"/>
  <c r="V78" i="82" l="1"/>
  <c r="AG78" i="82"/>
  <c r="V79" i="82" l="1"/>
  <c r="AG79" i="82"/>
  <c r="V80" i="82" l="1"/>
  <c r="AG80" i="82"/>
  <c r="V81" i="82" l="1"/>
  <c r="AG81" i="82"/>
  <c r="V82" i="82" l="1"/>
  <c r="AG82" i="82"/>
  <c r="V83" i="82" l="1"/>
  <c r="AG83" i="82"/>
  <c r="V84" i="82" l="1"/>
  <c r="AG84" i="82"/>
  <c r="V85" i="82" l="1"/>
  <c r="AG85" i="82"/>
  <c r="V86" i="82" l="1"/>
  <c r="AG86" i="82"/>
  <c r="V87" i="82" l="1"/>
  <c r="AG87" i="82"/>
  <c r="V88" i="82" l="1"/>
  <c r="AG88" i="82"/>
  <c r="V89" i="82" l="1"/>
  <c r="AG89" i="82"/>
  <c r="V90" i="82" l="1"/>
  <c r="AG90" i="82"/>
  <c r="V91" i="82" l="1"/>
  <c r="AG91" i="82"/>
  <c r="V92" i="82" l="1"/>
  <c r="AG92" i="82"/>
  <c r="V93" i="82" l="1"/>
  <c r="AG93" i="82"/>
  <c r="V94" i="82" l="1"/>
  <c r="AG94" i="82"/>
  <c r="V95" i="82" l="1"/>
  <c r="AG95" i="82"/>
  <c r="V96" i="82" l="1"/>
  <c r="AG96" i="82"/>
  <c r="V97" i="82" l="1"/>
  <c r="AG97" i="82"/>
  <c r="V98" i="82" l="1"/>
  <c r="AG98" i="82"/>
  <c r="V99" i="82" l="1"/>
  <c r="AG99" i="82"/>
  <c r="V100" i="82" l="1"/>
  <c r="AG100" i="82"/>
  <c r="V101" i="82" l="1"/>
  <c r="AG101" i="82"/>
  <c r="V102" i="82" l="1"/>
  <c r="AG102" i="82"/>
  <c r="V103" i="82" l="1"/>
  <c r="AG103" i="82"/>
  <c r="V104" i="82" l="1"/>
  <c r="AG104" i="82"/>
  <c r="V105" i="82" l="1"/>
  <c r="AG105" i="82"/>
  <c r="V106" i="82" l="1"/>
  <c r="AG106" i="82"/>
  <c r="V107" i="82" l="1"/>
  <c r="AG107" i="82"/>
  <c r="V108" i="82" l="1"/>
  <c r="AG108" i="82"/>
  <c r="V109" i="82" l="1"/>
  <c r="AG109" i="82"/>
  <c r="V110" i="82" l="1"/>
  <c r="AG110" i="82"/>
  <c r="V111" i="82" l="1"/>
  <c r="AG111" i="82"/>
  <c r="V112" i="82" l="1"/>
  <c r="AG112" i="82"/>
  <c r="V113" i="82" l="1"/>
  <c r="AG113" i="82"/>
  <c r="V114" i="82" l="1"/>
  <c r="AG114" i="82"/>
  <c r="V115" i="82" l="1"/>
  <c r="AG115" i="82"/>
  <c r="V116" i="82" l="1"/>
  <c r="AG116" i="82"/>
  <c r="V117" i="82" l="1"/>
  <c r="AG117" i="82"/>
  <c r="V118" i="82" l="1"/>
  <c r="AG118" i="82"/>
  <c r="V119" i="82" l="1"/>
  <c r="AG119" i="82"/>
  <c r="V120" i="82" l="1"/>
  <c r="AG120" i="82"/>
  <c r="V121" i="82" l="1"/>
  <c r="AG121" i="82"/>
  <c r="V122" i="82" l="1"/>
  <c r="AG122" i="82"/>
  <c r="V123" i="82" l="1"/>
  <c r="AG123" i="82"/>
  <c r="V124" i="82" l="1"/>
  <c r="AG124" i="82"/>
  <c r="V125" i="82" l="1"/>
  <c r="AG125" i="82"/>
  <c r="V126" i="82" l="1"/>
  <c r="AG126" i="82"/>
  <c r="V127" i="82" l="1"/>
  <c r="AG127" i="82"/>
  <c r="V128" i="82" l="1"/>
  <c r="AG128" i="82"/>
  <c r="V129" i="82" l="1"/>
  <c r="AG129" i="82"/>
  <c r="V130" i="82" l="1"/>
  <c r="AG130" i="82"/>
  <c r="V131" i="82" l="1"/>
  <c r="AG131" i="82"/>
  <c r="V132" i="82" l="1"/>
  <c r="AG132" i="82"/>
  <c r="V133" i="82" l="1"/>
  <c r="AG133" i="82"/>
  <c r="V134" i="82" l="1"/>
  <c r="AG134" i="82"/>
  <c r="V135" i="82" l="1"/>
  <c r="AG135" i="82"/>
  <c r="V136" i="82" l="1"/>
  <c r="AG136" i="82"/>
  <c r="V137" i="82" l="1"/>
  <c r="AG137" i="82"/>
  <c r="V138" i="82" l="1"/>
  <c r="AG138" i="82"/>
  <c r="V139" i="82" l="1"/>
  <c r="AG139" i="82"/>
  <c r="V140" i="82" l="1"/>
  <c r="AG140" i="82"/>
  <c r="V141" i="82" l="1"/>
  <c r="AG141" i="82"/>
  <c r="V142" i="82" l="1"/>
  <c r="AG142" i="82"/>
  <c r="V143" i="82" l="1"/>
  <c r="AG143" i="82"/>
  <c r="V144" i="82" l="1"/>
  <c r="AG144" i="82"/>
  <c r="V145" i="82" l="1"/>
  <c r="AG145" i="82"/>
  <c r="V146" i="82" l="1"/>
  <c r="V147" i="82" s="1"/>
  <c r="V148" i="82" s="1"/>
  <c r="AG147" i="82"/>
  <c r="AG146" i="82"/>
  <c r="AG148" i="82"/>
  <c r="V149" i="82" l="1"/>
  <c r="AG149" i="82"/>
  <c r="V150" i="82" l="1"/>
  <c r="AG150" i="82"/>
  <c r="V151" i="82" l="1"/>
  <c r="AG151" i="82"/>
  <c r="V152" i="82" l="1"/>
  <c r="AG152" i="82"/>
  <c r="V153" i="82" l="1"/>
  <c r="AG153" i="82"/>
  <c r="V154" i="82" l="1"/>
  <c r="AG154" i="82"/>
  <c r="V155" i="82" l="1"/>
  <c r="AG155" i="82"/>
  <c r="V156" i="82" l="1"/>
  <c r="AG156" i="82"/>
  <c r="V157" i="82" l="1"/>
  <c r="AG157" i="82"/>
  <c r="V158" i="82" l="1"/>
  <c r="AG158" i="82"/>
  <c r="V159" i="82" l="1"/>
  <c r="AG159" i="82"/>
  <c r="V160" i="82" l="1"/>
  <c r="AG160" i="82"/>
  <c r="V161" i="82" l="1"/>
  <c r="AG161" i="82"/>
  <c r="V162" i="82" l="1"/>
  <c r="AG162" i="82"/>
  <c r="V163" i="82" l="1"/>
  <c r="AG163" i="82"/>
  <c r="V164" i="82" l="1"/>
  <c r="AG164" i="82"/>
  <c r="V165" i="82" l="1"/>
  <c r="AG165" i="82"/>
  <c r="V166" i="82" l="1"/>
  <c r="AG166" i="82"/>
  <c r="V167" i="82" l="1"/>
  <c r="AG167" i="82"/>
  <c r="V168" i="82" l="1"/>
  <c r="AG168" i="82"/>
  <c r="V169" i="82" l="1"/>
  <c r="AG169" i="82"/>
  <c r="V170" i="82" l="1"/>
  <c r="AG170" i="82"/>
  <c r="V171" i="82" l="1"/>
  <c r="AG171" i="82"/>
  <c r="V172" i="82" l="1"/>
  <c r="AG172" i="82"/>
  <c r="V173" i="82" l="1"/>
  <c r="AG173" i="82"/>
  <c r="V174" i="82" l="1"/>
  <c r="AG174" i="82"/>
  <c r="V175" i="82" l="1"/>
  <c r="AG175" i="82"/>
  <c r="V176" i="82" l="1"/>
  <c r="AG176" i="82"/>
  <c r="V177" i="82" l="1"/>
  <c r="AG177" i="82"/>
  <c r="V178" i="82" l="1"/>
  <c r="AG178" i="82"/>
  <c r="V179" i="82" l="1"/>
  <c r="AG179" i="82"/>
  <c r="V180" i="82" l="1"/>
  <c r="AG180" i="82"/>
  <c r="V181" i="82" l="1"/>
  <c r="AG181" i="82"/>
  <c r="V182" i="82" l="1"/>
  <c r="AG182" i="82"/>
  <c r="V183" i="82" l="1"/>
  <c r="AG183" i="82"/>
  <c r="V184" i="82" l="1"/>
  <c r="AG184" i="82"/>
  <c r="V185" i="82" l="1"/>
  <c r="AG185" i="82"/>
  <c r="V186" i="82" l="1"/>
  <c r="AG186" i="82"/>
  <c r="V187" i="82" l="1"/>
  <c r="AG187" i="82"/>
  <c r="V188" i="82" l="1"/>
  <c r="AG188" i="82"/>
  <c r="V189" i="82" l="1"/>
  <c r="AG189" i="82"/>
  <c r="V190" i="82" l="1"/>
  <c r="AG190" i="82"/>
  <c r="V191" i="82" l="1"/>
  <c r="AG191" i="82"/>
  <c r="V192" i="82" l="1"/>
  <c r="AG192" i="82"/>
  <c r="V193" i="82" l="1"/>
  <c r="AG193" i="82"/>
  <c r="V194" i="82" l="1"/>
  <c r="AG194" i="82"/>
  <c r="V195" i="82" l="1"/>
  <c r="AG195" i="82"/>
  <c r="V196" i="82" l="1"/>
  <c r="AG196" i="82"/>
  <c r="V197" i="82" l="1"/>
  <c r="AG197" i="82"/>
  <c r="V198" i="82" l="1"/>
  <c r="AG198" i="82"/>
  <c r="V199" i="82" l="1"/>
  <c r="AG199" i="82"/>
  <c r="V200" i="82" l="1"/>
  <c r="AG200" i="82"/>
  <c r="V201" i="82" l="1"/>
  <c r="AG201" i="82"/>
  <c r="V13" i="82" l="1"/>
  <c r="CE142" i="65"/>
  <c r="CE143" i="65"/>
  <c r="CE144" i="65"/>
  <c r="CE145" i="65"/>
  <c r="CE146" i="65"/>
  <c r="CE147" i="65"/>
  <c r="CE148" i="65"/>
  <c r="CE149" i="65"/>
  <c r="CE150" i="65"/>
  <c r="CE151" i="65"/>
  <c r="CE152" i="65"/>
  <c r="CE153" i="65"/>
  <c r="CE154" i="65"/>
  <c r="CE155" i="65"/>
  <c r="CE97" i="65"/>
  <c r="CE98" i="65"/>
  <c r="CE99" i="65"/>
  <c r="CE100" i="65"/>
  <c r="CE101" i="65"/>
  <c r="CE102" i="65"/>
  <c r="CE103" i="65"/>
  <c r="CE104" i="65"/>
  <c r="CE105" i="65"/>
  <c r="CE106" i="65"/>
  <c r="CE107" i="65"/>
  <c r="CE108" i="65"/>
  <c r="CE109" i="65"/>
  <c r="CE110" i="65"/>
  <c r="CE7" i="65"/>
  <c r="CE8" i="65"/>
  <c r="CE9" i="65"/>
  <c r="CE10" i="65"/>
  <c r="CE11" i="65"/>
  <c r="CE12" i="65"/>
  <c r="CE13" i="65"/>
  <c r="CE14" i="65"/>
  <c r="CE15" i="65"/>
  <c r="CE16" i="65"/>
  <c r="CE17" i="65"/>
  <c r="CE18" i="65"/>
  <c r="CE19" i="65"/>
  <c r="CE20" i="65"/>
  <c r="CD188" i="69"/>
  <c r="CF188" i="69"/>
  <c r="CD189" i="69"/>
  <c r="CF189" i="69"/>
  <c r="CD190" i="69"/>
  <c r="CF190" i="69"/>
  <c r="CD191" i="69"/>
  <c r="CF191" i="69"/>
  <c r="CD192" i="69"/>
  <c r="CF192" i="69"/>
  <c r="CD193" i="69"/>
  <c r="CF193" i="69"/>
  <c r="CD194" i="69"/>
  <c r="CF194" i="69"/>
  <c r="CD195" i="69"/>
  <c r="CF195" i="69"/>
  <c r="CD196" i="69"/>
  <c r="CF196" i="69"/>
  <c r="CD197" i="69"/>
  <c r="CF197" i="69"/>
  <c r="CD198" i="69"/>
  <c r="CF198" i="69"/>
  <c r="CD199" i="69"/>
  <c r="CF199" i="69"/>
  <c r="CD200" i="69"/>
  <c r="CF200" i="69"/>
  <c r="CD201" i="69"/>
  <c r="CF201" i="69"/>
  <c r="AI22" i="82"/>
  <c r="AI24" i="82"/>
  <c r="AI32" i="82"/>
  <c r="AI35" i="82"/>
  <c r="AI36" i="82"/>
  <c r="AI42" i="82"/>
  <c r="W47" i="82"/>
  <c r="AI37" i="82"/>
  <c r="AI33" i="82"/>
  <c r="AI46" i="82"/>
  <c r="AI27" i="82"/>
  <c r="AI29" i="82"/>
  <c r="AI44" i="82"/>
  <c r="AI28" i="82"/>
  <c r="AI23" i="82"/>
  <c r="AI26" i="82"/>
  <c r="AI30" i="82"/>
  <c r="AI45" i="82"/>
  <c r="V155" i="79" l="1"/>
  <c r="V156" i="79"/>
  <c r="V157" i="79"/>
  <c r="V146" i="79"/>
  <c r="V147" i="79"/>
  <c r="V148" i="79"/>
  <c r="V149" i="79"/>
  <c r="V150" i="79"/>
  <c r="V151" i="79"/>
  <c r="V152" i="79"/>
  <c r="V153" i="79"/>
  <c r="V154" i="79"/>
  <c r="V118" i="79"/>
  <c r="V119" i="79"/>
  <c r="V120" i="79"/>
  <c r="V121" i="79"/>
  <c r="V122" i="79"/>
  <c r="V123" i="79"/>
  <c r="V124" i="79"/>
  <c r="V125" i="79"/>
  <c r="V126" i="79"/>
  <c r="V127" i="79"/>
  <c r="V128" i="79"/>
  <c r="V129" i="79"/>
  <c r="V130" i="79"/>
  <c r="V131" i="79"/>
  <c r="V132" i="79"/>
  <c r="V133" i="79"/>
  <c r="V134" i="79"/>
  <c r="V135" i="79"/>
  <c r="V136" i="79"/>
  <c r="V137" i="79"/>
  <c r="V138" i="79"/>
  <c r="V139" i="79"/>
  <c r="V140" i="79"/>
  <c r="V141" i="79"/>
  <c r="V142" i="79"/>
  <c r="V143" i="79"/>
  <c r="V144" i="79"/>
  <c r="V145" i="79"/>
  <c r="F23" i="79"/>
  <c r="N23" i="79"/>
  <c r="F24" i="79"/>
  <c r="N24" i="79"/>
  <c r="F25" i="79"/>
  <c r="N25" i="79"/>
  <c r="F26" i="79"/>
  <c r="N26" i="79"/>
  <c r="F27" i="79"/>
  <c r="N27" i="79"/>
  <c r="F28" i="79"/>
  <c r="N28" i="79"/>
  <c r="F29" i="79"/>
  <c r="N29" i="79"/>
  <c r="F30" i="79"/>
  <c r="N30" i="79"/>
  <c r="F31" i="79"/>
  <c r="N31" i="79"/>
  <c r="F32" i="79"/>
  <c r="N32" i="79"/>
  <c r="F33" i="79"/>
  <c r="N33" i="79"/>
  <c r="C166" i="81"/>
  <c r="D166" i="81"/>
  <c r="E166" i="81"/>
  <c r="F166" i="81"/>
  <c r="G166" i="81"/>
  <c r="C107" i="81"/>
  <c r="D107" i="81"/>
  <c r="E107" i="81"/>
  <c r="F107" i="81"/>
  <c r="G107" i="81"/>
  <c r="C108" i="81"/>
  <c r="D108" i="81"/>
  <c r="E108" i="81"/>
  <c r="F108" i="81"/>
  <c r="G108" i="81"/>
  <c r="C109" i="81"/>
  <c r="D109" i="81"/>
  <c r="E109" i="81"/>
  <c r="F109" i="81"/>
  <c r="G109" i="81"/>
  <c r="C110" i="81"/>
  <c r="D110" i="81"/>
  <c r="E110" i="81"/>
  <c r="F110" i="81"/>
  <c r="G110" i="81"/>
  <c r="C111" i="81"/>
  <c r="D111" i="81"/>
  <c r="E111" i="81"/>
  <c r="F111" i="81"/>
  <c r="G111" i="81"/>
  <c r="C112" i="81"/>
  <c r="D112" i="81"/>
  <c r="E112" i="81"/>
  <c r="F112" i="81"/>
  <c r="G112" i="81"/>
  <c r="C113" i="81"/>
  <c r="D113" i="81"/>
  <c r="E113" i="81"/>
  <c r="F113" i="81"/>
  <c r="G113" i="81"/>
  <c r="C114" i="81"/>
  <c r="D114" i="81"/>
  <c r="E114" i="81"/>
  <c r="F114" i="81"/>
  <c r="G114" i="81"/>
  <c r="C115" i="81"/>
  <c r="D115" i="81"/>
  <c r="E115" i="81"/>
  <c r="F115" i="81"/>
  <c r="G115" i="81"/>
  <c r="C116" i="81"/>
  <c r="D116" i="81"/>
  <c r="E116" i="81"/>
  <c r="F116" i="81"/>
  <c r="G116" i="81"/>
  <c r="C117" i="81"/>
  <c r="D117" i="81"/>
  <c r="E117" i="81"/>
  <c r="F117" i="81"/>
  <c r="G117" i="81"/>
  <c r="C118" i="81"/>
  <c r="D118" i="81"/>
  <c r="E118" i="81"/>
  <c r="F118" i="81"/>
  <c r="G118" i="81"/>
  <c r="C119" i="81"/>
  <c r="D119" i="81"/>
  <c r="E119" i="81"/>
  <c r="F119" i="81"/>
  <c r="G119" i="81"/>
  <c r="C120" i="81"/>
  <c r="D120" i="81"/>
  <c r="E120" i="81"/>
  <c r="F120" i="81"/>
  <c r="G120" i="81"/>
  <c r="C121" i="81"/>
  <c r="D121" i="81"/>
  <c r="E121" i="81"/>
  <c r="F121" i="81"/>
  <c r="G121" i="81"/>
  <c r="C122" i="81"/>
  <c r="D122" i="81"/>
  <c r="E122" i="81"/>
  <c r="F122" i="81"/>
  <c r="G122" i="81"/>
  <c r="C123" i="81"/>
  <c r="D123" i="81"/>
  <c r="E123" i="81"/>
  <c r="F123" i="81"/>
  <c r="G123" i="81"/>
  <c r="C124" i="81"/>
  <c r="D124" i="81"/>
  <c r="E124" i="81"/>
  <c r="F124" i="81"/>
  <c r="G124" i="81"/>
  <c r="C125" i="81"/>
  <c r="D125" i="81"/>
  <c r="E125" i="81"/>
  <c r="F125" i="81"/>
  <c r="G125" i="81"/>
  <c r="C126" i="81"/>
  <c r="D126" i="81"/>
  <c r="E126" i="81"/>
  <c r="F126" i="81"/>
  <c r="G126" i="81"/>
  <c r="C127" i="81"/>
  <c r="D127" i="81"/>
  <c r="E127" i="81"/>
  <c r="F127" i="81"/>
  <c r="G127" i="81"/>
  <c r="C128" i="81"/>
  <c r="D128" i="81"/>
  <c r="E128" i="81"/>
  <c r="F128" i="81"/>
  <c r="G128" i="81"/>
  <c r="C129" i="81"/>
  <c r="D129" i="81"/>
  <c r="E129" i="81"/>
  <c r="F129" i="81"/>
  <c r="G129" i="81"/>
  <c r="C130" i="81"/>
  <c r="D130" i="81"/>
  <c r="E130" i="81"/>
  <c r="F130" i="81"/>
  <c r="G130" i="81"/>
  <c r="C131" i="81"/>
  <c r="D131" i="81"/>
  <c r="E131" i="81"/>
  <c r="F131" i="81"/>
  <c r="G131" i="81"/>
  <c r="C132" i="81"/>
  <c r="D132" i="81"/>
  <c r="E132" i="81"/>
  <c r="F132" i="81"/>
  <c r="G132" i="81"/>
  <c r="C133" i="81"/>
  <c r="D133" i="81"/>
  <c r="E133" i="81"/>
  <c r="F133" i="81"/>
  <c r="G133" i="81"/>
  <c r="C134" i="81"/>
  <c r="D134" i="81"/>
  <c r="E134" i="81"/>
  <c r="F134" i="81"/>
  <c r="G134" i="81"/>
  <c r="C135" i="81"/>
  <c r="D135" i="81"/>
  <c r="E135" i="81"/>
  <c r="F135" i="81"/>
  <c r="G135" i="81"/>
  <c r="C136" i="81"/>
  <c r="D136" i="81"/>
  <c r="E136" i="81"/>
  <c r="F136" i="81"/>
  <c r="G136" i="81"/>
  <c r="C137" i="81"/>
  <c r="D137" i="81"/>
  <c r="E137" i="81"/>
  <c r="F137" i="81"/>
  <c r="G137" i="81"/>
  <c r="C138" i="81"/>
  <c r="D138" i="81"/>
  <c r="E138" i="81"/>
  <c r="F138" i="81"/>
  <c r="G138" i="81"/>
  <c r="C139" i="81"/>
  <c r="D139" i="81"/>
  <c r="E139" i="81"/>
  <c r="F139" i="81"/>
  <c r="G139" i="81"/>
  <c r="C140" i="81"/>
  <c r="D140" i="81"/>
  <c r="E140" i="81"/>
  <c r="F140" i="81"/>
  <c r="G140" i="81"/>
  <c r="C141" i="81"/>
  <c r="D141" i="81"/>
  <c r="E141" i="81"/>
  <c r="F141" i="81"/>
  <c r="G141" i="81"/>
  <c r="C142" i="81"/>
  <c r="D142" i="81"/>
  <c r="E142" i="81"/>
  <c r="F142" i="81"/>
  <c r="G142" i="81"/>
  <c r="C143" i="81"/>
  <c r="D143" i="81"/>
  <c r="E143" i="81"/>
  <c r="F143" i="81"/>
  <c r="G143" i="81"/>
  <c r="C144" i="81"/>
  <c r="D144" i="81"/>
  <c r="E144" i="81"/>
  <c r="F144" i="81"/>
  <c r="G144" i="81"/>
  <c r="C145" i="81"/>
  <c r="D145" i="81"/>
  <c r="E145" i="81"/>
  <c r="F145" i="81"/>
  <c r="G145" i="81"/>
  <c r="C146" i="81"/>
  <c r="D146" i="81"/>
  <c r="E146" i="81"/>
  <c r="F146" i="81"/>
  <c r="G146" i="81"/>
  <c r="C147" i="81"/>
  <c r="D147" i="81"/>
  <c r="E147" i="81"/>
  <c r="F147" i="81"/>
  <c r="G147" i="81"/>
  <c r="C148" i="81"/>
  <c r="D148" i="81"/>
  <c r="E148" i="81"/>
  <c r="F148" i="81"/>
  <c r="G148" i="81"/>
  <c r="C149" i="81"/>
  <c r="D149" i="81"/>
  <c r="E149" i="81"/>
  <c r="F149" i="81"/>
  <c r="G149" i="81"/>
  <c r="C150" i="81"/>
  <c r="D150" i="81"/>
  <c r="E150" i="81"/>
  <c r="F150" i="81"/>
  <c r="G150" i="81"/>
  <c r="C151" i="81"/>
  <c r="D151" i="81"/>
  <c r="E151" i="81"/>
  <c r="F151" i="81"/>
  <c r="G151" i="81"/>
  <c r="C152" i="81"/>
  <c r="D152" i="81"/>
  <c r="E152" i="81"/>
  <c r="F152" i="81"/>
  <c r="G152" i="81"/>
  <c r="C153" i="81"/>
  <c r="D153" i="81"/>
  <c r="E153" i="81"/>
  <c r="F153" i="81"/>
  <c r="G153" i="81"/>
  <c r="C154" i="81"/>
  <c r="D154" i="81"/>
  <c r="E154" i="81"/>
  <c r="F154" i="81"/>
  <c r="G154" i="81"/>
  <c r="C155" i="81"/>
  <c r="D155" i="81"/>
  <c r="E155" i="81"/>
  <c r="F155" i="81"/>
  <c r="G155" i="81"/>
  <c r="C156" i="81"/>
  <c r="D156" i="81"/>
  <c r="E156" i="81"/>
  <c r="F156" i="81"/>
  <c r="G156" i="81"/>
  <c r="C157" i="81"/>
  <c r="D157" i="81"/>
  <c r="E157" i="81"/>
  <c r="F157" i="81"/>
  <c r="G157" i="81"/>
  <c r="C158" i="81"/>
  <c r="D158" i="81"/>
  <c r="E158" i="81"/>
  <c r="F158" i="81"/>
  <c r="G158" i="81"/>
  <c r="C159" i="81"/>
  <c r="D159" i="81"/>
  <c r="E159" i="81"/>
  <c r="F159" i="81"/>
  <c r="G159" i="81"/>
  <c r="C160" i="81"/>
  <c r="D160" i="81"/>
  <c r="E160" i="81"/>
  <c r="F160" i="81"/>
  <c r="G160" i="81"/>
  <c r="C161" i="81"/>
  <c r="D161" i="81"/>
  <c r="E161" i="81"/>
  <c r="F161" i="81"/>
  <c r="G161" i="81"/>
  <c r="C162" i="81"/>
  <c r="D162" i="81"/>
  <c r="E162" i="81"/>
  <c r="F162" i="81"/>
  <c r="G162" i="81"/>
  <c r="C163" i="81"/>
  <c r="D163" i="81"/>
  <c r="E163" i="81"/>
  <c r="F163" i="81"/>
  <c r="G163" i="81"/>
  <c r="C164" i="81"/>
  <c r="D164" i="81"/>
  <c r="E164" i="81"/>
  <c r="F164" i="81"/>
  <c r="G164" i="81"/>
  <c r="C165" i="81"/>
  <c r="D165" i="81"/>
  <c r="E165" i="81"/>
  <c r="F165" i="81"/>
  <c r="G165" i="81"/>
  <c r="CD111" i="69"/>
  <c r="CD66" i="69"/>
  <c r="CD21" i="69"/>
  <c r="AH47" i="82"/>
  <c r="W48" i="82"/>
  <c r="X47" i="82"/>
  <c r="CD156" i="69" l="1"/>
  <c r="R186" i="69"/>
  <c r="T186" i="69" s="1"/>
  <c r="R187" i="69"/>
  <c r="T187" i="69" s="1"/>
  <c r="R188" i="69"/>
  <c r="T188" i="69" s="1"/>
  <c r="R189" i="69"/>
  <c r="T189" i="69" s="1"/>
  <c r="R190" i="69"/>
  <c r="T190" i="69" s="1"/>
  <c r="R191" i="69"/>
  <c r="R192" i="69"/>
  <c r="R193" i="69"/>
  <c r="R194" i="69"/>
  <c r="BS79" i="18"/>
  <c r="BT79" i="18"/>
  <c r="BU79" i="18"/>
  <c r="BV79" i="18"/>
  <c r="BS80" i="18"/>
  <c r="BT80" i="18"/>
  <c r="BU80" i="18"/>
  <c r="BV80" i="18"/>
  <c r="BS81" i="18"/>
  <c r="BT81" i="18"/>
  <c r="BU81" i="18"/>
  <c r="BV81" i="18"/>
  <c r="BS82" i="18"/>
  <c r="BT82" i="18"/>
  <c r="BU82" i="18"/>
  <c r="BV82" i="18"/>
  <c r="BS83" i="18"/>
  <c r="BT83" i="18"/>
  <c r="BU83" i="18"/>
  <c r="BV83" i="18"/>
  <c r="BS54" i="18"/>
  <c r="BT54" i="18"/>
  <c r="BU54" i="18"/>
  <c r="BV54" i="18"/>
  <c r="BS55" i="18"/>
  <c r="BT55" i="18"/>
  <c r="BU55" i="18"/>
  <c r="BV55" i="18"/>
  <c r="BS56" i="18"/>
  <c r="BT56" i="18"/>
  <c r="BU56" i="18"/>
  <c r="BV56" i="18"/>
  <c r="BS57" i="18"/>
  <c r="BT57" i="18"/>
  <c r="BU57" i="18"/>
  <c r="BV57" i="18"/>
  <c r="BS58" i="18"/>
  <c r="BT58" i="18"/>
  <c r="BU58" i="18"/>
  <c r="BV58" i="18"/>
  <c r="BS59" i="18"/>
  <c r="BT59" i="18"/>
  <c r="BU59" i="18"/>
  <c r="BV59" i="18"/>
  <c r="BS60" i="18"/>
  <c r="BT60" i="18"/>
  <c r="BU60" i="18"/>
  <c r="BV60" i="18"/>
  <c r="BS61" i="18"/>
  <c r="BT61" i="18"/>
  <c r="BU61" i="18"/>
  <c r="BV61" i="18"/>
  <c r="BS62" i="18"/>
  <c r="BT62" i="18"/>
  <c r="BU62" i="18"/>
  <c r="BV62" i="18"/>
  <c r="BS63" i="18"/>
  <c r="BT63" i="18"/>
  <c r="BU63" i="18"/>
  <c r="BV63" i="18"/>
  <c r="BS64" i="18"/>
  <c r="BT64" i="18"/>
  <c r="BU64" i="18"/>
  <c r="BV64" i="18"/>
  <c r="BS65" i="18"/>
  <c r="BT65" i="18"/>
  <c r="BU65" i="18"/>
  <c r="BV65" i="18"/>
  <c r="BS66" i="18"/>
  <c r="BT66" i="18"/>
  <c r="BU66" i="18"/>
  <c r="BV66" i="18"/>
  <c r="BS67" i="18"/>
  <c r="BT67" i="18"/>
  <c r="BU67" i="18"/>
  <c r="BV67" i="18"/>
  <c r="BS68" i="18"/>
  <c r="BT68" i="18"/>
  <c r="BU68" i="18"/>
  <c r="BV68" i="18"/>
  <c r="BS69" i="18"/>
  <c r="BT69" i="18"/>
  <c r="BU69" i="18"/>
  <c r="BV69" i="18"/>
  <c r="BS70" i="18"/>
  <c r="BT70" i="18"/>
  <c r="BU70" i="18"/>
  <c r="BV70" i="18"/>
  <c r="BS71" i="18"/>
  <c r="BT71" i="18"/>
  <c r="BU71" i="18"/>
  <c r="BV71" i="18"/>
  <c r="BS72" i="18"/>
  <c r="BT72" i="18"/>
  <c r="BU72" i="18"/>
  <c r="BV72" i="18"/>
  <c r="BS73" i="18"/>
  <c r="BT73" i="18"/>
  <c r="BU73" i="18"/>
  <c r="BV73" i="18"/>
  <c r="BS74" i="18"/>
  <c r="BT74" i="18"/>
  <c r="BU74" i="18"/>
  <c r="BV74" i="18"/>
  <c r="BS75" i="18"/>
  <c r="BT75" i="18"/>
  <c r="BU75" i="18"/>
  <c r="BV75" i="18"/>
  <c r="BS76" i="18"/>
  <c r="BT76" i="18"/>
  <c r="BU76" i="18"/>
  <c r="BV76" i="18"/>
  <c r="BS77" i="18"/>
  <c r="BT77" i="18"/>
  <c r="BU77" i="18"/>
  <c r="BV77" i="18"/>
  <c r="BS78" i="18"/>
  <c r="BT78" i="18"/>
  <c r="BU78" i="18"/>
  <c r="BV78" i="18"/>
  <c r="N104" i="69"/>
  <c r="R104" i="69"/>
  <c r="N105" i="69"/>
  <c r="R105" i="69"/>
  <c r="W105" i="69" s="1"/>
  <c r="N106" i="69"/>
  <c r="R106" i="69"/>
  <c r="V106" i="69" s="1"/>
  <c r="N107" i="69"/>
  <c r="R107" i="69"/>
  <c r="U107" i="69" s="1"/>
  <c r="N108" i="69"/>
  <c r="R108" i="69"/>
  <c r="T108" i="69" s="1"/>
  <c r="N109" i="69"/>
  <c r="R109" i="69"/>
  <c r="V109" i="69" s="1"/>
  <c r="N110" i="69"/>
  <c r="R110" i="69"/>
  <c r="N111" i="69"/>
  <c r="R111" i="69"/>
  <c r="N112" i="69"/>
  <c r="R112" i="69"/>
  <c r="N113" i="69"/>
  <c r="R113" i="69"/>
  <c r="R96" i="69"/>
  <c r="P64" i="69"/>
  <c r="P65" i="69"/>
  <c r="P66" i="69"/>
  <c r="P67" i="69"/>
  <c r="P68" i="69"/>
  <c r="P69" i="69"/>
  <c r="P70" i="69"/>
  <c r="P71" i="69"/>
  <c r="P72" i="69"/>
  <c r="P73" i="69"/>
  <c r="N64" i="69"/>
  <c r="N65" i="69"/>
  <c r="N66" i="69"/>
  <c r="N67" i="69"/>
  <c r="N68" i="69"/>
  <c r="N69" i="69"/>
  <c r="N70" i="69"/>
  <c r="N71" i="69"/>
  <c r="N72" i="69"/>
  <c r="N73" i="69"/>
  <c r="S24" i="69"/>
  <c r="S25" i="69"/>
  <c r="S26" i="69"/>
  <c r="S27" i="69"/>
  <c r="S28" i="69"/>
  <c r="S29" i="69"/>
  <c r="S30" i="69"/>
  <c r="S31" i="69"/>
  <c r="S32" i="69"/>
  <c r="E25" i="65"/>
  <c r="E26" i="65"/>
  <c r="E27" i="65"/>
  <c r="E28" i="65"/>
  <c r="W49" i="82"/>
  <c r="AH48" i="82"/>
  <c r="AI47" i="82"/>
  <c r="U105" i="69" l="1"/>
  <c r="U109" i="69"/>
  <c r="AC26" i="69"/>
  <c r="Y26" i="69"/>
  <c r="AB26" i="69"/>
  <c r="Z26" i="69"/>
  <c r="AA26" i="69"/>
  <c r="AB31" i="69"/>
  <c r="AC31" i="69"/>
  <c r="AA31" i="69"/>
  <c r="Y31" i="69"/>
  <c r="Z31" i="69"/>
  <c r="AB25" i="69"/>
  <c r="AC25" i="69"/>
  <c r="AA25" i="69"/>
  <c r="Y25" i="69"/>
  <c r="Z25" i="69"/>
  <c r="T109" i="69"/>
  <c r="T105" i="69"/>
  <c r="AC32" i="69"/>
  <c r="Y32" i="69"/>
  <c r="AB32" i="69"/>
  <c r="Z32" i="69"/>
  <c r="AA32" i="69"/>
  <c r="AA30" i="69"/>
  <c r="AB30" i="69"/>
  <c r="AC30" i="69"/>
  <c r="Z30" i="69"/>
  <c r="Y30" i="69"/>
  <c r="AA24" i="69"/>
  <c r="AB24" i="69"/>
  <c r="AC24" i="69"/>
  <c r="Z24" i="69"/>
  <c r="Y24" i="69"/>
  <c r="T106" i="69"/>
  <c r="Z29" i="69"/>
  <c r="AA29" i="69"/>
  <c r="AB29" i="69"/>
  <c r="Y29" i="69"/>
  <c r="AC29" i="69"/>
  <c r="Y28" i="69"/>
  <c r="Z28" i="69"/>
  <c r="AA28" i="69"/>
  <c r="AB28" i="69"/>
  <c r="AC28" i="69"/>
  <c r="Y27" i="69"/>
  <c r="Z27" i="69"/>
  <c r="AC27" i="69"/>
  <c r="AA27" i="69"/>
  <c r="AB27" i="69"/>
  <c r="V105" i="69"/>
  <c r="BW78" i="18"/>
  <c r="BW73" i="18"/>
  <c r="BW82" i="18"/>
  <c r="BW56" i="18"/>
  <c r="BW60" i="18"/>
  <c r="BW72" i="18"/>
  <c r="BW66" i="18"/>
  <c r="BW64" i="18"/>
  <c r="BW63" i="18"/>
  <c r="BW71" i="18"/>
  <c r="BW54" i="18"/>
  <c r="BW70" i="18"/>
  <c r="BW67" i="18"/>
  <c r="BW65" i="18"/>
  <c r="BW58" i="18"/>
  <c r="BW57" i="18"/>
  <c r="BW74" i="18"/>
  <c r="BW61" i="18"/>
  <c r="BW59" i="18"/>
  <c r="BW75" i="18"/>
  <c r="BW68" i="18"/>
  <c r="BW55" i="18"/>
  <c r="BW81" i="18"/>
  <c r="BW76" i="18"/>
  <c r="BW69" i="18"/>
  <c r="BW62" i="18"/>
  <c r="BW83" i="18"/>
  <c r="BW79" i="18"/>
  <c r="BW77" i="18"/>
  <c r="BW80" i="18"/>
  <c r="X187" i="69"/>
  <c r="W187" i="69"/>
  <c r="V190" i="69"/>
  <c r="V189" i="69"/>
  <c r="V188" i="69"/>
  <c r="V186" i="69"/>
  <c r="U190" i="69"/>
  <c r="U189" i="69"/>
  <c r="U188" i="69"/>
  <c r="U187" i="69"/>
  <c r="U186" i="69"/>
  <c r="X190" i="69"/>
  <c r="X189" i="69"/>
  <c r="X188" i="69"/>
  <c r="X186" i="69"/>
  <c r="W190" i="69"/>
  <c r="W189" i="69"/>
  <c r="W188" i="69"/>
  <c r="W186" i="69"/>
  <c r="V187" i="69"/>
  <c r="X109" i="69"/>
  <c r="W109" i="69"/>
  <c r="X108" i="69"/>
  <c r="W108" i="69"/>
  <c r="T107" i="69"/>
  <c r="U106" i="69"/>
  <c r="U108" i="69"/>
  <c r="V107" i="69"/>
  <c r="W106" i="69"/>
  <c r="X105" i="69"/>
  <c r="X107" i="69"/>
  <c r="V108" i="69"/>
  <c r="W107" i="69"/>
  <c r="X106" i="69"/>
  <c r="AS54" i="18"/>
  <c r="AT54" i="18"/>
  <c r="AU54" i="18"/>
  <c r="AV54" i="18"/>
  <c r="AW54" i="18"/>
  <c r="AX54" i="18"/>
  <c r="AS55" i="18"/>
  <c r="AT55" i="18"/>
  <c r="AU55" i="18"/>
  <c r="AV55" i="18"/>
  <c r="AW55" i="18"/>
  <c r="AX55" i="18"/>
  <c r="AS56" i="18"/>
  <c r="AT56" i="18"/>
  <c r="AU56" i="18"/>
  <c r="AV56" i="18"/>
  <c r="AW56" i="18"/>
  <c r="AX56" i="18"/>
  <c r="AS57" i="18"/>
  <c r="AT57" i="18"/>
  <c r="AU57" i="18"/>
  <c r="AV57" i="18"/>
  <c r="AW57" i="18"/>
  <c r="AX57" i="18"/>
  <c r="AS58" i="18"/>
  <c r="AT58" i="18"/>
  <c r="AU58" i="18"/>
  <c r="AV58" i="18"/>
  <c r="AW58" i="18"/>
  <c r="AX58" i="18"/>
  <c r="AS59" i="18"/>
  <c r="AT59" i="18"/>
  <c r="AU59" i="18"/>
  <c r="AV59" i="18"/>
  <c r="AW59" i="18"/>
  <c r="AX59" i="18"/>
  <c r="AS60" i="18"/>
  <c r="AT60" i="18"/>
  <c r="AU60" i="18"/>
  <c r="AV60" i="18"/>
  <c r="AW60" i="18"/>
  <c r="AX60" i="18"/>
  <c r="AS61" i="18"/>
  <c r="AT61" i="18"/>
  <c r="AU61" i="18"/>
  <c r="AV61" i="18"/>
  <c r="AW61" i="18"/>
  <c r="AX61" i="18"/>
  <c r="AS62" i="18"/>
  <c r="AT62" i="18"/>
  <c r="AU62" i="18"/>
  <c r="AV62" i="18"/>
  <c r="AW62" i="18"/>
  <c r="AX62" i="18"/>
  <c r="AS63" i="18"/>
  <c r="AT63" i="18"/>
  <c r="AU63" i="18"/>
  <c r="AV63" i="18"/>
  <c r="AW63" i="18"/>
  <c r="AX63" i="18"/>
  <c r="AS64" i="18"/>
  <c r="AT64" i="18"/>
  <c r="AU64" i="18"/>
  <c r="AV64" i="18"/>
  <c r="AW64" i="18"/>
  <c r="AX64" i="18"/>
  <c r="AS65" i="18"/>
  <c r="AT65" i="18"/>
  <c r="AU65" i="18"/>
  <c r="AV65" i="18"/>
  <c r="AW65" i="18"/>
  <c r="AX65" i="18"/>
  <c r="AS66" i="18"/>
  <c r="AT66" i="18"/>
  <c r="AU66" i="18"/>
  <c r="AV66" i="18"/>
  <c r="AW66" i="18"/>
  <c r="AX66" i="18"/>
  <c r="AS67" i="18"/>
  <c r="AT67" i="18"/>
  <c r="AU67" i="18"/>
  <c r="AV67" i="18"/>
  <c r="AW67" i="18"/>
  <c r="AX67" i="18"/>
  <c r="AS68" i="18"/>
  <c r="AT68" i="18"/>
  <c r="AU68" i="18"/>
  <c r="AV68" i="18"/>
  <c r="AW68" i="18"/>
  <c r="AX68" i="18"/>
  <c r="AS69" i="18"/>
  <c r="AT69" i="18"/>
  <c r="AU69" i="18"/>
  <c r="AV69" i="18"/>
  <c r="AW69" i="18"/>
  <c r="AX69" i="18"/>
  <c r="AS70" i="18"/>
  <c r="AT70" i="18"/>
  <c r="AU70" i="18"/>
  <c r="AV70" i="18"/>
  <c r="AW70" i="18"/>
  <c r="AX70" i="18"/>
  <c r="AS71" i="18"/>
  <c r="AT71" i="18"/>
  <c r="AU71" i="18"/>
  <c r="AV71" i="18"/>
  <c r="AW71" i="18"/>
  <c r="AX71" i="18"/>
  <c r="AS72" i="18"/>
  <c r="AT72" i="18"/>
  <c r="AU72" i="18"/>
  <c r="AV72" i="18"/>
  <c r="AW72" i="18"/>
  <c r="AX72" i="18"/>
  <c r="AS73" i="18"/>
  <c r="AT73" i="18"/>
  <c r="AU73" i="18"/>
  <c r="AV73" i="18"/>
  <c r="AW73" i="18"/>
  <c r="AX73" i="18"/>
  <c r="AS74" i="18"/>
  <c r="AT74" i="18"/>
  <c r="AU74" i="18"/>
  <c r="AV74" i="18"/>
  <c r="AW74" i="18"/>
  <c r="AX74" i="18"/>
  <c r="AS75" i="18"/>
  <c r="AT75" i="18"/>
  <c r="AU75" i="18"/>
  <c r="AV75" i="18"/>
  <c r="AW75" i="18"/>
  <c r="AX75" i="18"/>
  <c r="AS76" i="18"/>
  <c r="AT76" i="18"/>
  <c r="AU76" i="18"/>
  <c r="AV76" i="18"/>
  <c r="AW76" i="18"/>
  <c r="AX76" i="18"/>
  <c r="AS77" i="18"/>
  <c r="AT77" i="18"/>
  <c r="AU77" i="18"/>
  <c r="AV77" i="18"/>
  <c r="AW77" i="18"/>
  <c r="AX77" i="18"/>
  <c r="AS78" i="18"/>
  <c r="AT78" i="18"/>
  <c r="AU78" i="18"/>
  <c r="AV78" i="18"/>
  <c r="AW78" i="18"/>
  <c r="AX78" i="18"/>
  <c r="AS79" i="18"/>
  <c r="AT79" i="18"/>
  <c r="AU79" i="18"/>
  <c r="AV79" i="18"/>
  <c r="AW79" i="18"/>
  <c r="AX79" i="18"/>
  <c r="AS80" i="18"/>
  <c r="AT80" i="18"/>
  <c r="AU80" i="18"/>
  <c r="AV80" i="18"/>
  <c r="AW80" i="18"/>
  <c r="AX80" i="18"/>
  <c r="AS81" i="18"/>
  <c r="AT81" i="18"/>
  <c r="AU81" i="18"/>
  <c r="AV81" i="18"/>
  <c r="AW81" i="18"/>
  <c r="AX81" i="18"/>
  <c r="AS82" i="18"/>
  <c r="AT82" i="18"/>
  <c r="AU82" i="18"/>
  <c r="AV82" i="18"/>
  <c r="AW82" i="18"/>
  <c r="AX82" i="18"/>
  <c r="AS83" i="18"/>
  <c r="AT83" i="18"/>
  <c r="AU83" i="18"/>
  <c r="AV83" i="18"/>
  <c r="AW83" i="18"/>
  <c r="AX83" i="18"/>
  <c r="AS5" i="18"/>
  <c r="AT5" i="18"/>
  <c r="AU5" i="18"/>
  <c r="AV5" i="18"/>
  <c r="AW5" i="18"/>
  <c r="AX5" i="18"/>
  <c r="AS6" i="18"/>
  <c r="AT6" i="18"/>
  <c r="AU6" i="18"/>
  <c r="AV6" i="18"/>
  <c r="AW6" i="18"/>
  <c r="AX6" i="18"/>
  <c r="AS7" i="18"/>
  <c r="AT7" i="18"/>
  <c r="AU7" i="18"/>
  <c r="AV7" i="18"/>
  <c r="AW7" i="18"/>
  <c r="AX7" i="18"/>
  <c r="AS8" i="18"/>
  <c r="AT8" i="18"/>
  <c r="AU8" i="18"/>
  <c r="AV8" i="18"/>
  <c r="AW8" i="18"/>
  <c r="AX8" i="18"/>
  <c r="AS9" i="18"/>
  <c r="AT9" i="18"/>
  <c r="AU9" i="18"/>
  <c r="AV9" i="18"/>
  <c r="AW9" i="18"/>
  <c r="AX9" i="18"/>
  <c r="AS10" i="18"/>
  <c r="AT10" i="18"/>
  <c r="AU10" i="18"/>
  <c r="AV10" i="18"/>
  <c r="AW10" i="18"/>
  <c r="AX10" i="18"/>
  <c r="AS11" i="18"/>
  <c r="AT11" i="18"/>
  <c r="AU11" i="18"/>
  <c r="AV11" i="18"/>
  <c r="AW11" i="18"/>
  <c r="AX11" i="18"/>
  <c r="AS12" i="18"/>
  <c r="AT12" i="18"/>
  <c r="AU12" i="18"/>
  <c r="AV12" i="18"/>
  <c r="AW12" i="18"/>
  <c r="AX12" i="18"/>
  <c r="AS13" i="18"/>
  <c r="AT13" i="18"/>
  <c r="AU13" i="18"/>
  <c r="AV13" i="18"/>
  <c r="AW13" i="18"/>
  <c r="AX13" i="18"/>
  <c r="AS14" i="18"/>
  <c r="AT14" i="18"/>
  <c r="AU14" i="18"/>
  <c r="AV14" i="18"/>
  <c r="AW14" i="18"/>
  <c r="AX14" i="18"/>
  <c r="AS15" i="18"/>
  <c r="AT15" i="18"/>
  <c r="AU15" i="18"/>
  <c r="AV15" i="18"/>
  <c r="AW15" i="18"/>
  <c r="AX15" i="18"/>
  <c r="AS16" i="18"/>
  <c r="AT16" i="18"/>
  <c r="AU16" i="18"/>
  <c r="AV16" i="18"/>
  <c r="AW16" i="18"/>
  <c r="AX16" i="18"/>
  <c r="AS17" i="18"/>
  <c r="AT17" i="18"/>
  <c r="AU17" i="18"/>
  <c r="AV17" i="18"/>
  <c r="AW17" i="18"/>
  <c r="AX17" i="18"/>
  <c r="AS18" i="18"/>
  <c r="AT18" i="18"/>
  <c r="AU18" i="18"/>
  <c r="AV18" i="18"/>
  <c r="AW18" i="18"/>
  <c r="AX18" i="18"/>
  <c r="AS19" i="18"/>
  <c r="AT19" i="18"/>
  <c r="AU19" i="18"/>
  <c r="AV19" i="18"/>
  <c r="AW19" i="18"/>
  <c r="AX19" i="18"/>
  <c r="AS20" i="18"/>
  <c r="AT20" i="18"/>
  <c r="AU20" i="18"/>
  <c r="AV20" i="18"/>
  <c r="AW20" i="18"/>
  <c r="AX20" i="18"/>
  <c r="AS21" i="18"/>
  <c r="AT21" i="18"/>
  <c r="AU21" i="18"/>
  <c r="AV21" i="18"/>
  <c r="AW21" i="18"/>
  <c r="AX21" i="18"/>
  <c r="AS22" i="18"/>
  <c r="AT22" i="18"/>
  <c r="AU22" i="18"/>
  <c r="AV22" i="18"/>
  <c r="AW22" i="18"/>
  <c r="AX22" i="18"/>
  <c r="AS23" i="18"/>
  <c r="AT23" i="18"/>
  <c r="AU23" i="18"/>
  <c r="AV23" i="18"/>
  <c r="AW23" i="18"/>
  <c r="AX23" i="18"/>
  <c r="AS24" i="18"/>
  <c r="AT24" i="18"/>
  <c r="AU24" i="18"/>
  <c r="AV24" i="18"/>
  <c r="AW24" i="18"/>
  <c r="AX24" i="18"/>
  <c r="AS25" i="18"/>
  <c r="AT25" i="18"/>
  <c r="AU25" i="18"/>
  <c r="AV25" i="18"/>
  <c r="AW25" i="18"/>
  <c r="AX25" i="18"/>
  <c r="AS26" i="18"/>
  <c r="AT26" i="18"/>
  <c r="AU26" i="18"/>
  <c r="AV26" i="18"/>
  <c r="AW26" i="18"/>
  <c r="AX26" i="18"/>
  <c r="AS27" i="18"/>
  <c r="AT27" i="18"/>
  <c r="AU27" i="18"/>
  <c r="AV27" i="18"/>
  <c r="AW27" i="18"/>
  <c r="AX27" i="18"/>
  <c r="AS28" i="18"/>
  <c r="AT28" i="18"/>
  <c r="AU28" i="18"/>
  <c r="AV28" i="18"/>
  <c r="AW28" i="18"/>
  <c r="AX28" i="18"/>
  <c r="AS29" i="18"/>
  <c r="AT29" i="18"/>
  <c r="AU29" i="18"/>
  <c r="AV29" i="18"/>
  <c r="AW29" i="18"/>
  <c r="AX29" i="18"/>
  <c r="AS30" i="18"/>
  <c r="AT30" i="18"/>
  <c r="AU30" i="18"/>
  <c r="AV30" i="18"/>
  <c r="AW30" i="18"/>
  <c r="AX30" i="18"/>
  <c r="AS31" i="18"/>
  <c r="AT31" i="18"/>
  <c r="AU31" i="18"/>
  <c r="AV31" i="18"/>
  <c r="AW31" i="18"/>
  <c r="AX31" i="18"/>
  <c r="AS32" i="18"/>
  <c r="AT32" i="18"/>
  <c r="AU32" i="18"/>
  <c r="AV32" i="18"/>
  <c r="AW32" i="18"/>
  <c r="AX32" i="18"/>
  <c r="AS33" i="18"/>
  <c r="AT33" i="18"/>
  <c r="AU33" i="18"/>
  <c r="AV33" i="18"/>
  <c r="AW33" i="18"/>
  <c r="AX33" i="18"/>
  <c r="AS34" i="18"/>
  <c r="AT34" i="18"/>
  <c r="AU34" i="18"/>
  <c r="AV34" i="18"/>
  <c r="AW34" i="18"/>
  <c r="AX34" i="18"/>
  <c r="AS35" i="18"/>
  <c r="AT35" i="18"/>
  <c r="AU35" i="18"/>
  <c r="AV35" i="18"/>
  <c r="AW35" i="18"/>
  <c r="AX35" i="18"/>
  <c r="AS36" i="18"/>
  <c r="AT36" i="18"/>
  <c r="AU36" i="18"/>
  <c r="AV36" i="18"/>
  <c r="AW36" i="18"/>
  <c r="AX36" i="18"/>
  <c r="AS37" i="18"/>
  <c r="AT37" i="18"/>
  <c r="AU37" i="18"/>
  <c r="AV37" i="18"/>
  <c r="AW37" i="18"/>
  <c r="AX37" i="18"/>
  <c r="AS38" i="18"/>
  <c r="AT38" i="18"/>
  <c r="AU38" i="18"/>
  <c r="AV38" i="18"/>
  <c r="AW38" i="18"/>
  <c r="AX38" i="18"/>
  <c r="AS39" i="18"/>
  <c r="AT39" i="18"/>
  <c r="AU39" i="18"/>
  <c r="AV39" i="18"/>
  <c r="AW39" i="18"/>
  <c r="AX39" i="18"/>
  <c r="AS40" i="18"/>
  <c r="AT40" i="18"/>
  <c r="AU40" i="18"/>
  <c r="AV40" i="18"/>
  <c r="AW40" i="18"/>
  <c r="AX40" i="18"/>
  <c r="AS41" i="18"/>
  <c r="AT41" i="18"/>
  <c r="AU41" i="18"/>
  <c r="AV41" i="18"/>
  <c r="AW41" i="18"/>
  <c r="AX41" i="18"/>
  <c r="AS42" i="18"/>
  <c r="AT42" i="18"/>
  <c r="AU42" i="18"/>
  <c r="AV42" i="18"/>
  <c r="AW42" i="18"/>
  <c r="AX42" i="18"/>
  <c r="AS43" i="18"/>
  <c r="AT43" i="18"/>
  <c r="AU43" i="18"/>
  <c r="AV43" i="18"/>
  <c r="AW43" i="18"/>
  <c r="AX43" i="18"/>
  <c r="AS44" i="18"/>
  <c r="AT44" i="18"/>
  <c r="AU44" i="18"/>
  <c r="AV44" i="18"/>
  <c r="AW44" i="18"/>
  <c r="AX44" i="18"/>
  <c r="AS45" i="18"/>
  <c r="AT45" i="18"/>
  <c r="AU45" i="18"/>
  <c r="AV45" i="18"/>
  <c r="AW45" i="18"/>
  <c r="AX45" i="18"/>
  <c r="AS46" i="18"/>
  <c r="AT46" i="18"/>
  <c r="AU46" i="18"/>
  <c r="AV46" i="18"/>
  <c r="AW46" i="18"/>
  <c r="AX46" i="18"/>
  <c r="AS47" i="18"/>
  <c r="AT47" i="18"/>
  <c r="AU47" i="18"/>
  <c r="AV47" i="18"/>
  <c r="AW47" i="18"/>
  <c r="AX47" i="18"/>
  <c r="AS48" i="18"/>
  <c r="AT48" i="18"/>
  <c r="AU48" i="18"/>
  <c r="AV48" i="18"/>
  <c r="AW48" i="18"/>
  <c r="AX48" i="18"/>
  <c r="AS49" i="18"/>
  <c r="AT49" i="18"/>
  <c r="AU49" i="18"/>
  <c r="AV49" i="18"/>
  <c r="AW49" i="18"/>
  <c r="AX49" i="18"/>
  <c r="AS50" i="18"/>
  <c r="AT50" i="18"/>
  <c r="AU50" i="18"/>
  <c r="AV50" i="18"/>
  <c r="AW50" i="18"/>
  <c r="AX50" i="18"/>
  <c r="AS51" i="18"/>
  <c r="AT51" i="18"/>
  <c r="AU51" i="18"/>
  <c r="AV51" i="18"/>
  <c r="AW51" i="18"/>
  <c r="AX51" i="18"/>
  <c r="AS52" i="18"/>
  <c r="AT52" i="18"/>
  <c r="AU52" i="18"/>
  <c r="AV52" i="18"/>
  <c r="AW52" i="18"/>
  <c r="AX52" i="18"/>
  <c r="AS53" i="18"/>
  <c r="AT53" i="18"/>
  <c r="AU53" i="18"/>
  <c r="AV53" i="18"/>
  <c r="AW53" i="18"/>
  <c r="AX53" i="18"/>
  <c r="AX4" i="18"/>
  <c r="AW4" i="18"/>
  <c r="AV4" i="18"/>
  <c r="AU4" i="18"/>
  <c r="AT4" i="18"/>
  <c r="AS4" i="18"/>
  <c r="AL54" i="18"/>
  <c r="AM54" i="18"/>
  <c r="AN54" i="18"/>
  <c r="AO54" i="18"/>
  <c r="AP54" i="18"/>
  <c r="AQ54" i="18"/>
  <c r="AL55" i="18"/>
  <c r="AM55" i="18"/>
  <c r="E109" i="65" s="1"/>
  <c r="AN55" i="18"/>
  <c r="F109" i="65" s="1"/>
  <c r="AO55" i="18"/>
  <c r="G109" i="65" s="1"/>
  <c r="AP55" i="18"/>
  <c r="H109" i="65" s="1"/>
  <c r="AQ55" i="18"/>
  <c r="I109" i="65" s="1"/>
  <c r="AL56" i="18"/>
  <c r="AM56" i="18"/>
  <c r="AN56" i="18"/>
  <c r="AO56" i="18"/>
  <c r="AP56" i="18"/>
  <c r="AQ56" i="18"/>
  <c r="AL57" i="18"/>
  <c r="AM57" i="18"/>
  <c r="AN57" i="18"/>
  <c r="AO57" i="18"/>
  <c r="AP57" i="18"/>
  <c r="AQ57" i="18"/>
  <c r="AL58" i="18"/>
  <c r="AM58" i="18"/>
  <c r="AN58" i="18"/>
  <c r="AO58" i="18"/>
  <c r="AP58" i="18"/>
  <c r="AQ58" i="18"/>
  <c r="AL59" i="18"/>
  <c r="AM59" i="18"/>
  <c r="E110" i="65" s="1"/>
  <c r="J110" i="65" s="1"/>
  <c r="AN59" i="18"/>
  <c r="F110" i="65" s="1"/>
  <c r="K110" i="65" s="1"/>
  <c r="AO59" i="18"/>
  <c r="G110" i="65" s="1"/>
  <c r="L110" i="65" s="1"/>
  <c r="AP59" i="18"/>
  <c r="H110" i="65" s="1"/>
  <c r="AQ59" i="18"/>
  <c r="I110" i="65" s="1"/>
  <c r="AL60" i="18"/>
  <c r="AM60" i="18"/>
  <c r="AN60" i="18"/>
  <c r="AO60" i="18"/>
  <c r="AP60" i="18"/>
  <c r="AQ60" i="18"/>
  <c r="AL61" i="18"/>
  <c r="AM61" i="18"/>
  <c r="AN61" i="18"/>
  <c r="AO61" i="18"/>
  <c r="AP61" i="18"/>
  <c r="AQ61" i="18"/>
  <c r="AL62" i="18"/>
  <c r="AM62" i="18"/>
  <c r="AN62" i="18"/>
  <c r="AO62" i="18"/>
  <c r="AP62" i="18"/>
  <c r="AQ62" i="18"/>
  <c r="AL63" i="18"/>
  <c r="AM63" i="18"/>
  <c r="E111" i="65" s="1"/>
  <c r="J111" i="65" s="1"/>
  <c r="AN63" i="18"/>
  <c r="F111" i="65" s="1"/>
  <c r="K111" i="65" s="1"/>
  <c r="AO63" i="18"/>
  <c r="G111" i="65" s="1"/>
  <c r="L111" i="65" s="1"/>
  <c r="AP63" i="18"/>
  <c r="H111" i="65" s="1"/>
  <c r="M111" i="65" s="1"/>
  <c r="AQ63" i="18"/>
  <c r="I111" i="65" s="1"/>
  <c r="N111" i="65" s="1"/>
  <c r="AL64" i="18"/>
  <c r="AM64" i="18"/>
  <c r="AN64" i="18"/>
  <c r="AO64" i="18"/>
  <c r="AP64" i="18"/>
  <c r="AQ64" i="18"/>
  <c r="AL65" i="18"/>
  <c r="AM65" i="18"/>
  <c r="AN65" i="18"/>
  <c r="AO65" i="18"/>
  <c r="AP65" i="18"/>
  <c r="AQ65" i="18"/>
  <c r="AL66" i="18"/>
  <c r="AM66" i="18"/>
  <c r="AN66" i="18"/>
  <c r="AO66" i="18"/>
  <c r="AP66" i="18"/>
  <c r="AQ66" i="18"/>
  <c r="AL67" i="18"/>
  <c r="AM67" i="18"/>
  <c r="AN67" i="18"/>
  <c r="AO67" i="18"/>
  <c r="AP67" i="18"/>
  <c r="AQ67" i="18"/>
  <c r="AL68" i="18"/>
  <c r="AM68" i="18"/>
  <c r="AN68" i="18"/>
  <c r="AO68" i="18"/>
  <c r="AP68" i="18"/>
  <c r="AQ68" i="18"/>
  <c r="AL69" i="18"/>
  <c r="AM69" i="18"/>
  <c r="AN69" i="18"/>
  <c r="AO69" i="18"/>
  <c r="AP69" i="18"/>
  <c r="AQ69" i="18"/>
  <c r="AL70" i="18"/>
  <c r="AM70" i="18"/>
  <c r="AN70" i="18"/>
  <c r="AO70" i="18"/>
  <c r="AP70" i="18"/>
  <c r="AQ70" i="18"/>
  <c r="AL71" i="18"/>
  <c r="AM71" i="18"/>
  <c r="AN71" i="18"/>
  <c r="AO71" i="18"/>
  <c r="AP71" i="18"/>
  <c r="AQ71" i="18"/>
  <c r="AL72" i="18"/>
  <c r="AM72" i="18"/>
  <c r="AN72" i="18"/>
  <c r="AO72" i="18"/>
  <c r="AP72" i="18"/>
  <c r="AQ72" i="18"/>
  <c r="AL73" i="18"/>
  <c r="AM73" i="18"/>
  <c r="AN73" i="18"/>
  <c r="AO73" i="18"/>
  <c r="AP73" i="18"/>
  <c r="AQ73" i="18"/>
  <c r="AL74" i="18"/>
  <c r="AM74" i="18"/>
  <c r="AN74" i="18"/>
  <c r="AO74" i="18"/>
  <c r="AP74" i="18"/>
  <c r="AQ74" i="18"/>
  <c r="AL75" i="18"/>
  <c r="AM75" i="18"/>
  <c r="AN75" i="18"/>
  <c r="AO75" i="18"/>
  <c r="AP75" i="18"/>
  <c r="AQ75" i="18"/>
  <c r="AL76" i="18"/>
  <c r="AM76" i="18"/>
  <c r="AN76" i="18"/>
  <c r="AO76" i="18"/>
  <c r="AP76" i="18"/>
  <c r="AQ76" i="18"/>
  <c r="AL77" i="18"/>
  <c r="AM77" i="18"/>
  <c r="AN77" i="18"/>
  <c r="AO77" i="18"/>
  <c r="AP77" i="18"/>
  <c r="AQ77" i="18"/>
  <c r="AL78" i="18"/>
  <c r="AM78" i="18"/>
  <c r="AN78" i="18"/>
  <c r="AO78" i="18"/>
  <c r="AP78" i="18"/>
  <c r="AQ78" i="18"/>
  <c r="AL79" i="18"/>
  <c r="AM79" i="18"/>
  <c r="AN79" i="18"/>
  <c r="AO79" i="18"/>
  <c r="AP79" i="18"/>
  <c r="AQ79" i="18"/>
  <c r="AL80" i="18"/>
  <c r="AM80" i="18"/>
  <c r="AN80" i="18"/>
  <c r="AO80" i="18"/>
  <c r="AP80" i="18"/>
  <c r="AQ80" i="18"/>
  <c r="AL81" i="18"/>
  <c r="AM81" i="18"/>
  <c r="AN81" i="18"/>
  <c r="AO81" i="18"/>
  <c r="AP81" i="18"/>
  <c r="AQ81" i="18"/>
  <c r="AL82" i="18"/>
  <c r="AM82" i="18"/>
  <c r="AN82" i="18"/>
  <c r="AO82" i="18"/>
  <c r="AP82" i="18"/>
  <c r="AQ82" i="18"/>
  <c r="AL83" i="18"/>
  <c r="AM83" i="18"/>
  <c r="AN83" i="18"/>
  <c r="AO83" i="18"/>
  <c r="AP83" i="18"/>
  <c r="AQ83" i="18"/>
  <c r="AL5" i="18"/>
  <c r="AM5" i="18"/>
  <c r="AN5" i="18"/>
  <c r="AO5" i="18"/>
  <c r="AP5" i="18"/>
  <c r="AQ5" i="18"/>
  <c r="AL6" i="18"/>
  <c r="AM6" i="18"/>
  <c r="AN6" i="18"/>
  <c r="AO6" i="18"/>
  <c r="AP6" i="18"/>
  <c r="AQ6" i="18"/>
  <c r="AL7" i="18"/>
  <c r="AM7" i="18"/>
  <c r="AN7" i="18"/>
  <c r="AO7" i="18"/>
  <c r="AP7" i="18"/>
  <c r="AQ7" i="18"/>
  <c r="AL8" i="18"/>
  <c r="AM8" i="18"/>
  <c r="AN8" i="18"/>
  <c r="AO8" i="18"/>
  <c r="AP8" i="18"/>
  <c r="AQ8" i="18"/>
  <c r="AL9" i="18"/>
  <c r="AM9" i="18"/>
  <c r="AN9" i="18"/>
  <c r="AO9" i="18"/>
  <c r="AP9" i="18"/>
  <c r="AQ9" i="18"/>
  <c r="AL10" i="18"/>
  <c r="AM10" i="18"/>
  <c r="AN10" i="18"/>
  <c r="AO10" i="18"/>
  <c r="AP10" i="18"/>
  <c r="AQ10" i="18"/>
  <c r="AL11" i="18"/>
  <c r="AM11" i="18"/>
  <c r="AN11" i="18"/>
  <c r="AO11" i="18"/>
  <c r="AP11" i="18"/>
  <c r="AQ11" i="18"/>
  <c r="AL12" i="18"/>
  <c r="AM12" i="18"/>
  <c r="AN12" i="18"/>
  <c r="AO12" i="18"/>
  <c r="AP12" i="18"/>
  <c r="AQ12" i="18"/>
  <c r="AL13" i="18"/>
  <c r="AM13" i="18"/>
  <c r="AN13" i="18"/>
  <c r="AO13" i="18"/>
  <c r="AP13" i="18"/>
  <c r="AQ13" i="18"/>
  <c r="AL14" i="18"/>
  <c r="AM14" i="18"/>
  <c r="AN14" i="18"/>
  <c r="AO14" i="18"/>
  <c r="AP14" i="18"/>
  <c r="AQ14" i="18"/>
  <c r="AL15" i="18"/>
  <c r="AM15" i="18"/>
  <c r="AN15" i="18"/>
  <c r="AO15" i="18"/>
  <c r="AP15" i="18"/>
  <c r="AQ15" i="18"/>
  <c r="AL16" i="18"/>
  <c r="AM16" i="18"/>
  <c r="AN16" i="18"/>
  <c r="AO16" i="18"/>
  <c r="AP16" i="18"/>
  <c r="AQ16" i="18"/>
  <c r="AL17" i="18"/>
  <c r="AM17" i="18"/>
  <c r="AN17" i="18"/>
  <c r="AO17" i="18"/>
  <c r="AP17" i="18"/>
  <c r="AQ17" i="18"/>
  <c r="AL18" i="18"/>
  <c r="AM18" i="18"/>
  <c r="AN18" i="18"/>
  <c r="AO18" i="18"/>
  <c r="AP18" i="18"/>
  <c r="AQ18" i="18"/>
  <c r="AL19" i="18"/>
  <c r="AM19" i="18"/>
  <c r="AN19" i="18"/>
  <c r="F102" i="65" s="1"/>
  <c r="K102" i="65" s="1"/>
  <c r="AO19" i="18"/>
  <c r="G102" i="65" s="1"/>
  <c r="L102" i="65" s="1"/>
  <c r="AP19" i="18"/>
  <c r="H102" i="65" s="1"/>
  <c r="M102" i="65" s="1"/>
  <c r="AQ19" i="18"/>
  <c r="I102" i="65" s="1"/>
  <c r="N102" i="65" s="1"/>
  <c r="AL20" i="18"/>
  <c r="AM20" i="18"/>
  <c r="AN20" i="18"/>
  <c r="AO20" i="18"/>
  <c r="AP20" i="18"/>
  <c r="AQ20" i="18"/>
  <c r="AL21" i="18"/>
  <c r="AM21" i="18"/>
  <c r="AN21" i="18"/>
  <c r="AO21" i="18"/>
  <c r="AP21" i="18"/>
  <c r="AQ21" i="18"/>
  <c r="AL22" i="18"/>
  <c r="AM22" i="18"/>
  <c r="AN22" i="18"/>
  <c r="AO22" i="18"/>
  <c r="AP22" i="18"/>
  <c r="AQ22" i="18"/>
  <c r="AL23" i="18"/>
  <c r="AM23" i="18"/>
  <c r="E103" i="65" s="1"/>
  <c r="AN23" i="18"/>
  <c r="F103" i="65" s="1"/>
  <c r="AO23" i="18"/>
  <c r="G103" i="65" s="1"/>
  <c r="AP23" i="18"/>
  <c r="H103" i="65" s="1"/>
  <c r="M103" i="65" s="1"/>
  <c r="AQ23" i="18"/>
  <c r="I103" i="65" s="1"/>
  <c r="N103" i="65" s="1"/>
  <c r="AL24" i="18"/>
  <c r="AM24" i="18"/>
  <c r="AN24" i="18"/>
  <c r="AO24" i="18"/>
  <c r="AP24" i="18"/>
  <c r="AQ24" i="18"/>
  <c r="AL25" i="18"/>
  <c r="AM25" i="18"/>
  <c r="AN25" i="18"/>
  <c r="AO25" i="18"/>
  <c r="AP25" i="18"/>
  <c r="AQ25" i="18"/>
  <c r="AL26" i="18"/>
  <c r="AM26" i="18"/>
  <c r="AN26" i="18"/>
  <c r="AO26" i="18"/>
  <c r="AP26" i="18"/>
  <c r="AQ26" i="18"/>
  <c r="AL27" i="18"/>
  <c r="AM27" i="18"/>
  <c r="AN27" i="18"/>
  <c r="AO27" i="18"/>
  <c r="AP27" i="18"/>
  <c r="AQ27" i="18"/>
  <c r="AL28" i="18"/>
  <c r="AM28" i="18"/>
  <c r="AN28" i="18"/>
  <c r="AO28" i="18"/>
  <c r="AP28" i="18"/>
  <c r="AQ28" i="18"/>
  <c r="AL29" i="18"/>
  <c r="AM29" i="18"/>
  <c r="AN29" i="18"/>
  <c r="AO29" i="18"/>
  <c r="AP29" i="18"/>
  <c r="AQ29" i="18"/>
  <c r="AL30" i="18"/>
  <c r="AM30" i="18"/>
  <c r="AN30" i="18"/>
  <c r="AO30" i="18"/>
  <c r="AP30" i="18"/>
  <c r="AQ30" i="18"/>
  <c r="AL31" i="18"/>
  <c r="AM31" i="18"/>
  <c r="E104" i="65" s="1"/>
  <c r="AN31" i="18"/>
  <c r="F104" i="65" s="1"/>
  <c r="AO31" i="18"/>
  <c r="G104" i="65" s="1"/>
  <c r="AP31" i="18"/>
  <c r="H104" i="65" s="1"/>
  <c r="M104" i="65" s="1"/>
  <c r="AQ31" i="18"/>
  <c r="I104" i="65" s="1"/>
  <c r="N104" i="65" s="1"/>
  <c r="AL32" i="18"/>
  <c r="AM32" i="18"/>
  <c r="AN32" i="18"/>
  <c r="AO32" i="18"/>
  <c r="AP32" i="18"/>
  <c r="AQ32" i="18"/>
  <c r="AL33" i="18"/>
  <c r="AM33" i="18"/>
  <c r="AN33" i="18"/>
  <c r="AO33" i="18"/>
  <c r="AP33" i="18"/>
  <c r="AQ33" i="18"/>
  <c r="AL34" i="18"/>
  <c r="AM34" i="18"/>
  <c r="AN34" i="18"/>
  <c r="AO34" i="18"/>
  <c r="AP34" i="18"/>
  <c r="AQ34" i="18"/>
  <c r="AL35" i="18"/>
  <c r="AM35" i="18"/>
  <c r="E105" i="65" s="1"/>
  <c r="J105" i="65" s="1"/>
  <c r="AN35" i="18"/>
  <c r="F105" i="65" s="1"/>
  <c r="K105" i="65" s="1"/>
  <c r="AO35" i="18"/>
  <c r="G105" i="65" s="1"/>
  <c r="L105" i="65" s="1"/>
  <c r="AP35" i="18"/>
  <c r="H105" i="65" s="1"/>
  <c r="M105" i="65" s="1"/>
  <c r="AQ35" i="18"/>
  <c r="I105" i="65" s="1"/>
  <c r="N105" i="65" s="1"/>
  <c r="AL36" i="18"/>
  <c r="AM36" i="18"/>
  <c r="AN36" i="18"/>
  <c r="AO36" i="18"/>
  <c r="AP36" i="18"/>
  <c r="AQ36" i="18"/>
  <c r="AL37" i="18"/>
  <c r="AM37" i="18"/>
  <c r="AN37" i="18"/>
  <c r="AO37" i="18"/>
  <c r="AP37" i="18"/>
  <c r="AQ37" i="18"/>
  <c r="AL38" i="18"/>
  <c r="AM38" i="18"/>
  <c r="AN38" i="18"/>
  <c r="AO38" i="18"/>
  <c r="AP38" i="18"/>
  <c r="AQ38" i="18"/>
  <c r="AL39" i="18"/>
  <c r="AM39" i="18"/>
  <c r="AN39" i="18"/>
  <c r="AO39" i="18"/>
  <c r="AP39" i="18"/>
  <c r="AQ39" i="18"/>
  <c r="AL40" i="18"/>
  <c r="AM40" i="18"/>
  <c r="AN40" i="18"/>
  <c r="AO40" i="18"/>
  <c r="AP40" i="18"/>
  <c r="AQ40" i="18"/>
  <c r="AL41" i="18"/>
  <c r="AM41" i="18"/>
  <c r="E106" i="65" s="1"/>
  <c r="J106" i="65" s="1"/>
  <c r="AN41" i="18"/>
  <c r="F106" i="65" s="1"/>
  <c r="AO41" i="18"/>
  <c r="G106" i="65" s="1"/>
  <c r="AP41" i="18"/>
  <c r="H106" i="65" s="1"/>
  <c r="AQ41" i="18"/>
  <c r="I106" i="65" s="1"/>
  <c r="AL42" i="18"/>
  <c r="AM42" i="18"/>
  <c r="AN42" i="18"/>
  <c r="AO42" i="18"/>
  <c r="AP42" i="18"/>
  <c r="AQ42" i="18"/>
  <c r="AL43" i="18"/>
  <c r="AM43" i="18"/>
  <c r="AN43" i="18"/>
  <c r="AO43" i="18"/>
  <c r="AP43" i="18"/>
  <c r="AQ43" i="18"/>
  <c r="AL44" i="18"/>
  <c r="AM44" i="18"/>
  <c r="AN44" i="18"/>
  <c r="AO44" i="18"/>
  <c r="AP44" i="18"/>
  <c r="AQ44" i="18"/>
  <c r="AL45" i="18"/>
  <c r="AM45" i="18"/>
  <c r="E107" i="65" s="1"/>
  <c r="J107" i="65" s="1"/>
  <c r="AN45" i="18"/>
  <c r="F107" i="65" s="1"/>
  <c r="K107" i="65" s="1"/>
  <c r="AO45" i="18"/>
  <c r="G107" i="65" s="1"/>
  <c r="L107" i="65" s="1"/>
  <c r="AP45" i="18"/>
  <c r="H107" i="65" s="1"/>
  <c r="M107" i="65" s="1"/>
  <c r="AQ45" i="18"/>
  <c r="I107" i="65" s="1"/>
  <c r="N107" i="65" s="1"/>
  <c r="AL46" i="18"/>
  <c r="AM46" i="18"/>
  <c r="AN46" i="18"/>
  <c r="AO46" i="18"/>
  <c r="AP46" i="18"/>
  <c r="AQ46" i="18"/>
  <c r="AL47" i="18"/>
  <c r="AM47" i="18"/>
  <c r="AN47" i="18"/>
  <c r="AO47" i="18"/>
  <c r="AP47" i="18"/>
  <c r="AQ47" i="18"/>
  <c r="AL48" i="18"/>
  <c r="AM48" i="18"/>
  <c r="AN48" i="18"/>
  <c r="AO48" i="18"/>
  <c r="AP48" i="18"/>
  <c r="AQ48" i="18"/>
  <c r="AL49" i="18"/>
  <c r="AM49" i="18"/>
  <c r="AN49" i="18"/>
  <c r="AO49" i="18"/>
  <c r="AP49" i="18"/>
  <c r="AQ49" i="18"/>
  <c r="AL50" i="18"/>
  <c r="AM50" i="18"/>
  <c r="AN50" i="18"/>
  <c r="AO50" i="18"/>
  <c r="AP50" i="18"/>
  <c r="AQ50" i="18"/>
  <c r="AL51" i="18"/>
  <c r="AM51" i="18"/>
  <c r="E108" i="65" s="1"/>
  <c r="AN51" i="18"/>
  <c r="F108" i="65" s="1"/>
  <c r="AO51" i="18"/>
  <c r="G108" i="65" s="1"/>
  <c r="L108" i="65" s="1"/>
  <c r="AP51" i="18"/>
  <c r="H108" i="65" s="1"/>
  <c r="M108" i="65" s="1"/>
  <c r="AQ51" i="18"/>
  <c r="I108" i="65" s="1"/>
  <c r="N108" i="65" s="1"/>
  <c r="AL52" i="18"/>
  <c r="AM52" i="18"/>
  <c r="AN52" i="18"/>
  <c r="AO52" i="18"/>
  <c r="AP52" i="18"/>
  <c r="AQ52" i="18"/>
  <c r="AL53" i="18"/>
  <c r="AM53" i="18"/>
  <c r="AN53" i="18"/>
  <c r="AO53" i="18"/>
  <c r="AP53" i="18"/>
  <c r="AQ53" i="18"/>
  <c r="AL4" i="18"/>
  <c r="V114" i="18"/>
  <c r="W114" i="18"/>
  <c r="X114" i="18"/>
  <c r="Y114" i="18"/>
  <c r="Z114" i="18"/>
  <c r="AA114" i="18"/>
  <c r="V115" i="18"/>
  <c r="W115" i="18"/>
  <c r="X115" i="18"/>
  <c r="Y115" i="18"/>
  <c r="Z115" i="18"/>
  <c r="AA115" i="18"/>
  <c r="V116" i="18"/>
  <c r="W116" i="18"/>
  <c r="X116" i="18"/>
  <c r="Y116" i="18"/>
  <c r="Z116" i="18"/>
  <c r="AA116" i="18"/>
  <c r="V117" i="18"/>
  <c r="W117" i="18"/>
  <c r="X117" i="18"/>
  <c r="Y117" i="18"/>
  <c r="Z117" i="18"/>
  <c r="AA117" i="18"/>
  <c r="V118" i="18"/>
  <c r="W118" i="18"/>
  <c r="X118" i="18"/>
  <c r="Y118" i="18"/>
  <c r="Z118" i="18"/>
  <c r="AA118" i="18"/>
  <c r="V119" i="18"/>
  <c r="W119" i="18"/>
  <c r="X119" i="18"/>
  <c r="Y119" i="18"/>
  <c r="Z119" i="18"/>
  <c r="AA119" i="18"/>
  <c r="V120" i="18"/>
  <c r="W120" i="18"/>
  <c r="X120" i="18"/>
  <c r="Y120" i="18"/>
  <c r="Z120" i="18"/>
  <c r="AA120" i="18"/>
  <c r="V121" i="18"/>
  <c r="W121" i="18"/>
  <c r="X121" i="18"/>
  <c r="Y121" i="18"/>
  <c r="Z121" i="18"/>
  <c r="AA121" i="18"/>
  <c r="V122" i="18"/>
  <c r="W122" i="18"/>
  <c r="X122" i="18"/>
  <c r="Y122" i="18"/>
  <c r="Z122" i="18"/>
  <c r="AA122" i="18"/>
  <c r="V123" i="18"/>
  <c r="W123" i="18"/>
  <c r="X123" i="18"/>
  <c r="Y123" i="18"/>
  <c r="Z123" i="18"/>
  <c r="AA123" i="18"/>
  <c r="V124" i="18"/>
  <c r="W124" i="18"/>
  <c r="X124" i="18"/>
  <c r="Y124" i="18"/>
  <c r="Z124" i="18"/>
  <c r="AA124" i="18"/>
  <c r="V125" i="18"/>
  <c r="W125" i="18"/>
  <c r="X125" i="18"/>
  <c r="Y125" i="18"/>
  <c r="Z125" i="18"/>
  <c r="AA125" i="18"/>
  <c r="V126" i="18"/>
  <c r="W126" i="18"/>
  <c r="X126" i="18"/>
  <c r="Y126" i="18"/>
  <c r="Z126" i="18"/>
  <c r="AA126" i="18"/>
  <c r="V127" i="18"/>
  <c r="W127" i="18"/>
  <c r="X127" i="18"/>
  <c r="Y127" i="18"/>
  <c r="Z127" i="18"/>
  <c r="AA127" i="18"/>
  <c r="V128" i="18"/>
  <c r="W128" i="18"/>
  <c r="X128" i="18"/>
  <c r="Y128" i="18"/>
  <c r="Z128" i="18"/>
  <c r="AA128" i="18"/>
  <c r="V129" i="18"/>
  <c r="W129" i="18"/>
  <c r="X129" i="18"/>
  <c r="Y129" i="18"/>
  <c r="Z129" i="18"/>
  <c r="AA129" i="18"/>
  <c r="V130" i="18"/>
  <c r="W130" i="18"/>
  <c r="X130" i="18"/>
  <c r="Y130" i="18"/>
  <c r="Z130" i="18"/>
  <c r="AA130" i="18"/>
  <c r="V131" i="18"/>
  <c r="W131" i="18"/>
  <c r="X131" i="18"/>
  <c r="Y131" i="18"/>
  <c r="Z131" i="18"/>
  <c r="AA131" i="18"/>
  <c r="V132" i="18"/>
  <c r="W132" i="18"/>
  <c r="X132" i="18"/>
  <c r="Y132" i="18"/>
  <c r="Z132" i="18"/>
  <c r="AA132" i="18"/>
  <c r="V133" i="18"/>
  <c r="W133" i="18"/>
  <c r="X133" i="18"/>
  <c r="Y133" i="18"/>
  <c r="Z133" i="18"/>
  <c r="AA133" i="18"/>
  <c r="V134" i="18"/>
  <c r="W134" i="18"/>
  <c r="X134" i="18"/>
  <c r="Y134" i="18"/>
  <c r="Z134" i="18"/>
  <c r="AA134" i="18"/>
  <c r="V135" i="18"/>
  <c r="W135" i="18"/>
  <c r="X135" i="18"/>
  <c r="Y135" i="18"/>
  <c r="Z135" i="18"/>
  <c r="AA135" i="18"/>
  <c r="V136" i="18"/>
  <c r="W136" i="18"/>
  <c r="X136" i="18"/>
  <c r="Y136" i="18"/>
  <c r="Z136" i="18"/>
  <c r="AA136" i="18"/>
  <c r="V137" i="18"/>
  <c r="W137" i="18"/>
  <c r="X137" i="18"/>
  <c r="Y137" i="18"/>
  <c r="Z137" i="18"/>
  <c r="AA137" i="18"/>
  <c r="V138" i="18"/>
  <c r="W138" i="18"/>
  <c r="X138" i="18"/>
  <c r="Y138" i="18"/>
  <c r="Z138" i="18"/>
  <c r="AA138" i="18"/>
  <c r="V139" i="18"/>
  <c r="W139" i="18"/>
  <c r="X139" i="18"/>
  <c r="Y139" i="18"/>
  <c r="Z139" i="18"/>
  <c r="AA139" i="18"/>
  <c r="V140" i="18"/>
  <c r="W140" i="18"/>
  <c r="X140" i="18"/>
  <c r="Y140" i="18"/>
  <c r="Z140" i="18"/>
  <c r="AA140" i="18"/>
  <c r="V141" i="18"/>
  <c r="W141" i="18"/>
  <c r="X141" i="18"/>
  <c r="Y141" i="18"/>
  <c r="Z141" i="18"/>
  <c r="AA141" i="18"/>
  <c r="V142" i="18"/>
  <c r="W142" i="18"/>
  <c r="X142" i="18"/>
  <c r="Y142" i="18"/>
  <c r="Z142" i="18"/>
  <c r="AA142" i="18"/>
  <c r="V143" i="18"/>
  <c r="W143" i="18"/>
  <c r="X143" i="18"/>
  <c r="Y143" i="18"/>
  <c r="Z143" i="18"/>
  <c r="AA143" i="18"/>
  <c r="V144" i="18"/>
  <c r="W144" i="18"/>
  <c r="X144" i="18"/>
  <c r="Y144" i="18"/>
  <c r="Z144" i="18"/>
  <c r="AA144" i="18"/>
  <c r="V145" i="18"/>
  <c r="W145" i="18"/>
  <c r="X145" i="18"/>
  <c r="Y145" i="18"/>
  <c r="Z145" i="18"/>
  <c r="AA145" i="18"/>
  <c r="V146" i="18"/>
  <c r="W146" i="18"/>
  <c r="X146" i="18"/>
  <c r="Y146" i="18"/>
  <c r="Z146" i="18"/>
  <c r="AA146" i="18"/>
  <c r="V147" i="18"/>
  <c r="W147" i="18"/>
  <c r="X147" i="18"/>
  <c r="Y147" i="18"/>
  <c r="Z147" i="18"/>
  <c r="AA147" i="18"/>
  <c r="V148" i="18"/>
  <c r="W148" i="18"/>
  <c r="X148" i="18"/>
  <c r="Y148" i="18"/>
  <c r="Z148" i="18"/>
  <c r="AA148" i="18"/>
  <c r="V149" i="18"/>
  <c r="W149" i="18"/>
  <c r="X149" i="18"/>
  <c r="Y149" i="18"/>
  <c r="Z149" i="18"/>
  <c r="AA149" i="18"/>
  <c r="V150" i="18"/>
  <c r="W150" i="18"/>
  <c r="X150" i="18"/>
  <c r="Y150" i="18"/>
  <c r="Z150" i="18"/>
  <c r="AA150" i="18"/>
  <c r="V151" i="18"/>
  <c r="W151" i="18"/>
  <c r="X151" i="18"/>
  <c r="Y151" i="18"/>
  <c r="Z151" i="18"/>
  <c r="AA151" i="18"/>
  <c r="V152" i="18"/>
  <c r="W152" i="18"/>
  <c r="X152" i="18"/>
  <c r="Y152" i="18"/>
  <c r="Z152" i="18"/>
  <c r="AA152" i="18"/>
  <c r="V153" i="18"/>
  <c r="W153" i="18"/>
  <c r="X153" i="18"/>
  <c r="Y153" i="18"/>
  <c r="Z153" i="18"/>
  <c r="AA153" i="18"/>
  <c r="V154" i="18"/>
  <c r="W154" i="18"/>
  <c r="X154" i="18"/>
  <c r="Y154" i="18"/>
  <c r="Z154" i="18"/>
  <c r="AA154" i="18"/>
  <c r="V155" i="18"/>
  <c r="W155" i="18"/>
  <c r="X155" i="18"/>
  <c r="Y155" i="18"/>
  <c r="Z155" i="18"/>
  <c r="AA155" i="18"/>
  <c r="V156" i="18"/>
  <c r="W156" i="18"/>
  <c r="X156" i="18"/>
  <c r="Y156" i="18"/>
  <c r="Z156" i="18"/>
  <c r="AA156" i="18"/>
  <c r="V157" i="18"/>
  <c r="W157" i="18"/>
  <c r="X157" i="18"/>
  <c r="Y157" i="18"/>
  <c r="Z157" i="18"/>
  <c r="AA157" i="18"/>
  <c r="V158" i="18"/>
  <c r="W158" i="18"/>
  <c r="X158" i="18"/>
  <c r="Y158" i="18"/>
  <c r="Z158" i="18"/>
  <c r="AA158" i="18"/>
  <c r="V159" i="18"/>
  <c r="W159" i="18"/>
  <c r="X159" i="18"/>
  <c r="Y159" i="18"/>
  <c r="Z159" i="18"/>
  <c r="AA159" i="18"/>
  <c r="V160" i="18"/>
  <c r="W160" i="18"/>
  <c r="X160" i="18"/>
  <c r="Y160" i="18"/>
  <c r="Z160" i="18"/>
  <c r="AA160" i="18"/>
  <c r="V161" i="18"/>
  <c r="W161" i="18"/>
  <c r="X161" i="18"/>
  <c r="Y161" i="18"/>
  <c r="Z161" i="18"/>
  <c r="AA161" i="18"/>
  <c r="V162" i="18"/>
  <c r="W162" i="18"/>
  <c r="X162" i="18"/>
  <c r="Y162" i="18"/>
  <c r="Z162" i="18"/>
  <c r="AA162" i="18"/>
  <c r="V163" i="18"/>
  <c r="W163" i="18"/>
  <c r="X163" i="18"/>
  <c r="Y163" i="18"/>
  <c r="Z163" i="18"/>
  <c r="AA163" i="18"/>
  <c r="V5" i="18"/>
  <c r="W5" i="18"/>
  <c r="X5" i="18"/>
  <c r="Y5" i="18"/>
  <c r="Z5" i="18"/>
  <c r="AA5" i="18"/>
  <c r="V6" i="18"/>
  <c r="W6" i="18"/>
  <c r="X6" i="18"/>
  <c r="Y6" i="18"/>
  <c r="Z6" i="18"/>
  <c r="AA6" i="18"/>
  <c r="V7" i="18"/>
  <c r="W7" i="18"/>
  <c r="X7" i="18"/>
  <c r="Y7" i="18"/>
  <c r="Z7" i="18"/>
  <c r="AA7" i="18"/>
  <c r="V8" i="18"/>
  <c r="W8" i="18"/>
  <c r="X8" i="18"/>
  <c r="Y8" i="18"/>
  <c r="Z8" i="18"/>
  <c r="AA8" i="18"/>
  <c r="V9" i="18"/>
  <c r="W9" i="18"/>
  <c r="X9" i="18"/>
  <c r="Y9" i="18"/>
  <c r="Z9" i="18"/>
  <c r="AA9" i="18"/>
  <c r="V10" i="18"/>
  <c r="W10" i="18"/>
  <c r="X10" i="18"/>
  <c r="Y10" i="18"/>
  <c r="Z10" i="18"/>
  <c r="AA10" i="18"/>
  <c r="V11" i="18"/>
  <c r="W11" i="18"/>
  <c r="X11" i="18"/>
  <c r="Y11" i="18"/>
  <c r="Z11" i="18"/>
  <c r="AA11" i="18"/>
  <c r="V12" i="18"/>
  <c r="W12" i="18"/>
  <c r="X12" i="18"/>
  <c r="Y12" i="18"/>
  <c r="Z12" i="18"/>
  <c r="AA12" i="18"/>
  <c r="V13" i="18"/>
  <c r="W13" i="18"/>
  <c r="X13" i="18"/>
  <c r="Y13" i="18"/>
  <c r="Z13" i="18"/>
  <c r="AA13" i="18"/>
  <c r="V14" i="18"/>
  <c r="W14" i="18"/>
  <c r="X14" i="18"/>
  <c r="Y14" i="18"/>
  <c r="Z14" i="18"/>
  <c r="AA14" i="18"/>
  <c r="V15" i="18"/>
  <c r="W15" i="18"/>
  <c r="X15" i="18"/>
  <c r="Y15" i="18"/>
  <c r="Z15" i="18"/>
  <c r="AA15" i="18"/>
  <c r="V16" i="18"/>
  <c r="W16" i="18"/>
  <c r="X16" i="18"/>
  <c r="Y16" i="18"/>
  <c r="Z16" i="18"/>
  <c r="AA16" i="18"/>
  <c r="V17" i="18"/>
  <c r="W17" i="18"/>
  <c r="X17" i="18"/>
  <c r="Y17" i="18"/>
  <c r="Z17" i="18"/>
  <c r="AA17" i="18"/>
  <c r="V18" i="18"/>
  <c r="W18" i="18"/>
  <c r="X18" i="18"/>
  <c r="Y18" i="18"/>
  <c r="Z18" i="18"/>
  <c r="AA18" i="18"/>
  <c r="V19" i="18"/>
  <c r="W19" i="18"/>
  <c r="X19" i="18"/>
  <c r="Y19" i="18"/>
  <c r="Z19" i="18"/>
  <c r="AA19" i="18"/>
  <c r="V20" i="18"/>
  <c r="W20" i="18"/>
  <c r="X20" i="18"/>
  <c r="Y20" i="18"/>
  <c r="Z20" i="18"/>
  <c r="AA20" i="18"/>
  <c r="V21" i="18"/>
  <c r="W21" i="18"/>
  <c r="X21" i="18"/>
  <c r="Y21" i="18"/>
  <c r="Z21" i="18"/>
  <c r="AA21" i="18"/>
  <c r="V22" i="18"/>
  <c r="W22" i="18"/>
  <c r="X22" i="18"/>
  <c r="Y22" i="18"/>
  <c r="Z22" i="18"/>
  <c r="AA22" i="18"/>
  <c r="V23" i="18"/>
  <c r="W23" i="18"/>
  <c r="X23" i="18"/>
  <c r="Y23" i="18"/>
  <c r="Z23" i="18"/>
  <c r="AA23" i="18"/>
  <c r="V24" i="18"/>
  <c r="W24" i="18"/>
  <c r="X24" i="18"/>
  <c r="Y24" i="18"/>
  <c r="Z24" i="18"/>
  <c r="AA24" i="18"/>
  <c r="V25" i="18"/>
  <c r="W25" i="18"/>
  <c r="X25" i="18"/>
  <c r="Y25" i="18"/>
  <c r="Z25" i="18"/>
  <c r="AA25" i="18"/>
  <c r="V26" i="18"/>
  <c r="W26" i="18"/>
  <c r="X26" i="18"/>
  <c r="Y26" i="18"/>
  <c r="Z26" i="18"/>
  <c r="AA26" i="18"/>
  <c r="V27" i="18"/>
  <c r="W27" i="18"/>
  <c r="X27" i="18"/>
  <c r="Y27" i="18"/>
  <c r="Z27" i="18"/>
  <c r="AA27" i="18"/>
  <c r="V28" i="18"/>
  <c r="W28" i="18"/>
  <c r="X28" i="18"/>
  <c r="Y28" i="18"/>
  <c r="Z28" i="18"/>
  <c r="AA28" i="18"/>
  <c r="V29" i="18"/>
  <c r="W29" i="18"/>
  <c r="X29" i="18"/>
  <c r="Y29" i="18"/>
  <c r="Z29" i="18"/>
  <c r="AA29" i="18"/>
  <c r="V30" i="18"/>
  <c r="W30" i="18"/>
  <c r="X30" i="18"/>
  <c r="Y30" i="18"/>
  <c r="Z30" i="18"/>
  <c r="AA30" i="18"/>
  <c r="V31" i="18"/>
  <c r="W31" i="18"/>
  <c r="X31" i="18"/>
  <c r="Y31" i="18"/>
  <c r="Z31" i="18"/>
  <c r="AA31" i="18"/>
  <c r="V32" i="18"/>
  <c r="W32" i="18"/>
  <c r="X32" i="18"/>
  <c r="Y32" i="18"/>
  <c r="Z32" i="18"/>
  <c r="AA32" i="18"/>
  <c r="V33" i="18"/>
  <c r="W33" i="18"/>
  <c r="X33" i="18"/>
  <c r="Y33" i="18"/>
  <c r="Z33" i="18"/>
  <c r="AA33" i="18"/>
  <c r="V34" i="18"/>
  <c r="W34" i="18"/>
  <c r="X34" i="18"/>
  <c r="Y34" i="18"/>
  <c r="Z34" i="18"/>
  <c r="AA34" i="18"/>
  <c r="V35" i="18"/>
  <c r="W35" i="18"/>
  <c r="X35" i="18"/>
  <c r="Y35" i="18"/>
  <c r="Z35" i="18"/>
  <c r="AA35" i="18"/>
  <c r="V36" i="18"/>
  <c r="W36" i="18"/>
  <c r="X36" i="18"/>
  <c r="Y36" i="18"/>
  <c r="Z36" i="18"/>
  <c r="AA36" i="18"/>
  <c r="V37" i="18"/>
  <c r="W37" i="18"/>
  <c r="X37" i="18"/>
  <c r="Y37" i="18"/>
  <c r="Z37" i="18"/>
  <c r="AA37" i="18"/>
  <c r="V38" i="18"/>
  <c r="W38" i="18"/>
  <c r="X38" i="18"/>
  <c r="Y38" i="18"/>
  <c r="Z38" i="18"/>
  <c r="AA38" i="18"/>
  <c r="V39" i="18"/>
  <c r="W39" i="18"/>
  <c r="X39" i="18"/>
  <c r="Y39" i="18"/>
  <c r="Z39" i="18"/>
  <c r="AA39" i="18"/>
  <c r="V40" i="18"/>
  <c r="W40" i="18"/>
  <c r="X40" i="18"/>
  <c r="Y40" i="18"/>
  <c r="Z40" i="18"/>
  <c r="AA40" i="18"/>
  <c r="V41" i="18"/>
  <c r="W41" i="18"/>
  <c r="X41" i="18"/>
  <c r="Y41" i="18"/>
  <c r="Z41" i="18"/>
  <c r="AA41" i="18"/>
  <c r="V42" i="18"/>
  <c r="W42" i="18"/>
  <c r="X42" i="18"/>
  <c r="Y42" i="18"/>
  <c r="Z42" i="18"/>
  <c r="AA42" i="18"/>
  <c r="V43" i="18"/>
  <c r="W43" i="18"/>
  <c r="X43" i="18"/>
  <c r="Y43" i="18"/>
  <c r="Z43" i="18"/>
  <c r="AA43" i="18"/>
  <c r="V44" i="18"/>
  <c r="W44" i="18"/>
  <c r="X44" i="18"/>
  <c r="Y44" i="18"/>
  <c r="Z44" i="18"/>
  <c r="AA44" i="18"/>
  <c r="V45" i="18"/>
  <c r="W45" i="18"/>
  <c r="X45" i="18"/>
  <c r="Y45" i="18"/>
  <c r="Z45" i="18"/>
  <c r="AA45" i="18"/>
  <c r="V46" i="18"/>
  <c r="W46" i="18"/>
  <c r="X46" i="18"/>
  <c r="Y46" i="18"/>
  <c r="Z46" i="18"/>
  <c r="AA46" i="18"/>
  <c r="V47" i="18"/>
  <c r="W47" i="18"/>
  <c r="X47" i="18"/>
  <c r="Y47" i="18"/>
  <c r="Z47" i="18"/>
  <c r="AA47" i="18"/>
  <c r="V48" i="18"/>
  <c r="W48" i="18"/>
  <c r="X48" i="18"/>
  <c r="Y48" i="18"/>
  <c r="Z48" i="18"/>
  <c r="AA48" i="18"/>
  <c r="V49" i="18"/>
  <c r="W49" i="18"/>
  <c r="X49" i="18"/>
  <c r="Y49" i="18"/>
  <c r="Z49" i="18"/>
  <c r="AA49" i="18"/>
  <c r="V50" i="18"/>
  <c r="W50" i="18"/>
  <c r="X50" i="18"/>
  <c r="Y50" i="18"/>
  <c r="Z50" i="18"/>
  <c r="AA50" i="18"/>
  <c r="V51" i="18"/>
  <c r="W51" i="18"/>
  <c r="X51" i="18"/>
  <c r="Y51" i="18"/>
  <c r="Z51" i="18"/>
  <c r="AA51" i="18"/>
  <c r="V52" i="18"/>
  <c r="W52" i="18"/>
  <c r="X52" i="18"/>
  <c r="Y52" i="18"/>
  <c r="Z52" i="18"/>
  <c r="AA52" i="18"/>
  <c r="V53" i="18"/>
  <c r="W53" i="18"/>
  <c r="X53" i="18"/>
  <c r="Y53" i="18"/>
  <c r="Z53" i="18"/>
  <c r="AA53" i="18"/>
  <c r="V54" i="18"/>
  <c r="W54" i="18"/>
  <c r="X54" i="18"/>
  <c r="Y54" i="18"/>
  <c r="Z54" i="18"/>
  <c r="AA54" i="18"/>
  <c r="V55" i="18"/>
  <c r="W55" i="18"/>
  <c r="X55" i="18"/>
  <c r="Y55" i="18"/>
  <c r="Z55" i="18"/>
  <c r="AA55" i="18"/>
  <c r="V56" i="18"/>
  <c r="W56" i="18"/>
  <c r="X56" i="18"/>
  <c r="Y56" i="18"/>
  <c r="Z56" i="18"/>
  <c r="AA56" i="18"/>
  <c r="V57" i="18"/>
  <c r="W57" i="18"/>
  <c r="X57" i="18"/>
  <c r="Y57" i="18"/>
  <c r="Z57" i="18"/>
  <c r="AA57" i="18"/>
  <c r="V58" i="18"/>
  <c r="W58" i="18"/>
  <c r="X58" i="18"/>
  <c r="Y58" i="18"/>
  <c r="Z58" i="18"/>
  <c r="AA58" i="18"/>
  <c r="V59" i="18"/>
  <c r="W59" i="18"/>
  <c r="X59" i="18"/>
  <c r="Y59" i="18"/>
  <c r="Z59" i="18"/>
  <c r="AA59" i="18"/>
  <c r="V60" i="18"/>
  <c r="W60" i="18"/>
  <c r="X60" i="18"/>
  <c r="Y60" i="18"/>
  <c r="Z60" i="18"/>
  <c r="AA60" i="18"/>
  <c r="V61" i="18"/>
  <c r="W61" i="18"/>
  <c r="X61" i="18"/>
  <c r="Y61" i="18"/>
  <c r="Z61" i="18"/>
  <c r="AA61" i="18"/>
  <c r="V62" i="18"/>
  <c r="W62" i="18"/>
  <c r="X62" i="18"/>
  <c r="Y62" i="18"/>
  <c r="Z62" i="18"/>
  <c r="AA62" i="18"/>
  <c r="V63" i="18"/>
  <c r="W63" i="18"/>
  <c r="X63" i="18"/>
  <c r="Y63" i="18"/>
  <c r="Z63" i="18"/>
  <c r="AA63" i="18"/>
  <c r="V64" i="18"/>
  <c r="W64" i="18"/>
  <c r="X64" i="18"/>
  <c r="Y64" i="18"/>
  <c r="Z64" i="18"/>
  <c r="AA64" i="18"/>
  <c r="V65" i="18"/>
  <c r="W65" i="18"/>
  <c r="X65" i="18"/>
  <c r="Y65" i="18"/>
  <c r="Z65" i="18"/>
  <c r="AA65" i="18"/>
  <c r="V66" i="18"/>
  <c r="W66" i="18"/>
  <c r="X66" i="18"/>
  <c r="Y66" i="18"/>
  <c r="Z66" i="18"/>
  <c r="AA66" i="18"/>
  <c r="V67" i="18"/>
  <c r="W67" i="18"/>
  <c r="X67" i="18"/>
  <c r="Y67" i="18"/>
  <c r="Z67" i="18"/>
  <c r="AA67" i="18"/>
  <c r="V68" i="18"/>
  <c r="W68" i="18"/>
  <c r="X68" i="18"/>
  <c r="Y68" i="18"/>
  <c r="Z68" i="18"/>
  <c r="AA68" i="18"/>
  <c r="V69" i="18"/>
  <c r="W69" i="18"/>
  <c r="X69" i="18"/>
  <c r="Y69" i="18"/>
  <c r="Z69" i="18"/>
  <c r="AA69" i="18"/>
  <c r="V70" i="18"/>
  <c r="W70" i="18"/>
  <c r="X70" i="18"/>
  <c r="Y70" i="18"/>
  <c r="Z70" i="18"/>
  <c r="AA70" i="18"/>
  <c r="V71" i="18"/>
  <c r="W71" i="18"/>
  <c r="X71" i="18"/>
  <c r="Y71" i="18"/>
  <c r="Z71" i="18"/>
  <c r="AA71" i="18"/>
  <c r="V72" i="18"/>
  <c r="W72" i="18"/>
  <c r="X72" i="18"/>
  <c r="Y72" i="18"/>
  <c r="Z72" i="18"/>
  <c r="AA72" i="18"/>
  <c r="V73" i="18"/>
  <c r="W73" i="18"/>
  <c r="X73" i="18"/>
  <c r="Y73" i="18"/>
  <c r="Z73" i="18"/>
  <c r="AA73" i="18"/>
  <c r="V74" i="18"/>
  <c r="W74" i="18"/>
  <c r="X74" i="18"/>
  <c r="Y74" i="18"/>
  <c r="Z74" i="18"/>
  <c r="AA74" i="18"/>
  <c r="V75" i="18"/>
  <c r="W75" i="18"/>
  <c r="X75" i="18"/>
  <c r="Y75" i="18"/>
  <c r="Z75" i="18"/>
  <c r="AA75" i="18"/>
  <c r="V76" i="18"/>
  <c r="W76" i="18"/>
  <c r="X76" i="18"/>
  <c r="Y76" i="18"/>
  <c r="Z76" i="18"/>
  <c r="AA76" i="18"/>
  <c r="V77" i="18"/>
  <c r="W77" i="18"/>
  <c r="X77" i="18"/>
  <c r="Y77" i="18"/>
  <c r="Z77" i="18"/>
  <c r="AA77" i="18"/>
  <c r="V78" i="18"/>
  <c r="W78" i="18"/>
  <c r="X78" i="18"/>
  <c r="Y78" i="18"/>
  <c r="Z78" i="18"/>
  <c r="AA78" i="18"/>
  <c r="V79" i="18"/>
  <c r="W79" i="18"/>
  <c r="X79" i="18"/>
  <c r="Y79" i="18"/>
  <c r="Z79" i="18"/>
  <c r="AA79" i="18"/>
  <c r="V80" i="18"/>
  <c r="W80" i="18"/>
  <c r="X80" i="18"/>
  <c r="Y80" i="18"/>
  <c r="Z80" i="18"/>
  <c r="AA80" i="18"/>
  <c r="V81" i="18"/>
  <c r="W81" i="18"/>
  <c r="X81" i="18"/>
  <c r="Y81" i="18"/>
  <c r="Z81" i="18"/>
  <c r="AA81" i="18"/>
  <c r="V82" i="18"/>
  <c r="W82" i="18"/>
  <c r="X82" i="18"/>
  <c r="Y82" i="18"/>
  <c r="Z82" i="18"/>
  <c r="AA82" i="18"/>
  <c r="V83" i="18"/>
  <c r="W83" i="18"/>
  <c r="X83" i="18"/>
  <c r="Y83" i="18"/>
  <c r="Z83" i="18"/>
  <c r="AA83" i="18"/>
  <c r="V84" i="18"/>
  <c r="W84" i="18"/>
  <c r="X84" i="18"/>
  <c r="Y84" i="18"/>
  <c r="Z84" i="18"/>
  <c r="AA84" i="18"/>
  <c r="V85" i="18"/>
  <c r="W85" i="18"/>
  <c r="X85" i="18"/>
  <c r="Y85" i="18"/>
  <c r="Z85" i="18"/>
  <c r="AA85" i="18"/>
  <c r="V86" i="18"/>
  <c r="W86" i="18"/>
  <c r="X86" i="18"/>
  <c r="Y86" i="18"/>
  <c r="Z86" i="18"/>
  <c r="AA86" i="18"/>
  <c r="V87" i="18"/>
  <c r="W87" i="18"/>
  <c r="X87" i="18"/>
  <c r="Y87" i="18"/>
  <c r="Z87" i="18"/>
  <c r="AA87" i="18"/>
  <c r="V88" i="18"/>
  <c r="W88" i="18"/>
  <c r="X88" i="18"/>
  <c r="Y88" i="18"/>
  <c r="Z88" i="18"/>
  <c r="AA88" i="18"/>
  <c r="V89" i="18"/>
  <c r="W89" i="18"/>
  <c r="X89" i="18"/>
  <c r="Y89" i="18"/>
  <c r="Z89" i="18"/>
  <c r="AA89" i="18"/>
  <c r="V90" i="18"/>
  <c r="W90" i="18"/>
  <c r="X90" i="18"/>
  <c r="Y90" i="18"/>
  <c r="Z90" i="18"/>
  <c r="AA90" i="18"/>
  <c r="V91" i="18"/>
  <c r="W91" i="18"/>
  <c r="X91" i="18"/>
  <c r="Y91" i="18"/>
  <c r="Z91" i="18"/>
  <c r="AA91" i="18"/>
  <c r="V92" i="18"/>
  <c r="W92" i="18"/>
  <c r="X92" i="18"/>
  <c r="Y92" i="18"/>
  <c r="Z92" i="18"/>
  <c r="AA92" i="18"/>
  <c r="V93" i="18"/>
  <c r="W93" i="18"/>
  <c r="X93" i="18"/>
  <c r="Y93" i="18"/>
  <c r="Z93" i="18"/>
  <c r="AA93" i="18"/>
  <c r="V94" i="18"/>
  <c r="W94" i="18"/>
  <c r="X94" i="18"/>
  <c r="Y94" i="18"/>
  <c r="Z94" i="18"/>
  <c r="AA94" i="18"/>
  <c r="V95" i="18"/>
  <c r="W95" i="18"/>
  <c r="X95" i="18"/>
  <c r="Y95" i="18"/>
  <c r="Z95" i="18"/>
  <c r="AA95" i="18"/>
  <c r="V96" i="18"/>
  <c r="W96" i="18"/>
  <c r="X96" i="18"/>
  <c r="Y96" i="18"/>
  <c r="Z96" i="18"/>
  <c r="AA96" i="18"/>
  <c r="V97" i="18"/>
  <c r="W97" i="18"/>
  <c r="X97" i="18"/>
  <c r="Y97" i="18"/>
  <c r="Z97" i="18"/>
  <c r="AA97" i="18"/>
  <c r="V98" i="18"/>
  <c r="W98" i="18"/>
  <c r="X98" i="18"/>
  <c r="Y98" i="18"/>
  <c r="Z98" i="18"/>
  <c r="AA98" i="18"/>
  <c r="V99" i="18"/>
  <c r="W99" i="18"/>
  <c r="X99" i="18"/>
  <c r="Y99" i="18"/>
  <c r="Z99" i="18"/>
  <c r="AA99" i="18"/>
  <c r="V100" i="18"/>
  <c r="W100" i="18"/>
  <c r="X100" i="18"/>
  <c r="Y100" i="18"/>
  <c r="Z100" i="18"/>
  <c r="AA100" i="18"/>
  <c r="V101" i="18"/>
  <c r="W101" i="18"/>
  <c r="X101" i="18"/>
  <c r="Y101" i="18"/>
  <c r="Z101" i="18"/>
  <c r="AA101" i="18"/>
  <c r="V102" i="18"/>
  <c r="W102" i="18"/>
  <c r="X102" i="18"/>
  <c r="Y102" i="18"/>
  <c r="Z102" i="18"/>
  <c r="AA102" i="18"/>
  <c r="V103" i="18"/>
  <c r="W103" i="18"/>
  <c r="X103" i="18"/>
  <c r="Y103" i="18"/>
  <c r="Z103" i="18"/>
  <c r="AA103" i="18"/>
  <c r="V104" i="18"/>
  <c r="W104" i="18"/>
  <c r="X104" i="18"/>
  <c r="Y104" i="18"/>
  <c r="Z104" i="18"/>
  <c r="AA104" i="18"/>
  <c r="V105" i="18"/>
  <c r="W105" i="18"/>
  <c r="X105" i="18"/>
  <c r="Y105" i="18"/>
  <c r="Z105" i="18"/>
  <c r="AA105" i="18"/>
  <c r="V106" i="18"/>
  <c r="W106" i="18"/>
  <c r="X106" i="18"/>
  <c r="Y106" i="18"/>
  <c r="Z106" i="18"/>
  <c r="AA106" i="18"/>
  <c r="V107" i="18"/>
  <c r="W107" i="18"/>
  <c r="X107" i="18"/>
  <c r="Y107" i="18"/>
  <c r="Z107" i="18"/>
  <c r="AA107" i="18"/>
  <c r="V108" i="18"/>
  <c r="W108" i="18"/>
  <c r="X108" i="18"/>
  <c r="Y108" i="18"/>
  <c r="Z108" i="18"/>
  <c r="AA108" i="18"/>
  <c r="V109" i="18"/>
  <c r="W109" i="18"/>
  <c r="X109" i="18"/>
  <c r="Y109" i="18"/>
  <c r="Z109" i="18"/>
  <c r="AA109" i="18"/>
  <c r="V110" i="18"/>
  <c r="W110" i="18"/>
  <c r="X110" i="18"/>
  <c r="Y110" i="18"/>
  <c r="Z110" i="18"/>
  <c r="AA110" i="18"/>
  <c r="V111" i="18"/>
  <c r="W111" i="18"/>
  <c r="X111" i="18"/>
  <c r="Y111" i="18"/>
  <c r="Z111" i="18"/>
  <c r="AA111" i="18"/>
  <c r="V112" i="18"/>
  <c r="W112" i="18"/>
  <c r="X112" i="18"/>
  <c r="Y112" i="18"/>
  <c r="Z112" i="18"/>
  <c r="AA112" i="18"/>
  <c r="V113" i="18"/>
  <c r="W113" i="18"/>
  <c r="X113" i="18"/>
  <c r="Y113" i="18"/>
  <c r="Z113" i="18"/>
  <c r="AA113" i="18"/>
  <c r="AA4" i="18"/>
  <c r="Z4" i="18"/>
  <c r="Y4" i="18"/>
  <c r="X4" i="18"/>
  <c r="W4" i="18"/>
  <c r="V4" i="18"/>
  <c r="N163" i="18"/>
  <c r="O163" i="18"/>
  <c r="P163" i="18"/>
  <c r="Q163" i="18"/>
  <c r="R163" i="18"/>
  <c r="S163" i="18"/>
  <c r="T163" i="18"/>
  <c r="N5" i="18"/>
  <c r="O5" i="18"/>
  <c r="P5" i="18"/>
  <c r="Q5" i="18"/>
  <c r="R5" i="18"/>
  <c r="S5" i="18"/>
  <c r="T5" i="18"/>
  <c r="N6" i="18"/>
  <c r="O6" i="18"/>
  <c r="P6" i="18"/>
  <c r="Q6" i="18"/>
  <c r="R6" i="18"/>
  <c r="S6" i="18"/>
  <c r="T6" i="18"/>
  <c r="N7" i="18"/>
  <c r="O7" i="18"/>
  <c r="P7" i="18"/>
  <c r="Q7" i="18"/>
  <c r="R7" i="18"/>
  <c r="S7" i="18"/>
  <c r="T7" i="18"/>
  <c r="N8" i="18"/>
  <c r="O8" i="18"/>
  <c r="P8" i="18"/>
  <c r="Q8" i="18"/>
  <c r="R8" i="18"/>
  <c r="S8" i="18"/>
  <c r="T8" i="18"/>
  <c r="N9" i="18"/>
  <c r="O9" i="18"/>
  <c r="P9" i="18"/>
  <c r="Q9" i="18"/>
  <c r="R9" i="18"/>
  <c r="S9" i="18"/>
  <c r="T9" i="18"/>
  <c r="N10" i="18"/>
  <c r="O10" i="18"/>
  <c r="P10" i="18"/>
  <c r="Q10" i="18"/>
  <c r="R10" i="18"/>
  <c r="S10" i="18"/>
  <c r="T10" i="18"/>
  <c r="N11" i="18"/>
  <c r="O11" i="18"/>
  <c r="P11" i="18"/>
  <c r="Q11" i="18"/>
  <c r="R11" i="18"/>
  <c r="S11" i="18"/>
  <c r="T11" i="18"/>
  <c r="N12" i="18"/>
  <c r="O12" i="18"/>
  <c r="P12" i="18"/>
  <c r="Q12" i="18"/>
  <c r="R12" i="18"/>
  <c r="S12" i="18"/>
  <c r="T12" i="18"/>
  <c r="N13" i="18"/>
  <c r="O13" i="18"/>
  <c r="P13" i="18"/>
  <c r="Q13" i="18"/>
  <c r="R13" i="18"/>
  <c r="S13" i="18"/>
  <c r="T13" i="18"/>
  <c r="N14" i="18"/>
  <c r="O14" i="18"/>
  <c r="P14" i="18"/>
  <c r="Q14" i="18"/>
  <c r="R14" i="18"/>
  <c r="S14" i="18"/>
  <c r="T14" i="18"/>
  <c r="N15" i="18"/>
  <c r="O15" i="18"/>
  <c r="P15" i="18"/>
  <c r="Q15" i="18"/>
  <c r="R15" i="18"/>
  <c r="S15" i="18"/>
  <c r="T15" i="18"/>
  <c r="N16" i="18"/>
  <c r="O16" i="18"/>
  <c r="P16" i="18"/>
  <c r="Q16" i="18"/>
  <c r="R16" i="18"/>
  <c r="S16" i="18"/>
  <c r="T16" i="18"/>
  <c r="N17" i="18"/>
  <c r="O17" i="18"/>
  <c r="P17" i="18"/>
  <c r="Q17" i="18"/>
  <c r="R17" i="18"/>
  <c r="S17" i="18"/>
  <c r="T17" i="18"/>
  <c r="N18" i="18"/>
  <c r="O18" i="18"/>
  <c r="P18" i="18"/>
  <c r="Q18" i="18"/>
  <c r="R18" i="18"/>
  <c r="S18" i="18"/>
  <c r="T18" i="18"/>
  <c r="N19" i="18"/>
  <c r="O19" i="18"/>
  <c r="P19" i="18"/>
  <c r="Q19" i="18"/>
  <c r="R19" i="18"/>
  <c r="S19" i="18"/>
  <c r="T19" i="18"/>
  <c r="N20" i="18"/>
  <c r="O20" i="18"/>
  <c r="P20" i="18"/>
  <c r="Q20" i="18"/>
  <c r="R20" i="18"/>
  <c r="S20" i="18"/>
  <c r="T20" i="18"/>
  <c r="N21" i="18"/>
  <c r="O21" i="18"/>
  <c r="P21" i="18"/>
  <c r="Q21" i="18"/>
  <c r="R21" i="18"/>
  <c r="S21" i="18"/>
  <c r="T21" i="18"/>
  <c r="N22" i="18"/>
  <c r="O22" i="18"/>
  <c r="P22" i="18"/>
  <c r="Q22" i="18"/>
  <c r="R22" i="18"/>
  <c r="S22" i="18"/>
  <c r="T22" i="18"/>
  <c r="N23" i="18"/>
  <c r="O23" i="18"/>
  <c r="P23" i="18"/>
  <c r="Q23" i="18"/>
  <c r="R23" i="18"/>
  <c r="S23" i="18"/>
  <c r="T23" i="18"/>
  <c r="N24" i="18"/>
  <c r="O24" i="18"/>
  <c r="P24" i="18"/>
  <c r="Q24" i="18"/>
  <c r="R24" i="18"/>
  <c r="S24" i="18"/>
  <c r="T24" i="18"/>
  <c r="N25" i="18"/>
  <c r="O25" i="18"/>
  <c r="P25" i="18"/>
  <c r="Q25" i="18"/>
  <c r="R25" i="18"/>
  <c r="S25" i="18"/>
  <c r="T25" i="18"/>
  <c r="N26" i="18"/>
  <c r="O26" i="18"/>
  <c r="P26" i="18"/>
  <c r="Q26" i="18"/>
  <c r="R26" i="18"/>
  <c r="S26" i="18"/>
  <c r="T26" i="18"/>
  <c r="N27" i="18"/>
  <c r="O27" i="18"/>
  <c r="P27" i="18"/>
  <c r="Q27" i="18"/>
  <c r="R27" i="18"/>
  <c r="S27" i="18"/>
  <c r="T27" i="18"/>
  <c r="N28" i="18"/>
  <c r="O28" i="18"/>
  <c r="P28" i="18"/>
  <c r="Q28" i="18"/>
  <c r="R28" i="18"/>
  <c r="S28" i="18"/>
  <c r="T28" i="18"/>
  <c r="N29" i="18"/>
  <c r="O29" i="18"/>
  <c r="P29" i="18"/>
  <c r="Q29" i="18"/>
  <c r="R29" i="18"/>
  <c r="S29" i="18"/>
  <c r="T29" i="18"/>
  <c r="N30" i="18"/>
  <c r="O30" i="18"/>
  <c r="P30" i="18"/>
  <c r="Q30" i="18"/>
  <c r="R30" i="18"/>
  <c r="S30" i="18"/>
  <c r="T30" i="18"/>
  <c r="N31" i="18"/>
  <c r="O31" i="18"/>
  <c r="P31" i="18"/>
  <c r="Q31" i="18"/>
  <c r="R31" i="18"/>
  <c r="S31" i="18"/>
  <c r="T31" i="18"/>
  <c r="N32" i="18"/>
  <c r="O32" i="18"/>
  <c r="P32" i="18"/>
  <c r="Q32" i="18"/>
  <c r="R32" i="18"/>
  <c r="S32" i="18"/>
  <c r="T32" i="18"/>
  <c r="N33" i="18"/>
  <c r="O33" i="18"/>
  <c r="P33" i="18"/>
  <c r="Q33" i="18"/>
  <c r="R33" i="18"/>
  <c r="S33" i="18"/>
  <c r="T33" i="18"/>
  <c r="N34" i="18"/>
  <c r="O34" i="18"/>
  <c r="P34" i="18"/>
  <c r="Q34" i="18"/>
  <c r="R34" i="18"/>
  <c r="S34" i="18"/>
  <c r="T34" i="18"/>
  <c r="N35" i="18"/>
  <c r="O35" i="18"/>
  <c r="P35" i="18"/>
  <c r="Q35" i="18"/>
  <c r="R35" i="18"/>
  <c r="S35" i="18"/>
  <c r="T35" i="18"/>
  <c r="N36" i="18"/>
  <c r="O36" i="18"/>
  <c r="P36" i="18"/>
  <c r="Q36" i="18"/>
  <c r="R36" i="18"/>
  <c r="S36" i="18"/>
  <c r="T36" i="18"/>
  <c r="N37" i="18"/>
  <c r="O37" i="18"/>
  <c r="P37" i="18"/>
  <c r="Q37" i="18"/>
  <c r="R37" i="18"/>
  <c r="S37" i="18"/>
  <c r="T37" i="18"/>
  <c r="N38" i="18"/>
  <c r="O38" i="18"/>
  <c r="P38" i="18"/>
  <c r="Q38" i="18"/>
  <c r="R38" i="18"/>
  <c r="S38" i="18"/>
  <c r="T38" i="18"/>
  <c r="N39" i="18"/>
  <c r="O39" i="18"/>
  <c r="P39" i="18"/>
  <c r="Q39" i="18"/>
  <c r="R39" i="18"/>
  <c r="S39" i="18"/>
  <c r="T39" i="18"/>
  <c r="N40" i="18"/>
  <c r="O40" i="18"/>
  <c r="P40" i="18"/>
  <c r="Q40" i="18"/>
  <c r="R40" i="18"/>
  <c r="S40" i="18"/>
  <c r="T40" i="18"/>
  <c r="N41" i="18"/>
  <c r="O41" i="18"/>
  <c r="P41" i="18"/>
  <c r="Q41" i="18"/>
  <c r="R41" i="18"/>
  <c r="S41" i="18"/>
  <c r="T41" i="18"/>
  <c r="N42" i="18"/>
  <c r="O42" i="18"/>
  <c r="P42" i="18"/>
  <c r="Q42" i="18"/>
  <c r="R42" i="18"/>
  <c r="S42" i="18"/>
  <c r="T42" i="18"/>
  <c r="N43" i="18"/>
  <c r="O43" i="18"/>
  <c r="P43" i="18"/>
  <c r="Q43" i="18"/>
  <c r="R43" i="18"/>
  <c r="S43" i="18"/>
  <c r="T43" i="18"/>
  <c r="N44" i="18"/>
  <c r="O44" i="18"/>
  <c r="P44" i="18"/>
  <c r="Q44" i="18"/>
  <c r="R44" i="18"/>
  <c r="S44" i="18"/>
  <c r="T44" i="18"/>
  <c r="N45" i="18"/>
  <c r="O45" i="18"/>
  <c r="P45" i="18"/>
  <c r="Q45" i="18"/>
  <c r="R45" i="18"/>
  <c r="S45" i="18"/>
  <c r="T45" i="18"/>
  <c r="N46" i="18"/>
  <c r="O46" i="18"/>
  <c r="P46" i="18"/>
  <c r="Q46" i="18"/>
  <c r="R46" i="18"/>
  <c r="S46" i="18"/>
  <c r="T46" i="18"/>
  <c r="N47" i="18"/>
  <c r="O47" i="18"/>
  <c r="P47" i="18"/>
  <c r="Q47" i="18"/>
  <c r="R47" i="18"/>
  <c r="S47" i="18"/>
  <c r="T47" i="18"/>
  <c r="N48" i="18"/>
  <c r="O48" i="18"/>
  <c r="P48" i="18"/>
  <c r="Q48" i="18"/>
  <c r="R48" i="18"/>
  <c r="S48" i="18"/>
  <c r="T48" i="18"/>
  <c r="N49" i="18"/>
  <c r="O49" i="18"/>
  <c r="P49" i="18"/>
  <c r="Q49" i="18"/>
  <c r="R49" i="18"/>
  <c r="S49" i="18"/>
  <c r="T49" i="18"/>
  <c r="N50" i="18"/>
  <c r="O50" i="18"/>
  <c r="P50" i="18"/>
  <c r="Q50" i="18"/>
  <c r="R50" i="18"/>
  <c r="S50" i="18"/>
  <c r="T50" i="18"/>
  <c r="N51" i="18"/>
  <c r="O51" i="18"/>
  <c r="P51" i="18"/>
  <c r="Q51" i="18"/>
  <c r="R51" i="18"/>
  <c r="S51" i="18"/>
  <c r="T51" i="18"/>
  <c r="N52" i="18"/>
  <c r="O52" i="18"/>
  <c r="P52" i="18"/>
  <c r="Q52" i="18"/>
  <c r="R52" i="18"/>
  <c r="S52" i="18"/>
  <c r="T52" i="18"/>
  <c r="N53" i="18"/>
  <c r="O53" i="18"/>
  <c r="P53" i="18"/>
  <c r="Q53" i="18"/>
  <c r="R53" i="18"/>
  <c r="S53" i="18"/>
  <c r="T53" i="18"/>
  <c r="N54" i="18"/>
  <c r="O54" i="18"/>
  <c r="P54" i="18"/>
  <c r="Q54" i="18"/>
  <c r="R54" i="18"/>
  <c r="S54" i="18"/>
  <c r="T54" i="18"/>
  <c r="N55" i="18"/>
  <c r="O55" i="18"/>
  <c r="P55" i="18"/>
  <c r="Q55" i="18"/>
  <c r="R55" i="18"/>
  <c r="S55" i="18"/>
  <c r="T55" i="18"/>
  <c r="N56" i="18"/>
  <c r="O56" i="18"/>
  <c r="P56" i="18"/>
  <c r="Q56" i="18"/>
  <c r="R56" i="18"/>
  <c r="S56" i="18"/>
  <c r="T56" i="18"/>
  <c r="N57" i="18"/>
  <c r="O57" i="18"/>
  <c r="P57" i="18"/>
  <c r="Q57" i="18"/>
  <c r="R57" i="18"/>
  <c r="S57" i="18"/>
  <c r="T57" i="18"/>
  <c r="N58" i="18"/>
  <c r="O58" i="18"/>
  <c r="P58" i="18"/>
  <c r="Q58" i="18"/>
  <c r="R58" i="18"/>
  <c r="S58" i="18"/>
  <c r="T58" i="18"/>
  <c r="N59" i="18"/>
  <c r="O59" i="18"/>
  <c r="P59" i="18"/>
  <c r="Q59" i="18"/>
  <c r="R59" i="18"/>
  <c r="S59" i="18"/>
  <c r="T59" i="18"/>
  <c r="N60" i="18"/>
  <c r="O60" i="18"/>
  <c r="P60" i="18"/>
  <c r="Q60" i="18"/>
  <c r="R60" i="18"/>
  <c r="S60" i="18"/>
  <c r="T60" i="18"/>
  <c r="N61" i="18"/>
  <c r="O61" i="18"/>
  <c r="P61" i="18"/>
  <c r="Q61" i="18"/>
  <c r="R61" i="18"/>
  <c r="S61" i="18"/>
  <c r="T61" i="18"/>
  <c r="N62" i="18"/>
  <c r="O62" i="18"/>
  <c r="P62" i="18"/>
  <c r="Q62" i="18"/>
  <c r="R62" i="18"/>
  <c r="S62" i="18"/>
  <c r="T62" i="18"/>
  <c r="N63" i="18"/>
  <c r="O63" i="18"/>
  <c r="P63" i="18"/>
  <c r="Q63" i="18"/>
  <c r="R63" i="18"/>
  <c r="S63" i="18"/>
  <c r="T63" i="18"/>
  <c r="N64" i="18"/>
  <c r="O64" i="18"/>
  <c r="P64" i="18"/>
  <c r="Q64" i="18"/>
  <c r="R64" i="18"/>
  <c r="S64" i="18"/>
  <c r="T64" i="18"/>
  <c r="N65" i="18"/>
  <c r="O65" i="18"/>
  <c r="P65" i="18"/>
  <c r="Q65" i="18"/>
  <c r="R65" i="18"/>
  <c r="S65" i="18"/>
  <c r="T65" i="18"/>
  <c r="N66" i="18"/>
  <c r="O66" i="18"/>
  <c r="P66" i="18"/>
  <c r="Q66" i="18"/>
  <c r="R66" i="18"/>
  <c r="S66" i="18"/>
  <c r="T66" i="18"/>
  <c r="N67" i="18"/>
  <c r="O67" i="18"/>
  <c r="P67" i="18"/>
  <c r="Q67" i="18"/>
  <c r="R67" i="18"/>
  <c r="S67" i="18"/>
  <c r="T67" i="18"/>
  <c r="N68" i="18"/>
  <c r="O68" i="18"/>
  <c r="P68" i="18"/>
  <c r="Q68" i="18"/>
  <c r="R68" i="18"/>
  <c r="S68" i="18"/>
  <c r="T68" i="18"/>
  <c r="N69" i="18"/>
  <c r="O69" i="18"/>
  <c r="P69" i="18"/>
  <c r="Q69" i="18"/>
  <c r="R69" i="18"/>
  <c r="S69" i="18"/>
  <c r="T69" i="18"/>
  <c r="N70" i="18"/>
  <c r="O70" i="18"/>
  <c r="P70" i="18"/>
  <c r="Q70" i="18"/>
  <c r="R70" i="18"/>
  <c r="S70" i="18"/>
  <c r="T70" i="18"/>
  <c r="N71" i="18"/>
  <c r="O71" i="18"/>
  <c r="P71" i="18"/>
  <c r="Q71" i="18"/>
  <c r="R71" i="18"/>
  <c r="S71" i="18"/>
  <c r="T71" i="18"/>
  <c r="N72" i="18"/>
  <c r="O72" i="18"/>
  <c r="P72" i="18"/>
  <c r="Q72" i="18"/>
  <c r="R72" i="18"/>
  <c r="S72" i="18"/>
  <c r="T72" i="18"/>
  <c r="N73" i="18"/>
  <c r="O73" i="18"/>
  <c r="P73" i="18"/>
  <c r="Q73" i="18"/>
  <c r="R73" i="18"/>
  <c r="S73" i="18"/>
  <c r="T73" i="18"/>
  <c r="N74" i="18"/>
  <c r="O74" i="18"/>
  <c r="P74" i="18"/>
  <c r="Q74" i="18"/>
  <c r="R74" i="18"/>
  <c r="S74" i="18"/>
  <c r="T74" i="18"/>
  <c r="N75" i="18"/>
  <c r="O75" i="18"/>
  <c r="P75" i="18"/>
  <c r="Q75" i="18"/>
  <c r="R75" i="18"/>
  <c r="S75" i="18"/>
  <c r="T75" i="18"/>
  <c r="N76" i="18"/>
  <c r="O76" i="18"/>
  <c r="P76" i="18"/>
  <c r="Q76" i="18"/>
  <c r="R76" i="18"/>
  <c r="S76" i="18"/>
  <c r="T76" i="18"/>
  <c r="N77" i="18"/>
  <c r="O77" i="18"/>
  <c r="P77" i="18"/>
  <c r="Q77" i="18"/>
  <c r="R77" i="18"/>
  <c r="S77" i="18"/>
  <c r="T77" i="18"/>
  <c r="N78" i="18"/>
  <c r="O78" i="18"/>
  <c r="P78" i="18"/>
  <c r="Q78" i="18"/>
  <c r="R78" i="18"/>
  <c r="S78" i="18"/>
  <c r="T78" i="18"/>
  <c r="N79" i="18"/>
  <c r="O79" i="18"/>
  <c r="P79" i="18"/>
  <c r="Q79" i="18"/>
  <c r="R79" i="18"/>
  <c r="S79" i="18"/>
  <c r="T79" i="18"/>
  <c r="N80" i="18"/>
  <c r="O80" i="18"/>
  <c r="P80" i="18"/>
  <c r="Q80" i="18"/>
  <c r="R80" i="18"/>
  <c r="S80" i="18"/>
  <c r="T80" i="18"/>
  <c r="N81" i="18"/>
  <c r="O81" i="18"/>
  <c r="P81" i="18"/>
  <c r="Q81" i="18"/>
  <c r="R81" i="18"/>
  <c r="S81" i="18"/>
  <c r="T81" i="18"/>
  <c r="N82" i="18"/>
  <c r="O82" i="18"/>
  <c r="P82" i="18"/>
  <c r="Q82" i="18"/>
  <c r="R82" i="18"/>
  <c r="S82" i="18"/>
  <c r="T82" i="18"/>
  <c r="N83" i="18"/>
  <c r="O83" i="18"/>
  <c r="P83" i="18"/>
  <c r="Q83" i="18"/>
  <c r="R83" i="18"/>
  <c r="S83" i="18"/>
  <c r="T83" i="18"/>
  <c r="N84" i="18"/>
  <c r="O84" i="18"/>
  <c r="P84" i="18"/>
  <c r="Q84" i="18"/>
  <c r="R84" i="18"/>
  <c r="S84" i="18"/>
  <c r="T84" i="18"/>
  <c r="N85" i="18"/>
  <c r="O85" i="18"/>
  <c r="P85" i="18"/>
  <c r="Q85" i="18"/>
  <c r="R85" i="18"/>
  <c r="S85" i="18"/>
  <c r="T85" i="18"/>
  <c r="N86" i="18"/>
  <c r="O86" i="18"/>
  <c r="P86" i="18"/>
  <c r="Q86" i="18"/>
  <c r="R86" i="18"/>
  <c r="S86" i="18"/>
  <c r="T86" i="18"/>
  <c r="N87" i="18"/>
  <c r="O87" i="18"/>
  <c r="P87" i="18"/>
  <c r="Q87" i="18"/>
  <c r="R87" i="18"/>
  <c r="S87" i="18"/>
  <c r="T87" i="18"/>
  <c r="N88" i="18"/>
  <c r="O88" i="18"/>
  <c r="P88" i="18"/>
  <c r="Q88" i="18"/>
  <c r="R88" i="18"/>
  <c r="S88" i="18"/>
  <c r="T88" i="18"/>
  <c r="N89" i="18"/>
  <c r="O89" i="18"/>
  <c r="P89" i="18"/>
  <c r="Q89" i="18"/>
  <c r="R89" i="18"/>
  <c r="S89" i="18"/>
  <c r="T89" i="18"/>
  <c r="N90" i="18"/>
  <c r="O90" i="18"/>
  <c r="P90" i="18"/>
  <c r="Q90" i="18"/>
  <c r="R90" i="18"/>
  <c r="S90" i="18"/>
  <c r="T90" i="18"/>
  <c r="N91" i="18"/>
  <c r="O91" i="18"/>
  <c r="P91" i="18"/>
  <c r="Q91" i="18"/>
  <c r="R91" i="18"/>
  <c r="S91" i="18"/>
  <c r="T91" i="18"/>
  <c r="N92" i="18"/>
  <c r="O92" i="18"/>
  <c r="P92" i="18"/>
  <c r="Q92" i="18"/>
  <c r="R92" i="18"/>
  <c r="S92" i="18"/>
  <c r="T92" i="18"/>
  <c r="N93" i="18"/>
  <c r="O93" i="18"/>
  <c r="P93" i="18"/>
  <c r="Q93" i="18"/>
  <c r="R93" i="18"/>
  <c r="S93" i="18"/>
  <c r="T93" i="18"/>
  <c r="N94" i="18"/>
  <c r="O94" i="18"/>
  <c r="P94" i="18"/>
  <c r="Q94" i="18"/>
  <c r="R94" i="18"/>
  <c r="S94" i="18"/>
  <c r="T94" i="18"/>
  <c r="N95" i="18"/>
  <c r="O95" i="18"/>
  <c r="P95" i="18"/>
  <c r="Q95" i="18"/>
  <c r="R95" i="18"/>
  <c r="S95" i="18"/>
  <c r="T95" i="18"/>
  <c r="N96" i="18"/>
  <c r="O96" i="18"/>
  <c r="P96" i="18"/>
  <c r="Q96" i="18"/>
  <c r="R96" i="18"/>
  <c r="S96" i="18"/>
  <c r="T96" i="18"/>
  <c r="N97" i="18"/>
  <c r="O97" i="18"/>
  <c r="P97" i="18"/>
  <c r="Q97" i="18"/>
  <c r="R97" i="18"/>
  <c r="S97" i="18"/>
  <c r="T97" i="18"/>
  <c r="N98" i="18"/>
  <c r="O98" i="18"/>
  <c r="P98" i="18"/>
  <c r="Q98" i="18"/>
  <c r="R98" i="18"/>
  <c r="S98" i="18"/>
  <c r="T98" i="18"/>
  <c r="N99" i="18"/>
  <c r="O99" i="18"/>
  <c r="P99" i="18"/>
  <c r="Q99" i="18"/>
  <c r="R99" i="18"/>
  <c r="S99" i="18"/>
  <c r="T99" i="18"/>
  <c r="N100" i="18"/>
  <c r="O100" i="18"/>
  <c r="P100" i="18"/>
  <c r="Q100" i="18"/>
  <c r="R100" i="18"/>
  <c r="S100" i="18"/>
  <c r="T100" i="18"/>
  <c r="N101" i="18"/>
  <c r="O101" i="18"/>
  <c r="P101" i="18"/>
  <c r="Q101" i="18"/>
  <c r="R101" i="18"/>
  <c r="S101" i="18"/>
  <c r="T101" i="18"/>
  <c r="N102" i="18"/>
  <c r="O102" i="18"/>
  <c r="P102" i="18"/>
  <c r="Q102" i="18"/>
  <c r="R102" i="18"/>
  <c r="S102" i="18"/>
  <c r="T102" i="18"/>
  <c r="N103" i="18"/>
  <c r="O103" i="18"/>
  <c r="P103" i="18"/>
  <c r="Q103" i="18"/>
  <c r="R103" i="18"/>
  <c r="S103" i="18"/>
  <c r="T103" i="18"/>
  <c r="N104" i="18"/>
  <c r="O104" i="18"/>
  <c r="P104" i="18"/>
  <c r="Q104" i="18"/>
  <c r="R104" i="18"/>
  <c r="S104" i="18"/>
  <c r="T104" i="18"/>
  <c r="N105" i="18"/>
  <c r="O105" i="18"/>
  <c r="P105" i="18"/>
  <c r="Q105" i="18"/>
  <c r="R105" i="18"/>
  <c r="S105" i="18"/>
  <c r="T105" i="18"/>
  <c r="N106" i="18"/>
  <c r="O106" i="18"/>
  <c r="P106" i="18"/>
  <c r="Q106" i="18"/>
  <c r="R106" i="18"/>
  <c r="S106" i="18"/>
  <c r="T106" i="18"/>
  <c r="N107" i="18"/>
  <c r="O107" i="18"/>
  <c r="P107" i="18"/>
  <c r="Q107" i="18"/>
  <c r="R107" i="18"/>
  <c r="S107" i="18"/>
  <c r="T107" i="18"/>
  <c r="N108" i="18"/>
  <c r="O108" i="18"/>
  <c r="P108" i="18"/>
  <c r="Q108" i="18"/>
  <c r="R108" i="18"/>
  <c r="S108" i="18"/>
  <c r="T108" i="18"/>
  <c r="N109" i="18"/>
  <c r="O109" i="18"/>
  <c r="P109" i="18"/>
  <c r="Q109" i="18"/>
  <c r="R109" i="18"/>
  <c r="S109" i="18"/>
  <c r="T109" i="18"/>
  <c r="N110" i="18"/>
  <c r="O110" i="18"/>
  <c r="P110" i="18"/>
  <c r="Q110" i="18"/>
  <c r="R110" i="18"/>
  <c r="S110" i="18"/>
  <c r="T110" i="18"/>
  <c r="N111" i="18"/>
  <c r="O111" i="18"/>
  <c r="P111" i="18"/>
  <c r="Q111" i="18"/>
  <c r="R111" i="18"/>
  <c r="S111" i="18"/>
  <c r="T111" i="18"/>
  <c r="N112" i="18"/>
  <c r="O112" i="18"/>
  <c r="P112" i="18"/>
  <c r="Q112" i="18"/>
  <c r="R112" i="18"/>
  <c r="S112" i="18"/>
  <c r="T112" i="18"/>
  <c r="N113" i="18"/>
  <c r="O113" i="18"/>
  <c r="P113" i="18"/>
  <c r="Q113" i="18"/>
  <c r="R113" i="18"/>
  <c r="S113" i="18"/>
  <c r="T113" i="18"/>
  <c r="N114" i="18"/>
  <c r="O114" i="18"/>
  <c r="P114" i="18"/>
  <c r="Q114" i="18"/>
  <c r="R114" i="18"/>
  <c r="S114" i="18"/>
  <c r="T114" i="18"/>
  <c r="N115" i="18"/>
  <c r="O115" i="18"/>
  <c r="P115" i="18"/>
  <c r="Q115" i="18"/>
  <c r="R115" i="18"/>
  <c r="S115" i="18"/>
  <c r="T115" i="18"/>
  <c r="N116" i="18"/>
  <c r="O116" i="18"/>
  <c r="P116" i="18"/>
  <c r="Q116" i="18"/>
  <c r="R116" i="18"/>
  <c r="S116" i="18"/>
  <c r="T116" i="18"/>
  <c r="N117" i="18"/>
  <c r="O117" i="18"/>
  <c r="P117" i="18"/>
  <c r="Q117" i="18"/>
  <c r="R117" i="18"/>
  <c r="S117" i="18"/>
  <c r="T117" i="18"/>
  <c r="N118" i="18"/>
  <c r="O118" i="18"/>
  <c r="P118" i="18"/>
  <c r="Q118" i="18"/>
  <c r="R118" i="18"/>
  <c r="S118" i="18"/>
  <c r="T118" i="18"/>
  <c r="N119" i="18"/>
  <c r="O119" i="18"/>
  <c r="P119" i="18"/>
  <c r="Q119" i="18"/>
  <c r="R119" i="18"/>
  <c r="S119" i="18"/>
  <c r="T119" i="18"/>
  <c r="N120" i="18"/>
  <c r="O120" i="18"/>
  <c r="P120" i="18"/>
  <c r="Q120" i="18"/>
  <c r="R120" i="18"/>
  <c r="S120" i="18"/>
  <c r="T120" i="18"/>
  <c r="N121" i="18"/>
  <c r="O121" i="18"/>
  <c r="P121" i="18"/>
  <c r="Q121" i="18"/>
  <c r="R121" i="18"/>
  <c r="S121" i="18"/>
  <c r="T121" i="18"/>
  <c r="N122" i="18"/>
  <c r="O122" i="18"/>
  <c r="P122" i="18"/>
  <c r="Q122" i="18"/>
  <c r="R122" i="18"/>
  <c r="S122" i="18"/>
  <c r="T122" i="18"/>
  <c r="N123" i="18"/>
  <c r="O123" i="18"/>
  <c r="P123" i="18"/>
  <c r="Q123" i="18"/>
  <c r="R123" i="18"/>
  <c r="S123" i="18"/>
  <c r="T123" i="18"/>
  <c r="N124" i="18"/>
  <c r="O124" i="18"/>
  <c r="P124" i="18"/>
  <c r="Q124" i="18"/>
  <c r="R124" i="18"/>
  <c r="S124" i="18"/>
  <c r="T124" i="18"/>
  <c r="N125" i="18"/>
  <c r="O125" i="18"/>
  <c r="P125" i="18"/>
  <c r="Q125" i="18"/>
  <c r="R125" i="18"/>
  <c r="S125" i="18"/>
  <c r="T125" i="18"/>
  <c r="N126" i="18"/>
  <c r="O126" i="18"/>
  <c r="P126" i="18"/>
  <c r="Q126" i="18"/>
  <c r="R126" i="18"/>
  <c r="S126" i="18"/>
  <c r="T126" i="18"/>
  <c r="N127" i="18"/>
  <c r="O127" i="18"/>
  <c r="P127" i="18"/>
  <c r="Q127" i="18"/>
  <c r="R127" i="18"/>
  <c r="S127" i="18"/>
  <c r="T127" i="18"/>
  <c r="N128" i="18"/>
  <c r="O128" i="18"/>
  <c r="P128" i="18"/>
  <c r="Q128" i="18"/>
  <c r="R128" i="18"/>
  <c r="S128" i="18"/>
  <c r="T128" i="18"/>
  <c r="N129" i="18"/>
  <c r="O129" i="18"/>
  <c r="P129" i="18"/>
  <c r="Q129" i="18"/>
  <c r="R129" i="18"/>
  <c r="S129" i="18"/>
  <c r="T129" i="18"/>
  <c r="N130" i="18"/>
  <c r="O130" i="18"/>
  <c r="P130" i="18"/>
  <c r="Q130" i="18"/>
  <c r="R130" i="18"/>
  <c r="S130" i="18"/>
  <c r="T130" i="18"/>
  <c r="N131" i="18"/>
  <c r="O131" i="18"/>
  <c r="P131" i="18"/>
  <c r="Q131" i="18"/>
  <c r="R131" i="18"/>
  <c r="S131" i="18"/>
  <c r="T131" i="18"/>
  <c r="N132" i="18"/>
  <c r="O132" i="18"/>
  <c r="P132" i="18"/>
  <c r="Q132" i="18"/>
  <c r="R132" i="18"/>
  <c r="S132" i="18"/>
  <c r="T132" i="18"/>
  <c r="N133" i="18"/>
  <c r="O133" i="18"/>
  <c r="P133" i="18"/>
  <c r="Q133" i="18"/>
  <c r="R133" i="18"/>
  <c r="S133" i="18"/>
  <c r="T133" i="18"/>
  <c r="N134" i="18"/>
  <c r="O134" i="18"/>
  <c r="P134" i="18"/>
  <c r="Q134" i="18"/>
  <c r="R134" i="18"/>
  <c r="S134" i="18"/>
  <c r="T134" i="18"/>
  <c r="N135" i="18"/>
  <c r="O135" i="18"/>
  <c r="P135" i="18"/>
  <c r="Q135" i="18"/>
  <c r="R135" i="18"/>
  <c r="S135" i="18"/>
  <c r="T135" i="18"/>
  <c r="N136" i="18"/>
  <c r="O136" i="18"/>
  <c r="P136" i="18"/>
  <c r="Q136" i="18"/>
  <c r="R136" i="18"/>
  <c r="S136" i="18"/>
  <c r="T136" i="18"/>
  <c r="N137" i="18"/>
  <c r="O137" i="18"/>
  <c r="P137" i="18"/>
  <c r="Q137" i="18"/>
  <c r="R137" i="18"/>
  <c r="S137" i="18"/>
  <c r="T137" i="18"/>
  <c r="N138" i="18"/>
  <c r="O138" i="18"/>
  <c r="P138" i="18"/>
  <c r="Q138" i="18"/>
  <c r="R138" i="18"/>
  <c r="S138" i="18"/>
  <c r="T138" i="18"/>
  <c r="N139" i="18"/>
  <c r="O139" i="18"/>
  <c r="P139" i="18"/>
  <c r="Q139" i="18"/>
  <c r="R139" i="18"/>
  <c r="S139" i="18"/>
  <c r="T139" i="18"/>
  <c r="N140" i="18"/>
  <c r="O140" i="18"/>
  <c r="P140" i="18"/>
  <c r="Q140" i="18"/>
  <c r="R140" i="18"/>
  <c r="S140" i="18"/>
  <c r="T140" i="18"/>
  <c r="N141" i="18"/>
  <c r="O141" i="18"/>
  <c r="P141" i="18"/>
  <c r="Q141" i="18"/>
  <c r="R141" i="18"/>
  <c r="S141" i="18"/>
  <c r="T141" i="18"/>
  <c r="N142" i="18"/>
  <c r="O142" i="18"/>
  <c r="P142" i="18"/>
  <c r="Q142" i="18"/>
  <c r="R142" i="18"/>
  <c r="S142" i="18"/>
  <c r="T142" i="18"/>
  <c r="N143" i="18"/>
  <c r="O143" i="18"/>
  <c r="P143" i="18"/>
  <c r="Q143" i="18"/>
  <c r="R143" i="18"/>
  <c r="S143" i="18"/>
  <c r="T143" i="18"/>
  <c r="N144" i="18"/>
  <c r="O144" i="18"/>
  <c r="P144" i="18"/>
  <c r="Q144" i="18"/>
  <c r="R144" i="18"/>
  <c r="S144" i="18"/>
  <c r="T144" i="18"/>
  <c r="N145" i="18"/>
  <c r="O145" i="18"/>
  <c r="P145" i="18"/>
  <c r="Q145" i="18"/>
  <c r="R145" i="18"/>
  <c r="S145" i="18"/>
  <c r="T145" i="18"/>
  <c r="N146" i="18"/>
  <c r="O146" i="18"/>
  <c r="P146" i="18"/>
  <c r="Q146" i="18"/>
  <c r="R146" i="18"/>
  <c r="S146" i="18"/>
  <c r="T146" i="18"/>
  <c r="N147" i="18"/>
  <c r="O147" i="18"/>
  <c r="P147" i="18"/>
  <c r="Q147" i="18"/>
  <c r="R147" i="18"/>
  <c r="S147" i="18"/>
  <c r="T147" i="18"/>
  <c r="N148" i="18"/>
  <c r="O148" i="18"/>
  <c r="P148" i="18"/>
  <c r="Q148" i="18"/>
  <c r="R148" i="18"/>
  <c r="S148" i="18"/>
  <c r="T148" i="18"/>
  <c r="N149" i="18"/>
  <c r="O149" i="18"/>
  <c r="P149" i="18"/>
  <c r="Q149" i="18"/>
  <c r="R149" i="18"/>
  <c r="S149" i="18"/>
  <c r="T149" i="18"/>
  <c r="N150" i="18"/>
  <c r="O150" i="18"/>
  <c r="P150" i="18"/>
  <c r="Q150" i="18"/>
  <c r="R150" i="18"/>
  <c r="S150" i="18"/>
  <c r="T150" i="18"/>
  <c r="N151" i="18"/>
  <c r="O151" i="18"/>
  <c r="P151" i="18"/>
  <c r="Q151" i="18"/>
  <c r="R151" i="18"/>
  <c r="S151" i="18"/>
  <c r="T151" i="18"/>
  <c r="N152" i="18"/>
  <c r="O152" i="18"/>
  <c r="P152" i="18"/>
  <c r="Q152" i="18"/>
  <c r="R152" i="18"/>
  <c r="S152" i="18"/>
  <c r="T152" i="18"/>
  <c r="N153" i="18"/>
  <c r="O153" i="18"/>
  <c r="P153" i="18"/>
  <c r="Q153" i="18"/>
  <c r="R153" i="18"/>
  <c r="S153" i="18"/>
  <c r="T153" i="18"/>
  <c r="N154" i="18"/>
  <c r="O154" i="18"/>
  <c r="P154" i="18"/>
  <c r="Q154" i="18"/>
  <c r="R154" i="18"/>
  <c r="S154" i="18"/>
  <c r="T154" i="18"/>
  <c r="N155" i="18"/>
  <c r="O155" i="18"/>
  <c r="P155" i="18"/>
  <c r="Q155" i="18"/>
  <c r="R155" i="18"/>
  <c r="S155" i="18"/>
  <c r="T155" i="18"/>
  <c r="N156" i="18"/>
  <c r="O156" i="18"/>
  <c r="P156" i="18"/>
  <c r="Q156" i="18"/>
  <c r="R156" i="18"/>
  <c r="S156" i="18"/>
  <c r="T156" i="18"/>
  <c r="N157" i="18"/>
  <c r="O157" i="18"/>
  <c r="P157" i="18"/>
  <c r="Q157" i="18"/>
  <c r="R157" i="18"/>
  <c r="S157" i="18"/>
  <c r="T157" i="18"/>
  <c r="N158" i="18"/>
  <c r="O158" i="18"/>
  <c r="P158" i="18"/>
  <c r="Q158" i="18"/>
  <c r="R158" i="18"/>
  <c r="S158" i="18"/>
  <c r="T158" i="18"/>
  <c r="N159" i="18"/>
  <c r="O159" i="18"/>
  <c r="P159" i="18"/>
  <c r="Q159" i="18"/>
  <c r="R159" i="18"/>
  <c r="S159" i="18"/>
  <c r="T159" i="18"/>
  <c r="N160" i="18"/>
  <c r="O160" i="18"/>
  <c r="P160" i="18"/>
  <c r="Q160" i="18"/>
  <c r="R160" i="18"/>
  <c r="S160" i="18"/>
  <c r="T160" i="18"/>
  <c r="N161" i="18"/>
  <c r="O161" i="18"/>
  <c r="P161" i="18"/>
  <c r="Q161" i="18"/>
  <c r="R161" i="18"/>
  <c r="S161" i="18"/>
  <c r="T161" i="18"/>
  <c r="N162" i="18"/>
  <c r="O162" i="18"/>
  <c r="P162" i="18"/>
  <c r="Q162" i="18"/>
  <c r="R162" i="18"/>
  <c r="S162" i="18"/>
  <c r="T162" i="18"/>
  <c r="T4" i="18"/>
  <c r="S4" i="18"/>
  <c r="R4" i="18"/>
  <c r="Q4" i="18"/>
  <c r="P4" i="18"/>
  <c r="O4" i="18"/>
  <c r="N4" i="18"/>
  <c r="I80" i="18"/>
  <c r="J80" i="18"/>
  <c r="K80" i="18"/>
  <c r="I81" i="18"/>
  <c r="J81" i="18"/>
  <c r="K81" i="18"/>
  <c r="I82" i="18"/>
  <c r="J82" i="18"/>
  <c r="K82" i="18"/>
  <c r="I74" i="18"/>
  <c r="J74" i="18"/>
  <c r="K74" i="18"/>
  <c r="I75" i="18"/>
  <c r="J75" i="18"/>
  <c r="K75" i="18"/>
  <c r="I76" i="18"/>
  <c r="J76" i="18"/>
  <c r="K76" i="18"/>
  <c r="I77" i="18"/>
  <c r="J77" i="18"/>
  <c r="K77" i="18"/>
  <c r="I78" i="18"/>
  <c r="J78" i="18"/>
  <c r="K78" i="18"/>
  <c r="I79" i="18"/>
  <c r="J79" i="18"/>
  <c r="K79" i="18"/>
  <c r="I53" i="18"/>
  <c r="J53" i="18"/>
  <c r="K53" i="18"/>
  <c r="I54" i="18"/>
  <c r="J54" i="18"/>
  <c r="K54" i="18"/>
  <c r="I55" i="18"/>
  <c r="J55" i="18"/>
  <c r="K55" i="18"/>
  <c r="I56" i="18"/>
  <c r="J56" i="18"/>
  <c r="K56" i="18"/>
  <c r="I57" i="18"/>
  <c r="J57" i="18"/>
  <c r="K57" i="18"/>
  <c r="I58" i="18"/>
  <c r="J58" i="18"/>
  <c r="K58" i="18"/>
  <c r="I59" i="18"/>
  <c r="J59" i="18"/>
  <c r="K59" i="18"/>
  <c r="I60" i="18"/>
  <c r="J60" i="18"/>
  <c r="K60" i="18"/>
  <c r="I61" i="18"/>
  <c r="J61" i="18"/>
  <c r="K61" i="18"/>
  <c r="I62" i="18"/>
  <c r="J62" i="18"/>
  <c r="K62" i="18"/>
  <c r="I63" i="18"/>
  <c r="J63" i="18"/>
  <c r="K63" i="18"/>
  <c r="I64" i="18"/>
  <c r="J64" i="18"/>
  <c r="K64" i="18"/>
  <c r="I65" i="18"/>
  <c r="J65" i="18"/>
  <c r="K65" i="18"/>
  <c r="I66" i="18"/>
  <c r="J66" i="18"/>
  <c r="K66" i="18"/>
  <c r="I67" i="18"/>
  <c r="J67" i="18"/>
  <c r="K67" i="18"/>
  <c r="I68" i="18"/>
  <c r="J68" i="18"/>
  <c r="K68" i="18"/>
  <c r="I69" i="18"/>
  <c r="J69" i="18"/>
  <c r="K69" i="18"/>
  <c r="I70" i="18"/>
  <c r="J70" i="18"/>
  <c r="K70" i="18"/>
  <c r="I71" i="18"/>
  <c r="J71" i="18"/>
  <c r="K71" i="18"/>
  <c r="I72" i="18"/>
  <c r="J72" i="18"/>
  <c r="K72" i="18"/>
  <c r="I73" i="18"/>
  <c r="J73" i="18"/>
  <c r="K73" i="18"/>
  <c r="I4" i="18"/>
  <c r="J4" i="18"/>
  <c r="K4" i="18"/>
  <c r="I5" i="18"/>
  <c r="J5" i="18"/>
  <c r="K5" i="18"/>
  <c r="I6" i="18"/>
  <c r="J6" i="18"/>
  <c r="K6" i="18"/>
  <c r="I7" i="18"/>
  <c r="J7" i="18"/>
  <c r="K7" i="18"/>
  <c r="I8" i="18"/>
  <c r="J8" i="18"/>
  <c r="K8" i="18"/>
  <c r="I9" i="18"/>
  <c r="J9" i="18"/>
  <c r="K9" i="18"/>
  <c r="I10" i="18"/>
  <c r="J10" i="18"/>
  <c r="K10" i="18"/>
  <c r="I11" i="18"/>
  <c r="J11" i="18"/>
  <c r="K11" i="18"/>
  <c r="I12" i="18"/>
  <c r="J12" i="18"/>
  <c r="K12" i="18"/>
  <c r="I13" i="18"/>
  <c r="J13" i="18"/>
  <c r="K13" i="18"/>
  <c r="I14" i="18"/>
  <c r="J14" i="18"/>
  <c r="K14" i="18"/>
  <c r="I15" i="18"/>
  <c r="J15" i="18"/>
  <c r="K15" i="18"/>
  <c r="I16" i="18"/>
  <c r="J16" i="18"/>
  <c r="K16" i="18"/>
  <c r="I17" i="18"/>
  <c r="J17" i="18"/>
  <c r="K17" i="18"/>
  <c r="I18" i="18"/>
  <c r="J18" i="18"/>
  <c r="K18" i="18"/>
  <c r="I19" i="18"/>
  <c r="J19" i="18"/>
  <c r="K19" i="18"/>
  <c r="I20" i="18"/>
  <c r="J20" i="18"/>
  <c r="K20" i="18"/>
  <c r="I21" i="18"/>
  <c r="J21" i="18"/>
  <c r="K21" i="18"/>
  <c r="I22" i="18"/>
  <c r="J22" i="18"/>
  <c r="K22" i="18"/>
  <c r="I23" i="18"/>
  <c r="J23" i="18"/>
  <c r="K23" i="18"/>
  <c r="I24" i="18"/>
  <c r="J24" i="18"/>
  <c r="K24" i="18"/>
  <c r="I25" i="18"/>
  <c r="J25" i="18"/>
  <c r="K25" i="18"/>
  <c r="I26" i="18"/>
  <c r="J26" i="18"/>
  <c r="K26" i="18"/>
  <c r="I27" i="18"/>
  <c r="J27" i="18"/>
  <c r="K27" i="18"/>
  <c r="I28" i="18"/>
  <c r="J28" i="18"/>
  <c r="K28" i="18"/>
  <c r="I29" i="18"/>
  <c r="J29" i="18"/>
  <c r="K29" i="18"/>
  <c r="I30" i="18"/>
  <c r="J30" i="18"/>
  <c r="K30" i="18"/>
  <c r="I31" i="18"/>
  <c r="J31" i="18"/>
  <c r="K31" i="18"/>
  <c r="I32" i="18"/>
  <c r="J32" i="18"/>
  <c r="K32" i="18"/>
  <c r="I33" i="18"/>
  <c r="J33" i="18"/>
  <c r="K33" i="18"/>
  <c r="I34" i="18"/>
  <c r="J34" i="18"/>
  <c r="K34" i="18"/>
  <c r="I35" i="18"/>
  <c r="J35" i="18"/>
  <c r="K35" i="18"/>
  <c r="I36" i="18"/>
  <c r="J36" i="18"/>
  <c r="K36" i="18"/>
  <c r="I37" i="18"/>
  <c r="J37" i="18"/>
  <c r="K37" i="18"/>
  <c r="I38" i="18"/>
  <c r="J38" i="18"/>
  <c r="K38" i="18"/>
  <c r="I39" i="18"/>
  <c r="J39" i="18"/>
  <c r="K39" i="18"/>
  <c r="I40" i="18"/>
  <c r="J40" i="18"/>
  <c r="K40" i="18"/>
  <c r="I41" i="18"/>
  <c r="J41" i="18"/>
  <c r="K41" i="18"/>
  <c r="I42" i="18"/>
  <c r="J42" i="18"/>
  <c r="K42" i="18"/>
  <c r="I43" i="18"/>
  <c r="J43" i="18"/>
  <c r="K43" i="18"/>
  <c r="I44" i="18"/>
  <c r="J44" i="18"/>
  <c r="K44" i="18"/>
  <c r="I45" i="18"/>
  <c r="J45" i="18"/>
  <c r="K45" i="18"/>
  <c r="I46" i="18"/>
  <c r="J46" i="18"/>
  <c r="K46" i="18"/>
  <c r="I47" i="18"/>
  <c r="J47" i="18"/>
  <c r="K47" i="18"/>
  <c r="I48" i="18"/>
  <c r="J48" i="18"/>
  <c r="K48" i="18"/>
  <c r="I49" i="18"/>
  <c r="J49" i="18"/>
  <c r="K49" i="18"/>
  <c r="I50" i="18"/>
  <c r="J50" i="18"/>
  <c r="K50" i="18"/>
  <c r="I51" i="18"/>
  <c r="J51" i="18"/>
  <c r="K51" i="18"/>
  <c r="I52" i="18"/>
  <c r="J52" i="18"/>
  <c r="K52" i="18"/>
  <c r="K3" i="18"/>
  <c r="J3" i="18"/>
  <c r="I3" i="18"/>
  <c r="D35" i="18"/>
  <c r="C35" i="18"/>
  <c r="B35" i="18"/>
  <c r="D34" i="18"/>
  <c r="C34" i="18"/>
  <c r="B34" i="18"/>
  <c r="D33" i="18"/>
  <c r="C33" i="18"/>
  <c r="B33" i="18"/>
  <c r="D32" i="18"/>
  <c r="C32" i="18"/>
  <c r="B32" i="18"/>
  <c r="D31" i="18"/>
  <c r="C31" i="18"/>
  <c r="B31" i="18"/>
  <c r="D30" i="18"/>
  <c r="C30" i="18"/>
  <c r="B30" i="18"/>
  <c r="D29" i="18"/>
  <c r="C29" i="18"/>
  <c r="B29" i="18"/>
  <c r="D28" i="18"/>
  <c r="C28" i="18"/>
  <c r="B28" i="18"/>
  <c r="D27" i="18"/>
  <c r="C27" i="18"/>
  <c r="B27" i="18"/>
  <c r="D26" i="18"/>
  <c r="C26" i="18"/>
  <c r="B26" i="18"/>
  <c r="D25" i="18"/>
  <c r="C25" i="18"/>
  <c r="B25" i="18"/>
  <c r="D24" i="18"/>
  <c r="C24" i="18"/>
  <c r="B24" i="18"/>
  <c r="D17" i="18"/>
  <c r="C17" i="18"/>
  <c r="B17" i="18"/>
  <c r="D16" i="18"/>
  <c r="C16" i="18"/>
  <c r="B16" i="18"/>
  <c r="D15" i="18"/>
  <c r="C15" i="18"/>
  <c r="B15" i="18"/>
  <c r="D14" i="18"/>
  <c r="C14" i="18"/>
  <c r="B14" i="18"/>
  <c r="D13" i="18"/>
  <c r="C13" i="18"/>
  <c r="B13" i="18"/>
  <c r="D12" i="18"/>
  <c r="C12" i="18"/>
  <c r="B12" i="18"/>
  <c r="D11" i="18"/>
  <c r="C11" i="18"/>
  <c r="B11" i="18"/>
  <c r="D10" i="18"/>
  <c r="C10" i="18"/>
  <c r="B10" i="18"/>
  <c r="D9" i="18"/>
  <c r="C9" i="18"/>
  <c r="B9" i="18"/>
  <c r="D8" i="18"/>
  <c r="C8" i="18"/>
  <c r="B8" i="18"/>
  <c r="F4" i="18"/>
  <c r="G4" i="18"/>
  <c r="F5" i="18"/>
  <c r="G5" i="18"/>
  <c r="F6" i="18"/>
  <c r="G6" i="18"/>
  <c r="F7" i="18"/>
  <c r="G7" i="18"/>
  <c r="F8" i="18"/>
  <c r="G8" i="18"/>
  <c r="F9" i="18"/>
  <c r="G9" i="18"/>
  <c r="F10" i="18"/>
  <c r="G10" i="18"/>
  <c r="F11" i="18"/>
  <c r="G11" i="18"/>
  <c r="F12" i="18"/>
  <c r="G12" i="18"/>
  <c r="F13" i="18"/>
  <c r="G13" i="18"/>
  <c r="F14" i="18"/>
  <c r="G14" i="18"/>
  <c r="F15" i="18"/>
  <c r="G15" i="18"/>
  <c r="F16" i="18"/>
  <c r="G16" i="18"/>
  <c r="F17" i="18"/>
  <c r="G17" i="18"/>
  <c r="F18" i="18"/>
  <c r="G18" i="18"/>
  <c r="F19" i="18"/>
  <c r="G19" i="18"/>
  <c r="F20" i="18"/>
  <c r="G20" i="18"/>
  <c r="F21" i="18"/>
  <c r="G21" i="18"/>
  <c r="F22" i="18"/>
  <c r="G22" i="18"/>
  <c r="F23" i="18"/>
  <c r="G23" i="18"/>
  <c r="F24" i="18"/>
  <c r="G24" i="18"/>
  <c r="F25" i="18"/>
  <c r="G25" i="18"/>
  <c r="F26" i="18"/>
  <c r="G26" i="18"/>
  <c r="F27" i="18"/>
  <c r="G27" i="18"/>
  <c r="F28" i="18"/>
  <c r="G28" i="18"/>
  <c r="F29" i="18"/>
  <c r="G29" i="18"/>
  <c r="F30" i="18"/>
  <c r="G30" i="18"/>
  <c r="F31" i="18"/>
  <c r="G31" i="18"/>
  <c r="F32" i="18"/>
  <c r="G32" i="18"/>
  <c r="F33" i="18"/>
  <c r="G33" i="18"/>
  <c r="F34" i="18"/>
  <c r="G34" i="18"/>
  <c r="F35" i="18"/>
  <c r="G35" i="18"/>
  <c r="F36" i="18"/>
  <c r="G36" i="18"/>
  <c r="F37" i="18"/>
  <c r="G37" i="18"/>
  <c r="F38" i="18"/>
  <c r="G38" i="18"/>
  <c r="F39" i="18"/>
  <c r="G39" i="18"/>
  <c r="F40" i="18"/>
  <c r="G40" i="18"/>
  <c r="F41" i="18"/>
  <c r="G41" i="18"/>
  <c r="F42" i="18"/>
  <c r="G42" i="18"/>
  <c r="F43" i="18"/>
  <c r="G43" i="18"/>
  <c r="F44" i="18"/>
  <c r="G44" i="18"/>
  <c r="F45" i="18"/>
  <c r="G45" i="18"/>
  <c r="F46" i="18"/>
  <c r="G46" i="18"/>
  <c r="F47" i="18"/>
  <c r="G47" i="18"/>
  <c r="F48" i="18"/>
  <c r="G48" i="18"/>
  <c r="F49" i="18"/>
  <c r="G49" i="18"/>
  <c r="F50" i="18"/>
  <c r="G50" i="18"/>
  <c r="F51" i="18"/>
  <c r="G51" i="18"/>
  <c r="F52" i="18"/>
  <c r="G52" i="18"/>
  <c r="F53" i="18"/>
  <c r="G53" i="18"/>
  <c r="F54" i="18"/>
  <c r="G54" i="18"/>
  <c r="F55" i="18"/>
  <c r="G55" i="18"/>
  <c r="F56" i="18"/>
  <c r="G56" i="18"/>
  <c r="F57" i="18"/>
  <c r="G57" i="18"/>
  <c r="F58" i="18"/>
  <c r="G58" i="18"/>
  <c r="F59" i="18"/>
  <c r="G59" i="18"/>
  <c r="F60" i="18"/>
  <c r="G60" i="18"/>
  <c r="F61" i="18"/>
  <c r="G61" i="18"/>
  <c r="F62" i="18"/>
  <c r="G62" i="18"/>
  <c r="F63" i="18"/>
  <c r="G63" i="18"/>
  <c r="F64" i="18"/>
  <c r="G64" i="18"/>
  <c r="F65" i="18"/>
  <c r="G65" i="18"/>
  <c r="F66" i="18"/>
  <c r="G66" i="18"/>
  <c r="F67" i="18"/>
  <c r="G67" i="18"/>
  <c r="F68" i="18"/>
  <c r="G68" i="18"/>
  <c r="F69" i="18"/>
  <c r="G69" i="18"/>
  <c r="F70" i="18"/>
  <c r="G70" i="18"/>
  <c r="F71" i="18"/>
  <c r="G71" i="18"/>
  <c r="F72" i="18"/>
  <c r="G72" i="18"/>
  <c r="F73" i="18"/>
  <c r="G73" i="18"/>
  <c r="F74" i="18"/>
  <c r="G74" i="18"/>
  <c r="F75" i="18"/>
  <c r="G75" i="18"/>
  <c r="F76" i="18"/>
  <c r="G76" i="18"/>
  <c r="F77" i="18"/>
  <c r="G77" i="18"/>
  <c r="F78" i="18"/>
  <c r="G78" i="18"/>
  <c r="F79" i="18"/>
  <c r="G79" i="18"/>
  <c r="F80" i="18"/>
  <c r="G80" i="18"/>
  <c r="F81" i="18"/>
  <c r="G81" i="18"/>
  <c r="F82" i="18"/>
  <c r="G82" i="18"/>
  <c r="F83" i="18"/>
  <c r="G83" i="18"/>
  <c r="F84" i="18"/>
  <c r="G84" i="18"/>
  <c r="F85" i="18"/>
  <c r="G85" i="18"/>
  <c r="F86" i="18"/>
  <c r="G86" i="18"/>
  <c r="F87" i="18"/>
  <c r="G87" i="18"/>
  <c r="F88" i="18"/>
  <c r="G88" i="18"/>
  <c r="F89" i="18"/>
  <c r="G89" i="18"/>
  <c r="F90" i="18"/>
  <c r="G90" i="18"/>
  <c r="F91" i="18"/>
  <c r="G91" i="18"/>
  <c r="F92" i="18"/>
  <c r="G92" i="18"/>
  <c r="F93" i="18"/>
  <c r="G93" i="18"/>
  <c r="F94" i="18"/>
  <c r="G94" i="18"/>
  <c r="F95" i="18"/>
  <c r="G95" i="18"/>
  <c r="F96" i="18"/>
  <c r="G96" i="18"/>
  <c r="F97" i="18"/>
  <c r="G97" i="18"/>
  <c r="F98" i="18"/>
  <c r="G98" i="18"/>
  <c r="F99" i="18"/>
  <c r="G99" i="18"/>
  <c r="F100" i="18"/>
  <c r="G100" i="18"/>
  <c r="F101" i="18"/>
  <c r="G101" i="18"/>
  <c r="F102" i="18"/>
  <c r="G102" i="18"/>
  <c r="F103" i="18"/>
  <c r="G103" i="18"/>
  <c r="F104" i="18"/>
  <c r="G104" i="18"/>
  <c r="F105" i="18"/>
  <c r="G105" i="18"/>
  <c r="F106" i="18"/>
  <c r="G106" i="18"/>
  <c r="F107" i="18"/>
  <c r="G107" i="18"/>
  <c r="F108" i="18"/>
  <c r="G108" i="18"/>
  <c r="F109" i="18"/>
  <c r="G109" i="18"/>
  <c r="F110" i="18"/>
  <c r="G110" i="18"/>
  <c r="F111" i="18"/>
  <c r="G111" i="18"/>
  <c r="F112" i="18"/>
  <c r="G112" i="18"/>
  <c r="F113" i="18"/>
  <c r="G113" i="18"/>
  <c r="F114" i="18"/>
  <c r="G114" i="18"/>
  <c r="F115" i="18"/>
  <c r="G115" i="18"/>
  <c r="F116" i="18"/>
  <c r="G116" i="18"/>
  <c r="F117" i="18"/>
  <c r="G117" i="18"/>
  <c r="F118" i="18"/>
  <c r="G118" i="18"/>
  <c r="F119" i="18"/>
  <c r="G119" i="18"/>
  <c r="F120" i="18"/>
  <c r="G120" i="18"/>
  <c r="F121" i="18"/>
  <c r="G121" i="18"/>
  <c r="F122" i="18"/>
  <c r="G122" i="18"/>
  <c r="F123" i="18"/>
  <c r="G123" i="18"/>
  <c r="F124" i="18"/>
  <c r="G124" i="18"/>
  <c r="F125" i="18"/>
  <c r="G125" i="18"/>
  <c r="F126" i="18"/>
  <c r="G126" i="18"/>
  <c r="F127" i="18"/>
  <c r="G127" i="18"/>
  <c r="F128" i="18"/>
  <c r="G128" i="18"/>
  <c r="F129" i="18"/>
  <c r="G129" i="18"/>
  <c r="F130" i="18"/>
  <c r="G130" i="18"/>
  <c r="F131" i="18"/>
  <c r="G131" i="18"/>
  <c r="F132" i="18"/>
  <c r="G132" i="18"/>
  <c r="F133" i="18"/>
  <c r="G133" i="18"/>
  <c r="F134" i="18"/>
  <c r="G134" i="18"/>
  <c r="F135" i="18"/>
  <c r="G135" i="18"/>
  <c r="F136" i="18"/>
  <c r="G136" i="18"/>
  <c r="F137" i="18"/>
  <c r="G137" i="18"/>
  <c r="F138" i="18"/>
  <c r="G138" i="18"/>
  <c r="F139" i="18"/>
  <c r="G139" i="18"/>
  <c r="F140" i="18"/>
  <c r="G140" i="18"/>
  <c r="F141" i="18"/>
  <c r="G141" i="18"/>
  <c r="F142" i="18"/>
  <c r="G142" i="18"/>
  <c r="F143" i="18"/>
  <c r="G143" i="18"/>
  <c r="F144" i="18"/>
  <c r="G144" i="18"/>
  <c r="F145" i="18"/>
  <c r="G145" i="18"/>
  <c r="F146" i="18"/>
  <c r="G146" i="18"/>
  <c r="F147" i="18"/>
  <c r="G147" i="18"/>
  <c r="F148" i="18"/>
  <c r="G148" i="18"/>
  <c r="F149" i="18"/>
  <c r="G149" i="18"/>
  <c r="F150" i="18"/>
  <c r="G150" i="18"/>
  <c r="F151" i="18"/>
  <c r="G151" i="18"/>
  <c r="F152" i="18"/>
  <c r="G152" i="18"/>
  <c r="F153" i="18"/>
  <c r="G153" i="18"/>
  <c r="F154" i="18"/>
  <c r="G154" i="18"/>
  <c r="F155" i="18"/>
  <c r="G155" i="18"/>
  <c r="F156" i="18"/>
  <c r="G156" i="18"/>
  <c r="F157" i="18"/>
  <c r="G157" i="18"/>
  <c r="F158" i="18"/>
  <c r="G158" i="18"/>
  <c r="F159" i="18"/>
  <c r="G159" i="18"/>
  <c r="F160" i="18"/>
  <c r="G160" i="18"/>
  <c r="F161" i="18"/>
  <c r="G161" i="18"/>
  <c r="F162" i="18"/>
  <c r="G162" i="18"/>
  <c r="G3" i="18"/>
  <c r="F3" i="18"/>
  <c r="N5" i="79"/>
  <c r="N6" i="79"/>
  <c r="N7" i="79"/>
  <c r="N8" i="79"/>
  <c r="N9" i="79"/>
  <c r="N10" i="79"/>
  <c r="N11" i="79"/>
  <c r="N12" i="79"/>
  <c r="N13" i="79"/>
  <c r="N14" i="79"/>
  <c r="N15" i="79"/>
  <c r="N16" i="79"/>
  <c r="N17" i="79"/>
  <c r="N18" i="79"/>
  <c r="N19" i="79"/>
  <c r="N20" i="79"/>
  <c r="N21" i="79"/>
  <c r="N22" i="79"/>
  <c r="N4" i="79"/>
  <c r="AH49" i="82"/>
  <c r="J108" i="65" l="1"/>
  <c r="N106" i="65"/>
  <c r="L103" i="65"/>
  <c r="N110" i="65"/>
  <c r="K103" i="65"/>
  <c r="M110" i="65"/>
  <c r="L104" i="65"/>
  <c r="K104" i="65"/>
  <c r="J104" i="65"/>
  <c r="K108" i="65"/>
  <c r="N109" i="65"/>
  <c r="M109" i="65"/>
  <c r="E102" i="65"/>
  <c r="J103" i="65" s="1"/>
  <c r="L109" i="65"/>
  <c r="M106" i="65"/>
  <c r="K109" i="65"/>
  <c r="L106" i="65"/>
  <c r="J109" i="65"/>
  <c r="K106" i="65"/>
  <c r="AT163" i="79"/>
  <c r="AV161" i="79"/>
  <c r="AS158" i="79"/>
  <c r="AU156" i="79"/>
  <c r="AW154" i="79"/>
  <c r="AT151" i="79"/>
  <c r="AV149" i="79"/>
  <c r="AS146" i="79"/>
  <c r="AU144" i="79"/>
  <c r="AW142" i="79"/>
  <c r="AT139" i="79"/>
  <c r="AV137" i="79"/>
  <c r="AS134" i="79"/>
  <c r="AU132" i="79"/>
  <c r="AW130" i="79"/>
  <c r="AT127" i="79"/>
  <c r="AV125" i="79"/>
  <c r="AS122" i="79"/>
  <c r="AU120" i="79"/>
  <c r="AW118" i="79"/>
  <c r="AT115" i="79"/>
  <c r="AV113" i="79"/>
  <c r="AS110" i="79"/>
  <c r="AU108" i="79"/>
  <c r="AW106" i="79"/>
  <c r="AV164" i="79"/>
  <c r="AS163" i="79"/>
  <c r="AU161" i="79"/>
  <c r="AW159" i="79"/>
  <c r="AT156" i="79"/>
  <c r="AV154" i="79"/>
  <c r="AS151" i="79"/>
  <c r="AU149" i="79"/>
  <c r="AW147" i="79"/>
  <c r="AT144" i="79"/>
  <c r="AV142" i="79"/>
  <c r="AS139" i="79"/>
  <c r="AU137" i="79"/>
  <c r="AW135" i="79"/>
  <c r="AT132" i="79"/>
  <c r="AV130" i="79"/>
  <c r="AS127" i="79"/>
  <c r="AU125" i="79"/>
  <c r="AW123" i="79"/>
  <c r="AT120" i="79"/>
  <c r="AV118" i="79"/>
  <c r="AS115" i="79"/>
  <c r="AU113" i="79"/>
  <c r="AW111" i="79"/>
  <c r="AT108" i="79"/>
  <c r="AV106" i="79"/>
  <c r="AU164" i="79"/>
  <c r="AT161" i="79"/>
  <c r="AV159" i="79"/>
  <c r="AS156" i="79"/>
  <c r="AU154" i="79"/>
  <c r="AW152" i="79"/>
  <c r="AT149" i="79"/>
  <c r="AV147" i="79"/>
  <c r="AS144" i="79"/>
  <c r="AU142" i="79"/>
  <c r="AW140" i="79"/>
  <c r="AT137" i="79"/>
  <c r="AV135" i="79"/>
  <c r="AS132" i="79"/>
  <c r="AU130" i="79"/>
  <c r="AW128" i="79"/>
  <c r="AT125" i="79"/>
  <c r="AV123" i="79"/>
  <c r="AS120" i="79"/>
  <c r="AU118" i="79"/>
  <c r="AW116" i="79"/>
  <c r="AT113" i="79"/>
  <c r="AV111" i="79"/>
  <c r="AS108" i="79"/>
  <c r="AU106" i="79"/>
  <c r="AT164" i="79"/>
  <c r="AS161" i="79"/>
  <c r="AU159" i="79"/>
  <c r="AW157" i="79"/>
  <c r="AT154" i="79"/>
  <c r="AV152" i="79"/>
  <c r="AS149" i="79"/>
  <c r="AU147" i="79"/>
  <c r="AW145" i="79"/>
  <c r="AT142" i="79"/>
  <c r="AV140" i="79"/>
  <c r="AS137" i="79"/>
  <c r="AU135" i="79"/>
  <c r="AW133" i="79"/>
  <c r="AT130" i="79"/>
  <c r="AV128" i="79"/>
  <c r="AS125" i="79"/>
  <c r="AU123" i="79"/>
  <c r="AW121" i="79"/>
  <c r="AT118" i="79"/>
  <c r="AV116" i="79"/>
  <c r="AS113" i="79"/>
  <c r="AU111" i="79"/>
  <c r="AW109" i="79"/>
  <c r="AT106" i="79"/>
  <c r="AS164" i="79"/>
  <c r="AW162" i="79"/>
  <c r="AT159" i="79"/>
  <c r="AV157" i="79"/>
  <c r="AS154" i="79"/>
  <c r="AU152" i="79"/>
  <c r="AW150" i="79"/>
  <c r="AT147" i="79"/>
  <c r="AV145" i="79"/>
  <c r="AS142" i="79"/>
  <c r="AU140" i="79"/>
  <c r="AW138" i="79"/>
  <c r="AT135" i="79"/>
  <c r="AV133" i="79"/>
  <c r="AS130" i="79"/>
  <c r="AU128" i="79"/>
  <c r="AW126" i="79"/>
  <c r="AT123" i="79"/>
  <c r="AV121" i="79"/>
  <c r="AS118" i="79"/>
  <c r="AU116" i="79"/>
  <c r="AW114" i="79"/>
  <c r="AT111" i="79"/>
  <c r="AV109" i="79"/>
  <c r="AS106" i="79"/>
  <c r="AV162" i="79"/>
  <c r="AS159" i="79"/>
  <c r="AU157" i="79"/>
  <c r="AW155" i="79"/>
  <c r="AT152" i="79"/>
  <c r="AV150" i="79"/>
  <c r="AS147" i="79"/>
  <c r="AU145" i="79"/>
  <c r="AW143" i="79"/>
  <c r="AT140" i="79"/>
  <c r="AV138" i="79"/>
  <c r="AS135" i="79"/>
  <c r="AU133" i="79"/>
  <c r="AW131" i="79"/>
  <c r="AT128" i="79"/>
  <c r="AV126" i="79"/>
  <c r="AS123" i="79"/>
  <c r="AU121" i="79"/>
  <c r="AW119" i="79"/>
  <c r="AT116" i="79"/>
  <c r="AV114" i="79"/>
  <c r="AS111" i="79"/>
  <c r="AU109" i="79"/>
  <c r="AW107" i="79"/>
  <c r="AU162" i="79"/>
  <c r="AW160" i="79"/>
  <c r="AT157" i="79"/>
  <c r="AV155" i="79"/>
  <c r="AS152" i="79"/>
  <c r="AU150" i="79"/>
  <c r="AW148" i="79"/>
  <c r="AT145" i="79"/>
  <c r="AV143" i="79"/>
  <c r="AS140" i="79"/>
  <c r="AU138" i="79"/>
  <c r="AW136" i="79"/>
  <c r="AT133" i="79"/>
  <c r="AV131" i="79"/>
  <c r="AS128" i="79"/>
  <c r="AU126" i="79"/>
  <c r="AW124" i="79"/>
  <c r="AT121" i="79"/>
  <c r="AV119" i="79"/>
  <c r="AS116" i="79"/>
  <c r="AU114" i="79"/>
  <c r="AW112" i="79"/>
  <c r="AT109" i="79"/>
  <c r="AV107" i="79"/>
  <c r="AT162" i="79"/>
  <c r="AV160" i="79"/>
  <c r="AS157" i="79"/>
  <c r="AU155" i="79"/>
  <c r="AW153" i="79"/>
  <c r="AT150" i="79"/>
  <c r="AV148" i="79"/>
  <c r="AS145" i="79"/>
  <c r="AU143" i="79"/>
  <c r="AW141" i="79"/>
  <c r="AT138" i="79"/>
  <c r="AV136" i="79"/>
  <c r="AS133" i="79"/>
  <c r="AU131" i="79"/>
  <c r="AW129" i="79"/>
  <c r="AT126" i="79"/>
  <c r="AV124" i="79"/>
  <c r="AS121" i="79"/>
  <c r="AU119" i="79"/>
  <c r="AW117" i="79"/>
  <c r="AT114" i="79"/>
  <c r="AV112" i="79"/>
  <c r="AS109" i="79"/>
  <c r="AU107" i="79"/>
  <c r="AW105" i="79"/>
  <c r="AS162" i="79"/>
  <c r="AU160" i="79"/>
  <c r="AW158" i="79"/>
  <c r="AT155" i="79"/>
  <c r="AV153" i="79"/>
  <c r="AS150" i="79"/>
  <c r="AU148" i="79"/>
  <c r="AW146" i="79"/>
  <c r="AT143" i="79"/>
  <c r="AV141" i="79"/>
  <c r="AS138" i="79"/>
  <c r="AU136" i="79"/>
  <c r="AW134" i="79"/>
  <c r="AT131" i="79"/>
  <c r="AV129" i="79"/>
  <c r="AS126" i="79"/>
  <c r="AU124" i="79"/>
  <c r="AW122" i="79"/>
  <c r="AT119" i="79"/>
  <c r="AV117" i="79"/>
  <c r="AS114" i="79"/>
  <c r="AU112" i="79"/>
  <c r="AW110" i="79"/>
  <c r="AT107" i="79"/>
  <c r="AV105" i="79"/>
  <c r="AW163" i="79"/>
  <c r="AT160" i="79"/>
  <c r="AV158" i="79"/>
  <c r="AS155" i="79"/>
  <c r="AU153" i="79"/>
  <c r="AW151" i="79"/>
  <c r="AT148" i="79"/>
  <c r="AV146" i="79"/>
  <c r="AS143" i="79"/>
  <c r="AU141" i="79"/>
  <c r="AW139" i="79"/>
  <c r="AT136" i="79"/>
  <c r="AV134" i="79"/>
  <c r="AS131" i="79"/>
  <c r="AU129" i="79"/>
  <c r="AW127" i="79"/>
  <c r="AT124" i="79"/>
  <c r="AV122" i="79"/>
  <c r="AS119" i="79"/>
  <c r="AU117" i="79"/>
  <c r="AW115" i="79"/>
  <c r="AT112" i="79"/>
  <c r="AV110" i="79"/>
  <c r="AS107" i="79"/>
  <c r="AU105" i="79"/>
  <c r="AV163" i="79"/>
  <c r="AS160" i="79"/>
  <c r="AU158" i="79"/>
  <c r="AW156" i="79"/>
  <c r="AT153" i="79"/>
  <c r="AV151" i="79"/>
  <c r="AS148" i="79"/>
  <c r="AU146" i="79"/>
  <c r="AW144" i="79"/>
  <c r="AT141" i="79"/>
  <c r="AV139" i="79"/>
  <c r="AS136" i="79"/>
  <c r="AU134" i="79"/>
  <c r="AW132" i="79"/>
  <c r="AT129" i="79"/>
  <c r="AV127" i="79"/>
  <c r="AS124" i="79"/>
  <c r="AU122" i="79"/>
  <c r="AW120" i="79"/>
  <c r="AT117" i="79"/>
  <c r="AV115" i="79"/>
  <c r="AS112" i="79"/>
  <c r="AU110" i="79"/>
  <c r="AW108" i="79"/>
  <c r="AT105" i="79"/>
  <c r="AU163" i="79"/>
  <c r="AW161" i="79"/>
  <c r="AT158" i="79"/>
  <c r="AV156" i="79"/>
  <c r="AS153" i="79"/>
  <c r="AU151" i="79"/>
  <c r="AW149" i="79"/>
  <c r="AT146" i="79"/>
  <c r="AV144" i="79"/>
  <c r="AS141" i="79"/>
  <c r="AU139" i="79"/>
  <c r="AW137" i="79"/>
  <c r="AT134" i="79"/>
  <c r="AV132" i="79"/>
  <c r="AS129" i="79"/>
  <c r="AU127" i="79"/>
  <c r="AW125" i="79"/>
  <c r="AT122" i="79"/>
  <c r="AV120" i="79"/>
  <c r="AS117" i="79"/>
  <c r="AU115" i="79"/>
  <c r="AW113" i="79"/>
  <c r="AT110" i="79"/>
  <c r="AV108" i="79"/>
  <c r="AS105" i="79"/>
  <c r="AW164" i="79"/>
  <c r="N114" i="72"/>
  <c r="N113" i="72"/>
  <c r="N112" i="72"/>
  <c r="N111" i="72"/>
  <c r="N110" i="72"/>
  <c r="N109" i="72"/>
  <c r="N108" i="72"/>
  <c r="N107" i="72"/>
  <c r="N106" i="72"/>
  <c r="N105" i="72"/>
  <c r="N164" i="72"/>
  <c r="N163" i="72"/>
  <c r="N162" i="72"/>
  <c r="N161" i="72"/>
  <c r="N160" i="72"/>
  <c r="N159" i="72"/>
  <c r="N158" i="72"/>
  <c r="N157" i="72"/>
  <c r="N156" i="72"/>
  <c r="N155" i="72"/>
  <c r="N154" i="72"/>
  <c r="N153" i="72"/>
  <c r="N152" i="72"/>
  <c r="N151" i="72"/>
  <c r="N150" i="72"/>
  <c r="N149" i="72"/>
  <c r="N148" i="72"/>
  <c r="N147" i="72"/>
  <c r="N146" i="72"/>
  <c r="N145" i="72"/>
  <c r="N144" i="72"/>
  <c r="N143" i="72"/>
  <c r="N142" i="72"/>
  <c r="N141" i="72"/>
  <c r="N140" i="72"/>
  <c r="N139" i="72"/>
  <c r="N138" i="72"/>
  <c r="N137" i="72"/>
  <c r="N136" i="72"/>
  <c r="N135" i="72"/>
  <c r="N134" i="72"/>
  <c r="N133" i="72"/>
  <c r="N132" i="72"/>
  <c r="N131" i="72"/>
  <c r="N130" i="72"/>
  <c r="N129" i="72"/>
  <c r="N128" i="72"/>
  <c r="N127" i="72"/>
  <c r="N126" i="72"/>
  <c r="N125" i="72"/>
  <c r="N124" i="72"/>
  <c r="N123" i="72"/>
  <c r="N122" i="72"/>
  <c r="N121" i="72"/>
  <c r="N120" i="72"/>
  <c r="N119" i="72"/>
  <c r="N118" i="72"/>
  <c r="N117" i="72"/>
  <c r="N116" i="72"/>
  <c r="N115" i="72"/>
  <c r="Q113" i="72"/>
  <c r="Q111" i="72"/>
  <c r="Q109" i="72"/>
  <c r="Q107" i="72"/>
  <c r="Q162" i="72"/>
  <c r="M114" i="72"/>
  <c r="M113" i="72"/>
  <c r="M112" i="72"/>
  <c r="M111" i="72"/>
  <c r="M110" i="72"/>
  <c r="M109" i="72"/>
  <c r="M108" i="72"/>
  <c r="M107" i="72"/>
  <c r="M106" i="72"/>
  <c r="M105" i="72"/>
  <c r="M164" i="72"/>
  <c r="M163" i="72"/>
  <c r="M162" i="72"/>
  <c r="M161" i="72"/>
  <c r="M160" i="72"/>
  <c r="M159" i="72"/>
  <c r="M158" i="72"/>
  <c r="M157" i="72"/>
  <c r="M156" i="72"/>
  <c r="M155" i="72"/>
  <c r="M154" i="72"/>
  <c r="M153" i="72"/>
  <c r="M152" i="72"/>
  <c r="M151" i="72"/>
  <c r="M150" i="72"/>
  <c r="M149" i="72"/>
  <c r="M148" i="72"/>
  <c r="M147" i="72"/>
  <c r="M146" i="72"/>
  <c r="M145" i="72"/>
  <c r="M144" i="72"/>
  <c r="M143" i="72"/>
  <c r="M142" i="72"/>
  <c r="M141" i="72"/>
  <c r="M140" i="72"/>
  <c r="M139" i="72"/>
  <c r="M138" i="72"/>
  <c r="M137" i="72"/>
  <c r="M136" i="72"/>
  <c r="M135" i="72"/>
  <c r="M134" i="72"/>
  <c r="M133" i="72"/>
  <c r="M132" i="72"/>
  <c r="M131" i="72"/>
  <c r="M130" i="72"/>
  <c r="M129" i="72"/>
  <c r="M128" i="72"/>
  <c r="M127" i="72"/>
  <c r="M126" i="72"/>
  <c r="M125" i="72"/>
  <c r="M124" i="72"/>
  <c r="M123" i="72"/>
  <c r="M122" i="72"/>
  <c r="M121" i="72"/>
  <c r="M120" i="72"/>
  <c r="M119" i="72"/>
  <c r="M118" i="72"/>
  <c r="M117" i="72"/>
  <c r="M116" i="72"/>
  <c r="M115" i="72"/>
  <c r="Q164" i="72"/>
  <c r="Q114" i="72"/>
  <c r="Q112" i="72"/>
  <c r="Q110" i="72"/>
  <c r="Q108" i="72"/>
  <c r="Q106" i="72"/>
  <c r="Q105" i="72"/>
  <c r="Q163" i="72"/>
  <c r="Q161" i="72"/>
  <c r="Q160" i="72"/>
  <c r="Q159" i="72"/>
  <c r="Q158" i="72"/>
  <c r="Q157" i="72"/>
  <c r="Q156" i="72"/>
  <c r="Q155" i="72"/>
  <c r="Q154" i="72"/>
  <c r="Q153" i="72"/>
  <c r="Q152" i="72"/>
  <c r="Q151" i="72"/>
  <c r="Q150" i="72"/>
  <c r="Q149" i="72"/>
  <c r="Q148" i="72"/>
  <c r="Q147" i="72"/>
  <c r="Q146" i="72"/>
  <c r="Q145" i="72"/>
  <c r="Q144" i="72"/>
  <c r="Q143" i="72"/>
  <c r="Q142" i="72"/>
  <c r="Q141" i="72"/>
  <c r="Q140" i="72"/>
  <c r="Q139" i="72"/>
  <c r="Q138" i="72"/>
  <c r="Q137" i="72"/>
  <c r="Q136" i="72"/>
  <c r="Q135" i="72"/>
  <c r="Q134" i="72"/>
  <c r="Q133" i="72"/>
  <c r="Q132" i="72"/>
  <c r="Q131" i="72"/>
  <c r="Q130" i="72"/>
  <c r="Q129" i="72"/>
  <c r="Q128" i="72"/>
  <c r="Q127" i="72"/>
  <c r="Q126" i="72"/>
  <c r="Q125" i="72"/>
  <c r="Q124" i="72"/>
  <c r="Q123" i="72"/>
  <c r="Q122" i="72"/>
  <c r="Q121" i="72"/>
  <c r="Q120" i="72"/>
  <c r="Q119" i="72"/>
  <c r="Q118" i="72"/>
  <c r="Q117" i="72"/>
  <c r="Q116" i="72"/>
  <c r="Q115" i="72"/>
  <c r="P114" i="72"/>
  <c r="P113" i="72"/>
  <c r="P112" i="72"/>
  <c r="P111" i="72"/>
  <c r="P110" i="72"/>
  <c r="P109" i="72"/>
  <c r="P108" i="72"/>
  <c r="P107" i="72"/>
  <c r="P106" i="72"/>
  <c r="P105" i="72"/>
  <c r="P164" i="72"/>
  <c r="P163" i="72"/>
  <c r="P162" i="72"/>
  <c r="P161" i="72"/>
  <c r="P160" i="72"/>
  <c r="P159" i="72"/>
  <c r="P158" i="72"/>
  <c r="P157" i="72"/>
  <c r="P156" i="72"/>
  <c r="P155" i="72"/>
  <c r="P154" i="72"/>
  <c r="P153" i="72"/>
  <c r="P152" i="72"/>
  <c r="P151" i="72"/>
  <c r="P150" i="72"/>
  <c r="P149" i="72"/>
  <c r="P148" i="72"/>
  <c r="P147" i="72"/>
  <c r="P146" i="72"/>
  <c r="P145" i="72"/>
  <c r="P144" i="72"/>
  <c r="P143" i="72"/>
  <c r="P142" i="72"/>
  <c r="P141" i="72"/>
  <c r="P140" i="72"/>
  <c r="P139" i="72"/>
  <c r="P138" i="72"/>
  <c r="P137" i="72"/>
  <c r="P136" i="72"/>
  <c r="P135" i="72"/>
  <c r="P134" i="72"/>
  <c r="P133" i="72"/>
  <c r="P132" i="72"/>
  <c r="P131" i="72"/>
  <c r="P130" i="72"/>
  <c r="P129" i="72"/>
  <c r="P128" i="72"/>
  <c r="P127" i="72"/>
  <c r="P126" i="72"/>
  <c r="P125" i="72"/>
  <c r="P124" i="72"/>
  <c r="P123" i="72"/>
  <c r="P122" i="72"/>
  <c r="P121" i="72"/>
  <c r="P120" i="72"/>
  <c r="P119" i="72"/>
  <c r="P118" i="72"/>
  <c r="P117" i="72"/>
  <c r="P116" i="72"/>
  <c r="P115" i="72"/>
  <c r="O114" i="72"/>
  <c r="O113" i="72"/>
  <c r="O112" i="72"/>
  <c r="O111" i="72"/>
  <c r="O110" i="72"/>
  <c r="O109" i="72"/>
  <c r="O108" i="72"/>
  <c r="O107" i="72"/>
  <c r="O106" i="72"/>
  <c r="O105" i="72"/>
  <c r="O164" i="72"/>
  <c r="O163" i="72"/>
  <c r="O162" i="72"/>
  <c r="O161" i="72"/>
  <c r="O160" i="72"/>
  <c r="O159" i="72"/>
  <c r="O158" i="72"/>
  <c r="O157" i="72"/>
  <c r="O156" i="72"/>
  <c r="O155" i="72"/>
  <c r="O154" i="72"/>
  <c r="O153" i="72"/>
  <c r="O152" i="72"/>
  <c r="O151" i="72"/>
  <c r="O150" i="72"/>
  <c r="O149" i="72"/>
  <c r="O148" i="72"/>
  <c r="O147" i="72"/>
  <c r="O146" i="72"/>
  <c r="O145" i="72"/>
  <c r="O144" i="72"/>
  <c r="O143" i="72"/>
  <c r="O142" i="72"/>
  <c r="O141" i="72"/>
  <c r="O140" i="72"/>
  <c r="O139" i="72"/>
  <c r="O138" i="72"/>
  <c r="O137" i="72"/>
  <c r="O136" i="72"/>
  <c r="O135" i="72"/>
  <c r="O134" i="72"/>
  <c r="O133" i="72"/>
  <c r="O132" i="72"/>
  <c r="O131" i="72"/>
  <c r="O130" i="72"/>
  <c r="O129" i="72"/>
  <c r="O128" i="72"/>
  <c r="O127" i="72"/>
  <c r="O126" i="72"/>
  <c r="O125" i="72"/>
  <c r="O124" i="72"/>
  <c r="O123" i="72"/>
  <c r="O122" i="72"/>
  <c r="O121" i="72"/>
  <c r="O120" i="72"/>
  <c r="O119" i="72"/>
  <c r="O118" i="72"/>
  <c r="O117" i="72"/>
  <c r="O116" i="72"/>
  <c r="O115" i="72"/>
  <c r="R97" i="69"/>
  <c r="R98" i="69"/>
  <c r="R99" i="69"/>
  <c r="R100" i="69"/>
  <c r="R101" i="69"/>
  <c r="R102" i="69"/>
  <c r="R103" i="69"/>
  <c r="W50" i="82"/>
  <c r="BN16" i="18"/>
  <c r="D141" i="72"/>
  <c r="BN33" i="18"/>
  <c r="F150" i="72"/>
  <c r="BL8" i="18"/>
  <c r="H148" i="72"/>
  <c r="H112" i="72"/>
  <c r="BN25" i="18"/>
  <c r="H96" i="72"/>
  <c r="G116" i="72"/>
  <c r="BL31" i="18"/>
  <c r="H97" i="72"/>
  <c r="D167" i="72"/>
  <c r="BN58" i="18"/>
  <c r="E122" i="72"/>
  <c r="F92" i="72"/>
  <c r="BK53" i="18"/>
  <c r="BM7" i="18"/>
  <c r="G127" i="72"/>
  <c r="D155" i="72"/>
  <c r="F122" i="72"/>
  <c r="D129" i="72"/>
  <c r="H143" i="72"/>
  <c r="G152" i="72"/>
  <c r="E146" i="72"/>
  <c r="E132" i="72"/>
  <c r="G95" i="72"/>
  <c r="F110" i="72"/>
  <c r="BN10" i="18"/>
  <c r="F155" i="72"/>
  <c r="E145" i="72"/>
  <c r="BL43" i="18"/>
  <c r="BL21" i="18"/>
  <c r="H165" i="72"/>
  <c r="F94" i="72"/>
  <c r="F108" i="72"/>
  <c r="E164" i="72"/>
  <c r="BM49" i="18"/>
  <c r="D134" i="72"/>
  <c r="E102" i="72"/>
  <c r="E116" i="72"/>
  <c r="BM41" i="18"/>
  <c r="H130" i="72"/>
  <c r="F148" i="72"/>
  <c r="F130" i="72"/>
  <c r="D127" i="72"/>
  <c r="BK9" i="18"/>
  <c r="BJ7" i="18"/>
  <c r="BM74" i="18"/>
  <c r="BL61" i="18"/>
  <c r="H151" i="72"/>
  <c r="BN12" i="18"/>
  <c r="BM27" i="18"/>
  <c r="BM52" i="18"/>
  <c r="BL14" i="18"/>
  <c r="H95" i="72"/>
  <c r="F143" i="72"/>
  <c r="BM30" i="18"/>
  <c r="BJ75" i="18"/>
  <c r="BJ64" i="18"/>
  <c r="E161" i="72"/>
  <c r="BK43" i="18"/>
  <c r="H139" i="72"/>
  <c r="H150" i="72"/>
  <c r="BK52" i="18"/>
  <c r="F134" i="72"/>
  <c r="G138" i="72"/>
  <c r="BL40" i="18"/>
  <c r="BM23" i="18"/>
  <c r="BJ66" i="18"/>
  <c r="BN32" i="18"/>
  <c r="BN15" i="18"/>
  <c r="BL53" i="18"/>
  <c r="E105" i="72"/>
  <c r="H136" i="72"/>
  <c r="D140" i="72"/>
  <c r="D164" i="72"/>
  <c r="D157" i="72"/>
  <c r="F142" i="72"/>
  <c r="BK33" i="18"/>
  <c r="D117" i="72"/>
  <c r="BL65" i="18"/>
  <c r="F111" i="72"/>
  <c r="G158" i="72"/>
  <c r="D125" i="72"/>
  <c r="BJ13" i="18"/>
  <c r="BN53" i="18"/>
  <c r="D93" i="72"/>
  <c r="F141" i="72"/>
  <c r="BJ17" i="18"/>
  <c r="BN23" i="18"/>
  <c r="BK56" i="18"/>
  <c r="H128" i="72"/>
  <c r="G115" i="72"/>
  <c r="D130" i="72"/>
  <c r="BM69" i="18"/>
  <c r="BN43" i="18"/>
  <c r="H138" i="72"/>
  <c r="G149" i="72"/>
  <c r="H91" i="72"/>
  <c r="BL32" i="18"/>
  <c r="G157" i="72"/>
  <c r="BN17" i="18"/>
  <c r="G146" i="72"/>
  <c r="BJ25" i="18"/>
  <c r="BK8" i="18"/>
  <c r="BN55" i="18"/>
  <c r="H104" i="72"/>
  <c r="D150" i="72"/>
  <c r="G148" i="72"/>
  <c r="H127" i="72"/>
  <c r="E93" i="72"/>
  <c r="BJ16" i="18"/>
  <c r="BL11" i="18"/>
  <c r="BK73" i="18"/>
  <c r="BM22" i="18"/>
  <c r="BM33" i="18"/>
  <c r="G156" i="72"/>
  <c r="BM59" i="18"/>
  <c r="BK24" i="18"/>
  <c r="BL60" i="18"/>
  <c r="H94" i="72"/>
  <c r="G120" i="72"/>
  <c r="E97" i="72"/>
  <c r="BL69" i="18"/>
  <c r="BN6" i="18"/>
  <c r="BK18" i="18"/>
  <c r="BK41" i="18"/>
  <c r="BJ60" i="18"/>
  <c r="H140" i="72"/>
  <c r="E147" i="72"/>
  <c r="BK66" i="18"/>
  <c r="BM70" i="18"/>
  <c r="BJ53" i="18"/>
  <c r="F119" i="72"/>
  <c r="BM51" i="18"/>
  <c r="BL27" i="18"/>
  <c r="H116" i="72"/>
  <c r="BN42" i="18"/>
  <c r="BJ40" i="18"/>
  <c r="BJ67" i="18"/>
  <c r="BL57" i="18"/>
  <c r="BL52" i="18"/>
  <c r="F120" i="72"/>
  <c r="E98" i="72"/>
  <c r="E139" i="72"/>
  <c r="BM50" i="18"/>
  <c r="F95" i="72"/>
  <c r="BL41" i="18"/>
  <c r="BJ19" i="18"/>
  <c r="E112" i="72"/>
  <c r="D109" i="72"/>
  <c r="G154" i="72"/>
  <c r="E134" i="72"/>
  <c r="BN74" i="18"/>
  <c r="BK59" i="18"/>
  <c r="G94" i="72"/>
  <c r="G106" i="72"/>
  <c r="F129" i="72"/>
  <c r="F156" i="72"/>
  <c r="BN20" i="18"/>
  <c r="E89" i="72"/>
  <c r="D110" i="72"/>
  <c r="BK55" i="18"/>
  <c r="BL54" i="18"/>
  <c r="BM45" i="18"/>
  <c r="F144" i="72"/>
  <c r="BN19" i="18"/>
  <c r="BJ28" i="18"/>
  <c r="BL6" i="18"/>
  <c r="G160" i="72"/>
  <c r="G123" i="72"/>
  <c r="BK12" i="18"/>
  <c r="BM64" i="18"/>
  <c r="E92" i="72"/>
  <c r="F160" i="72"/>
  <c r="G105" i="72"/>
  <c r="BL64" i="18"/>
  <c r="E117" i="72"/>
  <c r="E154" i="72"/>
  <c r="H123" i="72"/>
  <c r="E130" i="72"/>
  <c r="D133" i="72"/>
  <c r="F99" i="72"/>
  <c r="BM18" i="18"/>
  <c r="BN41" i="18"/>
  <c r="H129" i="72"/>
  <c r="BL47" i="18"/>
  <c r="BK64" i="18"/>
  <c r="BK29" i="18"/>
  <c r="G111" i="72"/>
  <c r="BN14" i="18"/>
  <c r="BL18" i="18"/>
  <c r="BM62" i="18"/>
  <c r="BJ57" i="18"/>
  <c r="O141" i="69" s="1"/>
  <c r="BK16" i="18"/>
  <c r="BM43" i="18"/>
  <c r="H152" i="72"/>
  <c r="G118" i="72"/>
  <c r="BK65" i="18"/>
  <c r="H166" i="72"/>
  <c r="BM56" i="18"/>
  <c r="H147" i="72"/>
  <c r="BM72" i="18"/>
  <c r="R156" i="69" s="1"/>
  <c r="BM65" i="18"/>
  <c r="BL59" i="18"/>
  <c r="BJ11" i="18"/>
  <c r="BJ52" i="18"/>
  <c r="H110" i="72"/>
  <c r="BL13" i="18"/>
  <c r="E119" i="72"/>
  <c r="BJ68" i="18"/>
  <c r="E99" i="72"/>
  <c r="F112" i="72"/>
  <c r="E113" i="72"/>
  <c r="BK58" i="18"/>
  <c r="BK54" i="18"/>
  <c r="G134" i="72"/>
  <c r="BN9" i="18"/>
  <c r="BK21" i="18"/>
  <c r="BJ21" i="18"/>
  <c r="BJ14" i="18"/>
  <c r="BJ31" i="18"/>
  <c r="D136" i="72"/>
  <c r="BM8" i="18"/>
  <c r="D156" i="72"/>
  <c r="BJ45" i="18"/>
  <c r="E111" i="72"/>
  <c r="G159" i="72"/>
  <c r="E144" i="72"/>
  <c r="F116" i="72"/>
  <c r="BK67" i="18"/>
  <c r="E158" i="72"/>
  <c r="D118" i="72"/>
  <c r="G161" i="72"/>
  <c r="G117" i="72"/>
  <c r="F128" i="72"/>
  <c r="D116" i="72"/>
  <c r="H158" i="72"/>
  <c r="D146" i="72"/>
  <c r="P138" i="69"/>
  <c r="E160" i="72"/>
  <c r="BN62" i="18"/>
  <c r="BM6" i="18"/>
  <c r="R136" i="69"/>
  <c r="G97" i="72"/>
  <c r="BN8" i="18"/>
  <c r="D112" i="72"/>
  <c r="E138" i="72"/>
  <c r="BJ32" i="18"/>
  <c r="F145" i="72"/>
  <c r="D108" i="72"/>
  <c r="BJ26" i="18"/>
  <c r="D114" i="72"/>
  <c r="E121" i="72"/>
  <c r="E141" i="72"/>
  <c r="H132" i="72"/>
  <c r="F89" i="72"/>
  <c r="BL46" i="18"/>
  <c r="BJ55" i="18"/>
  <c r="H160" i="72"/>
  <c r="BL62" i="18"/>
  <c r="F137" i="72"/>
  <c r="G162" i="72"/>
  <c r="E128" i="72"/>
  <c r="D89" i="72"/>
  <c r="G143" i="72"/>
  <c r="BL15" i="18"/>
  <c r="D122" i="72"/>
  <c r="F165" i="72"/>
  <c r="BJ44" i="18"/>
  <c r="O128" i="69" s="1"/>
  <c r="BK17" i="18"/>
  <c r="BJ27" i="18"/>
  <c r="BK10" i="18"/>
  <c r="D100" i="72"/>
  <c r="D145" i="72"/>
  <c r="D158" i="72"/>
  <c r="D92" i="72"/>
  <c r="F123" i="72"/>
  <c r="H92" i="72"/>
  <c r="D107" i="72"/>
  <c r="BL17" i="18"/>
  <c r="BM46" i="18"/>
  <c r="BM63" i="18"/>
  <c r="BL56" i="18"/>
  <c r="Q140" i="69" s="1"/>
  <c r="E110" i="72"/>
  <c r="D102" i="72"/>
  <c r="BK13" i="18"/>
  <c r="F135" i="72"/>
  <c r="BL73" i="18"/>
  <c r="BL19" i="18"/>
  <c r="BN21" i="18"/>
  <c r="BL33" i="18"/>
  <c r="BJ22" i="18"/>
  <c r="G121" i="72"/>
  <c r="H164" i="72"/>
  <c r="BL25" i="18"/>
  <c r="BN60" i="18"/>
  <c r="S144" i="69" s="1"/>
  <c r="BN30" i="18"/>
  <c r="F159" i="72"/>
  <c r="E109" i="72"/>
  <c r="G165" i="72"/>
  <c r="BM12" i="18"/>
  <c r="BL51" i="18"/>
  <c r="BL30" i="18"/>
  <c r="D161" i="72"/>
  <c r="H154" i="72"/>
  <c r="BM20" i="18"/>
  <c r="BJ50" i="18"/>
  <c r="BM25" i="18"/>
  <c r="F109" i="72"/>
  <c r="G129" i="72"/>
  <c r="G136" i="72"/>
  <c r="D126" i="72"/>
  <c r="BM28" i="18"/>
  <c r="F161" i="72"/>
  <c r="BJ12" i="18"/>
  <c r="BL24" i="18"/>
  <c r="D124" i="72"/>
  <c r="BJ49" i="18"/>
  <c r="O133" i="69" s="1"/>
  <c r="D154" i="72"/>
  <c r="E126" i="72"/>
  <c r="F103" i="72"/>
  <c r="H114" i="72"/>
  <c r="G101" i="72"/>
  <c r="BJ71" i="18"/>
  <c r="D152" i="72"/>
  <c r="G145" i="72"/>
  <c r="D105" i="72"/>
  <c r="G163" i="72"/>
  <c r="BJ6" i="18"/>
  <c r="H117" i="72"/>
  <c r="BM9" i="18"/>
  <c r="E96" i="72"/>
  <c r="G93" i="72"/>
  <c r="F115" i="72"/>
  <c r="E100" i="72"/>
  <c r="E136" i="72"/>
  <c r="BN47" i="18"/>
  <c r="BJ18" i="18"/>
  <c r="BK5" i="18"/>
  <c r="H98" i="72"/>
  <c r="H107" i="72"/>
  <c r="H133" i="72"/>
  <c r="BN44" i="18"/>
  <c r="BJ69" i="18"/>
  <c r="BN31" i="18"/>
  <c r="G89" i="72"/>
  <c r="BK75" i="18"/>
  <c r="D128" i="72"/>
  <c r="E124" i="72"/>
  <c r="BN73" i="18"/>
  <c r="BL45" i="18"/>
  <c r="H156" i="72"/>
  <c r="F101" i="72"/>
  <c r="F157" i="72"/>
  <c r="BJ5" i="18"/>
  <c r="BJ30" i="18"/>
  <c r="BK6" i="18"/>
  <c r="D99" i="72"/>
  <c r="H89" i="72"/>
  <c r="H93" i="72"/>
  <c r="H137" i="72"/>
  <c r="BJ41" i="18"/>
  <c r="O125" i="69" s="1"/>
  <c r="D119" i="72"/>
  <c r="BM13" i="18"/>
  <c r="BN75" i="18"/>
  <c r="BM5" i="18"/>
  <c r="BM58" i="18"/>
  <c r="BL44" i="18"/>
  <c r="E91" i="72"/>
  <c r="BK60" i="18"/>
  <c r="BM17" i="18"/>
  <c r="H157" i="72"/>
  <c r="BL58" i="18"/>
  <c r="D106" i="72"/>
  <c r="BJ58" i="18"/>
  <c r="F131" i="72"/>
  <c r="H121" i="72"/>
  <c r="F138" i="72"/>
  <c r="D97" i="72"/>
  <c r="H142" i="72"/>
  <c r="E156" i="72"/>
  <c r="BM73" i="18"/>
  <c r="R157" i="69" s="1"/>
  <c r="F93" i="72"/>
  <c r="BJ29" i="18"/>
  <c r="E115" i="72"/>
  <c r="BM68" i="18"/>
  <c r="E94" i="72"/>
  <c r="F146" i="72"/>
  <c r="F132" i="72"/>
  <c r="D94" i="72"/>
  <c r="G140" i="72"/>
  <c r="BM71" i="18"/>
  <c r="BM24" i="18"/>
  <c r="D137" i="72"/>
  <c r="BK61" i="18"/>
  <c r="G155" i="72"/>
  <c r="BK15" i="18"/>
  <c r="H101" i="72"/>
  <c r="E108" i="72"/>
  <c r="BK74" i="18"/>
  <c r="G164" i="72"/>
  <c r="F100" i="72"/>
  <c r="BK27" i="18"/>
  <c r="D165" i="72"/>
  <c r="BK71" i="18"/>
  <c r="BN67" i="18"/>
  <c r="G124" i="72"/>
  <c r="BN57" i="18"/>
  <c r="BK48" i="18"/>
  <c r="F113" i="72"/>
  <c r="G91" i="72"/>
  <c r="BN24" i="18"/>
  <c r="Q142" i="69"/>
  <c r="H149" i="72"/>
  <c r="BL50" i="18"/>
  <c r="D120" i="72"/>
  <c r="BL12" i="18"/>
  <c r="BM16" i="18"/>
  <c r="BJ48" i="18"/>
  <c r="O132" i="69" s="1"/>
  <c r="BN26" i="18"/>
  <c r="G98" i="72"/>
  <c r="H141" i="72"/>
  <c r="G100" i="72"/>
  <c r="E90" i="72"/>
  <c r="BJ46" i="18"/>
  <c r="BL28" i="18"/>
  <c r="D132" i="72"/>
  <c r="BN52" i="18"/>
  <c r="E165" i="72"/>
  <c r="BN69" i="18"/>
  <c r="D147" i="72"/>
  <c r="BL70" i="18"/>
  <c r="BN68" i="18"/>
  <c r="G142" i="72"/>
  <c r="BL23" i="18"/>
  <c r="BJ10" i="18"/>
  <c r="F149" i="72"/>
  <c r="BJ70" i="18"/>
  <c r="BL66" i="18"/>
  <c r="BJ42" i="18"/>
  <c r="F97" i="72"/>
  <c r="BL5" i="18"/>
  <c r="F107" i="72"/>
  <c r="BN63" i="18"/>
  <c r="BN59" i="18"/>
  <c r="F104" i="72"/>
  <c r="BK70" i="18"/>
  <c r="BN66" i="18"/>
  <c r="H126" i="72"/>
  <c r="BJ15" i="18"/>
  <c r="D131" i="72"/>
  <c r="H118" i="72"/>
  <c r="E166" i="72"/>
  <c r="F118" i="72"/>
  <c r="F133" i="72"/>
  <c r="G141" i="72"/>
  <c r="BK51" i="18"/>
  <c r="BK45" i="18"/>
  <c r="BM61" i="18"/>
  <c r="G132" i="72"/>
  <c r="F136" i="72"/>
  <c r="BJ33" i="18"/>
  <c r="D149" i="72"/>
  <c r="BL74" i="18"/>
  <c r="D143" i="72"/>
  <c r="BN50" i="18"/>
  <c r="S134" i="69" s="1"/>
  <c r="BL10" i="18"/>
  <c r="G126" i="72"/>
  <c r="BN40" i="18"/>
  <c r="D91" i="72"/>
  <c r="E133" i="72"/>
  <c r="BM21" i="18"/>
  <c r="BJ23" i="18"/>
  <c r="BL48" i="18"/>
  <c r="D111" i="72"/>
  <c r="BL7" i="18"/>
  <c r="BN64" i="18"/>
  <c r="G137" i="72"/>
  <c r="E152" i="72"/>
  <c r="F117" i="72"/>
  <c r="BJ43" i="18"/>
  <c r="E167" i="72"/>
  <c r="BJ61" i="18"/>
  <c r="BK19" i="18"/>
  <c r="BK20" i="18"/>
  <c r="D163" i="72"/>
  <c r="BM47" i="18"/>
  <c r="R131" i="69" s="1"/>
  <c r="BK62" i="18"/>
  <c r="BL71" i="18"/>
  <c r="H113" i="72"/>
  <c r="F153" i="72"/>
  <c r="BJ65" i="18"/>
  <c r="G122" i="72"/>
  <c r="BL26" i="18"/>
  <c r="BJ24" i="18"/>
  <c r="E127" i="72"/>
  <c r="F162" i="72"/>
  <c r="F121" i="72"/>
  <c r="G119" i="72"/>
  <c r="F167" i="72"/>
  <c r="G166" i="72"/>
  <c r="G90" i="72"/>
  <c r="BN22" i="18"/>
  <c r="BK26" i="18"/>
  <c r="BN28" i="18"/>
  <c r="BN72" i="18"/>
  <c r="D166" i="72"/>
  <c r="R140" i="69"/>
  <c r="P144" i="69"/>
  <c r="BM44" i="18"/>
  <c r="R128" i="69" s="1"/>
  <c r="H161" i="72"/>
  <c r="H145" i="72"/>
  <c r="BL63" i="18"/>
  <c r="D123" i="72"/>
  <c r="BM10" i="18"/>
  <c r="BJ56" i="18"/>
  <c r="BJ63" i="18"/>
  <c r="F139" i="72"/>
  <c r="BK72" i="18"/>
  <c r="E151" i="72"/>
  <c r="BJ8" i="18"/>
  <c r="BM40" i="18"/>
  <c r="E129" i="72"/>
  <c r="BL20" i="18"/>
  <c r="BK47" i="18"/>
  <c r="D101" i="72"/>
  <c r="E163" i="72"/>
  <c r="E120" i="72"/>
  <c r="F105" i="72"/>
  <c r="BL29" i="18"/>
  <c r="BN65" i="18"/>
  <c r="BJ59" i="18"/>
  <c r="BN56" i="18"/>
  <c r="G114" i="72"/>
  <c r="BM26" i="18"/>
  <c r="Q158" i="69"/>
  <c r="BN13" i="18"/>
  <c r="BM11" i="18"/>
  <c r="E103" i="72"/>
  <c r="G139" i="72"/>
  <c r="H102" i="72"/>
  <c r="F106" i="72"/>
  <c r="D135" i="72"/>
  <c r="E131" i="72"/>
  <c r="BN61" i="18"/>
  <c r="E95" i="72"/>
  <c r="G99" i="72"/>
  <c r="F91" i="72"/>
  <c r="BM48" i="18"/>
  <c r="R132" i="69" s="1"/>
  <c r="BK14" i="18"/>
  <c r="BM53" i="18"/>
  <c r="R137" i="69"/>
  <c r="F151" i="72"/>
  <c r="BL49" i="18"/>
  <c r="Q133" i="69" s="1"/>
  <c r="E143" i="72"/>
  <c r="D159" i="72"/>
  <c r="BN18" i="18"/>
  <c r="BM29" i="18"/>
  <c r="E159" i="72"/>
  <c r="E107" i="72"/>
  <c r="BM60" i="18"/>
  <c r="R144" i="69" s="1"/>
  <c r="BK25" i="18"/>
  <c r="BL16" i="18"/>
  <c r="H120" i="72"/>
  <c r="D138" i="72"/>
  <c r="G133" i="72"/>
  <c r="G167" i="72"/>
  <c r="H134" i="72"/>
  <c r="BK22" i="18"/>
  <c r="BK50" i="18"/>
  <c r="BL72" i="18"/>
  <c r="Q156" i="69" s="1"/>
  <c r="BL67" i="18"/>
  <c r="BN48" i="18"/>
  <c r="G131" i="72"/>
  <c r="G110" i="72"/>
  <c r="Q132" i="69"/>
  <c r="BM75" i="18"/>
  <c r="BK30" i="18"/>
  <c r="BK68" i="18"/>
  <c r="BM55" i="18"/>
  <c r="BK42" i="18"/>
  <c r="BJ54" i="18"/>
  <c r="BK7" i="18"/>
  <c r="BK31" i="18"/>
  <c r="G92" i="72"/>
  <c r="BL68" i="18"/>
  <c r="D103" i="72"/>
  <c r="H115" i="72"/>
  <c r="E125" i="72"/>
  <c r="G125" i="72"/>
  <c r="BN71" i="18"/>
  <c r="H105" i="72"/>
  <c r="BN27" i="18"/>
  <c r="BM67" i="18"/>
  <c r="H144" i="72"/>
  <c r="D121" i="72"/>
  <c r="G144" i="72"/>
  <c r="G102" i="72"/>
  <c r="BJ72" i="18"/>
  <c r="BM14" i="18"/>
  <c r="F140" i="72"/>
  <c r="D113" i="72"/>
  <c r="H122" i="72"/>
  <c r="BN49" i="18"/>
  <c r="S133" i="69" s="1"/>
  <c r="BM31" i="18"/>
  <c r="BL55" i="18"/>
  <c r="G104" i="72"/>
  <c r="BL9" i="18"/>
  <c r="E162" i="72"/>
  <c r="H99" i="72"/>
  <c r="E104" i="72"/>
  <c r="BK44" i="18"/>
  <c r="BN46" i="18"/>
  <c r="R130" i="69"/>
  <c r="H109" i="72"/>
  <c r="G128" i="72"/>
  <c r="O144" i="69"/>
  <c r="G130" i="72"/>
  <c r="Q131" i="69"/>
  <c r="BN45" i="18"/>
  <c r="E157" i="72"/>
  <c r="D153" i="72"/>
  <c r="H155" i="72"/>
  <c r="Q141" i="69"/>
  <c r="E140" i="72"/>
  <c r="BL22" i="18"/>
  <c r="E150" i="72"/>
  <c r="Q135" i="69"/>
  <c r="F166" i="72"/>
  <c r="S137" i="69"/>
  <c r="E114" i="72"/>
  <c r="BK23" i="18"/>
  <c r="H103" i="72"/>
  <c r="F127" i="72"/>
  <c r="G108" i="72"/>
  <c r="H153" i="72"/>
  <c r="BK46" i="18"/>
  <c r="F158" i="72"/>
  <c r="BJ47" i="18"/>
  <c r="E118" i="72"/>
  <c r="H90" i="72"/>
  <c r="BM15" i="18"/>
  <c r="D160" i="72"/>
  <c r="D151" i="72"/>
  <c r="BK11" i="18"/>
  <c r="BJ62" i="18"/>
  <c r="BK63" i="18"/>
  <c r="BL75" i="18"/>
  <c r="H124" i="72"/>
  <c r="D148" i="72"/>
  <c r="BN5" i="18"/>
  <c r="BN29" i="18"/>
  <c r="BJ20" i="18"/>
  <c r="E137" i="72"/>
  <c r="F163" i="72"/>
  <c r="G151" i="72"/>
  <c r="H159" i="72"/>
  <c r="F98" i="72"/>
  <c r="D142" i="72"/>
  <c r="BN70" i="18"/>
  <c r="D115" i="72"/>
  <c r="BN7" i="18"/>
  <c r="BN54" i="18"/>
  <c r="BK49" i="18"/>
  <c r="P133" i="69" s="1"/>
  <c r="BK69" i="18"/>
  <c r="F90" i="72"/>
  <c r="F154" i="72"/>
  <c r="F147" i="72"/>
  <c r="F152" i="72"/>
  <c r="H131" i="72"/>
  <c r="E142" i="72"/>
  <c r="D96" i="72"/>
  <c r="BK57" i="18"/>
  <c r="H163" i="72"/>
  <c r="D144" i="72"/>
  <c r="BM19" i="18"/>
  <c r="BM32" i="18"/>
  <c r="F102" i="72"/>
  <c r="H108" i="72"/>
  <c r="H135" i="72"/>
  <c r="F96" i="72"/>
  <c r="H146" i="72"/>
  <c r="D98" i="72"/>
  <c r="F125" i="72"/>
  <c r="E106" i="72"/>
  <c r="BJ51" i="18"/>
  <c r="BJ74" i="18"/>
  <c r="H167" i="72"/>
  <c r="S151" i="69"/>
  <c r="H106" i="72"/>
  <c r="BM66" i="18"/>
  <c r="BM54" i="18"/>
  <c r="H162" i="72"/>
  <c r="D90" i="72"/>
  <c r="H111" i="72"/>
  <c r="G96" i="72"/>
  <c r="BM42" i="18"/>
  <c r="BN51" i="18"/>
  <c r="E135" i="72"/>
  <c r="BK28" i="18"/>
  <c r="BL42" i="18"/>
  <c r="BJ9" i="18"/>
  <c r="D162" i="72"/>
  <c r="G150" i="72"/>
  <c r="G147" i="72"/>
  <c r="G135" i="72"/>
  <c r="E101" i="72"/>
  <c r="G153" i="72"/>
  <c r="P146" i="69"/>
  <c r="G109" i="72"/>
  <c r="F114" i="72"/>
  <c r="D139" i="72"/>
  <c r="H125" i="72"/>
  <c r="D95" i="72"/>
  <c r="E149" i="72"/>
  <c r="E148" i="72"/>
  <c r="F164" i="72"/>
  <c r="BM57" i="18"/>
  <c r="E155" i="72"/>
  <c r="BK40" i="18"/>
  <c r="H119" i="72"/>
  <c r="O129" i="69"/>
  <c r="E123" i="72"/>
  <c r="BJ73" i="18"/>
  <c r="D104" i="72"/>
  <c r="G107" i="72"/>
  <c r="BK32" i="18"/>
  <c r="G103" i="72"/>
  <c r="F126" i="72"/>
  <c r="Q143" i="69"/>
  <c r="E153" i="72"/>
  <c r="R147" i="69"/>
  <c r="H100" i="72"/>
  <c r="G113" i="72"/>
  <c r="F124" i="72"/>
  <c r="G112" i="72"/>
  <c r="BN11" i="18"/>
  <c r="H63" i="79" l="1"/>
  <c r="H54" i="79"/>
  <c r="G42" i="79"/>
  <c r="F61" i="79"/>
  <c r="H41" i="79"/>
  <c r="I49" i="79"/>
  <c r="I57" i="79"/>
  <c r="I66" i="79"/>
  <c r="H45" i="79"/>
  <c r="I53" i="79"/>
  <c r="H62" i="79"/>
  <c r="I51" i="79"/>
  <c r="F44" i="79"/>
  <c r="F56" i="79"/>
  <c r="F50" i="79"/>
  <c r="I47" i="79"/>
  <c r="F65" i="79"/>
  <c r="G60" i="79"/>
  <c r="J56" i="79"/>
  <c r="J53" i="79"/>
  <c r="H55" i="79"/>
  <c r="F53" i="79"/>
  <c r="H49" i="79"/>
  <c r="G48" i="79"/>
  <c r="G55" i="79"/>
  <c r="J41" i="79"/>
  <c r="J43" i="79"/>
  <c r="G67" i="79"/>
  <c r="H66" i="79"/>
  <c r="H60" i="79"/>
  <c r="H53" i="79"/>
  <c r="I46" i="79"/>
  <c r="G47" i="79"/>
  <c r="I52" i="79"/>
  <c r="H57" i="79"/>
  <c r="J64" i="79"/>
  <c r="F41" i="79"/>
  <c r="J49" i="79"/>
  <c r="J55" i="79"/>
  <c r="F66" i="79"/>
  <c r="J62" i="79"/>
  <c r="G58" i="79"/>
  <c r="F51" i="79"/>
  <c r="H59" i="79"/>
  <c r="G52" i="79"/>
  <c r="G64" i="79"/>
  <c r="H44" i="79"/>
  <c r="I48" i="79"/>
  <c r="H50" i="79"/>
  <c r="G49" i="79"/>
  <c r="H48" i="79"/>
  <c r="J60" i="79"/>
  <c r="F43" i="79"/>
  <c r="F42" i="79"/>
  <c r="F67" i="79"/>
  <c r="G57" i="79"/>
  <c r="J66" i="79"/>
  <c r="H51" i="79"/>
  <c r="G39" i="79"/>
  <c r="G54" i="79"/>
  <c r="I61" i="79"/>
  <c r="J50" i="79"/>
  <c r="J48" i="79"/>
  <c r="H40" i="79"/>
  <c r="I40" i="79"/>
  <c r="I58" i="79"/>
  <c r="I43" i="79"/>
  <c r="J44" i="79"/>
  <c r="G53" i="79"/>
  <c r="H65" i="79"/>
  <c r="J54" i="79"/>
  <c r="F40" i="79"/>
  <c r="I54" i="79"/>
  <c r="G56" i="79"/>
  <c r="I39" i="79"/>
  <c r="F45" i="79"/>
  <c r="F64" i="79"/>
  <c r="G50" i="79"/>
  <c r="G46" i="79"/>
  <c r="F48" i="79"/>
  <c r="I64" i="79"/>
  <c r="H61" i="79"/>
  <c r="I59" i="79"/>
  <c r="H39" i="79"/>
  <c r="I56" i="79"/>
  <c r="I45" i="79"/>
  <c r="H42" i="79"/>
  <c r="F63" i="79"/>
  <c r="I42" i="79"/>
  <c r="J40" i="79"/>
  <c r="J57" i="79"/>
  <c r="H58" i="79"/>
  <c r="G66" i="79"/>
  <c r="J52" i="79"/>
  <c r="H67" i="79"/>
  <c r="F54" i="79"/>
  <c r="G65" i="79"/>
  <c r="H43" i="79"/>
  <c r="I65" i="79"/>
  <c r="J63" i="79"/>
  <c r="G41" i="79"/>
  <c r="F57" i="79"/>
  <c r="F49" i="79"/>
  <c r="H64" i="79"/>
  <c r="F62" i="79"/>
  <c r="J42" i="79"/>
  <c r="G63" i="79"/>
  <c r="I55" i="79"/>
  <c r="J61" i="79"/>
  <c r="J45" i="79"/>
  <c r="J39" i="79"/>
  <c r="F55" i="79"/>
  <c r="I41" i="79"/>
  <c r="F58" i="79"/>
  <c r="J51" i="79"/>
  <c r="G44" i="79"/>
  <c r="G40" i="79"/>
  <c r="I62" i="79"/>
  <c r="F47" i="79"/>
  <c r="H46" i="79"/>
  <c r="F60" i="79"/>
  <c r="J46" i="79"/>
  <c r="F39" i="79"/>
  <c r="H52" i="79"/>
  <c r="H56" i="79"/>
  <c r="J65" i="79"/>
  <c r="G45" i="79"/>
  <c r="J58" i="79"/>
  <c r="I67" i="79"/>
  <c r="I44" i="79"/>
  <c r="J67" i="79"/>
  <c r="F59" i="79"/>
  <c r="J47" i="79"/>
  <c r="G62" i="79"/>
  <c r="G59" i="79"/>
  <c r="F46" i="79"/>
  <c r="I60" i="79"/>
  <c r="G43" i="79"/>
  <c r="G51" i="79"/>
  <c r="G61" i="79"/>
  <c r="I63" i="79"/>
  <c r="F52" i="79"/>
  <c r="I50" i="79"/>
  <c r="H47" i="79"/>
  <c r="J59" i="79"/>
  <c r="J102" i="65"/>
  <c r="AY113" i="79"/>
  <c r="AZ125" i="79"/>
  <c r="BA154" i="79"/>
  <c r="AZ107" i="79"/>
  <c r="AX126" i="79"/>
  <c r="BA124" i="79"/>
  <c r="BB136" i="79"/>
  <c r="BB131" i="79"/>
  <c r="AZ149" i="79"/>
  <c r="AZ145" i="79"/>
  <c r="AY158" i="79"/>
  <c r="BB157" i="79"/>
  <c r="AX135" i="79"/>
  <c r="BB164" i="79"/>
  <c r="BB161" i="79"/>
  <c r="AZ131" i="79"/>
  <c r="BA158" i="79"/>
  <c r="BB153" i="79"/>
  <c r="AX158" i="79"/>
  <c r="AY120" i="79"/>
  <c r="AY116" i="79"/>
  <c r="BB118" i="79"/>
  <c r="AX129" i="79"/>
  <c r="BB123" i="79"/>
  <c r="BB107" i="79"/>
  <c r="BB146" i="79"/>
  <c r="AY114" i="79"/>
  <c r="AZ143" i="79"/>
  <c r="AZ108" i="79"/>
  <c r="AX109" i="79"/>
  <c r="AY146" i="79"/>
  <c r="AY108" i="79"/>
  <c r="BB145" i="79"/>
  <c r="BB111" i="79"/>
  <c r="AX139" i="79"/>
  <c r="BB106" i="79"/>
  <c r="AX134" i="79"/>
  <c r="AZ111" i="79"/>
  <c r="BA140" i="79"/>
  <c r="AY137" i="79"/>
  <c r="BA106" i="79"/>
  <c r="AX159" i="79"/>
  <c r="BB129" i="79"/>
  <c r="AX157" i="79"/>
  <c r="AZ121" i="79"/>
  <c r="BA150" i="79"/>
  <c r="AX164" i="79"/>
  <c r="AX119" i="79"/>
  <c r="AY148" i="79"/>
  <c r="BA117" i="79"/>
  <c r="AY130" i="79"/>
  <c r="AZ159" i="79"/>
  <c r="BB128" i="79"/>
  <c r="AX156" i="79"/>
  <c r="AY134" i="79"/>
  <c r="AZ163" i="79"/>
  <c r="BB133" i="79"/>
  <c r="AX161" i="79"/>
  <c r="AZ130" i="79"/>
  <c r="AY156" i="79"/>
  <c r="BB125" i="79"/>
  <c r="AX153" i="79"/>
  <c r="AX123" i="79"/>
  <c r="AY152" i="79"/>
  <c r="AY124" i="79"/>
  <c r="AZ153" i="79"/>
  <c r="BB122" i="79"/>
  <c r="AX150" i="79"/>
  <c r="AZ119" i="79"/>
  <c r="BA148" i="79"/>
  <c r="AZ115" i="79"/>
  <c r="BA144" i="79"/>
  <c r="BA116" i="79"/>
  <c r="AZ142" i="79"/>
  <c r="BA107" i="79"/>
  <c r="AY136" i="79"/>
  <c r="AX127" i="79"/>
  <c r="BA108" i="79"/>
  <c r="AY122" i="79"/>
  <c r="BB137" i="79"/>
  <c r="AZ151" i="79"/>
  <c r="BB121" i="79"/>
  <c r="AX115" i="79"/>
  <c r="AY144" i="79"/>
  <c r="AX111" i="79"/>
  <c r="AY140" i="79"/>
  <c r="AZ129" i="79"/>
  <c r="BA159" i="79"/>
  <c r="AX107" i="79"/>
  <c r="BA122" i="79"/>
  <c r="BB151" i="79"/>
  <c r="BB134" i="79"/>
  <c r="AX162" i="79"/>
  <c r="BB117" i="79"/>
  <c r="AX145" i="79"/>
  <c r="BA160" i="79"/>
  <c r="AX117" i="79"/>
  <c r="BA132" i="79"/>
  <c r="BA128" i="79"/>
  <c r="BA111" i="79"/>
  <c r="AY126" i="79"/>
  <c r="AZ154" i="79"/>
  <c r="AZ137" i="79"/>
  <c r="AX151" i="79"/>
  <c r="BB119" i="79"/>
  <c r="AZ133" i="79"/>
  <c r="AX147" i="79"/>
  <c r="BA162" i="79"/>
  <c r="AX113" i="79"/>
  <c r="AY142" i="79"/>
  <c r="BB140" i="79"/>
  <c r="BB135" i="79"/>
  <c r="AY125" i="79"/>
  <c r="AX108" i="79"/>
  <c r="AX163" i="79"/>
  <c r="BA164" i="79"/>
  <c r="AX131" i="79"/>
  <c r="AY160" i="79"/>
  <c r="BA129" i="79"/>
  <c r="BB158" i="79"/>
  <c r="BA112" i="79"/>
  <c r="BB141" i="79"/>
  <c r="AZ155" i="79"/>
  <c r="BB113" i="79"/>
  <c r="AZ127" i="79"/>
  <c r="AX141" i="79"/>
  <c r="BA156" i="79"/>
  <c r="AY112" i="79"/>
  <c r="BB127" i="79"/>
  <c r="AZ141" i="79"/>
  <c r="AX154" i="79"/>
  <c r="BB110" i="79"/>
  <c r="AZ124" i="79"/>
  <c r="AX138" i="79"/>
  <c r="BA153" i="79"/>
  <c r="AX121" i="79"/>
  <c r="BA135" i="79"/>
  <c r="AY150" i="79"/>
  <c r="BA118" i="79"/>
  <c r="AY132" i="79"/>
  <c r="BB147" i="79"/>
  <c r="AZ161" i="79"/>
  <c r="BA114" i="79"/>
  <c r="AY128" i="79"/>
  <c r="BB143" i="79"/>
  <c r="AZ157" i="79"/>
  <c r="AX120" i="79"/>
  <c r="BA136" i="79"/>
  <c r="AY149" i="79"/>
  <c r="BA152" i="79"/>
  <c r="AZ123" i="79"/>
  <c r="AZ164" i="79"/>
  <c r="AZ106" i="79"/>
  <c r="AX155" i="79"/>
  <c r="AY164" i="79"/>
  <c r="AY155" i="79"/>
  <c r="AZ160" i="79"/>
  <c r="BA120" i="79"/>
  <c r="BB149" i="79"/>
  <c r="BB108" i="79"/>
  <c r="BA115" i="79"/>
  <c r="AY117" i="79"/>
  <c r="BB120" i="79"/>
  <c r="AZ122" i="79"/>
  <c r="AX124" i="79"/>
  <c r="BA127" i="79"/>
  <c r="AY129" i="79"/>
  <c r="BB132" i="79"/>
  <c r="AZ134" i="79"/>
  <c r="AX136" i="79"/>
  <c r="BB144" i="79"/>
  <c r="AZ146" i="79"/>
  <c r="AX148" i="79"/>
  <c r="BA151" i="79"/>
  <c r="AY153" i="79"/>
  <c r="BB156" i="79"/>
  <c r="AZ158" i="79"/>
  <c r="AX160" i="79"/>
  <c r="BA163" i="79"/>
  <c r="BB116" i="79"/>
  <c r="AZ118" i="79"/>
  <c r="BA123" i="79"/>
  <c r="BA134" i="79"/>
  <c r="AX144" i="79"/>
  <c r="BA147" i="79"/>
  <c r="BB152" i="79"/>
  <c r="BB163" i="79"/>
  <c r="AZ112" i="79"/>
  <c r="AX114" i="79"/>
  <c r="AY119" i="79"/>
  <c r="AY131" i="79"/>
  <c r="BA141" i="79"/>
  <c r="AY143" i="79"/>
  <c r="AZ148" i="79"/>
  <c r="AX110" i="79"/>
  <c r="AY138" i="79"/>
  <c r="AY110" i="79"/>
  <c r="BB112" i="79"/>
  <c r="AZ114" i="79"/>
  <c r="AX116" i="79"/>
  <c r="BA119" i="79"/>
  <c r="AY121" i="79"/>
  <c r="BB124" i="79"/>
  <c r="AZ126" i="79"/>
  <c r="AX128" i="79"/>
  <c r="AZ138" i="79"/>
  <c r="AX140" i="79"/>
  <c r="BA143" i="79"/>
  <c r="AY145" i="79"/>
  <c r="BB148" i="79"/>
  <c r="AZ150" i="79"/>
  <c r="AX152" i="79"/>
  <c r="BA155" i="79"/>
  <c r="AY157" i="79"/>
  <c r="AZ109" i="79"/>
  <c r="BA138" i="79"/>
  <c r="BA109" i="79"/>
  <c r="BB138" i="79"/>
  <c r="AY107" i="79"/>
  <c r="AZ136" i="79"/>
  <c r="AX132" i="79"/>
  <c r="AY161" i="79"/>
  <c r="BA130" i="79"/>
  <c r="BB159" i="79"/>
  <c r="BA125" i="79"/>
  <c r="BB154" i="79"/>
  <c r="AY127" i="79"/>
  <c r="AZ135" i="79"/>
  <c r="AY106" i="79"/>
  <c r="AX149" i="79"/>
  <c r="AY111" i="79"/>
  <c r="AZ140" i="79"/>
  <c r="AZ156" i="79"/>
  <c r="BB109" i="79"/>
  <c r="AX137" i="79"/>
  <c r="BB114" i="79"/>
  <c r="AX142" i="79"/>
  <c r="BB130" i="79"/>
  <c r="BA110" i="79"/>
  <c r="BB139" i="79"/>
  <c r="AY109" i="79"/>
  <c r="AZ116" i="79"/>
  <c r="BA145" i="79"/>
  <c r="AZ132" i="79"/>
  <c r="BA161" i="79"/>
  <c r="AZ113" i="79"/>
  <c r="AX125" i="79"/>
  <c r="AY154" i="79"/>
  <c r="AX118" i="79"/>
  <c r="AY147" i="79"/>
  <c r="AY163" i="79"/>
  <c r="BA142" i="79"/>
  <c r="BA121" i="79"/>
  <c r="BB150" i="79"/>
  <c r="BA137" i="79"/>
  <c r="AY123" i="79"/>
  <c r="AZ152" i="79"/>
  <c r="AY139" i="79"/>
  <c r="BB115" i="79"/>
  <c r="AX143" i="79"/>
  <c r="BB126" i="79"/>
  <c r="BA113" i="79"/>
  <c r="BB142" i="79"/>
  <c r="AX133" i="79"/>
  <c r="AZ139" i="79"/>
  <c r="AZ128" i="79"/>
  <c r="BA157" i="79"/>
  <c r="AY115" i="79"/>
  <c r="AZ144" i="79"/>
  <c r="AY162" i="79"/>
  <c r="BA126" i="79"/>
  <c r="AZ117" i="79"/>
  <c r="BA146" i="79"/>
  <c r="AZ110" i="79"/>
  <c r="BA139" i="79"/>
  <c r="BA131" i="79"/>
  <c r="BB160" i="79"/>
  <c r="AX130" i="79"/>
  <c r="AY159" i="79"/>
  <c r="AX146" i="79"/>
  <c r="BB155" i="79"/>
  <c r="AY118" i="79"/>
  <c r="AZ147" i="79"/>
  <c r="AX112" i="79"/>
  <c r="AY141" i="79"/>
  <c r="AY133" i="79"/>
  <c r="AZ162" i="79"/>
  <c r="BA133" i="79"/>
  <c r="BB162" i="79"/>
  <c r="AZ120" i="79"/>
  <c r="BA149" i="79"/>
  <c r="AX106" i="79"/>
  <c r="AY135" i="79"/>
  <c r="AX122" i="79"/>
  <c r="AY151" i="79"/>
  <c r="O157" i="69"/>
  <c r="O126" i="69"/>
  <c r="Q157" i="69"/>
  <c r="P150" i="69"/>
  <c r="R150" i="69"/>
  <c r="P135" i="69"/>
  <c r="Q146" i="69"/>
  <c r="S139" i="69"/>
  <c r="Q149" i="69"/>
  <c r="P129" i="69"/>
  <c r="P140" i="69"/>
  <c r="S129" i="69"/>
  <c r="O156" i="69"/>
  <c r="O154" i="69"/>
  <c r="R149" i="69"/>
  <c r="O150" i="69"/>
  <c r="P125" i="69"/>
  <c r="R129" i="69"/>
  <c r="Q137" i="69"/>
  <c r="R135" i="69"/>
  <c r="Q153" i="69"/>
  <c r="R145" i="69"/>
  <c r="S153" i="69"/>
  <c r="R153" i="69"/>
  <c r="P132" i="69"/>
  <c r="S135" i="69"/>
  <c r="S138" i="69"/>
  <c r="Q127" i="69"/>
  <c r="S154" i="69"/>
  <c r="R146" i="69"/>
  <c r="P143" i="69"/>
  <c r="P127" i="69"/>
  <c r="Q134" i="69"/>
  <c r="P153" i="69"/>
  <c r="S156" i="69"/>
  <c r="S159" i="69"/>
  <c r="R151" i="69"/>
  <c r="Q151" i="69"/>
  <c r="Q154" i="69"/>
  <c r="Q138" i="69"/>
  <c r="R133" i="69"/>
  <c r="R139" i="69"/>
  <c r="Q126" i="69"/>
  <c r="O148" i="69"/>
  <c r="Q130" i="69"/>
  <c r="P157" i="69"/>
  <c r="S155" i="69"/>
  <c r="S152" i="69"/>
  <c r="P154" i="69"/>
  <c r="S143" i="69"/>
  <c r="R154" i="69"/>
  <c r="O142" i="69"/>
  <c r="P134" i="69"/>
  <c r="S149" i="69"/>
  <c r="P155" i="69"/>
  <c r="P158" i="69"/>
  <c r="O159" i="69"/>
  <c r="O135" i="69"/>
  <c r="Q139" i="69"/>
  <c r="R138" i="69"/>
  <c r="S126" i="69"/>
  <c r="S140" i="69"/>
  <c r="S136" i="69"/>
  <c r="P139" i="69"/>
  <c r="S142" i="69"/>
  <c r="S125" i="69"/>
  <c r="P142" i="69"/>
  <c r="R158" i="69"/>
  <c r="P136" i="69"/>
  <c r="Q128" i="69"/>
  <c r="P147" i="69"/>
  <c r="S150" i="69"/>
  <c r="O138" i="69"/>
  <c r="S157" i="69"/>
  <c r="P145" i="69"/>
  <c r="P152" i="69"/>
  <c r="O146" i="69"/>
  <c r="O130" i="69"/>
  <c r="O147" i="69"/>
  <c r="Q148" i="69"/>
  <c r="Q152" i="69"/>
  <c r="O153" i="69"/>
  <c r="R155" i="69"/>
  <c r="Q159" i="69"/>
  <c r="Q145" i="69"/>
  <c r="R152" i="69"/>
  <c r="O145" i="69"/>
  <c r="Q155" i="69"/>
  <c r="Q147" i="69"/>
  <c r="Q129" i="69"/>
  <c r="R134" i="69"/>
  <c r="S145" i="69"/>
  <c r="P130" i="69"/>
  <c r="P148" i="69"/>
  <c r="O136" i="69"/>
  <c r="O131" i="69"/>
  <c r="O152" i="69"/>
  <c r="O139" i="69"/>
  <c r="Q136" i="69"/>
  <c r="S141" i="69"/>
  <c r="P131" i="69"/>
  <c r="R142" i="69"/>
  <c r="O143" i="69"/>
  <c r="P149" i="69"/>
  <c r="R125" i="69"/>
  <c r="Q125" i="69"/>
  <c r="S147" i="69"/>
  <c r="O158" i="69"/>
  <c r="O149" i="69"/>
  <c r="R126" i="69"/>
  <c r="Q150" i="69"/>
  <c r="O155" i="69"/>
  <c r="S158" i="69"/>
  <c r="S148" i="69"/>
  <c r="S128" i="69"/>
  <c r="O151" i="69"/>
  <c r="P159" i="69"/>
  <c r="O140" i="69"/>
  <c r="P141" i="69"/>
  <c r="S127" i="69"/>
  <c r="R141" i="69"/>
  <c r="Q144" i="69"/>
  <c r="S131" i="69"/>
  <c r="O137" i="69"/>
  <c r="P151" i="69"/>
  <c r="R159" i="69"/>
  <c r="O127" i="69"/>
  <c r="P156" i="69"/>
  <c r="R127" i="69"/>
  <c r="P126" i="69"/>
  <c r="R143" i="69"/>
  <c r="S130" i="69"/>
  <c r="O134" i="69"/>
  <c r="S132" i="69"/>
  <c r="P137" i="69"/>
  <c r="S146" i="69"/>
  <c r="R148" i="69"/>
  <c r="P128" i="69"/>
  <c r="R24" i="69" l="1"/>
  <c r="E20" i="65"/>
  <c r="E21" i="65"/>
  <c r="R26" i="69" l="1"/>
  <c r="T26" i="69" s="1"/>
  <c r="R25" i="69"/>
  <c r="X25" i="69" s="1"/>
  <c r="U24" i="69"/>
  <c r="W24" i="69"/>
  <c r="T24" i="69"/>
  <c r="X24" i="69"/>
  <c r="V24" i="69"/>
  <c r="I25" i="65"/>
  <c r="I26" i="65" s="1"/>
  <c r="I27" i="65" s="1"/>
  <c r="W51" i="82"/>
  <c r="AH50" i="82"/>
  <c r="AH51" i="82"/>
  <c r="W52" i="82"/>
  <c r="AH52" i="82"/>
  <c r="W53" i="82"/>
  <c r="AH53" i="82"/>
  <c r="AG138" i="84"/>
  <c r="F13" i="65"/>
  <c r="EO158" i="79"/>
  <c r="ED163" i="79"/>
  <c r="FD158" i="79"/>
  <c r="EO159" i="79"/>
  <c r="AF159" i="84"/>
  <c r="EL164" i="79"/>
  <c r="FB162" i="79"/>
  <c r="AF146" i="84"/>
  <c r="FI159" i="79"/>
  <c r="AD140" i="84"/>
  <c r="AF153" i="84"/>
  <c r="AG153" i="84"/>
  <c r="AC124" i="84"/>
  <c r="EL161" i="79"/>
  <c r="AD147" i="84"/>
  <c r="FI161" i="79"/>
  <c r="P67" i="79"/>
  <c r="G12" i="65"/>
  <c r="FI162" i="79"/>
  <c r="AE146" i="84"/>
  <c r="FA160" i="79"/>
  <c r="AD141" i="84"/>
  <c r="F9" i="65"/>
  <c r="AE124" i="84"/>
  <c r="AF157" i="84"/>
  <c r="AG143" i="84"/>
  <c r="AE158" i="84"/>
  <c r="BR164" i="84"/>
  <c r="AC145" i="84"/>
  <c r="AE131" i="84"/>
  <c r="AE152" i="84"/>
  <c r="AC153" i="84"/>
  <c r="EM157" i="79"/>
  <c r="AG137" i="84"/>
  <c r="AE149" i="84"/>
  <c r="G10" i="65"/>
  <c r="FB156" i="79"/>
  <c r="AE130" i="84"/>
  <c r="FI163" i="79"/>
  <c r="EN164" i="79"/>
  <c r="I12" i="65"/>
  <c r="AE125" i="84"/>
  <c r="AC143" i="84"/>
  <c r="AG158" i="84"/>
  <c r="AF155" i="84"/>
  <c r="FE158" i="79"/>
  <c r="AD130" i="84"/>
  <c r="EM162" i="79"/>
  <c r="ED159" i="79"/>
  <c r="AG152" i="84"/>
  <c r="P62" i="79"/>
  <c r="AC157" i="84"/>
  <c r="AD152" i="84"/>
  <c r="F10" i="65"/>
  <c r="AD148" i="84"/>
  <c r="AC138" i="84"/>
  <c r="AC152" i="84"/>
  <c r="EL162" i="79"/>
  <c r="FF162" i="79"/>
  <c r="AD125" i="84"/>
  <c r="AD146" i="84"/>
  <c r="AG146" i="84"/>
  <c r="I13" i="65"/>
  <c r="AF137" i="84"/>
  <c r="AE145" i="84"/>
  <c r="FG161" i="79"/>
  <c r="FH155" i="79"/>
  <c r="AF127" i="84"/>
  <c r="AC125" i="84"/>
  <c r="AF126" i="84"/>
  <c r="AG131" i="84"/>
  <c r="ED162" i="79"/>
  <c r="H10" i="65"/>
  <c r="AE151" i="84"/>
  <c r="FD161" i="79"/>
  <c r="E8" i="65"/>
  <c r="FC158" i="79"/>
  <c r="FA158" i="79"/>
  <c r="AD136" i="84"/>
  <c r="FB163" i="79"/>
  <c r="G13" i="65"/>
  <c r="AD131" i="84"/>
  <c r="EO155" i="79"/>
  <c r="E10" i="65"/>
  <c r="P66" i="79"/>
  <c r="EL157" i="79"/>
  <c r="BR161" i="84"/>
  <c r="AG129" i="84"/>
  <c r="H8" i="65"/>
  <c r="EO160" i="79"/>
  <c r="BK161" i="84"/>
  <c r="FE162" i="79"/>
  <c r="AG154" i="84"/>
  <c r="AF150" i="84"/>
  <c r="AF151" i="84"/>
  <c r="I7" i="65"/>
  <c r="AD134" i="84"/>
  <c r="AE144" i="84"/>
  <c r="AC135" i="84"/>
  <c r="AD126" i="84"/>
  <c r="FH156" i="79"/>
  <c r="FC157" i="79"/>
  <c r="AG128" i="84"/>
  <c r="AF149" i="84"/>
  <c r="AC142" i="84"/>
  <c r="P64" i="79"/>
  <c r="AE128" i="84"/>
  <c r="AF134" i="84"/>
  <c r="E6" i="65"/>
  <c r="AE143" i="84"/>
  <c r="AF142" i="84"/>
  <c r="BY159" i="84"/>
  <c r="AC159" i="84"/>
  <c r="FF161" i="79"/>
  <c r="ED161" i="79"/>
  <c r="AD124" i="84"/>
  <c r="P61" i="79"/>
  <c r="BR162" i="84"/>
  <c r="BK159" i="84"/>
  <c r="AG150" i="84"/>
  <c r="AC134" i="84"/>
  <c r="FH161" i="79"/>
  <c r="AE153" i="84"/>
  <c r="E13" i="65"/>
  <c r="AD127" i="84"/>
  <c r="AC158" i="84"/>
  <c r="EK164" i="79"/>
  <c r="FG157" i="79"/>
  <c r="FD163" i="79"/>
  <c r="AG148" i="84"/>
  <c r="AC150" i="84"/>
  <c r="AC154" i="84"/>
  <c r="AG144" i="84"/>
  <c r="EO156" i="79"/>
  <c r="FE159" i="79"/>
  <c r="FI158" i="79"/>
  <c r="FH157" i="79"/>
  <c r="H7" i="65"/>
  <c r="FC161" i="79"/>
  <c r="AC131" i="84"/>
  <c r="E65" i="65"/>
  <c r="EN163" i="79"/>
  <c r="AE148" i="84"/>
  <c r="EM158" i="79"/>
  <c r="AG151" i="84"/>
  <c r="EN155" i="79"/>
  <c r="P57" i="79"/>
  <c r="BK162" i="84"/>
  <c r="BY165" i="84"/>
  <c r="EN156" i="79"/>
  <c r="AC156" i="84"/>
  <c r="FC159" i="79"/>
  <c r="AE157" i="84"/>
  <c r="AD157" i="84"/>
  <c r="FC156" i="79"/>
  <c r="AF158" i="84"/>
  <c r="EL159" i="79"/>
  <c r="AF138" i="84"/>
  <c r="FF159" i="79"/>
  <c r="P63" i="79"/>
  <c r="EO163" i="79"/>
  <c r="FB158" i="79"/>
  <c r="AD144" i="84"/>
  <c r="E12" i="65"/>
  <c r="F6" i="65"/>
  <c r="F61" i="65" s="1"/>
  <c r="AG135" i="84"/>
  <c r="FD157" i="79"/>
  <c r="AD154" i="84"/>
  <c r="FE163" i="79"/>
  <c r="G65" i="65"/>
  <c r="E61" i="65"/>
  <c r="AG141" i="84"/>
  <c r="AE147" i="84"/>
  <c r="AE140" i="84"/>
  <c r="AE133" i="84"/>
  <c r="I9" i="65"/>
  <c r="I64" i="65" s="1"/>
  <c r="AF130" i="84"/>
  <c r="FF157" i="79"/>
  <c r="AC146" i="84"/>
  <c r="FH163" i="79"/>
  <c r="AD159" i="84"/>
  <c r="G8" i="65"/>
  <c r="AE159" i="84"/>
  <c r="AG124" i="84"/>
  <c r="FB159" i="79"/>
  <c r="AD143" i="84"/>
  <c r="FI156" i="79"/>
  <c r="AC149" i="84"/>
  <c r="BR165" i="84"/>
  <c r="CE156" i="84" s="1"/>
  <c r="AE156" i="84"/>
  <c r="AD151" i="84"/>
  <c r="AC127" i="84"/>
  <c r="AG134" i="84"/>
  <c r="AG126" i="84"/>
  <c r="EO161" i="79"/>
  <c r="BK165" i="84"/>
  <c r="P60" i="79"/>
  <c r="AF132" i="84"/>
  <c r="FA163" i="79"/>
  <c r="AG133" i="84"/>
  <c r="FE160" i="79"/>
  <c r="EO164" i="79"/>
  <c r="AG142" i="84"/>
  <c r="BY163" i="84"/>
  <c r="AD133" i="84"/>
  <c r="AG140" i="84"/>
  <c r="EN159" i="79"/>
  <c r="AD149" i="84"/>
  <c r="BY164" i="84"/>
  <c r="I62" i="65"/>
  <c r="FD156" i="79"/>
  <c r="AD135" i="84"/>
  <c r="EN158" i="79"/>
  <c r="AG149" i="84"/>
  <c r="AG132" i="84"/>
  <c r="AG125" i="84"/>
  <c r="EZ163" i="79"/>
  <c r="F8" i="65"/>
  <c r="AG155" i="84"/>
  <c r="EN160" i="79"/>
  <c r="FB157" i="79"/>
  <c r="EK163" i="79"/>
  <c r="FD162" i="79"/>
  <c r="BY158" i="84"/>
  <c r="AC137" i="84"/>
  <c r="BY162" i="84"/>
  <c r="H9" i="65"/>
  <c r="EZ162" i="79"/>
  <c r="AF139" i="84"/>
  <c r="AC136" i="84"/>
  <c r="FC160" i="79"/>
  <c r="AE132" i="84"/>
  <c r="EK159" i="79"/>
  <c r="EZ160" i="79"/>
  <c r="H6" i="65"/>
  <c r="BY161" i="84"/>
  <c r="AC133" i="84"/>
  <c r="EK162" i="79"/>
  <c r="EZ161" i="79"/>
  <c r="G9" i="65"/>
  <c r="G64" i="65" s="1"/>
  <c r="FB161" i="79"/>
  <c r="AD132" i="84"/>
  <c r="AD139" i="84"/>
  <c r="F65" i="65"/>
  <c r="FI157" i="79"/>
  <c r="AF154" i="84"/>
  <c r="AF140" i="84"/>
  <c r="I10" i="65"/>
  <c r="ED164" i="79"/>
  <c r="EM164" i="79"/>
  <c r="FH159" i="79"/>
  <c r="AG157" i="84"/>
  <c r="G11" i="65"/>
  <c r="AC130" i="84"/>
  <c r="FD159" i="79"/>
  <c r="BI160" i="84"/>
  <c r="G67" i="65"/>
  <c r="EZ158" i="79"/>
  <c r="FE161" i="79"/>
  <c r="FA157" i="79"/>
  <c r="FF163" i="79"/>
  <c r="EM163" i="79"/>
  <c r="AF148" i="84"/>
  <c r="EN157" i="79"/>
  <c r="AE142" i="84"/>
  <c r="EM160" i="79"/>
  <c r="AC151" i="84"/>
  <c r="EM161" i="79"/>
  <c r="I8" i="65"/>
  <c r="I63" i="65" s="1"/>
  <c r="AC139" i="84"/>
  <c r="AF144" i="84"/>
  <c r="AF136" i="84"/>
  <c r="AC147" i="84"/>
  <c r="FG163" i="79"/>
  <c r="AF143" i="84"/>
  <c r="BR160" i="84"/>
  <c r="AF124" i="84"/>
  <c r="AE139" i="84"/>
  <c r="FG158" i="79"/>
  <c r="FH158" i="79"/>
  <c r="I11" i="65"/>
  <c r="I66" i="65" s="1"/>
  <c r="BW161" i="84"/>
  <c r="AG136" i="84"/>
  <c r="G7" i="65"/>
  <c r="G62" i="65" s="1"/>
  <c r="EN161" i="79"/>
  <c r="AE136" i="84"/>
  <c r="P58" i="79"/>
  <c r="G6" i="65"/>
  <c r="G61" i="65" s="1"/>
  <c r="AF129" i="84"/>
  <c r="AG145" i="84"/>
  <c r="EM159" i="79"/>
  <c r="BK158" i="84"/>
  <c r="FC155" i="79"/>
  <c r="AG127" i="84"/>
  <c r="AF135" i="84"/>
  <c r="EZ159" i="79"/>
  <c r="AG147" i="84"/>
  <c r="AD137" i="84"/>
  <c r="E9" i="65"/>
  <c r="FD155" i="79"/>
  <c r="EK158" i="79"/>
  <c r="BO164" i="84"/>
  <c r="AF152" i="84"/>
  <c r="ED158" i="79"/>
  <c r="F12" i="65"/>
  <c r="AG139" i="84"/>
  <c r="BY160" i="84"/>
  <c r="FI154" i="79"/>
  <c r="BP47" i="84"/>
  <c r="BP50" i="84"/>
  <c r="BI49" i="84"/>
  <c r="BP52" i="84"/>
  <c r="AF133" i="84"/>
  <c r="AG156" i="84"/>
  <c r="EL158" i="79"/>
  <c r="EO162" i="79"/>
  <c r="AF141" i="84"/>
  <c r="P65" i="79"/>
  <c r="AF156" i="84"/>
  <c r="FG159" i="79"/>
  <c r="EO154" i="79"/>
  <c r="ED160" i="79"/>
  <c r="FF160" i="79"/>
  <c r="FA159" i="79"/>
  <c r="EL160" i="79"/>
  <c r="AE150" i="84"/>
  <c r="FH162" i="79"/>
  <c r="AD145" i="84"/>
  <c r="AD138" i="84"/>
  <c r="BW162" i="84"/>
  <c r="H12" i="65"/>
  <c r="FG156" i="79"/>
  <c r="AD153" i="84"/>
  <c r="FI155" i="79"/>
  <c r="FF158" i="79"/>
  <c r="AC148" i="84"/>
  <c r="E11" i="65"/>
  <c r="AG159" i="84"/>
  <c r="AD158" i="84"/>
  <c r="AE126" i="84"/>
  <c r="H13" i="65"/>
  <c r="AE127" i="84"/>
  <c r="BL162" i="84"/>
  <c r="I68" i="65"/>
  <c r="F11" i="65"/>
  <c r="F66" i="65" s="1"/>
  <c r="AE135" i="84"/>
  <c r="EK160" i="79"/>
  <c r="AE134" i="84"/>
  <c r="FD154" i="79"/>
  <c r="AC132" i="84"/>
  <c r="BW72" i="84"/>
  <c r="BR41" i="84"/>
  <c r="AE155" i="84"/>
  <c r="BK160" i="84"/>
  <c r="FI160" i="79"/>
  <c r="BV164" i="84"/>
  <c r="BL164" i="84"/>
  <c r="AD150" i="84"/>
  <c r="BY41" i="84"/>
  <c r="BI50" i="84"/>
  <c r="BP107" i="84"/>
  <c r="BZ46" i="84"/>
  <c r="BW81" i="84"/>
  <c r="AF145" i="84"/>
  <c r="AC128" i="84"/>
  <c r="BS159" i="84"/>
  <c r="FA161" i="79"/>
  <c r="EO157" i="79"/>
  <c r="BZ125" i="84"/>
  <c r="FD160" i="79"/>
  <c r="AC155" i="84"/>
  <c r="BR77" i="84"/>
  <c r="BW61" i="84"/>
  <c r="BK59" i="84"/>
  <c r="BI18" i="84"/>
  <c r="BW79" i="84"/>
  <c r="BX161" i="84"/>
  <c r="BW74" i="84"/>
  <c r="BY144" i="84"/>
  <c r="BR149" i="84"/>
  <c r="BW105" i="84"/>
  <c r="BI161" i="84"/>
  <c r="BP97" i="84"/>
  <c r="BL97" i="84"/>
  <c r="BZ65" i="84"/>
  <c r="BY44" i="84"/>
  <c r="BX162" i="84"/>
  <c r="BW55" i="84"/>
  <c r="BW16" i="84"/>
  <c r="BI51" i="84"/>
  <c r="BY76" i="84"/>
  <c r="BR136" i="84"/>
  <c r="BR121" i="84"/>
  <c r="BL149" i="84"/>
  <c r="BP163" i="84"/>
  <c r="BS20" i="84"/>
  <c r="BS72" i="84"/>
  <c r="BR130" i="84"/>
  <c r="BW110" i="84"/>
  <c r="F68" i="65"/>
  <c r="BP120" i="84"/>
  <c r="BP55" i="84"/>
  <c r="BP58" i="84"/>
  <c r="BW121" i="84"/>
  <c r="BL154" i="84"/>
  <c r="BS120" i="84"/>
  <c r="BS85" i="84"/>
  <c r="BL56" i="84"/>
  <c r="BL66" i="84"/>
  <c r="BR56" i="84"/>
  <c r="BK77" i="84"/>
  <c r="AC126" i="84"/>
  <c r="BR78" i="84"/>
  <c r="FB160" i="79"/>
  <c r="BI94" i="84"/>
  <c r="AC144" i="84"/>
  <c r="BL134" i="84"/>
  <c r="BW48" i="84"/>
  <c r="BK127" i="84"/>
  <c r="BL98" i="84"/>
  <c r="BK132" i="84"/>
  <c r="BI79" i="84"/>
  <c r="BR60" i="84"/>
  <c r="FG162" i="79"/>
  <c r="BW56" i="84"/>
  <c r="BI97" i="84"/>
  <c r="BS128" i="84"/>
  <c r="BS52" i="84"/>
  <c r="BL117" i="84"/>
  <c r="BZ74" i="84"/>
  <c r="BY134" i="84"/>
  <c r="G68" i="65"/>
  <c r="BZ9" i="84"/>
  <c r="BI81" i="84"/>
  <c r="BS87" i="84"/>
  <c r="BS69" i="84"/>
  <c r="BK47" i="84"/>
  <c r="BR89" i="84"/>
  <c r="BP10" i="84"/>
  <c r="BP70" i="84"/>
  <c r="BP64" i="84"/>
  <c r="BI113" i="84"/>
  <c r="BZ163" i="84"/>
  <c r="BR159" i="84"/>
  <c r="H11" i="65"/>
  <c r="H66" i="65" s="1"/>
  <c r="AE154" i="84"/>
  <c r="EL163" i="79"/>
  <c r="I6" i="65"/>
  <c r="I61" i="65" s="1"/>
  <c r="FC162" i="79"/>
  <c r="AF131" i="84"/>
  <c r="BY70" i="84"/>
  <c r="BS11" i="84"/>
  <c r="BY90" i="84"/>
  <c r="BY38" i="84"/>
  <c r="BI83" i="84"/>
  <c r="BW59" i="84"/>
  <c r="BR127" i="84"/>
  <c r="AE141" i="84"/>
  <c r="BJ58" i="84"/>
  <c r="BK164" i="84"/>
  <c r="BL71" i="84"/>
  <c r="BW107" i="84"/>
  <c r="BZ40" i="84"/>
  <c r="BR98" i="84"/>
  <c r="BQ85" i="84"/>
  <c r="BI84" i="84"/>
  <c r="BS19" i="84"/>
  <c r="BS97" i="84"/>
  <c r="BR158" i="84"/>
  <c r="G63" i="65"/>
  <c r="BR137" i="84"/>
  <c r="BZ62" i="84"/>
  <c r="BP59" i="84"/>
  <c r="BZ76" i="84"/>
  <c r="BL77" i="84"/>
  <c r="BR91" i="84"/>
  <c r="BR154" i="84"/>
  <c r="BP95" i="84"/>
  <c r="BI98" i="84"/>
  <c r="BP14" i="84"/>
  <c r="BP74" i="84"/>
  <c r="BI106" i="84"/>
  <c r="BX165" i="84"/>
  <c r="BX9" i="84"/>
  <c r="BL138" i="84"/>
  <c r="BL84" i="84"/>
  <c r="BZ55" i="84"/>
  <c r="BK154" i="84"/>
  <c r="BK57" i="84"/>
  <c r="BS43" i="84"/>
  <c r="BZ86" i="84"/>
  <c r="BK69" i="84"/>
  <c r="BY151" i="84"/>
  <c r="BJ6" i="84"/>
  <c r="BX148" i="84"/>
  <c r="BX7" i="84"/>
  <c r="BX43" i="84"/>
  <c r="BX18" i="84"/>
  <c r="BX155" i="84"/>
  <c r="BJ130" i="84"/>
  <c r="BY132" i="84"/>
  <c r="BQ122" i="84"/>
  <c r="BY33" i="84"/>
  <c r="BY94" i="84"/>
  <c r="BK72" i="84"/>
  <c r="BZ78" i="84"/>
  <c r="BX149" i="84"/>
  <c r="BQ12" i="84"/>
  <c r="BJ103" i="84"/>
  <c r="BY131" i="84"/>
  <c r="BK26" i="84"/>
  <c r="BL55" i="84"/>
  <c r="BS48" i="84"/>
  <c r="BY126" i="84"/>
  <c r="BQ149" i="84"/>
  <c r="BJ153" i="84"/>
  <c r="BQ156" i="84"/>
  <c r="BL65" i="84"/>
  <c r="BQ125" i="84"/>
  <c r="BZ7" i="84"/>
  <c r="BX123" i="84"/>
  <c r="BS102" i="84"/>
  <c r="BK64" i="84"/>
  <c r="BS55" i="84"/>
  <c r="AD142" i="84"/>
  <c r="P59" i="79"/>
  <c r="BY49" i="84"/>
  <c r="FG160" i="79"/>
  <c r="BZ24" i="84"/>
  <c r="BW68" i="84"/>
  <c r="EN162" i="79"/>
  <c r="AF125" i="84"/>
  <c r="E66" i="65"/>
  <c r="BR126" i="84"/>
  <c r="BK51" i="84"/>
  <c r="BZ60" i="84"/>
  <c r="BI13" i="84"/>
  <c r="BK86" i="84"/>
  <c r="BY127" i="84"/>
  <c r="BK54" i="84"/>
  <c r="BW91" i="84"/>
  <c r="BS23" i="84"/>
  <c r="BZ82" i="84"/>
  <c r="BI77" i="84"/>
  <c r="BP54" i="84"/>
  <c r="BR73" i="84"/>
  <c r="BS149" i="84"/>
  <c r="BZ23" i="84"/>
  <c r="BR146" i="84"/>
  <c r="BW57" i="84"/>
  <c r="BI164" i="84"/>
  <c r="H64" i="65"/>
  <c r="BZ157" i="84"/>
  <c r="BZ57" i="84"/>
  <c r="BI59" i="84"/>
  <c r="BS68" i="84"/>
  <c r="BL46" i="84"/>
  <c r="BR38" i="84"/>
  <c r="BH161" i="84"/>
  <c r="BR151" i="84"/>
  <c r="BL146" i="84"/>
  <c r="BI104" i="84"/>
  <c r="BS45" i="84"/>
  <c r="BS60" i="84"/>
  <c r="BR156" i="84"/>
  <c r="BR49" i="84"/>
  <c r="BI56" i="84"/>
  <c r="BZ101" i="84"/>
  <c r="BS64" i="84"/>
  <c r="BW113" i="84"/>
  <c r="BQ121" i="84"/>
  <c r="BJ122" i="84"/>
  <c r="BQ143" i="84"/>
  <c r="BX11" i="84"/>
  <c r="BQ59" i="84"/>
  <c r="BY32" i="84"/>
  <c r="BK40" i="84"/>
  <c r="BX89" i="84"/>
  <c r="BP13" i="84"/>
  <c r="BS155" i="84"/>
  <c r="BZ59" i="84"/>
  <c r="BW85" i="84"/>
  <c r="BJ114" i="84"/>
  <c r="BQ8" i="84"/>
  <c r="BR29" i="84"/>
  <c r="BI78" i="84"/>
  <c r="BZ84" i="84"/>
  <c r="BL74" i="84"/>
  <c r="BY89" i="84"/>
  <c r="BP111" i="84"/>
  <c r="BX85" i="84"/>
  <c r="BJ144" i="84"/>
  <c r="BQ165" i="84"/>
  <c r="BJ97" i="84"/>
  <c r="BS101" i="84"/>
  <c r="BR72" i="84"/>
  <c r="BJ124" i="84"/>
  <c r="BI105" i="84"/>
  <c r="BK43" i="84"/>
  <c r="BS81" i="84"/>
  <c r="BZ69" i="84"/>
  <c r="AG130" i="84"/>
  <c r="AE138" i="84"/>
  <c r="AC140" i="84"/>
  <c r="BS14" i="84"/>
  <c r="BS59" i="84"/>
  <c r="FA162" i="79"/>
  <c r="BS25" i="84"/>
  <c r="FH160" i="79"/>
  <c r="BZ155" i="84"/>
  <c r="BI162" i="84"/>
  <c r="BL11" i="84"/>
  <c r="BZ45" i="84"/>
  <c r="BW78" i="84"/>
  <c r="BL14" i="84"/>
  <c r="BR150" i="84"/>
  <c r="BI17" i="84"/>
  <c r="BW77" i="84"/>
  <c r="BY7" i="84"/>
  <c r="BZ68" i="84"/>
  <c r="BS84" i="84"/>
  <c r="BZ11" i="84"/>
  <c r="BP78" i="84"/>
  <c r="BK148" i="84"/>
  <c r="BZ58" i="84"/>
  <c r="BL70" i="84"/>
  <c r="BP87" i="84"/>
  <c r="BR131" i="84"/>
  <c r="BI8" i="84"/>
  <c r="BL20" i="84"/>
  <c r="BL106" i="84"/>
  <c r="BZ137" i="84"/>
  <c r="BZ12" i="84"/>
  <c r="BL23" i="84"/>
  <c r="BR65" i="84"/>
  <c r="BR15" i="84"/>
  <c r="BP118" i="84"/>
  <c r="BR55" i="84"/>
  <c r="BK12" i="84"/>
  <c r="BR163" i="84"/>
  <c r="BS145" i="84"/>
  <c r="BP57" i="84"/>
  <c r="BS79" i="84"/>
  <c r="BL68" i="84"/>
  <c r="BR53" i="84"/>
  <c r="BR82" i="84"/>
  <c r="BS51" i="84"/>
  <c r="BL35" i="84"/>
  <c r="BQ94" i="84"/>
  <c r="BX103" i="84"/>
  <c r="BX72" i="84"/>
  <c r="BJ46" i="84"/>
  <c r="BJ8" i="84"/>
  <c r="BJ9" i="84"/>
  <c r="BJ131" i="84"/>
  <c r="BQ89" i="84"/>
  <c r="BI76" i="84"/>
  <c r="BW50" i="84"/>
  <c r="BS131" i="84"/>
  <c r="BZ122" i="84"/>
  <c r="BL29" i="84"/>
  <c r="BK33" i="84"/>
  <c r="BZ114" i="84"/>
  <c r="BQ155" i="84"/>
  <c r="BX75" i="84"/>
  <c r="BQ53" i="84"/>
  <c r="BX131" i="84"/>
  <c r="BI61" i="84"/>
  <c r="BQ72" i="84"/>
  <c r="BS77" i="84"/>
  <c r="BZ36" i="84"/>
  <c r="BK44" i="84"/>
  <c r="BJ161" i="84"/>
  <c r="BX88" i="84"/>
  <c r="BX156" i="84"/>
  <c r="BQ48" i="84"/>
  <c r="BJ107" i="84"/>
  <c r="BL123" i="84"/>
  <c r="BR84" i="84"/>
  <c r="BX142" i="84"/>
  <c r="BZ61" i="84"/>
  <c r="BL90" i="84"/>
  <c r="BR85" i="84"/>
  <c r="BW17" i="84"/>
  <c r="BZ44" i="84"/>
  <c r="BP84" i="84"/>
  <c r="BZ8" i="84"/>
  <c r="AE137" i="84"/>
  <c r="BP51" i="84"/>
  <c r="AD129" i="84"/>
  <c r="G66" i="65"/>
  <c r="BL67" i="84"/>
  <c r="BS122" i="84"/>
  <c r="BL151" i="84"/>
  <c r="BW49" i="84"/>
  <c r="BK48" i="84"/>
  <c r="BL30" i="84"/>
  <c r="BI99" i="84"/>
  <c r="BK144" i="84"/>
  <c r="BS22" i="84"/>
  <c r="BP101" i="84"/>
  <c r="BK60" i="84"/>
  <c r="BX66" i="84"/>
  <c r="BZ135" i="84"/>
  <c r="BS29" i="84"/>
  <c r="BR26" i="84"/>
  <c r="BY50" i="84"/>
  <c r="BP53" i="84"/>
  <c r="BR92" i="84"/>
  <c r="BX62" i="84"/>
  <c r="BP112" i="84"/>
  <c r="BZ47" i="84"/>
  <c r="BK94" i="84"/>
  <c r="BK56" i="84"/>
  <c r="BX146" i="84"/>
  <c r="F63" i="65"/>
  <c r="BI11" i="84"/>
  <c r="BL9" i="84"/>
  <c r="BL24" i="84"/>
  <c r="BZ123" i="84"/>
  <c r="BS96" i="84"/>
  <c r="BS44" i="84"/>
  <c r="BZ13" i="84"/>
  <c r="BR58" i="84"/>
  <c r="BP7" i="84"/>
  <c r="BX120" i="84"/>
  <c r="BK92" i="84"/>
  <c r="BQ83" i="84"/>
  <c r="H67" i="65"/>
  <c r="BS119" i="84"/>
  <c r="BZ85" i="84"/>
  <c r="BL133" i="84"/>
  <c r="BS41" i="84"/>
  <c r="BL52" i="84"/>
  <c r="BP17" i="84"/>
  <c r="BI63" i="84"/>
  <c r="BZ96" i="84"/>
  <c r="BL126" i="84"/>
  <c r="BZ66" i="84"/>
  <c r="BK68" i="84"/>
  <c r="BS109" i="84"/>
  <c r="BQ142" i="84"/>
  <c r="BJ104" i="84"/>
  <c r="BJ138" i="84"/>
  <c r="BJ96" i="84"/>
  <c r="BX16" i="84"/>
  <c r="BK128" i="84"/>
  <c r="BJ67" i="84"/>
  <c r="BX97" i="84"/>
  <c r="BQ62" i="84"/>
  <c r="BQ132" i="84"/>
  <c r="BW71" i="84"/>
  <c r="BR124" i="84"/>
  <c r="BS80" i="84"/>
  <c r="BR16" i="84"/>
  <c r="BZ118" i="84"/>
  <c r="BJ160" i="84"/>
  <c r="BQ87" i="84"/>
  <c r="BQ148" i="84"/>
  <c r="BP108" i="84"/>
  <c r="BW89" i="84"/>
  <c r="BL54" i="84"/>
  <c r="BW165" i="84"/>
  <c r="BZ67" i="84"/>
  <c r="BY143" i="84"/>
  <c r="BL115" i="84"/>
  <c r="BX129" i="84"/>
  <c r="BJ121" i="84"/>
  <c r="BJ53" i="84"/>
  <c r="BX12" i="84"/>
  <c r="BQ88" i="84"/>
  <c r="BX48" i="84"/>
  <c r="BW90" i="84"/>
  <c r="BJ66" i="84"/>
  <c r="BZ72" i="84"/>
  <c r="BP44" i="84"/>
  <c r="BK55" i="84"/>
  <c r="BW45" i="84"/>
  <c r="AF147" i="84"/>
  <c r="BK163" i="84"/>
  <c r="AC129" i="84"/>
  <c r="BY47" i="84"/>
  <c r="AD155" i="84"/>
  <c r="AF128" i="84"/>
  <c r="BZ107" i="84"/>
  <c r="BK109" i="84"/>
  <c r="BY65" i="84"/>
  <c r="BZ91" i="84"/>
  <c r="BK10" i="84"/>
  <c r="BI48" i="84"/>
  <c r="BY137" i="84"/>
  <c r="BI75" i="84"/>
  <c r="BW6" i="84"/>
  <c r="BK157" i="84"/>
  <c r="BX63" i="84"/>
  <c r="E67" i="65"/>
  <c r="BL122" i="84"/>
  <c r="BS57" i="84"/>
  <c r="BK122" i="84"/>
  <c r="BI60" i="84"/>
  <c r="BY75" i="84"/>
  <c r="BP34" i="84"/>
  <c r="BZ35" i="84"/>
  <c r="BK32" i="84"/>
  <c r="BI65" i="84"/>
  <c r="H62" i="65"/>
  <c r="BW164" i="84"/>
  <c r="BP104" i="84"/>
  <c r="BP89" i="84"/>
  <c r="BL44" i="84"/>
  <c r="BI112" i="84"/>
  <c r="BS90" i="84"/>
  <c r="BS9" i="84"/>
  <c r="BL28" i="84"/>
  <c r="BY129" i="84"/>
  <c r="BR11" i="84"/>
  <c r="BK93" i="84"/>
  <c r="BR33" i="84"/>
  <c r="BK89" i="84"/>
  <c r="E64" i="65"/>
  <c r="BW47" i="84"/>
  <c r="BW114" i="84"/>
  <c r="BL61" i="84"/>
  <c r="BS8" i="84"/>
  <c r="BS91" i="84"/>
  <c r="BZ70" i="84"/>
  <c r="BL41" i="84"/>
  <c r="BR120" i="84"/>
  <c r="BP110" i="84"/>
  <c r="BX91" i="84"/>
  <c r="BW119" i="84"/>
  <c r="BS66" i="84"/>
  <c r="BK65" i="84"/>
  <c r="BL112" i="84"/>
  <c r="BJ108" i="84"/>
  <c r="BQ106" i="84"/>
  <c r="BX105" i="84"/>
  <c r="BQ108" i="84"/>
  <c r="BR125" i="84"/>
  <c r="BJ150" i="84"/>
  <c r="BX127" i="84"/>
  <c r="BQ157" i="84"/>
  <c r="BJ116" i="84"/>
  <c r="BJ109" i="84"/>
  <c r="BP28" i="84"/>
  <c r="BI163" i="84"/>
  <c r="BY108" i="84"/>
  <c r="BR19" i="84"/>
  <c r="BZ116" i="84"/>
  <c r="BQ73" i="84"/>
  <c r="BX108" i="84"/>
  <c r="BQ56" i="84"/>
  <c r="BS163" i="84"/>
  <c r="BW153" i="84"/>
  <c r="BK146" i="84"/>
  <c r="BP92" i="84"/>
  <c r="BL45" i="84"/>
  <c r="BR42" i="84"/>
  <c r="BS113" i="84"/>
  <c r="BJ13" i="84"/>
  <c r="BJ118" i="84"/>
  <c r="BJ90" i="84"/>
  <c r="BJ88" i="84"/>
  <c r="BJ52" i="84"/>
  <c r="BY136" i="84"/>
  <c r="BJ43" i="84"/>
  <c r="BJ123" i="84"/>
  <c r="BJ45" i="84"/>
  <c r="BR148" i="84"/>
  <c r="BX151" i="84"/>
  <c r="BW13" i="84"/>
  <c r="BL136" i="84"/>
  <c r="BY95" i="84"/>
  <c r="BK46" i="84"/>
  <c r="BZ109" i="84"/>
  <c r="BX8" i="84"/>
  <c r="BJ106" i="84"/>
  <c r="BJ16" i="84"/>
  <c r="BX73" i="84"/>
  <c r="EK161" i="79"/>
  <c r="AD156" i="84"/>
  <c r="BI147" i="84" s="1"/>
  <c r="BK18" i="84"/>
  <c r="BK126" i="84"/>
  <c r="BR17" i="84"/>
  <c r="BY40" i="84"/>
  <c r="BK22" i="84"/>
  <c r="BZ124" i="84"/>
  <c r="BY48" i="84"/>
  <c r="BY30" i="84"/>
  <c r="E63" i="65"/>
  <c r="BP45" i="84"/>
  <c r="BZ89" i="84"/>
  <c r="BK91" i="84"/>
  <c r="BK138" i="84"/>
  <c r="BX101" i="84"/>
  <c r="BY21" i="84"/>
  <c r="BX44" i="84"/>
  <c r="BY66" i="84"/>
  <c r="BX122" i="84"/>
  <c r="BL124" i="84"/>
  <c r="BK61" i="84"/>
  <c r="BK85" i="84"/>
  <c r="BX47" i="84"/>
  <c r="BQ113" i="84"/>
  <c r="BJ139" i="84"/>
  <c r="BS31" i="84"/>
  <c r="BY106" i="84"/>
  <c r="BY14" i="84"/>
  <c r="BQ111" i="84"/>
  <c r="BX6" i="84"/>
  <c r="BQ161" i="84"/>
  <c r="FC163" i="79"/>
  <c r="BI110" i="84"/>
  <c r="BR75" i="84"/>
  <c r="BP56" i="84"/>
  <c r="BS143" i="84"/>
  <c r="BI123" i="84"/>
  <c r="BK30" i="84"/>
  <c r="BI91" i="84"/>
  <c r="BK76" i="84"/>
  <c r="BW54" i="84"/>
  <c r="BI53" i="84"/>
  <c r="BL72" i="84"/>
  <c r="BY73" i="84"/>
  <c r="BK27" i="84"/>
  <c r="BJ111" i="84"/>
  <c r="BX58" i="84"/>
  <c r="BJ117" i="84"/>
  <c r="BQ136" i="84"/>
  <c r="H68" i="65"/>
  <c r="BZ83" i="84"/>
  <c r="BW123" i="84"/>
  <c r="BX157" i="84"/>
  <c r="BR36" i="84"/>
  <c r="BR133" i="84"/>
  <c r="BJ162" i="84"/>
  <c r="BX71" i="84"/>
  <c r="BS7" i="84"/>
  <c r="BZ77" i="84"/>
  <c r="BW152" i="84"/>
  <c r="BS39" i="84"/>
  <c r="BY17" i="84"/>
  <c r="BS117" i="84"/>
  <c r="BQ77" i="84"/>
  <c r="BQ153" i="84"/>
  <c r="BX61" i="84"/>
  <c r="BQ137" i="84"/>
  <c r="BL60" i="84"/>
  <c r="BX69" i="84"/>
  <c r="BR64" i="84"/>
  <c r="BJ152" i="84"/>
  <c r="BQ126" i="84"/>
  <c r="BY86" i="84"/>
  <c r="BZ81" i="84"/>
  <c r="BY141" i="84"/>
  <c r="BR8" i="84"/>
  <c r="BX55" i="84"/>
  <c r="BQ147" i="84"/>
  <c r="BJ56" i="84"/>
  <c r="BJ100" i="84"/>
  <c r="BX13" i="84"/>
  <c r="BL156" i="84"/>
  <c r="BR99" i="84"/>
  <c r="BX78" i="84"/>
  <c r="BK139" i="84"/>
  <c r="BY28" i="84"/>
  <c r="BW133" i="84"/>
  <c r="BS156" i="84"/>
  <c r="BW100" i="84"/>
  <c r="BZ39" i="84"/>
  <c r="BR43" i="84"/>
  <c r="BL111" i="84"/>
  <c r="BX95" i="84"/>
  <c r="BX118" i="84"/>
  <c r="BQ160" i="84"/>
  <c r="BX14" i="84"/>
  <c r="BL64" i="84"/>
  <c r="BJ132" i="84"/>
  <c r="BI128" i="84"/>
  <c r="BX116" i="84"/>
  <c r="BY25" i="84"/>
  <c r="BQ103" i="84"/>
  <c r="BJ112" i="84"/>
  <c r="BQ11" i="84"/>
  <c r="BJ143" i="84"/>
  <c r="BJ163" i="84"/>
  <c r="BR30" i="84"/>
  <c r="BY16" i="84"/>
  <c r="BI139" i="84"/>
  <c r="BI101" i="84"/>
  <c r="BK8" i="84"/>
  <c r="BL48" i="84"/>
  <c r="BZ148" i="84"/>
  <c r="BZ42" i="84"/>
  <c r="BZ102" i="84"/>
  <c r="BS153" i="84"/>
  <c r="BL157" i="84"/>
  <c r="BV162" i="84"/>
  <c r="BR97" i="84"/>
  <c r="AC141" i="84"/>
  <c r="BO165" i="84"/>
  <c r="BS116" i="84"/>
  <c r="BI38" i="84"/>
  <c r="BR115" i="84"/>
  <c r="BH147" i="84"/>
  <c r="BW109" i="84"/>
  <c r="BO130" i="84"/>
  <c r="BR135" i="84"/>
  <c r="BH25" i="84"/>
  <c r="BW38" i="84"/>
  <c r="BK37" i="84"/>
  <c r="BJ12" i="84"/>
  <c r="BR31" i="84"/>
  <c r="BV115" i="84"/>
  <c r="BL7" i="84"/>
  <c r="BR142" i="84"/>
  <c r="BV21" i="84"/>
  <c r="BK67" i="84"/>
  <c r="BJ50" i="84"/>
  <c r="BJ129" i="84"/>
  <c r="BO59" i="84"/>
  <c r="BO121" i="84"/>
  <c r="BO22" i="84"/>
  <c r="BV33" i="84"/>
  <c r="BI45" i="84"/>
  <c r="BS36" i="84"/>
  <c r="BV156" i="84"/>
  <c r="BX93" i="84"/>
  <c r="BX133" i="84"/>
  <c r="BY147" i="84"/>
  <c r="BV57" i="84"/>
  <c r="BK88" i="84"/>
  <c r="BX102" i="84"/>
  <c r="BJ141" i="84"/>
  <c r="BV58" i="84"/>
  <c r="BJ148" i="84"/>
  <c r="BK84" i="84"/>
  <c r="BJ157" i="84"/>
  <c r="BO46" i="84"/>
  <c r="BL47" i="84"/>
  <c r="BY77" i="84"/>
  <c r="BV153" i="84"/>
  <c r="BX70" i="84"/>
  <c r="BX79" i="84"/>
  <c r="BQ84" i="84"/>
  <c r="BJ87" i="84"/>
  <c r="BO39" i="84"/>
  <c r="BO68" i="84"/>
  <c r="BR27" i="84"/>
  <c r="BV120" i="84"/>
  <c r="BW76" i="84"/>
  <c r="BR140" i="84"/>
  <c r="BJ99" i="84"/>
  <c r="BX140" i="84"/>
  <c r="BK23" i="84"/>
  <c r="BW69" i="84"/>
  <c r="BW118" i="84"/>
  <c r="BH76" i="84"/>
  <c r="BS54" i="84"/>
  <c r="BK100" i="84"/>
  <c r="BK58" i="84"/>
  <c r="BV143" i="84"/>
  <c r="BX163" i="84"/>
  <c r="BX107" i="84"/>
  <c r="BJ7" i="84"/>
  <c r="BX110" i="84"/>
  <c r="BJ110" i="84"/>
  <c r="BV72" i="84"/>
  <c r="BK123" i="84"/>
  <c r="BH93" i="84"/>
  <c r="BQ105" i="84"/>
  <c r="BO79" i="84"/>
  <c r="BS110" i="84"/>
  <c r="BX119" i="84"/>
  <c r="BO93" i="84"/>
  <c r="BP121" i="84"/>
  <c r="BI15" i="84"/>
  <c r="BY110" i="84"/>
  <c r="BH73" i="84"/>
  <c r="BP160" i="84"/>
  <c r="BZ53" i="84"/>
  <c r="BK36" i="84"/>
  <c r="BL114" i="84"/>
  <c r="BX67" i="84"/>
  <c r="BJ76" i="84"/>
  <c r="BJ137" i="84"/>
  <c r="BQ146" i="84"/>
  <c r="BX111" i="84"/>
  <c r="BO70" i="84"/>
  <c r="BO41" i="84"/>
  <c r="BK19" i="84"/>
  <c r="BH98" i="84"/>
  <c r="BQ58" i="84"/>
  <c r="BY157" i="84"/>
  <c r="BS15" i="84"/>
  <c r="BO133" i="84"/>
  <c r="BX114" i="84"/>
  <c r="BH104" i="84"/>
  <c r="BV149" i="84"/>
  <c r="BX96" i="84"/>
  <c r="BV42" i="84"/>
  <c r="BJ149" i="84"/>
  <c r="BX141" i="84"/>
  <c r="BH97" i="84"/>
  <c r="BQ71" i="84"/>
  <c r="BX164" i="84"/>
  <c r="BQ144" i="84"/>
  <c r="BR7" i="84"/>
  <c r="BI46" i="84"/>
  <c r="BW86" i="84"/>
  <c r="BY114" i="84"/>
  <c r="BZ105" i="84"/>
  <c r="BZ126" i="84"/>
  <c r="BS103" i="84"/>
  <c r="BS99" i="84"/>
  <c r="BS42" i="84"/>
  <c r="E7" i="65"/>
  <c r="E62" i="65" s="1"/>
  <c r="BI10" i="84"/>
  <c r="BH34" i="84"/>
  <c r="BW136" i="84"/>
  <c r="BI89" i="84"/>
  <c r="BW46" i="84"/>
  <c r="BR37" i="84"/>
  <c r="BS138" i="84"/>
  <c r="BV81" i="84"/>
  <c r="BL86" i="84"/>
  <c r="BL43" i="84"/>
  <c r="BW14" i="84"/>
  <c r="BP65" i="84"/>
  <c r="BZ98" i="84"/>
  <c r="BH100" i="84"/>
  <c r="BL18" i="84"/>
  <c r="BK78" i="84"/>
  <c r="BH143" i="84"/>
  <c r="BR138" i="84"/>
  <c r="BQ97" i="84"/>
  <c r="BQ51" i="84"/>
  <c r="BH36" i="84"/>
  <c r="BX130" i="84"/>
  <c r="BH61" i="84"/>
  <c r="BO37" i="84"/>
  <c r="BO120" i="84"/>
  <c r="BZ63" i="84"/>
  <c r="BH160" i="84"/>
  <c r="BX87" i="84"/>
  <c r="BJ61" i="84"/>
  <c r="BW159" i="84"/>
  <c r="BL135" i="84"/>
  <c r="BY85" i="84"/>
  <c r="BQ79" i="84"/>
  <c r="BQ44" i="84"/>
  <c r="BO43" i="84"/>
  <c r="BQ82" i="84"/>
  <c r="BV135" i="84"/>
  <c r="BL88" i="84"/>
  <c r="BL99" i="84"/>
  <c r="BZ16" i="84"/>
  <c r="BY130" i="84"/>
  <c r="BV139" i="84"/>
  <c r="BX139" i="84"/>
  <c r="BQ16" i="84"/>
  <c r="BJ72" i="84"/>
  <c r="BQ120" i="84"/>
  <c r="BH30" i="84"/>
  <c r="BV49" i="84"/>
  <c r="BR28" i="84"/>
  <c r="BV87" i="84"/>
  <c r="BJ84" i="84"/>
  <c r="BZ112" i="84"/>
  <c r="BQ107" i="84"/>
  <c r="BY102" i="84"/>
  <c r="BS114" i="84"/>
  <c r="BR117" i="84"/>
  <c r="BV20" i="84"/>
  <c r="BV14" i="84"/>
  <c r="BS71" i="84"/>
  <c r="BK73" i="84"/>
  <c r="BP36" i="84"/>
  <c r="BH128" i="84"/>
  <c r="BJ71" i="84"/>
  <c r="BX145" i="84"/>
  <c r="BQ104" i="84"/>
  <c r="BQ49" i="84"/>
  <c r="BH64" i="84"/>
  <c r="BH62" i="84"/>
  <c r="BR129" i="84"/>
  <c r="BO110" i="84"/>
  <c r="BQ145" i="84"/>
  <c r="BL153" i="84"/>
  <c r="BV134" i="84"/>
  <c r="BQ52" i="84"/>
  <c r="BV89" i="84"/>
  <c r="BL80" i="84"/>
  <c r="BW97" i="84"/>
  <c r="BW37" i="84"/>
  <c r="BH103" i="84"/>
  <c r="BZ139" i="84"/>
  <c r="BK136" i="84"/>
  <c r="BK135" i="84"/>
  <c r="BL107" i="84"/>
  <c r="BX124" i="84"/>
  <c r="BJ10" i="84"/>
  <c r="BJ145" i="84"/>
  <c r="BQ46" i="84"/>
  <c r="BX153" i="84"/>
  <c r="BO33" i="84"/>
  <c r="BV27" i="84"/>
  <c r="BY35" i="84"/>
  <c r="BV122" i="84"/>
  <c r="BJ47" i="84"/>
  <c r="BR22" i="84"/>
  <c r="BS53" i="84"/>
  <c r="BQ124" i="84"/>
  <c r="BQ112" i="84"/>
  <c r="BX144" i="84"/>
  <c r="BP164" i="84"/>
  <c r="BO134" i="84"/>
  <c r="BK24" i="84"/>
  <c r="BQ7" i="84"/>
  <c r="BQ14" i="84"/>
  <c r="BQ119" i="84"/>
  <c r="BO34" i="84"/>
  <c r="BH8" i="84"/>
  <c r="BX138" i="84"/>
  <c r="BV23" i="84"/>
  <c r="BX92" i="84"/>
  <c r="BJ73" i="84"/>
  <c r="CE55" i="84"/>
  <c r="BR95" i="84"/>
  <c r="BY51" i="84"/>
  <c r="BW10" i="84"/>
  <c r="BI80" i="84"/>
  <c r="BK116" i="84"/>
  <c r="BL22" i="84"/>
  <c r="BZ156" i="84"/>
  <c r="BZ80" i="84"/>
  <c r="BZ162" i="84"/>
  <c r="BZ158" i="84"/>
  <c r="BL158" i="84"/>
  <c r="BV161" i="84"/>
  <c r="BK141" i="84"/>
  <c r="BR103" i="84"/>
  <c r="EM156" i="79"/>
  <c r="BW127" i="84"/>
  <c r="BO24" i="84"/>
  <c r="BW43" i="84"/>
  <c r="I65" i="65"/>
  <c r="BZ138" i="84"/>
  <c r="BV98" i="84"/>
  <c r="BZ87" i="84"/>
  <c r="BI74" i="84"/>
  <c r="BS151" i="84"/>
  <c r="BS16" i="84"/>
  <c r="BK49" i="84"/>
  <c r="BI107" i="84"/>
  <c r="BZ48" i="84"/>
  <c r="BL128" i="84"/>
  <c r="BL21" i="84"/>
  <c r="BP96" i="84"/>
  <c r="BW12" i="84"/>
  <c r="BR52" i="84"/>
  <c r="BX76" i="84"/>
  <c r="BQ151" i="84"/>
  <c r="BO18" i="84"/>
  <c r="BQ127" i="84"/>
  <c r="BV35" i="84"/>
  <c r="BO105" i="84"/>
  <c r="BS95" i="84"/>
  <c r="BK9" i="84"/>
  <c r="BV151" i="84"/>
  <c r="BQ110" i="84"/>
  <c r="BH53" i="84"/>
  <c r="BQ123" i="84"/>
  <c r="BL81" i="84"/>
  <c r="BL113" i="84"/>
  <c r="BJ120" i="84"/>
  <c r="BX160" i="84"/>
  <c r="BR139" i="84"/>
  <c r="BJ98" i="84"/>
  <c r="BQ139" i="84"/>
  <c r="BY82" i="84"/>
  <c r="BL57" i="84"/>
  <c r="BY87" i="84"/>
  <c r="BK150" i="84"/>
  <c r="BO132" i="84"/>
  <c r="BQ159" i="84"/>
  <c r="BJ62" i="84"/>
  <c r="BQ135" i="84"/>
  <c r="BX112" i="84"/>
  <c r="BV25" i="84"/>
  <c r="BV40" i="84"/>
  <c r="BY36" i="84"/>
  <c r="BO122" i="84"/>
  <c r="BK21" i="84"/>
  <c r="BV126" i="84"/>
  <c r="BX57" i="84"/>
  <c r="BP12" i="84"/>
  <c r="BO125" i="84"/>
  <c r="BP154" i="84"/>
  <c r="BL93" i="84"/>
  <c r="BH75" i="84"/>
  <c r="BS26" i="84"/>
  <c r="BY31" i="84"/>
  <c r="BW125" i="84"/>
  <c r="BO152" i="84"/>
  <c r="BQ118" i="84"/>
  <c r="BJ15" i="84"/>
  <c r="BJ18" i="84"/>
  <c r="BJ44" i="84"/>
  <c r="BH24" i="84"/>
  <c r="BV55" i="84"/>
  <c r="BS89" i="84"/>
  <c r="BO88" i="84"/>
  <c r="BX60" i="84"/>
  <c r="BI66" i="84"/>
  <c r="BL95" i="84"/>
  <c r="BQ63" i="84"/>
  <c r="BQ47" i="84"/>
  <c r="BQ93" i="84"/>
  <c r="BR61" i="84"/>
  <c r="BK42" i="84"/>
  <c r="BS27" i="84"/>
  <c r="BH7" i="84"/>
  <c r="BS98" i="84"/>
  <c r="BR109" i="84"/>
  <c r="BK45" i="84"/>
  <c r="BV159" i="84"/>
  <c r="BX137" i="84"/>
  <c r="BQ86" i="84"/>
  <c r="BJ93" i="84"/>
  <c r="BQ54" i="84"/>
  <c r="BO52" i="84"/>
  <c r="BV67" i="84"/>
  <c r="BY34" i="84"/>
  <c r="BV118" i="84"/>
  <c r="BJ156" i="84"/>
  <c r="BY146" i="84"/>
  <c r="BY97" i="84"/>
  <c r="BJ65" i="84"/>
  <c r="BS65" i="84"/>
  <c r="BX132" i="84"/>
  <c r="BV90" i="84"/>
  <c r="BO57" i="84"/>
  <c r="BJ128" i="84"/>
  <c r="BJ94" i="84"/>
  <c r="BY128" i="84"/>
  <c r="BJ135" i="84"/>
  <c r="BV53" i="84"/>
  <c r="BJ85" i="84"/>
  <c r="BQ101" i="84"/>
  <c r="CE59" i="84"/>
  <c r="BK112" i="84"/>
  <c r="BK50" i="84"/>
  <c r="BW18" i="84"/>
  <c r="BI88" i="84"/>
  <c r="BK151" i="84"/>
  <c r="BZ19" i="84"/>
  <c r="BZ143" i="84"/>
  <c r="BZ153" i="84"/>
  <c r="BZ165" i="84"/>
  <c r="BS108" i="84"/>
  <c r="BZ144" i="84"/>
  <c r="BV78" i="84"/>
  <c r="BK147" i="84"/>
  <c r="BY68" i="84"/>
  <c r="BZ26" i="84"/>
  <c r="BW112" i="84"/>
  <c r="BR69" i="84"/>
  <c r="BL33" i="84"/>
  <c r="BP125" i="84"/>
  <c r="BI35" i="84"/>
  <c r="BS32" i="84"/>
  <c r="BW157" i="84"/>
  <c r="BS28" i="84"/>
  <c r="BV65" i="84"/>
  <c r="BV83" i="84"/>
  <c r="BL19" i="84"/>
  <c r="BR116" i="84"/>
  <c r="BZ10" i="84"/>
  <c r="BZ113" i="84"/>
  <c r="BP79" i="84"/>
  <c r="BS62" i="84"/>
  <c r="BW120" i="84"/>
  <c r="BS88" i="84"/>
  <c r="BS107" i="84"/>
  <c r="BQ154" i="84"/>
  <c r="BJ68" i="84"/>
  <c r="BS83" i="84"/>
  <c r="BX54" i="84"/>
  <c r="BV22" i="84"/>
  <c r="BS30" i="84"/>
  <c r="BZ73" i="84"/>
  <c r="BK134" i="84"/>
  <c r="BX159" i="84"/>
  <c r="BJ134" i="84"/>
  <c r="BK125" i="84"/>
  <c r="BW106" i="84"/>
  <c r="BS24" i="84"/>
  <c r="BO126" i="84"/>
  <c r="BJ146" i="84"/>
  <c r="BX10" i="84"/>
  <c r="BY122" i="84"/>
  <c r="BQ10" i="84"/>
  <c r="BX106" i="84"/>
  <c r="BW137" i="84"/>
  <c r="BO149" i="84"/>
  <c r="BK131" i="84"/>
  <c r="BW28" i="84"/>
  <c r="BH156" i="84"/>
  <c r="BX84" i="84"/>
  <c r="BJ69" i="84"/>
  <c r="BJ125" i="84"/>
  <c r="BQ133" i="84"/>
  <c r="BV62" i="84"/>
  <c r="BH48" i="84"/>
  <c r="BY27" i="84"/>
  <c r="BV106" i="84"/>
  <c r="H65" i="65"/>
  <c r="BJ151" i="84"/>
  <c r="BO17" i="84"/>
  <c r="AD128" i="84"/>
  <c r="BK16" i="84"/>
  <c r="BJ105" i="84"/>
  <c r="BS125" i="84"/>
  <c r="BH122" i="84"/>
  <c r="BL6" i="84"/>
  <c r="BY56" i="84"/>
  <c r="BR9" i="84"/>
  <c r="BH154" i="84"/>
  <c r="BJ113" i="84"/>
  <c r="BJ165" i="84"/>
  <c r="BJ147" i="84"/>
  <c r="BJ101" i="84"/>
  <c r="BH52" i="84"/>
  <c r="BO27" i="84"/>
  <c r="BZ64" i="84"/>
  <c r="BH112" i="84"/>
  <c r="BJ49" i="84"/>
  <c r="BW115" i="84"/>
  <c r="BL17" i="84"/>
  <c r="BQ96" i="84"/>
  <c r="BX109" i="84"/>
  <c r="BP27" i="84"/>
  <c r="BK80" i="84"/>
  <c r="BP81" i="84"/>
  <c r="BH44" i="84"/>
  <c r="BL27" i="84"/>
  <c r="BY11" i="84"/>
  <c r="BR94" i="84"/>
  <c r="BO143" i="84"/>
  <c r="BJ11" i="84"/>
  <c r="BQ80" i="84"/>
  <c r="BQ81" i="84"/>
  <c r="BJ55" i="84"/>
  <c r="BX15" i="84"/>
  <c r="BQ150" i="84"/>
  <c r="BV50" i="84"/>
  <c r="BH71" i="84"/>
  <c r="BH114" i="84"/>
  <c r="BV99" i="84"/>
  <c r="BQ90" i="84"/>
  <c r="BR6" i="84"/>
  <c r="BR83" i="84"/>
  <c r="BQ116" i="84"/>
  <c r="BJ133" i="84"/>
  <c r="BI44" i="84"/>
  <c r="BS37" i="84"/>
  <c r="BQ131" i="84"/>
  <c r="BH43" i="84"/>
  <c r="BJ126" i="84"/>
  <c r="BQ134" i="84"/>
  <c r="BO96" i="84"/>
  <c r="BO48" i="84"/>
  <c r="BY124" i="84"/>
  <c r="BK28" i="84"/>
  <c r="BS86" i="84"/>
  <c r="BY13" i="84"/>
  <c r="BY153" i="84"/>
  <c r="BP134" i="84"/>
  <c r="BP157" i="84"/>
  <c r="BK101" i="84"/>
  <c r="BS150" i="84"/>
  <c r="BS144" i="84"/>
  <c r="BL121" i="84"/>
  <c r="BL148" i="84"/>
  <c r="BL139" i="84"/>
  <c r="BS165" i="84"/>
  <c r="BH13" i="84"/>
  <c r="BK96" i="84"/>
  <c r="BR104" i="84"/>
  <c r="BW116" i="84"/>
  <c r="BW62" i="84"/>
  <c r="BL79" i="84"/>
  <c r="BV47" i="84"/>
  <c r="BP46" i="84"/>
  <c r="CE54" i="84" s="1"/>
  <c r="BL75" i="84"/>
  <c r="BP122" i="84"/>
  <c r="BZ18" i="84"/>
  <c r="BJ115" i="84"/>
  <c r="BV38" i="84"/>
  <c r="BL34" i="84"/>
  <c r="BP116" i="84"/>
  <c r="BX154" i="84"/>
  <c r="BH19" i="84"/>
  <c r="BP165" i="84"/>
  <c r="BL62" i="84"/>
  <c r="BW60" i="84"/>
  <c r="BS17" i="84"/>
  <c r="BH131" i="84"/>
  <c r="BJ54" i="84"/>
  <c r="BQ92" i="84"/>
  <c r="BK31" i="84"/>
  <c r="BX117" i="84"/>
  <c r="BZ88" i="84"/>
  <c r="BR39" i="84"/>
  <c r="BV17" i="84"/>
  <c r="BK113" i="84"/>
  <c r="BX94" i="84"/>
  <c r="BO9" i="84"/>
  <c r="BV91" i="84"/>
  <c r="BH139" i="84"/>
  <c r="BK75" i="84"/>
  <c r="BH133" i="84"/>
  <c r="BJ59" i="84"/>
  <c r="BQ75" i="84"/>
  <c r="BK39" i="84"/>
  <c r="BQ141" i="84"/>
  <c r="BJ140" i="84"/>
  <c r="BX49" i="84"/>
  <c r="BO102" i="84"/>
  <c r="BY8" i="84"/>
  <c r="BP153" i="84"/>
  <c r="BH137" i="84"/>
  <c r="BQ130" i="84"/>
  <c r="BQ102" i="84"/>
  <c r="BX64" i="84"/>
  <c r="BQ128" i="84"/>
  <c r="BV69" i="84"/>
  <c r="BR122" i="84"/>
  <c r="BO92" i="84"/>
  <c r="BQ98" i="84"/>
  <c r="BV150" i="84"/>
  <c r="BX150" i="84"/>
  <c r="BO65" i="84"/>
  <c r="BO129" i="84"/>
  <c r="BK108" i="84"/>
  <c r="BI92" i="84"/>
  <c r="BL73" i="84"/>
  <c r="BI86" i="84"/>
  <c r="BS70" i="84"/>
  <c r="BR79" i="84"/>
  <c r="BS115" i="84"/>
  <c r="BO156" i="84"/>
  <c r="BJ159" i="84"/>
  <c r="BX143" i="84"/>
  <c r="BQ117" i="84"/>
  <c r="BX152" i="84"/>
  <c r="BV19" i="84"/>
  <c r="BO67" i="84"/>
  <c r="BY29" i="84"/>
  <c r="BV94" i="84"/>
  <c r="BX46" i="84"/>
  <c r="BQ70" i="84"/>
  <c r="BY26" i="84"/>
  <c r="BX98" i="84"/>
  <c r="BH49" i="84"/>
  <c r="BI130" i="84"/>
  <c r="BZ117" i="84"/>
  <c r="BY63" i="84"/>
  <c r="BH72" i="84"/>
  <c r="BV146" i="84"/>
  <c r="BZ49" i="84"/>
  <c r="BK121" i="84"/>
  <c r="BK87" i="84"/>
  <c r="BH157" i="84"/>
  <c r="BX53" i="84"/>
  <c r="BX56" i="84"/>
  <c r="BJ77" i="84"/>
  <c r="BJ82" i="84"/>
  <c r="BX45" i="84"/>
  <c r="BJ14" i="84"/>
  <c r="BV11" i="84"/>
  <c r="BR134" i="84"/>
  <c r="BO107" i="84"/>
  <c r="BQ114" i="84"/>
  <c r="BS78" i="84"/>
  <c r="BR123" i="84"/>
  <c r="BX147" i="84"/>
  <c r="BV44" i="84"/>
  <c r="BQ129" i="84"/>
  <c r="BR128" i="84"/>
  <c r="BX125" i="84"/>
  <c r="BR23" i="84"/>
  <c r="BX17" i="84"/>
  <c r="BO114" i="84"/>
  <c r="BX135" i="84"/>
  <c r="BQ17" i="84"/>
  <c r="BX51" i="84"/>
  <c r="BO113" i="84"/>
  <c r="BJ155" i="84"/>
  <c r="BV51" i="84"/>
  <c r="BK66" i="84"/>
  <c r="BY10" i="84"/>
  <c r="BP8" i="84"/>
  <c r="BP18" i="84"/>
  <c r="BY142" i="84"/>
  <c r="BS135" i="84"/>
  <c r="BS104" i="84"/>
  <c r="BZ97" i="84"/>
  <c r="BO53" i="84"/>
  <c r="BH29" i="84"/>
  <c r="BP39" i="84"/>
  <c r="BO81" i="84"/>
  <c r="BJ154" i="84"/>
  <c r="BR106" i="84"/>
  <c r="BZ128" i="84"/>
  <c r="BP158" i="84"/>
  <c r="BW139" i="84"/>
  <c r="BP124" i="84"/>
  <c r="BP93" i="84"/>
  <c r="BK82" i="84"/>
  <c r="BL142" i="84"/>
  <c r="BK34" i="84"/>
  <c r="BR48" i="84"/>
  <c r="BK140" i="84"/>
  <c r="BQ95" i="84"/>
  <c r="BY105" i="84"/>
  <c r="BV70" i="84"/>
  <c r="BH136" i="84"/>
  <c r="BH14" i="84"/>
  <c r="BZ52" i="84"/>
  <c r="F67" i="65"/>
  <c r="BK6" i="84"/>
  <c r="BX158" i="84"/>
  <c r="BH70" i="84"/>
  <c r="BV66" i="84"/>
  <c r="BH27" i="84"/>
  <c r="BL94" i="84"/>
  <c r="BK7" i="84"/>
  <c r="BJ78" i="84"/>
  <c r="BO12" i="84"/>
  <c r="BI24" i="84"/>
  <c r="BV36" i="84"/>
  <c r="BJ17" i="84"/>
  <c r="BX121" i="84"/>
  <c r="BO100" i="84"/>
  <c r="BR62" i="84"/>
  <c r="BZ75" i="84"/>
  <c r="BS142" i="84"/>
  <c r="BV136" i="84"/>
  <c r="BR152" i="84"/>
  <c r="BS10" i="84"/>
  <c r="BS140" i="84"/>
  <c r="BZ132" i="84"/>
  <c r="BY79" i="84"/>
  <c r="BK71" i="84"/>
  <c r="BV165" i="84"/>
  <c r="BH162" i="84"/>
  <c r="BI58" i="84"/>
  <c r="BP37" i="84"/>
  <c r="BW7" i="84"/>
  <c r="BI121" i="84"/>
  <c r="BW52" i="84"/>
  <c r="BW147" i="84"/>
  <c r="BI6" i="84"/>
  <c r="BI82" i="84"/>
  <c r="BI158" i="84"/>
  <c r="BI37" i="84"/>
  <c r="BP144" i="84"/>
  <c r="BP67" i="84"/>
  <c r="BP11" i="84"/>
  <c r="BS46" i="84"/>
  <c r="BI149" i="84"/>
  <c r="BY100" i="84"/>
  <c r="BK99" i="84"/>
  <c r="BR107" i="84"/>
  <c r="BR93" i="84"/>
  <c r="BS92" i="84"/>
  <c r="BL100" i="84"/>
  <c r="BL129" i="84"/>
  <c r="BZ110" i="84"/>
  <c r="BL155" i="84"/>
  <c r="BR132" i="84"/>
  <c r="BY37" i="84"/>
  <c r="BK13" i="84"/>
  <c r="BX113" i="84"/>
  <c r="BJ51" i="84"/>
  <c r="BI26" i="84"/>
  <c r="BP25" i="84"/>
  <c r="BW124" i="84"/>
  <c r="BX77" i="84"/>
  <c r="BI22" i="84"/>
  <c r="BL103" i="84"/>
  <c r="BY61" i="84"/>
  <c r="BP35" i="84"/>
  <c r="BI12" i="84"/>
  <c r="BZ17" i="84"/>
  <c r="BY96" i="84"/>
  <c r="BL104" i="84"/>
  <c r="BX100" i="84"/>
  <c r="BR63" i="84"/>
  <c r="BW26" i="84"/>
  <c r="BW143" i="84"/>
  <c r="BZ25" i="84"/>
  <c r="BQ99" i="84"/>
  <c r="BX128" i="84"/>
  <c r="BH108" i="84"/>
  <c r="BQ15" i="84"/>
  <c r="BY125" i="84"/>
  <c r="BX126" i="84"/>
  <c r="BR34" i="84"/>
  <c r="BR51" i="84"/>
  <c r="BQ115" i="84"/>
  <c r="BH11" i="84"/>
  <c r="BW30" i="84"/>
  <c r="AE129" i="84"/>
  <c r="BH17" i="84"/>
  <c r="BV144" i="84"/>
  <c r="BJ60" i="84"/>
  <c r="BK133" i="84"/>
  <c r="BV137" i="84"/>
  <c r="BP146" i="84"/>
  <c r="BO106" i="84"/>
  <c r="BV24" i="84"/>
  <c r="BO98" i="84"/>
  <c r="BR88" i="84"/>
  <c r="BZ134" i="84"/>
  <c r="BS158" i="84"/>
  <c r="BH140" i="84"/>
  <c r="BY69" i="84"/>
  <c r="BZ29" i="84"/>
  <c r="BS40" i="84"/>
  <c r="BZ161" i="84"/>
  <c r="BR80" i="84"/>
  <c r="BY54" i="84"/>
  <c r="BH163" i="84"/>
  <c r="BH54" i="84"/>
  <c r="BI117" i="84"/>
  <c r="BI115" i="84"/>
  <c r="BP115" i="84"/>
  <c r="BW31" i="84"/>
  <c r="BW132" i="84"/>
  <c r="BI142" i="84"/>
  <c r="BP48" i="84"/>
  <c r="BI127" i="84"/>
  <c r="BI57" i="84"/>
  <c r="BP61" i="84"/>
  <c r="BP16" i="84"/>
  <c r="BP151" i="84"/>
  <c r="BP60" i="84"/>
  <c r="BL78" i="84"/>
  <c r="BI148" i="84"/>
  <c r="BY88" i="84"/>
  <c r="BK119" i="84"/>
  <c r="BR111" i="84"/>
  <c r="BR96" i="84"/>
  <c r="BS124" i="84"/>
  <c r="BL145" i="84"/>
  <c r="BZ129" i="84"/>
  <c r="BS118" i="84"/>
  <c r="BL102" i="84"/>
  <c r="BK152" i="84"/>
  <c r="BW35" i="84"/>
  <c r="BR12" i="84"/>
  <c r="BX81" i="84"/>
  <c r="BI20" i="84"/>
  <c r="BW23" i="84"/>
  <c r="BX41" i="84"/>
  <c r="BQ19" i="84"/>
  <c r="BJ23" i="84"/>
  <c r="BJ40" i="84"/>
  <c r="BX25" i="84"/>
  <c r="BJ21" i="84"/>
  <c r="BX26" i="84"/>
  <c r="BV108" i="84"/>
  <c r="BQ65" i="84"/>
  <c r="BZ30" i="84"/>
  <c r="BW101" i="84"/>
  <c r="BZ56" i="84"/>
  <c r="BZ103" i="84"/>
  <c r="BI25" i="84"/>
  <c r="BX33" i="84"/>
  <c r="BO109" i="84"/>
  <c r="BL108" i="84"/>
  <c r="BZ15" i="84"/>
  <c r="BQ158" i="84"/>
  <c r="BO6" i="84"/>
  <c r="BI131" i="84"/>
  <c r="BO71" i="84"/>
  <c r="BV7" i="84"/>
  <c r="BQ57" i="84"/>
  <c r="BS130" i="84"/>
  <c r="BY59" i="84"/>
  <c r="BS100" i="84"/>
  <c r="BH125" i="84"/>
  <c r="BP159" i="84"/>
  <c r="BP126" i="84"/>
  <c r="BP77" i="84"/>
  <c r="BW158" i="84"/>
  <c r="BZ152" i="84"/>
  <c r="BL144" i="84"/>
  <c r="BQ50" i="84"/>
  <c r="BX21" i="84"/>
  <c r="BS58" i="84"/>
  <c r="BV114" i="84"/>
  <c r="BH50" i="84"/>
  <c r="BY39" i="84"/>
  <c r="BP76" i="84"/>
  <c r="BQ109" i="84"/>
  <c r="BY121" i="84"/>
  <c r="BX83" i="84"/>
  <c r="BI126" i="84"/>
  <c r="BR144" i="84"/>
  <c r="BJ74" i="84"/>
  <c r="BV12" i="84"/>
  <c r="BO10" i="84"/>
  <c r="BZ34" i="84"/>
  <c r="BZ151" i="84"/>
  <c r="BO155" i="84"/>
  <c r="BX40" i="84"/>
  <c r="BL83" i="84"/>
  <c r="BO148" i="84"/>
  <c r="BR141" i="84"/>
  <c r="BX52" i="84"/>
  <c r="BX134" i="84"/>
  <c r="BJ119" i="84"/>
  <c r="BY148" i="84"/>
  <c r="BL165" i="84"/>
  <c r="BZ27" i="84"/>
  <c r="BO40" i="84"/>
  <c r="BY116" i="84"/>
  <c r="BZ100" i="84"/>
  <c r="BL96" i="84"/>
  <c r="BS164" i="84"/>
  <c r="BY60" i="84"/>
  <c r="BY43" i="84"/>
  <c r="BV82" i="84"/>
  <c r="BH46" i="84"/>
  <c r="BI157" i="84"/>
  <c r="BW70" i="84"/>
  <c r="BI137" i="84"/>
  <c r="BI64" i="84"/>
  <c r="BI108" i="84"/>
  <c r="BI95" i="84"/>
  <c r="BP105" i="84"/>
  <c r="BP15" i="84"/>
  <c r="BP152" i="84"/>
  <c r="BI9" i="84"/>
  <c r="BP75" i="84"/>
  <c r="BI29" i="84"/>
  <c r="BP71" i="84"/>
  <c r="BS75" i="84"/>
  <c r="BP130" i="84"/>
  <c r="BK90" i="84"/>
  <c r="BY117" i="84"/>
  <c r="BY98" i="84"/>
  <c r="BR90" i="84"/>
  <c r="BZ150" i="84"/>
  <c r="BL130" i="84"/>
  <c r="BS123" i="84"/>
  <c r="BS112" i="84"/>
  <c r="BZ145" i="84"/>
  <c r="BR147" i="84"/>
  <c r="BP43" i="84"/>
  <c r="BY15" i="84"/>
  <c r="BQ152" i="84"/>
  <c r="BW22" i="84"/>
  <c r="BP19" i="84"/>
  <c r="BJ39" i="84"/>
  <c r="BQ32" i="84"/>
  <c r="BX22" i="84"/>
  <c r="BQ22" i="84"/>
  <c r="BJ38" i="84"/>
  <c r="BQ21" i="84"/>
  <c r="BQ37" i="84"/>
  <c r="BX99" i="84"/>
  <c r="BX82" i="84"/>
  <c r="BZ71" i="84"/>
  <c r="BL92" i="84"/>
  <c r="BP62" i="84"/>
  <c r="BP66" i="84"/>
  <c r="BY91" i="84"/>
  <c r="BZ119" i="84"/>
  <c r="BS152" i="84"/>
  <c r="BJ75" i="84"/>
  <c r="BJ35" i="84"/>
  <c r="BI119" i="84"/>
  <c r="BL140" i="84"/>
  <c r="BV18" i="84"/>
  <c r="BZ90" i="84"/>
  <c r="BJ80" i="84"/>
  <c r="BW21" i="84"/>
  <c r="BJ164" i="84"/>
  <c r="BY145" i="84"/>
  <c r="BV26" i="84"/>
  <c r="BZ140" i="84"/>
  <c r="BR74" i="84"/>
  <c r="BW148" i="84"/>
  <c r="BI55" i="84"/>
  <c r="BP30" i="84"/>
  <c r="BW67" i="84"/>
  <c r="BW95" i="84"/>
  <c r="BY83" i="84"/>
  <c r="BR108" i="84"/>
  <c r="BS129" i="84"/>
  <c r="BY6" i="84"/>
  <c r="BP21" i="84"/>
  <c r="BX30" i="84"/>
  <c r="BR102" i="84"/>
  <c r="BV15" i="84"/>
  <c r="BV109" i="84"/>
  <c r="BL15" i="84"/>
  <c r="BH26" i="84"/>
  <c r="BJ86" i="84"/>
  <c r="BO90" i="84"/>
  <c r="BL87" i="84"/>
  <c r="BH107" i="84"/>
  <c r="BZ115" i="84"/>
  <c r="BQ100" i="84"/>
  <c r="BK38" i="84"/>
  <c r="BR32" i="84"/>
  <c r="BV148" i="84"/>
  <c r="BZ20" i="84"/>
  <c r="BQ9" i="84"/>
  <c r="BQ45" i="84"/>
  <c r="BO94" i="84"/>
  <c r="BR10" i="84"/>
  <c r="BR157" i="84"/>
  <c r="BO72" i="84"/>
  <c r="BX86" i="84"/>
  <c r="BI30" i="84"/>
  <c r="BL131" i="84"/>
  <c r="BZ54" i="84"/>
  <c r="BH57" i="84"/>
  <c r="BY81" i="84"/>
  <c r="BS132" i="84"/>
  <c r="BZ93" i="84"/>
  <c r="BS160" i="84"/>
  <c r="BR57" i="84"/>
  <c r="BY45" i="84"/>
  <c r="BO162" i="84"/>
  <c r="BH164" i="84"/>
  <c r="BW33" i="84"/>
  <c r="BI85" i="84"/>
  <c r="BP38" i="84"/>
  <c r="BP109" i="84"/>
  <c r="BI125" i="84"/>
  <c r="BI116" i="84"/>
  <c r="BI14" i="84"/>
  <c r="BI73" i="84"/>
  <c r="BP133" i="84"/>
  <c r="BW142" i="84"/>
  <c r="BI7" i="84"/>
  <c r="BP91" i="84"/>
  <c r="BW36" i="84"/>
  <c r="BL10" i="84"/>
  <c r="BI144" i="84"/>
  <c r="BK98" i="84"/>
  <c r="BK105" i="84"/>
  <c r="BY107" i="84"/>
  <c r="BK118" i="84"/>
  <c r="BZ141" i="84"/>
  <c r="BZ106" i="84"/>
  <c r="BZ147" i="84"/>
  <c r="BZ121" i="84"/>
  <c r="BZ142" i="84"/>
  <c r="BR143" i="84"/>
  <c r="BI31" i="84"/>
  <c r="BY12" i="84"/>
  <c r="BJ48" i="84"/>
  <c r="BP24" i="84"/>
  <c r="BW24" i="84"/>
  <c r="BQ27" i="84"/>
  <c r="BQ26" i="84"/>
  <c r="BX23" i="84"/>
  <c r="BJ32" i="84"/>
  <c r="BJ24" i="84"/>
  <c r="BQ35" i="84"/>
  <c r="BX42" i="84"/>
  <c r="BY149" i="84"/>
  <c r="BV34" i="84"/>
  <c r="BY71" i="84"/>
  <c r="BH9" i="84"/>
  <c r="BP113" i="84"/>
  <c r="BO163" i="84"/>
  <c r="BI54" i="84"/>
  <c r="BZ33" i="84"/>
  <c r="BR118" i="84"/>
  <c r="BS137" i="84"/>
  <c r="BK129" i="84"/>
  <c r="BQ55" i="84"/>
  <c r="BX38" i="84"/>
  <c r="BX27" i="84"/>
  <c r="BL91" i="84"/>
  <c r="BL85" i="84"/>
  <c r="BX74" i="84"/>
  <c r="BO150" i="84"/>
  <c r="BP148" i="84"/>
  <c r="BQ43" i="84"/>
  <c r="BV105" i="84"/>
  <c r="BV88" i="84"/>
  <c r="BO118" i="84"/>
  <c r="BL116" i="84"/>
  <c r="BJ102" i="84"/>
  <c r="BK29" i="84"/>
  <c r="BY9" i="84"/>
  <c r="BI140" i="84"/>
  <c r="BL76" i="84"/>
  <c r="BQ68" i="84"/>
  <c r="BQ38" i="84"/>
  <c r="BV111" i="84"/>
  <c r="BP72" i="84"/>
  <c r="BZ111" i="84"/>
  <c r="BO82" i="84"/>
  <c r="BX104" i="84"/>
  <c r="BP6" i="84"/>
  <c r="BZ131" i="84"/>
  <c r="BZ133" i="84"/>
  <c r="BV43" i="84"/>
  <c r="BY104" i="84"/>
  <c r="BS49" i="84"/>
  <c r="BL26" i="84"/>
  <c r="BL132" i="84"/>
  <c r="BK81" i="84"/>
  <c r="BH59" i="84"/>
  <c r="BV85" i="84"/>
  <c r="BO161" i="84"/>
  <c r="BI132" i="84"/>
  <c r="BI39" i="84"/>
  <c r="BI67" i="84"/>
  <c r="BP9" i="84"/>
  <c r="BP29" i="84"/>
  <c r="BP141" i="84"/>
  <c r="BI87" i="84"/>
  <c r="BP63" i="84"/>
  <c r="BW8" i="84"/>
  <c r="BW104" i="84"/>
  <c r="BP90" i="84"/>
  <c r="BW140" i="84"/>
  <c r="BI47" i="84"/>
  <c r="BZ51" i="84"/>
  <c r="BP140" i="84"/>
  <c r="BK95" i="84"/>
  <c r="BY92" i="84"/>
  <c r="BY111" i="84"/>
  <c r="BR119" i="84"/>
  <c r="BL147" i="84"/>
  <c r="BS126" i="84"/>
  <c r="BZ99" i="84"/>
  <c r="BZ95" i="84"/>
  <c r="BS147" i="84"/>
  <c r="BK153" i="84"/>
  <c r="BR13" i="84"/>
  <c r="BX59" i="84"/>
  <c r="BJ127" i="84"/>
  <c r="BI19" i="84"/>
  <c r="BP22" i="84"/>
  <c r="BQ42" i="84"/>
  <c r="BJ33" i="84"/>
  <c r="BQ23" i="84"/>
  <c r="BJ26" i="84"/>
  <c r="BX36" i="84"/>
  <c r="BJ34" i="84"/>
  <c r="BQ29" i="84"/>
  <c r="BY155" i="84"/>
  <c r="BS136" i="84"/>
  <c r="BJ83" i="84"/>
  <c r="BK52" i="84"/>
  <c r="BQ138" i="84"/>
  <c r="BK155" i="84"/>
  <c r="BH165" i="84"/>
  <c r="BP103" i="84"/>
  <c r="BI93" i="84"/>
  <c r="BW73" i="84"/>
  <c r="BR101" i="84"/>
  <c r="BZ130" i="84"/>
  <c r="BY154" i="84"/>
  <c r="BI27" i="84"/>
  <c r="BX20" i="84"/>
  <c r="BH56" i="84"/>
  <c r="BR66" i="84"/>
  <c r="BQ140" i="84"/>
  <c r="BK104" i="84"/>
  <c r="BR40" i="84"/>
  <c r="BV93" i="84"/>
  <c r="BK35" i="84"/>
  <c r="BL82" i="84"/>
  <c r="BO25" i="84"/>
  <c r="BJ79" i="84"/>
  <c r="BO42" i="84"/>
  <c r="BI150" i="84"/>
  <c r="BX50" i="84"/>
  <c r="BQ66" i="84"/>
  <c r="BV92" i="84"/>
  <c r="BJ158" i="84"/>
  <c r="BI28" i="84"/>
  <c r="BR105" i="84"/>
  <c r="BJ136" i="84"/>
  <c r="BO50" i="84"/>
  <c r="BX32" i="84"/>
  <c r="BQ18" i="84"/>
  <c r="BX115" i="84"/>
  <c r="BQ24" i="84"/>
  <c r="BX90" i="84"/>
  <c r="BW150" i="84"/>
  <c r="BS73" i="84"/>
  <c r="BL120" i="84"/>
  <c r="BV163" i="84"/>
  <c r="BY64" i="84"/>
  <c r="BL110" i="84"/>
  <c r="BL32" i="84"/>
  <c r="BZ32" i="84"/>
  <c r="BK79" i="84"/>
  <c r="BV124" i="84"/>
  <c r="BH18" i="84"/>
  <c r="BO75" i="84"/>
  <c r="BW98" i="84"/>
  <c r="BP147" i="84"/>
  <c r="BW34" i="84"/>
  <c r="BI129" i="84"/>
  <c r="BW111" i="84"/>
  <c r="BI136" i="84"/>
  <c r="BI102" i="84"/>
  <c r="BP114" i="84"/>
  <c r="BW29" i="84"/>
  <c r="BW96" i="84"/>
  <c r="BI138" i="84"/>
  <c r="BP143" i="84"/>
  <c r="BZ14" i="84"/>
  <c r="BZ6" i="84"/>
  <c r="BP135" i="84"/>
  <c r="BR87" i="84"/>
  <c r="BK110" i="84"/>
  <c r="BR86" i="84"/>
  <c r="BS111" i="84"/>
  <c r="BL101" i="84"/>
  <c r="BL109" i="84"/>
  <c r="BS139" i="84"/>
  <c r="BS146" i="84"/>
  <c r="BZ146" i="84"/>
  <c r="BR145" i="84"/>
  <c r="BK17" i="84"/>
  <c r="BQ74" i="84"/>
  <c r="BJ89" i="84"/>
  <c r="BP20" i="84"/>
  <c r="BI23" i="84"/>
  <c r="BJ27" i="84"/>
  <c r="BJ31" i="84"/>
  <c r="BX34" i="84"/>
  <c r="BQ36" i="84"/>
  <c r="BQ41" i="84"/>
  <c r="BQ25" i="84"/>
  <c r="BQ28" i="84"/>
  <c r="F7" i="65"/>
  <c r="F62" i="65" s="1"/>
  <c r="BQ61" i="84"/>
  <c r="BS93" i="84"/>
  <c r="BQ78" i="84"/>
  <c r="BH102" i="84"/>
  <c r="BK83" i="84"/>
  <c r="BJ142" i="84"/>
  <c r="BP88" i="84"/>
  <c r="BZ120" i="84"/>
  <c r="BH55" i="84"/>
  <c r="BP73" i="84"/>
  <c r="BI62" i="84"/>
  <c r="BY99" i="84"/>
  <c r="BL118" i="84"/>
  <c r="BR14" i="84"/>
  <c r="BQ39" i="84"/>
  <c r="BQ40" i="84"/>
  <c r="BJ57" i="84"/>
  <c r="BV128" i="84"/>
  <c r="BV121" i="84"/>
  <c r="BH146" i="84"/>
  <c r="BW126" i="84"/>
  <c r="BW15" i="84"/>
  <c r="BP138" i="84"/>
  <c r="BI71" i="84"/>
  <c r="BP98" i="84"/>
  <c r="BI122" i="84"/>
  <c r="BI72" i="84"/>
  <c r="BI100" i="84"/>
  <c r="BP80" i="84"/>
  <c r="BW160" i="84"/>
  <c r="BI165" i="84"/>
  <c r="BP139" i="84"/>
  <c r="BP136" i="84"/>
  <c r="BP40" i="84"/>
  <c r="BI133" i="84"/>
  <c r="BP117" i="84"/>
  <c r="BP49" i="84"/>
  <c r="BW122" i="84"/>
  <c r="BW117" i="84"/>
  <c r="BI118" i="84"/>
  <c r="BI135" i="84"/>
  <c r="BW53" i="84"/>
  <c r="BW149" i="84"/>
  <c r="BW51" i="84"/>
  <c r="BW9" i="84"/>
  <c r="BI109" i="84"/>
  <c r="BW58" i="84"/>
  <c r="BW94" i="84"/>
  <c r="BI42" i="84"/>
  <c r="BI69" i="84"/>
  <c r="BI70" i="84"/>
  <c r="BW102" i="84"/>
  <c r="BW84" i="84"/>
  <c r="BP82" i="84"/>
  <c r="BP162" i="84"/>
  <c r="BI52" i="84"/>
  <c r="BW87" i="84"/>
  <c r="BW154" i="84"/>
  <c r="BP69" i="84"/>
  <c r="BI153" i="84"/>
  <c r="BP41" i="84"/>
  <c r="BW92" i="84"/>
  <c r="BW44" i="84"/>
  <c r="BP99" i="84"/>
  <c r="BW99" i="84"/>
  <c r="BW163" i="84"/>
  <c r="BP161" i="84"/>
  <c r="BQ163" i="84"/>
  <c r="BQ6" i="84"/>
  <c r="BQ164" i="84"/>
  <c r="BQ162" i="84"/>
  <c r="BW32" i="84"/>
  <c r="BP83" i="84"/>
  <c r="BW83" i="84"/>
  <c r="BI16" i="84"/>
  <c r="BW75" i="84"/>
  <c r="BW11" i="84"/>
  <c r="BY46" i="84"/>
  <c r="BY53" i="84"/>
  <c r="BY23" i="84"/>
  <c r="BY156" i="84"/>
  <c r="BR155" i="84"/>
  <c r="BY58" i="84"/>
  <c r="BR59" i="84"/>
  <c r="BK145" i="84"/>
  <c r="BY123" i="84"/>
  <c r="BY139" i="84"/>
  <c r="BR35" i="84"/>
  <c r="BR67" i="84"/>
  <c r="BY115" i="84"/>
  <c r="BY133" i="84"/>
  <c r="BY84" i="84"/>
  <c r="BR76" i="84"/>
  <c r="BR46" i="84"/>
  <c r="BK74" i="84"/>
  <c r="BK14" i="84"/>
  <c r="BY152" i="84"/>
  <c r="BY78" i="84"/>
  <c r="BY135" i="84"/>
  <c r="BY52" i="84"/>
  <c r="BK62" i="84"/>
  <c r="BK103" i="84"/>
  <c r="BY103" i="84"/>
  <c r="BK63" i="84"/>
  <c r="BY138" i="84"/>
  <c r="BY93" i="84"/>
  <c r="BY72" i="84"/>
  <c r="BY80" i="84"/>
  <c r="BY55" i="84"/>
  <c r="BY140" i="84"/>
  <c r="BY42" i="84"/>
  <c r="BK41" i="84"/>
  <c r="BK53" i="84"/>
  <c r="BK102" i="84"/>
  <c r="BR54" i="84"/>
  <c r="BY57" i="84"/>
  <c r="BR110" i="84"/>
  <c r="BR68" i="84"/>
  <c r="BY62" i="84"/>
  <c r="BK70" i="84"/>
  <c r="BR71" i="84"/>
  <c r="BK20" i="84"/>
  <c r="BK130" i="84"/>
  <c r="BK124" i="84"/>
  <c r="BR47" i="84"/>
  <c r="BK156" i="84"/>
  <c r="BK137" i="84"/>
  <c r="BK143" i="84"/>
  <c r="BR44" i="84"/>
  <c r="BR100" i="84"/>
  <c r="BK97" i="84"/>
  <c r="BR24" i="84"/>
  <c r="BK149" i="84"/>
  <c r="BY150" i="84"/>
  <c r="BY74" i="84"/>
  <c r="BR153" i="84"/>
  <c r="BR45" i="84"/>
  <c r="CE144" i="84" s="1"/>
  <c r="BK142" i="84"/>
  <c r="BR50" i="84"/>
  <c r="BR70" i="84"/>
  <c r="BR81" i="84"/>
  <c r="BI68" i="84"/>
  <c r="BW64" i="84"/>
  <c r="BP68" i="84"/>
  <c r="BW80" i="84"/>
  <c r="BW66" i="84"/>
  <c r="BW65" i="84"/>
  <c r="BW63" i="84"/>
  <c r="BW82" i="84"/>
  <c r="BZ28" i="84"/>
  <c r="BL51" i="84"/>
  <c r="BS127" i="84"/>
  <c r="BL40" i="84"/>
  <c r="BS67" i="84"/>
  <c r="BL42" i="84"/>
  <c r="BZ50" i="84"/>
  <c r="BL141" i="84"/>
  <c r="BL105" i="84"/>
  <c r="BS12" i="84"/>
  <c r="BL152" i="84"/>
  <c r="BL63" i="84"/>
  <c r="BS50" i="84"/>
  <c r="BS82" i="84"/>
  <c r="BL127" i="84"/>
  <c r="BS18" i="84"/>
  <c r="BL50" i="84"/>
  <c r="BL49" i="84"/>
  <c r="BL150" i="84"/>
  <c r="BZ160" i="84"/>
  <c r="BL125" i="84"/>
  <c r="BS76" i="84"/>
  <c r="BL8" i="84"/>
  <c r="BZ108" i="84"/>
  <c r="BS94" i="84"/>
  <c r="BS154" i="84"/>
  <c r="BS74" i="84"/>
  <c r="BL53" i="84"/>
  <c r="BZ94" i="84"/>
  <c r="BL159" i="84"/>
  <c r="BL119" i="84"/>
  <c r="BZ38" i="84"/>
  <c r="BS56" i="84"/>
  <c r="BL137" i="84"/>
  <c r="BS61" i="84"/>
  <c r="BZ164" i="84"/>
  <c r="BZ149" i="84"/>
  <c r="BZ92" i="84"/>
  <c r="BS133" i="84"/>
  <c r="BL161" i="84"/>
  <c r="BL25" i="84"/>
  <c r="BL13" i="84"/>
  <c r="BS134" i="84"/>
  <c r="BZ154" i="84"/>
  <c r="BL89" i="84"/>
  <c r="BZ79" i="84"/>
  <c r="BL143" i="84"/>
  <c r="BZ41" i="84"/>
  <c r="BZ127" i="84"/>
  <c r="BS162" i="84"/>
  <c r="BL160" i="84"/>
  <c r="BS6" i="84"/>
  <c r="BL59" i="84"/>
  <c r="BL16" i="84"/>
  <c r="BS161" i="84"/>
  <c r="BL58" i="84"/>
  <c r="BS13" i="84"/>
  <c r="BZ136" i="84"/>
  <c r="BS121" i="84"/>
  <c r="BS148" i="84"/>
  <c r="BL31" i="84"/>
  <c r="BZ22" i="84"/>
  <c r="BZ43" i="84"/>
  <c r="BS21" i="84"/>
  <c r="BS63" i="84"/>
  <c r="BS47" i="84"/>
  <c r="BZ21" i="84"/>
  <c r="BZ104" i="84"/>
  <c r="BS106" i="84"/>
  <c r="BL163" i="84"/>
  <c r="BS157" i="84"/>
  <c r="BS141" i="84"/>
  <c r="BS105" i="84"/>
  <c r="BZ159" i="84"/>
  <c r="BP94" i="84"/>
  <c r="BI114" i="84"/>
  <c r="BP131" i="84"/>
  <c r="BW128" i="84"/>
  <c r="BP106" i="84"/>
  <c r="BW146" i="84"/>
  <c r="BP132" i="84"/>
  <c r="BP129" i="84"/>
  <c r="BP100" i="84"/>
  <c r="BP155" i="84"/>
  <c r="BW88" i="84"/>
  <c r="BI141" i="84"/>
  <c r="BI111" i="84"/>
  <c r="BW108" i="84"/>
  <c r="BW103" i="84"/>
  <c r="BP102" i="84"/>
  <c r="BP119" i="84"/>
  <c r="BW145" i="84"/>
  <c r="BP150" i="84"/>
  <c r="BI134" i="84"/>
  <c r="BW155" i="84"/>
  <c r="BP137" i="84"/>
  <c r="BW156" i="84"/>
  <c r="BW93" i="84"/>
  <c r="BW131" i="84"/>
  <c r="BP149" i="84"/>
  <c r="BI96" i="84"/>
  <c r="BI103" i="84"/>
  <c r="BX136" i="84"/>
  <c r="BJ64" i="84"/>
  <c r="BJ92" i="84"/>
  <c r="BQ91" i="84"/>
  <c r="BQ13" i="84"/>
  <c r="BQ76" i="84"/>
  <c r="BQ60" i="84"/>
  <c r="BJ95" i="84"/>
  <c r="BJ91" i="84"/>
  <c r="BP85" i="84"/>
  <c r="BI90" i="84"/>
  <c r="BP86" i="84"/>
  <c r="CE58" i="84" s="1"/>
  <c r="BK15" i="84"/>
  <c r="BK11" i="84"/>
  <c r="BS33" i="84"/>
  <c r="BL39" i="84"/>
  <c r="BL36" i="84"/>
  <c r="BS38" i="84"/>
  <c r="BS35" i="84"/>
  <c r="BS34" i="84"/>
  <c r="BL37" i="84"/>
  <c r="BZ31" i="84"/>
  <c r="BL38" i="84"/>
  <c r="BZ37" i="84"/>
  <c r="BJ70" i="84"/>
  <c r="BQ67" i="84"/>
  <c r="BJ63" i="84"/>
  <c r="BX68" i="84"/>
  <c r="BJ81" i="84"/>
  <c r="BX80" i="84"/>
  <c r="BQ69" i="84"/>
  <c r="BX65" i="84"/>
  <c r="BQ64" i="84"/>
  <c r="BP32" i="84"/>
  <c r="BP42" i="84"/>
  <c r="BI33" i="84"/>
  <c r="BP31" i="84"/>
  <c r="BW41" i="84"/>
  <c r="BW40" i="84"/>
  <c r="BP33" i="84"/>
  <c r="BW39" i="84"/>
  <c r="BI36" i="84"/>
  <c r="BI32" i="84"/>
  <c r="BI40" i="84"/>
  <c r="BI43" i="84"/>
  <c r="BI41" i="84"/>
  <c r="BW42" i="84"/>
  <c r="BI34" i="84"/>
  <c r="BR112" i="84"/>
  <c r="BY120" i="84"/>
  <c r="BK107" i="84"/>
  <c r="BY113" i="84"/>
  <c r="BY119" i="84"/>
  <c r="BY112" i="84"/>
  <c r="BK111" i="84"/>
  <c r="BK117" i="84"/>
  <c r="BK114" i="84"/>
  <c r="BR113" i="84"/>
  <c r="BK115" i="84"/>
  <c r="BR114" i="84"/>
  <c r="BY101" i="84"/>
  <c r="BY118" i="84"/>
  <c r="BK120" i="84"/>
  <c r="BY109" i="84"/>
  <c r="BK106" i="84"/>
  <c r="BI124" i="84"/>
  <c r="BW144" i="84"/>
  <c r="BW130" i="84"/>
  <c r="BW141" i="84"/>
  <c r="BI145" i="84"/>
  <c r="BW138" i="84"/>
  <c r="BP123" i="84"/>
  <c r="BP128" i="84"/>
  <c r="BP127" i="84"/>
  <c r="BI143" i="84"/>
  <c r="BW135" i="84"/>
  <c r="BI151" i="84"/>
  <c r="BI159" i="84"/>
  <c r="BI146" i="84"/>
  <c r="BI154" i="84"/>
  <c r="BI152" i="84"/>
  <c r="BW129" i="84"/>
  <c r="BP156" i="84"/>
  <c r="CE65" i="84" s="1"/>
  <c r="BW134" i="84"/>
  <c r="BW151" i="84"/>
  <c r="BP145" i="84"/>
  <c r="CE64" i="84" s="1"/>
  <c r="BI156" i="84"/>
  <c r="BI155" i="84"/>
  <c r="BP142" i="84"/>
  <c r="BY24" i="84"/>
  <c r="BY19" i="84"/>
  <c r="BR20" i="84"/>
  <c r="BR21" i="84"/>
  <c r="BK25" i="84"/>
  <c r="BR25" i="84"/>
  <c r="BY22" i="84"/>
  <c r="BY20" i="84"/>
  <c r="BY18" i="84"/>
  <c r="BO38" i="84"/>
  <c r="BV84" i="84"/>
  <c r="BV101" i="84"/>
  <c r="BV32" i="84"/>
  <c r="BV142" i="84"/>
  <c r="BV145" i="84"/>
  <c r="BO157" i="84"/>
  <c r="BH96" i="84"/>
  <c r="BO84" i="84"/>
  <c r="BH37" i="84"/>
  <c r="BO159" i="84"/>
  <c r="BV77" i="84"/>
  <c r="BO104" i="84"/>
  <c r="BV95" i="84"/>
  <c r="BV9" i="84"/>
  <c r="BH42" i="84"/>
  <c r="BO140" i="84"/>
  <c r="BH127" i="84"/>
  <c r="BO63" i="84"/>
  <c r="BO45" i="84"/>
  <c r="BH86" i="84"/>
  <c r="BO26" i="84"/>
  <c r="BV59" i="84"/>
  <c r="BH90" i="84"/>
  <c r="BO21" i="84"/>
  <c r="BO35" i="84"/>
  <c r="BH105" i="84"/>
  <c r="BO111" i="84"/>
  <c r="BO64" i="84"/>
  <c r="BV130" i="84"/>
  <c r="BV123" i="84"/>
  <c r="BH51" i="84"/>
  <c r="BH111" i="84"/>
  <c r="BV140" i="84"/>
  <c r="BO154" i="84"/>
  <c r="BO54" i="84"/>
  <c r="BO97" i="84"/>
  <c r="BO28" i="84"/>
  <c r="BV31" i="84"/>
  <c r="BO99" i="84"/>
  <c r="BV154" i="84"/>
  <c r="BO117" i="84"/>
  <c r="BV56" i="84"/>
  <c r="BH151" i="84"/>
  <c r="BO7" i="84"/>
  <c r="BV113" i="84"/>
  <c r="BV158" i="84"/>
  <c r="BO60" i="84"/>
  <c r="BV103" i="84"/>
  <c r="BO137" i="84"/>
  <c r="BV30" i="84"/>
  <c r="BO69" i="84"/>
  <c r="BO112" i="84"/>
  <c r="BV45" i="84"/>
  <c r="BH135" i="84"/>
  <c r="BH118" i="84"/>
  <c r="BH20" i="84"/>
  <c r="BV117" i="84"/>
  <c r="BO47" i="84"/>
  <c r="BO101" i="84"/>
  <c r="BH134" i="84"/>
  <c r="BH91" i="84"/>
  <c r="BO83" i="84"/>
  <c r="BO108" i="84"/>
  <c r="BH84" i="84"/>
  <c r="BO29" i="84"/>
  <c r="BH153" i="84"/>
  <c r="BO142" i="84"/>
  <c r="BV152" i="84"/>
  <c r="BH155" i="84"/>
  <c r="BH129" i="84"/>
  <c r="BH45" i="84"/>
  <c r="BH12" i="84"/>
  <c r="BV28" i="84"/>
  <c r="BH159" i="84"/>
  <c r="BV61" i="84"/>
  <c r="BV74" i="84"/>
  <c r="BO51" i="84"/>
  <c r="BH23" i="84"/>
  <c r="BH109" i="84"/>
  <c r="BO145" i="84"/>
  <c r="BH110" i="84"/>
  <c r="BH77" i="84"/>
  <c r="BV60" i="84"/>
  <c r="BV138" i="84"/>
  <c r="BO87" i="84"/>
  <c r="BV75" i="84"/>
  <c r="BH124" i="84"/>
  <c r="BV64" i="84"/>
  <c r="BV110" i="84"/>
  <c r="BV6" i="84"/>
  <c r="BH92" i="84"/>
  <c r="BO56" i="84"/>
  <c r="BO141" i="84"/>
  <c r="BH95" i="84"/>
  <c r="BV29" i="84"/>
  <c r="BO15" i="84"/>
  <c r="BO80" i="84"/>
  <c r="BO77" i="84"/>
  <c r="BV157" i="84"/>
  <c r="BH130" i="84"/>
  <c r="BH28" i="84"/>
  <c r="BO115" i="84"/>
  <c r="BO116" i="84"/>
  <c r="BH68" i="84"/>
  <c r="BO62" i="84"/>
  <c r="BH142" i="84"/>
  <c r="BH99" i="84"/>
  <c r="BH119" i="84"/>
  <c r="BH33" i="84"/>
  <c r="BO131" i="84"/>
  <c r="BV46" i="84"/>
  <c r="BO91" i="84"/>
  <c r="BV97" i="84"/>
  <c r="BV39" i="84"/>
  <c r="BO31" i="84"/>
  <c r="BH158" i="84"/>
  <c r="BO55" i="84"/>
  <c r="BH82" i="84"/>
  <c r="BV160" i="84"/>
  <c r="BH69" i="84"/>
  <c r="BH88" i="84"/>
  <c r="BV141" i="84"/>
  <c r="BV52" i="84"/>
  <c r="BH39" i="84"/>
  <c r="BH58" i="84"/>
  <c r="BH123" i="84"/>
  <c r="BH31" i="84"/>
  <c r="BV119" i="84"/>
  <c r="BH65" i="84"/>
  <c r="BO89" i="84"/>
  <c r="BO11" i="84"/>
  <c r="BH89" i="84"/>
  <c r="BO49" i="84"/>
  <c r="BO74" i="84"/>
  <c r="BO146" i="84"/>
  <c r="BO95" i="84"/>
  <c r="BV100" i="84"/>
  <c r="BH66" i="84"/>
  <c r="BH47" i="84"/>
  <c r="BH150" i="84"/>
  <c r="BH67" i="84"/>
  <c r="BH87" i="84"/>
  <c r="BO36" i="84"/>
  <c r="BV86" i="84"/>
  <c r="BH81" i="84"/>
  <c r="BO44" i="84"/>
  <c r="BO138" i="84"/>
  <c r="BO61" i="84"/>
  <c r="BH15" i="84"/>
  <c r="BO13" i="84"/>
  <c r="BO135" i="84"/>
  <c r="BV104" i="84"/>
  <c r="BH148" i="84"/>
  <c r="BO78" i="84"/>
  <c r="BO76" i="84"/>
  <c r="BO127" i="84"/>
  <c r="BH16" i="84"/>
  <c r="BH78" i="84"/>
  <c r="BO103" i="84"/>
  <c r="BH126" i="84"/>
  <c r="BO153" i="84"/>
  <c r="BV125" i="84"/>
  <c r="BH132" i="84"/>
  <c r="BO19" i="84"/>
  <c r="BV102" i="84"/>
  <c r="BO136" i="84"/>
  <c r="BV13" i="84"/>
  <c r="BO66" i="84"/>
  <c r="BH113" i="84"/>
  <c r="BH38" i="84"/>
  <c r="BV71" i="84"/>
  <c r="BV147" i="84"/>
  <c r="BV63" i="84"/>
  <c r="BH149" i="84"/>
  <c r="BV41" i="84"/>
  <c r="BV16" i="84"/>
  <c r="BH106" i="84"/>
  <c r="BH40" i="84"/>
  <c r="BV79" i="84"/>
  <c r="BH141" i="84"/>
  <c r="BH152" i="84"/>
  <c r="BO160" i="84"/>
  <c r="BO139" i="84"/>
  <c r="BV8" i="84"/>
  <c r="BO144" i="84"/>
  <c r="BH63" i="84"/>
  <c r="BH144" i="84"/>
  <c r="BO151" i="84"/>
  <c r="BO16" i="84"/>
  <c r="BV76" i="84"/>
  <c r="BV54" i="84"/>
  <c r="BH115" i="84"/>
  <c r="BH101" i="84"/>
  <c r="BH60" i="84"/>
  <c r="BH79" i="84"/>
  <c r="BH94" i="84"/>
  <c r="BH35" i="84"/>
  <c r="BV116" i="84"/>
  <c r="BV107" i="84"/>
  <c r="BH121" i="84"/>
  <c r="BO8" i="84"/>
  <c r="BH117" i="84"/>
  <c r="BH80" i="84"/>
  <c r="BO85" i="84"/>
  <c r="BO23" i="84"/>
  <c r="BH145" i="84"/>
  <c r="BH32" i="84"/>
  <c r="BH6" i="84"/>
  <c r="BV37" i="84"/>
  <c r="BO86" i="84"/>
  <c r="BV10" i="84"/>
  <c r="BO30" i="84"/>
  <c r="BV80" i="84"/>
  <c r="BV96" i="84"/>
  <c r="BV73" i="84"/>
  <c r="BH10" i="84"/>
  <c r="BV129" i="84"/>
  <c r="BH116" i="84"/>
  <c r="BO128" i="84"/>
  <c r="BH21" i="84"/>
  <c r="BO20" i="84"/>
  <c r="BV112" i="84"/>
  <c r="BV155" i="84"/>
  <c r="BV68" i="84"/>
  <c r="BH74" i="84"/>
  <c r="BO73" i="84"/>
  <c r="BO32" i="84"/>
  <c r="BO158" i="84"/>
  <c r="BO14" i="84"/>
  <c r="BH41" i="84"/>
  <c r="BV127" i="84"/>
  <c r="BH85" i="84"/>
  <c r="BV131" i="84"/>
  <c r="BO123" i="84"/>
  <c r="BO58" i="84"/>
  <c r="BO124" i="84"/>
  <c r="BH83" i="84"/>
  <c r="BH22" i="84"/>
  <c r="BV132" i="84"/>
  <c r="BV133" i="84"/>
  <c r="BV48" i="84"/>
  <c r="BH138" i="84"/>
  <c r="BO119" i="84"/>
  <c r="BH120" i="84"/>
  <c r="BP26" i="84"/>
  <c r="BW20" i="84"/>
  <c r="BI21" i="84"/>
  <c r="BW25" i="84"/>
  <c r="BW27" i="84"/>
  <c r="BP23" i="84"/>
  <c r="BW19" i="84"/>
  <c r="BQ33" i="84"/>
  <c r="BJ37" i="84"/>
  <c r="BX29" i="84"/>
  <c r="BJ20" i="84"/>
  <c r="BJ19" i="84"/>
  <c r="BJ25" i="84"/>
  <c r="BQ20" i="84"/>
  <c r="BJ42" i="84"/>
  <c r="BX31" i="84"/>
  <c r="BQ34" i="84"/>
  <c r="BX24" i="84"/>
  <c r="BJ36" i="84"/>
  <c r="BX19" i="84"/>
  <c r="BJ28" i="84"/>
  <c r="BJ30" i="84"/>
  <c r="BJ22" i="84"/>
  <c r="BX37" i="84"/>
  <c r="BJ41" i="84"/>
  <c r="BQ31" i="84"/>
  <c r="BJ29" i="84"/>
  <c r="BX39" i="84"/>
  <c r="BQ30" i="84"/>
  <c r="BX35" i="84"/>
  <c r="BX28" i="84"/>
  <c r="CF97" i="84" l="1"/>
  <c r="CF141" i="84"/>
  <c r="CJ141" i="84" s="1"/>
  <c r="CF53" i="84"/>
  <c r="CF199" i="84"/>
  <c r="CF194" i="84"/>
  <c r="CF59" i="84"/>
  <c r="CF13" i="84"/>
  <c r="CF21" i="84"/>
  <c r="CF144" i="84"/>
  <c r="CF201" i="84"/>
  <c r="CF195" i="84"/>
  <c r="CF192" i="84"/>
  <c r="CF154" i="84"/>
  <c r="CF98" i="84"/>
  <c r="CF108" i="84"/>
  <c r="CF107" i="84"/>
  <c r="CF106" i="84"/>
  <c r="CF19" i="84"/>
  <c r="CF142" i="84"/>
  <c r="CF143" i="84"/>
  <c r="CF99" i="84"/>
  <c r="CF96" i="84"/>
  <c r="CJ96" i="84" s="1"/>
  <c r="CF104" i="84"/>
  <c r="CF61" i="84"/>
  <c r="CF52" i="84"/>
  <c r="CF14" i="84"/>
  <c r="CF10" i="84"/>
  <c r="CF109" i="84"/>
  <c r="CF100" i="84"/>
  <c r="CF196" i="84"/>
  <c r="CF62" i="84"/>
  <c r="CF186" i="84"/>
  <c r="CJ186" i="84" s="1"/>
  <c r="CF15" i="84"/>
  <c r="CF152" i="84"/>
  <c r="CF7" i="84"/>
  <c r="CF155" i="84"/>
  <c r="CF149" i="84"/>
  <c r="CF54" i="84"/>
  <c r="CF18" i="84"/>
  <c r="CF9" i="84"/>
  <c r="CF101" i="84"/>
  <c r="CF103" i="84"/>
  <c r="CF148" i="84"/>
  <c r="CF66" i="84"/>
  <c r="CF12" i="84"/>
  <c r="CF102" i="84"/>
  <c r="CF58" i="84"/>
  <c r="CF150" i="84"/>
  <c r="CF8" i="84"/>
  <c r="CF110" i="84"/>
  <c r="CF105" i="84"/>
  <c r="CF190" i="84"/>
  <c r="CF16" i="84"/>
  <c r="CF6" i="84"/>
  <c r="CJ6" i="84" s="1"/>
  <c r="CF193" i="84"/>
  <c r="CF111" i="84"/>
  <c r="CF187" i="84"/>
  <c r="CF63" i="84"/>
  <c r="CF11" i="84"/>
  <c r="CF153" i="84"/>
  <c r="CF188" i="84"/>
  <c r="CF147" i="84"/>
  <c r="CF20" i="84"/>
  <c r="CF198" i="84"/>
  <c r="CF64" i="84"/>
  <c r="CF17" i="84"/>
  <c r="CF55" i="84"/>
  <c r="CF189" i="84"/>
  <c r="CF191" i="84"/>
  <c r="CF200" i="84"/>
  <c r="CF151" i="84"/>
  <c r="CF145" i="84"/>
  <c r="CF60" i="84"/>
  <c r="CF146" i="84"/>
  <c r="CF65" i="84"/>
  <c r="CF51" i="84"/>
  <c r="CJ51" i="84" s="1"/>
  <c r="CF56" i="84"/>
  <c r="CF57" i="84"/>
  <c r="CF197" i="84"/>
  <c r="CF156" i="84"/>
  <c r="J10" i="65"/>
  <c r="R38" i="69"/>
  <c r="R37" i="69"/>
  <c r="R35" i="69"/>
  <c r="R40" i="69"/>
  <c r="R33" i="69"/>
  <c r="R36" i="69"/>
  <c r="R39" i="69"/>
  <c r="R34" i="69"/>
  <c r="W25" i="69"/>
  <c r="U25" i="69"/>
  <c r="V25" i="69"/>
  <c r="T25" i="69"/>
  <c r="U26" i="69"/>
  <c r="R32" i="69"/>
  <c r="V26" i="69"/>
  <c r="X26" i="69"/>
  <c r="W26" i="69"/>
  <c r="R27" i="69"/>
  <c r="R31" i="69"/>
  <c r="R29" i="69"/>
  <c r="R30" i="69"/>
  <c r="R28" i="69"/>
  <c r="I28" i="65"/>
  <c r="C6" i="79"/>
  <c r="W54" i="82"/>
  <c r="AH54" i="82" s="1"/>
  <c r="CE195" i="84"/>
  <c r="CE61" i="84"/>
  <c r="BO147" i="84"/>
  <c r="CE56" i="84"/>
  <c r="CE52" i="84"/>
  <c r="H61" i="65"/>
  <c r="CE6" i="84"/>
  <c r="CE15" i="84"/>
  <c r="CE103" i="84"/>
  <c r="CE153" i="84"/>
  <c r="CE18" i="84"/>
  <c r="CE96" i="84"/>
  <c r="CE193" i="84"/>
  <c r="CE152" i="84"/>
  <c r="CE192" i="84"/>
  <c r="BL12" i="84"/>
  <c r="CE63" i="84"/>
  <c r="CE7" i="84"/>
  <c r="CE10" i="84"/>
  <c r="CE57" i="84"/>
  <c r="CE189" i="84"/>
  <c r="BY67" i="84"/>
  <c r="CE200" i="84"/>
  <c r="CE98" i="84"/>
  <c r="CE20" i="84"/>
  <c r="CE148" i="84"/>
  <c r="CE190" i="84"/>
  <c r="CE111" i="84"/>
  <c r="CE110" i="84"/>
  <c r="CE150" i="84"/>
  <c r="CE8" i="84"/>
  <c r="CE60" i="84"/>
  <c r="CE201" i="84"/>
  <c r="H63" i="65"/>
  <c r="CE97" i="84"/>
  <c r="CE104" i="84"/>
  <c r="CE17" i="84"/>
  <c r="CE143" i="84"/>
  <c r="CE105" i="84"/>
  <c r="CE100" i="84"/>
  <c r="CE147" i="84"/>
  <c r="CE188" i="84"/>
  <c r="CE14" i="84"/>
  <c r="CE53" i="84"/>
  <c r="CE145" i="84"/>
  <c r="CE62" i="84"/>
  <c r="CE151" i="84"/>
  <c r="I67" i="65"/>
  <c r="CE99" i="84"/>
  <c r="CE198" i="84"/>
  <c r="CE142" i="84"/>
  <c r="CE109" i="84"/>
  <c r="CE196" i="84"/>
  <c r="CE66" i="84"/>
  <c r="CE194" i="84"/>
  <c r="CE186" i="84"/>
  <c r="BR18" i="84"/>
  <c r="CE12" i="84"/>
  <c r="CE191" i="84"/>
  <c r="CE154" i="84"/>
  <c r="CE101" i="84"/>
  <c r="E68" i="65"/>
  <c r="CE149" i="84"/>
  <c r="CE21" i="84"/>
  <c r="F64" i="65"/>
  <c r="CE197" i="84"/>
  <c r="CE107" i="84"/>
  <c r="CE141" i="84"/>
  <c r="CE9" i="84"/>
  <c r="CE102" i="84"/>
  <c r="CE146" i="84"/>
  <c r="CE13" i="84"/>
  <c r="CE106" i="84"/>
  <c r="CE51" i="84"/>
  <c r="CE16" i="84"/>
  <c r="CE108" i="84"/>
  <c r="CE11" i="84"/>
  <c r="CE19" i="84"/>
  <c r="CE199" i="84"/>
  <c r="BL69" i="84"/>
  <c r="CE155" i="84"/>
  <c r="BI120" i="84"/>
  <c r="CE187" i="84"/>
  <c r="CJ142" i="84" l="1"/>
  <c r="CJ143" i="84" s="1"/>
  <c r="CJ144" i="84" s="1"/>
  <c r="CJ145" i="84" s="1"/>
  <c r="CJ146" i="84" s="1"/>
  <c r="CJ147" i="84" s="1"/>
  <c r="CJ148" i="84" s="1"/>
  <c r="CJ149" i="84" s="1"/>
  <c r="CJ150" i="84" s="1"/>
  <c r="CJ151" i="84" s="1"/>
  <c r="CJ152" i="84" s="1"/>
  <c r="CJ153" i="84" s="1"/>
  <c r="CJ154" i="84" s="1"/>
  <c r="CJ155" i="84" s="1"/>
  <c r="CJ156" i="84" s="1"/>
  <c r="CJ187" i="84"/>
  <c r="CJ188" i="84" s="1"/>
  <c r="CJ189" i="84" s="1"/>
  <c r="CJ190" i="84" s="1"/>
  <c r="CJ191" i="84" s="1"/>
  <c r="CJ192" i="84" s="1"/>
  <c r="CJ97" i="84"/>
  <c r="CJ98" i="84" s="1"/>
  <c r="CJ99" i="84" s="1"/>
  <c r="CJ100" i="84" s="1"/>
  <c r="CJ101" i="84" s="1"/>
  <c r="CJ102" i="84" s="1"/>
  <c r="CJ103" i="84" s="1"/>
  <c r="CJ104" i="84" s="1"/>
  <c r="CJ105" i="84" s="1"/>
  <c r="CJ106" i="84" s="1"/>
  <c r="CJ107" i="84" s="1"/>
  <c r="CJ108" i="84" s="1"/>
  <c r="CJ109" i="84" s="1"/>
  <c r="CJ110" i="84" s="1"/>
  <c r="CJ111" i="84" s="1"/>
  <c r="CI51" i="84"/>
  <c r="CI52" i="84" s="1"/>
  <c r="CI53" i="84" s="1"/>
  <c r="CI54" i="84" s="1"/>
  <c r="CI55" i="84" s="1"/>
  <c r="CI56" i="84" s="1"/>
  <c r="CI57" i="84" s="1"/>
  <c r="CI58" i="84" s="1"/>
  <c r="CJ7" i="84"/>
  <c r="CJ8" i="84" s="1"/>
  <c r="CJ9" i="84" s="1"/>
  <c r="CJ10" i="84" s="1"/>
  <c r="CJ11" i="84" s="1"/>
  <c r="CJ12" i="84" s="1"/>
  <c r="CJ13" i="84" s="1"/>
  <c r="CJ14" i="84" s="1"/>
  <c r="CJ15" i="84" s="1"/>
  <c r="CJ16" i="84" s="1"/>
  <c r="CJ17" i="84" s="1"/>
  <c r="CJ18" i="84" s="1"/>
  <c r="CJ19" i="84" s="1"/>
  <c r="CJ20" i="84" s="1"/>
  <c r="CJ21" i="84" s="1"/>
  <c r="CI186" i="84"/>
  <c r="CI187" i="84" s="1"/>
  <c r="CI188" i="84" s="1"/>
  <c r="CI189" i="84" s="1"/>
  <c r="CI190" i="84" s="1"/>
  <c r="CI191" i="84" s="1"/>
  <c r="CI192" i="84" s="1"/>
  <c r="CI193" i="84" s="1"/>
  <c r="CI194" i="84" s="1"/>
  <c r="CI96" i="84"/>
  <c r="CI97" i="84" s="1"/>
  <c r="CI98" i="84" s="1"/>
  <c r="CI99" i="84" s="1"/>
  <c r="CI100" i="84" s="1"/>
  <c r="CI101" i="84" s="1"/>
  <c r="CI102" i="84" s="1"/>
  <c r="CI141" i="84"/>
  <c r="CI142" i="84" s="1"/>
  <c r="CI143" i="84" s="1"/>
  <c r="CI144" i="84" s="1"/>
  <c r="CI145" i="84" s="1"/>
  <c r="CI146" i="84" s="1"/>
  <c r="CI147" i="84" s="1"/>
  <c r="CI6" i="84"/>
  <c r="CI7" i="84" s="1"/>
  <c r="CI8" i="84" s="1"/>
  <c r="CI9" i="84" s="1"/>
  <c r="CI10" i="84" s="1"/>
  <c r="CI11" i="84" s="1"/>
  <c r="CI12" i="84" s="1"/>
  <c r="CJ52" i="84"/>
  <c r="CJ53" i="84" s="1"/>
  <c r="CJ54" i="84" s="1"/>
  <c r="CJ55" i="84" s="1"/>
  <c r="CJ56" i="84" s="1"/>
  <c r="CJ57" i="84" s="1"/>
  <c r="CJ58" i="84" s="1"/>
  <c r="CJ59" i="84" s="1"/>
  <c r="CJ60" i="84" s="1"/>
  <c r="CJ61" i="84" s="1"/>
  <c r="CJ62" i="84" s="1"/>
  <c r="CJ63" i="84" s="1"/>
  <c r="CJ64" i="84" s="1"/>
  <c r="CJ65" i="84" s="1"/>
  <c r="CJ66" i="84" s="1"/>
  <c r="W34" i="69"/>
  <c r="V34" i="69"/>
  <c r="U34" i="69"/>
  <c r="X34" i="69"/>
  <c r="T34" i="69"/>
  <c r="T39" i="69"/>
  <c r="W39" i="69"/>
  <c r="V39" i="69"/>
  <c r="U39" i="69"/>
  <c r="X39" i="69"/>
  <c r="W36" i="69"/>
  <c r="X36" i="69"/>
  <c r="V36" i="69"/>
  <c r="T36" i="69"/>
  <c r="U36" i="69"/>
  <c r="U33" i="69"/>
  <c r="W33" i="69"/>
  <c r="V33" i="69"/>
  <c r="X33" i="69"/>
  <c r="T33" i="69"/>
  <c r="W40" i="69"/>
  <c r="X40" i="69"/>
  <c r="U40" i="69"/>
  <c r="T40" i="69"/>
  <c r="V40" i="69"/>
  <c r="T35" i="69"/>
  <c r="V35" i="69"/>
  <c r="W35" i="69"/>
  <c r="X35" i="69"/>
  <c r="U35" i="69"/>
  <c r="T37" i="69"/>
  <c r="W37" i="69"/>
  <c r="V37" i="69"/>
  <c r="X37" i="69"/>
  <c r="U37" i="69"/>
  <c r="W38" i="69"/>
  <c r="V38" i="69"/>
  <c r="T38" i="69"/>
  <c r="X38" i="69"/>
  <c r="U38" i="69"/>
  <c r="V31" i="69"/>
  <c r="X31" i="69"/>
  <c r="U31" i="69"/>
  <c r="W31" i="69"/>
  <c r="T31" i="69"/>
  <c r="T29" i="69"/>
  <c r="U29" i="69"/>
  <c r="V29" i="69"/>
  <c r="X29" i="69"/>
  <c r="W29" i="69"/>
  <c r="T27" i="69"/>
  <c r="W27" i="69"/>
  <c r="U27" i="69"/>
  <c r="X27" i="69"/>
  <c r="V27" i="69"/>
  <c r="U30" i="69"/>
  <c r="W30" i="69"/>
  <c r="T30" i="69"/>
  <c r="V30" i="69"/>
  <c r="X30" i="69"/>
  <c r="X28" i="69"/>
  <c r="U28" i="69"/>
  <c r="T28" i="69"/>
  <c r="V28" i="69"/>
  <c r="W28" i="69"/>
  <c r="V32" i="69"/>
  <c r="T32" i="69"/>
  <c r="U32" i="69"/>
  <c r="W32" i="69"/>
  <c r="X32" i="69"/>
  <c r="B23" i="79"/>
  <c r="B24" i="79"/>
  <c r="B25" i="79"/>
  <c r="B26" i="79"/>
  <c r="B27" i="79"/>
  <c r="B28" i="79"/>
  <c r="B29" i="79"/>
  <c r="B12" i="79"/>
  <c r="B13" i="79"/>
  <c r="B14" i="79"/>
  <c r="B15" i="79"/>
  <c r="B16" i="79"/>
  <c r="B17" i="79"/>
  <c r="B18" i="79"/>
  <c r="B19" i="79"/>
  <c r="B20" i="79"/>
  <c r="B21" i="79"/>
  <c r="B22" i="79"/>
  <c r="B11" i="79"/>
  <c r="W55" i="82"/>
  <c r="AH55" i="82"/>
  <c r="CI13" i="84" l="1"/>
  <c r="CI195" i="84"/>
  <c r="CI59" i="84"/>
  <c r="CJ193" i="84"/>
  <c r="CI148" i="84"/>
  <c r="CI103" i="84"/>
  <c r="E5" i="72"/>
  <c r="I5" i="72" s="1"/>
  <c r="W56" i="82"/>
  <c r="W57" i="82" s="1"/>
  <c r="AH57" i="82"/>
  <c r="CJ194" i="84" l="1"/>
  <c r="CI104" i="84"/>
  <c r="CI149" i="84"/>
  <c r="CI60" i="84"/>
  <c r="CI14" i="84"/>
  <c r="CI196" i="84"/>
  <c r="E6" i="72"/>
  <c r="I6" i="72" s="1"/>
  <c r="W58" i="82"/>
  <c r="W59" i="82"/>
  <c r="AH59" i="82" s="1"/>
  <c r="AH56" i="82"/>
  <c r="AH58" i="82"/>
  <c r="W60" i="82"/>
  <c r="CI15" i="84" l="1"/>
  <c r="CI150" i="84"/>
  <c r="CJ195" i="84"/>
  <c r="CI61" i="84"/>
  <c r="CI197" i="84"/>
  <c r="CI105" i="84"/>
  <c r="E7" i="72"/>
  <c r="I7" i="72" s="1"/>
  <c r="AH60" i="82"/>
  <c r="W61" i="82"/>
  <c r="CI198" i="84" l="1"/>
  <c r="CI62" i="84"/>
  <c r="CI16" i="84"/>
  <c r="CJ196" i="84"/>
  <c r="CI106" i="84"/>
  <c r="CI151" i="84"/>
  <c r="E8" i="72"/>
  <c r="W62" i="82"/>
  <c r="AH61" i="82"/>
  <c r="CJ197" i="84" l="1"/>
  <c r="CI17" i="84"/>
  <c r="CI107" i="84"/>
  <c r="CI152" i="84"/>
  <c r="CI63" i="84"/>
  <c r="CI199" i="84"/>
  <c r="E9" i="72"/>
  <c r="I9" i="72" s="1"/>
  <c r="I8" i="72"/>
  <c r="E10" i="72"/>
  <c r="I10" i="72" s="1"/>
  <c r="AH62" i="82"/>
  <c r="W63" i="82"/>
  <c r="CI18" i="84" l="1"/>
  <c r="CI200" i="84"/>
  <c r="CI108" i="84"/>
  <c r="CI64" i="84"/>
  <c r="CI153" i="84"/>
  <c r="CJ198" i="84"/>
  <c r="E11" i="72"/>
  <c r="I11" i="72" s="1"/>
  <c r="W64" i="82"/>
  <c r="AH63" i="82"/>
  <c r="CI65" i="84" l="1"/>
  <c r="CI201" i="84"/>
  <c r="CJ199" i="84"/>
  <c r="CI109" i="84"/>
  <c r="CI19" i="84"/>
  <c r="CI154" i="84"/>
  <c r="E12" i="72"/>
  <c r="I12" i="72" s="1"/>
  <c r="W65" i="82"/>
  <c r="AH64" i="82"/>
  <c r="CI155" i="84" l="1"/>
  <c r="CJ200" i="84"/>
  <c r="CI110" i="84"/>
  <c r="CI66" i="84"/>
  <c r="CI20" i="84"/>
  <c r="E13" i="72"/>
  <c r="I13" i="72" s="1"/>
  <c r="W66" i="82"/>
  <c r="AH65" i="82"/>
  <c r="W67" i="82"/>
  <c r="AH66" i="82"/>
  <c r="CJ201" i="84" l="1"/>
  <c r="CI156" i="84"/>
  <c r="CI111" i="84"/>
  <c r="CI21" i="84"/>
  <c r="E14" i="72"/>
  <c r="I14" i="72" s="1"/>
  <c r="W68" i="82"/>
  <c r="AH67" i="82"/>
  <c r="E15" i="72" l="1"/>
  <c r="I15" i="72" s="1"/>
  <c r="W69" i="82"/>
  <c r="AH68" i="82"/>
  <c r="E16" i="72" l="1"/>
  <c r="I16" i="72" s="1"/>
  <c r="AH69" i="82"/>
  <c r="W70" i="82"/>
  <c r="E17" i="72" l="1"/>
  <c r="I17" i="72" s="1"/>
  <c r="AH70" i="82"/>
  <c r="W71" i="82"/>
  <c r="E18" i="72" l="1"/>
  <c r="I18" i="72" s="1"/>
  <c r="W72" i="82"/>
  <c r="AH71" i="82"/>
  <c r="E19" i="72" l="1"/>
  <c r="I19" i="72" s="1"/>
  <c r="AH72" i="82"/>
  <c r="W73" i="82"/>
  <c r="E20" i="72" l="1"/>
  <c r="I20" i="72" s="1"/>
  <c r="W74" i="82"/>
  <c r="AH73" i="82"/>
  <c r="E21" i="72" l="1"/>
  <c r="I21" i="72" s="1"/>
  <c r="W75" i="82"/>
  <c r="AH74" i="82"/>
  <c r="E22" i="72" l="1"/>
  <c r="I22" i="72" s="1"/>
  <c r="W76" i="82"/>
  <c r="AH75" i="82"/>
  <c r="E23" i="72" l="1"/>
  <c r="I23" i="72" s="1"/>
  <c r="W77" i="82"/>
  <c r="AH76" i="82"/>
  <c r="H23" i="72" l="1"/>
  <c r="E24" i="72"/>
  <c r="I24" i="72" s="1"/>
  <c r="AH77" i="82"/>
  <c r="W78" i="82"/>
  <c r="E25" i="72" l="1"/>
  <c r="I25" i="72" s="1"/>
  <c r="H24" i="72"/>
  <c r="AH78" i="82"/>
  <c r="W79" i="82"/>
  <c r="E26" i="72" l="1"/>
  <c r="I26" i="72" s="1"/>
  <c r="H25" i="72"/>
  <c r="AH79" i="82"/>
  <c r="W80" i="82"/>
  <c r="H26" i="72" l="1"/>
  <c r="E27" i="72"/>
  <c r="I27" i="72" s="1"/>
  <c r="AH80" i="82"/>
  <c r="W81" i="82"/>
  <c r="H27" i="72" l="1"/>
  <c r="E28" i="72"/>
  <c r="I28" i="72" s="1"/>
  <c r="AH81" i="82"/>
  <c r="W82" i="82"/>
  <c r="H28" i="72" l="1"/>
  <c r="E29" i="72"/>
  <c r="I29" i="72" s="1"/>
  <c r="AH82" i="82"/>
  <c r="W83" i="82"/>
  <c r="E30" i="72" l="1"/>
  <c r="I30" i="72" s="1"/>
  <c r="H29" i="72"/>
  <c r="W84" i="82"/>
  <c r="AH83" i="82"/>
  <c r="E31" i="72" l="1"/>
  <c r="I31" i="72" s="1"/>
  <c r="H30" i="72"/>
  <c r="AH84" i="82"/>
  <c r="W85" i="82"/>
  <c r="E32" i="72" l="1"/>
  <c r="I32" i="72" s="1"/>
  <c r="H31" i="72"/>
  <c r="AH85" i="82"/>
  <c r="W86" i="82"/>
  <c r="E33" i="72" l="1"/>
  <c r="I33" i="72" s="1"/>
  <c r="H32" i="72"/>
  <c r="AH86" i="82"/>
  <c r="W87" i="82"/>
  <c r="H33" i="72" l="1"/>
  <c r="E34" i="72"/>
  <c r="I34" i="72" s="1"/>
  <c r="AH87" i="82"/>
  <c r="W88" i="82"/>
  <c r="E35" i="72" l="1"/>
  <c r="I35" i="72" s="1"/>
  <c r="H34" i="72"/>
  <c r="W89" i="82"/>
  <c r="AH88" i="82"/>
  <c r="E36" i="72" l="1"/>
  <c r="I36" i="72" s="1"/>
  <c r="H35" i="72"/>
  <c r="W90" i="82"/>
  <c r="AH89" i="82"/>
  <c r="E37" i="72" l="1"/>
  <c r="I37" i="72" s="1"/>
  <c r="H36" i="72"/>
  <c r="W91" i="82"/>
  <c r="AH90" i="82"/>
  <c r="E38" i="72" l="1"/>
  <c r="I38" i="72" s="1"/>
  <c r="H37" i="72"/>
  <c r="AH91" i="82"/>
  <c r="W92" i="82"/>
  <c r="E39" i="72" l="1"/>
  <c r="I39" i="72" s="1"/>
  <c r="H38" i="72"/>
  <c r="W93" i="82"/>
  <c r="AH92" i="82"/>
  <c r="AH93" i="82"/>
  <c r="H39" i="72" l="1"/>
  <c r="E40" i="72"/>
  <c r="I40" i="72" s="1"/>
  <c r="W94" i="82"/>
  <c r="E41" i="72" l="1"/>
  <c r="I41" i="72" s="1"/>
  <c r="H40" i="72"/>
  <c r="AH94" i="82"/>
  <c r="W95" i="82"/>
  <c r="E42" i="72" l="1"/>
  <c r="I42" i="72" s="1"/>
  <c r="H41" i="72"/>
  <c r="AH95" i="82"/>
  <c r="W96" i="82"/>
  <c r="E43" i="72" l="1"/>
  <c r="I43" i="72" s="1"/>
  <c r="H42" i="72"/>
  <c r="AH96" i="82"/>
  <c r="W97" i="82"/>
  <c r="E44" i="72" l="1"/>
  <c r="I44" i="72" s="1"/>
  <c r="H43" i="72"/>
  <c r="W98" i="82"/>
  <c r="AH97" i="82"/>
  <c r="E45" i="72" l="1"/>
  <c r="I45" i="72" s="1"/>
  <c r="H44" i="72"/>
  <c r="W99" i="82"/>
  <c r="AH99" i="82"/>
  <c r="AH98" i="82"/>
  <c r="E46" i="72" l="1"/>
  <c r="I46" i="72" s="1"/>
  <c r="H45" i="72"/>
  <c r="W100" i="82"/>
  <c r="E47" i="72" l="1"/>
  <c r="I47" i="72" s="1"/>
  <c r="H46" i="72"/>
  <c r="AH100" i="82"/>
  <c r="W101" i="82"/>
  <c r="E48" i="72" l="1"/>
  <c r="I48" i="72" s="1"/>
  <c r="H47" i="72"/>
  <c r="P45" i="69"/>
  <c r="AH101" i="82"/>
  <c r="W102" i="82"/>
  <c r="H48" i="72" l="1"/>
  <c r="E49" i="72"/>
  <c r="I49" i="72" s="1"/>
  <c r="P47" i="69"/>
  <c r="P48" i="69"/>
  <c r="P49" i="69"/>
  <c r="P50" i="69"/>
  <c r="P51" i="69"/>
  <c r="P52" i="69"/>
  <c r="P53" i="69"/>
  <c r="P54" i="69"/>
  <c r="P55" i="69"/>
  <c r="P56" i="69"/>
  <c r="P57" i="69"/>
  <c r="P58" i="69"/>
  <c r="P59" i="69"/>
  <c r="P60" i="69"/>
  <c r="P61" i="69"/>
  <c r="P62" i="69"/>
  <c r="P63" i="69"/>
  <c r="P46" i="69"/>
  <c r="U47" i="69" s="1"/>
  <c r="AH102" i="82"/>
  <c r="W103" i="82"/>
  <c r="U74" i="69" l="1"/>
  <c r="T77" i="69"/>
  <c r="W76" i="69"/>
  <c r="V75" i="69"/>
  <c r="T75" i="69"/>
  <c r="V76" i="69"/>
  <c r="X78" i="69"/>
  <c r="W74" i="69"/>
  <c r="X74" i="69"/>
  <c r="V77" i="69"/>
  <c r="V79" i="69"/>
  <c r="W75" i="69"/>
  <c r="X75" i="69"/>
  <c r="T80" i="69"/>
  <c r="X80" i="69"/>
  <c r="V74" i="69"/>
  <c r="U76" i="69"/>
  <c r="T74" i="69"/>
  <c r="X76" i="69"/>
  <c r="V78" i="69"/>
  <c r="U79" i="69"/>
  <c r="U77" i="69"/>
  <c r="X77" i="69"/>
  <c r="U80" i="69"/>
  <c r="X79" i="69"/>
  <c r="U75" i="69"/>
  <c r="W77" i="69"/>
  <c r="T78" i="69"/>
  <c r="V80" i="69"/>
  <c r="W80" i="69"/>
  <c r="T79" i="69"/>
  <c r="W78" i="69"/>
  <c r="U78" i="69"/>
  <c r="W79" i="69"/>
  <c r="T76" i="69"/>
  <c r="T46" i="69"/>
  <c r="W63" i="69"/>
  <c r="T49" i="69"/>
  <c r="T47" i="69"/>
  <c r="X46" i="69"/>
  <c r="V71" i="69"/>
  <c r="V46" i="69"/>
  <c r="X70" i="69"/>
  <c r="T60" i="69"/>
  <c r="W68" i="69"/>
  <c r="X73" i="69"/>
  <c r="U68" i="69"/>
  <c r="W66" i="69"/>
  <c r="W46" i="69"/>
  <c r="T54" i="69"/>
  <c r="T72" i="69"/>
  <c r="W57" i="69"/>
  <c r="X71" i="69"/>
  <c r="V57" i="69"/>
  <c r="V67" i="69"/>
  <c r="U60" i="69"/>
  <c r="T53" i="69"/>
  <c r="X66" i="69"/>
  <c r="W59" i="69"/>
  <c r="V52" i="69"/>
  <c r="V66" i="69"/>
  <c r="U59" i="69"/>
  <c r="T52" i="69"/>
  <c r="U73" i="69"/>
  <c r="W60" i="69"/>
  <c r="U58" i="69"/>
  <c r="X59" i="69"/>
  <c r="V61" i="69"/>
  <c r="T68" i="69"/>
  <c r="W53" i="69"/>
  <c r="W67" i="69"/>
  <c r="V53" i="69"/>
  <c r="V63" i="69"/>
  <c r="T61" i="69"/>
  <c r="U56" i="69"/>
  <c r="W72" i="69"/>
  <c r="X49" i="69"/>
  <c r="W69" i="69"/>
  <c r="U55" i="69"/>
  <c r="V69" i="69"/>
  <c r="T55" i="69"/>
  <c r="V73" i="69"/>
  <c r="U66" i="69"/>
  <c r="T59" i="69"/>
  <c r="X51" i="69"/>
  <c r="X72" i="69"/>
  <c r="W65" i="69"/>
  <c r="V58" i="69"/>
  <c r="U51" i="69"/>
  <c r="W73" i="69"/>
  <c r="U65" i="69"/>
  <c r="T58" i="69"/>
  <c r="X50" i="69"/>
  <c r="W51" i="69"/>
  <c r="W54" i="69"/>
  <c r="V72" i="69"/>
  <c r="U54" i="69"/>
  <c r="X60" i="69"/>
  <c r="V60" i="69"/>
  <c r="U70" i="69"/>
  <c r="W70" i="69"/>
  <c r="T63" i="69"/>
  <c r="U64" i="69"/>
  <c r="U52" i="69"/>
  <c r="X53" i="69"/>
  <c r="T73" i="69"/>
  <c r="V68" i="69"/>
  <c r="T51" i="69"/>
  <c r="U67" i="69"/>
  <c r="X52" i="69"/>
  <c r="T67" i="69"/>
  <c r="W52" i="69"/>
  <c r="U72" i="69"/>
  <c r="T65" i="69"/>
  <c r="X57" i="69"/>
  <c r="W50" i="69"/>
  <c r="W71" i="69"/>
  <c r="V64" i="69"/>
  <c r="U57" i="69"/>
  <c r="T50" i="69"/>
  <c r="U71" i="69"/>
  <c r="T64" i="69"/>
  <c r="X56" i="69"/>
  <c r="W49" i="69"/>
  <c r="V51" i="69"/>
  <c r="U53" i="69"/>
  <c r="T66" i="69"/>
  <c r="V59" i="69"/>
  <c r="X58" i="69"/>
  <c r="T57" i="69"/>
  <c r="T69" i="69"/>
  <c r="X67" i="69"/>
  <c r="X65" i="69"/>
  <c r="V65" i="69"/>
  <c r="W48" i="69"/>
  <c r="X64" i="69"/>
  <c r="V50" i="69"/>
  <c r="W64" i="69"/>
  <c r="U50" i="69"/>
  <c r="T71" i="69"/>
  <c r="X63" i="69"/>
  <c r="W56" i="69"/>
  <c r="V49" i="69"/>
  <c r="V70" i="69"/>
  <c r="U63" i="69"/>
  <c r="T56" i="69"/>
  <c r="X48" i="69"/>
  <c r="T70" i="69"/>
  <c r="X62" i="69"/>
  <c r="W55" i="69"/>
  <c r="V48" i="69"/>
  <c r="V47" i="69"/>
  <c r="X55" i="69"/>
  <c r="U49" i="69"/>
  <c r="X61" i="69"/>
  <c r="V56" i="69"/>
  <c r="W58" i="69"/>
  <c r="U61" i="69"/>
  <c r="U46" i="69"/>
  <c r="V62" i="69"/>
  <c r="T48" i="69"/>
  <c r="U62" i="69"/>
  <c r="X47" i="69"/>
  <c r="X69" i="69"/>
  <c r="W62" i="69"/>
  <c r="V55" i="69"/>
  <c r="U48" i="69"/>
  <c r="U69" i="69"/>
  <c r="T62" i="69"/>
  <c r="X54" i="69"/>
  <c r="W47" i="69"/>
  <c r="X68" i="69"/>
  <c r="W61" i="69"/>
  <c r="V54" i="69"/>
  <c r="E50" i="72"/>
  <c r="I50" i="72" s="1"/>
  <c r="H49" i="72"/>
  <c r="W104" i="82"/>
  <c r="AH103" i="82"/>
  <c r="E51" i="72" l="1"/>
  <c r="I51" i="72" s="1"/>
  <c r="H50" i="72"/>
  <c r="J73" i="65"/>
  <c r="J74" i="65"/>
  <c r="J75" i="65"/>
  <c r="J76" i="65"/>
  <c r="J77" i="65"/>
  <c r="J78" i="65"/>
  <c r="J79" i="65"/>
  <c r="J80" i="65"/>
  <c r="J72" i="65"/>
  <c r="AH104" i="82"/>
  <c r="W105" i="82"/>
  <c r="E52" i="72" l="1"/>
  <c r="I52" i="72" s="1"/>
  <c r="H51" i="72"/>
  <c r="AH105" i="82"/>
  <c r="W106" i="82"/>
  <c r="H52" i="72" l="1"/>
  <c r="E53" i="72"/>
  <c r="I53" i="72" s="1"/>
  <c r="E24" i="65"/>
  <c r="W107" i="82"/>
  <c r="AH106" i="82"/>
  <c r="H53" i="72" l="1"/>
  <c r="E54" i="72"/>
  <c r="I54" i="72" s="1"/>
  <c r="AH107" i="82"/>
  <c r="W108" i="82"/>
  <c r="H54" i="72" l="1"/>
  <c r="E55" i="72"/>
  <c r="I55" i="72" s="1"/>
  <c r="I76" i="65"/>
  <c r="H27" i="65"/>
  <c r="H28" i="65"/>
  <c r="H73" i="65"/>
  <c r="H21" i="65" s="1"/>
  <c r="K74" i="65"/>
  <c r="K75" i="65"/>
  <c r="K76" i="65"/>
  <c r="K77" i="65"/>
  <c r="K78" i="65"/>
  <c r="K79" i="65"/>
  <c r="K80" i="65"/>
  <c r="K73" i="65"/>
  <c r="I79" i="65"/>
  <c r="I80" i="65"/>
  <c r="I72" i="65"/>
  <c r="H72" i="65"/>
  <c r="H20" i="65" s="1"/>
  <c r="AH108" i="82"/>
  <c r="W109" i="82"/>
  <c r="H55" i="72" l="1"/>
  <c r="E56" i="72"/>
  <c r="I56" i="72" s="1"/>
  <c r="H24" i="65"/>
  <c r="H75" i="65"/>
  <c r="H23" i="65" s="1"/>
  <c r="H74" i="65"/>
  <c r="H22" i="65" s="1"/>
  <c r="I73" i="65"/>
  <c r="I75" i="65"/>
  <c r="I78" i="65"/>
  <c r="H26" i="65"/>
  <c r="I74" i="65"/>
  <c r="I77" i="65"/>
  <c r="H25" i="65"/>
  <c r="AH109" i="82"/>
  <c r="W110" i="82"/>
  <c r="H56" i="72" l="1"/>
  <c r="E57" i="72"/>
  <c r="I57" i="72" s="1"/>
  <c r="M24" i="65"/>
  <c r="BI5" i="79"/>
  <c r="BJ5" i="79"/>
  <c r="BK5" i="79"/>
  <c r="BL5" i="79"/>
  <c r="BH5" i="79"/>
  <c r="AH110" i="82"/>
  <c r="W111" i="82"/>
  <c r="H57" i="72" l="1"/>
  <c r="E58" i="72"/>
  <c r="I58" i="72" s="1"/>
  <c r="M25" i="65"/>
  <c r="V117" i="79"/>
  <c r="V116" i="79"/>
  <c r="V115" i="79"/>
  <c r="V114" i="79"/>
  <c r="V113" i="79"/>
  <c r="V112" i="79"/>
  <c r="V111" i="79"/>
  <c r="V110" i="79"/>
  <c r="V109" i="79"/>
  <c r="V108" i="79"/>
  <c r="V107" i="79"/>
  <c r="V106" i="79"/>
  <c r="V105" i="79"/>
  <c r="V104" i="79"/>
  <c r="V103" i="79"/>
  <c r="V102" i="79"/>
  <c r="V101" i="79"/>
  <c r="V100" i="79"/>
  <c r="V99" i="79"/>
  <c r="V98" i="79"/>
  <c r="V97" i="79"/>
  <c r="V96" i="79"/>
  <c r="V95" i="79"/>
  <c r="V94" i="79"/>
  <c r="V93" i="79"/>
  <c r="V92" i="79"/>
  <c r="V91" i="79"/>
  <c r="V90" i="79"/>
  <c r="V89" i="79"/>
  <c r="V88" i="79"/>
  <c r="V87" i="79"/>
  <c r="V86" i="79"/>
  <c r="V85" i="79"/>
  <c r="V84" i="79"/>
  <c r="V83" i="79"/>
  <c r="V82" i="79"/>
  <c r="V81" i="79"/>
  <c r="V80" i="79"/>
  <c r="V79" i="79"/>
  <c r="V78" i="79"/>
  <c r="V77" i="79"/>
  <c r="V76" i="79"/>
  <c r="V75" i="79"/>
  <c r="V74" i="79"/>
  <c r="V73" i="79"/>
  <c r="V72" i="79"/>
  <c r="V71" i="79"/>
  <c r="V70" i="79"/>
  <c r="V69" i="79"/>
  <c r="V68" i="79"/>
  <c r="V67" i="79"/>
  <c r="V66" i="79"/>
  <c r="V65" i="79"/>
  <c r="V64" i="79"/>
  <c r="V63" i="79"/>
  <c r="V62" i="79"/>
  <c r="V61" i="79"/>
  <c r="V60" i="79"/>
  <c r="V59" i="79"/>
  <c r="V58" i="79"/>
  <c r="V57" i="79"/>
  <c r="V56" i="79"/>
  <c r="V55" i="79"/>
  <c r="V54" i="79"/>
  <c r="V53" i="79"/>
  <c r="V52" i="79"/>
  <c r="V51" i="79"/>
  <c r="V50" i="79"/>
  <c r="V49" i="79"/>
  <c r="V48" i="79"/>
  <c r="V47" i="79"/>
  <c r="V46" i="79"/>
  <c r="V45" i="79"/>
  <c r="V44" i="79"/>
  <c r="V43" i="79"/>
  <c r="V42" i="79"/>
  <c r="V41" i="79"/>
  <c r="V40" i="79"/>
  <c r="V39" i="79"/>
  <c r="V38" i="79"/>
  <c r="F22" i="79"/>
  <c r="F21" i="79"/>
  <c r="F20" i="79"/>
  <c r="F19" i="79"/>
  <c r="F18" i="79"/>
  <c r="F17" i="79"/>
  <c r="F16" i="79"/>
  <c r="F15" i="79"/>
  <c r="F14" i="79"/>
  <c r="F13" i="79"/>
  <c r="F12" i="79"/>
  <c r="F11" i="79"/>
  <c r="F10" i="79"/>
  <c r="F9" i="79"/>
  <c r="F8" i="79"/>
  <c r="F7" i="79"/>
  <c r="F6" i="79"/>
  <c r="F5" i="79"/>
  <c r="F4" i="79"/>
  <c r="AH111" i="82"/>
  <c r="W112" i="82"/>
  <c r="H58" i="72" l="1"/>
  <c r="E59" i="72"/>
  <c r="I59" i="72" s="1"/>
  <c r="M26" i="65"/>
  <c r="AQ4" i="18"/>
  <c r="AP4" i="18"/>
  <c r="AO4" i="18"/>
  <c r="AN4" i="18"/>
  <c r="AM4" i="18"/>
  <c r="AS6" i="79"/>
  <c r="AT6" i="79"/>
  <c r="AU6" i="79"/>
  <c r="AV6" i="79"/>
  <c r="AW6" i="79"/>
  <c r="AS7" i="79"/>
  <c r="AT7" i="79"/>
  <c r="AU7" i="79"/>
  <c r="AV7" i="79"/>
  <c r="AW7" i="79"/>
  <c r="AS8" i="79"/>
  <c r="AT8" i="79"/>
  <c r="AU8" i="79"/>
  <c r="AV8" i="79"/>
  <c r="AW8" i="79"/>
  <c r="AS9" i="79"/>
  <c r="AT9" i="79"/>
  <c r="AU9" i="79"/>
  <c r="AV9" i="79"/>
  <c r="AW9" i="79"/>
  <c r="AS10" i="79"/>
  <c r="AT10" i="79"/>
  <c r="AU10" i="79"/>
  <c r="AV10" i="79"/>
  <c r="AW10" i="79"/>
  <c r="AS11" i="79"/>
  <c r="AT11" i="79"/>
  <c r="AU11" i="79"/>
  <c r="AV11" i="79"/>
  <c r="AW11" i="79"/>
  <c r="AS12" i="79"/>
  <c r="AT12" i="79"/>
  <c r="AU12" i="79"/>
  <c r="AV12" i="79"/>
  <c r="AW12" i="79"/>
  <c r="AS13" i="79"/>
  <c r="AT13" i="79"/>
  <c r="AU13" i="79"/>
  <c r="AV13" i="79"/>
  <c r="AW13" i="79"/>
  <c r="AS14" i="79"/>
  <c r="AT14" i="79"/>
  <c r="AU14" i="79"/>
  <c r="AV14" i="79"/>
  <c r="AW14" i="79"/>
  <c r="AS15" i="79"/>
  <c r="AT15" i="79"/>
  <c r="AU15" i="79"/>
  <c r="AV15" i="79"/>
  <c r="AW15" i="79"/>
  <c r="AS16" i="79"/>
  <c r="AT16" i="79"/>
  <c r="AU16" i="79"/>
  <c r="AV16" i="79"/>
  <c r="AW16" i="79"/>
  <c r="AS17" i="79"/>
  <c r="AT17" i="79"/>
  <c r="AU17" i="79"/>
  <c r="AV17" i="79"/>
  <c r="AW17" i="79"/>
  <c r="AS18" i="79"/>
  <c r="AT18" i="79"/>
  <c r="AU18" i="79"/>
  <c r="AV18" i="79"/>
  <c r="AW18" i="79"/>
  <c r="AS19" i="79"/>
  <c r="AT19" i="79"/>
  <c r="AU19" i="79"/>
  <c r="AV19" i="79"/>
  <c r="AW19" i="79"/>
  <c r="AS20" i="79"/>
  <c r="AT20" i="79"/>
  <c r="AU20" i="79"/>
  <c r="AV20" i="79"/>
  <c r="AW20" i="79"/>
  <c r="AS21" i="79"/>
  <c r="AT21" i="79"/>
  <c r="AU21" i="79"/>
  <c r="AV21" i="79"/>
  <c r="AW21" i="79"/>
  <c r="AS22" i="79"/>
  <c r="AT22" i="79"/>
  <c r="AU22" i="79"/>
  <c r="AV22" i="79"/>
  <c r="AW22" i="79"/>
  <c r="AS23" i="79"/>
  <c r="AT23" i="79"/>
  <c r="AU23" i="79"/>
  <c r="AV23" i="79"/>
  <c r="AW23" i="79"/>
  <c r="AS24" i="79"/>
  <c r="AT24" i="79"/>
  <c r="AU24" i="79"/>
  <c r="AV24" i="79"/>
  <c r="AW24" i="79"/>
  <c r="AS25" i="79"/>
  <c r="AT25" i="79"/>
  <c r="AU25" i="79"/>
  <c r="AV25" i="79"/>
  <c r="AW25" i="79"/>
  <c r="AS26" i="79"/>
  <c r="AT26" i="79"/>
  <c r="AU26" i="79"/>
  <c r="AV26" i="79"/>
  <c r="AW26" i="79"/>
  <c r="AS27" i="79"/>
  <c r="AT27" i="79"/>
  <c r="AU27" i="79"/>
  <c r="AV27" i="79"/>
  <c r="AW27" i="79"/>
  <c r="AS28" i="79"/>
  <c r="AT28" i="79"/>
  <c r="AU28" i="79"/>
  <c r="AV28" i="79"/>
  <c r="AW28" i="79"/>
  <c r="AS29" i="79"/>
  <c r="AT29" i="79"/>
  <c r="AU29" i="79"/>
  <c r="AV29" i="79"/>
  <c r="AW29" i="79"/>
  <c r="AS30" i="79"/>
  <c r="AT30" i="79"/>
  <c r="AU30" i="79"/>
  <c r="AV30" i="79"/>
  <c r="AW30" i="79"/>
  <c r="AS31" i="79"/>
  <c r="AT31" i="79"/>
  <c r="AU31" i="79"/>
  <c r="AV31" i="79"/>
  <c r="AW31" i="79"/>
  <c r="AS32" i="79"/>
  <c r="AT32" i="79"/>
  <c r="AU32" i="79"/>
  <c r="AV32" i="79"/>
  <c r="AW32" i="79"/>
  <c r="AS33" i="79"/>
  <c r="AT33" i="79"/>
  <c r="AU33" i="79"/>
  <c r="AV33" i="79"/>
  <c r="AW33" i="79"/>
  <c r="AS34" i="79"/>
  <c r="AT34" i="79"/>
  <c r="AU34" i="79"/>
  <c r="AV34" i="79"/>
  <c r="AW34" i="79"/>
  <c r="AS35" i="79"/>
  <c r="AT35" i="79"/>
  <c r="AU35" i="79"/>
  <c r="AV35" i="79"/>
  <c r="AW35" i="79"/>
  <c r="AS36" i="79"/>
  <c r="AT36" i="79"/>
  <c r="AU36" i="79"/>
  <c r="AV36" i="79"/>
  <c r="AW36" i="79"/>
  <c r="AS37" i="79"/>
  <c r="AT37" i="79"/>
  <c r="AU37" i="79"/>
  <c r="AV37" i="79"/>
  <c r="AW37" i="79"/>
  <c r="AS38" i="79"/>
  <c r="AT38" i="79"/>
  <c r="AU38" i="79"/>
  <c r="AV38" i="79"/>
  <c r="AW38" i="79"/>
  <c r="AS39" i="79"/>
  <c r="AT39" i="79"/>
  <c r="AU39" i="79"/>
  <c r="AV39" i="79"/>
  <c r="AW39" i="79"/>
  <c r="AS40" i="79"/>
  <c r="AT40" i="79"/>
  <c r="AU40" i="79"/>
  <c r="AV40" i="79"/>
  <c r="AW40" i="79"/>
  <c r="AS41" i="79"/>
  <c r="AT41" i="79"/>
  <c r="AU41" i="79"/>
  <c r="AV41" i="79"/>
  <c r="AW41" i="79"/>
  <c r="AS42" i="79"/>
  <c r="AT42" i="79"/>
  <c r="AU42" i="79"/>
  <c r="AV42" i="79"/>
  <c r="AW42" i="79"/>
  <c r="AS43" i="79"/>
  <c r="AT43" i="79"/>
  <c r="AU43" i="79"/>
  <c r="AV43" i="79"/>
  <c r="AW43" i="79"/>
  <c r="AS44" i="79"/>
  <c r="AT44" i="79"/>
  <c r="AU44" i="79"/>
  <c r="AV44" i="79"/>
  <c r="AW44" i="79"/>
  <c r="AS45" i="79"/>
  <c r="AT45" i="79"/>
  <c r="AU45" i="79"/>
  <c r="AV45" i="79"/>
  <c r="AW45" i="79"/>
  <c r="AS46" i="79"/>
  <c r="AT46" i="79"/>
  <c r="AU46" i="79"/>
  <c r="AV46" i="79"/>
  <c r="AW46" i="79"/>
  <c r="AS47" i="79"/>
  <c r="AT47" i="79"/>
  <c r="AU47" i="79"/>
  <c r="AV47" i="79"/>
  <c r="AW47" i="79"/>
  <c r="AS48" i="79"/>
  <c r="AT48" i="79"/>
  <c r="AU48" i="79"/>
  <c r="AV48" i="79"/>
  <c r="AW48" i="79"/>
  <c r="AS49" i="79"/>
  <c r="AT49" i="79"/>
  <c r="AU49" i="79"/>
  <c r="AV49" i="79"/>
  <c r="AW49" i="79"/>
  <c r="AS50" i="79"/>
  <c r="AT50" i="79"/>
  <c r="AU50" i="79"/>
  <c r="AV50" i="79"/>
  <c r="AW50" i="79"/>
  <c r="AS51" i="79"/>
  <c r="AT51" i="79"/>
  <c r="AU51" i="79"/>
  <c r="AV51" i="79"/>
  <c r="AW51" i="79"/>
  <c r="AS52" i="79"/>
  <c r="AT52" i="79"/>
  <c r="AU52" i="79"/>
  <c r="AV52" i="79"/>
  <c r="AW52" i="79"/>
  <c r="AS53" i="79"/>
  <c r="AT53" i="79"/>
  <c r="AU53" i="79"/>
  <c r="AV53" i="79"/>
  <c r="AW53" i="79"/>
  <c r="AS54" i="79"/>
  <c r="AT54" i="79"/>
  <c r="AU54" i="79"/>
  <c r="AV54" i="79"/>
  <c r="AW54" i="79"/>
  <c r="AS55" i="79"/>
  <c r="AT55" i="79"/>
  <c r="AU55" i="79"/>
  <c r="AV55" i="79"/>
  <c r="AW55" i="79"/>
  <c r="AS56" i="79"/>
  <c r="AT56" i="79"/>
  <c r="AU56" i="79"/>
  <c r="AV56" i="79"/>
  <c r="AW56" i="79"/>
  <c r="AS57" i="79"/>
  <c r="AT57" i="79"/>
  <c r="AU57" i="79"/>
  <c r="AV57" i="79"/>
  <c r="AW57" i="79"/>
  <c r="AS58" i="79"/>
  <c r="AT58" i="79"/>
  <c r="AU58" i="79"/>
  <c r="AV58" i="79"/>
  <c r="AW58" i="79"/>
  <c r="AS59" i="79"/>
  <c r="AT59" i="79"/>
  <c r="AU59" i="79"/>
  <c r="AV59" i="79"/>
  <c r="AW59" i="79"/>
  <c r="AS60" i="79"/>
  <c r="AT60" i="79"/>
  <c r="AU60" i="79"/>
  <c r="AV60" i="79"/>
  <c r="AW60" i="79"/>
  <c r="AS61" i="79"/>
  <c r="AT61" i="79"/>
  <c r="AU61" i="79"/>
  <c r="AV61" i="79"/>
  <c r="AW61" i="79"/>
  <c r="AS62" i="79"/>
  <c r="AT62" i="79"/>
  <c r="AU62" i="79"/>
  <c r="AV62" i="79"/>
  <c r="AW62" i="79"/>
  <c r="AS63" i="79"/>
  <c r="AT63" i="79"/>
  <c r="AU63" i="79"/>
  <c r="AV63" i="79"/>
  <c r="AW63" i="79"/>
  <c r="AS64" i="79"/>
  <c r="AT64" i="79"/>
  <c r="AU64" i="79"/>
  <c r="AV64" i="79"/>
  <c r="AW64" i="79"/>
  <c r="AS65" i="79"/>
  <c r="AT65" i="79"/>
  <c r="AU65" i="79"/>
  <c r="AV65" i="79"/>
  <c r="AW65" i="79"/>
  <c r="AS66" i="79"/>
  <c r="AT66" i="79"/>
  <c r="AU66" i="79"/>
  <c r="AV66" i="79"/>
  <c r="AW66" i="79"/>
  <c r="AS67" i="79"/>
  <c r="AT67" i="79"/>
  <c r="AU67" i="79"/>
  <c r="AV67" i="79"/>
  <c r="AW67" i="79"/>
  <c r="AS68" i="79"/>
  <c r="AT68" i="79"/>
  <c r="AU68" i="79"/>
  <c r="AV68" i="79"/>
  <c r="AW68" i="79"/>
  <c r="AS69" i="79"/>
  <c r="AT69" i="79"/>
  <c r="AU69" i="79"/>
  <c r="AV69" i="79"/>
  <c r="AW69" i="79"/>
  <c r="AS70" i="79"/>
  <c r="AT70" i="79"/>
  <c r="AU70" i="79"/>
  <c r="AV70" i="79"/>
  <c r="AW70" i="79"/>
  <c r="AS71" i="79"/>
  <c r="AT71" i="79"/>
  <c r="AU71" i="79"/>
  <c r="AV71" i="79"/>
  <c r="AW71" i="79"/>
  <c r="AS72" i="79"/>
  <c r="AT72" i="79"/>
  <c r="AU72" i="79"/>
  <c r="AV72" i="79"/>
  <c r="AW72" i="79"/>
  <c r="AS73" i="79"/>
  <c r="AT73" i="79"/>
  <c r="AU73" i="79"/>
  <c r="AV73" i="79"/>
  <c r="AW73" i="79"/>
  <c r="AS74" i="79"/>
  <c r="AT74" i="79"/>
  <c r="AU74" i="79"/>
  <c r="AV74" i="79"/>
  <c r="AW74" i="79"/>
  <c r="AS75" i="79"/>
  <c r="AT75" i="79"/>
  <c r="AU75" i="79"/>
  <c r="AV75" i="79"/>
  <c r="AW75" i="79"/>
  <c r="AS76" i="79"/>
  <c r="AT76" i="79"/>
  <c r="AU76" i="79"/>
  <c r="AV76" i="79"/>
  <c r="AW76" i="79"/>
  <c r="AS77" i="79"/>
  <c r="AT77" i="79"/>
  <c r="AU77" i="79"/>
  <c r="AV77" i="79"/>
  <c r="AW77" i="79"/>
  <c r="AS78" i="79"/>
  <c r="AT78" i="79"/>
  <c r="AU78" i="79"/>
  <c r="AV78" i="79"/>
  <c r="AW78" i="79"/>
  <c r="AS79" i="79"/>
  <c r="AT79" i="79"/>
  <c r="AU79" i="79"/>
  <c r="AV79" i="79"/>
  <c r="AW79" i="79"/>
  <c r="AS80" i="79"/>
  <c r="AT80" i="79"/>
  <c r="AU80" i="79"/>
  <c r="AV80" i="79"/>
  <c r="AW80" i="79"/>
  <c r="AS81" i="79"/>
  <c r="AT81" i="79"/>
  <c r="AU81" i="79"/>
  <c r="AV81" i="79"/>
  <c r="AW81" i="79"/>
  <c r="AS82" i="79"/>
  <c r="AT82" i="79"/>
  <c r="AU82" i="79"/>
  <c r="AV82" i="79"/>
  <c r="AW82" i="79"/>
  <c r="AS83" i="79"/>
  <c r="AT83" i="79"/>
  <c r="AU83" i="79"/>
  <c r="AV83" i="79"/>
  <c r="AW83" i="79"/>
  <c r="AS84" i="79"/>
  <c r="AT84" i="79"/>
  <c r="AU84" i="79"/>
  <c r="AV84" i="79"/>
  <c r="AW84" i="79"/>
  <c r="AS85" i="79"/>
  <c r="AT85" i="79"/>
  <c r="AU85" i="79"/>
  <c r="AV85" i="79"/>
  <c r="AW85" i="79"/>
  <c r="AS86" i="79"/>
  <c r="AT86" i="79"/>
  <c r="AU86" i="79"/>
  <c r="AV86" i="79"/>
  <c r="AW86" i="79"/>
  <c r="AS87" i="79"/>
  <c r="AT87" i="79"/>
  <c r="AU87" i="79"/>
  <c r="AV87" i="79"/>
  <c r="AW87" i="79"/>
  <c r="AS88" i="79"/>
  <c r="AT88" i="79"/>
  <c r="AU88" i="79"/>
  <c r="AV88" i="79"/>
  <c r="AW88" i="79"/>
  <c r="AS89" i="79"/>
  <c r="AT89" i="79"/>
  <c r="AU89" i="79"/>
  <c r="AV89" i="79"/>
  <c r="AW89" i="79"/>
  <c r="AS90" i="79"/>
  <c r="AT90" i="79"/>
  <c r="AU90" i="79"/>
  <c r="AV90" i="79"/>
  <c r="AW90" i="79"/>
  <c r="AS91" i="79"/>
  <c r="AT91" i="79"/>
  <c r="AU91" i="79"/>
  <c r="AV91" i="79"/>
  <c r="AW91" i="79"/>
  <c r="AS92" i="79"/>
  <c r="AT92" i="79"/>
  <c r="AU92" i="79"/>
  <c r="AV92" i="79"/>
  <c r="AW92" i="79"/>
  <c r="AS93" i="79"/>
  <c r="AT93" i="79"/>
  <c r="AU93" i="79"/>
  <c r="AV93" i="79"/>
  <c r="AW93" i="79"/>
  <c r="AS94" i="79"/>
  <c r="AT94" i="79"/>
  <c r="AU94" i="79"/>
  <c r="AV94" i="79"/>
  <c r="AW94" i="79"/>
  <c r="AS95" i="79"/>
  <c r="AT95" i="79"/>
  <c r="AU95" i="79"/>
  <c r="AV95" i="79"/>
  <c r="AW95" i="79"/>
  <c r="AS96" i="79"/>
  <c r="AT96" i="79"/>
  <c r="AU96" i="79"/>
  <c r="AV96" i="79"/>
  <c r="AW96" i="79"/>
  <c r="AS97" i="79"/>
  <c r="AT97" i="79"/>
  <c r="AU97" i="79"/>
  <c r="AV97" i="79"/>
  <c r="AW97" i="79"/>
  <c r="AS98" i="79"/>
  <c r="AT98" i="79"/>
  <c r="AU98" i="79"/>
  <c r="AV98" i="79"/>
  <c r="AW98" i="79"/>
  <c r="AS99" i="79"/>
  <c r="AT99" i="79"/>
  <c r="AU99" i="79"/>
  <c r="AV99" i="79"/>
  <c r="AW99" i="79"/>
  <c r="AS100" i="79"/>
  <c r="AT100" i="79"/>
  <c r="AU100" i="79"/>
  <c r="AV100" i="79"/>
  <c r="AW100" i="79"/>
  <c r="AS101" i="79"/>
  <c r="AT101" i="79"/>
  <c r="AU101" i="79"/>
  <c r="AV101" i="79"/>
  <c r="AW101" i="79"/>
  <c r="AS102" i="79"/>
  <c r="AT102" i="79"/>
  <c r="AU102" i="79"/>
  <c r="AV102" i="79"/>
  <c r="AW102" i="79"/>
  <c r="AS103" i="79"/>
  <c r="AT103" i="79"/>
  <c r="AU103" i="79"/>
  <c r="AV103" i="79"/>
  <c r="AW103" i="79"/>
  <c r="AS104" i="79"/>
  <c r="AT104" i="79"/>
  <c r="AU104" i="79"/>
  <c r="AV104" i="79"/>
  <c r="AW104" i="79"/>
  <c r="AH112" i="82"/>
  <c r="W113" i="82"/>
  <c r="BN4" i="18"/>
  <c r="F5" i="65"/>
  <c r="D88" i="72"/>
  <c r="BK4" i="18"/>
  <c r="H88" i="72"/>
  <c r="BM4" i="18"/>
  <c r="F88" i="72"/>
  <c r="BL4" i="18"/>
  <c r="E5" i="65"/>
  <c r="BJ4" i="18"/>
  <c r="H5" i="65"/>
  <c r="E88" i="72"/>
  <c r="G5" i="65"/>
  <c r="G88" i="72"/>
  <c r="I5" i="65"/>
  <c r="BB105" i="79" l="1"/>
  <c r="BA105" i="79"/>
  <c r="AZ105" i="79"/>
  <c r="AY105" i="79"/>
  <c r="AX105" i="79"/>
  <c r="H59" i="72"/>
  <c r="E60" i="72"/>
  <c r="I60" i="72" s="1"/>
  <c r="M28" i="65"/>
  <c r="M27" i="65"/>
  <c r="AT5" i="79"/>
  <c r="AS5" i="79"/>
  <c r="AW5" i="79"/>
  <c r="AV5" i="79"/>
  <c r="AU5" i="79"/>
  <c r="AZ86" i="79"/>
  <c r="AX96" i="79"/>
  <c r="BA81" i="79"/>
  <c r="BB76" i="79"/>
  <c r="AZ103" i="79"/>
  <c r="BA98" i="79"/>
  <c r="BB93" i="79"/>
  <c r="AX89" i="79"/>
  <c r="AY84" i="79"/>
  <c r="BA74" i="79"/>
  <c r="BB69" i="79"/>
  <c r="AX65" i="79"/>
  <c r="AY60" i="79"/>
  <c r="AZ55" i="79"/>
  <c r="BA50" i="79"/>
  <c r="BB45" i="79"/>
  <c r="AX41" i="79"/>
  <c r="AY36" i="79"/>
  <c r="BA26" i="79"/>
  <c r="AX25" i="79"/>
  <c r="AZ23" i="79"/>
  <c r="AY20" i="79"/>
  <c r="BA18" i="79"/>
  <c r="AX17" i="79"/>
  <c r="AZ15" i="79"/>
  <c r="AX9" i="79"/>
  <c r="AZ7" i="79"/>
  <c r="BB100" i="79"/>
  <c r="AY91" i="79"/>
  <c r="AY67" i="79"/>
  <c r="AX72" i="79"/>
  <c r="AZ62" i="79"/>
  <c r="BA57" i="79"/>
  <c r="BB52" i="79"/>
  <c r="AX48" i="79"/>
  <c r="AY43" i="79"/>
  <c r="AZ38" i="79"/>
  <c r="BA33" i="79"/>
  <c r="BB28" i="79"/>
  <c r="AX24" i="79"/>
  <c r="AY19" i="79"/>
  <c r="AZ14" i="79"/>
  <c r="BA9" i="79"/>
  <c r="AX102" i="79"/>
  <c r="AY97" i="79"/>
  <c r="AZ92" i="79"/>
  <c r="BA87" i="79"/>
  <c r="BB82" i="79"/>
  <c r="AX78" i="79"/>
  <c r="AY73" i="79"/>
  <c r="AZ68" i="79"/>
  <c r="BA63" i="79"/>
  <c r="BB58" i="79"/>
  <c r="AX54" i="79"/>
  <c r="AY49" i="79"/>
  <c r="AZ44" i="79"/>
  <c r="BA39" i="79"/>
  <c r="BB34" i="79"/>
  <c r="AX30" i="79"/>
  <c r="AY25" i="79"/>
  <c r="AZ20" i="79"/>
  <c r="BA15" i="79"/>
  <c r="BB10" i="79"/>
  <c r="AY103" i="79"/>
  <c r="AZ98" i="79"/>
  <c r="BA93" i="79"/>
  <c r="BB88" i="79"/>
  <c r="AX84" i="79"/>
  <c r="AY79" i="79"/>
  <c r="AZ74" i="79"/>
  <c r="BA69" i="79"/>
  <c r="BB64" i="79"/>
  <c r="AX60" i="79"/>
  <c r="AY55" i="79"/>
  <c r="AZ50" i="79"/>
  <c r="BA45" i="79"/>
  <c r="BB40" i="79"/>
  <c r="AX36" i="79"/>
  <c r="AY31" i="79"/>
  <c r="AZ26" i="79"/>
  <c r="BA21" i="79"/>
  <c r="BB16" i="79"/>
  <c r="AX12" i="79"/>
  <c r="AY7" i="79"/>
  <c r="AX104" i="79"/>
  <c r="BA101" i="79"/>
  <c r="AZ100" i="79"/>
  <c r="AY99" i="79"/>
  <c r="BB96" i="79"/>
  <c r="BA95" i="79"/>
  <c r="AZ94" i="79"/>
  <c r="AX92" i="79"/>
  <c r="BB90" i="79"/>
  <c r="BA89" i="79"/>
  <c r="AY87" i="79"/>
  <c r="AX86" i="79"/>
  <c r="BB84" i="79"/>
  <c r="AZ82" i="79"/>
  <c r="AY81" i="79"/>
  <c r="AX80" i="79"/>
  <c r="BA77" i="79"/>
  <c r="AZ76" i="79"/>
  <c r="AY75" i="79"/>
  <c r="BB72" i="79"/>
  <c r="BA71" i="79"/>
  <c r="AZ70" i="79"/>
  <c r="AX68" i="79"/>
  <c r="BB66" i="79"/>
  <c r="BA65" i="79"/>
  <c r="AY63" i="79"/>
  <c r="AX62" i="79"/>
  <c r="BB60" i="79"/>
  <c r="AZ58" i="79"/>
  <c r="AY57" i="79"/>
  <c r="AX56" i="79"/>
  <c r="BA53" i="79"/>
  <c r="AZ52" i="79"/>
  <c r="AY51" i="79"/>
  <c r="BB48" i="79"/>
  <c r="BA47" i="79"/>
  <c r="AZ46" i="79"/>
  <c r="AX44" i="79"/>
  <c r="BB42" i="79"/>
  <c r="BA41" i="79"/>
  <c r="AY39" i="79"/>
  <c r="AX38" i="79"/>
  <c r="BB36" i="79"/>
  <c r="AZ34" i="79"/>
  <c r="AY33" i="79"/>
  <c r="AX32" i="79"/>
  <c r="BA29" i="79"/>
  <c r="AZ28" i="79"/>
  <c r="AY27" i="79"/>
  <c r="BB24" i="79"/>
  <c r="BA23" i="79"/>
  <c r="AZ22" i="79"/>
  <c r="AX20" i="79"/>
  <c r="BB18" i="79"/>
  <c r="BA17" i="79"/>
  <c r="AY15" i="79"/>
  <c r="AX14" i="79"/>
  <c r="BB12" i="79"/>
  <c r="AZ10" i="79"/>
  <c r="AY9" i="79"/>
  <c r="BB104" i="79"/>
  <c r="BA103" i="79"/>
  <c r="AZ102" i="79"/>
  <c r="AX100" i="79"/>
  <c r="BB98" i="79"/>
  <c r="BA97" i="79"/>
  <c r="AY95" i="79"/>
  <c r="AX94" i="79"/>
  <c r="BB92" i="79"/>
  <c r="AZ90" i="79"/>
  <c r="AY89" i="79"/>
  <c r="AX88" i="79"/>
  <c r="BA85" i="79"/>
  <c r="AZ84" i="79"/>
  <c r="AY83" i="79"/>
  <c r="BB80" i="79"/>
  <c r="BA79" i="79"/>
  <c r="AZ78" i="79"/>
  <c r="AX76" i="79"/>
  <c r="BB74" i="79"/>
  <c r="BA73" i="79"/>
  <c r="AY71" i="79"/>
  <c r="AX70" i="79"/>
  <c r="BB68" i="79"/>
  <c r="AZ66" i="79"/>
  <c r="AY65" i="79"/>
  <c r="AX64" i="79"/>
  <c r="BA61" i="79"/>
  <c r="AZ60" i="79"/>
  <c r="AY59" i="79"/>
  <c r="BB56" i="79"/>
  <c r="BA55" i="79"/>
  <c r="AZ54" i="79"/>
  <c r="AX52" i="79"/>
  <c r="BB50" i="79"/>
  <c r="BA49" i="79"/>
  <c r="AY47" i="79"/>
  <c r="AX46" i="79"/>
  <c r="BB44" i="79"/>
  <c r="AZ42" i="79"/>
  <c r="AY41" i="79"/>
  <c r="AX40" i="79"/>
  <c r="BA37" i="79"/>
  <c r="AZ36" i="79"/>
  <c r="AY35" i="79"/>
  <c r="BB32" i="79"/>
  <c r="BA31" i="79"/>
  <c r="AZ30" i="79"/>
  <c r="AX28" i="79"/>
  <c r="BB26" i="79"/>
  <c r="BA25" i="79"/>
  <c r="AY23" i="79"/>
  <c r="AX22" i="79"/>
  <c r="BB20" i="79"/>
  <c r="AZ18" i="79"/>
  <c r="AY17" i="79"/>
  <c r="BA13" i="79"/>
  <c r="AZ12" i="79"/>
  <c r="AY11" i="79"/>
  <c r="BB8" i="79"/>
  <c r="BA7" i="79"/>
  <c r="AY12" i="79"/>
  <c r="BB101" i="79"/>
  <c r="AX97" i="79"/>
  <c r="AY92" i="79"/>
  <c r="AZ87" i="79"/>
  <c r="BA82" i="79"/>
  <c r="BB77" i="79"/>
  <c r="AX73" i="79"/>
  <c r="AY68" i="79"/>
  <c r="AZ63" i="79"/>
  <c r="BA58" i="79"/>
  <c r="BB53" i="79"/>
  <c r="AX49" i="79"/>
  <c r="AY44" i="79"/>
  <c r="AZ39" i="79"/>
  <c r="BA34" i="79"/>
  <c r="BB29" i="79"/>
  <c r="BA10" i="79"/>
  <c r="AX8" i="79"/>
  <c r="AY100" i="79"/>
  <c r="AZ95" i="79"/>
  <c r="BA90" i="79"/>
  <c r="BB85" i="79"/>
  <c r="AX81" i="79"/>
  <c r="AY76" i="79"/>
  <c r="AZ71" i="79"/>
  <c r="BA66" i="79"/>
  <c r="BB61" i="79"/>
  <c r="AX57" i="79"/>
  <c r="AY52" i="79"/>
  <c r="AZ47" i="79"/>
  <c r="BA42" i="79"/>
  <c r="BB37" i="79"/>
  <c r="AX33" i="79"/>
  <c r="AY28" i="79"/>
  <c r="BB13" i="79"/>
  <c r="AX16" i="79"/>
  <c r="AZ79" i="79"/>
  <c r="AZ31" i="79"/>
  <c r="BB21" i="79"/>
  <c r="AY104" i="79"/>
  <c r="BA102" i="79"/>
  <c r="AX101" i="79"/>
  <c r="AZ99" i="79"/>
  <c r="BB97" i="79"/>
  <c r="AY96" i="79"/>
  <c r="BA94" i="79"/>
  <c r="AX93" i="79"/>
  <c r="AZ91" i="79"/>
  <c r="BB89" i="79"/>
  <c r="AY88" i="79"/>
  <c r="BA86" i="79"/>
  <c r="AX85" i="79"/>
  <c r="AZ83" i="79"/>
  <c r="BB81" i="79"/>
  <c r="AY80" i="79"/>
  <c r="BA78" i="79"/>
  <c r="AX77" i="79"/>
  <c r="AZ75" i="79"/>
  <c r="BB73" i="79"/>
  <c r="AY72" i="79"/>
  <c r="BA70" i="79"/>
  <c r="AX69" i="79"/>
  <c r="AZ67" i="79"/>
  <c r="BB65" i="79"/>
  <c r="AY64" i="79"/>
  <c r="BA62" i="79"/>
  <c r="AX61" i="79"/>
  <c r="AZ59" i="79"/>
  <c r="BB57" i="79"/>
  <c r="AY56" i="79"/>
  <c r="BA54" i="79"/>
  <c r="AX53" i="79"/>
  <c r="AZ51" i="79"/>
  <c r="BB49" i="79"/>
  <c r="AY48" i="79"/>
  <c r="BA46" i="79"/>
  <c r="AX45" i="79"/>
  <c r="AZ43" i="79"/>
  <c r="BB41" i="79"/>
  <c r="AY40" i="79"/>
  <c r="BA38" i="79"/>
  <c r="AX37" i="79"/>
  <c r="AZ35" i="79"/>
  <c r="BB33" i="79"/>
  <c r="AY32" i="79"/>
  <c r="BA30" i="79"/>
  <c r="AX29" i="79"/>
  <c r="AZ27" i="79"/>
  <c r="BB25" i="79"/>
  <c r="AY24" i="79"/>
  <c r="BA22" i="79"/>
  <c r="AX21" i="79"/>
  <c r="AZ19" i="79"/>
  <c r="BB17" i="79"/>
  <c r="AY16" i="79"/>
  <c r="BA14" i="79"/>
  <c r="AX13" i="79"/>
  <c r="AZ11" i="79"/>
  <c r="BB9" i="79"/>
  <c r="AY8" i="79"/>
  <c r="AZ104" i="79"/>
  <c r="BB102" i="79"/>
  <c r="AY101" i="79"/>
  <c r="BA99" i="79"/>
  <c r="AX98" i="79"/>
  <c r="AZ96" i="79"/>
  <c r="BB94" i="79"/>
  <c r="AY93" i="79"/>
  <c r="BA91" i="79"/>
  <c r="AX90" i="79"/>
  <c r="AZ88" i="79"/>
  <c r="BB86" i="79"/>
  <c r="AY85" i="79"/>
  <c r="BA83" i="79"/>
  <c r="AX82" i="79"/>
  <c r="AZ80" i="79"/>
  <c r="BB78" i="79"/>
  <c r="AY77" i="79"/>
  <c r="BA75" i="79"/>
  <c r="AX74" i="79"/>
  <c r="AZ72" i="79"/>
  <c r="BB70" i="79"/>
  <c r="AY69" i="79"/>
  <c r="BA67" i="79"/>
  <c r="AX66" i="79"/>
  <c r="AZ64" i="79"/>
  <c r="BB62" i="79"/>
  <c r="AY61" i="79"/>
  <c r="BA59" i="79"/>
  <c r="AX58" i="79"/>
  <c r="AZ56" i="79"/>
  <c r="BB54" i="79"/>
  <c r="AY53" i="79"/>
  <c r="BA51" i="79"/>
  <c r="AX50" i="79"/>
  <c r="AZ48" i="79"/>
  <c r="BB46" i="79"/>
  <c r="AY45" i="79"/>
  <c r="BA43" i="79"/>
  <c r="AX42" i="79"/>
  <c r="AZ40" i="79"/>
  <c r="BB38" i="79"/>
  <c r="AY37" i="79"/>
  <c r="BA35" i="79"/>
  <c r="AX34" i="79"/>
  <c r="AZ32" i="79"/>
  <c r="BB30" i="79"/>
  <c r="AY29" i="79"/>
  <c r="BA27" i="79"/>
  <c r="AX26" i="79"/>
  <c r="AZ24" i="79"/>
  <c r="BB22" i="79"/>
  <c r="AY21" i="79"/>
  <c r="BA19" i="79"/>
  <c r="AX18" i="79"/>
  <c r="AZ16" i="79"/>
  <c r="BB14" i="79"/>
  <c r="AY13" i="79"/>
  <c r="BA11" i="79"/>
  <c r="AX10" i="79"/>
  <c r="AZ8" i="79"/>
  <c r="BA104" i="79"/>
  <c r="AX103" i="79"/>
  <c r="AZ101" i="79"/>
  <c r="BB99" i="79"/>
  <c r="AY98" i="79"/>
  <c r="BA96" i="79"/>
  <c r="AX95" i="79"/>
  <c r="AZ93" i="79"/>
  <c r="BB91" i="79"/>
  <c r="AY90" i="79"/>
  <c r="BA88" i="79"/>
  <c r="AX87" i="79"/>
  <c r="AZ85" i="79"/>
  <c r="BB83" i="79"/>
  <c r="AY82" i="79"/>
  <c r="BA80" i="79"/>
  <c r="AX79" i="79"/>
  <c r="AZ77" i="79"/>
  <c r="BB75" i="79"/>
  <c r="AY74" i="79"/>
  <c r="BA72" i="79"/>
  <c r="AX71" i="79"/>
  <c r="AZ69" i="79"/>
  <c r="BB67" i="79"/>
  <c r="AY66" i="79"/>
  <c r="BA64" i="79"/>
  <c r="AX63" i="79"/>
  <c r="AZ61" i="79"/>
  <c r="BB59" i="79"/>
  <c r="AY58" i="79"/>
  <c r="BA56" i="79"/>
  <c r="AX55" i="79"/>
  <c r="AZ53" i="79"/>
  <c r="BB51" i="79"/>
  <c r="AY50" i="79"/>
  <c r="BA48" i="79"/>
  <c r="AX47" i="79"/>
  <c r="AZ45" i="79"/>
  <c r="BB43" i="79"/>
  <c r="AY42" i="79"/>
  <c r="BA40" i="79"/>
  <c r="AX39" i="79"/>
  <c r="AZ37" i="79"/>
  <c r="BB35" i="79"/>
  <c r="AY34" i="79"/>
  <c r="BA32" i="79"/>
  <c r="AX31" i="79"/>
  <c r="AZ29" i="79"/>
  <c r="BB27" i="79"/>
  <c r="AY26" i="79"/>
  <c r="BA24" i="79"/>
  <c r="AX23" i="79"/>
  <c r="AZ21" i="79"/>
  <c r="BB19" i="79"/>
  <c r="AY18" i="79"/>
  <c r="BA16" i="79"/>
  <c r="AX15" i="79"/>
  <c r="AZ13" i="79"/>
  <c r="BB11" i="79"/>
  <c r="AY10" i="79"/>
  <c r="BA8" i="79"/>
  <c r="AX7" i="79"/>
  <c r="BB103" i="79"/>
  <c r="AY102" i="79"/>
  <c r="BA100" i="79"/>
  <c r="AX99" i="79"/>
  <c r="AZ97" i="79"/>
  <c r="BB95" i="79"/>
  <c r="AY94" i="79"/>
  <c r="BA92" i="79"/>
  <c r="AX91" i="79"/>
  <c r="AZ89" i="79"/>
  <c r="BB87" i="79"/>
  <c r="AY86" i="79"/>
  <c r="BA84" i="79"/>
  <c r="AX83" i="79"/>
  <c r="AZ81" i="79"/>
  <c r="BB79" i="79"/>
  <c r="AY78" i="79"/>
  <c r="BA76" i="79"/>
  <c r="AX75" i="79"/>
  <c r="AZ73" i="79"/>
  <c r="BB71" i="79"/>
  <c r="AY70" i="79"/>
  <c r="BA68" i="79"/>
  <c r="AX67" i="79"/>
  <c r="AZ65" i="79"/>
  <c r="BB63" i="79"/>
  <c r="AY62" i="79"/>
  <c r="BA60" i="79"/>
  <c r="AX59" i="79"/>
  <c r="AZ57" i="79"/>
  <c r="BB55" i="79"/>
  <c r="AY54" i="79"/>
  <c r="BA52" i="79"/>
  <c r="AX51" i="79"/>
  <c r="AZ49" i="79"/>
  <c r="BB47" i="79"/>
  <c r="AY46" i="79"/>
  <c r="BA44" i="79"/>
  <c r="AX43" i="79"/>
  <c r="AZ41" i="79"/>
  <c r="BB39" i="79"/>
  <c r="AY38" i="79"/>
  <c r="BA36" i="79"/>
  <c r="AX35" i="79"/>
  <c r="AZ33" i="79"/>
  <c r="BB31" i="79"/>
  <c r="AY30" i="79"/>
  <c r="BA28" i="79"/>
  <c r="AX27" i="79"/>
  <c r="AZ25" i="79"/>
  <c r="BB23" i="79"/>
  <c r="AY22" i="79"/>
  <c r="BA20" i="79"/>
  <c r="AX19" i="79"/>
  <c r="AZ17" i="79"/>
  <c r="BB15" i="79"/>
  <c r="AY14" i="79"/>
  <c r="BA12" i="79"/>
  <c r="AX11" i="79"/>
  <c r="AZ9" i="79"/>
  <c r="BB7" i="79"/>
  <c r="B22" i="65"/>
  <c r="AH113" i="82"/>
  <c r="W114" i="82"/>
  <c r="AW114" i="69"/>
  <c r="Q124" i="69"/>
  <c r="P124" i="69"/>
  <c r="S124" i="69"/>
  <c r="AW122" i="69"/>
  <c r="F60" i="65"/>
  <c r="AX113" i="69"/>
  <c r="H60" i="65"/>
  <c r="AX117" i="69"/>
  <c r="E60" i="65"/>
  <c r="R124" i="69"/>
  <c r="I60" i="65"/>
  <c r="O124" i="69"/>
  <c r="AW120" i="69"/>
  <c r="G60" i="65"/>
  <c r="AU116" i="69"/>
  <c r="AU124" i="69"/>
  <c r="H60" i="72" l="1"/>
  <c r="E61" i="72"/>
  <c r="I61" i="72" s="1"/>
  <c r="BA6" i="79"/>
  <c r="AZ6" i="79"/>
  <c r="AX5" i="79"/>
  <c r="BB5" i="79"/>
  <c r="AY6" i="79"/>
  <c r="AX6" i="79"/>
  <c r="BB6" i="79"/>
  <c r="AY5" i="79"/>
  <c r="BA5" i="79"/>
  <c r="AZ5" i="79"/>
  <c r="B21" i="65"/>
  <c r="AH114" i="82"/>
  <c r="W115" i="82"/>
  <c r="AU107" i="69"/>
  <c r="BK111" i="69"/>
  <c r="AV111" i="69"/>
  <c r="BJ108" i="69"/>
  <c r="AU106" i="69"/>
  <c r="AU113" i="69"/>
  <c r="H61" i="72" l="1"/>
  <c r="E62" i="72"/>
  <c r="I62" i="72" s="1"/>
  <c r="B23" i="65"/>
  <c r="B24" i="65"/>
  <c r="B25" i="65"/>
  <c r="B26" i="65"/>
  <c r="B27" i="65"/>
  <c r="B28" i="65"/>
  <c r="W116" i="82"/>
  <c r="AH115" i="82"/>
  <c r="H62" i="72" l="1"/>
  <c r="E63" i="72"/>
  <c r="I63" i="72" s="1"/>
  <c r="O6" i="71"/>
  <c r="O7" i="71"/>
  <c r="O8" i="71"/>
  <c r="O9" i="71"/>
  <c r="O10" i="71"/>
  <c r="O11" i="71"/>
  <c r="O12" i="71"/>
  <c r="O13" i="71"/>
  <c r="O14" i="71"/>
  <c r="O15" i="71"/>
  <c r="O16" i="71"/>
  <c r="O17" i="71"/>
  <c r="O18" i="71"/>
  <c r="O19" i="71"/>
  <c r="O20" i="71"/>
  <c r="O21" i="71"/>
  <c r="O22" i="71"/>
  <c r="O23" i="71"/>
  <c r="O5" i="71"/>
  <c r="W117" i="82"/>
  <c r="AH116" i="82"/>
  <c r="H63" i="72" l="1"/>
  <c r="E64" i="72"/>
  <c r="I64" i="72" s="1"/>
  <c r="D7" i="76"/>
  <c r="D8" i="76"/>
  <c r="D9" i="76"/>
  <c r="D10" i="76"/>
  <c r="D11" i="76"/>
  <c r="D12" i="76"/>
  <c r="D13" i="76"/>
  <c r="D14" i="76"/>
  <c r="D15" i="76"/>
  <c r="D16" i="76"/>
  <c r="D17" i="76"/>
  <c r="D18" i="76"/>
  <c r="D19" i="76"/>
  <c r="D20" i="76"/>
  <c r="D21" i="76"/>
  <c r="D22" i="76"/>
  <c r="D23" i="76"/>
  <c r="D24" i="76"/>
  <c r="D25" i="76"/>
  <c r="D26" i="76"/>
  <c r="D27" i="76"/>
  <c r="D28" i="76"/>
  <c r="D29" i="76"/>
  <c r="D30" i="76"/>
  <c r="D31" i="76"/>
  <c r="D32" i="76"/>
  <c r="D33" i="76"/>
  <c r="D34" i="76"/>
  <c r="D35" i="76"/>
  <c r="D36" i="76"/>
  <c r="D37" i="76"/>
  <c r="D38" i="76"/>
  <c r="D39" i="76"/>
  <c r="D40" i="76"/>
  <c r="D41" i="76"/>
  <c r="D42" i="76"/>
  <c r="D43" i="76"/>
  <c r="D44" i="76"/>
  <c r="D45" i="76"/>
  <c r="D46" i="76"/>
  <c r="D47" i="76"/>
  <c r="D48" i="76"/>
  <c r="D49" i="76"/>
  <c r="D50" i="76"/>
  <c r="D51" i="76"/>
  <c r="D52" i="76"/>
  <c r="D53" i="76"/>
  <c r="D54" i="76"/>
  <c r="D55" i="76"/>
  <c r="D56" i="76"/>
  <c r="D57" i="76"/>
  <c r="D58" i="76"/>
  <c r="D59" i="76"/>
  <c r="D60" i="76"/>
  <c r="D61" i="76"/>
  <c r="D62" i="76"/>
  <c r="D63" i="76"/>
  <c r="D64" i="76"/>
  <c r="D65" i="76"/>
  <c r="D66" i="76"/>
  <c r="D67" i="76"/>
  <c r="D68" i="76"/>
  <c r="D69" i="76"/>
  <c r="D70" i="76"/>
  <c r="D71" i="76"/>
  <c r="D72" i="76"/>
  <c r="D73" i="76"/>
  <c r="D74" i="76"/>
  <c r="D75" i="76"/>
  <c r="D76" i="76"/>
  <c r="D77" i="76"/>
  <c r="D78" i="76"/>
  <c r="D79" i="76"/>
  <c r="D80" i="76"/>
  <c r="D81" i="76"/>
  <c r="D82" i="76"/>
  <c r="D83" i="76"/>
  <c r="D84" i="76"/>
  <c r="D85" i="76"/>
  <c r="D86" i="76"/>
  <c r="D87" i="76"/>
  <c r="D88" i="76"/>
  <c r="D89" i="76"/>
  <c r="D90" i="76"/>
  <c r="D91" i="76"/>
  <c r="D92" i="76"/>
  <c r="D93" i="76"/>
  <c r="D94" i="76"/>
  <c r="D95" i="76"/>
  <c r="D96" i="76"/>
  <c r="D97" i="76"/>
  <c r="D98" i="76"/>
  <c r="D99" i="76"/>
  <c r="D100" i="76"/>
  <c r="D101" i="76"/>
  <c r="D102" i="76"/>
  <c r="D103" i="76"/>
  <c r="D104" i="76"/>
  <c r="D105" i="76"/>
  <c r="D6" i="76"/>
  <c r="W118" i="82"/>
  <c r="AH117" i="82"/>
  <c r="H64" i="72" l="1"/>
  <c r="E65" i="72"/>
  <c r="I65" i="72" s="1"/>
  <c r="R167" i="69"/>
  <c r="R168" i="69"/>
  <c r="R169" i="69"/>
  <c r="R170" i="69"/>
  <c r="R171" i="69"/>
  <c r="R172" i="69"/>
  <c r="R173" i="69"/>
  <c r="R174" i="69"/>
  <c r="R175" i="69"/>
  <c r="R176" i="69"/>
  <c r="R177" i="69"/>
  <c r="R178" i="69"/>
  <c r="R179" i="69"/>
  <c r="R180" i="69"/>
  <c r="R181" i="69"/>
  <c r="R182" i="69"/>
  <c r="R183" i="69"/>
  <c r="R184" i="69"/>
  <c r="R185" i="69"/>
  <c r="R166" i="69"/>
  <c r="W119" i="82"/>
  <c r="AH118" i="82"/>
  <c r="H65" i="72" l="1"/>
  <c r="E66" i="72"/>
  <c r="I66" i="72" s="1"/>
  <c r="F5" i="71"/>
  <c r="F6" i="71"/>
  <c r="F7" i="71"/>
  <c r="F8" i="71"/>
  <c r="F9" i="71"/>
  <c r="F10" i="71"/>
  <c r="F11" i="71"/>
  <c r="F12" i="71"/>
  <c r="F13" i="71"/>
  <c r="F14" i="71"/>
  <c r="F15" i="71"/>
  <c r="F16" i="71"/>
  <c r="F17" i="71"/>
  <c r="F18" i="71"/>
  <c r="F19" i="71"/>
  <c r="F20" i="71"/>
  <c r="F21" i="71"/>
  <c r="F22" i="71"/>
  <c r="F23" i="71"/>
  <c r="F4" i="71"/>
  <c r="AH119" i="82"/>
  <c r="W120" i="82"/>
  <c r="H66" i="72" l="1"/>
  <c r="E67" i="72"/>
  <c r="I67" i="72" s="1"/>
  <c r="K10" i="74"/>
  <c r="W121" i="82"/>
  <c r="AH120" i="82"/>
  <c r="H67" i="72" l="1"/>
  <c r="E68" i="72"/>
  <c r="I68" i="72" s="1"/>
  <c r="O7" i="76"/>
  <c r="P7" i="76"/>
  <c r="Q7" i="76"/>
  <c r="R7" i="76"/>
  <c r="S7" i="76"/>
  <c r="O8" i="76"/>
  <c r="P8" i="76"/>
  <c r="Q8" i="76"/>
  <c r="R8" i="76"/>
  <c r="S8" i="76"/>
  <c r="O9" i="76"/>
  <c r="P9" i="76"/>
  <c r="Q9" i="76"/>
  <c r="R9" i="76"/>
  <c r="S9" i="76"/>
  <c r="O10" i="76"/>
  <c r="P10" i="76"/>
  <c r="Q10" i="76"/>
  <c r="R10" i="76"/>
  <c r="S10" i="76"/>
  <c r="O11" i="76"/>
  <c r="P11" i="76"/>
  <c r="Q11" i="76"/>
  <c r="R11" i="76"/>
  <c r="S11" i="76"/>
  <c r="O12" i="76"/>
  <c r="P12" i="76"/>
  <c r="Q12" i="76"/>
  <c r="R12" i="76"/>
  <c r="S12" i="76"/>
  <c r="O13" i="76"/>
  <c r="P13" i="76"/>
  <c r="Q13" i="76"/>
  <c r="R13" i="76"/>
  <c r="S13" i="76"/>
  <c r="O14" i="76"/>
  <c r="P14" i="76"/>
  <c r="Q14" i="76"/>
  <c r="R14" i="76"/>
  <c r="S14" i="76"/>
  <c r="O15" i="76"/>
  <c r="P15" i="76"/>
  <c r="Q15" i="76"/>
  <c r="R15" i="76"/>
  <c r="S15" i="76"/>
  <c r="O16" i="76"/>
  <c r="P16" i="76"/>
  <c r="Q16" i="76"/>
  <c r="R16" i="76"/>
  <c r="S16" i="76"/>
  <c r="O17" i="76"/>
  <c r="P17" i="76"/>
  <c r="Q17" i="76"/>
  <c r="R17" i="76"/>
  <c r="S17" i="76"/>
  <c r="O18" i="76"/>
  <c r="P18" i="76"/>
  <c r="Q18" i="76"/>
  <c r="R18" i="76"/>
  <c r="S18" i="76"/>
  <c r="O19" i="76"/>
  <c r="P19" i="76"/>
  <c r="Q19" i="76"/>
  <c r="R19" i="76"/>
  <c r="S19" i="76"/>
  <c r="O20" i="76"/>
  <c r="P20" i="76"/>
  <c r="Q20" i="76"/>
  <c r="R20" i="76"/>
  <c r="S20" i="76"/>
  <c r="O21" i="76"/>
  <c r="P21" i="76"/>
  <c r="Q21" i="76"/>
  <c r="R21" i="76"/>
  <c r="S21" i="76"/>
  <c r="O22" i="76"/>
  <c r="P22" i="76"/>
  <c r="Q22" i="76"/>
  <c r="R22" i="76"/>
  <c r="S22" i="76"/>
  <c r="O23" i="76"/>
  <c r="P23" i="76"/>
  <c r="Q23" i="76"/>
  <c r="R23" i="76"/>
  <c r="S23" i="76"/>
  <c r="O24" i="76"/>
  <c r="P24" i="76"/>
  <c r="Q24" i="76"/>
  <c r="R24" i="76"/>
  <c r="S24" i="76"/>
  <c r="O25" i="76"/>
  <c r="P25" i="76"/>
  <c r="Q25" i="76"/>
  <c r="R25" i="76"/>
  <c r="S25" i="76"/>
  <c r="O26" i="76"/>
  <c r="P26" i="76"/>
  <c r="Q26" i="76"/>
  <c r="R26" i="76"/>
  <c r="S26" i="76"/>
  <c r="O27" i="76"/>
  <c r="P27" i="76"/>
  <c r="Q27" i="76"/>
  <c r="R27" i="76"/>
  <c r="S27" i="76"/>
  <c r="O28" i="76"/>
  <c r="P28" i="76"/>
  <c r="Q28" i="76"/>
  <c r="R28" i="76"/>
  <c r="S28" i="76"/>
  <c r="O29" i="76"/>
  <c r="P29" i="76"/>
  <c r="Q29" i="76"/>
  <c r="R29" i="76"/>
  <c r="S29" i="76"/>
  <c r="O30" i="76"/>
  <c r="P30" i="76"/>
  <c r="Q30" i="76"/>
  <c r="R30" i="76"/>
  <c r="S30" i="76"/>
  <c r="O31" i="76"/>
  <c r="P31" i="76"/>
  <c r="Q31" i="76"/>
  <c r="R31" i="76"/>
  <c r="S31" i="76"/>
  <c r="O32" i="76"/>
  <c r="P32" i="76"/>
  <c r="Q32" i="76"/>
  <c r="R32" i="76"/>
  <c r="S32" i="76"/>
  <c r="O33" i="76"/>
  <c r="P33" i="76"/>
  <c r="Q33" i="76"/>
  <c r="R33" i="76"/>
  <c r="S33" i="76"/>
  <c r="O34" i="76"/>
  <c r="P34" i="76"/>
  <c r="Q34" i="76"/>
  <c r="R34" i="76"/>
  <c r="S34" i="76"/>
  <c r="O35" i="76"/>
  <c r="P35" i="76"/>
  <c r="Q35" i="76"/>
  <c r="R35" i="76"/>
  <c r="S35" i="76"/>
  <c r="O36" i="76"/>
  <c r="P36" i="76"/>
  <c r="Q36" i="76"/>
  <c r="R36" i="76"/>
  <c r="S36" i="76"/>
  <c r="O37" i="76"/>
  <c r="P37" i="76"/>
  <c r="Q37" i="76"/>
  <c r="R37" i="76"/>
  <c r="S37" i="76"/>
  <c r="O38" i="76"/>
  <c r="P38" i="76"/>
  <c r="Q38" i="76"/>
  <c r="R38" i="76"/>
  <c r="S38" i="76"/>
  <c r="O39" i="76"/>
  <c r="P39" i="76"/>
  <c r="Q39" i="76"/>
  <c r="R39" i="76"/>
  <c r="S39" i="76"/>
  <c r="O40" i="76"/>
  <c r="P40" i="76"/>
  <c r="Q40" i="76"/>
  <c r="R40" i="76"/>
  <c r="S40" i="76"/>
  <c r="O41" i="76"/>
  <c r="P41" i="76"/>
  <c r="Q41" i="76"/>
  <c r="R41" i="76"/>
  <c r="S41" i="76"/>
  <c r="O42" i="76"/>
  <c r="P42" i="76"/>
  <c r="Q42" i="76"/>
  <c r="R42" i="76"/>
  <c r="S42" i="76"/>
  <c r="O43" i="76"/>
  <c r="P43" i="76"/>
  <c r="Q43" i="76"/>
  <c r="R43" i="76"/>
  <c r="S43" i="76"/>
  <c r="O44" i="76"/>
  <c r="P44" i="76"/>
  <c r="Q44" i="76"/>
  <c r="R44" i="76"/>
  <c r="S44" i="76"/>
  <c r="O45" i="76"/>
  <c r="P45" i="76"/>
  <c r="Q45" i="76"/>
  <c r="R45" i="76"/>
  <c r="S45" i="76"/>
  <c r="O46" i="76"/>
  <c r="P46" i="76"/>
  <c r="Q46" i="76"/>
  <c r="R46" i="76"/>
  <c r="S46" i="76"/>
  <c r="O47" i="76"/>
  <c r="P47" i="76"/>
  <c r="Q47" i="76"/>
  <c r="R47" i="76"/>
  <c r="S47" i="76"/>
  <c r="O48" i="76"/>
  <c r="P48" i="76"/>
  <c r="Q48" i="76"/>
  <c r="R48" i="76"/>
  <c r="S48" i="76"/>
  <c r="O49" i="76"/>
  <c r="P49" i="76"/>
  <c r="Q49" i="76"/>
  <c r="R49" i="76"/>
  <c r="S49" i="76"/>
  <c r="O50" i="76"/>
  <c r="P50" i="76"/>
  <c r="Q50" i="76"/>
  <c r="R50" i="76"/>
  <c r="S50" i="76"/>
  <c r="O51" i="76"/>
  <c r="P51" i="76"/>
  <c r="Q51" i="76"/>
  <c r="R51" i="76"/>
  <c r="S51" i="76"/>
  <c r="O52" i="76"/>
  <c r="P52" i="76"/>
  <c r="Q52" i="76"/>
  <c r="R52" i="76"/>
  <c r="S52" i="76"/>
  <c r="O53" i="76"/>
  <c r="P53" i="76"/>
  <c r="Q53" i="76"/>
  <c r="R53" i="76"/>
  <c r="S53" i="76"/>
  <c r="O54" i="76"/>
  <c r="P54" i="76"/>
  <c r="Q54" i="76"/>
  <c r="R54" i="76"/>
  <c r="S54" i="76"/>
  <c r="O55" i="76"/>
  <c r="P55" i="76"/>
  <c r="Q55" i="76"/>
  <c r="R55" i="76"/>
  <c r="S55" i="76"/>
  <c r="O56" i="76"/>
  <c r="P56" i="76"/>
  <c r="Q56" i="76"/>
  <c r="R56" i="76"/>
  <c r="S56" i="76"/>
  <c r="O57" i="76"/>
  <c r="P57" i="76"/>
  <c r="Q57" i="76"/>
  <c r="R57" i="76"/>
  <c r="S57" i="76"/>
  <c r="O58" i="76"/>
  <c r="P58" i="76"/>
  <c r="Q58" i="76"/>
  <c r="R58" i="76"/>
  <c r="S58" i="76"/>
  <c r="O59" i="76"/>
  <c r="P59" i="76"/>
  <c r="Q59" i="76"/>
  <c r="R59" i="76"/>
  <c r="S59" i="76"/>
  <c r="O60" i="76"/>
  <c r="P60" i="76"/>
  <c r="Q60" i="76"/>
  <c r="R60" i="76"/>
  <c r="S60" i="76"/>
  <c r="O61" i="76"/>
  <c r="P61" i="76"/>
  <c r="Q61" i="76"/>
  <c r="R61" i="76"/>
  <c r="S61" i="76"/>
  <c r="O62" i="76"/>
  <c r="P62" i="76"/>
  <c r="Q62" i="76"/>
  <c r="R62" i="76"/>
  <c r="S62" i="76"/>
  <c r="O63" i="76"/>
  <c r="P63" i="76"/>
  <c r="Q63" i="76"/>
  <c r="R63" i="76"/>
  <c r="S63" i="76"/>
  <c r="O64" i="76"/>
  <c r="P64" i="76"/>
  <c r="Q64" i="76"/>
  <c r="R64" i="76"/>
  <c r="S64" i="76"/>
  <c r="O65" i="76"/>
  <c r="P65" i="76"/>
  <c r="Q65" i="76"/>
  <c r="R65" i="76"/>
  <c r="S65" i="76"/>
  <c r="O66" i="76"/>
  <c r="P66" i="76"/>
  <c r="Q66" i="76"/>
  <c r="R66" i="76"/>
  <c r="S66" i="76"/>
  <c r="O67" i="76"/>
  <c r="P67" i="76"/>
  <c r="Q67" i="76"/>
  <c r="R67" i="76"/>
  <c r="S67" i="76"/>
  <c r="O68" i="76"/>
  <c r="P68" i="76"/>
  <c r="Q68" i="76"/>
  <c r="R68" i="76"/>
  <c r="S68" i="76"/>
  <c r="O69" i="76"/>
  <c r="P69" i="76"/>
  <c r="Q69" i="76"/>
  <c r="R69" i="76"/>
  <c r="S69" i="76"/>
  <c r="O70" i="76"/>
  <c r="P70" i="76"/>
  <c r="Q70" i="76"/>
  <c r="R70" i="76"/>
  <c r="S70" i="76"/>
  <c r="O71" i="76"/>
  <c r="P71" i="76"/>
  <c r="Q71" i="76"/>
  <c r="R71" i="76"/>
  <c r="S71" i="76"/>
  <c r="O72" i="76"/>
  <c r="P72" i="76"/>
  <c r="Q72" i="76"/>
  <c r="R72" i="76"/>
  <c r="S72" i="76"/>
  <c r="O73" i="76"/>
  <c r="P73" i="76"/>
  <c r="Q73" i="76"/>
  <c r="R73" i="76"/>
  <c r="S73" i="76"/>
  <c r="O74" i="76"/>
  <c r="P74" i="76"/>
  <c r="Q74" i="76"/>
  <c r="R74" i="76"/>
  <c r="S74" i="76"/>
  <c r="O75" i="76"/>
  <c r="P75" i="76"/>
  <c r="Q75" i="76"/>
  <c r="R75" i="76"/>
  <c r="S75" i="76"/>
  <c r="O76" i="76"/>
  <c r="P76" i="76"/>
  <c r="Q76" i="76"/>
  <c r="R76" i="76"/>
  <c r="S76" i="76"/>
  <c r="O77" i="76"/>
  <c r="P77" i="76"/>
  <c r="Q77" i="76"/>
  <c r="R77" i="76"/>
  <c r="S77" i="76"/>
  <c r="O78" i="76"/>
  <c r="P78" i="76"/>
  <c r="Q78" i="76"/>
  <c r="R78" i="76"/>
  <c r="S78" i="76"/>
  <c r="O79" i="76"/>
  <c r="P79" i="76"/>
  <c r="Q79" i="76"/>
  <c r="R79" i="76"/>
  <c r="S79" i="76"/>
  <c r="O80" i="76"/>
  <c r="P80" i="76"/>
  <c r="Q80" i="76"/>
  <c r="R80" i="76"/>
  <c r="S80" i="76"/>
  <c r="O81" i="76"/>
  <c r="P81" i="76"/>
  <c r="Q81" i="76"/>
  <c r="R81" i="76"/>
  <c r="S81" i="76"/>
  <c r="O82" i="76"/>
  <c r="P82" i="76"/>
  <c r="Q82" i="76"/>
  <c r="R82" i="76"/>
  <c r="S82" i="76"/>
  <c r="O83" i="76"/>
  <c r="P83" i="76"/>
  <c r="Q83" i="76"/>
  <c r="R83" i="76"/>
  <c r="S83" i="76"/>
  <c r="O84" i="76"/>
  <c r="P84" i="76"/>
  <c r="Q84" i="76"/>
  <c r="R84" i="76"/>
  <c r="S84" i="76"/>
  <c r="O85" i="76"/>
  <c r="P85" i="76"/>
  <c r="Q85" i="76"/>
  <c r="R85" i="76"/>
  <c r="S85" i="76"/>
  <c r="O86" i="76"/>
  <c r="P86" i="76"/>
  <c r="Q86" i="76"/>
  <c r="R86" i="76"/>
  <c r="S86" i="76"/>
  <c r="O87" i="76"/>
  <c r="P87" i="76"/>
  <c r="Q87" i="76"/>
  <c r="R87" i="76"/>
  <c r="S87" i="76"/>
  <c r="O88" i="76"/>
  <c r="P88" i="76"/>
  <c r="Q88" i="76"/>
  <c r="R88" i="76"/>
  <c r="S88" i="76"/>
  <c r="O89" i="76"/>
  <c r="P89" i="76"/>
  <c r="Q89" i="76"/>
  <c r="R89" i="76"/>
  <c r="S89" i="76"/>
  <c r="O90" i="76"/>
  <c r="P90" i="76"/>
  <c r="Q90" i="76"/>
  <c r="R90" i="76"/>
  <c r="S90" i="76"/>
  <c r="O91" i="76"/>
  <c r="P91" i="76"/>
  <c r="Q91" i="76"/>
  <c r="R91" i="76"/>
  <c r="S91" i="76"/>
  <c r="O92" i="76"/>
  <c r="P92" i="76"/>
  <c r="Q92" i="76"/>
  <c r="R92" i="76"/>
  <c r="S92" i="76"/>
  <c r="O93" i="76"/>
  <c r="P93" i="76"/>
  <c r="Q93" i="76"/>
  <c r="R93" i="76"/>
  <c r="S93" i="76"/>
  <c r="O94" i="76"/>
  <c r="P94" i="76"/>
  <c r="Q94" i="76"/>
  <c r="R94" i="76"/>
  <c r="S94" i="76"/>
  <c r="O95" i="76"/>
  <c r="P95" i="76"/>
  <c r="Q95" i="76"/>
  <c r="R95" i="76"/>
  <c r="S95" i="76"/>
  <c r="O96" i="76"/>
  <c r="P96" i="76"/>
  <c r="Q96" i="76"/>
  <c r="R96" i="76"/>
  <c r="S96" i="76"/>
  <c r="O97" i="76"/>
  <c r="P97" i="76"/>
  <c r="Q97" i="76"/>
  <c r="R97" i="76"/>
  <c r="S97" i="76"/>
  <c r="O98" i="76"/>
  <c r="P98" i="76"/>
  <c r="Q98" i="76"/>
  <c r="R98" i="76"/>
  <c r="S98" i="76"/>
  <c r="O99" i="76"/>
  <c r="P99" i="76"/>
  <c r="Q99" i="76"/>
  <c r="R99" i="76"/>
  <c r="S99" i="76"/>
  <c r="O100" i="76"/>
  <c r="P100" i="76"/>
  <c r="Q100" i="76"/>
  <c r="R100" i="76"/>
  <c r="S100" i="76"/>
  <c r="O101" i="76"/>
  <c r="P101" i="76"/>
  <c r="Q101" i="76"/>
  <c r="R101" i="76"/>
  <c r="S101" i="76"/>
  <c r="O102" i="76"/>
  <c r="P102" i="76"/>
  <c r="Q102" i="76"/>
  <c r="R102" i="76"/>
  <c r="S102" i="76"/>
  <c r="O103" i="76"/>
  <c r="P103" i="76"/>
  <c r="Q103" i="76"/>
  <c r="R103" i="76"/>
  <c r="S103" i="76"/>
  <c r="O104" i="76"/>
  <c r="P104" i="76"/>
  <c r="Q104" i="76"/>
  <c r="R104" i="76"/>
  <c r="S104" i="76"/>
  <c r="O105" i="76"/>
  <c r="P105" i="76"/>
  <c r="Q105" i="76"/>
  <c r="R105" i="76"/>
  <c r="S105" i="76"/>
  <c r="P6" i="76"/>
  <c r="U6" i="76" s="1"/>
  <c r="Q6" i="76"/>
  <c r="V6" i="76" s="1"/>
  <c r="R6" i="76"/>
  <c r="W6" i="76" s="1"/>
  <c r="S6" i="76"/>
  <c r="X6" i="76" s="1"/>
  <c r="O6" i="76"/>
  <c r="T6" i="76" s="1"/>
  <c r="W122" i="82"/>
  <c r="AH121" i="82"/>
  <c r="H68" i="72" l="1"/>
  <c r="E69" i="72"/>
  <c r="I69" i="72" s="1"/>
  <c r="U44" i="76"/>
  <c r="T49" i="76"/>
  <c r="V15" i="76"/>
  <c r="T16" i="76"/>
  <c r="U15" i="76"/>
  <c r="V75" i="76"/>
  <c r="V28" i="76"/>
  <c r="X101" i="76"/>
  <c r="T97" i="76"/>
  <c r="U92" i="76"/>
  <c r="V87" i="76"/>
  <c r="W82" i="76"/>
  <c r="X77" i="76"/>
  <c r="T73" i="76"/>
  <c r="U68" i="76"/>
  <c r="V63" i="76"/>
  <c r="W58" i="76"/>
  <c r="X53" i="76"/>
  <c r="V39" i="76"/>
  <c r="W34" i="76"/>
  <c r="X29" i="76"/>
  <c r="T25" i="76"/>
  <c r="U20" i="76"/>
  <c r="W13" i="76"/>
  <c r="T24" i="76"/>
  <c r="U75" i="76"/>
  <c r="T13" i="76"/>
  <c r="W49" i="76"/>
  <c r="W25" i="76"/>
  <c r="U50" i="76"/>
  <c r="T31" i="76"/>
  <c r="U7" i="76"/>
  <c r="T91" i="76"/>
  <c r="X47" i="76"/>
  <c r="X62" i="76"/>
  <c r="V32" i="76"/>
  <c r="W10" i="76"/>
  <c r="V7" i="76"/>
  <c r="V14" i="76"/>
  <c r="W89" i="76"/>
  <c r="X83" i="76"/>
  <c r="T79" i="76"/>
  <c r="T72" i="76"/>
  <c r="X59" i="76"/>
  <c r="T55" i="76"/>
  <c r="V64" i="76"/>
  <c r="X30" i="76"/>
  <c r="W11" i="76"/>
  <c r="T103" i="76"/>
  <c r="U91" i="76"/>
  <c r="W81" i="76"/>
  <c r="U74" i="76"/>
  <c r="V62" i="76"/>
  <c r="W57" i="76"/>
  <c r="V38" i="76"/>
  <c r="U104" i="76"/>
  <c r="W103" i="76"/>
  <c r="W94" i="76"/>
  <c r="X89" i="76"/>
  <c r="T85" i="76"/>
  <c r="U80" i="76"/>
  <c r="W79" i="76"/>
  <c r="W70" i="76"/>
  <c r="T61" i="76"/>
  <c r="U56" i="76"/>
  <c r="W55" i="76"/>
  <c r="T53" i="76"/>
  <c r="V51" i="76"/>
  <c r="X41" i="76"/>
  <c r="T37" i="76"/>
  <c r="U32" i="76"/>
  <c r="V27" i="76"/>
  <c r="X17" i="76"/>
  <c r="U8" i="76"/>
  <c r="U103" i="76"/>
  <c r="V98" i="76"/>
  <c r="T84" i="76"/>
  <c r="U79" i="76"/>
  <c r="V74" i="76"/>
  <c r="W69" i="76"/>
  <c r="U63" i="76"/>
  <c r="T60" i="76"/>
  <c r="U55" i="76"/>
  <c r="V50" i="76"/>
  <c r="W45" i="76"/>
  <c r="T44" i="76"/>
  <c r="U39" i="76"/>
  <c r="T36" i="76"/>
  <c r="U31" i="76"/>
  <c r="W29" i="76"/>
  <c r="V26" i="76"/>
  <c r="W21" i="76"/>
  <c r="T20" i="76"/>
  <c r="T12" i="76"/>
  <c r="V10" i="76"/>
  <c r="T7" i="76"/>
  <c r="W105" i="76"/>
  <c r="T96" i="76"/>
  <c r="V86" i="76"/>
  <c r="U67" i="76"/>
  <c r="U43" i="76"/>
  <c r="X35" i="76"/>
  <c r="W33" i="76"/>
  <c r="U26" i="76"/>
  <c r="V22" i="76"/>
  <c r="X11" i="76"/>
  <c r="W9" i="76"/>
  <c r="T8" i="76"/>
  <c r="X51" i="76"/>
  <c r="T47" i="76"/>
  <c r="X27" i="76"/>
  <c r="T23" i="76"/>
  <c r="U18" i="76"/>
  <c r="X15" i="76"/>
  <c r="X99" i="76"/>
  <c r="X75" i="76"/>
  <c r="W101" i="76"/>
  <c r="T81" i="76"/>
  <c r="W65" i="76"/>
  <c r="V58" i="76"/>
  <c r="T56" i="76"/>
  <c r="W53" i="76"/>
  <c r="U51" i="76"/>
  <c r="V46" i="76"/>
  <c r="W41" i="76"/>
  <c r="V34" i="76"/>
  <c r="T32" i="76"/>
  <c r="U27" i="76"/>
  <c r="W17" i="76"/>
  <c r="W7" i="76"/>
  <c r="V102" i="76"/>
  <c r="T100" i="76"/>
  <c r="W97" i="76"/>
  <c r="U95" i="76"/>
  <c r="V90" i="76"/>
  <c r="T88" i="76"/>
  <c r="W85" i="76"/>
  <c r="V78" i="76"/>
  <c r="T76" i="76"/>
  <c r="W73" i="76"/>
  <c r="U71" i="76"/>
  <c r="V66" i="76"/>
  <c r="W61" i="76"/>
  <c r="U59" i="76"/>
  <c r="V54" i="76"/>
  <c r="T52" i="76"/>
  <c r="W50" i="76"/>
  <c r="U48" i="76"/>
  <c r="X45" i="76"/>
  <c r="V43" i="76"/>
  <c r="T41" i="76"/>
  <c r="W38" i="76"/>
  <c r="U36" i="76"/>
  <c r="T29" i="76"/>
  <c r="W26" i="76"/>
  <c r="U24" i="76"/>
  <c r="X21" i="76"/>
  <c r="V19" i="76"/>
  <c r="T17" i="76"/>
  <c r="U12" i="76"/>
  <c r="X105" i="76"/>
  <c r="V103" i="76"/>
  <c r="T101" i="76"/>
  <c r="W98" i="76"/>
  <c r="U96" i="76"/>
  <c r="X93" i="76"/>
  <c r="V91" i="76"/>
  <c r="T89" i="76"/>
  <c r="U84" i="76"/>
  <c r="X81" i="76"/>
  <c r="V79" i="76"/>
  <c r="T77" i="76"/>
  <c r="W74" i="76"/>
  <c r="U72" i="76"/>
  <c r="X69" i="76"/>
  <c r="V67" i="76"/>
  <c r="T65" i="76"/>
  <c r="W62" i="76"/>
  <c r="U60" i="76"/>
  <c r="X57" i="76"/>
  <c r="V55" i="76"/>
  <c r="W93" i="76"/>
  <c r="T105" i="76"/>
  <c r="U100" i="76"/>
  <c r="X97" i="76"/>
  <c r="V95" i="76"/>
  <c r="T93" i="76"/>
  <c r="X91" i="76"/>
  <c r="W90" i="76"/>
  <c r="U88" i="76"/>
  <c r="X85" i="76"/>
  <c r="V83" i="76"/>
  <c r="U82" i="76"/>
  <c r="X79" i="76"/>
  <c r="U76" i="76"/>
  <c r="X74" i="76"/>
  <c r="U47" i="76"/>
  <c r="W43" i="76"/>
  <c r="V42" i="76"/>
  <c r="T40" i="76"/>
  <c r="W37" i="76"/>
  <c r="V36" i="76"/>
  <c r="U35" i="76"/>
  <c r="W31" i="76"/>
  <c r="V30" i="76"/>
  <c r="U23" i="76"/>
  <c r="V18" i="76"/>
  <c r="T80" i="76"/>
  <c r="X58" i="76"/>
  <c r="U42" i="76"/>
  <c r="U90" i="76"/>
  <c r="V71" i="76"/>
  <c r="T69" i="76"/>
  <c r="X67" i="76"/>
  <c r="W66" i="76"/>
  <c r="U64" i="76"/>
  <c r="T63" i="76"/>
  <c r="V59" i="76"/>
  <c r="T57" i="76"/>
  <c r="U52" i="76"/>
  <c r="X49" i="76"/>
  <c r="V47" i="76"/>
  <c r="T45" i="76"/>
  <c r="X43" i="76"/>
  <c r="U40" i="76"/>
  <c r="X37" i="76"/>
  <c r="T33" i="76"/>
  <c r="U28" i="76"/>
  <c r="T27" i="76"/>
  <c r="X25" i="76"/>
  <c r="V23" i="76"/>
  <c r="T21" i="76"/>
  <c r="X19" i="76"/>
  <c r="W18" i="76"/>
  <c r="U16" i="76"/>
  <c r="T15" i="76"/>
  <c r="X13" i="76"/>
  <c r="V11" i="76"/>
  <c r="U10" i="76"/>
  <c r="T9" i="76"/>
  <c r="X7" i="76"/>
  <c r="V31" i="76"/>
  <c r="X9" i="76"/>
  <c r="T95" i="76"/>
  <c r="T71" i="76"/>
  <c r="V100" i="76"/>
  <c r="U99" i="76"/>
  <c r="U87" i="76"/>
  <c r="V82" i="76"/>
  <c r="W77" i="76"/>
  <c r="V76" i="76"/>
  <c r="V70" i="76"/>
  <c r="T68" i="76"/>
  <c r="X66" i="76"/>
  <c r="X42" i="76"/>
  <c r="W23" i="76"/>
  <c r="U19" i="76"/>
  <c r="T48" i="76"/>
  <c r="T59" i="76"/>
  <c r="X61" i="76"/>
  <c r="V92" i="76"/>
  <c r="U34" i="76"/>
  <c r="U66" i="76"/>
  <c r="W39" i="76"/>
  <c r="V104" i="76"/>
  <c r="W99" i="76"/>
  <c r="V80" i="76"/>
  <c r="W75" i="76"/>
  <c r="X70" i="76"/>
  <c r="V56" i="76"/>
  <c r="W51" i="76"/>
  <c r="X46" i="76"/>
  <c r="W27" i="76"/>
  <c r="V8" i="76"/>
  <c r="V94" i="76"/>
  <c r="W47" i="76"/>
  <c r="X26" i="76"/>
  <c r="W30" i="76"/>
  <c r="T39" i="76"/>
  <c r="U83" i="76"/>
  <c r="T87" i="76"/>
  <c r="V96" i="76"/>
  <c r="T104" i="76"/>
  <c r="X102" i="76"/>
  <c r="T99" i="76"/>
  <c r="U94" i="76"/>
  <c r="V88" i="76"/>
  <c r="W83" i="76"/>
  <c r="X78" i="76"/>
  <c r="T75" i="76"/>
  <c r="U70" i="76"/>
  <c r="W59" i="76"/>
  <c r="X55" i="76"/>
  <c r="T51" i="76"/>
  <c r="U46" i="76"/>
  <c r="V40" i="76"/>
  <c r="W35" i="76"/>
  <c r="X31" i="76"/>
  <c r="U22" i="76"/>
  <c r="V16" i="76"/>
  <c r="U11" i="76"/>
  <c r="U58" i="76"/>
  <c r="T64" i="76"/>
  <c r="T92" i="76"/>
  <c r="W95" i="76"/>
  <c r="U102" i="76"/>
  <c r="W91" i="76"/>
  <c r="X87" i="76"/>
  <c r="T83" i="76"/>
  <c r="U78" i="76"/>
  <c r="V72" i="76"/>
  <c r="W67" i="76"/>
  <c r="X63" i="76"/>
  <c r="U54" i="76"/>
  <c r="V48" i="76"/>
  <c r="X38" i="76"/>
  <c r="T35" i="76"/>
  <c r="U30" i="76"/>
  <c r="V24" i="76"/>
  <c r="W19" i="76"/>
  <c r="X14" i="76"/>
  <c r="T11" i="76"/>
  <c r="U98" i="76"/>
  <c r="W102" i="76"/>
  <c r="W87" i="76"/>
  <c r="V68" i="76"/>
  <c r="W63" i="76"/>
  <c r="X34" i="76"/>
  <c r="W15" i="76"/>
  <c r="X10" i="76"/>
  <c r="T28" i="76"/>
  <c r="V35" i="76"/>
  <c r="W42" i="76"/>
  <c r="X95" i="76"/>
  <c r="U86" i="76"/>
  <c r="T67" i="76"/>
  <c r="U62" i="76"/>
  <c r="T43" i="76"/>
  <c r="U38" i="76"/>
  <c r="X23" i="76"/>
  <c r="T19" i="76"/>
  <c r="U14" i="76"/>
  <c r="V60" i="76"/>
  <c r="X73" i="76"/>
  <c r="X98" i="76"/>
  <c r="X94" i="76"/>
  <c r="X22" i="76"/>
  <c r="X33" i="76"/>
  <c r="X39" i="76"/>
  <c r="X54" i="76"/>
  <c r="X65" i="76"/>
  <c r="W71" i="76"/>
  <c r="X86" i="76"/>
  <c r="X90" i="76"/>
  <c r="U105" i="76"/>
  <c r="X18" i="76"/>
  <c r="V20" i="76"/>
  <c r="W22" i="76"/>
  <c r="X50" i="76"/>
  <c r="V52" i="76"/>
  <c r="W54" i="76"/>
  <c r="X71" i="76"/>
  <c r="X82" i="76"/>
  <c r="V84" i="76"/>
  <c r="W86" i="76"/>
  <c r="V99" i="76"/>
  <c r="X103" i="76"/>
  <c r="V105" i="76"/>
  <c r="V12" i="76"/>
  <c r="W14" i="76"/>
  <c r="V44" i="76"/>
  <c r="W46" i="76"/>
  <c r="W78" i="76"/>
  <c r="W8" i="76"/>
  <c r="U9" i="76"/>
  <c r="W12" i="76"/>
  <c r="U13" i="76"/>
  <c r="W16" i="76"/>
  <c r="U17" i="76"/>
  <c r="W20" i="76"/>
  <c r="U21" i="76"/>
  <c r="W24" i="76"/>
  <c r="U25" i="76"/>
  <c r="W28" i="76"/>
  <c r="U29" i="76"/>
  <c r="W32" i="76"/>
  <c r="U33" i="76"/>
  <c r="W36" i="76"/>
  <c r="U37" i="76"/>
  <c r="W40" i="76"/>
  <c r="U41" i="76"/>
  <c r="W44" i="76"/>
  <c r="U45" i="76"/>
  <c r="W48" i="76"/>
  <c r="U49" i="76"/>
  <c r="W52" i="76"/>
  <c r="U53" i="76"/>
  <c r="W56" i="76"/>
  <c r="U57" i="76"/>
  <c r="W60" i="76"/>
  <c r="U61" i="76"/>
  <c r="W64" i="76"/>
  <c r="U65" i="76"/>
  <c r="W68" i="76"/>
  <c r="U69" i="76"/>
  <c r="W72" i="76"/>
  <c r="U73" i="76"/>
  <c r="W76" i="76"/>
  <c r="U77" i="76"/>
  <c r="W80" i="76"/>
  <c r="U81" i="76"/>
  <c r="W84" i="76"/>
  <c r="U85" i="76"/>
  <c r="W88" i="76"/>
  <c r="U89" i="76"/>
  <c r="W92" i="76"/>
  <c r="U93" i="76"/>
  <c r="W96" i="76"/>
  <c r="U97" i="76"/>
  <c r="W100" i="76"/>
  <c r="U101" i="76"/>
  <c r="W104" i="76"/>
  <c r="X8" i="76"/>
  <c r="V9" i="76"/>
  <c r="T10" i="76"/>
  <c r="X12" i="76"/>
  <c r="V13" i="76"/>
  <c r="T14" i="76"/>
  <c r="X16" i="76"/>
  <c r="V17" i="76"/>
  <c r="T18" i="76"/>
  <c r="X20" i="76"/>
  <c r="V21" i="76"/>
  <c r="T22" i="76"/>
  <c r="X24" i="76"/>
  <c r="V25" i="76"/>
  <c r="T26" i="76"/>
  <c r="X28" i="76"/>
  <c r="V29" i="76"/>
  <c r="T30" i="76"/>
  <c r="X32" i="76"/>
  <c r="V33" i="76"/>
  <c r="T34" i="76"/>
  <c r="X36" i="76"/>
  <c r="V37" i="76"/>
  <c r="T38" i="76"/>
  <c r="X40" i="76"/>
  <c r="V41" i="76"/>
  <c r="T42" i="76"/>
  <c r="X44" i="76"/>
  <c r="V45" i="76"/>
  <c r="T46" i="76"/>
  <c r="X48" i="76"/>
  <c r="V49" i="76"/>
  <c r="T50" i="76"/>
  <c r="X52" i="76"/>
  <c r="V53" i="76"/>
  <c r="T54" i="76"/>
  <c r="X56" i="76"/>
  <c r="V57" i="76"/>
  <c r="T58" i="76"/>
  <c r="X60" i="76"/>
  <c r="V61" i="76"/>
  <c r="T62" i="76"/>
  <c r="X64" i="76"/>
  <c r="V65" i="76"/>
  <c r="T66" i="76"/>
  <c r="X68" i="76"/>
  <c r="V69" i="76"/>
  <c r="T70" i="76"/>
  <c r="X72" i="76"/>
  <c r="V73" i="76"/>
  <c r="T74" i="76"/>
  <c r="X76" i="76"/>
  <c r="V77" i="76"/>
  <c r="T78" i="76"/>
  <c r="X80" i="76"/>
  <c r="V81" i="76"/>
  <c r="T82" i="76"/>
  <c r="X84" i="76"/>
  <c r="V85" i="76"/>
  <c r="T86" i="76"/>
  <c r="X88" i="76"/>
  <c r="V89" i="76"/>
  <c r="T90" i="76"/>
  <c r="X92" i="76"/>
  <c r="V93" i="76"/>
  <c r="T94" i="76"/>
  <c r="X96" i="76"/>
  <c r="V97" i="76"/>
  <c r="T98" i="76"/>
  <c r="X100" i="76"/>
  <c r="V101" i="76"/>
  <c r="T102" i="76"/>
  <c r="X104" i="76"/>
  <c r="AH122" i="82"/>
  <c r="W123" i="82"/>
  <c r="H69" i="72" l="1"/>
  <c r="E70" i="72"/>
  <c r="I70" i="72" s="1"/>
  <c r="H3" i="75"/>
  <c r="H4" i="75"/>
  <c r="H5" i="75"/>
  <c r="H6" i="75"/>
  <c r="H7" i="75"/>
  <c r="H8" i="75"/>
  <c r="H9" i="75"/>
  <c r="H10" i="75"/>
  <c r="H2" i="75"/>
  <c r="D2" i="75"/>
  <c r="G3" i="75"/>
  <c r="G4" i="75"/>
  <c r="G5" i="75"/>
  <c r="G6" i="75"/>
  <c r="G7" i="75"/>
  <c r="G8" i="75"/>
  <c r="G9" i="75"/>
  <c r="G10" i="75"/>
  <c r="G2" i="75"/>
  <c r="AH123" i="82"/>
  <c r="W124" i="82"/>
  <c r="H70" i="72" l="1"/>
  <c r="E71" i="72"/>
  <c r="I71" i="72" s="1"/>
  <c r="C2" i="75"/>
  <c r="I7" i="75"/>
  <c r="I8" i="75"/>
  <c r="I9" i="75"/>
  <c r="I10" i="75"/>
  <c r="AH124" i="82"/>
  <c r="W125" i="82"/>
  <c r="H71" i="72" l="1"/>
  <c r="E72" i="72"/>
  <c r="I72" i="72" s="1"/>
  <c r="F21" i="65"/>
  <c r="AH125" i="82"/>
  <c r="W126" i="82"/>
  <c r="H72" i="72" l="1"/>
  <c r="E73" i="72"/>
  <c r="I73" i="72" s="1"/>
  <c r="F22" i="65"/>
  <c r="D3" i="75"/>
  <c r="C3" i="75"/>
  <c r="W127" i="82"/>
  <c r="AH126" i="82"/>
  <c r="H73" i="72" l="1"/>
  <c r="E74" i="72"/>
  <c r="I74" i="72" s="1"/>
  <c r="F23" i="65"/>
  <c r="F24" i="65" s="1"/>
  <c r="F25" i="65" s="1"/>
  <c r="F26" i="65" s="1"/>
  <c r="F27" i="65" s="1"/>
  <c r="F28" i="65" s="1"/>
  <c r="D4" i="75"/>
  <c r="C4" i="75"/>
  <c r="AH127" i="82"/>
  <c r="W128" i="82"/>
  <c r="H74" i="72" l="1"/>
  <c r="E75" i="72"/>
  <c r="I75" i="72" s="1"/>
  <c r="E6" i="75"/>
  <c r="D5" i="75"/>
  <c r="C5" i="75"/>
  <c r="I3" i="75"/>
  <c r="I4" i="75"/>
  <c r="I5" i="75"/>
  <c r="I6" i="75"/>
  <c r="I2" i="75"/>
  <c r="E3" i="75"/>
  <c r="E4" i="75"/>
  <c r="E5" i="75"/>
  <c r="E2" i="75"/>
  <c r="AH128" i="82"/>
  <c r="W129" i="82"/>
  <c r="H75" i="72" l="1"/>
  <c r="E76" i="72"/>
  <c r="I76" i="72" s="1"/>
  <c r="D6" i="75"/>
  <c r="C6" i="75"/>
  <c r="N34" i="75"/>
  <c r="N23" i="75"/>
  <c r="T34" i="75"/>
  <c r="T35" i="75" s="1"/>
  <c r="P34" i="75"/>
  <c r="P35" i="75" s="1"/>
  <c r="P36" i="75" s="1"/>
  <c r="P37" i="75" s="1"/>
  <c r="P38" i="75" s="1"/>
  <c r="P39" i="75" s="1"/>
  <c r="O34" i="75"/>
  <c r="O35" i="75" s="1"/>
  <c r="O36" i="75" s="1"/>
  <c r="O37" i="75" s="1"/>
  <c r="O38" i="75" s="1"/>
  <c r="O39" i="75" s="1"/>
  <c r="T23" i="75"/>
  <c r="T24" i="75" s="1"/>
  <c r="T25" i="75" s="1"/>
  <c r="T26" i="75" s="1"/>
  <c r="T27" i="75" s="1"/>
  <c r="T28" i="75" s="1"/>
  <c r="P23" i="75"/>
  <c r="P24" i="75" s="1"/>
  <c r="P25" i="75" s="1"/>
  <c r="P26" i="75" s="1"/>
  <c r="P27" i="75" s="1"/>
  <c r="P28" i="75" s="1"/>
  <c r="O23" i="75"/>
  <c r="O24" i="75" s="1"/>
  <c r="O25" i="75" s="1"/>
  <c r="O26" i="75" s="1"/>
  <c r="O27" i="75" s="1"/>
  <c r="O28" i="75" s="1"/>
  <c r="W130" i="82"/>
  <c r="AH129" i="82"/>
  <c r="AH130" i="82"/>
  <c r="H76" i="72" l="1"/>
  <c r="E77" i="72"/>
  <c r="I77" i="72" s="1"/>
  <c r="N24" i="75"/>
  <c r="R24" i="75" s="1"/>
  <c r="Q23" i="75"/>
  <c r="Q34" i="75"/>
  <c r="D7" i="75"/>
  <c r="C7" i="75"/>
  <c r="E7" i="75"/>
  <c r="R34" i="75"/>
  <c r="N35" i="75"/>
  <c r="R23" i="75"/>
  <c r="T36" i="75"/>
  <c r="T37" i="75" s="1"/>
  <c r="T38" i="75" s="1"/>
  <c r="T39" i="75" s="1"/>
  <c r="W131" i="82"/>
  <c r="H77" i="72" l="1"/>
  <c r="E78" i="72"/>
  <c r="I78" i="72" s="1"/>
  <c r="D8" i="75"/>
  <c r="E8" i="75"/>
  <c r="C8" i="75"/>
  <c r="R35" i="75"/>
  <c r="Q35" i="75"/>
  <c r="N25" i="75"/>
  <c r="Q24" i="75"/>
  <c r="U24" i="75" s="1"/>
  <c r="U34" i="75"/>
  <c r="U23" i="75"/>
  <c r="N36" i="75"/>
  <c r="Q36" i="75" s="1"/>
  <c r="AH131" i="82"/>
  <c r="W132" i="82"/>
  <c r="AH132" i="82" s="1"/>
  <c r="AN8" i="75"/>
  <c r="AF8" i="75"/>
  <c r="H78" i="72" l="1"/>
  <c r="E79" i="72"/>
  <c r="I79" i="72" s="1"/>
  <c r="U35" i="75"/>
  <c r="D9" i="75"/>
  <c r="E9" i="75"/>
  <c r="C9" i="75"/>
  <c r="Q25" i="75"/>
  <c r="R25" i="75"/>
  <c r="N26" i="75"/>
  <c r="N37" i="75"/>
  <c r="Q37" i="75" s="1"/>
  <c r="R36" i="75"/>
  <c r="W133" i="82"/>
  <c r="H79" i="72" l="1"/>
  <c r="E80" i="72"/>
  <c r="I80" i="72" s="1"/>
  <c r="Q26" i="75"/>
  <c r="N27" i="75"/>
  <c r="R26" i="75"/>
  <c r="U25" i="75"/>
  <c r="D10" i="75"/>
  <c r="C10" i="75"/>
  <c r="E10" i="75"/>
  <c r="U36" i="75"/>
  <c r="N38" i="75"/>
  <c r="Q38" i="75" s="1"/>
  <c r="R37" i="75"/>
  <c r="W134" i="82"/>
  <c r="AH133" i="82"/>
  <c r="H80" i="72" l="1"/>
  <c r="E81" i="72"/>
  <c r="I81" i="72" s="1"/>
  <c r="Q27" i="75"/>
  <c r="N28" i="75"/>
  <c r="R27" i="75"/>
  <c r="U26" i="75"/>
  <c r="U37" i="75"/>
  <c r="N39" i="75"/>
  <c r="Q39" i="75" s="1"/>
  <c r="R38" i="75"/>
  <c r="W135" i="82"/>
  <c r="AH134" i="82"/>
  <c r="H81" i="72" l="1"/>
  <c r="E82" i="72"/>
  <c r="I82" i="72" s="1"/>
  <c r="Q28" i="75"/>
  <c r="R28" i="75"/>
  <c r="U27" i="75"/>
  <c r="R39" i="75"/>
  <c r="U38" i="75"/>
  <c r="W136" i="82"/>
  <c r="AH135" i="82"/>
  <c r="H82" i="72" l="1"/>
  <c r="E83" i="72"/>
  <c r="U28" i="75"/>
  <c r="U39" i="75"/>
  <c r="AH136" i="82"/>
  <c r="W137" i="82"/>
  <c r="H83" i="72" l="1"/>
  <c r="I83" i="72"/>
  <c r="K8" i="74"/>
  <c r="K9" i="74"/>
  <c r="K7" i="74"/>
  <c r="AH137" i="82"/>
  <c r="W138" i="82"/>
  <c r="L10" i="74" l="1"/>
  <c r="N9" i="75"/>
  <c r="N10" i="75"/>
  <c r="N11" i="75"/>
  <c r="N12" i="75"/>
  <c r="N13" i="75"/>
  <c r="N8" i="75"/>
  <c r="W139" i="82"/>
  <c r="AH138" i="82"/>
  <c r="R150" i="74"/>
  <c r="Q149" i="74"/>
  <c r="P130" i="74"/>
  <c r="R156" i="74"/>
  <c r="R117" i="74"/>
  <c r="R111" i="74"/>
  <c r="T128" i="74"/>
  <c r="T158" i="74"/>
  <c r="T129" i="74"/>
  <c r="S94" i="74"/>
  <c r="P165" i="74"/>
  <c r="Q115" i="74"/>
  <c r="T148" i="74"/>
  <c r="Q142" i="74"/>
  <c r="T151" i="74"/>
  <c r="P105" i="74"/>
  <c r="Q145" i="74"/>
  <c r="Q105" i="74"/>
  <c r="Q128" i="74"/>
  <c r="T146" i="74"/>
  <c r="P79" i="74"/>
  <c r="P70" i="74"/>
  <c r="Q97" i="74"/>
  <c r="P67" i="74"/>
  <c r="Q67" i="74"/>
  <c r="R132" i="74"/>
  <c r="P98" i="74"/>
  <c r="P154" i="74"/>
  <c r="R143" i="74"/>
  <c r="S100" i="74"/>
  <c r="P129" i="74"/>
  <c r="Q78" i="74"/>
  <c r="Q83" i="74"/>
  <c r="S112" i="74"/>
  <c r="S124" i="74"/>
  <c r="Q159" i="74"/>
  <c r="Q88" i="74"/>
  <c r="P100" i="74"/>
  <c r="S128" i="74"/>
  <c r="R159" i="74"/>
  <c r="R112" i="74"/>
  <c r="S131" i="74"/>
  <c r="T95" i="74"/>
  <c r="P64" i="74"/>
  <c r="P91" i="74"/>
  <c r="T114" i="74"/>
  <c r="Q109" i="74"/>
  <c r="Q133" i="74"/>
  <c r="S101" i="74"/>
  <c r="S153" i="74"/>
  <c r="P160" i="74"/>
  <c r="R102" i="74"/>
  <c r="R146" i="74"/>
  <c r="R89" i="74"/>
  <c r="T113" i="74"/>
  <c r="R81" i="74"/>
  <c r="Q161" i="74"/>
  <c r="S107" i="74"/>
  <c r="Q82" i="74"/>
  <c r="S127" i="74"/>
  <c r="P75" i="74"/>
  <c r="P134" i="74"/>
  <c r="R93" i="74"/>
  <c r="P106" i="74"/>
  <c r="Q158" i="74"/>
  <c r="S133" i="74"/>
  <c r="S143" i="74"/>
  <c r="R139" i="74"/>
  <c r="R164" i="74"/>
  <c r="R157" i="74"/>
  <c r="P164" i="74"/>
  <c r="R151" i="74"/>
  <c r="T140" i="74"/>
  <c r="P73" i="74"/>
  <c r="P137" i="74"/>
  <c r="T94" i="74"/>
  <c r="Q141" i="74"/>
  <c r="T163" i="74"/>
  <c r="S81" i="74"/>
  <c r="Q81" i="74"/>
  <c r="S158" i="74"/>
  <c r="T134" i="74"/>
  <c r="R76" i="74"/>
  <c r="Q93" i="74"/>
  <c r="P118" i="74"/>
  <c r="P80" i="74"/>
  <c r="Q138" i="74"/>
  <c r="Q80" i="74"/>
  <c r="S166" i="74"/>
  <c r="P108" i="74"/>
  <c r="Q74" i="74"/>
  <c r="S147" i="74"/>
  <c r="Q150" i="74"/>
  <c r="P149" i="74"/>
  <c r="S149" i="74"/>
  <c r="Q89" i="74"/>
  <c r="T166" i="74"/>
  <c r="P148" i="74"/>
  <c r="S99" i="74"/>
  <c r="P157" i="74"/>
  <c r="P122" i="74"/>
  <c r="S132" i="74"/>
  <c r="R118" i="74"/>
  <c r="S76" i="74"/>
  <c r="T91" i="74"/>
  <c r="P132" i="74"/>
  <c r="P123" i="74"/>
  <c r="T162" i="74"/>
  <c r="T139" i="74"/>
  <c r="S146" i="74"/>
  <c r="Q103" i="74"/>
  <c r="R97" i="74"/>
  <c r="T116" i="74"/>
  <c r="S148" i="74"/>
  <c r="S111" i="74"/>
  <c r="P104" i="74"/>
  <c r="S152" i="74"/>
  <c r="T118" i="74"/>
  <c r="S155" i="74"/>
  <c r="S119" i="74"/>
  <c r="T141" i="74"/>
  <c r="R98" i="74"/>
  <c r="Q130" i="74"/>
  <c r="R121" i="74"/>
  <c r="Q87" i="74"/>
  <c r="S154" i="74"/>
  <c r="S103" i="74"/>
  <c r="P92" i="74"/>
  <c r="T142" i="74"/>
  <c r="T150" i="74"/>
  <c r="S126" i="74"/>
  <c r="P94" i="74"/>
  <c r="S115" i="74"/>
  <c r="T93" i="74"/>
  <c r="P101" i="74"/>
  <c r="S82" i="74"/>
  <c r="P114" i="74"/>
  <c r="S105" i="74"/>
  <c r="Q98" i="74"/>
  <c r="P144" i="74"/>
  <c r="Q151" i="74"/>
  <c r="P81" i="74"/>
  <c r="S159" i="74"/>
  <c r="P95" i="74"/>
  <c r="T108" i="74"/>
  <c r="S85" i="74"/>
  <c r="Q143" i="74"/>
  <c r="Q140" i="74"/>
  <c r="R141" i="74"/>
  <c r="P158" i="74"/>
  <c r="P68" i="74"/>
  <c r="Q77" i="74"/>
  <c r="R149" i="74"/>
  <c r="P116" i="74"/>
  <c r="T157" i="74"/>
  <c r="S97" i="74"/>
  <c r="Q118" i="74"/>
  <c r="Q94" i="74"/>
  <c r="R74" i="74"/>
  <c r="S106" i="74"/>
  <c r="R88" i="74"/>
  <c r="T121" i="74"/>
  <c r="Q92" i="74"/>
  <c r="Q131" i="74"/>
  <c r="Q76" i="74"/>
  <c r="P152" i="74"/>
  <c r="R162" i="74"/>
  <c r="Q85" i="74"/>
  <c r="T96" i="74"/>
  <c r="P156" i="74"/>
  <c r="P166" i="74"/>
  <c r="Q122" i="74"/>
  <c r="S141" i="74"/>
  <c r="S134" i="74"/>
  <c r="T130" i="74"/>
  <c r="R99" i="74"/>
  <c r="R72" i="74"/>
  <c r="P120" i="74"/>
  <c r="Q166" i="74"/>
  <c r="Q91" i="74"/>
  <c r="P77" i="74"/>
  <c r="Q144" i="74"/>
  <c r="S86" i="74"/>
  <c r="T127" i="74"/>
  <c r="Q114" i="74"/>
  <c r="R116" i="74"/>
  <c r="P117" i="74"/>
  <c r="T90" i="74"/>
  <c r="T149" i="74"/>
  <c r="P88" i="74"/>
  <c r="R153" i="74"/>
  <c r="Q116" i="74"/>
  <c r="P128" i="74"/>
  <c r="T103" i="74"/>
  <c r="R135" i="74"/>
  <c r="T89" i="74"/>
  <c r="R155" i="74"/>
  <c r="T92" i="74"/>
  <c r="S156" i="74"/>
  <c r="R113" i="74"/>
  <c r="T86" i="74"/>
  <c r="S83" i="74"/>
  <c r="P87" i="74"/>
  <c r="T119" i="74"/>
  <c r="P155" i="74"/>
  <c r="R109" i="74"/>
  <c r="R100" i="74"/>
  <c r="P125" i="74"/>
  <c r="S135" i="74"/>
  <c r="P96" i="74"/>
  <c r="Q90" i="74"/>
  <c r="T145" i="74"/>
  <c r="Q99" i="74"/>
  <c r="T85" i="74"/>
  <c r="S109" i="74"/>
  <c r="T109" i="74"/>
  <c r="P72" i="74"/>
  <c r="Q95" i="74"/>
  <c r="T138" i="74"/>
  <c r="P138" i="74"/>
  <c r="T165" i="74"/>
  <c r="S162" i="74"/>
  <c r="P107" i="74"/>
  <c r="T161" i="74"/>
  <c r="T143" i="74"/>
  <c r="S93" i="74"/>
  <c r="Q146" i="74"/>
  <c r="Q79" i="74"/>
  <c r="P78" i="74"/>
  <c r="S79" i="74"/>
  <c r="R161" i="74"/>
  <c r="T125" i="74"/>
  <c r="T155" i="74"/>
  <c r="S130" i="74"/>
  <c r="S91" i="74"/>
  <c r="P110" i="74"/>
  <c r="P65" i="74"/>
  <c r="R133" i="74"/>
  <c r="T104" i="74"/>
  <c r="R134" i="74"/>
  <c r="Q120" i="74"/>
  <c r="Q152" i="74"/>
  <c r="S123" i="74"/>
  <c r="Q153" i="74"/>
  <c r="P86" i="74"/>
  <c r="T120" i="74"/>
  <c r="S98" i="74"/>
  <c r="T164" i="74"/>
  <c r="S139" i="74"/>
  <c r="T124" i="74"/>
  <c r="T107" i="74"/>
  <c r="S122" i="74"/>
  <c r="P159" i="74"/>
  <c r="Q68" i="74"/>
  <c r="Q139" i="74"/>
  <c r="T154" i="74"/>
  <c r="T133" i="74"/>
  <c r="R160" i="74"/>
  <c r="R86" i="74"/>
  <c r="Q160" i="74"/>
  <c r="R154" i="74"/>
  <c r="S90" i="74"/>
  <c r="R105" i="74"/>
  <c r="S165" i="74"/>
  <c r="S80" i="74"/>
  <c r="T88" i="74"/>
  <c r="R94" i="74"/>
  <c r="S163" i="74"/>
  <c r="Q96" i="74"/>
  <c r="T112" i="74"/>
  <c r="P109" i="74"/>
  <c r="T159" i="74"/>
  <c r="R163" i="74"/>
  <c r="Q106" i="74"/>
  <c r="P136" i="74"/>
  <c r="R136" i="74"/>
  <c r="R119" i="74"/>
  <c r="Q112" i="74"/>
  <c r="Q124" i="74"/>
  <c r="P69" i="74"/>
  <c r="T144" i="74"/>
  <c r="R77" i="74"/>
  <c r="Q136" i="74"/>
  <c r="P113" i="74"/>
  <c r="P133" i="74"/>
  <c r="R152" i="74"/>
  <c r="Q132" i="74"/>
  <c r="P76" i="74"/>
  <c r="R73" i="74"/>
  <c r="P142" i="74"/>
  <c r="P145" i="74"/>
  <c r="T99" i="74"/>
  <c r="Q127" i="74"/>
  <c r="S137" i="74"/>
  <c r="R95" i="74"/>
  <c r="Q134" i="74"/>
  <c r="P131" i="74"/>
  <c r="T156" i="74"/>
  <c r="P83" i="74"/>
  <c r="R82" i="74"/>
  <c r="S95" i="74"/>
  <c r="Q111" i="74"/>
  <c r="T160" i="74"/>
  <c r="Q121" i="74"/>
  <c r="P71" i="74"/>
  <c r="P141" i="74"/>
  <c r="S116" i="74"/>
  <c r="S140" i="74"/>
  <c r="R90" i="74"/>
  <c r="S136" i="74"/>
  <c r="R79" i="74"/>
  <c r="R101" i="74"/>
  <c r="R126" i="74"/>
  <c r="Q108" i="74"/>
  <c r="R103" i="74"/>
  <c r="P161" i="74"/>
  <c r="P99" i="74"/>
  <c r="Q104" i="74"/>
  <c r="P90" i="74"/>
  <c r="P102" i="74"/>
  <c r="P146" i="74"/>
  <c r="Q148" i="74"/>
  <c r="R71" i="74"/>
  <c r="T117" i="74"/>
  <c r="R145" i="74"/>
  <c r="R87" i="74"/>
  <c r="P112" i="74"/>
  <c r="S88" i="74"/>
  <c r="S150" i="74"/>
  <c r="R148" i="74"/>
  <c r="P119" i="74"/>
  <c r="P103" i="74"/>
  <c r="R123" i="74"/>
  <c r="R127" i="74"/>
  <c r="S142" i="74"/>
  <c r="R130" i="74"/>
  <c r="R84" i="74"/>
  <c r="S117" i="74"/>
  <c r="S129" i="74"/>
  <c r="P153" i="74"/>
  <c r="T123" i="74"/>
  <c r="S96" i="74"/>
  <c r="T136" i="74"/>
  <c r="P150" i="74"/>
  <c r="S78" i="74"/>
  <c r="R104" i="74"/>
  <c r="R91" i="74"/>
  <c r="T105" i="74"/>
  <c r="Q113" i="74"/>
  <c r="R120" i="74"/>
  <c r="S160" i="74"/>
  <c r="T110" i="74"/>
  <c r="R131" i="74"/>
  <c r="Q101" i="74"/>
  <c r="R96" i="74"/>
  <c r="R106" i="74"/>
  <c r="Q71" i="74"/>
  <c r="Q156" i="74"/>
  <c r="S77" i="74"/>
  <c r="R124" i="74"/>
  <c r="S87" i="74"/>
  <c r="T111" i="74"/>
  <c r="Q123" i="74"/>
  <c r="S164" i="74"/>
  <c r="P127" i="74"/>
  <c r="Q110" i="74"/>
  <c r="Q70" i="74"/>
  <c r="T115" i="74"/>
  <c r="T106" i="74"/>
  <c r="T135" i="74"/>
  <c r="P111" i="74"/>
  <c r="Q75" i="74"/>
  <c r="T97" i="74"/>
  <c r="R129" i="74"/>
  <c r="R147" i="74"/>
  <c r="T87" i="74"/>
  <c r="Q135" i="74"/>
  <c r="T122" i="74"/>
  <c r="T137" i="74"/>
  <c r="P162" i="74"/>
  <c r="S113" i="74"/>
  <c r="Q107" i="74"/>
  <c r="Q155" i="74"/>
  <c r="R137" i="74"/>
  <c r="R138" i="74"/>
  <c r="T153" i="74"/>
  <c r="R166" i="74"/>
  <c r="S120" i="74"/>
  <c r="R115" i="74"/>
  <c r="Q154" i="74"/>
  <c r="P140" i="74"/>
  <c r="S157" i="74"/>
  <c r="R107" i="74"/>
  <c r="P82" i="74"/>
  <c r="T102" i="74"/>
  <c r="Q157" i="74"/>
  <c r="Q117" i="74"/>
  <c r="R125" i="74"/>
  <c r="Q69" i="74"/>
  <c r="T131" i="74"/>
  <c r="S118" i="74"/>
  <c r="Q73" i="74"/>
  <c r="P147" i="74"/>
  <c r="Q164" i="74"/>
  <c r="R92" i="74"/>
  <c r="P74" i="74"/>
  <c r="Q84" i="74"/>
  <c r="T101" i="74"/>
  <c r="T98" i="74"/>
  <c r="S84" i="74"/>
  <c r="S144" i="74"/>
  <c r="S89" i="74"/>
  <c r="P115" i="74"/>
  <c r="P93" i="74"/>
  <c r="Q86" i="74"/>
  <c r="P151" i="74"/>
  <c r="S161" i="74"/>
  <c r="Q137" i="74"/>
  <c r="P163" i="74"/>
  <c r="R114" i="74"/>
  <c r="S121" i="74"/>
  <c r="T147" i="74"/>
  <c r="T132" i="74"/>
  <c r="P66" i="74"/>
  <c r="Q125" i="74"/>
  <c r="S145" i="74"/>
  <c r="R122" i="74"/>
  <c r="Q129" i="74"/>
  <c r="P121" i="74"/>
  <c r="P135" i="74"/>
  <c r="T152" i="74"/>
  <c r="R140" i="74"/>
  <c r="R110" i="74"/>
  <c r="Q147" i="74"/>
  <c r="P126" i="74"/>
  <c r="S108" i="74"/>
  <c r="Q162" i="74"/>
  <c r="S125" i="74"/>
  <c r="S104" i="74"/>
  <c r="S114" i="74"/>
  <c r="R78" i="74"/>
  <c r="T100" i="74"/>
  <c r="Q165" i="74"/>
  <c r="Q163" i="74"/>
  <c r="R83" i="74"/>
  <c r="P124" i="74"/>
  <c r="Q72" i="74"/>
  <c r="P89" i="74"/>
  <c r="Q100" i="74"/>
  <c r="P84" i="74"/>
  <c r="R80" i="74"/>
  <c r="Q126" i="74"/>
  <c r="R142" i="74"/>
  <c r="S110" i="74"/>
  <c r="Q102" i="74"/>
  <c r="S151" i="74"/>
  <c r="R108" i="74"/>
  <c r="P85" i="74"/>
  <c r="P143" i="74"/>
  <c r="S138" i="74"/>
  <c r="R165" i="74"/>
  <c r="Q119" i="74"/>
  <c r="P97" i="74"/>
  <c r="R158" i="74"/>
  <c r="P139" i="74"/>
  <c r="R85" i="74"/>
  <c r="S102" i="74"/>
  <c r="T126" i="74"/>
  <c r="R75" i="74"/>
  <c r="S92" i="74"/>
  <c r="R144" i="74"/>
  <c r="R128" i="74"/>
  <c r="O12" i="75" l="1"/>
  <c r="O11" i="75"/>
  <c r="O13" i="75"/>
  <c r="O8" i="75"/>
  <c r="O10" i="75"/>
  <c r="O9" i="75"/>
  <c r="AH139" i="82"/>
  <c r="W140" i="82"/>
  <c r="V29" i="71" l="1"/>
  <c r="V30" i="71"/>
  <c r="V31" i="71"/>
  <c r="V32" i="71"/>
  <c r="V33" i="71"/>
  <c r="V34" i="71"/>
  <c r="V35" i="71"/>
  <c r="V36" i="71"/>
  <c r="V37" i="71"/>
  <c r="V38" i="71"/>
  <c r="V39" i="71"/>
  <c r="V40" i="71"/>
  <c r="V41" i="71"/>
  <c r="V42" i="71"/>
  <c r="V43" i="71"/>
  <c r="V44" i="71"/>
  <c r="V45" i="71"/>
  <c r="V46" i="71"/>
  <c r="V47" i="71"/>
  <c r="V48" i="71"/>
  <c r="V49" i="71"/>
  <c r="V50" i="71"/>
  <c r="V51" i="71"/>
  <c r="V52" i="71"/>
  <c r="V53" i="71"/>
  <c r="V54" i="71"/>
  <c r="V55" i="71"/>
  <c r="V56" i="71"/>
  <c r="V57" i="71"/>
  <c r="V58" i="71"/>
  <c r="V59" i="71"/>
  <c r="V60" i="71"/>
  <c r="V61" i="71"/>
  <c r="V62" i="71"/>
  <c r="V63" i="71"/>
  <c r="V64" i="71"/>
  <c r="V65" i="71"/>
  <c r="V66" i="71"/>
  <c r="V67" i="71"/>
  <c r="V68" i="71"/>
  <c r="V69" i="71"/>
  <c r="V70" i="71"/>
  <c r="V71" i="71"/>
  <c r="V72" i="71"/>
  <c r="V73" i="71"/>
  <c r="V74" i="71"/>
  <c r="V75" i="71"/>
  <c r="V76" i="71"/>
  <c r="V77" i="71"/>
  <c r="V78" i="71"/>
  <c r="V79" i="71"/>
  <c r="V80" i="71"/>
  <c r="V81" i="71"/>
  <c r="V82" i="71"/>
  <c r="V83" i="71"/>
  <c r="V84" i="71"/>
  <c r="V85" i="71"/>
  <c r="V86" i="71"/>
  <c r="V87" i="71"/>
  <c r="V88" i="71"/>
  <c r="V89" i="71"/>
  <c r="V90" i="71"/>
  <c r="V91" i="71"/>
  <c r="V92" i="71"/>
  <c r="V93" i="71"/>
  <c r="V94" i="71"/>
  <c r="V95" i="71"/>
  <c r="V96" i="71"/>
  <c r="V97" i="71"/>
  <c r="V98" i="71"/>
  <c r="V99" i="71"/>
  <c r="V100" i="71"/>
  <c r="V101" i="71"/>
  <c r="V102" i="71"/>
  <c r="V103" i="71"/>
  <c r="V104" i="71"/>
  <c r="V105" i="71"/>
  <c r="V106" i="71"/>
  <c r="V107" i="71"/>
  <c r="V28" i="71"/>
  <c r="BS5" i="18"/>
  <c r="BT5" i="18"/>
  <c r="BU5" i="18"/>
  <c r="BV5" i="18"/>
  <c r="BS6" i="18"/>
  <c r="BT6" i="18"/>
  <c r="BU6" i="18"/>
  <c r="BV6" i="18"/>
  <c r="BS7" i="18"/>
  <c r="BT7" i="18"/>
  <c r="BU7" i="18"/>
  <c r="BV7" i="18"/>
  <c r="BS8" i="18"/>
  <c r="BT8" i="18"/>
  <c r="BU8" i="18"/>
  <c r="BV8" i="18"/>
  <c r="BS9" i="18"/>
  <c r="BT9" i="18"/>
  <c r="BU9" i="18"/>
  <c r="BV9" i="18"/>
  <c r="BS10" i="18"/>
  <c r="BT10" i="18"/>
  <c r="BU10" i="18"/>
  <c r="BV10" i="18"/>
  <c r="BS11" i="18"/>
  <c r="BT11" i="18"/>
  <c r="BU11" i="18"/>
  <c r="BV11" i="18"/>
  <c r="BS12" i="18"/>
  <c r="BT12" i="18"/>
  <c r="BU12" i="18"/>
  <c r="BV12" i="18"/>
  <c r="BS13" i="18"/>
  <c r="BT13" i="18"/>
  <c r="BU13" i="18"/>
  <c r="BV13" i="18"/>
  <c r="BS14" i="18"/>
  <c r="BT14" i="18"/>
  <c r="BU14" i="18"/>
  <c r="BV14" i="18"/>
  <c r="BS15" i="18"/>
  <c r="BT15" i="18"/>
  <c r="BU15" i="18"/>
  <c r="BV15" i="18"/>
  <c r="BS16" i="18"/>
  <c r="BT16" i="18"/>
  <c r="BU16" i="18"/>
  <c r="BV16" i="18"/>
  <c r="BS17" i="18"/>
  <c r="BT17" i="18"/>
  <c r="BU17" i="18"/>
  <c r="BV17" i="18"/>
  <c r="BS18" i="18"/>
  <c r="BT18" i="18"/>
  <c r="BU18" i="18"/>
  <c r="BV18" i="18"/>
  <c r="BS19" i="18"/>
  <c r="BT19" i="18"/>
  <c r="BU19" i="18"/>
  <c r="BV19" i="18"/>
  <c r="BS20" i="18"/>
  <c r="BT20" i="18"/>
  <c r="BU20" i="18"/>
  <c r="BV20" i="18"/>
  <c r="BS21" i="18"/>
  <c r="BT21" i="18"/>
  <c r="BU21" i="18"/>
  <c r="BV21" i="18"/>
  <c r="BS22" i="18"/>
  <c r="BT22" i="18"/>
  <c r="BU22" i="18"/>
  <c r="BV22" i="18"/>
  <c r="BS23" i="18"/>
  <c r="BT23" i="18"/>
  <c r="BU23" i="18"/>
  <c r="BV23" i="18"/>
  <c r="BS24" i="18"/>
  <c r="BT24" i="18"/>
  <c r="BU24" i="18"/>
  <c r="BV24" i="18"/>
  <c r="BS25" i="18"/>
  <c r="BT25" i="18"/>
  <c r="BU25" i="18"/>
  <c r="BV25" i="18"/>
  <c r="BS26" i="18"/>
  <c r="BT26" i="18"/>
  <c r="BU26" i="18"/>
  <c r="BV26" i="18"/>
  <c r="BS27" i="18"/>
  <c r="BT27" i="18"/>
  <c r="BU27" i="18"/>
  <c r="BV27" i="18"/>
  <c r="BS28" i="18"/>
  <c r="BT28" i="18"/>
  <c r="BU28" i="18"/>
  <c r="BV28" i="18"/>
  <c r="BS29" i="18"/>
  <c r="BT29" i="18"/>
  <c r="BU29" i="18"/>
  <c r="BV29" i="18"/>
  <c r="BS30" i="18"/>
  <c r="BT30" i="18"/>
  <c r="BU30" i="18"/>
  <c r="BV30" i="18"/>
  <c r="BS31" i="18"/>
  <c r="BT31" i="18"/>
  <c r="BU31" i="18"/>
  <c r="BV31" i="18"/>
  <c r="BS32" i="18"/>
  <c r="BT32" i="18"/>
  <c r="BU32" i="18"/>
  <c r="BV32" i="18"/>
  <c r="BS33" i="18"/>
  <c r="BT33" i="18"/>
  <c r="BU33" i="18"/>
  <c r="BV33" i="18"/>
  <c r="BS34" i="18"/>
  <c r="BT34" i="18"/>
  <c r="BU34" i="18"/>
  <c r="BV34" i="18"/>
  <c r="BS35" i="18"/>
  <c r="BT35" i="18"/>
  <c r="BU35" i="18"/>
  <c r="BV35" i="18"/>
  <c r="BS36" i="18"/>
  <c r="BT36" i="18"/>
  <c r="BU36" i="18"/>
  <c r="BV36" i="18"/>
  <c r="BS37" i="18"/>
  <c r="BT37" i="18"/>
  <c r="BU37" i="18"/>
  <c r="BV37" i="18"/>
  <c r="BS38" i="18"/>
  <c r="BT38" i="18"/>
  <c r="BU38" i="18"/>
  <c r="BV38" i="18"/>
  <c r="BS39" i="18"/>
  <c r="BT39" i="18"/>
  <c r="BU39" i="18"/>
  <c r="BV39" i="18"/>
  <c r="BS40" i="18"/>
  <c r="BT40" i="18"/>
  <c r="BU40" i="18"/>
  <c r="BV40" i="18"/>
  <c r="BS41" i="18"/>
  <c r="BT41" i="18"/>
  <c r="BU41" i="18"/>
  <c r="BV41" i="18"/>
  <c r="BS42" i="18"/>
  <c r="BT42" i="18"/>
  <c r="BU42" i="18"/>
  <c r="BV42" i="18"/>
  <c r="BS43" i="18"/>
  <c r="BT43" i="18"/>
  <c r="BU43" i="18"/>
  <c r="BV43" i="18"/>
  <c r="BS44" i="18"/>
  <c r="BT44" i="18"/>
  <c r="BU44" i="18"/>
  <c r="BV44" i="18"/>
  <c r="BS45" i="18"/>
  <c r="BT45" i="18"/>
  <c r="BU45" i="18"/>
  <c r="BV45" i="18"/>
  <c r="BS46" i="18"/>
  <c r="BT46" i="18"/>
  <c r="BU46" i="18"/>
  <c r="BV46" i="18"/>
  <c r="BS47" i="18"/>
  <c r="BT47" i="18"/>
  <c r="BU47" i="18"/>
  <c r="BV47" i="18"/>
  <c r="BS48" i="18"/>
  <c r="BT48" i="18"/>
  <c r="BU48" i="18"/>
  <c r="BV48" i="18"/>
  <c r="BS49" i="18"/>
  <c r="BT49" i="18"/>
  <c r="BU49" i="18"/>
  <c r="BV49" i="18"/>
  <c r="BS50" i="18"/>
  <c r="BT50" i="18"/>
  <c r="BU50" i="18"/>
  <c r="BV50" i="18"/>
  <c r="BS51" i="18"/>
  <c r="BT51" i="18"/>
  <c r="BU51" i="18"/>
  <c r="BV51" i="18"/>
  <c r="BS52" i="18"/>
  <c r="BT52" i="18"/>
  <c r="BU52" i="18"/>
  <c r="BV52" i="18"/>
  <c r="BS53" i="18"/>
  <c r="BT53" i="18"/>
  <c r="BU53" i="18"/>
  <c r="BV53" i="18"/>
  <c r="BT4" i="18"/>
  <c r="BU4" i="18"/>
  <c r="BV4" i="18"/>
  <c r="BS4" i="18"/>
  <c r="W141" i="82"/>
  <c r="AH140" i="82"/>
  <c r="BW19" i="18" l="1"/>
  <c r="BW50" i="18"/>
  <c r="BW32" i="18"/>
  <c r="BW14" i="18"/>
  <c r="BW49" i="18"/>
  <c r="BW43" i="18"/>
  <c r="BW37" i="18"/>
  <c r="BW31" i="18"/>
  <c r="BW25" i="18"/>
  <c r="BW13" i="18"/>
  <c r="BW10" i="18"/>
  <c r="BW7" i="18"/>
  <c r="BW4" i="18"/>
  <c r="BW44" i="18"/>
  <c r="BW38" i="18"/>
  <c r="BW26" i="18"/>
  <c r="BW20" i="18"/>
  <c r="BW8" i="18"/>
  <c r="BW51" i="18"/>
  <c r="BW45" i="18"/>
  <c r="BW39" i="18"/>
  <c r="BW33" i="18"/>
  <c r="BW27" i="18"/>
  <c r="BW21" i="18"/>
  <c r="BW15" i="18"/>
  <c r="BW9" i="18"/>
  <c r="BW52" i="18"/>
  <c r="BW46" i="18"/>
  <c r="BW40" i="18"/>
  <c r="BW34" i="18"/>
  <c r="BW28" i="18"/>
  <c r="BW22" i="18"/>
  <c r="BW16" i="18"/>
  <c r="BW48" i="18"/>
  <c r="BW42" i="18"/>
  <c r="BW36" i="18"/>
  <c r="BW30" i="18"/>
  <c r="BW24" i="18"/>
  <c r="BW18" i="18"/>
  <c r="BW12" i="18"/>
  <c r="BW6" i="18"/>
  <c r="BW53" i="18"/>
  <c r="BW47" i="18"/>
  <c r="BW41" i="18"/>
  <c r="BW35" i="18"/>
  <c r="BW29" i="18"/>
  <c r="BW23" i="18"/>
  <c r="BW17" i="18"/>
  <c r="BW11" i="18"/>
  <c r="BW5" i="18"/>
  <c r="AH141" i="82"/>
  <c r="W142" i="82"/>
  <c r="AH142" i="82" s="1"/>
  <c r="L7" i="74" l="1"/>
  <c r="W143" i="82"/>
  <c r="L8" i="74" l="1"/>
  <c r="L9" i="74"/>
  <c r="AH143" i="82"/>
  <c r="W144" i="82"/>
  <c r="R5" i="69" l="1"/>
  <c r="AH144" i="82"/>
  <c r="R15" i="69" l="1"/>
  <c r="R16" i="69"/>
  <c r="R8" i="69"/>
  <c r="R9" i="69"/>
  <c r="R13" i="69"/>
  <c r="R22" i="69"/>
  <c r="R21" i="69"/>
  <c r="R17" i="69"/>
  <c r="R20" i="69"/>
  <c r="R11" i="69"/>
  <c r="R12" i="69"/>
  <c r="R23" i="69"/>
  <c r="R6" i="69"/>
  <c r="R10" i="69"/>
  <c r="R18" i="69"/>
  <c r="R7" i="69"/>
  <c r="R19" i="69"/>
  <c r="R14" i="69"/>
  <c r="T11" i="69" l="1"/>
  <c r="V11" i="69"/>
  <c r="X11" i="69"/>
  <c r="U11" i="69"/>
  <c r="W11" i="69"/>
  <c r="T23" i="69"/>
  <c r="V23" i="69"/>
  <c r="X23" i="69"/>
  <c r="U23" i="69"/>
  <c r="W23" i="69"/>
  <c r="U12" i="69"/>
  <c r="W12" i="69"/>
  <c r="T12" i="69"/>
  <c r="X12" i="69"/>
  <c r="V12" i="69"/>
  <c r="W8" i="69"/>
  <c r="X8" i="69"/>
  <c r="V8" i="69"/>
  <c r="T8" i="69"/>
  <c r="U8" i="69"/>
  <c r="W14" i="69"/>
  <c r="V14" i="69"/>
  <c r="U14" i="69"/>
  <c r="T14" i="69"/>
  <c r="X14" i="69"/>
  <c r="V19" i="69"/>
  <c r="X19" i="69"/>
  <c r="U19" i="69"/>
  <c r="T19" i="69"/>
  <c r="W19" i="69"/>
  <c r="V7" i="69"/>
  <c r="W7" i="69"/>
  <c r="X7" i="69"/>
  <c r="U7" i="69"/>
  <c r="T7" i="69"/>
  <c r="U18" i="69"/>
  <c r="W18" i="69"/>
  <c r="T18" i="69"/>
  <c r="V18" i="69"/>
  <c r="X18" i="69"/>
  <c r="T17" i="69"/>
  <c r="V17" i="69"/>
  <c r="W17" i="69"/>
  <c r="X17" i="69"/>
  <c r="U17" i="69"/>
  <c r="U16" i="69"/>
  <c r="X16" i="69"/>
  <c r="W16" i="69"/>
  <c r="T16" i="69"/>
  <c r="V16" i="69"/>
  <c r="U22" i="69"/>
  <c r="X22" i="69"/>
  <c r="V22" i="69"/>
  <c r="W22" i="69"/>
  <c r="T22" i="69"/>
  <c r="V13" i="69"/>
  <c r="X13" i="69"/>
  <c r="U13" i="69"/>
  <c r="T13" i="69"/>
  <c r="W13" i="69"/>
  <c r="X9" i="69"/>
  <c r="T9" i="69"/>
  <c r="W9" i="69"/>
  <c r="U9" i="69"/>
  <c r="V9" i="69"/>
  <c r="W20" i="69"/>
  <c r="V20" i="69"/>
  <c r="T20" i="69"/>
  <c r="U20" i="69"/>
  <c r="X20" i="69"/>
  <c r="T10" i="69"/>
  <c r="U10" i="69"/>
  <c r="X10" i="69"/>
  <c r="V10" i="69"/>
  <c r="W10" i="69"/>
  <c r="U6" i="69"/>
  <c r="V6" i="69"/>
  <c r="W6" i="69"/>
  <c r="T6" i="69"/>
  <c r="X6" i="69"/>
  <c r="X21" i="69"/>
  <c r="T21" i="69"/>
  <c r="W21" i="69"/>
  <c r="V21" i="69"/>
  <c r="U21" i="69"/>
  <c r="X15" i="69"/>
  <c r="T15" i="69"/>
  <c r="W15" i="69"/>
  <c r="U15" i="69"/>
  <c r="V15" i="69"/>
  <c r="H5" i="72"/>
  <c r="H7" i="72" l="1"/>
  <c r="N46" i="69"/>
  <c r="N47" i="69"/>
  <c r="N48" i="69"/>
  <c r="N49" i="69"/>
  <c r="N50" i="69"/>
  <c r="N51" i="69"/>
  <c r="N52" i="69"/>
  <c r="N53" i="69"/>
  <c r="N54" i="69"/>
  <c r="N55" i="69"/>
  <c r="N56" i="69"/>
  <c r="N57" i="69"/>
  <c r="N58" i="69"/>
  <c r="N59" i="69"/>
  <c r="N60" i="69"/>
  <c r="N61" i="69"/>
  <c r="N62" i="69"/>
  <c r="N63" i="69"/>
  <c r="N45" i="69"/>
  <c r="R86" i="69"/>
  <c r="R87" i="69"/>
  <c r="R88" i="69"/>
  <c r="R89" i="69"/>
  <c r="R90" i="69"/>
  <c r="R91" i="69"/>
  <c r="R92" i="69"/>
  <c r="R93" i="69"/>
  <c r="R94" i="69"/>
  <c r="R95" i="69"/>
  <c r="R85" i="69"/>
  <c r="N89" i="69"/>
  <c r="N90" i="69"/>
  <c r="N91" i="69"/>
  <c r="N92" i="69"/>
  <c r="N93" i="69"/>
  <c r="N94" i="69"/>
  <c r="N95" i="69"/>
  <c r="N96" i="69"/>
  <c r="N97" i="69"/>
  <c r="N98" i="69"/>
  <c r="N99" i="69"/>
  <c r="N100" i="69"/>
  <c r="N101" i="69"/>
  <c r="N102" i="69"/>
  <c r="N103" i="69"/>
  <c r="N86" i="69"/>
  <c r="N87" i="69"/>
  <c r="N88" i="69"/>
  <c r="N85" i="69"/>
  <c r="W145" i="82"/>
  <c r="W146" i="82"/>
  <c r="E23" i="65" l="1"/>
  <c r="AH146" i="82"/>
  <c r="AH145" i="82"/>
  <c r="W147" i="82"/>
  <c r="AH147" i="82"/>
  <c r="W148" i="82"/>
  <c r="N19" i="71" l="1"/>
  <c r="N5" i="71"/>
  <c r="N6" i="71"/>
  <c r="N7" i="71"/>
  <c r="N8" i="71"/>
  <c r="N9" i="71"/>
  <c r="N10" i="71"/>
  <c r="N11" i="71"/>
  <c r="N12" i="71"/>
  <c r="N13" i="71"/>
  <c r="N14" i="71"/>
  <c r="N15" i="71"/>
  <c r="N16" i="71"/>
  <c r="N17" i="71"/>
  <c r="N18" i="71"/>
  <c r="N20" i="71" l="1"/>
  <c r="N21" i="71"/>
  <c r="E22" i="65"/>
  <c r="N22" i="71" l="1"/>
  <c r="W149" i="82"/>
  <c r="AH148" i="82"/>
  <c r="W150" i="82"/>
  <c r="AH149" i="82"/>
  <c r="W151" i="82"/>
  <c r="AH150" i="82"/>
  <c r="T115" i="79"/>
  <c r="T119" i="79"/>
  <c r="T85" i="79"/>
  <c r="T96" i="79"/>
  <c r="T88" i="79"/>
  <c r="T99" i="79"/>
  <c r="T82" i="79"/>
  <c r="T109" i="79"/>
  <c r="T127" i="79"/>
  <c r="T67" i="79"/>
  <c r="T71" i="79"/>
  <c r="T87" i="79"/>
  <c r="T132" i="79"/>
  <c r="T137" i="79"/>
  <c r="T141" i="79"/>
  <c r="T69" i="79"/>
  <c r="T139" i="79"/>
  <c r="T150" i="79"/>
  <c r="T75" i="79"/>
  <c r="T116" i="79"/>
  <c r="T38" i="79"/>
  <c r="T45" i="79"/>
  <c r="T86" i="79"/>
  <c r="T112" i="79"/>
  <c r="T140" i="79"/>
  <c r="T89" i="79"/>
  <c r="T125" i="79"/>
  <c r="T80" i="79"/>
  <c r="T114" i="79"/>
  <c r="T153" i="79"/>
  <c r="T65" i="79"/>
  <c r="T50" i="79"/>
  <c r="T146" i="79"/>
  <c r="T72" i="79"/>
  <c r="T48" i="79"/>
  <c r="T60" i="79"/>
  <c r="T154" i="79"/>
  <c r="T147" i="79"/>
  <c r="T103" i="79"/>
  <c r="T110" i="79"/>
  <c r="T51" i="79"/>
  <c r="T95" i="79"/>
  <c r="T100" i="79"/>
  <c r="T101" i="79"/>
  <c r="T59" i="79"/>
  <c r="T106" i="79"/>
  <c r="T39" i="79"/>
  <c r="T94" i="79"/>
  <c r="T47" i="79"/>
  <c r="T124" i="79"/>
  <c r="T63" i="79"/>
  <c r="T70" i="79"/>
  <c r="T102" i="79"/>
  <c r="T83" i="79"/>
  <c r="T49" i="79"/>
  <c r="T129" i="79"/>
  <c r="T91" i="79"/>
  <c r="T79" i="79"/>
  <c r="T144" i="79"/>
  <c r="T149" i="79"/>
  <c r="T136" i="79"/>
  <c r="T157" i="79"/>
  <c r="T130" i="79"/>
  <c r="BQ163" i="79"/>
  <c r="T64" i="79"/>
  <c r="T84" i="79"/>
  <c r="T104" i="79"/>
  <c r="T135" i="79"/>
  <c r="T122" i="79"/>
  <c r="T42" i="79"/>
  <c r="T97" i="79"/>
  <c r="T73" i="79"/>
  <c r="T126" i="79"/>
  <c r="T142" i="79"/>
  <c r="BM63" i="79"/>
  <c r="BM60" i="79"/>
  <c r="BM58" i="79"/>
  <c r="BQ77" i="79"/>
  <c r="BQ81" i="79"/>
  <c r="T145" i="79"/>
  <c r="T121" i="79"/>
  <c r="T133" i="79"/>
  <c r="T57" i="79"/>
  <c r="T120" i="79"/>
  <c r="BN163" i="79"/>
  <c r="T152" i="79"/>
  <c r="T105" i="79"/>
  <c r="T90" i="79"/>
  <c r="T93" i="79"/>
  <c r="T53" i="79"/>
  <c r="BM160" i="79"/>
  <c r="T148" i="79"/>
  <c r="T68" i="79"/>
  <c r="T134" i="79"/>
  <c r="BQ162" i="79"/>
  <c r="BN161" i="79"/>
  <c r="T78" i="79"/>
  <c r="T131" i="79"/>
  <c r="T156" i="79"/>
  <c r="BP72" i="79"/>
  <c r="BN157" i="79"/>
  <c r="BQ87" i="79"/>
  <c r="BO123" i="79"/>
  <c r="BP152" i="79"/>
  <c r="BM122" i="79"/>
  <c r="T118" i="79"/>
  <c r="BM70" i="79"/>
  <c r="BN62" i="79"/>
  <c r="BO64" i="79"/>
  <c r="BM139" i="79"/>
  <c r="BN154" i="79"/>
  <c r="BP129" i="79"/>
  <c r="BM137" i="79"/>
  <c r="BO155" i="79"/>
  <c r="BP82" i="79"/>
  <c r="BP147" i="79"/>
  <c r="BP154" i="79"/>
  <c r="BN152" i="79"/>
  <c r="BN60" i="79"/>
  <c r="BP79" i="79"/>
  <c r="BP71" i="79"/>
  <c r="BM118" i="79"/>
  <c r="BO126" i="79"/>
  <c r="BN120" i="79"/>
  <c r="T66" i="79"/>
  <c r="T52" i="79"/>
  <c r="T56" i="79"/>
  <c r="T107" i="79"/>
  <c r="T46" i="79"/>
  <c r="T61" i="79"/>
  <c r="T62" i="79"/>
  <c r="BO163" i="79"/>
  <c r="T108" i="79"/>
  <c r="T143" i="79"/>
  <c r="T123" i="79"/>
  <c r="T98" i="79"/>
  <c r="T44" i="79"/>
  <c r="T81" i="79"/>
  <c r="T113" i="79"/>
  <c r="BO95" i="79" s="1"/>
  <c r="BQ120" i="79"/>
  <c r="BQ14" i="79"/>
  <c r="BQ15" i="79"/>
  <c r="T58" i="79"/>
  <c r="T155" i="79"/>
  <c r="T138" i="79"/>
  <c r="BO37" i="79"/>
  <c r="T41" i="79"/>
  <c r="BN66" i="79"/>
  <c r="BP116" i="79"/>
  <c r="BN80" i="79"/>
  <c r="BP11" i="79"/>
  <c r="BM25" i="79"/>
  <c r="BP153" i="79"/>
  <c r="BM27" i="79"/>
  <c r="BM98" i="79"/>
  <c r="BM128" i="79"/>
  <c r="BM75" i="79"/>
  <c r="BP109" i="79"/>
  <c r="BM157" i="79"/>
  <c r="BN92" i="79"/>
  <c r="BQ12" i="79"/>
  <c r="BQ157" i="79"/>
  <c r="BO32" i="79"/>
  <c r="BO148" i="79"/>
  <c r="BN8" i="79"/>
  <c r="BM142" i="79"/>
  <c r="BP161" i="79"/>
  <c r="BN124" i="79"/>
  <c r="BQ88" i="79"/>
  <c r="BP70" i="79"/>
  <c r="BN164" i="79"/>
  <c r="BO143" i="79"/>
  <c r="BM64" i="79"/>
  <c r="BO156" i="79"/>
  <c r="BO151" i="79"/>
  <c r="BN84" i="79"/>
  <c r="BO83" i="79"/>
  <c r="BP85" i="79"/>
  <c r="BM23" i="79"/>
  <c r="BN65" i="79"/>
  <c r="BO157" i="79"/>
  <c r="BN141" i="79"/>
  <c r="BP146" i="79"/>
  <c r="BQ76" i="79"/>
  <c r="BO107" i="79"/>
  <c r="BM147" i="79"/>
  <c r="BM103" i="79"/>
  <c r="BP35" i="79"/>
  <c r="BO84" i="79"/>
  <c r="BP111" i="79"/>
  <c r="BQ138" i="79"/>
  <c r="BP13" i="79"/>
  <c r="BP134" i="79"/>
  <c r="BP155" i="79"/>
  <c r="BP17" i="79"/>
  <c r="BN73" i="79"/>
  <c r="BQ80" i="79"/>
  <c r="BO78" i="79"/>
  <c r="BQ123" i="79"/>
  <c r="BP132" i="79"/>
  <c r="BN149" i="79"/>
  <c r="BN118" i="79"/>
  <c r="BN153" i="79"/>
  <c r="BM136" i="79"/>
  <c r="BO159" i="79"/>
  <c r="BO122" i="79"/>
  <c r="BN90" i="79"/>
  <c r="BP139" i="79"/>
  <c r="BO77" i="79"/>
  <c r="BP144" i="79"/>
  <c r="T111" i="79"/>
  <c r="BM89" i="79" s="1"/>
  <c r="BO160" i="79"/>
  <c r="T54" i="79"/>
  <c r="BM164" i="79"/>
  <c r="T128" i="79"/>
  <c r="T117" i="79"/>
  <c r="BN160" i="79"/>
  <c r="T151" i="79"/>
  <c r="T74" i="79"/>
  <c r="T43" i="79"/>
  <c r="BP162" i="79"/>
  <c r="BP32" i="79"/>
  <c r="T55" i="79"/>
  <c r="BO162" i="79"/>
  <c r="BO51" i="79"/>
  <c r="BO17" i="79"/>
  <c r="BM85" i="79"/>
  <c r="BQ108" i="79"/>
  <c r="BO100" i="79"/>
  <c r="T40" i="79"/>
  <c r="BO6" i="79" s="1"/>
  <c r="T92" i="79"/>
  <c r="T76" i="79"/>
  <c r="T77" i="79"/>
  <c r="BN24" i="79"/>
  <c r="BQ19" i="79"/>
  <c r="BM57" i="79"/>
  <c r="BQ140" i="79"/>
  <c r="BM87" i="79"/>
  <c r="BQ102" i="79"/>
  <c r="BM28" i="79"/>
  <c r="BQ67" i="79"/>
  <c r="BM71" i="79"/>
  <c r="BN19" i="79"/>
  <c r="BP140" i="79"/>
  <c r="BQ122" i="79"/>
  <c r="BM61" i="79"/>
  <c r="BQ41" i="79"/>
  <c r="BQ90" i="79"/>
  <c r="BQ43" i="79"/>
  <c r="BM69" i="79"/>
  <c r="BN47" i="79"/>
  <c r="BP66" i="79"/>
  <c r="BP16" i="79"/>
  <c r="BQ13" i="79"/>
  <c r="BP113" i="79"/>
  <c r="BQ39" i="79"/>
  <c r="BQ141" i="79"/>
  <c r="BO120" i="79"/>
  <c r="BP67" i="79"/>
  <c r="BP121" i="79"/>
  <c r="BN127" i="79"/>
  <c r="BM56" i="79"/>
  <c r="BP60" i="79"/>
  <c r="BM112" i="79"/>
  <c r="BQ152" i="79"/>
  <c r="BM83" i="79"/>
  <c r="BO142" i="79"/>
  <c r="BM43" i="79"/>
  <c r="BO133" i="79"/>
  <c r="BQ155" i="79"/>
  <c r="BO150" i="79"/>
  <c r="BO154" i="79"/>
  <c r="BN137" i="79"/>
  <c r="BO152" i="79"/>
  <c r="BQ84" i="79"/>
  <c r="BP97" i="79"/>
  <c r="BQ5" i="79"/>
  <c r="BN77" i="79"/>
  <c r="BQ124" i="79"/>
  <c r="BN104" i="79"/>
  <c r="BN11" i="79"/>
  <c r="BQ158" i="79"/>
  <c r="BO131" i="79"/>
  <c r="BQ86" i="79"/>
  <c r="BO53" i="79"/>
  <c r="BP130" i="79"/>
  <c r="BO94" i="79"/>
  <c r="BQ137" i="79"/>
  <c r="BN26" i="79"/>
  <c r="BP136" i="79"/>
  <c r="BN22" i="79"/>
  <c r="BP8" i="79"/>
  <c r="BQ111" i="79"/>
  <c r="BN122" i="79"/>
  <c r="BN50" i="79"/>
  <c r="BP44" i="79"/>
  <c r="BN99" i="79"/>
  <c r="BO96" i="79"/>
  <c r="BO144" i="79"/>
  <c r="BQ106" i="79"/>
  <c r="BN27" i="79"/>
  <c r="BN110" i="79"/>
  <c r="BP41" i="79"/>
  <c r="BO9" i="79"/>
  <c r="BQ18" i="79"/>
  <c r="BM16" i="79"/>
  <c r="BP114" i="79"/>
  <c r="BM81" i="79"/>
  <c r="BO101" i="79"/>
  <c r="BP45" i="79"/>
  <c r="BM66" i="79"/>
  <c r="BO73" i="79"/>
  <c r="BQ83" i="79"/>
  <c r="BM62" i="79"/>
  <c r="BN79" i="79"/>
  <c r="BP138" i="79"/>
  <c r="BM115" i="79"/>
  <c r="BO146" i="79"/>
  <c r="BM155" i="79"/>
  <c r="BM138" i="79"/>
  <c r="BO124" i="79"/>
  <c r="BP156" i="79"/>
  <c r="BM48" i="79"/>
  <c r="BM36" i="79"/>
  <c r="BO39" i="79"/>
  <c r="BM79" i="79"/>
  <c r="BQ25" i="79"/>
  <c r="BN61" i="79"/>
  <c r="BQ71" i="79"/>
  <c r="BN129" i="79"/>
  <c r="BM34" i="79"/>
  <c r="BO139" i="79"/>
  <c r="BM78" i="79"/>
  <c r="BO102" i="79"/>
  <c r="BN54" i="79"/>
  <c r="BM127" i="79"/>
  <c r="BN136" i="79"/>
  <c r="BO125" i="79"/>
  <c r="BM143" i="79"/>
  <c r="BM152" i="79"/>
  <c r="BN112" i="79"/>
  <c r="BM73" i="79"/>
  <c r="BQ82" i="79"/>
  <c r="BQ79" i="79"/>
  <c r="BM6" i="79"/>
  <c r="BO49" i="79"/>
  <c r="BQ97" i="79"/>
  <c r="BO89" i="79"/>
  <c r="BO80" i="79"/>
  <c r="BQ29" i="79"/>
  <c r="BP29" i="79"/>
  <c r="BQ27" i="79"/>
  <c r="BM132" i="79"/>
  <c r="BO145" i="79"/>
  <c r="BM102" i="79"/>
  <c r="BM19" i="79"/>
  <c r="BN123" i="79"/>
  <c r="BO140" i="79"/>
  <c r="BO36" i="79"/>
  <c r="BP5" i="79"/>
  <c r="BO66" i="79"/>
  <c r="BQ128" i="79"/>
  <c r="BM86" i="79"/>
  <c r="BM30" i="79"/>
  <c r="BN48" i="79"/>
  <c r="BQ45" i="79"/>
  <c r="BO35" i="79"/>
  <c r="BO60" i="79"/>
  <c r="BM82" i="79"/>
  <c r="BQ16" i="79"/>
  <c r="BN57" i="79"/>
  <c r="BM77" i="79"/>
  <c r="BP88" i="79"/>
  <c r="BQ21" i="79"/>
  <c r="BQ117" i="79"/>
  <c r="BO22" i="79"/>
  <c r="BM33" i="79"/>
  <c r="BP65" i="79"/>
  <c r="BQ56" i="79"/>
  <c r="BM11" i="79"/>
  <c r="BQ9" i="79"/>
  <c r="BP125" i="79"/>
  <c r="BO113" i="79"/>
  <c r="BM65" i="79"/>
  <c r="BQ116" i="79"/>
  <c r="BP62" i="79"/>
  <c r="BP108" i="79"/>
  <c r="BQ66" i="79"/>
  <c r="BN96" i="79"/>
  <c r="BP7" i="79"/>
  <c r="BQ126" i="79"/>
  <c r="BQ127" i="79"/>
  <c r="BM29" i="79"/>
  <c r="BO164" i="79"/>
  <c r="BM116" i="79"/>
  <c r="BM123" i="79"/>
  <c r="BO50" i="79"/>
  <c r="BP69" i="79"/>
  <c r="BQ24" i="79"/>
  <c r="BP18" i="79"/>
  <c r="BO105" i="79"/>
  <c r="BN140" i="79"/>
  <c r="BO130" i="79"/>
  <c r="BO161" i="79"/>
  <c r="BQ142" i="79"/>
  <c r="BP94" i="79"/>
  <c r="BQ57" i="79"/>
  <c r="BP150" i="79"/>
  <c r="BP57" i="79"/>
  <c r="BQ62" i="79"/>
  <c r="BN100" i="79"/>
  <c r="BQ132" i="79"/>
  <c r="BO45" i="79"/>
  <c r="BO31" i="79"/>
  <c r="BM130" i="79"/>
  <c r="BN63" i="79"/>
  <c r="BQ33" i="79"/>
  <c r="BP14" i="79"/>
  <c r="BM38" i="79"/>
  <c r="BO74" i="79"/>
  <c r="BQ131" i="79"/>
  <c r="BM59" i="79"/>
  <c r="BO7" i="79"/>
  <c r="BQ30" i="79"/>
  <c r="BN17" i="79"/>
  <c r="BP104" i="79"/>
  <c r="BM94" i="79"/>
  <c r="BQ161" i="79"/>
  <c r="BO135" i="79"/>
  <c r="BN133" i="79"/>
  <c r="BN21" i="79"/>
  <c r="BM49" i="79"/>
  <c r="BN58" i="79"/>
  <c r="BN151" i="79"/>
  <c r="BO138" i="79"/>
  <c r="BQ148" i="79"/>
  <c r="BN49" i="79"/>
  <c r="BM50" i="79"/>
  <c r="BN116" i="79"/>
  <c r="BN121" i="79"/>
  <c r="BP131" i="79"/>
  <c r="BO153" i="79"/>
  <c r="BP137" i="79"/>
  <c r="BO137" i="79"/>
  <c r="BO149" i="79"/>
  <c r="BQ129" i="79"/>
  <c r="BP77" i="79"/>
  <c r="BO75" i="79"/>
  <c r="BQ85" i="79"/>
  <c r="BP6" i="79"/>
  <c r="BP48" i="79"/>
  <c r="BO108" i="79"/>
  <c r="BO82" i="79"/>
  <c r="BP96" i="79"/>
  <c r="BN6" i="79"/>
  <c r="BP21" i="79"/>
  <c r="BN36" i="79"/>
  <c r="BP86" i="79"/>
  <c r="BO109" i="79"/>
  <c r="BQ153" i="79"/>
  <c r="BQ150" i="79"/>
  <c r="BM46" i="79"/>
  <c r="BN150" i="79"/>
  <c r="BP74" i="79"/>
  <c r="BO18" i="79"/>
  <c r="BO129" i="79"/>
  <c r="BP101" i="79"/>
  <c r="BQ159" i="79"/>
  <c r="BP61" i="79"/>
  <c r="BM26" i="79"/>
  <c r="BM13" i="79"/>
  <c r="BO91" i="79"/>
  <c r="BQ47" i="79"/>
  <c r="BQ17" i="79"/>
  <c r="BM146" i="79"/>
  <c r="BQ156" i="79"/>
  <c r="BQ96" i="79"/>
  <c r="BN144" i="79"/>
  <c r="BO158" i="79"/>
  <c r="BO134" i="79"/>
  <c r="BM76" i="79"/>
  <c r="BP112" i="79"/>
  <c r="BQ48" i="79"/>
  <c r="BO97" i="79"/>
  <c r="BO11" i="79"/>
  <c r="BN38" i="79"/>
  <c r="BQ149" i="79"/>
  <c r="BQ125" i="79"/>
  <c r="BQ136" i="79"/>
  <c r="BQ59" i="79"/>
  <c r="BN142" i="79"/>
  <c r="BQ109" i="79"/>
  <c r="BN12" i="79"/>
  <c r="BP19" i="79"/>
  <c r="BP30" i="79"/>
  <c r="BN138" i="79"/>
  <c r="BM92" i="79"/>
  <c r="BO28" i="79"/>
  <c r="BN134" i="79"/>
  <c r="BQ101" i="79"/>
  <c r="BM21" i="79"/>
  <c r="BQ143" i="79"/>
  <c r="BO128" i="79"/>
  <c r="BM44" i="79"/>
  <c r="BO76" i="79"/>
  <c r="BQ145" i="79"/>
  <c r="BM53" i="79"/>
  <c r="BP50" i="79"/>
  <c r="BP106" i="79"/>
  <c r="BM10" i="79"/>
  <c r="BM149" i="79"/>
  <c r="BM52" i="79"/>
  <c r="BN86" i="79"/>
  <c r="BP42" i="79"/>
  <c r="BP28" i="79"/>
  <c r="BN101" i="79"/>
  <c r="BM120" i="79"/>
  <c r="BM45" i="79"/>
  <c r="BN33" i="79"/>
  <c r="BQ112" i="79"/>
  <c r="BN10" i="79"/>
  <c r="BP36" i="79"/>
  <c r="BM159" i="79"/>
  <c r="BP56" i="79"/>
  <c r="BP92" i="79"/>
  <c r="BQ69" i="79"/>
  <c r="BO87" i="79"/>
  <c r="BM163" i="79"/>
  <c r="BQ103" i="79"/>
  <c r="BP37" i="79"/>
  <c r="BN43" i="79"/>
  <c r="BQ44" i="79"/>
  <c r="BP90" i="79"/>
  <c r="BN30" i="79"/>
  <c r="BP160" i="79"/>
  <c r="BO58" i="79"/>
  <c r="BO65" i="79"/>
  <c r="BN74" i="79"/>
  <c r="BM104" i="79"/>
  <c r="BQ147" i="79"/>
  <c r="BN93" i="79"/>
  <c r="BN128" i="79"/>
  <c r="BO26" i="79"/>
  <c r="BN18" i="79"/>
  <c r="BQ35" i="79"/>
  <c r="BP31" i="79"/>
  <c r="BN46" i="79"/>
  <c r="BN69" i="79"/>
  <c r="BQ78" i="79"/>
  <c r="BM74" i="79"/>
  <c r="BQ93" i="79"/>
  <c r="BQ42" i="79"/>
  <c r="BQ58" i="79"/>
  <c r="BM129" i="79"/>
  <c r="BN97" i="79"/>
  <c r="BM90" i="79"/>
  <c r="BQ91" i="79"/>
  <c r="BQ34" i="79"/>
  <c r="BP107" i="79"/>
  <c r="BO33" i="79"/>
  <c r="BP46" i="79"/>
  <c r="BO34" i="79"/>
  <c r="BM7" i="79"/>
  <c r="BM158" i="79"/>
  <c r="BP143" i="79"/>
  <c r="BO115" i="79"/>
  <c r="BN139" i="79"/>
  <c r="BO23" i="79"/>
  <c r="BN119" i="79"/>
  <c r="BM39" i="79"/>
  <c r="BP159" i="79"/>
  <c r="BO112" i="79"/>
  <c r="BM153" i="79"/>
  <c r="BM88" i="79"/>
  <c r="BP158" i="79"/>
  <c r="BN87" i="79"/>
  <c r="BN85" i="79"/>
  <c r="BN98" i="79"/>
  <c r="BO25" i="79"/>
  <c r="BO15" i="79"/>
  <c r="BP55" i="79"/>
  <c r="BO52" i="79"/>
  <c r="BO104" i="79"/>
  <c r="BP123" i="79"/>
  <c r="BQ68" i="79"/>
  <c r="BP84" i="79"/>
  <c r="BP80" i="79"/>
  <c r="BN34" i="79"/>
  <c r="BN159" i="79"/>
  <c r="BM125" i="79"/>
  <c r="BM124" i="79"/>
  <c r="BM148" i="79"/>
  <c r="BO30" i="79"/>
  <c r="BQ75" i="79"/>
  <c r="BQ160" i="79"/>
  <c r="BN70" i="79"/>
  <c r="BM96" i="79"/>
  <c r="BO10" i="79"/>
  <c r="BO42" i="79"/>
  <c r="BQ100" i="79"/>
  <c r="BO12" i="79"/>
  <c r="BQ46" i="79"/>
  <c r="BM161" i="79"/>
  <c r="BM162" i="79"/>
  <c r="BP164" i="79"/>
  <c r="BQ164" i="79"/>
  <c r="BN162" i="79"/>
  <c r="BM151" i="79"/>
  <c r="BQ134" i="79"/>
  <c r="BP87" i="79"/>
  <c r="BM47" i="79"/>
  <c r="BN55" i="79"/>
  <c r="BO57" i="79"/>
  <c r="BN53" i="79"/>
  <c r="BP122" i="79"/>
  <c r="BM156" i="79"/>
  <c r="BQ139" i="79"/>
  <c r="BN148" i="79"/>
  <c r="BN145" i="79"/>
  <c r="BQ135" i="79"/>
  <c r="BQ94" i="79"/>
  <c r="BP120" i="79"/>
  <c r="BN64" i="79"/>
  <c r="BP73" i="79"/>
  <c r="BN71" i="79"/>
  <c r="BQ50" i="79"/>
  <c r="BP110" i="79"/>
  <c r="BP91" i="79"/>
  <c r="BQ115" i="79"/>
  <c r="BN15" i="79"/>
  <c r="BM9" i="79"/>
  <c r="BP25" i="79"/>
  <c r="BP33" i="79"/>
  <c r="BN35" i="79"/>
  <c r="BQ63" i="79"/>
  <c r="BP151" i="79"/>
  <c r="BM17" i="79"/>
  <c r="BP68" i="79"/>
  <c r="BQ23" i="79"/>
  <c r="BM51" i="79"/>
  <c r="BN51" i="79"/>
  <c r="BN115" i="79"/>
  <c r="BM101" i="79"/>
  <c r="BO20" i="79"/>
  <c r="BM140" i="79"/>
  <c r="BM121" i="79"/>
  <c r="BM114" i="79"/>
  <c r="BN9" i="79"/>
  <c r="BO16" i="79"/>
  <c r="BO56" i="79"/>
  <c r="BN56" i="79"/>
  <c r="BO67" i="79"/>
  <c r="BQ73" i="79"/>
  <c r="BM72" i="79"/>
  <c r="BM145" i="79"/>
  <c r="BQ107" i="79"/>
  <c r="BO61" i="79"/>
  <c r="BN107" i="79"/>
  <c r="BO110" i="79"/>
  <c r="BM18" i="79"/>
  <c r="BP64" i="79"/>
  <c r="BN67" i="79"/>
  <c r="BP133" i="79"/>
  <c r="BM109" i="79"/>
  <c r="BP102" i="79"/>
  <c r="BO127" i="79"/>
  <c r="BM110" i="79"/>
  <c r="BO68" i="79"/>
  <c r="BP63" i="79"/>
  <c r="BO63" i="79"/>
  <c r="BN76" i="79"/>
  <c r="BO118" i="79"/>
  <c r="BN106" i="79"/>
  <c r="BN23" i="79"/>
  <c r="BN13" i="79"/>
  <c r="BO147" i="79"/>
  <c r="BN82" i="79"/>
  <c r="BM42" i="79"/>
  <c r="BO59" i="79"/>
  <c r="BM93" i="79"/>
  <c r="BM35" i="79"/>
  <c r="BN20" i="79"/>
  <c r="BM126" i="79"/>
  <c r="BM117" i="79"/>
  <c r="BP100" i="79"/>
  <c r="BQ105" i="79"/>
  <c r="BM99" i="79"/>
  <c r="BQ31" i="79"/>
  <c r="BP145" i="79"/>
  <c r="BP118" i="79"/>
  <c r="BQ133" i="79"/>
  <c r="BQ36" i="79"/>
  <c r="BQ89" i="79"/>
  <c r="BP142" i="79"/>
  <c r="BP141" i="79"/>
  <c r="BP51" i="79"/>
  <c r="BO29" i="79"/>
  <c r="BM134" i="79"/>
  <c r="BN83" i="79"/>
  <c r="BP47" i="79"/>
  <c r="BN81" i="79"/>
  <c r="BN103" i="79"/>
  <c r="BQ49" i="79"/>
  <c r="BP105" i="79"/>
  <c r="BN28" i="79"/>
  <c r="BM8" i="79"/>
  <c r="BN29" i="79"/>
  <c r="BP163" i="79"/>
  <c r="BP149" i="79"/>
  <c r="BP148" i="79"/>
  <c r="BN143" i="79"/>
  <c r="BN156" i="79"/>
  <c r="BP157" i="79"/>
  <c r="BM150" i="79"/>
  <c r="BN155" i="79"/>
  <c r="BO70" i="79"/>
  <c r="BN72" i="79"/>
  <c r="BP81" i="79"/>
  <c r="BM67" i="79"/>
  <c r="BP78" i="79"/>
  <c r="BO79" i="79"/>
  <c r="BN75" i="79"/>
  <c r="BQ92" i="79"/>
  <c r="BP83" i="79"/>
  <c r="BO69" i="79"/>
  <c r="BM141" i="79"/>
  <c r="BN146" i="79"/>
  <c r="BN147" i="79"/>
  <c r="BM144" i="79"/>
  <c r="BN131" i="79"/>
  <c r="BM113" i="79"/>
  <c r="BM119" i="79"/>
  <c r="BN130" i="79"/>
  <c r="BQ154" i="79"/>
  <c r="BP128" i="79"/>
  <c r="BM133" i="79"/>
  <c r="BP126" i="79"/>
  <c r="BN114" i="79"/>
  <c r="BO119" i="79"/>
  <c r="BQ151" i="79"/>
  <c r="BN117" i="79"/>
  <c r="BP127" i="79"/>
  <c r="BN158" i="79"/>
  <c r="BM154" i="79"/>
  <c r="BO5" i="79"/>
  <c r="BP22" i="79"/>
  <c r="BQ11" i="79"/>
  <c r="BN14" i="79"/>
  <c r="BQ37" i="79"/>
  <c r="BP15" i="79"/>
  <c r="BQ28" i="79"/>
  <c r="BQ8" i="79"/>
  <c r="BN25" i="79"/>
  <c r="BP39" i="79"/>
  <c r="BN31" i="79"/>
  <c r="BQ40" i="79"/>
  <c r="BN7" i="79"/>
  <c r="BP10" i="79"/>
  <c r="BM32" i="79"/>
  <c r="BN32" i="79"/>
  <c r="BO8" i="79"/>
  <c r="BP12" i="79"/>
  <c r="BM20" i="79"/>
  <c r="BM5" i="79"/>
  <c r="BQ26" i="79"/>
  <c r="BO14" i="79"/>
  <c r="BO21" i="79"/>
  <c r="BP38" i="79"/>
  <c r="BP34" i="79"/>
  <c r="BO27" i="79"/>
  <c r="BQ7" i="79"/>
  <c r="BQ10" i="79"/>
  <c r="BO19" i="79"/>
  <c r="BP23" i="79"/>
  <c r="BQ32" i="79"/>
  <c r="BM14" i="79"/>
  <c r="BQ22" i="79"/>
  <c r="BM24" i="79"/>
  <c r="BP27" i="79"/>
  <c r="BN5" i="79"/>
  <c r="BM22" i="79"/>
  <c r="BO13" i="79"/>
  <c r="BM31" i="79"/>
  <c r="BQ20" i="79"/>
  <c r="BQ38" i="79"/>
  <c r="BM12" i="79"/>
  <c r="BM15" i="79"/>
  <c r="BP40" i="79"/>
  <c r="BO86" i="79"/>
  <c r="BQ99" i="79"/>
  <c r="BP99" i="79"/>
  <c r="BN89" i="79"/>
  <c r="BN91" i="79"/>
  <c r="BQ104" i="79"/>
  <c r="BP93" i="79"/>
  <c r="BP98" i="79"/>
  <c r="BQ98" i="79"/>
  <c r="BP95" i="79"/>
  <c r="BO85" i="79"/>
  <c r="BO90" i="79"/>
  <c r="BO88" i="79"/>
  <c r="BN88" i="79"/>
  <c r="BO92" i="79"/>
  <c r="BM84" i="79"/>
  <c r="BM80" i="79"/>
  <c r="BP89" i="79"/>
  <c r="BO93" i="79"/>
  <c r="BM135" i="79"/>
  <c r="BO141" i="79"/>
  <c r="BP119" i="79"/>
  <c r="BN102" i="79"/>
  <c r="BO114" i="79"/>
  <c r="BO106" i="79"/>
  <c r="BM107" i="79"/>
  <c r="BM100" i="79"/>
  <c r="BP115" i="79"/>
  <c r="BM105" i="79"/>
  <c r="BQ121" i="79"/>
  <c r="BM108" i="79"/>
  <c r="BN109" i="79"/>
  <c r="BO111" i="79"/>
  <c r="BP117" i="79"/>
  <c r="BQ118" i="79"/>
  <c r="BO103" i="79"/>
  <c r="BQ119" i="79"/>
  <c r="BN108" i="79"/>
  <c r="BN111" i="79"/>
  <c r="BM106" i="79"/>
  <c r="BN105" i="79"/>
  <c r="BN78" i="79"/>
  <c r="BQ95" i="79"/>
  <c r="BO81" i="79"/>
  <c r="BO136" i="79"/>
  <c r="BP135" i="79"/>
  <c r="BN126" i="79"/>
  <c r="BQ146" i="79"/>
  <c r="BN132" i="79"/>
  <c r="BQ144" i="79"/>
  <c r="BM131" i="79"/>
  <c r="BN125" i="79"/>
  <c r="BN135" i="79"/>
  <c r="BO132" i="79"/>
  <c r="BP124" i="79"/>
  <c r="BQ130" i="79"/>
  <c r="BO116" i="79"/>
  <c r="BN113" i="79"/>
  <c r="BM111" i="79"/>
  <c r="BO117" i="79"/>
  <c r="BO121" i="79"/>
  <c r="BM91" i="79"/>
  <c r="BN95" i="79"/>
  <c r="BQ110" i="79"/>
  <c r="BO98" i="79"/>
  <c r="BO99" i="79"/>
  <c r="BP103" i="79"/>
  <c r="BN94" i="79"/>
  <c r="BQ113" i="79"/>
  <c r="BQ114" i="79"/>
  <c r="BM97" i="79"/>
  <c r="BM95" i="79"/>
  <c r="BP58" i="79"/>
  <c r="BM40" i="79"/>
  <c r="BN52" i="79"/>
  <c r="BP49" i="79"/>
  <c r="BM55" i="79"/>
  <c r="BQ64" i="79"/>
  <c r="BM37" i="79"/>
  <c r="BQ55" i="79"/>
  <c r="BQ54" i="79"/>
  <c r="BN40" i="79"/>
  <c r="BO38" i="79"/>
  <c r="BQ51" i="79"/>
  <c r="BP53" i="79"/>
  <c r="BQ72" i="79"/>
  <c r="BP59" i="79"/>
  <c r="BQ65" i="79"/>
  <c r="BQ60" i="79"/>
  <c r="BN37" i="79"/>
  <c r="BN42" i="79"/>
  <c r="BN44" i="79"/>
  <c r="BQ53" i="79"/>
  <c r="BO44" i="79"/>
  <c r="BO41" i="79"/>
  <c r="BQ61" i="79"/>
  <c r="BN45" i="79"/>
  <c r="BO62" i="79"/>
  <c r="BP43" i="79"/>
  <c r="BN39" i="79"/>
  <c r="BO55" i="79"/>
  <c r="BO48" i="79"/>
  <c r="BN41" i="79"/>
  <c r="BP54" i="79"/>
  <c r="BN59" i="79"/>
  <c r="BM54" i="79"/>
  <c r="BP52" i="79"/>
  <c r="BO54" i="79"/>
  <c r="BQ52" i="79"/>
  <c r="BQ70" i="79"/>
  <c r="BM41" i="79"/>
  <c r="BO47" i="79"/>
  <c r="BO40" i="79"/>
  <c r="BQ74" i="79"/>
  <c r="BO46" i="79"/>
  <c r="BO43" i="79"/>
  <c r="BP26" i="79"/>
  <c r="BN16" i="79"/>
  <c r="BO24" i="79"/>
  <c r="BP24" i="79"/>
  <c r="BP20" i="79"/>
  <c r="BO71" i="79"/>
  <c r="BO72" i="79"/>
  <c r="BM68" i="79"/>
  <c r="BP76" i="79"/>
  <c r="BN68" i="79"/>
  <c r="BP75" i="79"/>
  <c r="CD148" i="79" l="1"/>
  <c r="CB135" i="79"/>
  <c r="CC156" i="79"/>
  <c r="CB122" i="79"/>
  <c r="BZ111" i="79"/>
  <c r="CA131" i="79"/>
  <c r="CA151" i="79"/>
  <c r="CA116" i="79"/>
  <c r="BZ151" i="79"/>
  <c r="CC122" i="79"/>
  <c r="CB124" i="79"/>
  <c r="CB159" i="79"/>
  <c r="CB126" i="79"/>
  <c r="CA156" i="79"/>
  <c r="BZ127" i="79"/>
  <c r="CA121" i="79"/>
  <c r="CB141" i="79"/>
  <c r="BZ156" i="79"/>
  <c r="BZ138" i="79"/>
  <c r="BZ136" i="79"/>
  <c r="CB117" i="79"/>
  <c r="BZ113" i="79"/>
  <c r="CB138" i="79"/>
  <c r="CC131" i="79"/>
  <c r="CC144" i="79"/>
  <c r="CD139" i="79"/>
  <c r="BZ155" i="79"/>
  <c r="CA153" i="79"/>
  <c r="CC135" i="79"/>
  <c r="BZ119" i="79"/>
  <c r="CA136" i="79"/>
  <c r="CB153" i="79"/>
  <c r="CA129" i="79"/>
  <c r="CA148" i="79"/>
  <c r="CB146" i="79"/>
  <c r="CA118" i="79"/>
  <c r="BZ118" i="79"/>
  <c r="CA130" i="79"/>
  <c r="CB125" i="79"/>
  <c r="CC137" i="79"/>
  <c r="CA120" i="79"/>
  <c r="CA145" i="79"/>
  <c r="BZ115" i="79"/>
  <c r="CA149" i="79"/>
  <c r="CA126" i="79"/>
  <c r="BZ141" i="79"/>
  <c r="BZ143" i="79"/>
  <c r="CB137" i="79"/>
  <c r="CA133" i="79"/>
  <c r="CD135" i="79"/>
  <c r="CC138" i="79"/>
  <c r="CC132" i="79"/>
  <c r="CD146" i="79"/>
  <c r="CA158" i="79"/>
  <c r="BZ152" i="79"/>
  <c r="CB149" i="79"/>
  <c r="CD134" i="79"/>
  <c r="CD123" i="79"/>
  <c r="CC119" i="79"/>
  <c r="CA109" i="79"/>
  <c r="CA112" i="79"/>
  <c r="CD129" i="79"/>
  <c r="BZ108" i="79"/>
  <c r="CC120" i="79"/>
  <c r="BW5" i="79"/>
  <c r="CC110" i="79"/>
  <c r="CB108" i="79"/>
  <c r="CB111" i="79"/>
  <c r="CD113" i="79"/>
  <c r="CD115" i="79"/>
  <c r="CC114" i="79"/>
  <c r="CD110" i="79"/>
  <c r="CB114" i="79"/>
  <c r="CC117" i="79"/>
  <c r="CC124" i="79"/>
  <c r="CB139" i="79"/>
  <c r="CA132" i="79"/>
  <c r="BZ132" i="79"/>
  <c r="CA110" i="79"/>
  <c r="CA152" i="79"/>
  <c r="CB145" i="79"/>
  <c r="CB109" i="79"/>
  <c r="CB106" i="79"/>
  <c r="CD153" i="79"/>
  <c r="CC139" i="79"/>
  <c r="CC151" i="79"/>
  <c r="CD106" i="79"/>
  <c r="CC155" i="79"/>
  <c r="CC154" i="79"/>
  <c r="CD150" i="79"/>
  <c r="CB136" i="79"/>
  <c r="CB144" i="79"/>
  <c r="CC134" i="79"/>
  <c r="BZ107" i="79"/>
  <c r="CA123" i="79"/>
  <c r="CD114" i="79"/>
  <c r="CB140" i="79"/>
  <c r="CA150" i="79"/>
  <c r="CC147" i="79"/>
  <c r="CC149" i="79"/>
  <c r="CB129" i="79"/>
  <c r="CD147" i="79"/>
  <c r="CA115" i="79"/>
  <c r="CA122" i="79"/>
  <c r="CD138" i="79"/>
  <c r="BZ154" i="79"/>
  <c r="CD128" i="79"/>
  <c r="CD111" i="79"/>
  <c r="CC111" i="79"/>
  <c r="CB155" i="79"/>
  <c r="CD159" i="79"/>
  <c r="BZ140" i="79"/>
  <c r="CA128" i="79"/>
  <c r="BZ121" i="79"/>
  <c r="CC136" i="79"/>
  <c r="CD118" i="79"/>
  <c r="BZ114" i="79"/>
  <c r="BZ137" i="79"/>
  <c r="CD137" i="79"/>
  <c r="BZ147" i="79"/>
  <c r="CA113" i="79"/>
  <c r="CC130" i="79"/>
  <c r="CB107" i="79"/>
  <c r="BZ146" i="79"/>
  <c r="CD156" i="79"/>
  <c r="CC146" i="79"/>
  <c r="CC129" i="79"/>
  <c r="CA146" i="79"/>
  <c r="CB131" i="79"/>
  <c r="CA141" i="79"/>
  <c r="CD144" i="79"/>
  <c r="CA144" i="79"/>
  <c r="CD158" i="79"/>
  <c r="CB157" i="79"/>
  <c r="CB158" i="79"/>
  <c r="BZ145" i="79"/>
  <c r="CA154" i="79"/>
  <c r="CD154" i="79"/>
  <c r="CD117" i="79"/>
  <c r="CB134" i="79"/>
  <c r="CD107" i="79"/>
  <c r="BZ139" i="79"/>
  <c r="CD124" i="79"/>
  <c r="CC112" i="79"/>
  <c r="CA107" i="79"/>
  <c r="CC128" i="79"/>
  <c r="CB110" i="79"/>
  <c r="BZ133" i="79"/>
  <c r="CB152" i="79"/>
  <c r="CB151" i="79"/>
  <c r="CC126" i="79"/>
  <c r="CC125" i="79"/>
  <c r="CD149" i="79"/>
  <c r="BZ129" i="79"/>
  <c r="CC133" i="79"/>
  <c r="CA137" i="79"/>
  <c r="CC115" i="79"/>
  <c r="CB113" i="79"/>
  <c r="CD125" i="79"/>
  <c r="BZ109" i="79"/>
  <c r="CB154" i="79"/>
  <c r="CB156" i="79"/>
  <c r="BZ131" i="79"/>
  <c r="CA147" i="79"/>
  <c r="CD116" i="79"/>
  <c r="CB150" i="79"/>
  <c r="CB143" i="79"/>
  <c r="CA114" i="79"/>
  <c r="CA142" i="79"/>
  <c r="CB127" i="79"/>
  <c r="CD155" i="79"/>
  <c r="CA164" i="79"/>
  <c r="CC108" i="79"/>
  <c r="CD109" i="79"/>
  <c r="CC107" i="79"/>
  <c r="BZ110" i="79"/>
  <c r="CB133" i="79"/>
  <c r="BZ105" i="79"/>
  <c r="CB142" i="79"/>
  <c r="CD119" i="79"/>
  <c r="CA124" i="79"/>
  <c r="CD126" i="79"/>
  <c r="CA138" i="79"/>
  <c r="CD152" i="79"/>
  <c r="CC161" i="79"/>
  <c r="BZ122" i="79"/>
  <c r="CD127" i="79"/>
  <c r="BZ158" i="79"/>
  <c r="CB118" i="79"/>
  <c r="BZ112" i="79"/>
  <c r="BZ142" i="79"/>
  <c r="CC143" i="79"/>
  <c r="CA106" i="79"/>
  <c r="CB164" i="79"/>
  <c r="CA134" i="79"/>
  <c r="CB115" i="79"/>
  <c r="CB148" i="79"/>
  <c r="CA125" i="79"/>
  <c r="CC157" i="79"/>
  <c r="BZ116" i="79"/>
  <c r="CA139" i="79"/>
  <c r="CA127" i="79"/>
  <c r="CA108" i="79"/>
  <c r="BZ123" i="79"/>
  <c r="CC121" i="79"/>
  <c r="CD157" i="79"/>
  <c r="CA111" i="79"/>
  <c r="CD143" i="79"/>
  <c r="CA119" i="79"/>
  <c r="CB147" i="79"/>
  <c r="CB128" i="79"/>
  <c r="CB120" i="79"/>
  <c r="CB119" i="79"/>
  <c r="CC159" i="79"/>
  <c r="CD141" i="79"/>
  <c r="CD151" i="79"/>
  <c r="CB112" i="79"/>
  <c r="BZ157" i="79"/>
  <c r="BZ150" i="79"/>
  <c r="CB105" i="79"/>
  <c r="CD145" i="79"/>
  <c r="BZ153" i="79"/>
  <c r="CC113" i="79"/>
  <c r="CB121" i="79"/>
  <c r="CA117" i="79"/>
  <c r="CA140" i="79"/>
  <c r="CC127" i="79"/>
  <c r="CB130" i="79"/>
  <c r="CC158" i="79"/>
  <c r="CC109" i="79"/>
  <c r="BZ106" i="79"/>
  <c r="CB161" i="79"/>
  <c r="CC106" i="79"/>
  <c r="BZ126" i="79"/>
  <c r="CC152" i="79"/>
  <c r="CD142" i="79"/>
  <c r="BZ117" i="79"/>
  <c r="BZ128" i="79"/>
  <c r="BZ149" i="79"/>
  <c r="CD130" i="79"/>
  <c r="CB123" i="79"/>
  <c r="BZ144" i="79"/>
  <c r="CD105" i="79"/>
  <c r="CB116" i="79"/>
  <c r="CA135" i="79"/>
  <c r="CC148" i="79"/>
  <c r="CC150" i="79"/>
  <c r="CC145" i="79"/>
  <c r="CA155" i="79"/>
  <c r="CC118" i="79"/>
  <c r="CD122" i="79"/>
  <c r="CA157" i="79"/>
  <c r="CD132" i="79"/>
  <c r="BZ120" i="79"/>
  <c r="CC123" i="79"/>
  <c r="CD133" i="79"/>
  <c r="CC140" i="79"/>
  <c r="CC153" i="79"/>
  <c r="BZ135" i="79"/>
  <c r="CA143" i="79"/>
  <c r="BZ130" i="79"/>
  <c r="CD112" i="79"/>
  <c r="CC142" i="79"/>
  <c r="CB132" i="79"/>
  <c r="CC141" i="79"/>
  <c r="CA159" i="79"/>
  <c r="BZ159" i="79"/>
  <c r="BZ125" i="79"/>
  <c r="BZ124" i="79"/>
  <c r="BZ134" i="79"/>
  <c r="CD140" i="79"/>
  <c r="CC116" i="79"/>
  <c r="BZ148" i="79"/>
  <c r="CD131" i="79"/>
  <c r="BZ163" i="79"/>
  <c r="CD160" i="79"/>
  <c r="CA161" i="79"/>
  <c r="CA105" i="79"/>
  <c r="CD108" i="79"/>
  <c r="CC105" i="79"/>
  <c r="CD121" i="79"/>
  <c r="CD120" i="79"/>
  <c r="CD162" i="79"/>
  <c r="CB162" i="79"/>
  <c r="BZ160" i="79"/>
  <c r="CC162" i="79"/>
  <c r="BZ161" i="79"/>
  <c r="CB163" i="79"/>
  <c r="CC163" i="79"/>
  <c r="CA160" i="79"/>
  <c r="CA163" i="79"/>
  <c r="CC160" i="79"/>
  <c r="BZ162" i="79"/>
  <c r="BZ164" i="79"/>
  <c r="CC164" i="79"/>
  <c r="CD163" i="79"/>
  <c r="CD161" i="79"/>
  <c r="CD164" i="79"/>
  <c r="CB160" i="79"/>
  <c r="CA162" i="79"/>
  <c r="CD136" i="79"/>
  <c r="J12" i="65"/>
  <c r="N23" i="71"/>
  <c r="AH151" i="82"/>
  <c r="W152" i="82"/>
  <c r="BQ6" i="79"/>
  <c r="BP9" i="79"/>
  <c r="S6" i="69" l="1"/>
  <c r="S7" i="69"/>
  <c r="S8" i="69"/>
  <c r="S9" i="69"/>
  <c r="S10" i="69"/>
  <c r="S11" i="69"/>
  <c r="S12" i="69"/>
  <c r="S13" i="69"/>
  <c r="S14" i="69"/>
  <c r="S15" i="69"/>
  <c r="S16" i="69"/>
  <c r="S17" i="69"/>
  <c r="S18" i="69"/>
  <c r="S19" i="69"/>
  <c r="S20" i="69"/>
  <c r="S21" i="69"/>
  <c r="S22" i="69"/>
  <c r="S23" i="69"/>
  <c r="S5" i="69"/>
  <c r="AH152" i="82"/>
  <c r="W153" i="82"/>
  <c r="Z23" i="69" l="1"/>
  <c r="AA23" i="69"/>
  <c r="AB23" i="69"/>
  <c r="Y23" i="69"/>
  <c r="AC23" i="69"/>
  <c r="AC20" i="69"/>
  <c r="Y20" i="69"/>
  <c r="AB20" i="69"/>
  <c r="Z20" i="69"/>
  <c r="AA20" i="69"/>
  <c r="Y22" i="69"/>
  <c r="Z22" i="69"/>
  <c r="AA22" i="69"/>
  <c r="AB22" i="69"/>
  <c r="AC22" i="69"/>
  <c r="Y10" i="69"/>
  <c r="Z10" i="69"/>
  <c r="AA10" i="69"/>
  <c r="AB10" i="69"/>
  <c r="AC10" i="69"/>
  <c r="Y9" i="69"/>
  <c r="Z9" i="69"/>
  <c r="AA9" i="69"/>
  <c r="AC9" i="69"/>
  <c r="AB9" i="69"/>
  <c r="AB7" i="69"/>
  <c r="AC7" i="69"/>
  <c r="Y7" i="69"/>
  <c r="AA7" i="69"/>
  <c r="Z7" i="69"/>
  <c r="Z17" i="69"/>
  <c r="AA17" i="69"/>
  <c r="AB17" i="69"/>
  <c r="Y17" i="69"/>
  <c r="AC17" i="69"/>
  <c r="Z11" i="69"/>
  <c r="AA11" i="69"/>
  <c r="AB11" i="69"/>
  <c r="AC11" i="69"/>
  <c r="Y11" i="69"/>
  <c r="Y16" i="69"/>
  <c r="AA16" i="69"/>
  <c r="Z16" i="69"/>
  <c r="AB16" i="69"/>
  <c r="AC16" i="69"/>
  <c r="Y21" i="69"/>
  <c r="Z21" i="69"/>
  <c r="AC21" i="69"/>
  <c r="AA21" i="69"/>
  <c r="AB21" i="69"/>
  <c r="Y15" i="69"/>
  <c r="Z15" i="69"/>
  <c r="AC15" i="69"/>
  <c r="AA15" i="69"/>
  <c r="AB15" i="69"/>
  <c r="AC14" i="69"/>
  <c r="Y14" i="69"/>
  <c r="Z14" i="69"/>
  <c r="AB14" i="69"/>
  <c r="AA14" i="69"/>
  <c r="AC8" i="69"/>
  <c r="Y8" i="69"/>
  <c r="Z8" i="69"/>
  <c r="AB8" i="69"/>
  <c r="AA8" i="69"/>
  <c r="AB19" i="69"/>
  <c r="AC19" i="69"/>
  <c r="AA19" i="69"/>
  <c r="Y19" i="69"/>
  <c r="Z19" i="69"/>
  <c r="AB13" i="69"/>
  <c r="AC13" i="69"/>
  <c r="Y13" i="69"/>
  <c r="AA13" i="69"/>
  <c r="Z13" i="69"/>
  <c r="AA18" i="69"/>
  <c r="AB18" i="69"/>
  <c r="AC18" i="69"/>
  <c r="Z18" i="69"/>
  <c r="Y18" i="69"/>
  <c r="AA12" i="69"/>
  <c r="AB12" i="69"/>
  <c r="AC12" i="69"/>
  <c r="Z12" i="69"/>
  <c r="Y12" i="69"/>
  <c r="AA6" i="69"/>
  <c r="AB6" i="69"/>
  <c r="AC6" i="69"/>
  <c r="Z6" i="69"/>
  <c r="Y6" i="69"/>
  <c r="N4" i="71"/>
  <c r="AH153" i="82"/>
  <c r="W154" i="82"/>
  <c r="H6" i="72" l="1"/>
  <c r="AH154" i="82"/>
  <c r="W155" i="82"/>
  <c r="H14" i="72" l="1"/>
  <c r="H8" i="72"/>
  <c r="H12" i="72"/>
  <c r="H10" i="72"/>
  <c r="H18" i="72"/>
  <c r="H11" i="72"/>
  <c r="H13" i="72"/>
  <c r="H17" i="72"/>
  <c r="H9" i="72"/>
  <c r="H19" i="72"/>
  <c r="H15" i="72"/>
  <c r="H16" i="72"/>
  <c r="H4" i="72"/>
  <c r="AH155" i="82"/>
  <c r="W156" i="82"/>
  <c r="J47" i="71" l="1"/>
  <c r="I38" i="71"/>
  <c r="I36" i="71"/>
  <c r="H36" i="71"/>
  <c r="I37" i="71"/>
  <c r="I43" i="71"/>
  <c r="G39" i="71"/>
  <c r="H30" i="71"/>
  <c r="G36" i="71"/>
  <c r="G42" i="71"/>
  <c r="G44" i="71"/>
  <c r="I45" i="71"/>
  <c r="H46" i="71"/>
  <c r="J39" i="71"/>
  <c r="I29" i="71"/>
  <c r="G29" i="71"/>
  <c r="H33" i="71"/>
  <c r="G37" i="71"/>
  <c r="H41" i="71"/>
  <c r="F37" i="71"/>
  <c r="I35" i="71"/>
  <c r="F29" i="71"/>
  <c r="F40" i="71"/>
  <c r="H47" i="71"/>
  <c r="J41" i="71"/>
  <c r="J44" i="71"/>
  <c r="F42" i="71"/>
  <c r="F30" i="71"/>
  <c r="I44" i="71"/>
  <c r="J32" i="71"/>
  <c r="G31" i="71"/>
  <c r="H34" i="71"/>
  <c r="F32" i="71"/>
  <c r="H39" i="71"/>
  <c r="G35" i="71"/>
  <c r="H32" i="71"/>
  <c r="I34" i="71"/>
  <c r="I39" i="71"/>
  <c r="I41" i="71"/>
  <c r="F38" i="71"/>
  <c r="H44" i="71"/>
  <c r="J30" i="71"/>
  <c r="I31" i="71"/>
  <c r="J33" i="71"/>
  <c r="G28" i="71"/>
  <c r="G38" i="79"/>
  <c r="J35" i="71"/>
  <c r="F36" i="71"/>
  <c r="F39" i="71"/>
  <c r="H45" i="71"/>
  <c r="G45" i="71"/>
  <c r="G41" i="71"/>
  <c r="I33" i="71"/>
  <c r="J46" i="71"/>
  <c r="G33" i="71"/>
  <c r="I46" i="71"/>
  <c r="J45" i="71"/>
  <c r="F41" i="71"/>
  <c r="H38" i="79"/>
  <c r="H28" i="71"/>
  <c r="H43" i="71"/>
  <c r="H40" i="71"/>
  <c r="F43" i="71"/>
  <c r="G30" i="71"/>
  <c r="H42" i="71"/>
  <c r="G43" i="71"/>
  <c r="I40" i="71"/>
  <c r="J40" i="71"/>
  <c r="I47" i="71"/>
  <c r="J34" i="71"/>
  <c r="H37" i="71"/>
  <c r="F33" i="71"/>
  <c r="H29" i="71"/>
  <c r="I42" i="71"/>
  <c r="G46" i="71"/>
  <c r="F45" i="71"/>
  <c r="J43" i="71"/>
  <c r="J37" i="71"/>
  <c r="F34" i="71"/>
  <c r="J38" i="71"/>
  <c r="G32" i="71"/>
  <c r="I38" i="79"/>
  <c r="I28" i="71"/>
  <c r="F47" i="71"/>
  <c r="I32" i="71"/>
  <c r="J31" i="71"/>
  <c r="F35" i="71"/>
  <c r="G40" i="71"/>
  <c r="F28" i="71"/>
  <c r="F38" i="79"/>
  <c r="J36" i="71"/>
  <c r="I30" i="71"/>
  <c r="G38" i="71"/>
  <c r="F31" i="71"/>
  <c r="H38" i="71"/>
  <c r="J42" i="71"/>
  <c r="J29" i="71"/>
  <c r="F44" i="71"/>
  <c r="J38" i="79"/>
  <c r="J28" i="71"/>
  <c r="F46" i="71"/>
  <c r="H35" i="71"/>
  <c r="G47" i="71"/>
  <c r="H31" i="71"/>
  <c r="G34" i="71"/>
  <c r="N59" i="72"/>
  <c r="N20" i="72"/>
  <c r="N25" i="72"/>
  <c r="M20" i="72"/>
  <c r="O98" i="72"/>
  <c r="M42" i="72"/>
  <c r="P13" i="72"/>
  <c r="O31" i="72"/>
  <c r="N103" i="72"/>
  <c r="M92" i="72"/>
  <c r="Q40" i="72"/>
  <c r="P19" i="72"/>
  <c r="M85" i="72"/>
  <c r="N89" i="72"/>
  <c r="M82" i="72"/>
  <c r="O68" i="72"/>
  <c r="M7" i="72"/>
  <c r="O66" i="72"/>
  <c r="N31" i="72"/>
  <c r="O47" i="72"/>
  <c r="Q99" i="72"/>
  <c r="P91" i="72"/>
  <c r="Q65" i="72"/>
  <c r="M98" i="72"/>
  <c r="Q83" i="72"/>
  <c r="N41" i="72"/>
  <c r="P54" i="72"/>
  <c r="P67" i="72"/>
  <c r="Q102" i="72"/>
  <c r="O77" i="72"/>
  <c r="Q30" i="72"/>
  <c r="P69" i="72"/>
  <c r="N43" i="72"/>
  <c r="N27" i="72"/>
  <c r="P29" i="72"/>
  <c r="O15" i="72"/>
  <c r="N87" i="72"/>
  <c r="M33" i="72"/>
  <c r="P51" i="72"/>
  <c r="Q24" i="72"/>
  <c r="M23" i="72"/>
  <c r="M17" i="72"/>
  <c r="M57" i="72"/>
  <c r="O18" i="72"/>
  <c r="O63" i="72"/>
  <c r="P35" i="72"/>
  <c r="M71" i="72"/>
  <c r="N74" i="72"/>
  <c r="M68" i="72"/>
  <c r="O50" i="72"/>
  <c r="O53" i="72"/>
  <c r="O34" i="72"/>
  <c r="Q62" i="72"/>
  <c r="Q37" i="72"/>
  <c r="Q21" i="72"/>
  <c r="M55" i="72"/>
  <c r="O79" i="72"/>
  <c r="P88" i="72"/>
  <c r="N76" i="72"/>
  <c r="O93" i="72"/>
  <c r="N75" i="72"/>
  <c r="N44" i="72"/>
  <c r="O19" i="72"/>
  <c r="O78" i="72"/>
  <c r="N60" i="72"/>
  <c r="O94" i="72"/>
  <c r="P70" i="72"/>
  <c r="N91" i="72"/>
  <c r="O45" i="72"/>
  <c r="N90" i="72"/>
  <c r="W157" i="82"/>
  <c r="AH156" i="82"/>
  <c r="H20" i="72" l="1"/>
  <c r="M52" i="72"/>
  <c r="M39" i="72"/>
  <c r="M5" i="72"/>
  <c r="M95" i="72"/>
  <c r="O101" i="72"/>
  <c r="O102" i="72"/>
  <c r="N94" i="72"/>
  <c r="O54" i="72"/>
  <c r="N30" i="72"/>
  <c r="Q10" i="72"/>
  <c r="M9" i="72"/>
  <c r="O17" i="72"/>
  <c r="P21" i="72"/>
  <c r="N29" i="72"/>
  <c r="Q33" i="72"/>
  <c r="M41" i="72"/>
  <c r="O49" i="72"/>
  <c r="O57" i="72"/>
  <c r="M73" i="72"/>
  <c r="M97" i="72"/>
  <c r="Q85" i="72"/>
  <c r="Q84" i="72"/>
  <c r="M56" i="72"/>
  <c r="N32" i="72"/>
  <c r="P8" i="72"/>
  <c r="N96" i="72"/>
  <c r="Q68" i="72"/>
  <c r="O44" i="72"/>
  <c r="M16" i="72"/>
  <c r="O96" i="72"/>
  <c r="N72" i="72"/>
  <c r="P48" i="72"/>
  <c r="Q20" i="72"/>
  <c r="Q11" i="72"/>
  <c r="N42" i="72"/>
  <c r="P103" i="72"/>
  <c r="O87" i="72"/>
  <c r="M67" i="72"/>
  <c r="P47" i="72"/>
  <c r="O27" i="72"/>
  <c r="N7" i="72"/>
  <c r="N54" i="72"/>
  <c r="O6" i="72"/>
  <c r="P92" i="72"/>
  <c r="P75" i="72"/>
  <c r="O35" i="72"/>
  <c r="O83" i="72"/>
  <c r="P43" i="72"/>
  <c r="O10" i="72"/>
  <c r="M26" i="72"/>
  <c r="M58" i="72"/>
  <c r="P86" i="72"/>
  <c r="P30" i="72"/>
  <c r="N98" i="72"/>
  <c r="N16" i="72"/>
  <c r="Q36" i="72"/>
  <c r="P64" i="72"/>
  <c r="M80" i="72"/>
  <c r="P96" i="72"/>
  <c r="N51" i="72"/>
  <c r="M103" i="72"/>
  <c r="N63" i="72"/>
  <c r="N6" i="72"/>
  <c r="Q35" i="72"/>
  <c r="M59" i="72"/>
  <c r="O71" i="72"/>
  <c r="Q103" i="72"/>
  <c r="Q47" i="72"/>
  <c r="M78" i="72"/>
  <c r="M79" i="72"/>
  <c r="M65" i="72"/>
  <c r="P68" i="72"/>
  <c r="N66" i="72"/>
  <c r="M94" i="72"/>
  <c r="P78" i="72"/>
  <c r="Q58" i="72"/>
  <c r="N57" i="72"/>
  <c r="O65" i="72"/>
  <c r="Q77" i="72"/>
  <c r="P85" i="72"/>
  <c r="M93" i="72"/>
  <c r="P52" i="72"/>
  <c r="Q94" i="72"/>
  <c r="N58" i="72"/>
  <c r="M86" i="72"/>
  <c r="Q50" i="72"/>
  <c r="Q26" i="72"/>
  <c r="M6" i="72"/>
  <c r="O9" i="72"/>
  <c r="P17" i="72"/>
  <c r="N21" i="72"/>
  <c r="Q29" i="72"/>
  <c r="M37" i="72"/>
  <c r="O41" i="72"/>
  <c r="N49" i="72"/>
  <c r="Q61" i="72"/>
  <c r="P73" i="72"/>
  <c r="P97" i="72"/>
  <c r="O29" i="72"/>
  <c r="M104" i="72"/>
  <c r="N80" i="72"/>
  <c r="Q52" i="72"/>
  <c r="O28" i="72"/>
  <c r="N92" i="72"/>
  <c r="Q64" i="72"/>
  <c r="O40" i="72"/>
  <c r="M12" i="72"/>
  <c r="O92" i="72"/>
  <c r="N68" i="72"/>
  <c r="P44" i="72"/>
  <c r="Q16" i="72"/>
  <c r="O91" i="72"/>
  <c r="M34" i="72"/>
  <c r="O103" i="72"/>
  <c r="N83" i="72"/>
  <c r="P63" i="72"/>
  <c r="O43" i="72"/>
  <c r="N23" i="72"/>
  <c r="O38" i="72"/>
  <c r="O76" i="72"/>
  <c r="O67" i="72"/>
  <c r="Q31" i="72"/>
  <c r="P5" i="72"/>
  <c r="P6" i="72"/>
  <c r="O75" i="72"/>
  <c r="N35" i="72"/>
  <c r="P10" i="72"/>
  <c r="Q86" i="72"/>
  <c r="P46" i="72"/>
  <c r="O16" i="72"/>
  <c r="M36" i="72"/>
  <c r="O64" i="72"/>
  <c r="Q80" i="72"/>
  <c r="Q96" i="72"/>
  <c r="O99" i="72"/>
  <c r="N5" i="72"/>
  <c r="M15" i="72"/>
  <c r="O51" i="72"/>
  <c r="P27" i="72"/>
  <c r="P83" i="72"/>
  <c r="O7" i="72"/>
  <c r="Q67" i="72"/>
  <c r="P82" i="72"/>
  <c r="Q42" i="72"/>
  <c r="N73" i="72"/>
  <c r="N50" i="72"/>
  <c r="P94" i="72"/>
  <c r="P74" i="72"/>
  <c r="M54" i="72"/>
  <c r="Q57" i="72"/>
  <c r="P65" i="72"/>
  <c r="N77" i="72"/>
  <c r="O85" i="72"/>
  <c r="O97" i="72"/>
  <c r="P36" i="72"/>
  <c r="P90" i="72"/>
  <c r="M50" i="72"/>
  <c r="O82" i="72"/>
  <c r="P42" i="72"/>
  <c r="M22" i="72"/>
  <c r="P9" i="72"/>
  <c r="N17" i="72"/>
  <c r="Q25" i="72"/>
  <c r="M29" i="72"/>
  <c r="O37" i="72"/>
  <c r="P41" i="72"/>
  <c r="Q49" i="72"/>
  <c r="M61" i="72"/>
  <c r="M81" i="72"/>
  <c r="M100" i="72"/>
  <c r="P76" i="72"/>
  <c r="Q48" i="72"/>
  <c r="O24" i="72"/>
  <c r="N88" i="72"/>
  <c r="Q60" i="72"/>
  <c r="O36" i="72"/>
  <c r="M8" i="72"/>
  <c r="O88" i="72"/>
  <c r="N64" i="72"/>
  <c r="P40" i="72"/>
  <c r="Q12" i="72"/>
  <c r="Q75" i="72"/>
  <c r="M90" i="72"/>
  <c r="O26" i="72"/>
  <c r="N99" i="72"/>
  <c r="Q79" i="72"/>
  <c r="O59" i="72"/>
  <c r="N39" i="72"/>
  <c r="Q23" i="72"/>
  <c r="M102" i="72"/>
  <c r="Q34" i="72"/>
  <c r="P60" i="72"/>
  <c r="M99" i="72"/>
  <c r="Q63" i="72"/>
  <c r="P23" i="72"/>
  <c r="N67" i="72"/>
  <c r="M31" i="72"/>
  <c r="M10" i="72"/>
  <c r="M18" i="72"/>
  <c r="Q28" i="72"/>
  <c r="M48" i="72"/>
  <c r="M84" i="72"/>
  <c r="P100" i="72"/>
  <c r="O39" i="72"/>
  <c r="P39" i="72"/>
  <c r="Q15" i="72"/>
  <c r="M27" i="72"/>
  <c r="M101" i="72"/>
  <c r="P7" i="72"/>
  <c r="M53" i="72"/>
  <c r="O90" i="72"/>
  <c r="M70" i="72"/>
  <c r="P50" i="72"/>
  <c r="Q101" i="72"/>
  <c r="M49" i="72"/>
  <c r="O61" i="72"/>
  <c r="Q69" i="72"/>
  <c r="M77" i="72"/>
  <c r="M89" i="72"/>
  <c r="Q97" i="72"/>
  <c r="P20" i="72"/>
  <c r="N82" i="72"/>
  <c r="O42" i="72"/>
  <c r="M74" i="72"/>
  <c r="M38" i="72"/>
  <c r="P18" i="72"/>
  <c r="N13" i="72"/>
  <c r="Q17" i="72"/>
  <c r="M25" i="72"/>
  <c r="O33" i="72"/>
  <c r="P37" i="72"/>
  <c r="N45" i="72"/>
  <c r="N53" i="72"/>
  <c r="O69" i="72"/>
  <c r="P81" i="72"/>
  <c r="M96" i="72"/>
  <c r="P72" i="72"/>
  <c r="Q44" i="72"/>
  <c r="O20" i="72"/>
  <c r="O80" i="72"/>
  <c r="N56" i="72"/>
  <c r="P32" i="72"/>
  <c r="P84" i="72"/>
  <c r="O60" i="72"/>
  <c r="M32" i="72"/>
  <c r="N8" i="72"/>
  <c r="N9" i="72"/>
  <c r="Q59" i="72"/>
  <c r="Q78" i="72"/>
  <c r="Q22" i="72"/>
  <c r="O5" i="72"/>
  <c r="Q95" i="72"/>
  <c r="M75" i="72"/>
  <c r="N55" i="72"/>
  <c r="Q39" i="72"/>
  <c r="M19" i="72"/>
  <c r="Q90" i="72"/>
  <c r="P26" i="72"/>
  <c r="M40" i="72"/>
  <c r="O95" i="72"/>
  <c r="P55" i="72"/>
  <c r="N15" i="72"/>
  <c r="P99" i="72"/>
  <c r="M63" i="72"/>
  <c r="O23" i="72"/>
  <c r="O22" i="72"/>
  <c r="Q38" i="72"/>
  <c r="N28" i="72"/>
  <c r="O48" i="72"/>
  <c r="O84" i="72"/>
  <c r="O100" i="72"/>
  <c r="P45" i="72"/>
  <c r="O70" i="72"/>
  <c r="Q18" i="72"/>
  <c r="P95" i="72"/>
  <c r="M83" i="72"/>
  <c r="N79" i="72"/>
  <c r="Q98" i="72"/>
  <c r="N81" i="72"/>
  <c r="N86" i="72"/>
  <c r="P66" i="72"/>
  <c r="O46" i="72"/>
  <c r="P93" i="72"/>
  <c r="P49" i="72"/>
  <c r="P61" i="72"/>
  <c r="M69" i="72"/>
  <c r="O81" i="72"/>
  <c r="P89" i="72"/>
  <c r="N97" i="72"/>
  <c r="N100" i="72"/>
  <c r="N101" i="72"/>
  <c r="O74" i="72"/>
  <c r="N34" i="72"/>
  <c r="N70" i="72"/>
  <c r="P34" i="72"/>
  <c r="O14" i="72"/>
  <c r="Q13" i="72"/>
  <c r="Q14" i="72"/>
  <c r="M21" i="72"/>
  <c r="O25" i="72"/>
  <c r="P33" i="72"/>
  <c r="N37" i="72"/>
  <c r="Q45" i="72"/>
  <c r="Q46" i="72"/>
  <c r="P53" i="72"/>
  <c r="N69" i="72"/>
  <c r="Q89" i="72"/>
  <c r="Q92" i="72"/>
  <c r="M64" i="72"/>
  <c r="N40" i="72"/>
  <c r="P16" i="72"/>
  <c r="Q104" i="72"/>
  <c r="M76" i="72"/>
  <c r="N52" i="72"/>
  <c r="P28" i="72"/>
  <c r="P80" i="72"/>
  <c r="O56" i="72"/>
  <c r="M28" i="72"/>
  <c r="Q43" i="72"/>
  <c r="M66" i="72"/>
  <c r="P14" i="72"/>
  <c r="M91" i="72"/>
  <c r="N71" i="72"/>
  <c r="Q55" i="72"/>
  <c r="M35" i="72"/>
  <c r="P15" i="72"/>
  <c r="N78" i="72"/>
  <c r="N22" i="72"/>
  <c r="N24" i="72"/>
  <c r="Q87" i="72"/>
  <c r="N47" i="72"/>
  <c r="M11" i="72"/>
  <c r="N95" i="72"/>
  <c r="O55" i="72"/>
  <c r="Q19" i="72"/>
  <c r="P22" i="72"/>
  <c r="N38" i="72"/>
  <c r="O58" i="72"/>
  <c r="O12" i="72"/>
  <c r="Q32" i="72"/>
  <c r="P56" i="72"/>
  <c r="O72" i="72"/>
  <c r="O104" i="72"/>
  <c r="M88" i="72"/>
  <c r="M47" i="72"/>
  <c r="P59" i="72"/>
  <c r="N19" i="72"/>
  <c r="N62" i="72"/>
  <c r="N93" i="72"/>
  <c r="P62" i="72"/>
  <c r="P98" i="72"/>
  <c r="N102" i="72"/>
  <c r="Q82" i="72"/>
  <c r="O62" i="72"/>
  <c r="N46" i="72"/>
  <c r="N85" i="72"/>
  <c r="Q53" i="72"/>
  <c r="N61" i="72"/>
  <c r="O73" i="72"/>
  <c r="Q81" i="72"/>
  <c r="Q93" i="72"/>
  <c r="P101" i="72"/>
  <c r="N84" i="72"/>
  <c r="Q70" i="72"/>
  <c r="N18" i="72"/>
  <c r="P102" i="72"/>
  <c r="M62" i="72"/>
  <c r="O30" i="72"/>
  <c r="N14" i="72"/>
  <c r="Q9" i="72"/>
  <c r="M13" i="72"/>
  <c r="O21" i="72"/>
  <c r="P25" i="72"/>
  <c r="N33" i="72"/>
  <c r="Q41" i="72"/>
  <c r="M45" i="72"/>
  <c r="P57" i="72"/>
  <c r="Q73" i="72"/>
  <c r="O89" i="72"/>
  <c r="N65" i="72"/>
  <c r="Q88" i="72"/>
  <c r="M60" i="72"/>
  <c r="N36" i="72"/>
  <c r="P12" i="72"/>
  <c r="Q100" i="72"/>
  <c r="M72" i="72"/>
  <c r="N48" i="72"/>
  <c r="P24" i="72"/>
  <c r="N104" i="72"/>
  <c r="Q76" i="72"/>
  <c r="O52" i="72"/>
  <c r="M24" i="72"/>
  <c r="Q27" i="72"/>
  <c r="Q54" i="72"/>
  <c r="N10" i="72"/>
  <c r="N11" i="72"/>
  <c r="P87" i="72"/>
  <c r="Q71" i="72"/>
  <c r="M51" i="72"/>
  <c r="P31" i="72"/>
  <c r="O11" i="72"/>
  <c r="Q66" i="72"/>
  <c r="M14" i="72"/>
  <c r="O8" i="72"/>
  <c r="P79" i="72"/>
  <c r="M43" i="72"/>
  <c r="M44" i="72"/>
  <c r="M87" i="72"/>
  <c r="Q51" i="72"/>
  <c r="P11" i="72"/>
  <c r="N26" i="72"/>
  <c r="P38" i="72"/>
  <c r="P58" i="72"/>
  <c r="O86" i="72"/>
  <c r="Q74" i="72"/>
  <c r="N12" i="72"/>
  <c r="O32" i="72"/>
  <c r="Q56" i="72"/>
  <c r="Q72" i="72"/>
  <c r="P104" i="72"/>
  <c r="M46" i="72"/>
  <c r="M30" i="72"/>
  <c r="P71" i="72"/>
  <c r="P77" i="72"/>
  <c r="O13" i="72"/>
  <c r="Q91" i="72"/>
  <c r="AH157" i="82"/>
  <c r="W158" i="82"/>
  <c r="T110" i="72" l="1"/>
  <c r="T119" i="72"/>
  <c r="T105" i="72"/>
  <c r="T121" i="72"/>
  <c r="T161" i="72"/>
  <c r="T149" i="72"/>
  <c r="T130" i="72"/>
  <c r="T152" i="72"/>
  <c r="T146" i="72"/>
  <c r="T158" i="72"/>
  <c r="T164" i="72"/>
  <c r="T111" i="72"/>
  <c r="T129" i="72"/>
  <c r="T147" i="72"/>
  <c r="T145" i="72"/>
  <c r="T116" i="72"/>
  <c r="T156" i="72"/>
  <c r="T115" i="72"/>
  <c r="T112" i="72"/>
  <c r="T128" i="72"/>
  <c r="T155" i="72"/>
  <c r="T117" i="72"/>
  <c r="T135" i="72"/>
  <c r="T109" i="72"/>
  <c r="T140" i="72"/>
  <c r="T134" i="72"/>
  <c r="T162" i="72"/>
  <c r="T133" i="72"/>
  <c r="T120" i="72"/>
  <c r="T138" i="72"/>
  <c r="T118" i="72"/>
  <c r="T151" i="72"/>
  <c r="T143" i="72"/>
  <c r="T113" i="72"/>
  <c r="T142" i="72"/>
  <c r="T123" i="72"/>
  <c r="T141" i="72"/>
  <c r="T127" i="72"/>
  <c r="T157" i="72"/>
  <c r="T150" i="72"/>
  <c r="T154" i="72"/>
  <c r="T122" i="72"/>
  <c r="T132" i="72"/>
  <c r="T125" i="72"/>
  <c r="T107" i="72"/>
  <c r="T144" i="72"/>
  <c r="T153" i="72"/>
  <c r="T106" i="72"/>
  <c r="T159" i="72"/>
  <c r="T114" i="72"/>
  <c r="T160" i="72"/>
  <c r="T108" i="72"/>
  <c r="T136" i="72"/>
  <c r="T163" i="72"/>
  <c r="T131" i="72"/>
  <c r="T124" i="72"/>
  <c r="T126" i="72"/>
  <c r="T139" i="72"/>
  <c r="T148" i="72"/>
  <c r="T137" i="72"/>
  <c r="S119" i="72"/>
  <c r="S105" i="72"/>
  <c r="S107" i="72"/>
  <c r="S152" i="72"/>
  <c r="S134" i="72"/>
  <c r="S162" i="72"/>
  <c r="S151" i="72"/>
  <c r="S158" i="72"/>
  <c r="S144" i="72"/>
  <c r="S150" i="72"/>
  <c r="S113" i="72"/>
  <c r="S157" i="72"/>
  <c r="S149" i="72"/>
  <c r="S139" i="72"/>
  <c r="S161" i="72"/>
  <c r="S153" i="72"/>
  <c r="S122" i="72"/>
  <c r="S160" i="72"/>
  <c r="S137" i="72"/>
  <c r="S142" i="72"/>
  <c r="S130" i="72"/>
  <c r="S121" i="72"/>
  <c r="S112" i="72"/>
  <c r="S135" i="72"/>
  <c r="S126" i="72"/>
  <c r="S117" i="72"/>
  <c r="S128" i="72"/>
  <c r="S116" i="72"/>
  <c r="S156" i="72"/>
  <c r="S131" i="72"/>
  <c r="S163" i="72"/>
  <c r="S155" i="72"/>
  <c r="S138" i="72"/>
  <c r="S145" i="72"/>
  <c r="S110" i="72"/>
  <c r="S164" i="72"/>
  <c r="S147" i="72"/>
  <c r="S124" i="72"/>
  <c r="S129" i="72"/>
  <c r="S159" i="72"/>
  <c r="S141" i="72"/>
  <c r="S132" i="72"/>
  <c r="S140" i="72"/>
  <c r="S148" i="72"/>
  <c r="S118" i="72"/>
  <c r="S123" i="72"/>
  <c r="S127" i="72"/>
  <c r="S154" i="72"/>
  <c r="S115" i="72"/>
  <c r="S120" i="72"/>
  <c r="S106" i="72"/>
  <c r="S125" i="72"/>
  <c r="S136" i="72"/>
  <c r="S109" i="72"/>
  <c r="S114" i="72"/>
  <c r="S143" i="72"/>
  <c r="S133" i="72"/>
  <c r="S111" i="72"/>
  <c r="S108" i="72"/>
  <c r="S146" i="72"/>
  <c r="U112" i="72"/>
  <c r="U106" i="72"/>
  <c r="U157" i="72"/>
  <c r="U121" i="72"/>
  <c r="U148" i="72"/>
  <c r="U163" i="72"/>
  <c r="U154" i="72"/>
  <c r="U136" i="72"/>
  <c r="U118" i="72"/>
  <c r="U161" i="72"/>
  <c r="U146" i="72"/>
  <c r="U135" i="72"/>
  <c r="U126" i="72"/>
  <c r="U117" i="72"/>
  <c r="U108" i="72"/>
  <c r="U131" i="72"/>
  <c r="U122" i="72"/>
  <c r="U113" i="72"/>
  <c r="U142" i="72"/>
  <c r="U159" i="72"/>
  <c r="U155" i="72"/>
  <c r="U141" i="72"/>
  <c r="U132" i="72"/>
  <c r="U123" i="72"/>
  <c r="U114" i="72"/>
  <c r="U105" i="72"/>
  <c r="U128" i="72"/>
  <c r="U119" i="72"/>
  <c r="U110" i="72"/>
  <c r="U151" i="72"/>
  <c r="U133" i="72"/>
  <c r="U156" i="72"/>
  <c r="U145" i="72"/>
  <c r="U127" i="72"/>
  <c r="U109" i="72"/>
  <c r="U152" i="72"/>
  <c r="U137" i="72"/>
  <c r="U144" i="72"/>
  <c r="U149" i="72"/>
  <c r="U153" i="72"/>
  <c r="U124" i="72"/>
  <c r="U140" i="72"/>
  <c r="U147" i="72"/>
  <c r="U129" i="72"/>
  <c r="U120" i="72"/>
  <c r="U111" i="72"/>
  <c r="U134" i="72"/>
  <c r="U125" i="72"/>
  <c r="U116" i="72"/>
  <c r="U115" i="72"/>
  <c r="U143" i="72"/>
  <c r="U160" i="72"/>
  <c r="U162" i="72"/>
  <c r="U138" i="72"/>
  <c r="U130" i="72"/>
  <c r="U150" i="72"/>
  <c r="U164" i="72"/>
  <c r="U158" i="72"/>
  <c r="U107" i="72"/>
  <c r="U139" i="72"/>
  <c r="R105" i="72"/>
  <c r="R114" i="72"/>
  <c r="R106" i="72"/>
  <c r="R107" i="72"/>
  <c r="R108" i="72"/>
  <c r="R116" i="72"/>
  <c r="R150" i="72"/>
  <c r="R152" i="72"/>
  <c r="R110" i="72"/>
  <c r="R146" i="72"/>
  <c r="R160" i="72"/>
  <c r="R151" i="72"/>
  <c r="R124" i="72"/>
  <c r="R142" i="72"/>
  <c r="R134" i="72"/>
  <c r="R141" i="72"/>
  <c r="R126" i="72"/>
  <c r="R157" i="72"/>
  <c r="R147" i="72"/>
  <c r="R129" i="72"/>
  <c r="R111" i="72"/>
  <c r="R144" i="72"/>
  <c r="R112" i="72"/>
  <c r="R130" i="72"/>
  <c r="R148" i="72"/>
  <c r="R132" i="72"/>
  <c r="R159" i="72"/>
  <c r="R125" i="72"/>
  <c r="R137" i="72"/>
  <c r="R115" i="72"/>
  <c r="R133" i="72"/>
  <c r="R164" i="72"/>
  <c r="R119" i="72"/>
  <c r="R161" i="72"/>
  <c r="R163" i="72"/>
  <c r="R154" i="72"/>
  <c r="R140" i="72"/>
  <c r="R122" i="72"/>
  <c r="R118" i="72"/>
  <c r="R136" i="72"/>
  <c r="R128" i="72"/>
  <c r="R149" i="72"/>
  <c r="R145" i="72"/>
  <c r="R158" i="72"/>
  <c r="R138" i="72"/>
  <c r="R143" i="72"/>
  <c r="R135" i="72"/>
  <c r="R131" i="72"/>
  <c r="R155" i="72"/>
  <c r="R109" i="72"/>
  <c r="R153" i="72"/>
  <c r="R113" i="72"/>
  <c r="R127" i="72"/>
  <c r="R156" i="72"/>
  <c r="R162" i="72"/>
  <c r="R120" i="72"/>
  <c r="R121" i="72"/>
  <c r="R139" i="72"/>
  <c r="R117" i="72"/>
  <c r="R123" i="72"/>
  <c r="H21" i="72"/>
  <c r="R5" i="72"/>
  <c r="R41" i="72"/>
  <c r="R101" i="72"/>
  <c r="R15" i="72"/>
  <c r="R21" i="72"/>
  <c r="R96" i="72"/>
  <c r="R60" i="72"/>
  <c r="R24" i="72"/>
  <c r="R97" i="72"/>
  <c r="R61" i="72"/>
  <c r="R25" i="72"/>
  <c r="R92" i="72"/>
  <c r="R56" i="72"/>
  <c r="R20" i="72"/>
  <c r="R82" i="72"/>
  <c r="R46" i="72"/>
  <c r="R10" i="72"/>
  <c r="R71" i="72"/>
  <c r="R35" i="72"/>
  <c r="R39" i="72"/>
  <c r="R18" i="72"/>
  <c r="R19" i="72"/>
  <c r="R14" i="72"/>
  <c r="R65" i="72"/>
  <c r="T7" i="72"/>
  <c r="T13" i="72"/>
  <c r="T19" i="72"/>
  <c r="T25" i="72"/>
  <c r="T31" i="72"/>
  <c r="T37" i="72"/>
  <c r="T43" i="72"/>
  <c r="T49" i="72"/>
  <c r="T55" i="72"/>
  <c r="T61" i="72"/>
  <c r="T67" i="72"/>
  <c r="T73" i="72"/>
  <c r="T79" i="72"/>
  <c r="T85" i="72"/>
  <c r="T91" i="72"/>
  <c r="T97" i="72"/>
  <c r="T103" i="72"/>
  <c r="T6" i="72"/>
  <c r="T12" i="72"/>
  <c r="T18" i="72"/>
  <c r="T24" i="72"/>
  <c r="T30" i="72"/>
  <c r="T36" i="72"/>
  <c r="T42" i="72"/>
  <c r="T48" i="72"/>
  <c r="T54" i="72"/>
  <c r="T60" i="72"/>
  <c r="T66" i="72"/>
  <c r="T72" i="72"/>
  <c r="T78" i="72"/>
  <c r="T84" i="72"/>
  <c r="T90" i="72"/>
  <c r="T96" i="72"/>
  <c r="T102" i="72"/>
  <c r="T5" i="72"/>
  <c r="T10" i="72"/>
  <c r="T16" i="72"/>
  <c r="T22" i="72"/>
  <c r="T28" i="72"/>
  <c r="T34" i="72"/>
  <c r="T40" i="72"/>
  <c r="T46" i="72"/>
  <c r="T52" i="72"/>
  <c r="T58" i="72"/>
  <c r="T64" i="72"/>
  <c r="T70" i="72"/>
  <c r="T76" i="72"/>
  <c r="T82" i="72"/>
  <c r="T88" i="72"/>
  <c r="T94" i="72"/>
  <c r="T100" i="72"/>
  <c r="T9" i="72"/>
  <c r="T15" i="72"/>
  <c r="T21" i="72"/>
  <c r="T27" i="72"/>
  <c r="T33" i="72"/>
  <c r="T39" i="72"/>
  <c r="T45" i="72"/>
  <c r="T51" i="72"/>
  <c r="T57" i="72"/>
  <c r="T63" i="72"/>
  <c r="T69" i="72"/>
  <c r="T75" i="72"/>
  <c r="T81" i="72"/>
  <c r="T87" i="72"/>
  <c r="T93" i="72"/>
  <c r="T99" i="72"/>
  <c r="T8" i="72"/>
  <c r="T14" i="72"/>
  <c r="T20" i="72"/>
  <c r="T26" i="72"/>
  <c r="T32" i="72"/>
  <c r="T38" i="72"/>
  <c r="T44" i="72"/>
  <c r="T50" i="72"/>
  <c r="T56" i="72"/>
  <c r="T62" i="72"/>
  <c r="T68" i="72"/>
  <c r="T74" i="72"/>
  <c r="T80" i="72"/>
  <c r="T86" i="72"/>
  <c r="T92" i="72"/>
  <c r="T98" i="72"/>
  <c r="T104" i="72"/>
  <c r="T11" i="72"/>
  <c r="T41" i="72"/>
  <c r="T77" i="72"/>
  <c r="T17" i="72"/>
  <c r="T83" i="72"/>
  <c r="T35" i="72"/>
  <c r="T71" i="72"/>
  <c r="T23" i="72"/>
  <c r="T53" i="72"/>
  <c r="T89" i="72"/>
  <c r="T47" i="72"/>
  <c r="T29" i="72"/>
  <c r="T65" i="72"/>
  <c r="T101" i="72"/>
  <c r="T59" i="72"/>
  <c r="T95" i="72"/>
  <c r="R33" i="72"/>
  <c r="R81" i="72"/>
  <c r="R99" i="72"/>
  <c r="R84" i="72"/>
  <c r="R48" i="72"/>
  <c r="R12" i="72"/>
  <c r="R85" i="72"/>
  <c r="R49" i="72"/>
  <c r="R13" i="72"/>
  <c r="R80" i="72"/>
  <c r="R44" i="72"/>
  <c r="R8" i="72"/>
  <c r="R70" i="72"/>
  <c r="R34" i="72"/>
  <c r="R95" i="72"/>
  <c r="R59" i="72"/>
  <c r="R23" i="72"/>
  <c r="R69" i="72"/>
  <c r="R90" i="72"/>
  <c r="R91" i="72"/>
  <c r="R86" i="72"/>
  <c r="R76" i="72"/>
  <c r="R29" i="72"/>
  <c r="S6" i="72"/>
  <c r="S12" i="72"/>
  <c r="S18" i="72"/>
  <c r="S24" i="72"/>
  <c r="S30" i="72"/>
  <c r="S36" i="72"/>
  <c r="S42" i="72"/>
  <c r="S48" i="72"/>
  <c r="S54" i="72"/>
  <c r="S60" i="72"/>
  <c r="S66" i="72"/>
  <c r="S72" i="72"/>
  <c r="S78" i="72"/>
  <c r="S84" i="72"/>
  <c r="S90" i="72"/>
  <c r="S96" i="72"/>
  <c r="S102" i="72"/>
  <c r="S5" i="72"/>
  <c r="S11" i="72"/>
  <c r="S17" i="72"/>
  <c r="S23" i="72"/>
  <c r="S29" i="72"/>
  <c r="S35" i="72"/>
  <c r="S41" i="72"/>
  <c r="S47" i="72"/>
  <c r="S53" i="72"/>
  <c r="S59" i="72"/>
  <c r="S65" i="72"/>
  <c r="S71" i="72"/>
  <c r="S77" i="72"/>
  <c r="S83" i="72"/>
  <c r="S89" i="72"/>
  <c r="S95" i="72"/>
  <c r="S101" i="72"/>
  <c r="S9" i="72"/>
  <c r="S15" i="72"/>
  <c r="S21" i="72"/>
  <c r="S27" i="72"/>
  <c r="S33" i="72"/>
  <c r="S39" i="72"/>
  <c r="S45" i="72"/>
  <c r="S51" i="72"/>
  <c r="S57" i="72"/>
  <c r="S63" i="72"/>
  <c r="S69" i="72"/>
  <c r="S75" i="72"/>
  <c r="S81" i="72"/>
  <c r="S87" i="72"/>
  <c r="S93" i="72"/>
  <c r="S99" i="72"/>
  <c r="S10" i="72"/>
  <c r="S8" i="72"/>
  <c r="S14" i="72"/>
  <c r="S20" i="72"/>
  <c r="S26" i="72"/>
  <c r="S32" i="72"/>
  <c r="S38" i="72"/>
  <c r="S44" i="72"/>
  <c r="S50" i="72"/>
  <c r="S56" i="72"/>
  <c r="S62" i="72"/>
  <c r="S68" i="72"/>
  <c r="S74" i="72"/>
  <c r="S80" i="72"/>
  <c r="S86" i="72"/>
  <c r="S92" i="72"/>
  <c r="S98" i="72"/>
  <c r="S104" i="72"/>
  <c r="S7" i="72"/>
  <c r="S13" i="72"/>
  <c r="S19" i="72"/>
  <c r="S25" i="72"/>
  <c r="S31" i="72"/>
  <c r="S37" i="72"/>
  <c r="S43" i="72"/>
  <c r="S49" i="72"/>
  <c r="S55" i="72"/>
  <c r="S61" i="72"/>
  <c r="S67" i="72"/>
  <c r="S73" i="72"/>
  <c r="S79" i="72"/>
  <c r="S85" i="72"/>
  <c r="S91" i="72"/>
  <c r="S97" i="72"/>
  <c r="S103" i="72"/>
  <c r="S34" i="72"/>
  <c r="S70" i="72"/>
  <c r="S52" i="72"/>
  <c r="S88" i="72"/>
  <c r="S82" i="72"/>
  <c r="S28" i="72"/>
  <c r="S64" i="72"/>
  <c r="S100" i="72"/>
  <c r="S22" i="72"/>
  <c r="S58" i="72"/>
  <c r="S94" i="72"/>
  <c r="S16" i="72"/>
  <c r="S46" i="72"/>
  <c r="S40" i="72"/>
  <c r="S76" i="72"/>
  <c r="R75" i="72"/>
  <c r="R45" i="72"/>
  <c r="R63" i="72"/>
  <c r="R78" i="72"/>
  <c r="R42" i="72"/>
  <c r="R6" i="72"/>
  <c r="R79" i="72"/>
  <c r="R43" i="72"/>
  <c r="R7" i="72"/>
  <c r="R74" i="72"/>
  <c r="R38" i="72"/>
  <c r="R100" i="72"/>
  <c r="R64" i="72"/>
  <c r="R28" i="72"/>
  <c r="R89" i="72"/>
  <c r="R53" i="72"/>
  <c r="R17" i="72"/>
  <c r="R54" i="72"/>
  <c r="R55" i="72"/>
  <c r="R50" i="72"/>
  <c r="R40" i="72"/>
  <c r="R87" i="72"/>
  <c r="R93" i="72"/>
  <c r="R27" i="72"/>
  <c r="R72" i="72"/>
  <c r="R36" i="72"/>
  <c r="R9" i="72"/>
  <c r="R73" i="72"/>
  <c r="R37" i="72"/>
  <c r="R104" i="72"/>
  <c r="R68" i="72"/>
  <c r="R32" i="72"/>
  <c r="R94" i="72"/>
  <c r="R58" i="72"/>
  <c r="R22" i="72"/>
  <c r="R83" i="72"/>
  <c r="R47" i="72"/>
  <c r="R11" i="72"/>
  <c r="U8" i="72"/>
  <c r="U14" i="72"/>
  <c r="U20" i="72"/>
  <c r="U26" i="72"/>
  <c r="U32" i="72"/>
  <c r="U38" i="72"/>
  <c r="U44" i="72"/>
  <c r="U50" i="72"/>
  <c r="U56" i="72"/>
  <c r="U62" i="72"/>
  <c r="U68" i="72"/>
  <c r="U74" i="72"/>
  <c r="U80" i="72"/>
  <c r="U86" i="72"/>
  <c r="U92" i="72"/>
  <c r="U98" i="72"/>
  <c r="U104" i="72"/>
  <c r="U6" i="72"/>
  <c r="U7" i="72"/>
  <c r="U13" i="72"/>
  <c r="U19" i="72"/>
  <c r="U25" i="72"/>
  <c r="U31" i="72"/>
  <c r="U37" i="72"/>
  <c r="U43" i="72"/>
  <c r="U49" i="72"/>
  <c r="U55" i="72"/>
  <c r="U61" i="72"/>
  <c r="U67" i="72"/>
  <c r="U73" i="72"/>
  <c r="U79" i="72"/>
  <c r="U85" i="72"/>
  <c r="U91" i="72"/>
  <c r="U97" i="72"/>
  <c r="U103" i="72"/>
  <c r="U5" i="72"/>
  <c r="U11" i="72"/>
  <c r="U17" i="72"/>
  <c r="U23" i="72"/>
  <c r="U29" i="72"/>
  <c r="U35" i="72"/>
  <c r="U41" i="72"/>
  <c r="U47" i="72"/>
  <c r="U53" i="72"/>
  <c r="U59" i="72"/>
  <c r="U65" i="72"/>
  <c r="U71" i="72"/>
  <c r="U77" i="72"/>
  <c r="U83" i="72"/>
  <c r="U89" i="72"/>
  <c r="U95" i="72"/>
  <c r="U101" i="72"/>
  <c r="U10" i="72"/>
  <c r="U16" i="72"/>
  <c r="U22" i="72"/>
  <c r="U28" i="72"/>
  <c r="U34" i="72"/>
  <c r="U40" i="72"/>
  <c r="U46" i="72"/>
  <c r="U52" i="72"/>
  <c r="U58" i="72"/>
  <c r="U64" i="72"/>
  <c r="U70" i="72"/>
  <c r="U76" i="72"/>
  <c r="U82" i="72"/>
  <c r="U88" i="72"/>
  <c r="U94" i="72"/>
  <c r="U100" i="72"/>
  <c r="U9" i="72"/>
  <c r="U15" i="72"/>
  <c r="U21" i="72"/>
  <c r="U27" i="72"/>
  <c r="U33" i="72"/>
  <c r="U39" i="72"/>
  <c r="U45" i="72"/>
  <c r="U51" i="72"/>
  <c r="U57" i="72"/>
  <c r="U63" i="72"/>
  <c r="U69" i="72"/>
  <c r="U75" i="72"/>
  <c r="U81" i="72"/>
  <c r="U87" i="72"/>
  <c r="U93" i="72"/>
  <c r="U99" i="72"/>
  <c r="U12" i="72"/>
  <c r="U48" i="72"/>
  <c r="U84" i="72"/>
  <c r="U30" i="72"/>
  <c r="U60" i="72"/>
  <c r="U42" i="72"/>
  <c r="U78" i="72"/>
  <c r="U66" i="72"/>
  <c r="U102" i="72"/>
  <c r="U18" i="72"/>
  <c r="U90" i="72"/>
  <c r="U36" i="72"/>
  <c r="U72" i="72"/>
  <c r="U24" i="72"/>
  <c r="U96" i="72"/>
  <c r="U54" i="72"/>
  <c r="R51" i="72"/>
  <c r="R57" i="72"/>
  <c r="R102" i="72"/>
  <c r="R66" i="72"/>
  <c r="R30" i="72"/>
  <c r="R103" i="72"/>
  <c r="R67" i="72"/>
  <c r="R31" i="72"/>
  <c r="R98" i="72"/>
  <c r="R62" i="72"/>
  <c r="R26" i="72"/>
  <c r="R88" i="72"/>
  <c r="R52" i="72"/>
  <c r="R16" i="72"/>
  <c r="R77" i="72"/>
  <c r="W159" i="82"/>
  <c r="AH158" i="82"/>
  <c r="H22" i="72" l="1"/>
  <c r="Q5" i="72"/>
  <c r="Q6" i="72"/>
  <c r="Q8" i="72"/>
  <c r="Q7" i="72"/>
  <c r="W160" i="82"/>
  <c r="AH159" i="82"/>
  <c r="V106" i="72" l="1"/>
  <c r="V108" i="72"/>
  <c r="V124" i="72"/>
  <c r="V135" i="72"/>
  <c r="V117" i="72"/>
  <c r="V144" i="72"/>
  <c r="V126" i="72"/>
  <c r="V133" i="72"/>
  <c r="V115" i="72"/>
  <c r="V142" i="72"/>
  <c r="V119" i="72"/>
  <c r="V137" i="72"/>
  <c r="V153" i="72"/>
  <c r="V147" i="72"/>
  <c r="V120" i="72"/>
  <c r="V162" i="72"/>
  <c r="V139" i="72"/>
  <c r="V112" i="72"/>
  <c r="V163" i="72"/>
  <c r="V107" i="72"/>
  <c r="V125" i="72"/>
  <c r="V143" i="72"/>
  <c r="V138" i="72"/>
  <c r="V111" i="72"/>
  <c r="V130" i="72"/>
  <c r="V110" i="72"/>
  <c r="V128" i="72"/>
  <c r="V146" i="72"/>
  <c r="V136" i="72"/>
  <c r="V109" i="72"/>
  <c r="V164" i="72"/>
  <c r="V155" i="72"/>
  <c r="V123" i="72"/>
  <c r="V160" i="72"/>
  <c r="V113" i="72"/>
  <c r="V131" i="72"/>
  <c r="V105" i="72"/>
  <c r="V129" i="72"/>
  <c r="V148" i="72"/>
  <c r="V121" i="72"/>
  <c r="V151" i="72"/>
  <c r="V118" i="72"/>
  <c r="V149" i="72"/>
  <c r="V132" i="72"/>
  <c r="V156" i="72"/>
  <c r="V154" i="72"/>
  <c r="V116" i="72"/>
  <c r="V150" i="72"/>
  <c r="V114" i="72"/>
  <c r="V122" i="72"/>
  <c r="V145" i="72"/>
  <c r="V127" i="72"/>
  <c r="V141" i="72"/>
  <c r="V134" i="72"/>
  <c r="V161" i="72"/>
  <c r="V140" i="72"/>
  <c r="V158" i="72"/>
  <c r="V159" i="72"/>
  <c r="V152" i="72"/>
  <c r="V157" i="72"/>
  <c r="CA70" i="79"/>
  <c r="CB73" i="79"/>
  <c r="CA58" i="79"/>
  <c r="CD72" i="79"/>
  <c r="CB71" i="79"/>
  <c r="BZ71" i="79"/>
  <c r="CC72" i="79"/>
  <c r="CB76" i="79"/>
  <c r="BZ64" i="79"/>
  <c r="CC84" i="79"/>
  <c r="BZ70" i="79"/>
  <c r="BZ56" i="79"/>
  <c r="CC80" i="79"/>
  <c r="CD88" i="79"/>
  <c r="CA64" i="79"/>
  <c r="BZ53" i="79"/>
  <c r="CA74" i="79"/>
  <c r="CC75" i="79"/>
  <c r="CD69" i="79"/>
  <c r="CB72" i="79"/>
  <c r="BZ69" i="79"/>
  <c r="BZ65" i="79"/>
  <c r="CB57" i="79"/>
  <c r="CA76" i="79"/>
  <c r="CA66" i="79"/>
  <c r="CC62" i="79"/>
  <c r="BZ66" i="79"/>
  <c r="CC70" i="79"/>
  <c r="CB70" i="79"/>
  <c r="CD82" i="79"/>
  <c r="CA75" i="79"/>
  <c r="CA72" i="79"/>
  <c r="CD74" i="79"/>
  <c r="CC68" i="79"/>
  <c r="CC79" i="79"/>
  <c r="CB59" i="79"/>
  <c r="CA68" i="79"/>
  <c r="CA53" i="79"/>
  <c r="CB78" i="79"/>
  <c r="CD85" i="79"/>
  <c r="CC65" i="79"/>
  <c r="BZ51" i="79"/>
  <c r="CB65" i="79"/>
  <c r="CC77" i="79"/>
  <c r="CB56" i="79"/>
  <c r="CC64" i="79"/>
  <c r="CD80" i="79"/>
  <c r="CB9" i="79"/>
  <c r="CC9" i="79"/>
  <c r="CB12" i="79"/>
  <c r="CA14" i="79"/>
  <c r="CD26" i="79"/>
  <c r="CD28" i="79"/>
  <c r="BZ8" i="79"/>
  <c r="CD15" i="79"/>
  <c r="CD30" i="79"/>
  <c r="CD27" i="79"/>
  <c r="BZ9" i="79"/>
  <c r="CD20" i="79"/>
  <c r="CD33" i="79"/>
  <c r="CA19" i="79"/>
  <c r="CC12" i="79"/>
  <c r="CA17" i="79"/>
  <c r="CD31" i="79"/>
  <c r="BZ20" i="79"/>
  <c r="CB17" i="79"/>
  <c r="CB16" i="79"/>
  <c r="CA13" i="79"/>
  <c r="CD18" i="79"/>
  <c r="BZ15" i="79"/>
  <c r="CC27" i="79"/>
  <c r="CA10" i="79"/>
  <c r="CC40" i="79"/>
  <c r="BZ30" i="79"/>
  <c r="CA35" i="79"/>
  <c r="CD47" i="79"/>
  <c r="CC38" i="79"/>
  <c r="CD48" i="79"/>
  <c r="CD49" i="79"/>
  <c r="BZ36" i="79"/>
  <c r="CB40" i="79"/>
  <c r="BZ35" i="79"/>
  <c r="CD51" i="79"/>
  <c r="CA40" i="79"/>
  <c r="CC87" i="79"/>
  <c r="BZ80" i="79"/>
  <c r="CA81" i="79"/>
  <c r="CC89" i="79"/>
  <c r="BZ78" i="79"/>
  <c r="CD41" i="79"/>
  <c r="CD37" i="79"/>
  <c r="CA30" i="79"/>
  <c r="CC35" i="79"/>
  <c r="CD39" i="79"/>
  <c r="CC33" i="79"/>
  <c r="CB26" i="79"/>
  <c r="CA99" i="79"/>
  <c r="BZ52" i="79"/>
  <c r="CB62" i="79"/>
  <c r="CB103" i="79"/>
  <c r="BZ100" i="79"/>
  <c r="CA95" i="79"/>
  <c r="BZ67" i="79"/>
  <c r="CD32" i="79"/>
  <c r="BZ14" i="79"/>
  <c r="CA101" i="79"/>
  <c r="CB82" i="79"/>
  <c r="CA18" i="79"/>
  <c r="CA56" i="79"/>
  <c r="CD98" i="79"/>
  <c r="CD38" i="79"/>
  <c r="CD68" i="79"/>
  <c r="CA23" i="79"/>
  <c r="CC53" i="79"/>
  <c r="BZ86" i="79"/>
  <c r="CC29" i="79"/>
  <c r="CA60" i="79"/>
  <c r="CB98" i="79"/>
  <c r="BZ97" i="79"/>
  <c r="BZ73" i="79"/>
  <c r="CA20" i="79"/>
  <c r="CA88" i="79"/>
  <c r="BZ59" i="79"/>
  <c r="CB33" i="79"/>
  <c r="CC86" i="79"/>
  <c r="CB61" i="79"/>
  <c r="CC11" i="79"/>
  <c r="CC10" i="79"/>
  <c r="CC56" i="79"/>
  <c r="CC51" i="79"/>
  <c r="CA26" i="79"/>
  <c r="CB74" i="79"/>
  <c r="CC73" i="79"/>
  <c r="CD79" i="79"/>
  <c r="CB67" i="79"/>
  <c r="CC93" i="79"/>
  <c r="CB104" i="79"/>
  <c r="BZ99" i="79"/>
  <c r="BZ102" i="79"/>
  <c r="CA90" i="79"/>
  <c r="CB95" i="79"/>
  <c r="CB11" i="79"/>
  <c r="CB5" i="79"/>
  <c r="CC69" i="79"/>
  <c r="BZ50" i="79"/>
  <c r="CD91" i="79"/>
  <c r="CD61" i="79"/>
  <c r="CB13" i="79"/>
  <c r="CC67" i="79"/>
  <c r="CA87" i="79"/>
  <c r="CA57" i="79"/>
  <c r="BZ94" i="79"/>
  <c r="CC95" i="79"/>
  <c r="BZ37" i="79"/>
  <c r="CB81" i="79"/>
  <c r="BZ60" i="79"/>
  <c r="CC47" i="79"/>
  <c r="CD42" i="79"/>
  <c r="BZ22" i="79"/>
  <c r="CA73" i="79"/>
  <c r="CD44" i="79"/>
  <c r="CA91" i="79"/>
  <c r="CA93" i="79"/>
  <c r="CD76" i="79"/>
  <c r="BZ38" i="79"/>
  <c r="CC83" i="79"/>
  <c r="CD45" i="79"/>
  <c r="CA11" i="79"/>
  <c r="CA97" i="79"/>
  <c r="CB92" i="79"/>
  <c r="CB20" i="79"/>
  <c r="BZ10" i="79"/>
  <c r="CA34" i="79"/>
  <c r="CC96" i="79"/>
  <c r="CD92" i="79"/>
  <c r="CD86" i="79"/>
  <c r="BZ85" i="79"/>
  <c r="CB60" i="79"/>
  <c r="BZ61" i="79"/>
  <c r="CA67" i="79"/>
  <c r="CB69" i="79"/>
  <c r="CB36" i="79"/>
  <c r="CC63" i="79"/>
  <c r="BZ57" i="79"/>
  <c r="CA83" i="79"/>
  <c r="BZ11" i="79"/>
  <c r="CC61" i="79"/>
  <c r="CD84" i="79"/>
  <c r="BZ27" i="79"/>
  <c r="BZ75" i="79"/>
  <c r="CC22" i="79"/>
  <c r="CB8" i="79"/>
  <c r="CA24" i="79"/>
  <c r="CD87" i="79"/>
  <c r="CA33" i="79"/>
  <c r="CC20" i="79"/>
  <c r="CD14" i="79"/>
  <c r="CB90" i="79"/>
  <c r="CA71" i="79"/>
  <c r="BZ62" i="79"/>
  <c r="CB35" i="79"/>
  <c r="CD70" i="79"/>
  <c r="BZ54" i="79"/>
  <c r="CC102" i="79"/>
  <c r="BZ48" i="79"/>
  <c r="BZ84" i="79"/>
  <c r="CA32" i="79"/>
  <c r="CD93" i="79"/>
  <c r="CD89" i="79"/>
  <c r="CB23" i="79"/>
  <c r="CB99" i="79"/>
  <c r="CC42" i="79"/>
  <c r="CB27" i="79"/>
  <c r="CD65" i="79"/>
  <c r="CD97" i="79"/>
  <c r="CC66" i="79"/>
  <c r="CD90" i="79"/>
  <c r="CD71" i="79"/>
  <c r="CA85" i="79"/>
  <c r="CB101" i="79"/>
  <c r="CD103" i="79"/>
  <c r="CD77" i="79"/>
  <c r="CA21" i="79"/>
  <c r="CC5" i="79"/>
  <c r="CH5" i="79" s="1"/>
  <c r="AB7" i="81" s="1"/>
  <c r="AL7" i="81" s="1"/>
  <c r="CB91" i="79"/>
  <c r="CA96" i="79"/>
  <c r="CC76" i="79"/>
  <c r="CA77" i="79"/>
  <c r="CD66" i="79"/>
  <c r="CA49" i="79"/>
  <c r="CA52" i="79"/>
  <c r="CA48" i="79"/>
  <c r="CD12" i="79"/>
  <c r="CD78" i="79"/>
  <c r="CC25" i="79"/>
  <c r="CA104" i="79"/>
  <c r="CC101" i="79"/>
  <c r="CC92" i="79"/>
  <c r="CB29" i="79"/>
  <c r="CA37" i="79"/>
  <c r="BZ68" i="79"/>
  <c r="CC52" i="79"/>
  <c r="CA8" i="79"/>
  <c r="CA51" i="79"/>
  <c r="CB96" i="79"/>
  <c r="CB89" i="79"/>
  <c r="CB93" i="79"/>
  <c r="CA22" i="79"/>
  <c r="CB63" i="79"/>
  <c r="CA63" i="79"/>
  <c r="CD6" i="79"/>
  <c r="CD63" i="79"/>
  <c r="CC32" i="79"/>
  <c r="CC104" i="79"/>
  <c r="CD81" i="79"/>
  <c r="CB75" i="79"/>
  <c r="BZ87" i="79"/>
  <c r="CB94" i="79"/>
  <c r="BZ42" i="79"/>
  <c r="BZ19" i="79"/>
  <c r="BZ55" i="79"/>
  <c r="CB64" i="79"/>
  <c r="BZ90" i="79"/>
  <c r="CB47" i="79"/>
  <c r="CC59" i="79"/>
  <c r="CB50" i="79"/>
  <c r="CA47" i="79"/>
  <c r="CC19" i="79"/>
  <c r="CC74" i="79"/>
  <c r="CA69" i="79"/>
  <c r="CA84" i="79"/>
  <c r="CB85" i="79"/>
  <c r="CC97" i="79"/>
  <c r="BZ6" i="79"/>
  <c r="BZ47" i="79"/>
  <c r="CB6" i="79"/>
  <c r="CD56" i="79"/>
  <c r="BZ12" i="79"/>
  <c r="CC57" i="79"/>
  <c r="BZ58" i="79"/>
  <c r="CA80" i="79"/>
  <c r="CC71" i="79"/>
  <c r="CD75" i="79"/>
  <c r="CA55" i="79"/>
  <c r="BZ29" i="79"/>
  <c r="CC60" i="79"/>
  <c r="CC6" i="79"/>
  <c r="CC100" i="79"/>
  <c r="CD22" i="79"/>
  <c r="CB58" i="79"/>
  <c r="CB77" i="79"/>
  <c r="CB48" i="79"/>
  <c r="CD13" i="79"/>
  <c r="CA59" i="79"/>
  <c r="CC46" i="79"/>
  <c r="CD73" i="79"/>
  <c r="BZ95" i="79"/>
  <c r="CD29" i="79"/>
  <c r="BZ13" i="79"/>
  <c r="CB19" i="79"/>
  <c r="CA16" i="79"/>
  <c r="CD53" i="79"/>
  <c r="CB22" i="79"/>
  <c r="CB49" i="79"/>
  <c r="CC17" i="79"/>
  <c r="CD59" i="79"/>
  <c r="CC36" i="79"/>
  <c r="BZ7" i="79"/>
  <c r="CB52" i="79"/>
  <c r="CA82" i="79"/>
  <c r="CB80" i="79"/>
  <c r="CA54" i="79"/>
  <c r="CA43" i="79"/>
  <c r="CA27" i="79"/>
  <c r="CC82" i="79"/>
  <c r="CB79" i="79"/>
  <c r="CB87" i="79"/>
  <c r="CC81" i="79"/>
  <c r="CB28" i="79"/>
  <c r="CD99" i="79"/>
  <c r="CB66" i="79"/>
  <c r="CA103" i="79"/>
  <c r="BZ49" i="79"/>
  <c r="CC24" i="79"/>
  <c r="CC90" i="79"/>
  <c r="CA62" i="79"/>
  <c r="CC34" i="79"/>
  <c r="CD24" i="79"/>
  <c r="CA79" i="79"/>
  <c r="CC98" i="79"/>
  <c r="CA36" i="79"/>
  <c r="CD83" i="79"/>
  <c r="BZ25" i="79"/>
  <c r="BZ39" i="79"/>
  <c r="CA25" i="79"/>
  <c r="BZ31" i="79"/>
  <c r="BZ18" i="79"/>
  <c r="CB14" i="79"/>
  <c r="CC91" i="79"/>
  <c r="BZ81" i="79"/>
  <c r="BZ104" i="79"/>
  <c r="CC44" i="79"/>
  <c r="CB68" i="79"/>
  <c r="BZ17" i="79"/>
  <c r="CC50" i="79"/>
  <c r="CC78" i="79"/>
  <c r="CD25" i="79"/>
  <c r="BZ33" i="79"/>
  <c r="CB55" i="79"/>
  <c r="CB10" i="79"/>
  <c r="CD96" i="79"/>
  <c r="CB41" i="79"/>
  <c r="CD40" i="79"/>
  <c r="CC26" i="79"/>
  <c r="CA61" i="79"/>
  <c r="CD43" i="79"/>
  <c r="CA9" i="79"/>
  <c r="CD35" i="79"/>
  <c r="CA46" i="79"/>
  <c r="BZ32" i="79"/>
  <c r="CB31" i="79"/>
  <c r="BZ23" i="79"/>
  <c r="CA31" i="79"/>
  <c r="BZ83" i="79"/>
  <c r="CC30" i="79"/>
  <c r="CB21" i="79"/>
  <c r="BZ74" i="79"/>
  <c r="BZ63" i="79"/>
  <c r="CA38" i="79"/>
  <c r="CD54" i="79"/>
  <c r="CB42" i="79"/>
  <c r="CB7" i="79"/>
  <c r="CA39" i="79"/>
  <c r="CB44" i="79"/>
  <c r="CD10" i="79"/>
  <c r="CC16" i="79"/>
  <c r="CD16" i="79"/>
  <c r="BZ72" i="79"/>
  <c r="CA7" i="79"/>
  <c r="CB83" i="79"/>
  <c r="CB45" i="79"/>
  <c r="BZ28" i="79"/>
  <c r="BZ40" i="79"/>
  <c r="CD36" i="79"/>
  <c r="CC45" i="79"/>
  <c r="BZ43" i="79"/>
  <c r="CC94" i="79"/>
  <c r="CA15" i="79"/>
  <c r="BZ82" i="79"/>
  <c r="BZ101" i="79"/>
  <c r="CA94" i="79"/>
  <c r="BZ24" i="79"/>
  <c r="CB39" i="79"/>
  <c r="CC48" i="79"/>
  <c r="CD46" i="79"/>
  <c r="CC18" i="79"/>
  <c r="CB30" i="79"/>
  <c r="CA29" i="79"/>
  <c r="CC88" i="79"/>
  <c r="CB102" i="79"/>
  <c r="CB84" i="79"/>
  <c r="CA5" i="79"/>
  <c r="BZ34" i="79"/>
  <c r="CC8" i="79"/>
  <c r="BZ45" i="79"/>
  <c r="CA12" i="79"/>
  <c r="CD67" i="79"/>
  <c r="CC15" i="79"/>
  <c r="CD21" i="79"/>
  <c r="CD9" i="79"/>
  <c r="CC23" i="79"/>
  <c r="CB25" i="79"/>
  <c r="CC31" i="79"/>
  <c r="CD17" i="79"/>
  <c r="CB38" i="79"/>
  <c r="CD101" i="79"/>
  <c r="CB51" i="79"/>
  <c r="CC14" i="79"/>
  <c r="BZ103" i="79"/>
  <c r="CB32" i="79"/>
  <c r="CC39" i="79"/>
  <c r="BZ88" i="79"/>
  <c r="CA89" i="79"/>
  <c r="CC13" i="79"/>
  <c r="CA100" i="79"/>
  <c r="BZ44" i="79"/>
  <c r="CD23" i="79"/>
  <c r="CC21" i="79"/>
  <c r="BZ16" i="79"/>
  <c r="CB18" i="79"/>
  <c r="CD50" i="79"/>
  <c r="CA50" i="79"/>
  <c r="CB43" i="79"/>
  <c r="CD5" i="79"/>
  <c r="BZ92" i="79"/>
  <c r="CB15" i="79"/>
  <c r="CB37" i="79"/>
  <c r="CD19" i="79"/>
  <c r="CA102" i="79"/>
  <c r="CC43" i="79"/>
  <c r="CB34" i="79"/>
  <c r="BZ26" i="79"/>
  <c r="CA98" i="79"/>
  <c r="CD52" i="79"/>
  <c r="CC49" i="79"/>
  <c r="CA78" i="79"/>
  <c r="CD102" i="79"/>
  <c r="BZ79" i="79"/>
  <c r="CC28" i="79"/>
  <c r="CD58" i="79"/>
  <c r="BZ93" i="79"/>
  <c r="CD34" i="79"/>
  <c r="CB24" i="79"/>
  <c r="BZ98" i="79"/>
  <c r="CC37" i="79"/>
  <c r="BZ46" i="79"/>
  <c r="CD8" i="79"/>
  <c r="CA28" i="79"/>
  <c r="CB86" i="79"/>
  <c r="CA41" i="79"/>
  <c r="CD55" i="79"/>
  <c r="CB88" i="79"/>
  <c r="CD57" i="79"/>
  <c r="CC41" i="79"/>
  <c r="CD64" i="79"/>
  <c r="CA86" i="79"/>
  <c r="BZ77" i="79"/>
  <c r="BZ21" i="79"/>
  <c r="BZ41" i="79"/>
  <c r="CB54" i="79"/>
  <c r="CD11" i="79"/>
  <c r="CB97" i="79"/>
  <c r="CD7" i="79"/>
  <c r="CC58" i="79"/>
  <c r="CD94" i="79"/>
  <c r="CA6" i="79"/>
  <c r="BZ89" i="79"/>
  <c r="CB46" i="79"/>
  <c r="CC55" i="79"/>
  <c r="CC103" i="79"/>
  <c r="BZ5" i="79"/>
  <c r="CA44" i="79"/>
  <c r="CD104" i="79"/>
  <c r="CA42" i="79"/>
  <c r="CC7" i="79"/>
  <c r="CD95" i="79"/>
  <c r="CA45" i="79"/>
  <c r="CD100" i="79"/>
  <c r="CC54" i="79"/>
  <c r="CB53" i="79"/>
  <c r="CD60" i="79"/>
  <c r="CA92" i="79"/>
  <c r="CC99" i="79"/>
  <c r="CD62" i="79"/>
  <c r="BZ76" i="79"/>
  <c r="BZ91" i="79"/>
  <c r="CB100" i="79"/>
  <c r="CC85" i="79"/>
  <c r="BZ96" i="79"/>
  <c r="V75" i="72"/>
  <c r="V50" i="72"/>
  <c r="V18" i="72"/>
  <c r="V90" i="72"/>
  <c r="V59" i="72"/>
  <c r="V34" i="72"/>
  <c r="V7" i="72"/>
  <c r="V67" i="72"/>
  <c r="V58" i="72"/>
  <c r="V23" i="72"/>
  <c r="V98" i="72"/>
  <c r="V72" i="72"/>
  <c r="V6" i="72"/>
  <c r="V9" i="72"/>
  <c r="V81" i="72"/>
  <c r="V56" i="72"/>
  <c r="V24" i="72"/>
  <c r="V96" i="72"/>
  <c r="V65" i="72"/>
  <c r="V40" i="72"/>
  <c r="V19" i="72"/>
  <c r="V43" i="72"/>
  <c r="V73" i="72"/>
  <c r="V70" i="72"/>
  <c r="V41" i="72"/>
  <c r="V94" i="72"/>
  <c r="V15" i="72"/>
  <c r="V87" i="72"/>
  <c r="V62" i="72"/>
  <c r="V30" i="72"/>
  <c r="V102" i="72"/>
  <c r="V71" i="72"/>
  <c r="V46" i="72"/>
  <c r="V55" i="72"/>
  <c r="V79" i="72"/>
  <c r="V42" i="72"/>
  <c r="V97" i="72"/>
  <c r="V26" i="72"/>
  <c r="V38" i="72"/>
  <c r="V21" i="72"/>
  <c r="V93" i="72"/>
  <c r="V68" i="72"/>
  <c r="V36" i="72"/>
  <c r="V5" i="72"/>
  <c r="V77" i="72"/>
  <c r="V52" i="72"/>
  <c r="V91" i="72"/>
  <c r="V37" i="72"/>
  <c r="V83" i="72"/>
  <c r="V25" i="72"/>
  <c r="V82" i="72"/>
  <c r="V78" i="72"/>
  <c r="V27" i="72"/>
  <c r="V99" i="72"/>
  <c r="V74" i="72"/>
  <c r="V11" i="72"/>
  <c r="V35" i="72"/>
  <c r="V16" i="72"/>
  <c r="V33" i="72"/>
  <c r="V8" i="72"/>
  <c r="V80" i="72"/>
  <c r="V48" i="72"/>
  <c r="V17" i="72"/>
  <c r="V89" i="72"/>
  <c r="V64" i="72"/>
  <c r="V103" i="72"/>
  <c r="V14" i="72"/>
  <c r="V86" i="72"/>
  <c r="V95" i="72"/>
  <c r="V51" i="72"/>
  <c r="V104" i="72"/>
  <c r="V47" i="72"/>
  <c r="V39" i="72"/>
  <c r="V54" i="72"/>
  <c r="V13" i="72"/>
  <c r="V32" i="72"/>
  <c r="V88" i="72"/>
  <c r="V85" i="72"/>
  <c r="V45" i="72"/>
  <c r="V20" i="72"/>
  <c r="V92" i="72"/>
  <c r="V60" i="72"/>
  <c r="V29" i="72"/>
  <c r="V101" i="72"/>
  <c r="V76" i="72"/>
  <c r="V61" i="72"/>
  <c r="V10" i="72"/>
  <c r="V66" i="72"/>
  <c r="V57" i="72"/>
  <c r="V49" i="72"/>
  <c r="V63" i="72"/>
  <c r="V69" i="72"/>
  <c r="V44" i="72"/>
  <c r="V12" i="72"/>
  <c r="V84" i="72"/>
  <c r="V53" i="72"/>
  <c r="V28" i="72"/>
  <c r="V100" i="72"/>
  <c r="V31" i="72"/>
  <c r="V22" i="72"/>
  <c r="W161" i="82"/>
  <c r="AH160" i="82"/>
  <c r="CG107" i="79" l="1"/>
  <c r="AA109" i="81" s="1"/>
  <c r="CG126" i="79"/>
  <c r="AA128" i="81" s="1"/>
  <c r="CG128" i="79"/>
  <c r="AA130" i="81" s="1"/>
  <c r="CG123" i="79"/>
  <c r="AA125" i="81" s="1"/>
  <c r="CG136" i="79"/>
  <c r="AA138" i="81" s="1"/>
  <c r="CG131" i="79"/>
  <c r="AA133" i="81" s="1"/>
  <c r="CG135" i="79"/>
  <c r="AA137" i="81" s="1"/>
  <c r="CG156" i="79"/>
  <c r="AA158" i="81" s="1"/>
  <c r="CG152" i="79"/>
  <c r="AA154" i="81" s="1"/>
  <c r="CG142" i="79"/>
  <c r="AA144" i="81" s="1"/>
  <c r="CG121" i="79"/>
  <c r="AA123" i="81" s="1"/>
  <c r="CG162" i="79"/>
  <c r="AA164" i="81" s="1"/>
  <c r="CG124" i="79"/>
  <c r="AA126" i="81" s="1"/>
  <c r="CG116" i="79"/>
  <c r="AA118" i="81" s="1"/>
  <c r="CG160" i="79"/>
  <c r="AA162" i="81" s="1"/>
  <c r="CG113" i="79"/>
  <c r="AA115" i="81" s="1"/>
  <c r="CG109" i="79"/>
  <c r="AA111" i="81" s="1"/>
  <c r="CG132" i="79"/>
  <c r="AA134" i="81" s="1"/>
  <c r="CG133" i="79"/>
  <c r="AA135" i="81" s="1"/>
  <c r="CG137" i="79"/>
  <c r="AA139" i="81" s="1"/>
  <c r="CG141" i="79"/>
  <c r="AA143" i="81" s="1"/>
  <c r="CG161" i="79"/>
  <c r="AA163" i="81" s="1"/>
  <c r="CG105" i="79"/>
  <c r="AA107" i="81" s="1"/>
  <c r="AK107" i="81" s="1"/>
  <c r="CG134" i="79"/>
  <c r="AA136" i="81" s="1"/>
  <c r="CG149" i="79"/>
  <c r="AA151" i="81" s="1"/>
  <c r="CG144" i="79"/>
  <c r="AA146" i="81" s="1"/>
  <c r="CG110" i="79"/>
  <c r="AA112" i="81" s="1"/>
  <c r="CG150" i="79"/>
  <c r="AA152" i="81" s="1"/>
  <c r="CG158" i="79"/>
  <c r="AA160" i="81" s="1"/>
  <c r="CG119" i="79"/>
  <c r="AA121" i="81" s="1"/>
  <c r="CG115" i="79"/>
  <c r="AA117" i="81" s="1"/>
  <c r="CG138" i="79"/>
  <c r="AA140" i="81" s="1"/>
  <c r="CG139" i="79"/>
  <c r="AA141" i="81" s="1"/>
  <c r="CG140" i="79"/>
  <c r="AA142" i="81" s="1"/>
  <c r="CG148" i="79"/>
  <c r="AA150" i="81" s="1"/>
  <c r="CG125" i="79"/>
  <c r="AA127" i="81" s="1"/>
  <c r="CG151" i="79"/>
  <c r="AA153" i="81" s="1"/>
  <c r="CG145" i="79"/>
  <c r="AA147" i="81" s="1"/>
  <c r="CG154" i="79"/>
  <c r="AA156" i="81" s="1"/>
  <c r="CG108" i="79"/>
  <c r="AA110" i="81" s="1"/>
  <c r="CG159" i="79"/>
  <c r="AA161" i="81" s="1"/>
  <c r="CG114" i="79"/>
  <c r="AA116" i="81" s="1"/>
  <c r="CG153" i="79"/>
  <c r="AA155" i="81" s="1"/>
  <c r="CG120" i="79"/>
  <c r="AA122" i="81" s="1"/>
  <c r="CG112" i="79"/>
  <c r="AA114" i="81" s="1"/>
  <c r="CG111" i="79"/>
  <c r="AA113" i="81" s="1"/>
  <c r="CG129" i="79"/>
  <c r="AA131" i="81" s="1"/>
  <c r="CG122" i="79"/>
  <c r="AA124" i="81" s="1"/>
  <c r="CG118" i="79"/>
  <c r="AA120" i="81" s="1"/>
  <c r="CG155" i="79"/>
  <c r="AA157" i="81" s="1"/>
  <c r="CG146" i="79"/>
  <c r="AA148" i="81" s="1"/>
  <c r="CG164" i="79"/>
  <c r="AA166" i="81" s="1"/>
  <c r="CG130" i="79"/>
  <c r="AA132" i="81" s="1"/>
  <c r="CG117" i="79"/>
  <c r="AA119" i="81" s="1"/>
  <c r="CG147" i="79"/>
  <c r="AA149" i="81" s="1"/>
  <c r="CG106" i="79"/>
  <c r="AA108" i="81" s="1"/>
  <c r="CG143" i="79"/>
  <c r="AA145" i="81" s="1"/>
  <c r="CG157" i="79"/>
  <c r="AA159" i="81" s="1"/>
  <c r="CG127" i="79"/>
  <c r="AA129" i="81" s="1"/>
  <c r="CG163" i="79"/>
  <c r="AA165" i="81" s="1"/>
  <c r="CI5" i="79"/>
  <c r="AC7" i="81" s="1"/>
  <c r="AH7" i="81" s="1"/>
  <c r="CI105" i="79"/>
  <c r="AC107" i="81" s="1"/>
  <c r="AM107" i="81" s="1"/>
  <c r="CI124" i="79"/>
  <c r="AC126" i="81" s="1"/>
  <c r="CI131" i="79"/>
  <c r="AC133" i="81" s="1"/>
  <c r="CI116" i="79"/>
  <c r="AC118" i="81" s="1"/>
  <c r="CI138" i="79"/>
  <c r="AC140" i="81" s="1"/>
  <c r="CI152" i="79"/>
  <c r="AC154" i="81" s="1"/>
  <c r="CI126" i="79"/>
  <c r="AC128" i="81" s="1"/>
  <c r="CI123" i="79"/>
  <c r="AC125" i="81" s="1"/>
  <c r="CI129" i="79"/>
  <c r="AC131" i="81" s="1"/>
  <c r="CI163" i="79"/>
  <c r="AC165" i="81" s="1"/>
  <c r="CI142" i="79"/>
  <c r="AC144" i="81" s="1"/>
  <c r="CI149" i="79"/>
  <c r="AC151" i="81" s="1"/>
  <c r="CI110" i="79"/>
  <c r="AC112" i="81" s="1"/>
  <c r="CI155" i="79"/>
  <c r="AC157" i="81" s="1"/>
  <c r="CI111" i="79"/>
  <c r="AC113" i="81" s="1"/>
  <c r="CI130" i="79"/>
  <c r="AC132" i="81" s="1"/>
  <c r="CI127" i="79"/>
  <c r="AC129" i="81" s="1"/>
  <c r="CI122" i="79"/>
  <c r="AC124" i="81" s="1"/>
  <c r="CI145" i="79"/>
  <c r="AC147" i="81" s="1"/>
  <c r="CI144" i="79"/>
  <c r="AC146" i="81" s="1"/>
  <c r="CI133" i="79"/>
  <c r="AC135" i="81" s="1"/>
  <c r="CI128" i="79"/>
  <c r="AC130" i="81" s="1"/>
  <c r="CI157" i="79"/>
  <c r="AC159" i="81" s="1"/>
  <c r="CI164" i="79"/>
  <c r="AC166" i="81" s="1"/>
  <c r="CI106" i="79"/>
  <c r="AC108" i="81" s="1"/>
  <c r="CI135" i="79"/>
  <c r="AC137" i="81" s="1"/>
  <c r="CI108" i="79"/>
  <c r="AC110" i="81" s="1"/>
  <c r="CI114" i="79"/>
  <c r="AC116" i="81" s="1"/>
  <c r="CI153" i="79"/>
  <c r="AC155" i="81" s="1"/>
  <c r="CI117" i="79"/>
  <c r="AC119" i="81" s="1"/>
  <c r="CI107" i="79"/>
  <c r="AC109" i="81" s="1"/>
  <c r="CI136" i="79"/>
  <c r="AC138" i="81" s="1"/>
  <c r="CI137" i="79"/>
  <c r="AC139" i="81" s="1"/>
  <c r="CI151" i="79"/>
  <c r="AC153" i="81" s="1"/>
  <c r="CI148" i="79"/>
  <c r="AC150" i="81" s="1"/>
  <c r="CI140" i="79"/>
  <c r="AC142" i="81" s="1"/>
  <c r="CI161" i="79"/>
  <c r="AC163" i="81" s="1"/>
  <c r="CI162" i="79"/>
  <c r="AC164" i="81" s="1"/>
  <c r="CI150" i="79"/>
  <c r="AC152" i="81" s="1"/>
  <c r="CI113" i="79"/>
  <c r="AC115" i="81" s="1"/>
  <c r="CI159" i="79"/>
  <c r="AC161" i="81" s="1"/>
  <c r="CI154" i="79"/>
  <c r="AC156" i="81" s="1"/>
  <c r="CI119" i="79"/>
  <c r="AC121" i="81" s="1"/>
  <c r="CI120" i="79"/>
  <c r="AC122" i="81" s="1"/>
  <c r="CI141" i="79"/>
  <c r="AC143" i="81" s="1"/>
  <c r="CI118" i="79"/>
  <c r="AC120" i="81" s="1"/>
  <c r="CI125" i="79"/>
  <c r="AC127" i="81" s="1"/>
  <c r="CI115" i="79"/>
  <c r="AC117" i="81" s="1"/>
  <c r="CI134" i="79"/>
  <c r="AC136" i="81" s="1"/>
  <c r="CI146" i="79"/>
  <c r="AC148" i="81" s="1"/>
  <c r="CI121" i="79"/>
  <c r="AC123" i="81" s="1"/>
  <c r="CI160" i="79"/>
  <c r="AC162" i="81" s="1"/>
  <c r="CI158" i="79"/>
  <c r="AC160" i="81" s="1"/>
  <c r="CI156" i="79"/>
  <c r="AC158" i="81" s="1"/>
  <c r="CI132" i="79"/>
  <c r="AC134" i="81" s="1"/>
  <c r="CI143" i="79"/>
  <c r="AC145" i="81" s="1"/>
  <c r="CI147" i="79"/>
  <c r="AC149" i="81" s="1"/>
  <c r="CI112" i="79"/>
  <c r="AC114" i="81" s="1"/>
  <c r="CI139" i="79"/>
  <c r="AC141" i="81" s="1"/>
  <c r="CI109" i="79"/>
  <c r="AC111" i="81" s="1"/>
  <c r="CH106" i="79"/>
  <c r="AB108" i="81" s="1"/>
  <c r="CH125" i="79"/>
  <c r="AB127" i="81" s="1"/>
  <c r="CH105" i="79"/>
  <c r="AB107" i="81" s="1"/>
  <c r="AL107" i="81" s="1"/>
  <c r="CH143" i="79"/>
  <c r="AB145" i="81" s="1"/>
  <c r="CH146" i="79"/>
  <c r="AB148" i="81" s="1"/>
  <c r="CH140" i="79"/>
  <c r="AB142" i="81" s="1"/>
  <c r="CH145" i="79"/>
  <c r="AB147" i="81" s="1"/>
  <c r="CH150" i="79"/>
  <c r="AB152" i="81" s="1"/>
  <c r="CH158" i="79"/>
  <c r="AB160" i="81" s="1"/>
  <c r="CH163" i="79"/>
  <c r="AB165" i="81" s="1"/>
  <c r="CH138" i="79"/>
  <c r="AB140" i="81" s="1"/>
  <c r="CH134" i="79"/>
  <c r="AB136" i="81" s="1"/>
  <c r="CH120" i="79"/>
  <c r="AB122" i="81" s="1"/>
  <c r="CH133" i="79"/>
  <c r="AB135" i="81" s="1"/>
  <c r="CH151" i="79"/>
  <c r="AB153" i="81" s="1"/>
  <c r="CH112" i="79"/>
  <c r="AB114" i="81" s="1"/>
  <c r="CH131" i="79"/>
  <c r="AB133" i="81" s="1"/>
  <c r="CH115" i="79"/>
  <c r="AB117" i="81" s="1"/>
  <c r="CH128" i="79"/>
  <c r="AB130" i="81" s="1"/>
  <c r="CH152" i="79"/>
  <c r="AB154" i="81" s="1"/>
  <c r="CH147" i="79"/>
  <c r="AB149" i="81" s="1"/>
  <c r="CH149" i="79"/>
  <c r="AB151" i="81" s="1"/>
  <c r="CH155" i="79"/>
  <c r="AB157" i="81" s="1"/>
  <c r="CH157" i="79"/>
  <c r="AB159" i="81" s="1"/>
  <c r="CH164" i="79"/>
  <c r="AB166" i="81" s="1"/>
  <c r="CH114" i="79"/>
  <c r="AB116" i="81" s="1"/>
  <c r="CH160" i="79"/>
  <c r="AB162" i="81" s="1"/>
  <c r="CH135" i="79"/>
  <c r="AB137" i="81" s="1"/>
  <c r="CH148" i="79"/>
  <c r="AB150" i="81" s="1"/>
  <c r="CH118" i="79"/>
  <c r="AB120" i="81" s="1"/>
  <c r="CH108" i="79"/>
  <c r="AB110" i="81" s="1"/>
  <c r="CH116" i="79"/>
  <c r="AB118" i="81" s="1"/>
  <c r="CH132" i="79"/>
  <c r="AB134" i="81" s="1"/>
  <c r="CH111" i="79"/>
  <c r="AB113" i="81" s="1"/>
  <c r="CH110" i="79"/>
  <c r="AB112" i="81" s="1"/>
  <c r="CH153" i="79"/>
  <c r="AB155" i="81" s="1"/>
  <c r="CH156" i="79"/>
  <c r="AB158" i="81" s="1"/>
  <c r="CH109" i="79"/>
  <c r="AB111" i="81" s="1"/>
  <c r="CH141" i="79"/>
  <c r="AB143" i="81" s="1"/>
  <c r="CH124" i="79"/>
  <c r="AB126" i="81" s="1"/>
  <c r="CH162" i="79"/>
  <c r="AB164" i="81" s="1"/>
  <c r="CH113" i="79"/>
  <c r="AB115" i="81" s="1"/>
  <c r="CH129" i="79"/>
  <c r="AB131" i="81" s="1"/>
  <c r="CH130" i="79"/>
  <c r="AB132" i="81" s="1"/>
  <c r="CH119" i="79"/>
  <c r="AB121" i="81" s="1"/>
  <c r="CH126" i="79"/>
  <c r="AB128" i="81" s="1"/>
  <c r="CH137" i="79"/>
  <c r="AB139" i="81" s="1"/>
  <c r="CH139" i="79"/>
  <c r="AB141" i="81" s="1"/>
  <c r="CH136" i="79"/>
  <c r="AB138" i="81" s="1"/>
  <c r="CH142" i="79"/>
  <c r="AB144" i="81" s="1"/>
  <c r="CH127" i="79"/>
  <c r="AB129" i="81" s="1"/>
  <c r="CH144" i="79"/>
  <c r="AB146" i="81" s="1"/>
  <c r="CH161" i="79"/>
  <c r="AB163" i="81" s="1"/>
  <c r="CH159" i="79"/>
  <c r="AB161" i="81" s="1"/>
  <c r="CH107" i="79"/>
  <c r="AB109" i="81" s="1"/>
  <c r="CH117" i="79"/>
  <c r="AB119" i="81" s="1"/>
  <c r="CH121" i="79"/>
  <c r="AB123" i="81" s="1"/>
  <c r="CH154" i="79"/>
  <c r="AB156" i="81" s="1"/>
  <c r="CH122" i="79"/>
  <c r="AB124" i="81" s="1"/>
  <c r="CH123" i="79"/>
  <c r="AB125" i="81" s="1"/>
  <c r="CE109" i="79"/>
  <c r="Y111" i="81" s="1"/>
  <c r="CE128" i="79"/>
  <c r="Y130" i="81" s="1"/>
  <c r="CE114" i="79"/>
  <c r="Y116" i="81" s="1"/>
  <c r="CE135" i="79"/>
  <c r="Y137" i="81" s="1"/>
  <c r="CE155" i="79"/>
  <c r="Y157" i="81" s="1"/>
  <c r="CE150" i="79"/>
  <c r="Y152" i="81" s="1"/>
  <c r="CE158" i="79"/>
  <c r="Y160" i="81" s="1"/>
  <c r="CE160" i="79"/>
  <c r="Y162" i="81" s="1"/>
  <c r="CE108" i="79"/>
  <c r="Y110" i="81" s="1"/>
  <c r="CE138" i="79"/>
  <c r="Y140" i="81" s="1"/>
  <c r="CE115" i="79"/>
  <c r="Y117" i="81" s="1"/>
  <c r="CE105" i="79"/>
  <c r="Y107" i="81" s="1"/>
  <c r="AI107" i="81" s="1"/>
  <c r="CE119" i="79"/>
  <c r="Y121" i="81" s="1"/>
  <c r="CE141" i="79"/>
  <c r="Y143" i="81" s="1"/>
  <c r="CE112" i="79"/>
  <c r="Y114" i="81" s="1"/>
  <c r="CE151" i="79"/>
  <c r="Y153" i="81" s="1"/>
  <c r="CE130" i="79"/>
  <c r="Y132" i="81" s="1"/>
  <c r="CE161" i="79"/>
  <c r="Y163" i="81" s="1"/>
  <c r="CE139" i="79"/>
  <c r="Y141" i="81" s="1"/>
  <c r="CE107" i="79"/>
  <c r="Y109" i="81" s="1"/>
  <c r="CE152" i="79"/>
  <c r="Y154" i="81" s="1"/>
  <c r="CE121" i="79"/>
  <c r="Y123" i="81" s="1"/>
  <c r="CE111" i="79"/>
  <c r="Y113" i="81" s="1"/>
  <c r="CE134" i="79"/>
  <c r="Y136" i="81" s="1"/>
  <c r="CE118" i="79"/>
  <c r="Y120" i="81" s="1"/>
  <c r="CE113" i="79"/>
  <c r="Y115" i="81" s="1"/>
  <c r="CE157" i="79"/>
  <c r="Y159" i="81" s="1"/>
  <c r="CE132" i="79"/>
  <c r="Y134" i="81" s="1"/>
  <c r="CE162" i="79"/>
  <c r="Y164" i="81" s="1"/>
  <c r="CE153" i="79"/>
  <c r="Y155" i="81" s="1"/>
  <c r="CE144" i="79"/>
  <c r="Y146" i="81" s="1"/>
  <c r="CE116" i="79"/>
  <c r="Y118" i="81" s="1"/>
  <c r="CE106" i="79"/>
  <c r="Y108" i="81" s="1"/>
  <c r="CE125" i="79"/>
  <c r="Y127" i="81" s="1"/>
  <c r="CE154" i="79"/>
  <c r="Y156" i="81" s="1"/>
  <c r="CE147" i="79"/>
  <c r="Y149" i="81" s="1"/>
  <c r="CE122" i="79"/>
  <c r="Y124" i="81" s="1"/>
  <c r="CE124" i="79"/>
  <c r="Y126" i="81" s="1"/>
  <c r="CE127" i="79"/>
  <c r="Y129" i="81" s="1"/>
  <c r="CE164" i="79"/>
  <c r="Y166" i="81" s="1"/>
  <c r="CE145" i="79"/>
  <c r="Y147" i="81" s="1"/>
  <c r="CE110" i="79"/>
  <c r="Y112" i="81" s="1"/>
  <c r="CE117" i="79"/>
  <c r="Y119" i="81" s="1"/>
  <c r="CE140" i="79"/>
  <c r="Y142" i="81" s="1"/>
  <c r="CE142" i="79"/>
  <c r="Y144" i="81" s="1"/>
  <c r="CE120" i="79"/>
  <c r="Y122" i="81" s="1"/>
  <c r="CE163" i="79"/>
  <c r="Y165" i="81" s="1"/>
  <c r="CE137" i="79"/>
  <c r="Y139" i="81" s="1"/>
  <c r="CE131" i="79"/>
  <c r="Y133" i="81" s="1"/>
  <c r="CE156" i="79"/>
  <c r="Y158" i="81" s="1"/>
  <c r="CE146" i="79"/>
  <c r="Y148" i="81" s="1"/>
  <c r="CE123" i="79"/>
  <c r="Y125" i="81" s="1"/>
  <c r="CE143" i="79"/>
  <c r="Y145" i="81" s="1"/>
  <c r="CE136" i="79"/>
  <c r="Y138" i="81" s="1"/>
  <c r="CE148" i="79"/>
  <c r="Y150" i="81" s="1"/>
  <c r="CE126" i="79"/>
  <c r="Y128" i="81" s="1"/>
  <c r="CE129" i="79"/>
  <c r="Y131" i="81" s="1"/>
  <c r="CE149" i="79"/>
  <c r="Y151" i="81" s="1"/>
  <c r="CE159" i="79"/>
  <c r="Y161" i="81" s="1"/>
  <c r="CE133" i="79"/>
  <c r="Y135" i="81" s="1"/>
  <c r="CE6" i="79"/>
  <c r="Y8" i="81" s="1"/>
  <c r="AI8" i="81" s="1"/>
  <c r="CF10" i="79"/>
  <c r="Z12" i="81" s="1"/>
  <c r="AJ12" i="81" s="1"/>
  <c r="CF7" i="79"/>
  <c r="Z9" i="81" s="1"/>
  <c r="AJ9" i="81" s="1"/>
  <c r="CG99" i="79"/>
  <c r="AA101" i="81" s="1"/>
  <c r="AK101" i="81" s="1"/>
  <c r="CH86" i="79"/>
  <c r="AB88" i="81" s="1"/>
  <c r="AL88" i="81" s="1"/>
  <c r="CI81" i="79"/>
  <c r="AC83" i="81" s="1"/>
  <c r="AM83" i="81" s="1"/>
  <c r="CI54" i="79"/>
  <c r="AC56" i="81" s="1"/>
  <c r="AM56" i="81" s="1"/>
  <c r="CH25" i="79"/>
  <c r="AB27" i="81" s="1"/>
  <c r="AL27" i="81" s="1"/>
  <c r="CG57" i="79"/>
  <c r="AA59" i="81" s="1"/>
  <c r="AK59" i="81" s="1"/>
  <c r="CI86" i="79"/>
  <c r="AC88" i="81" s="1"/>
  <c r="AM88" i="81" s="1"/>
  <c r="CG9" i="79"/>
  <c r="AA11" i="81" s="1"/>
  <c r="AK11" i="81" s="1"/>
  <c r="CI33" i="79"/>
  <c r="AC35" i="81" s="1"/>
  <c r="AM35" i="81" s="1"/>
  <c r="CH29" i="79"/>
  <c r="AB31" i="81" s="1"/>
  <c r="AL31" i="81" s="1"/>
  <c r="CG72" i="79"/>
  <c r="AA74" i="81" s="1"/>
  <c r="AK74" i="81" s="1"/>
  <c r="CH95" i="79"/>
  <c r="AB97" i="81" s="1"/>
  <c r="AL97" i="81" s="1"/>
  <c r="CI87" i="79"/>
  <c r="AC89" i="81" s="1"/>
  <c r="AM89" i="81" s="1"/>
  <c r="CE52" i="79"/>
  <c r="Y54" i="81" s="1"/>
  <c r="AI54" i="81" s="1"/>
  <c r="CE7" i="79"/>
  <c r="Y9" i="81" s="1"/>
  <c r="AI9" i="81" s="1"/>
  <c r="CF19" i="79"/>
  <c r="Z21" i="81" s="1"/>
  <c r="AJ21" i="81" s="1"/>
  <c r="CE51" i="79"/>
  <c r="Y53" i="81" s="1"/>
  <c r="AI53" i="81" s="1"/>
  <c r="CF60" i="79"/>
  <c r="Z62" i="81" s="1"/>
  <c r="AJ62" i="81" s="1"/>
  <c r="CE61" i="79"/>
  <c r="Y63" i="81" s="1"/>
  <c r="CF36" i="79"/>
  <c r="Z38" i="81" s="1"/>
  <c r="AJ38" i="81" s="1"/>
  <c r="CE12" i="79"/>
  <c r="Y14" i="81" s="1"/>
  <c r="AI14" i="81" s="1"/>
  <c r="CE28" i="79"/>
  <c r="Y30" i="81" s="1"/>
  <c r="AI30" i="81" s="1"/>
  <c r="CF16" i="79"/>
  <c r="Z18" i="81" s="1"/>
  <c r="AJ18" i="81" s="1"/>
  <c r="CG26" i="79"/>
  <c r="AA28" i="81" s="1"/>
  <c r="AK28" i="81" s="1"/>
  <c r="CE38" i="79"/>
  <c r="Y40" i="81" s="1"/>
  <c r="AI40" i="81" s="1"/>
  <c r="CE44" i="79"/>
  <c r="Y46" i="81" s="1"/>
  <c r="AI46" i="81" s="1"/>
  <c r="CE62" i="79"/>
  <c r="Y64" i="81" s="1"/>
  <c r="AI64" i="81" s="1"/>
  <c r="CE21" i="79"/>
  <c r="Y23" i="81" s="1"/>
  <c r="AI23" i="81" s="1"/>
  <c r="CG37" i="79"/>
  <c r="AA39" i="81" s="1"/>
  <c r="AK39" i="81" s="1"/>
  <c r="CE10" i="79"/>
  <c r="Y12" i="81" s="1"/>
  <c r="AI12" i="81" s="1"/>
  <c r="CE5" i="79"/>
  <c r="Y7" i="81" s="1"/>
  <c r="AI7" i="81" s="1"/>
  <c r="CG87" i="79"/>
  <c r="AA89" i="81" s="1"/>
  <c r="AK89" i="81" s="1"/>
  <c r="CA65" i="79"/>
  <c r="CF90" i="79" s="1"/>
  <c r="Z92" i="81" s="1"/>
  <c r="CI17" i="79"/>
  <c r="AC19" i="81" s="1"/>
  <c r="CI66" i="79"/>
  <c r="AC68" i="81" s="1"/>
  <c r="AM68" i="81" s="1"/>
  <c r="CI16" i="79"/>
  <c r="AC18" i="81" s="1"/>
  <c r="AM18" i="81" s="1"/>
  <c r="CI59" i="79"/>
  <c r="AC61" i="81" s="1"/>
  <c r="AM61" i="81" s="1"/>
  <c r="CI6" i="79"/>
  <c r="AC8" i="81" s="1"/>
  <c r="AM8" i="81" s="1"/>
  <c r="CI101" i="79"/>
  <c r="AC103" i="81" s="1"/>
  <c r="AM103" i="81" s="1"/>
  <c r="CI40" i="79"/>
  <c r="AC42" i="81" s="1"/>
  <c r="AM42" i="81" s="1"/>
  <c r="CI67" i="79"/>
  <c r="AC69" i="81" s="1"/>
  <c r="AM69" i="81" s="1"/>
  <c r="CI74" i="79"/>
  <c r="AC76" i="81" s="1"/>
  <c r="AM76" i="81" s="1"/>
  <c r="CI93" i="79"/>
  <c r="AC95" i="81" s="1"/>
  <c r="AM95" i="81" s="1"/>
  <c r="CI68" i="79"/>
  <c r="AC70" i="81" s="1"/>
  <c r="AM70" i="81" s="1"/>
  <c r="CI46" i="79"/>
  <c r="AC48" i="81" s="1"/>
  <c r="AM48" i="81" s="1"/>
  <c r="CI62" i="79"/>
  <c r="AC64" i="81" s="1"/>
  <c r="AM64" i="81" s="1"/>
  <c r="CI84" i="79"/>
  <c r="AC86" i="81" s="1"/>
  <c r="CI77" i="79"/>
  <c r="AC79" i="81" s="1"/>
  <c r="AM79" i="81" s="1"/>
  <c r="CI72" i="79"/>
  <c r="AC74" i="81" s="1"/>
  <c r="AM74" i="81" s="1"/>
  <c r="CI7" i="79"/>
  <c r="AC9" i="81" s="1"/>
  <c r="AM9" i="81" s="1"/>
  <c r="CI42" i="79"/>
  <c r="AC44" i="81" s="1"/>
  <c r="AM44" i="81" s="1"/>
  <c r="CI49" i="79"/>
  <c r="AC51" i="81" s="1"/>
  <c r="CI83" i="79"/>
  <c r="AC85" i="81" s="1"/>
  <c r="CI18" i="79"/>
  <c r="AC20" i="81" s="1"/>
  <c r="AM20" i="81" s="1"/>
  <c r="CI97" i="79"/>
  <c r="AC99" i="81" s="1"/>
  <c r="CI65" i="79"/>
  <c r="AC67" i="81" s="1"/>
  <c r="AM67" i="81" s="1"/>
  <c r="CI24" i="79"/>
  <c r="AC26" i="81" s="1"/>
  <c r="CI14" i="79"/>
  <c r="AC16" i="81" s="1"/>
  <c r="CI30" i="79"/>
  <c r="AC32" i="81" s="1"/>
  <c r="AM32" i="81" s="1"/>
  <c r="CI41" i="79"/>
  <c r="AC43" i="81" s="1"/>
  <c r="AM43" i="81" s="1"/>
  <c r="CI20" i="79"/>
  <c r="AC22" i="81" s="1"/>
  <c r="AM22" i="81" s="1"/>
  <c r="CI51" i="79"/>
  <c r="AC53" i="81" s="1"/>
  <c r="AM53" i="81" s="1"/>
  <c r="CI100" i="79"/>
  <c r="AC102" i="81" s="1"/>
  <c r="AM102" i="81" s="1"/>
  <c r="CI92" i="79"/>
  <c r="AC94" i="81" s="1"/>
  <c r="AM94" i="81" s="1"/>
  <c r="CI38" i="79"/>
  <c r="AC40" i="81" s="1"/>
  <c r="CI80" i="79"/>
  <c r="AC82" i="81" s="1"/>
  <c r="AM82" i="81" s="1"/>
  <c r="CI70" i="79"/>
  <c r="AC72" i="81" s="1"/>
  <c r="AM72" i="81" s="1"/>
  <c r="CI25" i="79"/>
  <c r="AC27" i="81" s="1"/>
  <c r="CI85" i="79"/>
  <c r="AC87" i="81" s="1"/>
  <c r="CI64" i="79"/>
  <c r="AC66" i="81" s="1"/>
  <c r="CI89" i="79"/>
  <c r="AC91" i="81" s="1"/>
  <c r="AM91" i="81" s="1"/>
  <c r="CI45" i="79"/>
  <c r="AC47" i="81" s="1"/>
  <c r="AM47" i="81" s="1"/>
  <c r="CI21" i="79"/>
  <c r="AC23" i="81" s="1"/>
  <c r="CI35" i="79"/>
  <c r="AC37" i="81" s="1"/>
  <c r="AM37" i="81" s="1"/>
  <c r="CI43" i="79"/>
  <c r="AC45" i="81" s="1"/>
  <c r="AM45" i="81" s="1"/>
  <c r="CI47" i="79"/>
  <c r="AC49" i="81" s="1"/>
  <c r="AM49" i="81" s="1"/>
  <c r="CI71" i="79"/>
  <c r="AC73" i="81" s="1"/>
  <c r="AM73" i="81" s="1"/>
  <c r="CI28" i="79"/>
  <c r="AC30" i="81" s="1"/>
  <c r="AM30" i="81" s="1"/>
  <c r="CI95" i="79"/>
  <c r="AC97" i="81" s="1"/>
  <c r="AM97" i="81" s="1"/>
  <c r="CI79" i="79"/>
  <c r="AC81" i="81" s="1"/>
  <c r="CI15" i="79"/>
  <c r="AC17" i="81" s="1"/>
  <c r="AM17" i="81" s="1"/>
  <c r="CI76" i="79"/>
  <c r="AC78" i="81" s="1"/>
  <c r="AM78" i="81" s="1"/>
  <c r="CI96" i="79"/>
  <c r="AC98" i="81" s="1"/>
  <c r="AM98" i="81" s="1"/>
  <c r="CI103" i="79"/>
  <c r="AC105" i="81" s="1"/>
  <c r="AM105" i="81" s="1"/>
  <c r="CI26" i="79"/>
  <c r="AC28" i="81" s="1"/>
  <c r="AM28" i="81" s="1"/>
  <c r="CI27" i="79"/>
  <c r="AC29" i="81" s="1"/>
  <c r="CI53" i="79"/>
  <c r="AC55" i="81" s="1"/>
  <c r="CI90" i="79"/>
  <c r="AC92" i="81" s="1"/>
  <c r="CI98" i="79"/>
  <c r="AC100" i="81" s="1"/>
  <c r="CI19" i="79"/>
  <c r="AC21" i="81" s="1"/>
  <c r="AM21" i="81" s="1"/>
  <c r="CI8" i="79"/>
  <c r="AC10" i="81" s="1"/>
  <c r="CI32" i="79"/>
  <c r="AC34" i="81" s="1"/>
  <c r="CI23" i="79"/>
  <c r="AC25" i="81" s="1"/>
  <c r="CI13" i="79"/>
  <c r="AC15" i="81" s="1"/>
  <c r="CI94" i="79"/>
  <c r="AC96" i="81" s="1"/>
  <c r="CI29" i="79"/>
  <c r="AC31" i="81" s="1"/>
  <c r="AM31" i="81" s="1"/>
  <c r="CI99" i="79"/>
  <c r="AC101" i="81" s="1"/>
  <c r="AM101" i="81" s="1"/>
  <c r="CG62" i="79"/>
  <c r="AA64" i="81" s="1"/>
  <c r="AK64" i="81" s="1"/>
  <c r="CG7" i="79"/>
  <c r="AA9" i="81" s="1"/>
  <c r="AK9" i="81" s="1"/>
  <c r="CG33" i="79"/>
  <c r="AA35" i="81" s="1"/>
  <c r="CG77" i="79"/>
  <c r="AA79" i="81" s="1"/>
  <c r="CG41" i="79"/>
  <c r="AA43" i="81" s="1"/>
  <c r="AK43" i="81" s="1"/>
  <c r="CG68" i="79"/>
  <c r="AA70" i="81" s="1"/>
  <c r="AK70" i="81" s="1"/>
  <c r="CG12" i="79"/>
  <c r="AA14" i="81" s="1"/>
  <c r="AK14" i="81" s="1"/>
  <c r="CG31" i="79"/>
  <c r="AA33" i="81" s="1"/>
  <c r="AK33" i="81" s="1"/>
  <c r="CG11" i="79"/>
  <c r="AA13" i="81" s="1"/>
  <c r="AK13" i="81" s="1"/>
  <c r="CG69" i="79"/>
  <c r="AA71" i="81" s="1"/>
  <c r="CG78" i="79"/>
  <c r="AA80" i="81" s="1"/>
  <c r="AK80" i="81" s="1"/>
  <c r="CG94" i="79"/>
  <c r="AA96" i="81" s="1"/>
  <c r="CG46" i="79"/>
  <c r="AA48" i="81" s="1"/>
  <c r="AK48" i="81" s="1"/>
  <c r="CG96" i="79"/>
  <c r="AA98" i="81" s="1"/>
  <c r="AK98" i="81" s="1"/>
  <c r="CG52" i="79"/>
  <c r="AA54" i="81" s="1"/>
  <c r="AK54" i="81" s="1"/>
  <c r="CG6" i="79"/>
  <c r="AA8" i="81" s="1"/>
  <c r="AK8" i="81" s="1"/>
  <c r="CG25" i="79"/>
  <c r="AA27" i="81" s="1"/>
  <c r="AK27" i="81" s="1"/>
  <c r="CG88" i="79"/>
  <c r="AA90" i="81" s="1"/>
  <c r="CG15" i="79"/>
  <c r="AA17" i="81" s="1"/>
  <c r="AK17" i="81" s="1"/>
  <c r="CG10" i="79"/>
  <c r="AA12" i="81" s="1"/>
  <c r="CG55" i="79"/>
  <c r="AA57" i="81" s="1"/>
  <c r="AK57" i="81" s="1"/>
  <c r="CG92" i="79"/>
  <c r="AA94" i="81" s="1"/>
  <c r="AK94" i="81" s="1"/>
  <c r="CG54" i="79"/>
  <c r="AA56" i="81" s="1"/>
  <c r="AK56" i="81" s="1"/>
  <c r="CG91" i="79"/>
  <c r="AA93" i="81" s="1"/>
  <c r="AK93" i="81" s="1"/>
  <c r="CG80" i="79"/>
  <c r="AA82" i="81" s="1"/>
  <c r="AK82" i="81" s="1"/>
  <c r="CG102" i="79"/>
  <c r="AA104" i="81" s="1"/>
  <c r="CG42" i="79"/>
  <c r="AA44" i="81" s="1"/>
  <c r="AK44" i="81" s="1"/>
  <c r="CG32" i="79"/>
  <c r="AA34" i="81" s="1"/>
  <c r="AK34" i="81" s="1"/>
  <c r="CG61" i="79"/>
  <c r="AA63" i="81" s="1"/>
  <c r="AK63" i="81" s="1"/>
  <c r="CG14" i="79"/>
  <c r="AA16" i="81" s="1"/>
  <c r="AK16" i="81" s="1"/>
  <c r="CG64" i="79"/>
  <c r="AA66" i="81" s="1"/>
  <c r="AK66" i="81" s="1"/>
  <c r="CG70" i="79"/>
  <c r="AA72" i="81" s="1"/>
  <c r="AK72" i="81" s="1"/>
  <c r="CG63" i="79"/>
  <c r="AA65" i="81" s="1"/>
  <c r="AK65" i="81" s="1"/>
  <c r="CG40" i="79"/>
  <c r="AA42" i="81" s="1"/>
  <c r="AK42" i="81" s="1"/>
  <c r="CG19" i="79"/>
  <c r="AA21" i="81" s="1"/>
  <c r="AK21" i="81" s="1"/>
  <c r="CG103" i="79"/>
  <c r="AA105" i="81" s="1"/>
  <c r="AK105" i="81" s="1"/>
  <c r="CG79" i="79"/>
  <c r="AA81" i="81" s="1"/>
  <c r="AK81" i="81" s="1"/>
  <c r="CG28" i="79"/>
  <c r="AA30" i="81" s="1"/>
  <c r="AK30" i="81" s="1"/>
  <c r="CG44" i="79"/>
  <c r="AA46" i="81" s="1"/>
  <c r="AK46" i="81" s="1"/>
  <c r="CG43" i="79"/>
  <c r="AA45" i="81" s="1"/>
  <c r="AK45" i="81" s="1"/>
  <c r="CG95" i="79"/>
  <c r="AA97" i="81" s="1"/>
  <c r="AK97" i="81" s="1"/>
  <c r="CG38" i="79"/>
  <c r="AA40" i="81" s="1"/>
  <c r="AK40" i="81" s="1"/>
  <c r="CG60" i="79"/>
  <c r="AA62" i="81" s="1"/>
  <c r="AK62" i="81" s="1"/>
  <c r="CG8" i="79"/>
  <c r="AA10" i="81" s="1"/>
  <c r="CG98" i="79"/>
  <c r="AA100" i="81" s="1"/>
  <c r="CG13" i="79"/>
  <c r="AA15" i="81" s="1"/>
  <c r="AK15" i="81" s="1"/>
  <c r="CG101" i="79"/>
  <c r="AA103" i="81" s="1"/>
  <c r="AK103" i="81" s="1"/>
  <c r="CG58" i="79"/>
  <c r="AA60" i="81" s="1"/>
  <c r="CG50" i="79"/>
  <c r="AA52" i="81" s="1"/>
  <c r="AK52" i="81" s="1"/>
  <c r="CG85" i="79"/>
  <c r="AA87" i="81" s="1"/>
  <c r="AK87" i="81" s="1"/>
  <c r="CG16" i="79"/>
  <c r="AA18" i="81" s="1"/>
  <c r="AK18" i="81" s="1"/>
  <c r="CG90" i="79"/>
  <c r="AA92" i="81" s="1"/>
  <c r="AK92" i="81" s="1"/>
  <c r="CG67" i="79"/>
  <c r="AA69" i="81" s="1"/>
  <c r="CG93" i="79"/>
  <c r="AA95" i="81" s="1"/>
  <c r="AK95" i="81" s="1"/>
  <c r="CG48" i="79"/>
  <c r="AA50" i="81" s="1"/>
  <c r="AK50" i="81" s="1"/>
  <c r="CG86" i="79"/>
  <c r="AA88" i="81" s="1"/>
  <c r="AK88" i="81" s="1"/>
  <c r="CG27" i="79"/>
  <c r="AA29" i="81" s="1"/>
  <c r="AK29" i="81" s="1"/>
  <c r="CG29" i="79"/>
  <c r="AA31" i="81" s="1"/>
  <c r="AK31" i="81" s="1"/>
  <c r="CG84" i="79"/>
  <c r="AA86" i="81" s="1"/>
  <c r="AK86" i="81" s="1"/>
  <c r="CG35" i="79"/>
  <c r="AA37" i="81" s="1"/>
  <c r="AK37" i="81" s="1"/>
  <c r="CG34" i="79"/>
  <c r="AA36" i="81" s="1"/>
  <c r="AK36" i="81" s="1"/>
  <c r="CG30" i="79"/>
  <c r="AA32" i="81" s="1"/>
  <c r="CG23" i="79"/>
  <c r="AA25" i="81" s="1"/>
  <c r="AK25" i="81" s="1"/>
  <c r="CH46" i="79"/>
  <c r="AB48" i="81" s="1"/>
  <c r="AL48" i="81" s="1"/>
  <c r="CE85" i="79"/>
  <c r="Y87" i="81" s="1"/>
  <c r="AI87" i="81" s="1"/>
  <c r="CE103" i="79"/>
  <c r="Y105" i="81" s="1"/>
  <c r="AI105" i="81" s="1"/>
  <c r="CH80" i="79"/>
  <c r="AB82" i="81" s="1"/>
  <c r="AL82" i="81" s="1"/>
  <c r="CH52" i="79"/>
  <c r="AB54" i="81" s="1"/>
  <c r="AL54" i="81" s="1"/>
  <c r="CH78" i="79"/>
  <c r="AB80" i="81" s="1"/>
  <c r="AL80" i="81" s="1"/>
  <c r="CE45" i="79"/>
  <c r="Y47" i="81" s="1"/>
  <c r="AI47" i="81" s="1"/>
  <c r="CH60" i="79"/>
  <c r="AB62" i="81" s="1"/>
  <c r="AL62" i="81" s="1"/>
  <c r="CH53" i="79"/>
  <c r="AB55" i="81" s="1"/>
  <c r="CI60" i="79"/>
  <c r="AC62" i="81" s="1"/>
  <c r="AM62" i="81" s="1"/>
  <c r="CF61" i="79"/>
  <c r="Z63" i="81" s="1"/>
  <c r="CF63" i="79"/>
  <c r="Z65" i="81" s="1"/>
  <c r="AJ65" i="81" s="1"/>
  <c r="CF29" i="79"/>
  <c r="Z31" i="81" s="1"/>
  <c r="CE91" i="79"/>
  <c r="Y93" i="81" s="1"/>
  <c r="AI93" i="81" s="1"/>
  <c r="CI102" i="79"/>
  <c r="AC104" i="81" s="1"/>
  <c r="AM104" i="81" s="1"/>
  <c r="CG21" i="79"/>
  <c r="AA23" i="81" s="1"/>
  <c r="AK23" i="81" s="1"/>
  <c r="CG22" i="79"/>
  <c r="AA24" i="81" s="1"/>
  <c r="CG104" i="79"/>
  <c r="AA106" i="81" s="1"/>
  <c r="CI75" i="79"/>
  <c r="AC77" i="81" s="1"/>
  <c r="AM77" i="81" s="1"/>
  <c r="CI56" i="79"/>
  <c r="AC58" i="81" s="1"/>
  <c r="AM58" i="81" s="1"/>
  <c r="CI78" i="79"/>
  <c r="AC80" i="81" s="1"/>
  <c r="AM80" i="81" s="1"/>
  <c r="CI50" i="79"/>
  <c r="AC52" i="81" s="1"/>
  <c r="CG65" i="79"/>
  <c r="AA67" i="81" s="1"/>
  <c r="AK67" i="81" s="1"/>
  <c r="CE47" i="79"/>
  <c r="Y49" i="81" s="1"/>
  <c r="AI49" i="81" s="1"/>
  <c r="CI11" i="79"/>
  <c r="AC13" i="81" s="1"/>
  <c r="AM13" i="81" s="1"/>
  <c r="CF59" i="79"/>
  <c r="Z61" i="81" s="1"/>
  <c r="AE62" i="81" s="1"/>
  <c r="CF62" i="79"/>
  <c r="Z64" i="81" s="1"/>
  <c r="AJ64" i="81" s="1"/>
  <c r="CF34" i="79"/>
  <c r="Z36" i="81" s="1"/>
  <c r="AJ36" i="81" s="1"/>
  <c r="CF14" i="79"/>
  <c r="Z16" i="81" s="1"/>
  <c r="AJ16" i="81" s="1"/>
  <c r="CF37" i="79"/>
  <c r="Z39" i="81" s="1"/>
  <c r="CF24" i="79"/>
  <c r="Z26" i="81" s="1"/>
  <c r="AJ26" i="81" s="1"/>
  <c r="CF48" i="79"/>
  <c r="Z50" i="81" s="1"/>
  <c r="AJ50" i="81" s="1"/>
  <c r="CF15" i="79"/>
  <c r="Z17" i="81" s="1"/>
  <c r="CF54" i="79"/>
  <c r="Z56" i="81" s="1"/>
  <c r="AJ56" i="81" s="1"/>
  <c r="CF38" i="79"/>
  <c r="Z40" i="81" s="1"/>
  <c r="CF5" i="79"/>
  <c r="Z7" i="81" s="1"/>
  <c r="AE7" i="81" s="1"/>
  <c r="CF46" i="79"/>
  <c r="Z48" i="81" s="1"/>
  <c r="CF26" i="79"/>
  <c r="Z28" i="81" s="1"/>
  <c r="AJ28" i="81" s="1"/>
  <c r="CF30" i="79"/>
  <c r="Z32" i="81" s="1"/>
  <c r="AJ32" i="81" s="1"/>
  <c r="CF18" i="79"/>
  <c r="Z20" i="81" s="1"/>
  <c r="AJ20" i="81" s="1"/>
  <c r="CF21" i="79"/>
  <c r="Z23" i="81" s="1"/>
  <c r="AJ23" i="81" s="1"/>
  <c r="CF31" i="79"/>
  <c r="Z33" i="81" s="1"/>
  <c r="AJ33" i="81" s="1"/>
  <c r="CF44" i="79"/>
  <c r="Z46" i="81" s="1"/>
  <c r="CF25" i="79"/>
  <c r="Z27" i="81" s="1"/>
  <c r="AJ27" i="81" s="1"/>
  <c r="CF8" i="79"/>
  <c r="Z10" i="81" s="1"/>
  <c r="AJ10" i="81" s="1"/>
  <c r="CF40" i="79"/>
  <c r="Z42" i="81" s="1"/>
  <c r="AJ42" i="81" s="1"/>
  <c r="CF32" i="79"/>
  <c r="Z34" i="81" s="1"/>
  <c r="AJ34" i="81" s="1"/>
  <c r="CF35" i="79"/>
  <c r="Z37" i="81" s="1"/>
  <c r="CF52" i="79"/>
  <c r="Z54" i="81" s="1"/>
  <c r="AJ54" i="81" s="1"/>
  <c r="CF43" i="79"/>
  <c r="Z45" i="81" s="1"/>
  <c r="CF55" i="79"/>
  <c r="Z57" i="81" s="1"/>
  <c r="CF13" i="79"/>
  <c r="Z15" i="81" s="1"/>
  <c r="CF11" i="79"/>
  <c r="Z13" i="81" s="1"/>
  <c r="AJ13" i="81" s="1"/>
  <c r="CF64" i="79"/>
  <c r="Z66" i="81" s="1"/>
  <c r="AJ66" i="81" s="1"/>
  <c r="CF47" i="79"/>
  <c r="Z49" i="81" s="1"/>
  <c r="AJ49" i="81" s="1"/>
  <c r="CF57" i="79"/>
  <c r="Z59" i="81" s="1"/>
  <c r="AJ59" i="81" s="1"/>
  <c r="CF56" i="79"/>
  <c r="Z58" i="81" s="1"/>
  <c r="AJ58" i="81" s="1"/>
  <c r="CF58" i="79"/>
  <c r="Z60" i="81" s="1"/>
  <c r="AJ60" i="81" s="1"/>
  <c r="CF41" i="79"/>
  <c r="Z43" i="81" s="1"/>
  <c r="AJ43" i="81" s="1"/>
  <c r="CF6" i="79"/>
  <c r="Z8" i="81" s="1"/>
  <c r="AJ8" i="81" s="1"/>
  <c r="CF42" i="79"/>
  <c r="Z44" i="81" s="1"/>
  <c r="AJ44" i="81" s="1"/>
  <c r="CF9" i="79"/>
  <c r="Z11" i="81" s="1"/>
  <c r="CF12" i="79"/>
  <c r="Z14" i="81" s="1"/>
  <c r="AJ14" i="81" s="1"/>
  <c r="CF22" i="79"/>
  <c r="Z24" i="81" s="1"/>
  <c r="CF49" i="79"/>
  <c r="Z51" i="81" s="1"/>
  <c r="AJ51" i="81" s="1"/>
  <c r="CF17" i="79"/>
  <c r="Z19" i="81" s="1"/>
  <c r="AJ19" i="81" s="1"/>
  <c r="CG39" i="79"/>
  <c r="AA41" i="81" s="1"/>
  <c r="AK41" i="81" s="1"/>
  <c r="CE82" i="79"/>
  <c r="Y84" i="81" s="1"/>
  <c r="AI84" i="81" s="1"/>
  <c r="CG66" i="79"/>
  <c r="AA68" i="81" s="1"/>
  <c r="CE77" i="79"/>
  <c r="Y79" i="81" s="1"/>
  <c r="CE20" i="79"/>
  <c r="Y22" i="81" s="1"/>
  <c r="AI22" i="81" s="1"/>
  <c r="CE48" i="79"/>
  <c r="Y50" i="81" s="1"/>
  <c r="CE76" i="79"/>
  <c r="Y78" i="81" s="1"/>
  <c r="AI78" i="81" s="1"/>
  <c r="CE96" i="79"/>
  <c r="Y98" i="81" s="1"/>
  <c r="AI98" i="81" s="1"/>
  <c r="CE95" i="79"/>
  <c r="Y97" i="81" s="1"/>
  <c r="AI97" i="81" s="1"/>
  <c r="CE26" i="79"/>
  <c r="Y28" i="81" s="1"/>
  <c r="AI28" i="81" s="1"/>
  <c r="CE46" i="79"/>
  <c r="Y48" i="81" s="1"/>
  <c r="AI48" i="81" s="1"/>
  <c r="CE30" i="79"/>
  <c r="Y32" i="81" s="1"/>
  <c r="AI32" i="81" s="1"/>
  <c r="CE24" i="79"/>
  <c r="Y26" i="81" s="1"/>
  <c r="AI26" i="81" s="1"/>
  <c r="CE65" i="79"/>
  <c r="Y67" i="81" s="1"/>
  <c r="AI67" i="81" s="1"/>
  <c r="CE104" i="79"/>
  <c r="Y106" i="81" s="1"/>
  <c r="CE60" i="79"/>
  <c r="Y62" i="81" s="1"/>
  <c r="AI62" i="81" s="1"/>
  <c r="CE68" i="79"/>
  <c r="Y70" i="81" s="1"/>
  <c r="AI70" i="81" s="1"/>
  <c r="CE32" i="79"/>
  <c r="Y34" i="81" s="1"/>
  <c r="AI34" i="81" s="1"/>
  <c r="CE35" i="79"/>
  <c r="Y37" i="81" s="1"/>
  <c r="CE59" i="79"/>
  <c r="Y61" i="81" s="1"/>
  <c r="AI61" i="81" s="1"/>
  <c r="CE94" i="79"/>
  <c r="Y96" i="81" s="1"/>
  <c r="AI96" i="81" s="1"/>
  <c r="CE100" i="79"/>
  <c r="Y102" i="81" s="1"/>
  <c r="AI102" i="81" s="1"/>
  <c r="CE75" i="79"/>
  <c r="Y77" i="81" s="1"/>
  <c r="AI77" i="81" s="1"/>
  <c r="CE8" i="79"/>
  <c r="Y10" i="81" s="1"/>
  <c r="AI10" i="81" s="1"/>
  <c r="CE73" i="79"/>
  <c r="Y75" i="81" s="1"/>
  <c r="AI75" i="81" s="1"/>
  <c r="CE64" i="79"/>
  <c r="Y66" i="81" s="1"/>
  <c r="AI66" i="81" s="1"/>
  <c r="CE69" i="79"/>
  <c r="Y71" i="81" s="1"/>
  <c r="AI71" i="81" s="1"/>
  <c r="CE70" i="79"/>
  <c r="Y72" i="81" s="1"/>
  <c r="CE33" i="79"/>
  <c r="Y35" i="81" s="1"/>
  <c r="AI35" i="81" s="1"/>
  <c r="CE43" i="79"/>
  <c r="Y45" i="81" s="1"/>
  <c r="AI45" i="81" s="1"/>
  <c r="CE66" i="79"/>
  <c r="Y68" i="81" s="1"/>
  <c r="AI68" i="81" s="1"/>
  <c r="CE98" i="79"/>
  <c r="Y100" i="81" s="1"/>
  <c r="AI100" i="81" s="1"/>
  <c r="CE79" i="79"/>
  <c r="Y81" i="81" s="1"/>
  <c r="CE72" i="79"/>
  <c r="Y74" i="81" s="1"/>
  <c r="AI74" i="81" s="1"/>
  <c r="CE50" i="79"/>
  <c r="Y52" i="81" s="1"/>
  <c r="AI52" i="81" s="1"/>
  <c r="CE17" i="79"/>
  <c r="Y19" i="81" s="1"/>
  <c r="AI19" i="81" s="1"/>
  <c r="CE83" i="79"/>
  <c r="Y85" i="81" s="1"/>
  <c r="CE9" i="79"/>
  <c r="Y11" i="81" s="1"/>
  <c r="AI11" i="81" s="1"/>
  <c r="CE16" i="79"/>
  <c r="Y18" i="81" s="1"/>
  <c r="AI18" i="81" s="1"/>
  <c r="CE74" i="79"/>
  <c r="Y76" i="81" s="1"/>
  <c r="AI76" i="81" s="1"/>
  <c r="CE29" i="79"/>
  <c r="Y31" i="81" s="1"/>
  <c r="AI31" i="81" s="1"/>
  <c r="CE67" i="79"/>
  <c r="Y69" i="81" s="1"/>
  <c r="AI69" i="81" s="1"/>
  <c r="CE93" i="79"/>
  <c r="Y95" i="81" s="1"/>
  <c r="AI95" i="81" s="1"/>
  <c r="CE36" i="79"/>
  <c r="Y38" i="81" s="1"/>
  <c r="CE34" i="79"/>
  <c r="Y36" i="81" s="1"/>
  <c r="CE49" i="79"/>
  <c r="Y51" i="81" s="1"/>
  <c r="AI51" i="81" s="1"/>
  <c r="CE57" i="79"/>
  <c r="Y59" i="81" s="1"/>
  <c r="CE19" i="79"/>
  <c r="Y21" i="81" s="1"/>
  <c r="AI21" i="81" s="1"/>
  <c r="CE39" i="79"/>
  <c r="Y41" i="81" s="1"/>
  <c r="AI41" i="81" s="1"/>
  <c r="CE41" i="79"/>
  <c r="Y43" i="81" s="1"/>
  <c r="AI43" i="81" s="1"/>
  <c r="CE71" i="79"/>
  <c r="Y73" i="81" s="1"/>
  <c r="CE78" i="79"/>
  <c r="Y80" i="81" s="1"/>
  <c r="AI80" i="81" s="1"/>
  <c r="CE63" i="79"/>
  <c r="Y65" i="81" s="1"/>
  <c r="AI65" i="81" s="1"/>
  <c r="CE18" i="79"/>
  <c r="Y20" i="81" s="1"/>
  <c r="AI20" i="81" s="1"/>
  <c r="CE84" i="79"/>
  <c r="Y86" i="81" s="1"/>
  <c r="AI86" i="81" s="1"/>
  <c r="CE87" i="79"/>
  <c r="Y89" i="81" s="1"/>
  <c r="CE58" i="79"/>
  <c r="Y60" i="81" s="1"/>
  <c r="AI60" i="81" s="1"/>
  <c r="CE53" i="79"/>
  <c r="Y55" i="81" s="1"/>
  <c r="CE97" i="79"/>
  <c r="Y99" i="81" s="1"/>
  <c r="AI99" i="81" s="1"/>
  <c r="CE88" i="79"/>
  <c r="Y90" i="81" s="1"/>
  <c r="CE92" i="79"/>
  <c r="Y94" i="81" s="1"/>
  <c r="AI94" i="81" s="1"/>
  <c r="CH48" i="79"/>
  <c r="AB50" i="81" s="1"/>
  <c r="CH61" i="79"/>
  <c r="AB63" i="81" s="1"/>
  <c r="CH84" i="79"/>
  <c r="AB86" i="81" s="1"/>
  <c r="AL86" i="81" s="1"/>
  <c r="CH85" i="79"/>
  <c r="AB87" i="81" s="1"/>
  <c r="CH34" i="79"/>
  <c r="AB36" i="81" s="1"/>
  <c r="AL36" i="81" s="1"/>
  <c r="CH89" i="79"/>
  <c r="AB91" i="81" s="1"/>
  <c r="AL91" i="81" s="1"/>
  <c r="CH14" i="79"/>
  <c r="AB16" i="81" s="1"/>
  <c r="AL16" i="81" s="1"/>
  <c r="CH69" i="79"/>
  <c r="AB71" i="81" s="1"/>
  <c r="AL71" i="81" s="1"/>
  <c r="CH66" i="79"/>
  <c r="AB68" i="81" s="1"/>
  <c r="AL68" i="81" s="1"/>
  <c r="CH55" i="79"/>
  <c r="AB57" i="81" s="1"/>
  <c r="AL57" i="81" s="1"/>
  <c r="CH9" i="79"/>
  <c r="AB11" i="81" s="1"/>
  <c r="CH20" i="79"/>
  <c r="AB22" i="81" s="1"/>
  <c r="AL22" i="81" s="1"/>
  <c r="CH81" i="79"/>
  <c r="AB83" i="81" s="1"/>
  <c r="CH44" i="79"/>
  <c r="AB46" i="81" s="1"/>
  <c r="AL46" i="81" s="1"/>
  <c r="CH21" i="79"/>
  <c r="AB23" i="81" s="1"/>
  <c r="CH38" i="79"/>
  <c r="AB40" i="81" s="1"/>
  <c r="CH57" i="79"/>
  <c r="AB59" i="81" s="1"/>
  <c r="CH36" i="79"/>
  <c r="AB38" i="81" s="1"/>
  <c r="AL38" i="81" s="1"/>
  <c r="CH43" i="79"/>
  <c r="AB45" i="81" s="1"/>
  <c r="AL45" i="81" s="1"/>
  <c r="CH7" i="79"/>
  <c r="AB9" i="81" s="1"/>
  <c r="CH30" i="79"/>
  <c r="AB32" i="81" s="1"/>
  <c r="AL32" i="81" s="1"/>
  <c r="CH67" i="79"/>
  <c r="AB69" i="81" s="1"/>
  <c r="AL69" i="81" s="1"/>
  <c r="CH22" i="79"/>
  <c r="AB24" i="81" s="1"/>
  <c r="AL24" i="81" s="1"/>
  <c r="CH65" i="79"/>
  <c r="AB67" i="81" s="1"/>
  <c r="CH37" i="79"/>
  <c r="AB39" i="81" s="1"/>
  <c r="AL39" i="81" s="1"/>
  <c r="CH88" i="79"/>
  <c r="AB90" i="81" s="1"/>
  <c r="AL90" i="81" s="1"/>
  <c r="CH62" i="79"/>
  <c r="AB64" i="81" s="1"/>
  <c r="AL64" i="81" s="1"/>
  <c r="CH51" i="79"/>
  <c r="AB53" i="81" s="1"/>
  <c r="AL53" i="81" s="1"/>
  <c r="CH10" i="79"/>
  <c r="AB12" i="81" s="1"/>
  <c r="AL12" i="81" s="1"/>
  <c r="CH64" i="79"/>
  <c r="AB66" i="81" s="1"/>
  <c r="CH82" i="79"/>
  <c r="AB84" i="81" s="1"/>
  <c r="CH103" i="79"/>
  <c r="AB105" i="81" s="1"/>
  <c r="AL105" i="81" s="1"/>
  <c r="CH24" i="79"/>
  <c r="AB26" i="81" s="1"/>
  <c r="AL26" i="81" s="1"/>
  <c r="CH40" i="79"/>
  <c r="AB42" i="81" s="1"/>
  <c r="AL42" i="81" s="1"/>
  <c r="CH8" i="79"/>
  <c r="AB10" i="81" s="1"/>
  <c r="CH102" i="79"/>
  <c r="AB104" i="81" s="1"/>
  <c r="AL104" i="81" s="1"/>
  <c r="CH49" i="79"/>
  <c r="AB51" i="81" s="1"/>
  <c r="CH76" i="79"/>
  <c r="AB78" i="81" s="1"/>
  <c r="AL78" i="81" s="1"/>
  <c r="CH13" i="79"/>
  <c r="AB15" i="81" s="1"/>
  <c r="CH90" i="79"/>
  <c r="AB92" i="81" s="1"/>
  <c r="AL92" i="81" s="1"/>
  <c r="CH56" i="79"/>
  <c r="AB58" i="81" s="1"/>
  <c r="AL58" i="81" s="1"/>
  <c r="CH79" i="79"/>
  <c r="AB81" i="81" s="1"/>
  <c r="AL81" i="81" s="1"/>
  <c r="CH12" i="79"/>
  <c r="AB14" i="81" s="1"/>
  <c r="CH96" i="79"/>
  <c r="AB98" i="81" s="1"/>
  <c r="AL98" i="81" s="1"/>
  <c r="CH41" i="79"/>
  <c r="AB43" i="81" s="1"/>
  <c r="AL43" i="81" s="1"/>
  <c r="CH39" i="79"/>
  <c r="AB41" i="81" s="1"/>
  <c r="AL41" i="81" s="1"/>
  <c r="CH68" i="79"/>
  <c r="AB70" i="81" s="1"/>
  <c r="AL70" i="81" s="1"/>
  <c r="CH59" i="79"/>
  <c r="AB61" i="81" s="1"/>
  <c r="AL61" i="81" s="1"/>
  <c r="CH42" i="79"/>
  <c r="AB44" i="81" s="1"/>
  <c r="CH23" i="79"/>
  <c r="AB25" i="81" s="1"/>
  <c r="AL25" i="81" s="1"/>
  <c r="CH27" i="79"/>
  <c r="AB29" i="81" s="1"/>
  <c r="AL29" i="81" s="1"/>
  <c r="CH54" i="79"/>
  <c r="AB56" i="81" s="1"/>
  <c r="AL56" i="81" s="1"/>
  <c r="CH28" i="79"/>
  <c r="AB30" i="81" s="1"/>
  <c r="AL30" i="81" s="1"/>
  <c r="CH45" i="79"/>
  <c r="AB47" i="81" s="1"/>
  <c r="AL47" i="81" s="1"/>
  <c r="CH92" i="79"/>
  <c r="AB94" i="81" s="1"/>
  <c r="AL94" i="81" s="1"/>
  <c r="CH33" i="79"/>
  <c r="AB35" i="81" s="1"/>
  <c r="AL35" i="81" s="1"/>
  <c r="CH6" i="79"/>
  <c r="AB8" i="81" s="1"/>
  <c r="AL8" i="81" s="1"/>
  <c r="CH18" i="79"/>
  <c r="AB20" i="81" s="1"/>
  <c r="CH94" i="79"/>
  <c r="AB96" i="81" s="1"/>
  <c r="AL96" i="81" s="1"/>
  <c r="CH72" i="79"/>
  <c r="AB74" i="81" s="1"/>
  <c r="AL74" i="81" s="1"/>
  <c r="CH63" i="79"/>
  <c r="AB65" i="81" s="1"/>
  <c r="AL65" i="81" s="1"/>
  <c r="CH99" i="79"/>
  <c r="AB101" i="81" s="1"/>
  <c r="AL101" i="81" s="1"/>
  <c r="CH17" i="79"/>
  <c r="AB19" i="81" s="1"/>
  <c r="CH50" i="79"/>
  <c r="AB52" i="81" s="1"/>
  <c r="CH35" i="79"/>
  <c r="AB37" i="81" s="1"/>
  <c r="AL37" i="81" s="1"/>
  <c r="CH73" i="79"/>
  <c r="AB75" i="81" s="1"/>
  <c r="CH32" i="79"/>
  <c r="AB34" i="81" s="1"/>
  <c r="CH19" i="79"/>
  <c r="AB21" i="81" s="1"/>
  <c r="AL21" i="81" s="1"/>
  <c r="CH11" i="79"/>
  <c r="AB13" i="81" s="1"/>
  <c r="CH75" i="79"/>
  <c r="AB77" i="81" s="1"/>
  <c r="AL77" i="81" s="1"/>
  <c r="CH101" i="79"/>
  <c r="AB103" i="81" s="1"/>
  <c r="AL103" i="81" s="1"/>
  <c r="CH83" i="79"/>
  <c r="AB85" i="81" s="1"/>
  <c r="AL85" i="81" s="1"/>
  <c r="CH47" i="79"/>
  <c r="AB49" i="81" s="1"/>
  <c r="AL49" i="81" s="1"/>
  <c r="CE27" i="79"/>
  <c r="Y29" i="81" s="1"/>
  <c r="AI29" i="81" s="1"/>
  <c r="CE99" i="79"/>
  <c r="Y101" i="81" s="1"/>
  <c r="AI101" i="81" s="1"/>
  <c r="CH100" i="79"/>
  <c r="AB102" i="81" s="1"/>
  <c r="AL102" i="81" s="1"/>
  <c r="CF28" i="79"/>
  <c r="Z30" i="81" s="1"/>
  <c r="AJ30" i="81" s="1"/>
  <c r="CI36" i="79"/>
  <c r="AC38" i="81" s="1"/>
  <c r="AM38" i="81" s="1"/>
  <c r="CG75" i="79"/>
  <c r="AA77" i="81" s="1"/>
  <c r="AK77" i="81" s="1"/>
  <c r="CG56" i="79"/>
  <c r="AA58" i="81" s="1"/>
  <c r="CG100" i="79"/>
  <c r="AA102" i="81" s="1"/>
  <c r="AK102" i="81" s="1"/>
  <c r="CI39" i="79"/>
  <c r="AC41" i="81" s="1"/>
  <c r="CI91" i="79"/>
  <c r="AC93" i="81" s="1"/>
  <c r="AM93" i="81" s="1"/>
  <c r="CE14" i="79"/>
  <c r="Y16" i="81" s="1"/>
  <c r="AI16" i="81" s="1"/>
  <c r="CE81" i="79"/>
  <c r="Y83" i="81" s="1"/>
  <c r="AI83" i="81" s="1"/>
  <c r="CH77" i="79"/>
  <c r="AB79" i="81" s="1"/>
  <c r="AL79" i="81" s="1"/>
  <c r="CG5" i="79"/>
  <c r="AA7" i="81" s="1"/>
  <c r="AK7" i="81" s="1"/>
  <c r="CE42" i="79"/>
  <c r="Y44" i="81" s="1"/>
  <c r="AI44" i="81" s="1"/>
  <c r="CH15" i="79"/>
  <c r="AB17" i="81" s="1"/>
  <c r="AL17" i="81" s="1"/>
  <c r="CE89" i="79"/>
  <c r="Y91" i="81" s="1"/>
  <c r="AI91" i="81" s="1"/>
  <c r="CG45" i="79"/>
  <c r="AA47" i="81" s="1"/>
  <c r="CG24" i="79"/>
  <c r="AA26" i="81" s="1"/>
  <c r="AK26" i="81" s="1"/>
  <c r="CF45" i="79"/>
  <c r="Z47" i="81" s="1"/>
  <c r="AJ47" i="81" s="1"/>
  <c r="CH31" i="79"/>
  <c r="AB33" i="81" s="1"/>
  <c r="AL33" i="81" s="1"/>
  <c r="CI61" i="79"/>
  <c r="AC63" i="81" s="1"/>
  <c r="AM63" i="81" s="1"/>
  <c r="CH26" i="79"/>
  <c r="AB28" i="81" s="1"/>
  <c r="AL28" i="81" s="1"/>
  <c r="CG36" i="79"/>
  <c r="AA38" i="81" s="1"/>
  <c r="CG76" i="79"/>
  <c r="AA78" i="81" s="1"/>
  <c r="AK78" i="81" s="1"/>
  <c r="CG17" i="79"/>
  <c r="AA19" i="81" s="1"/>
  <c r="AK19" i="81" s="1"/>
  <c r="CG71" i="79"/>
  <c r="AA73" i="81" s="1"/>
  <c r="AK73" i="81" s="1"/>
  <c r="CI10" i="79"/>
  <c r="AC12" i="81" s="1"/>
  <c r="CI55" i="79"/>
  <c r="AC57" i="81" s="1"/>
  <c r="CI37" i="79"/>
  <c r="AC39" i="81" s="1"/>
  <c r="AM39" i="81" s="1"/>
  <c r="CI82" i="79"/>
  <c r="AC84" i="81" s="1"/>
  <c r="CF39" i="79"/>
  <c r="Z41" i="81" s="1"/>
  <c r="AJ41" i="81" s="1"/>
  <c r="CG89" i="79"/>
  <c r="AA91" i="81" s="1"/>
  <c r="AK91" i="81" s="1"/>
  <c r="CG83" i="79"/>
  <c r="AA85" i="81" s="1"/>
  <c r="AK85" i="81" s="1"/>
  <c r="CG53" i="79"/>
  <c r="AA55" i="81" s="1"/>
  <c r="AK55" i="81" s="1"/>
  <c r="CH98" i="79"/>
  <c r="AB100" i="81" s="1"/>
  <c r="AL100" i="81" s="1"/>
  <c r="CE31" i="79"/>
  <c r="Y33" i="81" s="1"/>
  <c r="AI33" i="81" s="1"/>
  <c r="CF27" i="79"/>
  <c r="Z29" i="81" s="1"/>
  <c r="CE80" i="79"/>
  <c r="Y82" i="81" s="1"/>
  <c r="AI82" i="81" s="1"/>
  <c r="CI69" i="79"/>
  <c r="AC71" i="81" s="1"/>
  <c r="CF51" i="79"/>
  <c r="Z53" i="81" s="1"/>
  <c r="AJ53" i="81" s="1"/>
  <c r="CG51" i="79"/>
  <c r="AA53" i="81" s="1"/>
  <c r="CE101" i="79"/>
  <c r="Y103" i="81" s="1"/>
  <c r="AI103" i="81" s="1"/>
  <c r="CH74" i="79"/>
  <c r="AB76" i="81" s="1"/>
  <c r="CE15" i="79"/>
  <c r="Y17" i="81" s="1"/>
  <c r="AI17" i="81" s="1"/>
  <c r="CE25" i="79"/>
  <c r="Y27" i="81" s="1"/>
  <c r="AI27" i="81" s="1"/>
  <c r="CE37" i="79"/>
  <c r="Y39" i="81" s="1"/>
  <c r="AI39" i="81" s="1"/>
  <c r="CH71" i="79"/>
  <c r="AB73" i="81" s="1"/>
  <c r="AL73" i="81" s="1"/>
  <c r="CF53" i="79"/>
  <c r="Z55" i="81" s="1"/>
  <c r="AJ55" i="81" s="1"/>
  <c r="CG49" i="79"/>
  <c r="AA51" i="81" s="1"/>
  <c r="CE55" i="79"/>
  <c r="Y57" i="81" s="1"/>
  <c r="CF23" i="79"/>
  <c r="Z25" i="81" s="1"/>
  <c r="AJ25" i="81" s="1"/>
  <c r="CH91" i="79"/>
  <c r="AB93" i="81" s="1"/>
  <c r="AL93" i="81" s="1"/>
  <c r="CI44" i="79"/>
  <c r="AC46" i="81" s="1"/>
  <c r="AM46" i="81" s="1"/>
  <c r="CH97" i="79"/>
  <c r="AB99" i="81" s="1"/>
  <c r="CG47" i="79"/>
  <c r="AA49" i="81" s="1"/>
  <c r="AK49" i="81" s="1"/>
  <c r="CG81" i="79"/>
  <c r="AA83" i="81" s="1"/>
  <c r="AK83" i="81" s="1"/>
  <c r="CG20" i="79"/>
  <c r="AA22" i="81" s="1"/>
  <c r="AK22" i="81" s="1"/>
  <c r="CG82" i="79"/>
  <c r="AA84" i="81" s="1"/>
  <c r="AK84" i="81" s="1"/>
  <c r="CI31" i="79"/>
  <c r="AC33" i="81" s="1"/>
  <c r="CI58" i="79"/>
  <c r="AC60" i="81" s="1"/>
  <c r="AM60" i="81" s="1"/>
  <c r="CI9" i="79"/>
  <c r="AC11" i="81" s="1"/>
  <c r="CI48" i="79"/>
  <c r="AC50" i="81" s="1"/>
  <c r="AM50" i="81" s="1"/>
  <c r="CI88" i="79"/>
  <c r="AC90" i="81" s="1"/>
  <c r="AM90" i="81" s="1"/>
  <c r="CE102" i="79"/>
  <c r="Y104" i="81" s="1"/>
  <c r="AI104" i="81" s="1"/>
  <c r="CE22" i="79"/>
  <c r="Y24" i="81" s="1"/>
  <c r="AI24" i="81" s="1"/>
  <c r="CE90" i="79"/>
  <c r="Y92" i="81" s="1"/>
  <c r="AI92" i="81" s="1"/>
  <c r="CG59" i="79"/>
  <c r="AA61" i="81" s="1"/>
  <c r="AK61" i="81" s="1"/>
  <c r="CI63" i="79"/>
  <c r="AC65" i="81" s="1"/>
  <c r="AM65" i="81" s="1"/>
  <c r="CI104" i="79"/>
  <c r="AC106" i="81" s="1"/>
  <c r="CH70" i="79"/>
  <c r="AB72" i="81" s="1"/>
  <c r="AL72" i="81" s="1"/>
  <c r="CH16" i="79"/>
  <c r="AB18" i="81" s="1"/>
  <c r="AL18" i="81" s="1"/>
  <c r="CE40" i="79"/>
  <c r="Y42" i="81" s="1"/>
  <c r="CH87" i="79"/>
  <c r="AB89" i="81" s="1"/>
  <c r="AL89" i="81" s="1"/>
  <c r="CI57" i="79"/>
  <c r="AC59" i="81" s="1"/>
  <c r="CF33" i="79"/>
  <c r="Z35" i="81" s="1"/>
  <c r="AJ35" i="81" s="1"/>
  <c r="CF20" i="79"/>
  <c r="Z22" i="81" s="1"/>
  <c r="AJ22" i="81" s="1"/>
  <c r="CF50" i="79"/>
  <c r="Z52" i="81" s="1"/>
  <c r="CE11" i="79"/>
  <c r="Y13" i="81" s="1"/>
  <c r="CH58" i="79"/>
  <c r="AB60" i="81" s="1"/>
  <c r="AL60" i="81" s="1"/>
  <c r="CH104" i="79"/>
  <c r="AB106" i="81" s="1"/>
  <c r="CG18" i="79"/>
  <c r="AA20" i="81" s="1"/>
  <c r="CG73" i="79"/>
  <c r="AA75" i="81" s="1"/>
  <c r="AK75" i="81" s="1"/>
  <c r="CG97" i="79"/>
  <c r="AA99" i="81" s="1"/>
  <c r="AK99" i="81" s="1"/>
  <c r="CG74" i="79"/>
  <c r="AA76" i="81" s="1"/>
  <c r="CI73" i="79"/>
  <c r="AC75" i="81" s="1"/>
  <c r="CI52" i="79"/>
  <c r="AC54" i="81" s="1"/>
  <c r="AM54" i="81" s="1"/>
  <c r="CI34" i="79"/>
  <c r="AC36" i="81" s="1"/>
  <c r="CE23" i="79"/>
  <c r="Y25" i="81" s="1"/>
  <c r="CE54" i="79"/>
  <c r="Y56" i="81" s="1"/>
  <c r="CH93" i="79"/>
  <c r="AB95" i="81" s="1"/>
  <c r="AL95" i="81" s="1"/>
  <c r="CI12" i="79"/>
  <c r="AC14" i="81" s="1"/>
  <c r="CE86" i="79"/>
  <c r="Y88" i="81" s="1"/>
  <c r="AI88" i="81" s="1"/>
  <c r="CE13" i="79"/>
  <c r="Y15" i="81" s="1"/>
  <c r="AI15" i="81" s="1"/>
  <c r="CI22" i="79"/>
  <c r="AC24" i="81" s="1"/>
  <c r="AM24" i="81" s="1"/>
  <c r="CE56" i="79"/>
  <c r="Y58" i="81" s="1"/>
  <c r="AG7" i="81"/>
  <c r="O46" i="69"/>
  <c r="O58" i="69"/>
  <c r="O52" i="69"/>
  <c r="O59" i="69"/>
  <c r="O55" i="69"/>
  <c r="O61" i="69"/>
  <c r="O57" i="69"/>
  <c r="O49" i="69"/>
  <c r="O53" i="69"/>
  <c r="O47" i="69"/>
  <c r="O63" i="69"/>
  <c r="O48" i="69"/>
  <c r="O45" i="69"/>
  <c r="O51" i="69"/>
  <c r="O54" i="69"/>
  <c r="O62" i="69"/>
  <c r="O56" i="69"/>
  <c r="O50" i="69"/>
  <c r="O80" i="69"/>
  <c r="O60" i="69"/>
  <c r="W162" i="82"/>
  <c r="AH161" i="82"/>
  <c r="AH23" i="81" l="1"/>
  <c r="AG84" i="81"/>
  <c r="AF10" i="81"/>
  <c r="AH69" i="81"/>
  <c r="AH41" i="81"/>
  <c r="AD12" i="81"/>
  <c r="AG45" i="81"/>
  <c r="AE18" i="81"/>
  <c r="AD86" i="81"/>
  <c r="AH13" i="81"/>
  <c r="AH9" i="81"/>
  <c r="AH8" i="81"/>
  <c r="AH70" i="81"/>
  <c r="AD80" i="81"/>
  <c r="AG83" i="81"/>
  <c r="AH37" i="81"/>
  <c r="AH71" i="81"/>
  <c r="AE39" i="81"/>
  <c r="AM7" i="81"/>
  <c r="AG88" i="81"/>
  <c r="CF143" i="79"/>
  <c r="Z145" i="81" s="1"/>
  <c r="AJ145" i="81" s="1"/>
  <c r="AJ39" i="81"/>
  <c r="CF117" i="79"/>
  <c r="Z119" i="81" s="1"/>
  <c r="AJ119" i="81" s="1"/>
  <c r="CF152" i="79"/>
  <c r="Z154" i="81" s="1"/>
  <c r="AJ154" i="81" s="1"/>
  <c r="CF135" i="79"/>
  <c r="Z137" i="81" s="1"/>
  <c r="AJ137" i="81" s="1"/>
  <c r="CF130" i="79"/>
  <c r="Z132" i="81" s="1"/>
  <c r="AJ132" i="81" s="1"/>
  <c r="CF110" i="79"/>
  <c r="Z112" i="81" s="1"/>
  <c r="AJ112" i="81" s="1"/>
  <c r="CF129" i="79"/>
  <c r="Z131" i="81" s="1"/>
  <c r="AJ131" i="81" s="1"/>
  <c r="CF156" i="79"/>
  <c r="Z158" i="81" s="1"/>
  <c r="AJ158" i="81" s="1"/>
  <c r="CF141" i="79"/>
  <c r="Z143" i="81" s="1"/>
  <c r="AJ143" i="81" s="1"/>
  <c r="CF126" i="79"/>
  <c r="Z128" i="81" s="1"/>
  <c r="AJ128" i="81" s="1"/>
  <c r="AD84" i="81"/>
  <c r="AH21" i="81"/>
  <c r="AF28" i="81"/>
  <c r="CF119" i="79"/>
  <c r="Z121" i="81" s="1"/>
  <c r="AJ121" i="81" s="1"/>
  <c r="CF161" i="79"/>
  <c r="Z163" i="81" s="1"/>
  <c r="CF105" i="79"/>
  <c r="Z107" i="81" s="1"/>
  <c r="AJ107" i="81" s="1"/>
  <c r="CF107" i="79"/>
  <c r="Z109" i="81" s="1"/>
  <c r="CF131" i="79"/>
  <c r="Z133" i="81" s="1"/>
  <c r="AJ133" i="81" s="1"/>
  <c r="CF115" i="79"/>
  <c r="Z117" i="81" s="1"/>
  <c r="AJ117" i="81" s="1"/>
  <c r="CF151" i="79"/>
  <c r="Z153" i="81" s="1"/>
  <c r="AJ153" i="81" s="1"/>
  <c r="CF114" i="79"/>
  <c r="Z116" i="81" s="1"/>
  <c r="CF122" i="79"/>
  <c r="Z124" i="81" s="1"/>
  <c r="CF118" i="79"/>
  <c r="Z120" i="81" s="1"/>
  <c r="CF153" i="79"/>
  <c r="Z155" i="81" s="1"/>
  <c r="AJ155" i="81" s="1"/>
  <c r="CF158" i="79"/>
  <c r="Z160" i="81" s="1"/>
  <c r="AJ160" i="81" s="1"/>
  <c r="CF121" i="79"/>
  <c r="Z123" i="81" s="1"/>
  <c r="AJ123" i="81" s="1"/>
  <c r="CF112" i="79"/>
  <c r="Z114" i="81" s="1"/>
  <c r="CF133" i="79"/>
  <c r="Z135" i="81" s="1"/>
  <c r="AJ135" i="81" s="1"/>
  <c r="CF136" i="79"/>
  <c r="Z138" i="81" s="1"/>
  <c r="AJ138" i="81" s="1"/>
  <c r="CF150" i="79"/>
  <c r="Z152" i="81" s="1"/>
  <c r="AJ152" i="81" s="1"/>
  <c r="CF146" i="79"/>
  <c r="Z148" i="81" s="1"/>
  <c r="CF132" i="79"/>
  <c r="Z134" i="81" s="1"/>
  <c r="AJ134" i="81" s="1"/>
  <c r="CF134" i="79"/>
  <c r="Z136" i="81" s="1"/>
  <c r="AJ136" i="81" s="1"/>
  <c r="CF149" i="79"/>
  <c r="Z151" i="81" s="1"/>
  <c r="AJ151" i="81" s="1"/>
  <c r="CF113" i="79"/>
  <c r="Z115" i="81" s="1"/>
  <c r="AJ115" i="81" s="1"/>
  <c r="CF160" i="79"/>
  <c r="Z162" i="81" s="1"/>
  <c r="AJ162" i="81" s="1"/>
  <c r="CF137" i="79"/>
  <c r="Z139" i="81" s="1"/>
  <c r="CF116" i="79"/>
  <c r="Z118" i="81" s="1"/>
  <c r="CF139" i="79"/>
  <c r="Z141" i="81" s="1"/>
  <c r="AJ141" i="81" s="1"/>
  <c r="CF142" i="79"/>
  <c r="Z144" i="81" s="1"/>
  <c r="CF162" i="79"/>
  <c r="Z164" i="81" s="1"/>
  <c r="AJ164" i="81" s="1"/>
  <c r="CF163" i="79"/>
  <c r="Z165" i="81" s="1"/>
  <c r="AJ165" i="81" s="1"/>
  <c r="CF111" i="79"/>
  <c r="Z113" i="81" s="1"/>
  <c r="CF109" i="79"/>
  <c r="Z111" i="81" s="1"/>
  <c r="CF125" i="79"/>
  <c r="Z127" i="81" s="1"/>
  <c r="AJ127" i="81" s="1"/>
  <c r="CF148" i="79"/>
  <c r="Z150" i="81" s="1"/>
  <c r="CF157" i="79"/>
  <c r="Z159" i="81" s="1"/>
  <c r="AJ159" i="81" s="1"/>
  <c r="CF120" i="79"/>
  <c r="Z122" i="81" s="1"/>
  <c r="AJ122" i="81" s="1"/>
  <c r="CF138" i="79"/>
  <c r="Z140" i="81" s="1"/>
  <c r="CF140" i="79"/>
  <c r="Z142" i="81" s="1"/>
  <c r="AJ142" i="81" s="1"/>
  <c r="CF128" i="79"/>
  <c r="Z130" i="81" s="1"/>
  <c r="CF164" i="79"/>
  <c r="Z166" i="81" s="1"/>
  <c r="AJ166" i="81" s="1"/>
  <c r="CF127" i="79"/>
  <c r="Z129" i="81" s="1"/>
  <c r="CF147" i="79"/>
  <c r="Z149" i="81" s="1"/>
  <c r="AJ149" i="81" s="1"/>
  <c r="CF154" i="79"/>
  <c r="Z156" i="81" s="1"/>
  <c r="AJ156" i="81" s="1"/>
  <c r="CF145" i="79"/>
  <c r="Z147" i="81" s="1"/>
  <c r="AJ147" i="81" s="1"/>
  <c r="CF155" i="79"/>
  <c r="Z157" i="81" s="1"/>
  <c r="CF159" i="79"/>
  <c r="Z161" i="81" s="1"/>
  <c r="AJ161" i="81" s="1"/>
  <c r="CF106" i="79"/>
  <c r="Z108" i="81" s="1"/>
  <c r="AJ108" i="81" s="1"/>
  <c r="CF123" i="79"/>
  <c r="Z125" i="81" s="1"/>
  <c r="AJ125" i="81" s="1"/>
  <c r="CF144" i="79"/>
  <c r="Z146" i="81" s="1"/>
  <c r="CF124" i="79"/>
  <c r="Z126" i="81" s="1"/>
  <c r="AJ126" i="81" s="1"/>
  <c r="CF108" i="79"/>
  <c r="Z110" i="81" s="1"/>
  <c r="AG138" i="81"/>
  <c r="AL138" i="81"/>
  <c r="AL158" i="81"/>
  <c r="AG158" i="81"/>
  <c r="AL130" i="81"/>
  <c r="AG130" i="81"/>
  <c r="AG147" i="81"/>
  <c r="AL147" i="81"/>
  <c r="AH136" i="81"/>
  <c r="AM136" i="81"/>
  <c r="AH163" i="81"/>
  <c r="AM163" i="81"/>
  <c r="AH108" i="81"/>
  <c r="AM108" i="81"/>
  <c r="AM112" i="81"/>
  <c r="AH112" i="81"/>
  <c r="AH128" i="81"/>
  <c r="AM128" i="81"/>
  <c r="AF108" i="81"/>
  <c r="AK108" i="81"/>
  <c r="AK122" i="81"/>
  <c r="AF122" i="81"/>
  <c r="AK140" i="81"/>
  <c r="AF140" i="81"/>
  <c r="AF139" i="81"/>
  <c r="AK139" i="81"/>
  <c r="AF158" i="81"/>
  <c r="AK158" i="81"/>
  <c r="AJ111" i="81"/>
  <c r="AL83" i="81"/>
  <c r="AF77" i="81"/>
  <c r="AF59" i="81"/>
  <c r="AL124" i="81"/>
  <c r="AG124" i="81"/>
  <c r="AL163" i="81"/>
  <c r="AG163" i="81"/>
  <c r="AL139" i="81"/>
  <c r="AG139" i="81"/>
  <c r="AL164" i="81"/>
  <c r="AG164" i="81"/>
  <c r="AG112" i="81"/>
  <c r="AL112" i="81"/>
  <c r="AG150" i="81"/>
  <c r="AL150" i="81"/>
  <c r="AL157" i="81"/>
  <c r="AG157" i="81"/>
  <c r="AL133" i="81"/>
  <c r="AG133" i="81"/>
  <c r="AL140" i="81"/>
  <c r="AG140" i="81"/>
  <c r="AL148" i="81"/>
  <c r="AG148" i="81"/>
  <c r="AM141" i="81"/>
  <c r="AH141" i="81"/>
  <c r="AM160" i="81"/>
  <c r="AH160" i="81"/>
  <c r="AH127" i="81"/>
  <c r="AM127" i="81"/>
  <c r="AM161" i="81"/>
  <c r="AH161" i="81"/>
  <c r="AM150" i="81"/>
  <c r="AH150" i="81"/>
  <c r="AH155" i="81"/>
  <c r="AM155" i="81"/>
  <c r="AH159" i="81"/>
  <c r="AM159" i="81"/>
  <c r="AM129" i="81"/>
  <c r="AH129" i="81"/>
  <c r="AH144" i="81"/>
  <c r="AM144" i="81"/>
  <c r="AM140" i="81"/>
  <c r="AH140" i="81"/>
  <c r="AF165" i="81"/>
  <c r="AK165" i="81"/>
  <c r="AF119" i="81"/>
  <c r="AK119" i="81"/>
  <c r="AF124" i="81"/>
  <c r="AK124" i="81"/>
  <c r="AF116" i="81"/>
  <c r="AK116" i="81"/>
  <c r="AK127" i="81"/>
  <c r="AF127" i="81"/>
  <c r="AF121" i="81"/>
  <c r="AK121" i="81"/>
  <c r="AK136" i="81"/>
  <c r="AF136" i="81"/>
  <c r="AK134" i="81"/>
  <c r="AF134" i="81"/>
  <c r="AF164" i="81"/>
  <c r="AK164" i="81"/>
  <c r="AF133" i="81"/>
  <c r="AK133" i="81"/>
  <c r="AG156" i="81"/>
  <c r="AL156" i="81"/>
  <c r="AL128" i="81"/>
  <c r="AG128" i="81"/>
  <c r="AG113" i="81"/>
  <c r="AL113" i="81"/>
  <c r="AG151" i="81"/>
  <c r="AL151" i="81"/>
  <c r="AG165" i="81"/>
  <c r="AL165" i="81"/>
  <c r="AH114" i="81"/>
  <c r="AM114" i="81"/>
  <c r="AH120" i="81"/>
  <c r="AM120" i="81"/>
  <c r="AH153" i="81"/>
  <c r="AM153" i="81"/>
  <c r="AM130" i="81"/>
  <c r="AH130" i="81"/>
  <c r="AM165" i="81"/>
  <c r="AH165" i="81"/>
  <c r="AF129" i="81"/>
  <c r="AK129" i="81"/>
  <c r="AF131" i="81"/>
  <c r="AK131" i="81"/>
  <c r="AK150" i="81"/>
  <c r="AF150" i="81"/>
  <c r="AK138" i="81"/>
  <c r="AF138" i="81"/>
  <c r="AH32" i="81"/>
  <c r="AL123" i="81"/>
  <c r="AG123" i="81"/>
  <c r="AL129" i="81"/>
  <c r="AG129" i="81"/>
  <c r="AL121" i="81"/>
  <c r="AG121" i="81"/>
  <c r="AL143" i="81"/>
  <c r="AG143" i="81"/>
  <c r="AL134" i="81"/>
  <c r="AG134" i="81"/>
  <c r="AL162" i="81"/>
  <c r="AG162" i="81"/>
  <c r="AG149" i="81"/>
  <c r="AL149" i="81"/>
  <c r="AL153" i="81"/>
  <c r="AG153" i="81"/>
  <c r="AG160" i="81"/>
  <c r="AL160" i="81"/>
  <c r="AM149" i="81"/>
  <c r="AH149" i="81"/>
  <c r="AM123" i="81"/>
  <c r="AH123" i="81"/>
  <c r="AH143" i="81"/>
  <c r="AM143" i="81"/>
  <c r="AH152" i="81"/>
  <c r="AM152" i="81"/>
  <c r="AH139" i="81"/>
  <c r="AM139" i="81"/>
  <c r="AM110" i="81"/>
  <c r="AH110" i="81"/>
  <c r="AM135" i="81"/>
  <c r="AH135" i="81"/>
  <c r="AM113" i="81"/>
  <c r="AH113" i="81"/>
  <c r="AH131" i="81"/>
  <c r="AM131" i="81"/>
  <c r="AH133" i="81"/>
  <c r="AM133" i="81"/>
  <c r="AK159" i="81"/>
  <c r="AF159" i="81"/>
  <c r="AF166" i="81"/>
  <c r="AK166" i="81"/>
  <c r="AF113" i="81"/>
  <c r="AK113" i="81"/>
  <c r="AK110" i="81"/>
  <c r="AF110" i="81"/>
  <c r="AF142" i="81"/>
  <c r="AK142" i="81"/>
  <c r="AK152" i="81"/>
  <c r="AF152" i="81"/>
  <c r="AK163" i="81"/>
  <c r="AF163" i="81"/>
  <c r="AK115" i="81"/>
  <c r="AF115" i="81"/>
  <c r="AK144" i="81"/>
  <c r="AF144" i="81"/>
  <c r="AF125" i="81"/>
  <c r="AK125" i="81"/>
  <c r="AG146" i="81"/>
  <c r="AL146" i="81"/>
  <c r="AL126" i="81"/>
  <c r="AG126" i="81"/>
  <c r="AG137" i="81"/>
  <c r="AL137" i="81"/>
  <c r="AG114" i="81"/>
  <c r="AL114" i="81"/>
  <c r="AG145" i="81"/>
  <c r="AL145" i="81"/>
  <c r="AH162" i="81"/>
  <c r="AM162" i="81"/>
  <c r="AH115" i="81"/>
  <c r="AM115" i="81"/>
  <c r="AH116" i="81"/>
  <c r="AM116" i="81"/>
  <c r="AM132" i="81"/>
  <c r="AH132" i="81"/>
  <c r="AM118" i="81"/>
  <c r="AH118" i="81"/>
  <c r="AK132" i="81"/>
  <c r="AF132" i="81"/>
  <c r="AF161" i="81"/>
  <c r="AK161" i="81"/>
  <c r="AK160" i="81"/>
  <c r="AF160" i="81"/>
  <c r="AK111" i="81"/>
  <c r="AF111" i="81"/>
  <c r="AF123" i="81"/>
  <c r="AK123" i="81"/>
  <c r="AL44" i="81"/>
  <c r="AF21" i="81"/>
  <c r="AL119" i="81"/>
  <c r="AG119" i="81"/>
  <c r="AG144" i="81"/>
  <c r="AL144" i="81"/>
  <c r="AL132" i="81"/>
  <c r="AG132" i="81"/>
  <c r="AL111" i="81"/>
  <c r="AG111" i="81"/>
  <c r="AG118" i="81"/>
  <c r="AL118" i="81"/>
  <c r="AG116" i="81"/>
  <c r="AL116" i="81"/>
  <c r="AG154" i="81"/>
  <c r="AL154" i="81"/>
  <c r="AL135" i="81"/>
  <c r="AG135" i="81"/>
  <c r="AL152" i="81"/>
  <c r="AG152" i="81"/>
  <c r="AL127" i="81"/>
  <c r="AG127" i="81"/>
  <c r="AH145" i="81"/>
  <c r="AM145" i="81"/>
  <c r="AM148" i="81"/>
  <c r="AH148" i="81"/>
  <c r="AH122" i="81"/>
  <c r="AM122" i="81"/>
  <c r="AM164" i="81"/>
  <c r="AH164" i="81"/>
  <c r="AM138" i="81"/>
  <c r="AH138" i="81"/>
  <c r="AM137" i="81"/>
  <c r="AH137" i="81"/>
  <c r="AH146" i="81"/>
  <c r="AM146" i="81"/>
  <c r="AH157" i="81"/>
  <c r="AM157" i="81"/>
  <c r="AM125" i="81"/>
  <c r="AH125" i="81"/>
  <c r="AM126" i="81"/>
  <c r="AH126" i="81"/>
  <c r="AF145" i="81"/>
  <c r="AK145" i="81"/>
  <c r="AF148" i="81"/>
  <c r="AK148" i="81"/>
  <c r="AF114" i="81"/>
  <c r="AK114" i="81"/>
  <c r="AF156" i="81"/>
  <c r="AK156" i="81"/>
  <c r="AK141" i="81"/>
  <c r="AF141" i="81"/>
  <c r="AF112" i="81"/>
  <c r="AK112" i="81"/>
  <c r="AK143" i="81"/>
  <c r="AF143" i="81"/>
  <c r="AK162" i="81"/>
  <c r="AF162" i="81"/>
  <c r="AK154" i="81"/>
  <c r="AF154" i="81"/>
  <c r="AF130" i="81"/>
  <c r="AK130" i="81"/>
  <c r="AL110" i="81"/>
  <c r="AG110" i="81"/>
  <c r="AL109" i="81"/>
  <c r="AG109" i="81"/>
  <c r="AL131" i="81"/>
  <c r="AG131" i="81"/>
  <c r="AG166" i="81"/>
  <c r="AL166" i="81"/>
  <c r="AG122" i="81"/>
  <c r="AL122" i="81"/>
  <c r="AG108" i="81"/>
  <c r="AL108" i="81"/>
  <c r="AM134" i="81"/>
  <c r="AH134" i="81"/>
  <c r="AH121" i="81"/>
  <c r="AM121" i="81"/>
  <c r="AM109" i="81"/>
  <c r="AH109" i="81"/>
  <c r="AM147" i="81"/>
  <c r="AH147" i="81"/>
  <c r="AK157" i="81"/>
  <c r="AF157" i="81"/>
  <c r="AK147" i="81"/>
  <c r="AF147" i="81"/>
  <c r="AK146" i="81"/>
  <c r="AF146" i="81"/>
  <c r="AF118" i="81"/>
  <c r="AK118" i="81"/>
  <c r="AK128" i="81"/>
  <c r="AF128" i="81"/>
  <c r="AL125" i="81"/>
  <c r="AG125" i="81"/>
  <c r="AG161" i="81"/>
  <c r="AL161" i="81"/>
  <c r="AL141" i="81"/>
  <c r="AG141" i="81"/>
  <c r="AL115" i="81"/>
  <c r="AG115" i="81"/>
  <c r="AL155" i="81"/>
  <c r="AG155" i="81"/>
  <c r="AL120" i="81"/>
  <c r="AG120" i="81"/>
  <c r="AG159" i="81"/>
  <c r="AL159" i="81"/>
  <c r="AL117" i="81"/>
  <c r="AG117" i="81"/>
  <c r="AL136" i="81"/>
  <c r="AG136" i="81"/>
  <c r="AL142" i="81"/>
  <c r="AG142" i="81"/>
  <c r="AM111" i="81"/>
  <c r="AH111" i="81"/>
  <c r="AH158" i="81"/>
  <c r="AM158" i="81"/>
  <c r="AH117" i="81"/>
  <c r="AM117" i="81"/>
  <c r="AH156" i="81"/>
  <c r="AM156" i="81"/>
  <c r="AM142" i="81"/>
  <c r="AH142" i="81"/>
  <c r="AH119" i="81"/>
  <c r="AM119" i="81"/>
  <c r="AH166" i="81"/>
  <c r="AM166" i="81"/>
  <c r="AM124" i="81"/>
  <c r="AH124" i="81"/>
  <c r="AH151" i="81"/>
  <c r="AM151" i="81"/>
  <c r="AH154" i="81"/>
  <c r="AM154" i="81"/>
  <c r="AK149" i="81"/>
  <c r="AF149" i="81"/>
  <c r="AK120" i="81"/>
  <c r="AF120" i="81"/>
  <c r="AK155" i="81"/>
  <c r="AF155" i="81"/>
  <c r="AK153" i="81"/>
  <c r="AF153" i="81"/>
  <c r="AF117" i="81"/>
  <c r="AK117" i="81"/>
  <c r="AF151" i="81"/>
  <c r="AK151" i="81"/>
  <c r="AK135" i="81"/>
  <c r="AF135" i="81"/>
  <c r="AK126" i="81"/>
  <c r="AF126" i="81"/>
  <c r="AK137" i="81"/>
  <c r="AF137" i="81"/>
  <c r="AF109" i="81"/>
  <c r="AK109" i="81"/>
  <c r="AI161" i="81"/>
  <c r="AD161" i="81"/>
  <c r="AD147" i="81"/>
  <c r="AI147" i="81"/>
  <c r="AI113" i="81"/>
  <c r="AD113" i="81"/>
  <c r="AD117" i="81"/>
  <c r="AI117" i="81"/>
  <c r="AD128" i="81"/>
  <c r="AI128" i="81"/>
  <c r="AI142" i="81"/>
  <c r="AD142" i="81"/>
  <c r="AI118" i="81"/>
  <c r="AD118" i="81"/>
  <c r="AD109" i="81"/>
  <c r="AI109" i="81"/>
  <c r="AD143" i="81"/>
  <c r="AI143" i="81"/>
  <c r="AD135" i="81"/>
  <c r="AI135" i="81"/>
  <c r="AI138" i="81"/>
  <c r="AD138" i="81"/>
  <c r="AD139" i="81"/>
  <c r="AI139" i="81"/>
  <c r="AI112" i="81"/>
  <c r="AD112" i="81"/>
  <c r="AD149" i="81"/>
  <c r="AI149" i="81"/>
  <c r="AD155" i="81"/>
  <c r="AI155" i="81"/>
  <c r="AI136" i="81"/>
  <c r="AD136" i="81"/>
  <c r="AI163" i="81"/>
  <c r="AD163" i="81"/>
  <c r="AI152" i="81"/>
  <c r="AD152" i="81"/>
  <c r="AI145" i="81"/>
  <c r="AD145" i="81"/>
  <c r="AI156" i="81"/>
  <c r="AD156" i="81"/>
  <c r="AI132" i="81"/>
  <c r="AD132" i="81"/>
  <c r="AI151" i="81"/>
  <c r="AD151" i="81"/>
  <c r="AD125" i="81"/>
  <c r="AI125" i="81"/>
  <c r="AI122" i="81"/>
  <c r="AD122" i="81"/>
  <c r="AI166" i="81"/>
  <c r="AD166" i="81"/>
  <c r="AD127" i="81"/>
  <c r="AI127" i="81"/>
  <c r="AD134" i="81"/>
  <c r="AI134" i="81"/>
  <c r="AI123" i="81"/>
  <c r="AD123" i="81"/>
  <c r="AD153" i="81"/>
  <c r="AI153" i="81"/>
  <c r="AI140" i="81"/>
  <c r="AD140" i="81"/>
  <c r="AI137" i="81"/>
  <c r="AD137" i="81"/>
  <c r="AI131" i="81"/>
  <c r="AD131" i="81"/>
  <c r="AD148" i="81"/>
  <c r="AI148" i="81"/>
  <c r="AI144" i="81"/>
  <c r="AD144" i="81"/>
  <c r="AI129" i="81"/>
  <c r="AD129" i="81"/>
  <c r="AI108" i="81"/>
  <c r="AD108" i="81"/>
  <c r="AD159" i="81"/>
  <c r="AI159" i="81"/>
  <c r="AD154" i="81"/>
  <c r="AI154" i="81"/>
  <c r="AI114" i="81"/>
  <c r="AD114" i="81"/>
  <c r="AD110" i="81"/>
  <c r="AI110" i="81"/>
  <c r="AD116" i="81"/>
  <c r="AI116" i="81"/>
  <c r="AI130" i="81"/>
  <c r="AD130" i="81"/>
  <c r="AI165" i="81"/>
  <c r="AD165" i="81"/>
  <c r="AD164" i="81"/>
  <c r="AI164" i="81"/>
  <c r="AI157" i="81"/>
  <c r="AD157" i="81"/>
  <c r="AD158" i="81"/>
  <c r="AI158" i="81"/>
  <c r="AI126" i="81"/>
  <c r="AD126" i="81"/>
  <c r="AD115" i="81"/>
  <c r="AI115" i="81"/>
  <c r="AD162" i="81"/>
  <c r="AI162" i="81"/>
  <c r="AI150" i="81"/>
  <c r="AD150" i="81"/>
  <c r="AI133" i="81"/>
  <c r="AD133" i="81"/>
  <c r="AI119" i="81"/>
  <c r="AD119" i="81"/>
  <c r="AD124" i="81"/>
  <c r="AI124" i="81"/>
  <c r="AD146" i="81"/>
  <c r="AI146" i="81"/>
  <c r="AD120" i="81"/>
  <c r="AI120" i="81"/>
  <c r="AD141" i="81"/>
  <c r="AI141" i="81"/>
  <c r="AD121" i="81"/>
  <c r="AI121" i="81"/>
  <c r="AI160" i="81"/>
  <c r="AD160" i="81"/>
  <c r="AI111" i="81"/>
  <c r="AD111" i="81"/>
  <c r="AJ7" i="81"/>
  <c r="AE10" i="81"/>
  <c r="AD98" i="81"/>
  <c r="AD62" i="81"/>
  <c r="AH31" i="81"/>
  <c r="AL84" i="81"/>
  <c r="AD67" i="81"/>
  <c r="AH30" i="81"/>
  <c r="AH82" i="81"/>
  <c r="AE11" i="81"/>
  <c r="AG46" i="81"/>
  <c r="CF65" i="79"/>
  <c r="Z67" i="81" s="1"/>
  <c r="AJ67" i="81" s="1"/>
  <c r="CF87" i="79"/>
  <c r="Z89" i="81" s="1"/>
  <c r="AJ89" i="81" s="1"/>
  <c r="AD9" i="81"/>
  <c r="AF63" i="81"/>
  <c r="CF91" i="79"/>
  <c r="Z93" i="81" s="1"/>
  <c r="AJ93" i="81" s="1"/>
  <c r="AF82" i="81"/>
  <c r="AF52" i="81"/>
  <c r="AE29" i="81"/>
  <c r="AF11" i="81"/>
  <c r="AF15" i="81"/>
  <c r="AJ17" i="81"/>
  <c r="AM81" i="81"/>
  <c r="AH89" i="81"/>
  <c r="AF64" i="81"/>
  <c r="AF81" i="81"/>
  <c r="CF81" i="79"/>
  <c r="Z83" i="81" s="1"/>
  <c r="AJ83" i="81" s="1"/>
  <c r="AH68" i="81"/>
  <c r="AF48" i="81"/>
  <c r="AE64" i="81"/>
  <c r="AH83" i="81"/>
  <c r="AF27" i="81"/>
  <c r="AM106" i="81"/>
  <c r="AH107" i="81"/>
  <c r="AI106" i="81"/>
  <c r="AD107" i="81"/>
  <c r="AL106" i="81"/>
  <c r="AG107" i="81"/>
  <c r="AD49" i="81"/>
  <c r="AE52" i="81"/>
  <c r="AE58" i="81"/>
  <c r="AK106" i="81"/>
  <c r="AF107" i="81"/>
  <c r="AD83" i="81"/>
  <c r="AJ57" i="81"/>
  <c r="AD90" i="81"/>
  <c r="CF75" i="79"/>
  <c r="Z77" i="81" s="1"/>
  <c r="AJ77" i="81" s="1"/>
  <c r="CF78" i="79"/>
  <c r="Z80" i="81" s="1"/>
  <c r="AJ80" i="81" s="1"/>
  <c r="CF100" i="79"/>
  <c r="Z102" i="81" s="1"/>
  <c r="AJ102" i="81" s="1"/>
  <c r="CF76" i="79"/>
  <c r="Z78" i="81" s="1"/>
  <c r="AJ78" i="81" s="1"/>
  <c r="CF74" i="79"/>
  <c r="Z76" i="81" s="1"/>
  <c r="AJ76" i="81" s="1"/>
  <c r="CF68" i="79"/>
  <c r="Z70" i="81" s="1"/>
  <c r="CF102" i="79"/>
  <c r="Z104" i="81" s="1"/>
  <c r="AJ104" i="81" s="1"/>
  <c r="CF88" i="79"/>
  <c r="Z90" i="81" s="1"/>
  <c r="CF96" i="79"/>
  <c r="Z98" i="81" s="1"/>
  <c r="AJ98" i="81" s="1"/>
  <c r="CF84" i="79"/>
  <c r="Z86" i="81" s="1"/>
  <c r="AJ86" i="81" s="1"/>
  <c r="CF73" i="79"/>
  <c r="Z75" i="81" s="1"/>
  <c r="AJ75" i="81" s="1"/>
  <c r="CF103" i="79"/>
  <c r="Z105" i="81" s="1"/>
  <c r="AJ105" i="81" s="1"/>
  <c r="CF89" i="79"/>
  <c r="Z91" i="81" s="1"/>
  <c r="AJ91" i="81" s="1"/>
  <c r="CF93" i="79"/>
  <c r="Z95" i="81" s="1"/>
  <c r="AJ95" i="81" s="1"/>
  <c r="CF104" i="79"/>
  <c r="Z106" i="81" s="1"/>
  <c r="CF67" i="79"/>
  <c r="Z69" i="81" s="1"/>
  <c r="AJ69" i="81" s="1"/>
  <c r="CF80" i="79"/>
  <c r="Z82" i="81" s="1"/>
  <c r="AJ82" i="81" s="1"/>
  <c r="CF98" i="79"/>
  <c r="Z100" i="81" s="1"/>
  <c r="AJ100" i="81" s="1"/>
  <c r="AH67" i="81"/>
  <c r="AF103" i="81"/>
  <c r="AH26" i="81"/>
  <c r="AE12" i="81"/>
  <c r="AE38" i="81"/>
  <c r="AG38" i="81"/>
  <c r="AG85" i="81"/>
  <c r="AG62" i="81"/>
  <c r="AE30" i="81"/>
  <c r="AE34" i="81"/>
  <c r="AF22" i="81"/>
  <c r="AE13" i="81"/>
  <c r="AH74" i="81"/>
  <c r="AH18" i="81"/>
  <c r="AH48" i="81"/>
  <c r="AG39" i="81"/>
  <c r="AJ29" i="81"/>
  <c r="AF56" i="81"/>
  <c r="AG81" i="81"/>
  <c r="AM23" i="81"/>
  <c r="AD14" i="81"/>
  <c r="CF79" i="79"/>
  <c r="Z81" i="81" s="1"/>
  <c r="AJ81" i="81" s="1"/>
  <c r="CF86" i="79"/>
  <c r="Z88" i="81" s="1"/>
  <c r="AJ88" i="81" s="1"/>
  <c r="CF72" i="79"/>
  <c r="Z74" i="81" s="1"/>
  <c r="AF80" i="81"/>
  <c r="AG59" i="81"/>
  <c r="AG11" i="81"/>
  <c r="AH88" i="81"/>
  <c r="AJ63" i="81"/>
  <c r="AD75" i="81"/>
  <c r="AG61" i="81"/>
  <c r="CF95" i="79"/>
  <c r="Z97" i="81" s="1"/>
  <c r="AJ97" i="81" s="1"/>
  <c r="CF83" i="79"/>
  <c r="Z85" i="81" s="1"/>
  <c r="AJ85" i="81" s="1"/>
  <c r="CF69" i="79"/>
  <c r="Z71" i="81" s="1"/>
  <c r="AJ71" i="81" s="1"/>
  <c r="CF101" i="79"/>
  <c r="Z103" i="81" s="1"/>
  <c r="AJ103" i="81" s="1"/>
  <c r="CF66" i="79"/>
  <c r="Z68" i="81" s="1"/>
  <c r="AJ68" i="81" s="1"/>
  <c r="CF71" i="79"/>
  <c r="Z73" i="81" s="1"/>
  <c r="CF70" i="79"/>
  <c r="Z72" i="81" s="1"/>
  <c r="AJ72" i="81" s="1"/>
  <c r="AG82" i="81"/>
  <c r="AH38" i="81"/>
  <c r="AD103" i="81"/>
  <c r="AG48" i="81"/>
  <c r="AD74" i="81"/>
  <c r="CF97" i="79"/>
  <c r="Z99" i="81" s="1"/>
  <c r="AJ99" i="81" s="1"/>
  <c r="CF85" i="79"/>
  <c r="Z87" i="81" s="1"/>
  <c r="AJ87" i="81" s="1"/>
  <c r="AH90" i="81"/>
  <c r="AE33" i="81"/>
  <c r="AH56" i="81"/>
  <c r="AI90" i="81"/>
  <c r="AH39" i="81"/>
  <c r="AG60" i="81"/>
  <c r="AH91" i="81"/>
  <c r="AG57" i="81"/>
  <c r="AJ52" i="81"/>
  <c r="AF23" i="81"/>
  <c r="AD23" i="81"/>
  <c r="AF75" i="81"/>
  <c r="AE22" i="81"/>
  <c r="AL11" i="81"/>
  <c r="AH17" i="81"/>
  <c r="AD15" i="81"/>
  <c r="AG100" i="81"/>
  <c r="AD82" i="81"/>
  <c r="AH66" i="81"/>
  <c r="AH49" i="81"/>
  <c r="AK10" i="81"/>
  <c r="AL59" i="81"/>
  <c r="AE21" i="81"/>
  <c r="AF88" i="81"/>
  <c r="AE49" i="81"/>
  <c r="AG90" i="81"/>
  <c r="AD44" i="81"/>
  <c r="AF98" i="81"/>
  <c r="AD46" i="81"/>
  <c r="AG70" i="81"/>
  <c r="AD53" i="81"/>
  <c r="AF72" i="81"/>
  <c r="AG89" i="81"/>
  <c r="AD45" i="81"/>
  <c r="AG31" i="81"/>
  <c r="AF83" i="81"/>
  <c r="AG17" i="81"/>
  <c r="AD20" i="81"/>
  <c r="AJ92" i="81"/>
  <c r="AG35" i="81"/>
  <c r="AE42" i="81"/>
  <c r="AG71" i="81"/>
  <c r="AJ11" i="81"/>
  <c r="AD61" i="81"/>
  <c r="AE19" i="81"/>
  <c r="AD81" i="81"/>
  <c r="AD97" i="81"/>
  <c r="AG106" i="81"/>
  <c r="AG94" i="81"/>
  <c r="AF92" i="81"/>
  <c r="AD29" i="81"/>
  <c r="AE36" i="81"/>
  <c r="AG22" i="81"/>
  <c r="AD30" i="81"/>
  <c r="AF84" i="81"/>
  <c r="AG74" i="81"/>
  <c r="AG54" i="81"/>
  <c r="AD60" i="81"/>
  <c r="CF77" i="79"/>
  <c r="Z79" i="81" s="1"/>
  <c r="AJ79" i="81" s="1"/>
  <c r="CF94" i="79"/>
  <c r="Z96" i="81" s="1"/>
  <c r="AJ96" i="81" s="1"/>
  <c r="AE32" i="81"/>
  <c r="AF61" i="81"/>
  <c r="AF94" i="81"/>
  <c r="AF97" i="81"/>
  <c r="AF70" i="81"/>
  <c r="AH101" i="81"/>
  <c r="AD63" i="81"/>
  <c r="AG91" i="81"/>
  <c r="AK58" i="81"/>
  <c r="AG98" i="81"/>
  <c r="AK79" i="81"/>
  <c r="AI81" i="81"/>
  <c r="AF43" i="81"/>
  <c r="AE63" i="81"/>
  <c r="AG36" i="81"/>
  <c r="AD17" i="81"/>
  <c r="AG49" i="81"/>
  <c r="AG80" i="81"/>
  <c r="AG79" i="81"/>
  <c r="AG16" i="81"/>
  <c r="AG23" i="81"/>
  <c r="AD54" i="81"/>
  <c r="AF46" i="81"/>
  <c r="AF45" i="81"/>
  <c r="AG25" i="81"/>
  <c r="AF31" i="81"/>
  <c r="AF79" i="81"/>
  <c r="AH63" i="81"/>
  <c r="AG47" i="81"/>
  <c r="AF86" i="81"/>
  <c r="AE41" i="81"/>
  <c r="AD8" i="81"/>
  <c r="AF7" i="81"/>
  <c r="AD39" i="81"/>
  <c r="AH73" i="81"/>
  <c r="AG65" i="81"/>
  <c r="AG27" i="81"/>
  <c r="AF106" i="81"/>
  <c r="AG24" i="81"/>
  <c r="AF78" i="81"/>
  <c r="AJ37" i="81"/>
  <c r="AD48" i="81"/>
  <c r="AE53" i="81"/>
  <c r="AD18" i="81"/>
  <c r="AD16" i="81"/>
  <c r="AD64" i="81"/>
  <c r="AI63" i="81"/>
  <c r="AG19" i="81"/>
  <c r="AE51" i="81"/>
  <c r="AD52" i="81"/>
  <c r="AG18" i="81"/>
  <c r="AK96" i="81"/>
  <c r="AF17" i="81"/>
  <c r="AF16" i="81"/>
  <c r="AL23" i="81"/>
  <c r="AE66" i="81"/>
  <c r="AD31" i="81"/>
  <c r="AH62" i="81"/>
  <c r="AH98" i="81"/>
  <c r="AF100" i="81"/>
  <c r="AF35" i="81"/>
  <c r="AH93" i="81"/>
  <c r="AH16" i="81"/>
  <c r="AE50" i="81"/>
  <c r="AH54" i="81"/>
  <c r="AF96" i="81"/>
  <c r="AD47" i="81"/>
  <c r="AE44" i="81"/>
  <c r="AF95" i="81"/>
  <c r="AD93" i="81"/>
  <c r="AD92" i="81"/>
  <c r="AF37" i="81"/>
  <c r="AD65" i="81"/>
  <c r="AG68" i="81"/>
  <c r="AE14" i="81"/>
  <c r="AH22" i="81"/>
  <c r="AG64" i="81"/>
  <c r="AD7" i="81"/>
  <c r="AD40" i="81"/>
  <c r="AF40" i="81"/>
  <c r="AF8" i="81"/>
  <c r="AD77" i="81"/>
  <c r="AE31" i="81"/>
  <c r="AD85" i="81"/>
  <c r="AE15" i="81"/>
  <c r="AG55" i="81"/>
  <c r="AD106" i="81"/>
  <c r="AF104" i="81"/>
  <c r="AH27" i="81"/>
  <c r="AD32" i="81"/>
  <c r="AE43" i="81"/>
  <c r="AG44" i="81"/>
  <c r="AH77" i="81"/>
  <c r="AH95" i="81"/>
  <c r="AE65" i="81"/>
  <c r="AF93" i="81"/>
  <c r="AD102" i="81"/>
  <c r="AJ31" i="81"/>
  <c r="AF91" i="81"/>
  <c r="AH97" i="81"/>
  <c r="AH106" i="81"/>
  <c r="AG8" i="81"/>
  <c r="AF38" i="81"/>
  <c r="AG52" i="81"/>
  <c r="AG21" i="81"/>
  <c r="AG40" i="81"/>
  <c r="AD91" i="81"/>
  <c r="AD21" i="81"/>
  <c r="AD51" i="81"/>
  <c r="AE47" i="81"/>
  <c r="AE48" i="81"/>
  <c r="AJ48" i="81"/>
  <c r="AH15" i="81"/>
  <c r="AM15" i="81"/>
  <c r="AH19" i="81"/>
  <c r="AM19" i="81"/>
  <c r="AF18" i="81"/>
  <c r="AL99" i="81"/>
  <c r="AE8" i="81"/>
  <c r="AF44" i="81"/>
  <c r="AG41" i="81"/>
  <c r="AL52" i="81"/>
  <c r="AM66" i="81"/>
  <c r="AD105" i="81"/>
  <c r="AE9" i="81"/>
  <c r="AK100" i="81"/>
  <c r="AF29" i="81"/>
  <c r="AH78" i="81"/>
  <c r="AK76" i="81"/>
  <c r="AE26" i="81"/>
  <c r="AG53" i="81"/>
  <c r="AG43" i="81"/>
  <c r="AH61" i="81"/>
  <c r="AK35" i="81"/>
  <c r="AL87" i="81"/>
  <c r="AM16" i="81"/>
  <c r="AL40" i="81"/>
  <c r="AE17" i="81"/>
  <c r="AE59" i="81"/>
  <c r="AL19" i="81"/>
  <c r="AH47" i="81"/>
  <c r="AF99" i="81"/>
  <c r="AE56" i="81"/>
  <c r="AF14" i="81"/>
  <c r="AF55" i="81"/>
  <c r="AD95" i="81"/>
  <c r="AE57" i="81"/>
  <c r="AD28" i="81"/>
  <c r="AD87" i="81"/>
  <c r="AG56" i="81"/>
  <c r="AE20" i="81"/>
  <c r="AD78" i="81"/>
  <c r="AH72" i="81"/>
  <c r="AD22" i="81"/>
  <c r="AF41" i="81"/>
  <c r="AM14" i="81"/>
  <c r="AH14" i="81"/>
  <c r="AM75" i="81"/>
  <c r="AH75" i="81"/>
  <c r="AF89" i="81"/>
  <c r="AM11" i="81"/>
  <c r="AH11" i="81"/>
  <c r="AK53" i="81"/>
  <c r="AF53" i="81"/>
  <c r="AD10" i="81"/>
  <c r="AL10" i="81"/>
  <c r="AG10" i="81"/>
  <c r="AG12" i="81"/>
  <c r="AD89" i="81"/>
  <c r="AI89" i="81"/>
  <c r="AD38" i="81"/>
  <c r="AI38" i="81"/>
  <c r="AE45" i="81"/>
  <c r="AJ45" i="81"/>
  <c r="AJ40" i="81"/>
  <c r="AE40" i="81"/>
  <c r="AM52" i="81"/>
  <c r="AH52" i="81"/>
  <c r="AF71" i="81"/>
  <c r="AK71" i="81"/>
  <c r="AM96" i="81"/>
  <c r="AH96" i="81"/>
  <c r="AH100" i="81"/>
  <c r="AM100" i="81"/>
  <c r="AH40" i="81"/>
  <c r="AM40" i="81"/>
  <c r="AM85" i="81"/>
  <c r="AH85" i="81"/>
  <c r="AM86" i="81"/>
  <c r="AH86" i="81"/>
  <c r="AG92" i="81"/>
  <c r="AF26" i="81"/>
  <c r="AG102" i="81"/>
  <c r="AH42" i="81"/>
  <c r="AF58" i="81"/>
  <c r="AE28" i="81"/>
  <c r="AE25" i="81"/>
  <c r="AF65" i="81"/>
  <c r="AD58" i="81"/>
  <c r="AI58" i="81"/>
  <c r="AD56" i="81"/>
  <c r="AI56" i="81"/>
  <c r="AH60" i="81"/>
  <c r="AM59" i="81"/>
  <c r="AD57" i="81"/>
  <c r="AJ24" i="81"/>
  <c r="AE24" i="81"/>
  <c r="AK12" i="81"/>
  <c r="AF12" i="81"/>
  <c r="AG69" i="81"/>
  <c r="AG99" i="81"/>
  <c r="AE46" i="81"/>
  <c r="AD11" i="81"/>
  <c r="AG37" i="81"/>
  <c r="AH102" i="81"/>
  <c r="AF34" i="81"/>
  <c r="AF19" i="81"/>
  <c r="AJ15" i="81"/>
  <c r="AM71" i="81"/>
  <c r="AM26" i="81"/>
  <c r="AH50" i="81"/>
  <c r="AE23" i="81"/>
  <c r="AF102" i="81"/>
  <c r="AG86" i="81"/>
  <c r="AG93" i="81"/>
  <c r="AG104" i="81"/>
  <c r="AM41" i="81"/>
  <c r="AF57" i="81"/>
  <c r="AG101" i="81"/>
  <c r="AF25" i="81"/>
  <c r="AH44" i="81"/>
  <c r="AH81" i="81"/>
  <c r="AH92" i="81"/>
  <c r="AG77" i="81"/>
  <c r="AD88" i="81"/>
  <c r="AD33" i="81"/>
  <c r="AG95" i="81"/>
  <c r="AH94" i="81"/>
  <c r="AF36" i="81"/>
  <c r="AD100" i="81"/>
  <c r="AH65" i="81"/>
  <c r="AH103" i="81"/>
  <c r="AI25" i="81"/>
  <c r="AD25" i="81"/>
  <c r="AK51" i="81"/>
  <c r="AF51" i="81"/>
  <c r="AG76" i="81"/>
  <c r="AL76" i="81"/>
  <c r="AF47" i="81"/>
  <c r="AK47" i="81"/>
  <c r="AG9" i="81"/>
  <c r="AL9" i="81"/>
  <c r="AL63" i="81"/>
  <c r="AG63" i="81"/>
  <c r="AI59" i="81"/>
  <c r="AD59" i="81"/>
  <c r="AD35" i="81"/>
  <c r="AE37" i="81"/>
  <c r="AF67" i="81"/>
  <c r="AF66" i="81"/>
  <c r="AF49" i="81"/>
  <c r="AM34" i="81"/>
  <c r="AH34" i="81"/>
  <c r="AM29" i="81"/>
  <c r="AH29" i="81"/>
  <c r="AH28" i="81"/>
  <c r="AM27" i="81"/>
  <c r="AH53" i="81"/>
  <c r="AH35" i="81"/>
  <c r="AH57" i="81"/>
  <c r="AM57" i="81"/>
  <c r="AH51" i="81"/>
  <c r="AM51" i="81"/>
  <c r="AM92" i="81"/>
  <c r="AG103" i="81"/>
  <c r="AG96" i="81"/>
  <c r="AH43" i="81"/>
  <c r="AL13" i="81"/>
  <c r="AG13" i="81"/>
  <c r="AK32" i="81"/>
  <c r="AF32" i="81"/>
  <c r="AM25" i="81"/>
  <c r="AH25" i="81"/>
  <c r="AE16" i="81"/>
  <c r="AD101" i="81"/>
  <c r="AG32" i="81"/>
  <c r="AJ46" i="81"/>
  <c r="AL55" i="81"/>
  <c r="AH79" i="81"/>
  <c r="AG42" i="81"/>
  <c r="AH45" i="81"/>
  <c r="AG29" i="81"/>
  <c r="AK104" i="81"/>
  <c r="AG26" i="81"/>
  <c r="AF33" i="81"/>
  <c r="AG72" i="81"/>
  <c r="AD99" i="81"/>
  <c r="AD96" i="81"/>
  <c r="AG58" i="81"/>
  <c r="AD27" i="81"/>
  <c r="AK38" i="81"/>
  <c r="AE60" i="81"/>
  <c r="AG78" i="81"/>
  <c r="AF54" i="81"/>
  <c r="AE54" i="81"/>
  <c r="AF39" i="81"/>
  <c r="AD94" i="81"/>
  <c r="AF9" i="81"/>
  <c r="AG97" i="81"/>
  <c r="AG33" i="81"/>
  <c r="AH104" i="81"/>
  <c r="AD19" i="81"/>
  <c r="AI57" i="81"/>
  <c r="AH36" i="81"/>
  <c r="AM36" i="81"/>
  <c r="AK20" i="81"/>
  <c r="AF20" i="81"/>
  <c r="AI42" i="81"/>
  <c r="AD42" i="81"/>
  <c r="AD104" i="81"/>
  <c r="AL34" i="81"/>
  <c r="AG34" i="81"/>
  <c r="AL14" i="81"/>
  <c r="AG14" i="81"/>
  <c r="AL51" i="81"/>
  <c r="AG51" i="81"/>
  <c r="AL50" i="81"/>
  <c r="AG50" i="81"/>
  <c r="AI55" i="81"/>
  <c r="AD55" i="81"/>
  <c r="AI72" i="81"/>
  <c r="AD72" i="81"/>
  <c r="AI79" i="81"/>
  <c r="AD79" i="81"/>
  <c r="AE35" i="81"/>
  <c r="AF60" i="81"/>
  <c r="AK60" i="81"/>
  <c r="AK90" i="81"/>
  <c r="AF90" i="81"/>
  <c r="AH10" i="81"/>
  <c r="AM10" i="81"/>
  <c r="AH24" i="81"/>
  <c r="AM99" i="81"/>
  <c r="AH99" i="81"/>
  <c r="AI13" i="81"/>
  <c r="AD13" i="81"/>
  <c r="AG20" i="81"/>
  <c r="AL20" i="81"/>
  <c r="AI37" i="81"/>
  <c r="AD37" i="81"/>
  <c r="AE61" i="81"/>
  <c r="AJ61" i="81"/>
  <c r="AF101" i="81"/>
  <c r="AD26" i="81"/>
  <c r="AD69" i="81"/>
  <c r="AM33" i="81"/>
  <c r="AH33" i="81"/>
  <c r="AL15" i="81"/>
  <c r="AG15" i="81"/>
  <c r="AD50" i="81"/>
  <c r="AI50" i="81"/>
  <c r="AM55" i="81"/>
  <c r="AH55" i="81"/>
  <c r="AH87" i="81"/>
  <c r="AM87" i="81"/>
  <c r="AG28" i="81"/>
  <c r="AH105" i="81"/>
  <c r="AE27" i="81"/>
  <c r="AH76" i="81"/>
  <c r="AF105" i="81"/>
  <c r="AG73" i="81"/>
  <c r="AD76" i="81"/>
  <c r="AH20" i="81"/>
  <c r="AF76" i="81"/>
  <c r="AG87" i="81"/>
  <c r="AD70" i="81"/>
  <c r="AE55" i="81"/>
  <c r="AD43" i="81"/>
  <c r="AF50" i="81"/>
  <c r="AH58" i="81"/>
  <c r="AM12" i="81"/>
  <c r="AH12" i="81"/>
  <c r="AF85" i="81"/>
  <c r="AD41" i="81"/>
  <c r="AI85" i="81"/>
  <c r="AH59" i="81"/>
  <c r="AF87" i="81"/>
  <c r="AF42" i="81"/>
  <c r="AD66" i="81"/>
  <c r="AF30" i="81"/>
  <c r="AG30" i="81"/>
  <c r="AH46" i="81"/>
  <c r="AH64" i="81"/>
  <c r="AD68" i="81"/>
  <c r="AF13" i="81"/>
  <c r="AF73" i="81"/>
  <c r="AF62" i="81"/>
  <c r="AF74" i="81"/>
  <c r="AD34" i="81"/>
  <c r="AM84" i="81"/>
  <c r="AH84" i="81"/>
  <c r="AL75" i="81"/>
  <c r="AG75" i="81"/>
  <c r="AG105" i="81"/>
  <c r="AL66" i="81"/>
  <c r="AG66" i="81"/>
  <c r="AL67" i="81"/>
  <c r="AG67" i="81"/>
  <c r="AD24" i="81"/>
  <c r="AD73" i="81"/>
  <c r="AI73" i="81"/>
  <c r="AD36" i="81"/>
  <c r="AI36" i="81"/>
  <c r="AD71" i="81"/>
  <c r="AK68" i="81"/>
  <c r="AF68" i="81"/>
  <c r="AF24" i="81"/>
  <c r="AK24" i="81"/>
  <c r="AK69" i="81"/>
  <c r="AF69" i="81"/>
  <c r="AH80" i="81"/>
  <c r="CF92" i="79"/>
  <c r="Z94" i="81" s="1"/>
  <c r="CF99" i="79"/>
  <c r="Z101" i="81" s="1"/>
  <c r="CF82" i="79"/>
  <c r="Z84" i="81" s="1"/>
  <c r="I95" i="76"/>
  <c r="I6" i="76"/>
  <c r="I72" i="76"/>
  <c r="I43" i="76"/>
  <c r="I57" i="76"/>
  <c r="I87" i="76"/>
  <c r="I75" i="76"/>
  <c r="I51" i="76"/>
  <c r="I62" i="76"/>
  <c r="I105" i="76"/>
  <c r="I77" i="76"/>
  <c r="I64" i="76"/>
  <c r="I47" i="76"/>
  <c r="I92" i="76"/>
  <c r="I79" i="76"/>
  <c r="I52" i="76"/>
  <c r="I44" i="76"/>
  <c r="I27" i="76"/>
  <c r="AH162" i="82"/>
  <c r="W163" i="82"/>
  <c r="AH163" i="82"/>
  <c r="AE140" i="81" l="1"/>
  <c r="AE119" i="81"/>
  <c r="AJ118" i="81"/>
  <c r="AE163" i="81"/>
  <c r="AE122" i="81"/>
  <c r="AE146" i="81"/>
  <c r="AE113" i="81"/>
  <c r="AE121" i="81"/>
  <c r="AE135" i="81"/>
  <c r="AE108" i="81"/>
  <c r="AE129" i="81"/>
  <c r="AE156" i="81"/>
  <c r="AE154" i="81"/>
  <c r="AJ129" i="81"/>
  <c r="AE120" i="81"/>
  <c r="AE139" i="81"/>
  <c r="AE148" i="81"/>
  <c r="AE155" i="81"/>
  <c r="AE112" i="81"/>
  <c r="AJ146" i="81"/>
  <c r="AJ140" i="81"/>
  <c r="AE109" i="81"/>
  <c r="AE159" i="81"/>
  <c r="AE118" i="81"/>
  <c r="AE132" i="81"/>
  <c r="AE150" i="81"/>
  <c r="AE144" i="81"/>
  <c r="AE125" i="81"/>
  <c r="AE128" i="81"/>
  <c r="AJ139" i="81"/>
  <c r="AE160" i="81"/>
  <c r="AJ113" i="81"/>
  <c r="AE126" i="81"/>
  <c r="AE147" i="81"/>
  <c r="AE134" i="81"/>
  <c r="AE123" i="81"/>
  <c r="AE153" i="81"/>
  <c r="AE165" i="81"/>
  <c r="AE138" i="81"/>
  <c r="AJ109" i="81"/>
  <c r="AE149" i="81"/>
  <c r="AE133" i="81"/>
  <c r="AJ148" i="81"/>
  <c r="AJ120" i="81"/>
  <c r="AE76" i="81"/>
  <c r="AE166" i="81"/>
  <c r="AJ144" i="81"/>
  <c r="AE143" i="81"/>
  <c r="AJ150" i="81"/>
  <c r="AE111" i="81"/>
  <c r="AE158" i="81"/>
  <c r="AE131" i="81"/>
  <c r="AE114" i="81"/>
  <c r="AE117" i="81"/>
  <c r="AE164" i="81"/>
  <c r="AE92" i="81"/>
  <c r="AE75" i="81"/>
  <c r="AE162" i="81"/>
  <c r="AE67" i="81"/>
  <c r="AE161" i="81"/>
  <c r="AE115" i="81"/>
  <c r="AJ124" i="81"/>
  <c r="AE145" i="81"/>
  <c r="AE142" i="81"/>
  <c r="AE124" i="81"/>
  <c r="AE152" i="81"/>
  <c r="AE116" i="81"/>
  <c r="AE157" i="81"/>
  <c r="AE151" i="81"/>
  <c r="AE110" i="81"/>
  <c r="AJ110" i="81"/>
  <c r="AJ157" i="81"/>
  <c r="AE136" i="81"/>
  <c r="AJ114" i="81"/>
  <c r="AE127" i="81"/>
  <c r="AE141" i="81"/>
  <c r="AJ130" i="81"/>
  <c r="AE78" i="81"/>
  <c r="AJ116" i="81"/>
  <c r="AJ163" i="81"/>
  <c r="AE137" i="81"/>
  <c r="AE130" i="81"/>
  <c r="AE90" i="81"/>
  <c r="AE69" i="81"/>
  <c r="AE95" i="81"/>
  <c r="AE83" i="81"/>
  <c r="AE93" i="81"/>
  <c r="AE106" i="81"/>
  <c r="AE91" i="81"/>
  <c r="AJ90" i="81"/>
  <c r="AE105" i="81"/>
  <c r="AE77" i="81"/>
  <c r="AE103" i="81"/>
  <c r="AE104" i="81"/>
  <c r="AJ106" i="81"/>
  <c r="AE107" i="81"/>
  <c r="AE72" i="81"/>
  <c r="AE98" i="81"/>
  <c r="AE99" i="81"/>
  <c r="AE70" i="81"/>
  <c r="AJ70" i="81"/>
  <c r="AE87" i="81"/>
  <c r="AE86" i="81"/>
  <c r="AE82" i="81"/>
  <c r="AE89" i="81"/>
  <c r="AE81" i="81"/>
  <c r="AE100" i="81"/>
  <c r="AJ73" i="81"/>
  <c r="AE73" i="81"/>
  <c r="AE71" i="81"/>
  <c r="AE88" i="81"/>
  <c r="AE68" i="81"/>
  <c r="AE74" i="81"/>
  <c r="AJ74" i="81"/>
  <c r="AE96" i="81"/>
  <c r="AE79" i="81"/>
  <c r="AE80" i="81"/>
  <c r="AE97" i="81"/>
  <c r="AJ84" i="81"/>
  <c r="AE84" i="81"/>
  <c r="AE85" i="81"/>
  <c r="AJ94" i="81"/>
  <c r="AE94" i="81"/>
  <c r="AE102" i="81"/>
  <c r="AE101" i="81"/>
  <c r="AJ101" i="81"/>
  <c r="I17" i="76"/>
  <c r="I39" i="76"/>
  <c r="I8" i="76"/>
  <c r="I83" i="76"/>
  <c r="I104" i="76"/>
  <c r="I14" i="76"/>
  <c r="I60" i="76"/>
  <c r="I54" i="76"/>
  <c r="I9" i="76"/>
  <c r="I46" i="76"/>
  <c r="I34" i="76"/>
  <c r="I89" i="76"/>
  <c r="I49" i="76"/>
  <c r="I11" i="76"/>
  <c r="I71" i="76"/>
  <c r="I56" i="76"/>
  <c r="I85" i="76"/>
  <c r="I37" i="76"/>
  <c r="I22" i="76"/>
  <c r="I18" i="76"/>
  <c r="I35" i="76"/>
  <c r="I30" i="76"/>
  <c r="I15" i="76"/>
  <c r="I80" i="76"/>
  <c r="I20" i="76"/>
  <c r="I90" i="76"/>
  <c r="I76" i="76"/>
  <c r="I63" i="76"/>
  <c r="I82" i="76"/>
  <c r="I59" i="76"/>
  <c r="I41" i="76"/>
  <c r="I100" i="76"/>
  <c r="I68" i="76"/>
  <c r="I73" i="76"/>
  <c r="I7" i="76"/>
  <c r="I28" i="76"/>
  <c r="W164" i="82"/>
  <c r="I38" i="76" l="1"/>
  <c r="I55" i="76"/>
  <c r="I33" i="76"/>
  <c r="I48" i="76"/>
  <c r="I45" i="76"/>
  <c r="I42" i="76"/>
  <c r="I103" i="76"/>
  <c r="I26" i="76"/>
  <c r="I94" i="76"/>
  <c r="I84" i="76"/>
  <c r="I19" i="76"/>
  <c r="I31" i="76"/>
  <c r="I97" i="76"/>
  <c r="I61" i="76"/>
  <c r="I96" i="76"/>
  <c r="I36" i="76"/>
  <c r="I13" i="76"/>
  <c r="I101" i="76"/>
  <c r="I65" i="76"/>
  <c r="I74" i="76"/>
  <c r="I66" i="76"/>
  <c r="I50" i="76"/>
  <c r="I53" i="76"/>
  <c r="I12" i="76"/>
  <c r="I78" i="76"/>
  <c r="I67" i="76"/>
  <c r="I58" i="76"/>
  <c r="I40" i="76"/>
  <c r="I23" i="76"/>
  <c r="I24" i="76"/>
  <c r="I21" i="76"/>
  <c r="I86" i="76"/>
  <c r="I16" i="76"/>
  <c r="I81" i="76"/>
  <c r="I102" i="76"/>
  <c r="I69" i="76"/>
  <c r="I25" i="76"/>
  <c r="I93" i="76"/>
  <c r="I32" i="76"/>
  <c r="I91" i="76"/>
  <c r="I98" i="76"/>
  <c r="I29" i="76"/>
  <c r="I88" i="76"/>
  <c r="I10" i="76"/>
  <c r="I70" i="76"/>
  <c r="I99" i="76"/>
  <c r="AH164" i="82"/>
  <c r="W165" i="82"/>
  <c r="G67" i="76" l="1"/>
  <c r="G47" i="76"/>
  <c r="G65" i="76"/>
  <c r="G79" i="76"/>
  <c r="G66" i="76"/>
  <c r="G102" i="76"/>
  <c r="G34" i="76"/>
  <c r="G92" i="76"/>
  <c r="G75" i="76"/>
  <c r="G69" i="76"/>
  <c r="G41" i="76"/>
  <c r="G62" i="76"/>
  <c r="G46" i="76"/>
  <c r="G105" i="76"/>
  <c r="G43" i="76"/>
  <c r="G88" i="76"/>
  <c r="G48" i="76"/>
  <c r="G61" i="76"/>
  <c r="G39" i="76"/>
  <c r="G31" i="76"/>
  <c r="G101" i="76"/>
  <c r="G97" i="76"/>
  <c r="G82" i="76"/>
  <c r="G72" i="76"/>
  <c r="G87" i="76"/>
  <c r="G78" i="76"/>
  <c r="G94" i="76"/>
  <c r="G38" i="76"/>
  <c r="G32" i="76"/>
  <c r="G99" i="76"/>
  <c r="G68" i="76"/>
  <c r="G103" i="76"/>
  <c r="G95" i="76"/>
  <c r="G59" i="76"/>
  <c r="G53" i="76"/>
  <c r="G98" i="76"/>
  <c r="G77" i="76"/>
  <c r="G100" i="76"/>
  <c r="G104" i="76"/>
  <c r="G33" i="76"/>
  <c r="G45" i="76"/>
  <c r="G30" i="76"/>
  <c r="G85" i="76"/>
  <c r="G90" i="76"/>
  <c r="G86" i="76"/>
  <c r="G42" i="76"/>
  <c r="G74" i="76"/>
  <c r="G40" i="76"/>
  <c r="G76" i="76"/>
  <c r="G96" i="76"/>
  <c r="G89" i="76"/>
  <c r="G49" i="76"/>
  <c r="G52" i="76"/>
  <c r="G36" i="76"/>
  <c r="G73" i="76"/>
  <c r="G71" i="76"/>
  <c r="G54" i="76"/>
  <c r="G84" i="76"/>
  <c r="G50" i="76"/>
  <c r="G37" i="76"/>
  <c r="G58" i="76"/>
  <c r="G35" i="76"/>
  <c r="G63" i="76"/>
  <c r="G60" i="76"/>
  <c r="G80" i="76"/>
  <c r="G55" i="76"/>
  <c r="G44" i="76"/>
  <c r="G57" i="76"/>
  <c r="G51" i="76"/>
  <c r="G81" i="76"/>
  <c r="G64" i="76"/>
  <c r="G70" i="76"/>
  <c r="G56" i="76"/>
  <c r="G91" i="76"/>
  <c r="G93" i="76"/>
  <c r="G83" i="76"/>
  <c r="G29" i="76"/>
  <c r="W166" i="82"/>
  <c r="AH165" i="82"/>
  <c r="L80" i="76" l="1"/>
  <c r="L60" i="76"/>
  <c r="L48" i="76"/>
  <c r="L32" i="76"/>
  <c r="L63" i="76"/>
  <c r="L56" i="76"/>
  <c r="L42" i="76"/>
  <c r="L100" i="76"/>
  <c r="L95" i="76"/>
  <c r="L51" i="76"/>
  <c r="L86" i="76"/>
  <c r="L54" i="76"/>
  <c r="L73" i="76"/>
  <c r="L104" i="76"/>
  <c r="L81" i="76"/>
  <c r="L93" i="76"/>
  <c r="L89" i="76"/>
  <c r="L35" i="76"/>
  <c r="L83" i="76"/>
  <c r="L44" i="76"/>
  <c r="L40" i="76"/>
  <c r="L33" i="76"/>
  <c r="L68" i="76"/>
  <c r="L37" i="76"/>
  <c r="L98" i="76"/>
  <c r="L58" i="76"/>
  <c r="L52" i="76"/>
  <c r="L90" i="76"/>
  <c r="L85" i="76"/>
  <c r="L78" i="76"/>
  <c r="L69" i="76"/>
  <c r="L75" i="76"/>
  <c r="L64" i="76"/>
  <c r="L57" i="76"/>
  <c r="L71" i="76"/>
  <c r="L36" i="76"/>
  <c r="L74" i="76"/>
  <c r="L77" i="76"/>
  <c r="L99" i="76"/>
  <c r="L87" i="76"/>
  <c r="L82" i="76"/>
  <c r="L97" i="76"/>
  <c r="L46" i="76"/>
  <c r="L66" i="76"/>
  <c r="L79" i="76"/>
  <c r="L53" i="76"/>
  <c r="L96" i="76"/>
  <c r="L76" i="76"/>
  <c r="L101" i="76"/>
  <c r="L102" i="76"/>
  <c r="L55" i="76"/>
  <c r="L94" i="76"/>
  <c r="L105" i="76"/>
  <c r="L41" i="76"/>
  <c r="L91" i="76"/>
  <c r="L49" i="76"/>
  <c r="L30" i="76"/>
  <c r="L45" i="76"/>
  <c r="L59" i="76"/>
  <c r="L38" i="76"/>
  <c r="L72" i="76"/>
  <c r="L39" i="76"/>
  <c r="L61" i="76"/>
  <c r="L62" i="76"/>
  <c r="L65" i="76"/>
  <c r="L70" i="76"/>
  <c r="L50" i="76"/>
  <c r="L84" i="76"/>
  <c r="L103" i="76"/>
  <c r="L31" i="76"/>
  <c r="L88" i="76"/>
  <c r="L43" i="76"/>
  <c r="L92" i="76"/>
  <c r="L34" i="76"/>
  <c r="L47" i="76"/>
  <c r="L67" i="76"/>
  <c r="AH166" i="82"/>
  <c r="E6" i="76" l="1"/>
  <c r="J6" i="76" s="1"/>
  <c r="E82" i="76"/>
  <c r="E8" i="76"/>
  <c r="E66" i="76"/>
  <c r="E43" i="76"/>
  <c r="E35" i="76"/>
  <c r="E100" i="76"/>
  <c r="E15" i="76"/>
  <c r="E31" i="76"/>
  <c r="E73" i="76"/>
  <c r="E67" i="76"/>
  <c r="E77" i="76"/>
  <c r="E80" i="76"/>
  <c r="E18" i="76"/>
  <c r="E37" i="76"/>
  <c r="E22" i="76"/>
  <c r="E19" i="76"/>
  <c r="E95" i="76"/>
  <c r="E28" i="76"/>
  <c r="E85" i="76"/>
  <c r="E93" i="76"/>
  <c r="E59" i="76"/>
  <c r="E41" i="76"/>
  <c r="E23" i="76"/>
  <c r="E46" i="76"/>
  <c r="E25" i="76"/>
  <c r="E44" i="76"/>
  <c r="E10" i="76"/>
  <c r="E11" i="76"/>
  <c r="E14" i="76"/>
  <c r="E17" i="76"/>
  <c r="E70" i="76"/>
  <c r="E88" i="76"/>
  <c r="E92" i="76"/>
  <c r="E99" i="76"/>
  <c r="E83" i="76"/>
  <c r="E76" i="76"/>
  <c r="E97" i="76"/>
  <c r="E103" i="76"/>
  <c r="E27" i="76"/>
  <c r="E16" i="76"/>
  <c r="E94" i="76"/>
  <c r="E68" i="76"/>
  <c r="E74" i="76"/>
  <c r="E26" i="76"/>
  <c r="E79" i="76"/>
  <c r="E64" i="76"/>
  <c r="E75" i="76"/>
  <c r="E34" i="76"/>
  <c r="E40" i="76"/>
  <c r="E54" i="76"/>
  <c r="E84" i="76"/>
  <c r="E45" i="76"/>
  <c r="E36" i="76"/>
  <c r="J36" i="76" s="1"/>
  <c r="E102" i="76"/>
  <c r="E87" i="76"/>
  <c r="E61" i="76"/>
  <c r="E86" i="76"/>
  <c r="E104" i="76"/>
  <c r="E56" i="76"/>
  <c r="E72" i="76"/>
  <c r="E71" i="76"/>
  <c r="E38" i="76"/>
  <c r="E89" i="76"/>
  <c r="E81" i="76"/>
  <c r="E12" i="76"/>
  <c r="E39" i="76"/>
  <c r="E63" i="76"/>
  <c r="E50" i="76"/>
  <c r="E57" i="76"/>
  <c r="E47" i="76"/>
  <c r="E105" i="76"/>
  <c r="E58" i="76"/>
  <c r="E78" i="76"/>
  <c r="E91" i="76"/>
  <c r="E96" i="76"/>
  <c r="E60" i="76"/>
  <c r="E51" i="76"/>
  <c r="E49" i="76"/>
  <c r="E65" i="76"/>
  <c r="E30" i="76"/>
  <c r="E32" i="76"/>
  <c r="E24" i="76"/>
  <c r="E21" i="76"/>
  <c r="E29" i="76"/>
  <c r="E20" i="76"/>
  <c r="E53" i="76"/>
  <c r="E7" i="76"/>
  <c r="E69" i="76"/>
  <c r="E13" i="76"/>
  <c r="E9" i="76"/>
  <c r="E62" i="76"/>
  <c r="E33" i="76"/>
  <c r="E42" i="76"/>
  <c r="E98" i="76"/>
  <c r="E101" i="76"/>
  <c r="E55" i="76"/>
  <c r="E48" i="76"/>
  <c r="E90" i="76"/>
  <c r="E52" i="76"/>
  <c r="H38" i="76"/>
  <c r="H95" i="76"/>
  <c r="H39" i="76"/>
  <c r="H15" i="76"/>
  <c r="H41" i="76"/>
  <c r="H29" i="76"/>
  <c r="H6" i="76"/>
  <c r="M6" i="76" s="1"/>
  <c r="H101" i="76"/>
  <c r="H94" i="76"/>
  <c r="H40" i="76"/>
  <c r="H44" i="76"/>
  <c r="H93" i="76"/>
  <c r="H37" i="76"/>
  <c r="H42" i="76"/>
  <c r="H102" i="76"/>
  <c r="H46" i="76"/>
  <c r="H100" i="76"/>
  <c r="H33" i="76"/>
  <c r="H32" i="76"/>
  <c r="H99" i="76"/>
  <c r="H97" i="76"/>
  <c r="H11" i="76"/>
  <c r="H34" i="76"/>
  <c r="H14" i="76"/>
  <c r="H103" i="76"/>
  <c r="H9" i="76"/>
  <c r="H96" i="76"/>
  <c r="H105" i="76"/>
  <c r="H7" i="76"/>
  <c r="H28" i="76"/>
  <c r="H13" i="76"/>
  <c r="H31" i="76"/>
  <c r="H36" i="76"/>
  <c r="H43" i="76"/>
  <c r="H35" i="76"/>
  <c r="H10" i="76"/>
  <c r="H47" i="76"/>
  <c r="H98" i="76"/>
  <c r="H30" i="76"/>
  <c r="H8" i="76"/>
  <c r="H104" i="76"/>
  <c r="H48" i="76"/>
  <c r="H12" i="76"/>
  <c r="H45" i="76"/>
  <c r="H91" i="76"/>
  <c r="H90" i="76"/>
  <c r="H92" i="76"/>
  <c r="H58" i="76"/>
  <c r="H83" i="76"/>
  <c r="H89" i="76"/>
  <c r="H54" i="76"/>
  <c r="H52" i="76"/>
  <c r="H55" i="76"/>
  <c r="H78" i="76"/>
  <c r="H73" i="76"/>
  <c r="H18" i="76"/>
  <c r="H23" i="76"/>
  <c r="H77" i="76"/>
  <c r="H64" i="76"/>
  <c r="H72" i="76"/>
  <c r="H79" i="76"/>
  <c r="H75" i="76"/>
  <c r="H61" i="76"/>
  <c r="H56" i="76"/>
  <c r="H87" i="76"/>
  <c r="H60" i="76"/>
  <c r="H62" i="76"/>
  <c r="H50" i="76"/>
  <c r="H22" i="76"/>
  <c r="H59" i="76"/>
  <c r="H85" i="76"/>
  <c r="H19" i="76"/>
  <c r="H80" i="76"/>
  <c r="H26" i="76"/>
  <c r="H27" i="76"/>
  <c r="H74" i="76"/>
  <c r="H49" i="76"/>
  <c r="H84" i="76"/>
  <c r="H63" i="76"/>
  <c r="H88" i="76"/>
  <c r="H81" i="76"/>
  <c r="H65" i="76"/>
  <c r="H67" i="76"/>
  <c r="H24" i="76"/>
  <c r="H17" i="76"/>
  <c r="H53" i="76"/>
  <c r="H76" i="76"/>
  <c r="H57" i="76"/>
  <c r="H66" i="76"/>
  <c r="H25" i="76"/>
  <c r="H68" i="76"/>
  <c r="H86" i="76"/>
  <c r="H51" i="76"/>
  <c r="H71" i="76"/>
  <c r="H82" i="76"/>
  <c r="H16" i="76"/>
  <c r="H21" i="76"/>
  <c r="H70" i="76"/>
  <c r="H69" i="76"/>
  <c r="H20" i="76"/>
  <c r="G26" i="76"/>
  <c r="G28" i="76"/>
  <c r="G27" i="76"/>
  <c r="F34" i="76"/>
  <c r="F96" i="76"/>
  <c r="F75" i="76"/>
  <c r="F87" i="76"/>
  <c r="F89" i="76"/>
  <c r="F83" i="76"/>
  <c r="F60" i="76"/>
  <c r="F98" i="76"/>
  <c r="F84" i="76"/>
  <c r="F68" i="76"/>
  <c r="F80" i="76"/>
  <c r="F77" i="76"/>
  <c r="F88" i="76"/>
  <c r="F76" i="76"/>
  <c r="F74" i="76"/>
  <c r="F92" i="76"/>
  <c r="F70" i="76"/>
  <c r="F86" i="76"/>
  <c r="F55" i="76"/>
  <c r="F33" i="76"/>
  <c r="F101" i="76"/>
  <c r="F61" i="76"/>
  <c r="F35" i="76"/>
  <c r="F66" i="76"/>
  <c r="F95" i="76"/>
  <c r="F57" i="76"/>
  <c r="F64" i="76"/>
  <c r="F82" i="76"/>
  <c r="F31" i="76"/>
  <c r="F58" i="76"/>
  <c r="F99" i="76"/>
  <c r="F91" i="76"/>
  <c r="F73" i="76"/>
  <c r="F102" i="76"/>
  <c r="F90" i="76"/>
  <c r="F63" i="76"/>
  <c r="F104" i="76"/>
  <c r="F79" i="76"/>
  <c r="F103" i="76"/>
  <c r="F78" i="76"/>
  <c r="F93" i="76"/>
  <c r="F72" i="76"/>
  <c r="F36" i="76"/>
  <c r="F56" i="76"/>
  <c r="F94" i="76"/>
  <c r="F69" i="76"/>
  <c r="F59" i="76"/>
  <c r="F62" i="76"/>
  <c r="F81" i="76"/>
  <c r="F105" i="76"/>
  <c r="F100" i="76"/>
  <c r="F97" i="76"/>
  <c r="F52" i="76"/>
  <c r="F50" i="76"/>
  <c r="F51" i="76"/>
  <c r="F40" i="76"/>
  <c r="F44" i="76"/>
  <c r="F48" i="76"/>
  <c r="F39" i="76"/>
  <c r="F37" i="76"/>
  <c r="F43" i="76"/>
  <c r="F53" i="76"/>
  <c r="F45" i="76"/>
  <c r="F54" i="76"/>
  <c r="F46" i="76"/>
  <c r="F38" i="76"/>
  <c r="G7" i="76"/>
  <c r="G17" i="76"/>
  <c r="G13" i="76"/>
  <c r="G24" i="76"/>
  <c r="G22" i="76"/>
  <c r="G25" i="76"/>
  <c r="G8" i="76"/>
  <c r="G18" i="76"/>
  <c r="G15" i="76"/>
  <c r="G6" i="76"/>
  <c r="L6" i="76" s="1"/>
  <c r="G23" i="76"/>
  <c r="G21" i="76"/>
  <c r="G12" i="76"/>
  <c r="G10" i="76"/>
  <c r="G11" i="76"/>
  <c r="G16" i="76"/>
  <c r="G9" i="76"/>
  <c r="G20" i="76"/>
  <c r="G14" i="76"/>
  <c r="G19" i="76"/>
  <c r="W167" i="82"/>
  <c r="J38" i="76" l="1"/>
  <c r="J13" i="76"/>
  <c r="M57" i="76"/>
  <c r="J26" i="76"/>
  <c r="L14" i="76"/>
  <c r="J9" i="76"/>
  <c r="M19" i="76"/>
  <c r="J84" i="76"/>
  <c r="M104" i="76"/>
  <c r="J33" i="76"/>
  <c r="M69" i="76"/>
  <c r="M76" i="76"/>
  <c r="M30" i="76"/>
  <c r="M12" i="76"/>
  <c r="K46" i="76"/>
  <c r="K93" i="76"/>
  <c r="J96" i="76"/>
  <c r="J74" i="76"/>
  <c r="J83" i="76"/>
  <c r="M35" i="76"/>
  <c r="M48" i="76"/>
  <c r="J20" i="76"/>
  <c r="M80" i="76"/>
  <c r="M23" i="76"/>
  <c r="M38" i="76"/>
  <c r="J29" i="76"/>
  <c r="J45" i="76"/>
  <c r="J7" i="76"/>
  <c r="K97" i="76"/>
  <c r="K56" i="76"/>
  <c r="K77" i="76"/>
  <c r="M96" i="76"/>
  <c r="J98" i="76"/>
  <c r="J47" i="76"/>
  <c r="M66" i="76"/>
  <c r="J60" i="76"/>
  <c r="K81" i="76"/>
  <c r="K84" i="76"/>
  <c r="M8" i="76"/>
  <c r="J52" i="76"/>
  <c r="J62" i="76"/>
  <c r="L25" i="76"/>
  <c r="K40" i="76"/>
  <c r="K62" i="76"/>
  <c r="K91" i="76"/>
  <c r="L27" i="76"/>
  <c r="M61" i="76"/>
  <c r="M92" i="76"/>
  <c r="L16" i="76"/>
  <c r="J72" i="76"/>
  <c r="L10" i="76"/>
  <c r="K51" i="76"/>
  <c r="K59" i="76"/>
  <c r="M98" i="76"/>
  <c r="M42" i="76"/>
  <c r="J32" i="76"/>
  <c r="M49" i="76"/>
  <c r="J58" i="76"/>
  <c r="K73" i="76"/>
  <c r="M16" i="76"/>
  <c r="M101" i="76"/>
  <c r="M84" i="76"/>
  <c r="J12" i="76"/>
  <c r="K82" i="76"/>
  <c r="M67" i="76"/>
  <c r="J53" i="76"/>
  <c r="J49" i="76"/>
  <c r="J64" i="76"/>
  <c r="J100" i="76"/>
  <c r="K90" i="76"/>
  <c r="M25" i="76"/>
  <c r="J71" i="76"/>
  <c r="K105" i="76"/>
  <c r="K102" i="76"/>
  <c r="M21" i="76"/>
  <c r="M94" i="76"/>
  <c r="J43" i="76"/>
  <c r="M82" i="76"/>
  <c r="M85" i="76"/>
  <c r="J90" i="76"/>
  <c r="J24" i="76"/>
  <c r="J67" i="76"/>
  <c r="J8" i="76"/>
  <c r="M53" i="76"/>
  <c r="M29" i="76"/>
  <c r="J78" i="76"/>
  <c r="J86" i="76"/>
  <c r="M46" i="76"/>
  <c r="K53" i="76"/>
  <c r="M51" i="76"/>
  <c r="J16" i="76"/>
  <c r="L9" i="76"/>
  <c r="K39" i="76"/>
  <c r="K36" i="76"/>
  <c r="K64" i="76"/>
  <c r="K75" i="76"/>
  <c r="M70" i="76"/>
  <c r="M65" i="76"/>
  <c r="M26" i="76"/>
  <c r="M89" i="76"/>
  <c r="M43" i="76"/>
  <c r="M9" i="76"/>
  <c r="M33" i="76"/>
  <c r="M40" i="76"/>
  <c r="J42" i="76"/>
  <c r="J51" i="76"/>
  <c r="J57" i="76"/>
  <c r="J18" i="76"/>
  <c r="L18" i="76"/>
  <c r="K38" i="76"/>
  <c r="K57" i="76"/>
  <c r="J11" i="76"/>
  <c r="J93" i="76"/>
  <c r="M63" i="76"/>
  <c r="J39" i="76"/>
  <c r="J104" i="76"/>
  <c r="K35" i="76"/>
  <c r="M59" i="76"/>
  <c r="J48" i="76"/>
  <c r="L21" i="76"/>
  <c r="L24" i="76"/>
  <c r="K69" i="76"/>
  <c r="K79" i="76"/>
  <c r="M79" i="76"/>
  <c r="M55" i="76"/>
  <c r="M91" i="76"/>
  <c r="M7" i="76"/>
  <c r="J55" i="76"/>
  <c r="J69" i="76"/>
  <c r="J81" i="76"/>
  <c r="K99" i="76"/>
  <c r="L23" i="76"/>
  <c r="K52" i="76"/>
  <c r="K88" i="76"/>
  <c r="K89" i="76"/>
  <c r="M20" i="76"/>
  <c r="M24" i="76"/>
  <c r="M74" i="76"/>
  <c r="M45" i="76"/>
  <c r="J105" i="76"/>
  <c r="J89" i="76"/>
  <c r="J75" i="76"/>
  <c r="L19" i="76"/>
  <c r="K54" i="76"/>
  <c r="K44" i="76"/>
  <c r="K103" i="76"/>
  <c r="K104" i="76"/>
  <c r="K95" i="76"/>
  <c r="K74" i="76"/>
  <c r="K98" i="76"/>
  <c r="L28" i="76"/>
  <c r="L29" i="76"/>
  <c r="M86" i="76"/>
  <c r="M68" i="76"/>
  <c r="M81" i="76"/>
  <c r="M56" i="76"/>
  <c r="M78" i="76"/>
  <c r="M90" i="76"/>
  <c r="M47" i="76"/>
  <c r="M31" i="76"/>
  <c r="M103" i="76"/>
  <c r="M34" i="76"/>
  <c r="M97" i="76"/>
  <c r="M99" i="76"/>
  <c r="M100" i="76"/>
  <c r="M37" i="76"/>
  <c r="M39" i="76"/>
  <c r="M95" i="76"/>
  <c r="J40" i="76"/>
  <c r="J79" i="76"/>
  <c r="J97" i="76"/>
  <c r="J70" i="76"/>
  <c r="J25" i="76"/>
  <c r="J23" i="76"/>
  <c r="J95" i="76"/>
  <c r="J77" i="76"/>
  <c r="J35" i="76"/>
  <c r="L17" i="76"/>
  <c r="K60" i="76"/>
  <c r="M17" i="76"/>
  <c r="M88" i="76"/>
  <c r="M22" i="76"/>
  <c r="M62" i="76"/>
  <c r="M77" i="76"/>
  <c r="M52" i="76"/>
  <c r="M13" i="76"/>
  <c r="M28" i="76"/>
  <c r="M105" i="76"/>
  <c r="M11" i="76"/>
  <c r="J30" i="76"/>
  <c r="J91" i="76"/>
  <c r="J50" i="76"/>
  <c r="J61" i="76"/>
  <c r="J68" i="76"/>
  <c r="J103" i="76"/>
  <c r="J76" i="76"/>
  <c r="J28" i="76"/>
  <c r="J19" i="76"/>
  <c r="J37" i="76"/>
  <c r="J31" i="76"/>
  <c r="L20" i="76"/>
  <c r="L11" i="76"/>
  <c r="L12" i="76"/>
  <c r="L15" i="76"/>
  <c r="L8" i="76"/>
  <c r="K45" i="76"/>
  <c r="K101" i="76"/>
  <c r="K100" i="76"/>
  <c r="K78" i="76"/>
  <c r="K58" i="76"/>
  <c r="K55" i="76"/>
  <c r="K70" i="76"/>
  <c r="K92" i="76"/>
  <c r="K76" i="76"/>
  <c r="L26" i="76"/>
  <c r="M36" i="76"/>
  <c r="M102" i="76"/>
  <c r="M44" i="76"/>
  <c r="M15" i="76"/>
  <c r="J102" i="76"/>
  <c r="J54" i="76"/>
  <c r="J34" i="76"/>
  <c r="J99" i="76"/>
  <c r="J88" i="76"/>
  <c r="J17" i="76"/>
  <c r="J44" i="76"/>
  <c r="J46" i="76"/>
  <c r="J41" i="76"/>
  <c r="J80" i="76"/>
  <c r="L22" i="76"/>
  <c r="L13" i="76"/>
  <c r="K37" i="76"/>
  <c r="K94" i="76"/>
  <c r="K63" i="76"/>
  <c r="K83" i="76"/>
  <c r="K87" i="76"/>
  <c r="M27" i="76"/>
  <c r="M50" i="76"/>
  <c r="M75" i="76"/>
  <c r="M73" i="76"/>
  <c r="M54" i="76"/>
  <c r="M83" i="76"/>
  <c r="M10" i="76"/>
  <c r="M14" i="76"/>
  <c r="M32" i="76"/>
  <c r="M93" i="76"/>
  <c r="M41" i="76"/>
  <c r="J21" i="76"/>
  <c r="J56" i="76"/>
  <c r="J92" i="76"/>
  <c r="J14" i="76"/>
  <c r="J22" i="76"/>
  <c r="J73" i="76"/>
  <c r="J15" i="76"/>
  <c r="J66" i="76"/>
  <c r="L7" i="76"/>
  <c r="K61" i="76"/>
  <c r="K80" i="76"/>
  <c r="K96" i="76"/>
  <c r="K34" i="76"/>
  <c r="M71" i="76"/>
  <c r="M60" i="76"/>
  <c r="M87" i="76"/>
  <c r="M72" i="76"/>
  <c r="M64" i="76"/>
  <c r="M18" i="76"/>
  <c r="M58" i="76"/>
  <c r="J101" i="76"/>
  <c r="J65" i="76"/>
  <c r="J63" i="76"/>
  <c r="J87" i="76"/>
  <c r="J94" i="76"/>
  <c r="J27" i="76"/>
  <c r="J10" i="76"/>
  <c r="J59" i="76"/>
  <c r="J85" i="76"/>
  <c r="J82" i="76"/>
  <c r="F7" i="76"/>
  <c r="F10" i="76"/>
  <c r="F11" i="76"/>
  <c r="F8" i="76"/>
  <c r="F6" i="76"/>
  <c r="K6" i="76" s="1"/>
  <c r="F9" i="76"/>
  <c r="F71" i="76"/>
  <c r="K71" i="76" s="1"/>
  <c r="F49" i="76"/>
  <c r="K49" i="76" s="1"/>
  <c r="F30" i="76"/>
  <c r="K31" i="76" s="1"/>
  <c r="F41" i="76"/>
  <c r="K41" i="76" s="1"/>
  <c r="F42" i="76"/>
  <c r="F67" i="76"/>
  <c r="K67" i="76" s="1"/>
  <c r="F32" i="76"/>
  <c r="K32" i="76" s="1"/>
  <c r="F65" i="76"/>
  <c r="K65" i="76" s="1"/>
  <c r="F47" i="76"/>
  <c r="K47" i="76" s="1"/>
  <c r="F85" i="76"/>
  <c r="K85" i="76" s="1"/>
  <c r="F12" i="76"/>
  <c r="AH167" i="82"/>
  <c r="W168" i="82"/>
  <c r="K12" i="76" l="1"/>
  <c r="K9" i="76"/>
  <c r="K8" i="76"/>
  <c r="K42" i="76"/>
  <c r="K11" i="76"/>
  <c r="K66" i="76"/>
  <c r="K68" i="76"/>
  <c r="K86" i="76"/>
  <c r="K33" i="76"/>
  <c r="K48" i="76"/>
  <c r="K10" i="76"/>
  <c r="K7" i="76"/>
  <c r="K72" i="76"/>
  <c r="K43" i="76"/>
  <c r="K50" i="76"/>
  <c r="L7" i="65" l="1"/>
  <c r="M7" i="65"/>
  <c r="L13" i="65"/>
  <c r="J6" i="65"/>
  <c r="L8" i="65"/>
  <c r="K12" i="65"/>
  <c r="N9" i="65"/>
  <c r="M12" i="65"/>
  <c r="J7" i="65"/>
  <c r="M13" i="65"/>
  <c r="K10" i="65"/>
  <c r="N6" i="65"/>
  <c r="K13" i="65"/>
  <c r="M10" i="65"/>
  <c r="L6" i="65"/>
  <c r="J11" i="65"/>
  <c r="M6" i="65"/>
  <c r="J13" i="65"/>
  <c r="K6" i="65"/>
  <c r="K11" i="65"/>
  <c r="K9" i="65"/>
  <c r="N12" i="65"/>
  <c r="N8" i="65"/>
  <c r="N7" i="65"/>
  <c r="L10" i="65"/>
  <c r="M11" i="65"/>
  <c r="N11" i="65"/>
  <c r="K8" i="65"/>
  <c r="M8" i="65"/>
  <c r="L9" i="65"/>
  <c r="M9" i="65"/>
  <c r="N13" i="65"/>
  <c r="L11" i="65"/>
  <c r="N10" i="65"/>
  <c r="J8" i="65"/>
  <c r="K7" i="65"/>
  <c r="J9" i="65"/>
  <c r="L12" i="65"/>
  <c r="F29" i="76"/>
  <c r="F27" i="76"/>
  <c r="F28" i="76"/>
  <c r="F14" i="76"/>
  <c r="F23" i="76"/>
  <c r="F24" i="76"/>
  <c r="F22" i="76"/>
  <c r="F17" i="76"/>
  <c r="F19" i="76"/>
  <c r="F18" i="76"/>
  <c r="F25" i="76"/>
  <c r="F26" i="76"/>
  <c r="F16" i="76"/>
  <c r="F21" i="76"/>
  <c r="F15" i="76"/>
  <c r="F13" i="76"/>
  <c r="K13" i="76" s="1"/>
  <c r="F20" i="76"/>
  <c r="W169" i="82"/>
  <c r="AH168" i="82"/>
  <c r="K15" i="76" l="1"/>
  <c r="K28" i="76"/>
  <c r="K25" i="76"/>
  <c r="K16" i="76"/>
  <c r="K24" i="76"/>
  <c r="K18" i="76"/>
  <c r="K14" i="76"/>
  <c r="K19" i="76"/>
  <c r="K22" i="76"/>
  <c r="K20" i="76"/>
  <c r="K21" i="76"/>
  <c r="K26" i="76"/>
  <c r="K17" i="76"/>
  <c r="K23" i="76"/>
  <c r="K29" i="76"/>
  <c r="K30" i="76"/>
  <c r="K27" i="76"/>
  <c r="AH169" i="82"/>
  <c r="W170" i="82"/>
  <c r="AH170" i="82" s="1"/>
  <c r="AH348" i="18" l="1"/>
  <c r="AG36" i="18"/>
  <c r="AH361" i="18"/>
  <c r="BC266" i="18"/>
  <c r="AG163" i="18"/>
  <c r="BE15" i="18"/>
  <c r="BB75" i="18"/>
  <c r="BD284" i="18"/>
  <c r="AG225" i="18"/>
  <c r="AG24" i="18"/>
  <c r="AG242" i="18"/>
  <c r="BD79" i="18"/>
  <c r="AH234" i="18"/>
  <c r="BA230" i="18"/>
  <c r="AH199" i="18"/>
  <c r="AH298" i="18"/>
  <c r="BD141" i="18"/>
  <c r="AH301" i="18"/>
  <c r="BA316" i="18"/>
  <c r="BE72" i="18"/>
  <c r="AD40" i="18"/>
  <c r="AG144" i="18"/>
  <c r="AD207" i="18"/>
  <c r="AD151" i="18"/>
  <c r="AG217" i="18"/>
  <c r="BE307" i="18"/>
  <c r="BE162" i="18"/>
  <c r="BE149" i="18"/>
  <c r="BB177" i="18"/>
  <c r="AH319" i="18"/>
  <c r="AG339" i="18"/>
  <c r="BC140" i="18"/>
  <c r="BC229" i="18"/>
  <c r="BA177" i="18"/>
  <c r="BE293" i="18"/>
  <c r="BB24" i="18"/>
  <c r="AD128" i="18"/>
  <c r="BC120" i="18"/>
  <c r="BB104" i="18"/>
  <c r="BA62" i="18"/>
  <c r="BD341" i="18"/>
  <c r="AH48" i="18"/>
  <c r="BC187" i="18"/>
  <c r="BB207" i="18"/>
  <c r="BC237" i="18"/>
  <c r="AH251" i="18"/>
  <c r="AG148" i="18"/>
  <c r="AG208" i="18"/>
  <c r="AH16" i="18"/>
  <c r="AG74" i="18"/>
  <c r="BD313" i="18"/>
  <c r="BC223" i="18"/>
  <c r="BD42" i="18"/>
  <c r="BB185" i="18"/>
  <c r="AG33" i="18"/>
  <c r="AG180" i="18"/>
  <c r="AH162" i="18"/>
  <c r="AD219" i="18"/>
  <c r="AD183" i="18"/>
  <c r="AD358" i="18"/>
  <c r="AG6" i="18"/>
  <c r="BE14" i="18"/>
  <c r="BA117" i="18"/>
  <c r="BA42" i="18"/>
  <c r="AD267" i="18"/>
  <c r="AH231" i="18"/>
  <c r="AH209" i="18"/>
  <c r="BE310" i="18"/>
  <c r="BD52" i="18"/>
  <c r="BC204" i="18"/>
  <c r="AD225" i="18"/>
  <c r="BE34" i="18"/>
  <c r="BE151" i="18"/>
  <c r="BD4" i="18"/>
  <c r="BA79" i="18"/>
  <c r="BC101" i="18"/>
  <c r="BC124" i="18"/>
  <c r="BC268" i="18"/>
  <c r="BD196" i="18"/>
  <c r="AH255" i="18"/>
  <c r="AH22" i="18"/>
  <c r="AH105" i="18"/>
  <c r="AH225" i="18"/>
  <c r="BB64" i="18"/>
  <c r="AH293" i="18"/>
  <c r="AD335" i="18"/>
  <c r="AH310" i="18"/>
  <c r="BD203" i="18"/>
  <c r="BC74" i="18"/>
  <c r="BC282" i="18"/>
  <c r="BD205" i="18"/>
  <c r="AH158" i="18"/>
  <c r="AD320" i="18"/>
  <c r="AG51" i="18"/>
  <c r="AH97" i="18"/>
  <c r="AH94" i="18"/>
  <c r="BD100" i="18"/>
  <c r="AG112" i="18"/>
  <c r="AG206" i="18"/>
  <c r="BA288" i="18"/>
  <c r="BE350" i="18"/>
  <c r="BC13" i="18"/>
  <c r="AD315" i="18"/>
  <c r="BA109" i="18"/>
  <c r="AD321" i="18"/>
  <c r="AG84" i="18"/>
  <c r="BC179" i="18"/>
  <c r="BC178" i="18"/>
  <c r="AG293" i="18"/>
  <c r="AH117" i="18"/>
  <c r="AG279" i="18"/>
  <c r="AG350" i="18"/>
  <c r="BB11" i="18"/>
  <c r="BB247" i="18"/>
  <c r="AG172" i="18"/>
  <c r="AH165" i="18"/>
  <c r="AG102" i="18"/>
  <c r="AH153" i="18"/>
  <c r="BB265" i="18"/>
  <c r="AH36" i="18"/>
  <c r="AH151" i="18"/>
  <c r="AH96" i="18"/>
  <c r="BB88" i="18"/>
  <c r="AH160" i="18"/>
  <c r="AH131" i="18"/>
  <c r="AG169" i="18"/>
  <c r="BB10" i="18"/>
  <c r="AG250" i="18"/>
  <c r="AG334" i="18"/>
  <c r="AD264" i="18"/>
  <c r="AH42" i="18"/>
  <c r="BC221" i="18"/>
  <c r="AG41" i="18"/>
  <c r="AD148" i="18"/>
  <c r="AH143" i="18"/>
  <c r="AG97" i="18"/>
  <c r="BE161" i="18"/>
  <c r="BB155" i="18"/>
  <c r="AG21" i="18"/>
  <c r="AD289" i="18"/>
  <c r="BB227" i="18"/>
  <c r="BE194" i="18"/>
  <c r="AD86" i="18"/>
  <c r="BB260" i="18"/>
  <c r="BA51" i="18"/>
  <c r="AD124" i="18"/>
  <c r="AD71" i="18"/>
  <c r="BD222" i="18"/>
  <c r="AG182" i="18"/>
  <c r="BB163" i="18"/>
  <c r="BE76" i="18"/>
  <c r="BD257" i="18"/>
  <c r="AG237" i="18"/>
  <c r="AH315" i="18"/>
  <c r="BC160" i="18"/>
  <c r="AG142" i="18"/>
  <c r="BB325" i="18"/>
  <c r="AD115" i="18"/>
  <c r="AG100" i="18"/>
  <c r="AH323" i="18"/>
  <c r="AD356" i="18"/>
  <c r="BD92" i="18"/>
  <c r="AD257" i="18"/>
  <c r="BC17" i="18"/>
  <c r="BA243" i="18"/>
  <c r="AG361" i="18"/>
  <c r="BD252" i="18"/>
  <c r="BA6" i="18"/>
  <c r="BC190" i="18"/>
  <c r="BA307" i="18"/>
  <c r="AH4" i="18"/>
  <c r="AG254" i="18"/>
  <c r="AG304" i="18"/>
  <c r="BC226" i="18"/>
  <c r="BC148" i="18"/>
  <c r="BB40" i="18"/>
  <c r="BA292" i="18"/>
  <c r="BA166" i="18"/>
  <c r="BE41" i="18"/>
  <c r="AD284" i="18"/>
  <c r="BC99" i="18"/>
  <c r="BD181" i="18"/>
  <c r="BA58" i="18"/>
  <c r="BC12" i="18"/>
  <c r="BA223" i="18"/>
  <c r="BA283" i="18"/>
  <c r="AG124" i="18"/>
  <c r="AH347" i="18"/>
  <c r="AH329" i="18"/>
  <c r="AH127" i="18"/>
  <c r="BC8" i="18"/>
  <c r="AH313" i="18"/>
  <c r="AH66" i="18"/>
  <c r="AH362" i="18"/>
  <c r="BD176" i="18"/>
  <c r="AH334" i="18"/>
  <c r="AH27" i="18"/>
  <c r="BB284" i="18"/>
  <c r="AH123" i="18"/>
  <c r="BA323" i="18"/>
  <c r="AH226" i="18"/>
  <c r="AG177" i="18"/>
  <c r="BC163" i="18"/>
  <c r="AH33" i="18"/>
  <c r="AH292" i="18"/>
  <c r="AH181" i="18"/>
  <c r="AD316" i="18"/>
  <c r="BB245" i="18"/>
  <c r="BB97" i="18"/>
  <c r="AG72" i="18"/>
  <c r="AG275" i="18"/>
  <c r="BB290" i="18"/>
  <c r="BA304" i="18"/>
  <c r="BE297" i="18"/>
  <c r="BC312" i="18"/>
  <c r="AD39" i="18"/>
  <c r="AH233" i="18"/>
  <c r="BA83" i="18"/>
  <c r="BE28" i="18"/>
  <c r="BC15" i="18"/>
  <c r="AD220" i="18"/>
  <c r="BC85" i="18"/>
  <c r="AG137" i="18"/>
  <c r="AG67" i="18"/>
  <c r="BB300" i="18"/>
  <c r="BE217" i="18"/>
  <c r="AD337" i="18"/>
  <c r="BD37" i="18"/>
  <c r="BD120" i="18"/>
  <c r="AD19" i="18"/>
  <c r="AD25" i="18"/>
  <c r="BC19" i="18"/>
  <c r="BE260" i="18"/>
  <c r="AD7" i="18"/>
  <c r="BA143" i="18"/>
  <c r="AD261" i="18"/>
  <c r="BE152" i="18"/>
  <c r="BE44" i="18"/>
  <c r="BB68" i="18"/>
  <c r="BB246" i="18"/>
  <c r="BC235" i="18"/>
  <c r="BC48" i="18"/>
  <c r="AH87" i="18"/>
  <c r="BD121" i="18"/>
  <c r="AD325" i="18"/>
  <c r="BB21" i="18"/>
  <c r="BC122" i="18"/>
  <c r="BC165" i="18"/>
  <c r="BA214" i="18"/>
  <c r="BC321" i="18"/>
  <c r="AD75" i="18"/>
  <c r="BA95" i="18"/>
  <c r="BD334" i="18"/>
  <c r="BE98" i="18"/>
  <c r="BE65" i="18"/>
  <c r="BA99" i="18"/>
  <c r="BA225" i="18"/>
  <c r="BD310" i="18"/>
  <c r="BC199" i="18"/>
  <c r="AH154" i="18"/>
  <c r="BE96" i="18"/>
  <c r="BD148" i="18"/>
  <c r="BD332" i="18"/>
  <c r="AD168" i="18"/>
  <c r="AG326" i="18"/>
  <c r="BE107" i="18"/>
  <c r="BB150" i="18"/>
  <c r="AD266" i="18"/>
  <c r="BC137" i="18"/>
  <c r="BA137" i="18"/>
  <c r="AD292" i="18"/>
  <c r="BA15" i="18"/>
  <c r="BC353" i="18"/>
  <c r="BB233" i="18"/>
  <c r="AD276" i="18"/>
  <c r="BB171" i="18"/>
  <c r="AD341" i="18"/>
  <c r="BD83" i="18"/>
  <c r="BD345" i="18"/>
  <c r="AD240" i="18"/>
  <c r="BA189" i="18"/>
  <c r="AD326" i="18"/>
  <c r="AD303" i="18"/>
  <c r="AD312" i="18"/>
  <c r="BA252" i="18"/>
  <c r="AD59" i="18"/>
  <c r="BC280" i="18"/>
  <c r="BE176" i="18"/>
  <c r="BD27" i="18"/>
  <c r="BD344" i="18"/>
  <c r="BB359" i="18"/>
  <c r="AH120" i="18"/>
  <c r="BD159" i="18"/>
  <c r="BC201" i="18"/>
  <c r="BA319" i="18"/>
  <c r="AD141" i="18"/>
  <c r="BA18" i="18"/>
  <c r="BD164" i="18"/>
  <c r="BA277" i="18"/>
  <c r="BB50" i="18"/>
  <c r="BB315" i="18"/>
  <c r="BD267" i="18"/>
  <c r="BE80" i="18"/>
  <c r="BE216" i="18"/>
  <c r="AH84" i="18"/>
  <c r="AG78" i="18"/>
  <c r="BD219" i="18"/>
  <c r="BA8" i="18"/>
  <c r="AD244" i="18"/>
  <c r="BC258" i="18"/>
  <c r="BC203" i="18"/>
  <c r="BE105" i="18"/>
  <c r="BA169" i="18"/>
  <c r="BA271" i="18"/>
  <c r="BC309" i="18"/>
  <c r="AD243" i="18"/>
  <c r="BC82" i="18"/>
  <c r="AD237" i="18"/>
  <c r="BD184" i="18"/>
  <c r="BD265" i="18"/>
  <c r="BC62" i="18"/>
  <c r="BA152" i="18"/>
  <c r="BE125" i="18"/>
  <c r="BB46" i="18"/>
  <c r="BB318" i="18"/>
  <c r="BD243" i="18"/>
  <c r="BE127" i="18"/>
  <c r="BA261" i="18"/>
  <c r="BD360" i="18"/>
  <c r="BA167" i="18"/>
  <c r="BE78" i="18"/>
  <c r="BC63" i="18"/>
  <c r="BC319" i="18"/>
  <c r="BE225" i="18"/>
  <c r="BD303" i="18"/>
  <c r="BA130" i="18"/>
  <c r="BE193" i="18"/>
  <c r="BB13" i="18"/>
  <c r="BB8" i="18"/>
  <c r="BC356" i="18"/>
  <c r="BB130" i="18"/>
  <c r="BB80" i="18"/>
  <c r="BE198" i="18"/>
  <c r="AD197" i="18"/>
  <c r="BC168" i="18"/>
  <c r="AD294" i="18"/>
  <c r="BC219" i="18"/>
  <c r="BB303" i="18"/>
  <c r="BC288" i="18"/>
  <c r="BE60" i="18"/>
  <c r="AG342" i="18"/>
  <c r="AD103" i="18"/>
  <c r="BD290" i="18"/>
  <c r="BD352" i="18"/>
  <c r="BA68" i="18"/>
  <c r="BE178" i="18"/>
  <c r="AD302" i="18"/>
  <c r="AH12" i="18"/>
  <c r="BA233" i="18"/>
  <c r="BC173" i="18"/>
  <c r="BE146" i="18"/>
  <c r="BB55" i="18"/>
  <c r="BE109" i="18"/>
  <c r="BB100" i="18"/>
  <c r="AH218" i="18"/>
  <c r="AG332" i="18"/>
  <c r="AG211" i="18"/>
  <c r="AG79" i="18"/>
  <c r="BE261" i="18"/>
  <c r="BB298" i="18"/>
  <c r="BA56" i="18"/>
  <c r="BC249" i="18"/>
  <c r="BC323" i="18"/>
  <c r="AH191" i="18"/>
  <c r="BA48" i="18"/>
  <c r="AD308" i="18"/>
  <c r="BB283" i="18"/>
  <c r="BD174" i="18"/>
  <c r="BE106" i="18"/>
  <c r="BA102" i="18"/>
  <c r="AD349" i="18"/>
  <c r="BD160" i="18"/>
  <c r="AH229" i="18"/>
  <c r="BB361" i="18"/>
  <c r="BC267" i="18"/>
  <c r="BA5" i="18"/>
  <c r="AH280" i="18"/>
  <c r="BB353" i="18"/>
  <c r="BE45" i="18"/>
  <c r="BC51" i="18"/>
  <c r="BA64" i="18"/>
  <c r="AD269" i="18"/>
  <c r="AD53" i="18"/>
  <c r="AH19" i="18"/>
  <c r="AH357" i="18"/>
  <c r="BC352" i="18"/>
  <c r="BD169" i="18"/>
  <c r="BD324" i="18"/>
  <c r="BC109" i="18"/>
  <c r="BA16" i="18"/>
  <c r="BC130" i="18"/>
  <c r="BE197" i="18"/>
  <c r="BC7" i="18"/>
  <c r="AG270" i="18"/>
  <c r="AH99" i="18"/>
  <c r="BC227" i="18"/>
  <c r="BC66" i="18"/>
  <c r="AH224" i="18"/>
  <c r="BE90" i="18"/>
  <c r="AG135" i="18"/>
  <c r="AH222" i="18"/>
  <c r="AG331" i="18"/>
  <c r="BA361" i="18"/>
  <c r="BD124" i="18"/>
  <c r="AD70" i="18"/>
  <c r="BB258" i="18"/>
  <c r="AG56" i="18"/>
  <c r="BE30" i="18"/>
  <c r="AG197" i="18"/>
  <c r="AD174" i="18"/>
  <c r="BE128" i="18"/>
  <c r="BE314" i="18"/>
  <c r="BD88" i="18"/>
  <c r="AG70" i="18"/>
  <c r="BD132" i="18"/>
  <c r="AG138" i="18"/>
  <c r="BA272" i="18"/>
  <c r="AH108" i="18"/>
  <c r="BD143" i="18"/>
  <c r="BA325" i="18"/>
  <c r="AD14" i="18"/>
  <c r="BB222" i="18"/>
  <c r="BD127" i="18"/>
  <c r="BC75" i="18"/>
  <c r="BA180" i="18"/>
  <c r="BE265" i="18"/>
  <c r="AD43" i="18"/>
  <c r="BA336" i="18"/>
  <c r="BB132" i="18"/>
  <c r="BC102" i="18"/>
  <c r="BE187" i="18"/>
  <c r="BD321" i="18"/>
  <c r="BB270" i="18"/>
  <c r="BE101" i="18"/>
  <c r="BE224" i="18"/>
  <c r="BA359" i="18"/>
  <c r="AH258" i="18"/>
  <c r="BC126" i="18"/>
  <c r="BA260" i="18"/>
  <c r="BC240" i="18"/>
  <c r="BB86" i="18"/>
  <c r="AG64" i="18"/>
  <c r="AH320" i="18"/>
  <c r="AG11" i="18"/>
  <c r="AH246" i="18"/>
  <c r="AG226" i="18"/>
  <c r="AG179" i="18"/>
  <c r="BD55" i="18"/>
  <c r="BE300" i="18"/>
  <c r="BA266" i="18"/>
  <c r="AG83" i="18"/>
  <c r="AH21" i="18"/>
  <c r="BB153" i="18"/>
  <c r="BA136" i="18"/>
  <c r="BC263" i="18"/>
  <c r="AG122" i="18"/>
  <c r="AH195" i="18"/>
  <c r="AH111" i="18"/>
  <c r="AH78" i="18"/>
  <c r="BA291" i="18"/>
  <c r="AH268" i="18"/>
  <c r="AG348" i="18"/>
  <c r="AG115" i="18"/>
  <c r="BA120" i="18"/>
  <c r="BE88" i="18"/>
  <c r="BC172" i="18"/>
  <c r="BE292" i="18"/>
  <c r="BE281" i="18"/>
  <c r="AD105" i="18"/>
  <c r="AG164" i="18"/>
  <c r="BC245" i="18"/>
  <c r="BB209" i="18"/>
  <c r="AH284" i="18"/>
  <c r="BE6" i="18"/>
  <c r="BD165" i="18"/>
  <c r="AD111" i="18"/>
  <c r="BB166" i="18"/>
  <c r="AG360" i="18"/>
  <c r="AH317" i="18"/>
  <c r="BC308" i="18"/>
  <c r="AG207" i="18"/>
  <c r="AH152" i="18"/>
  <c r="AH76" i="18"/>
  <c r="BB61" i="18"/>
  <c r="BA331" i="18"/>
  <c r="AH297" i="18"/>
  <c r="BB212" i="18"/>
  <c r="BD33" i="18"/>
  <c r="AH333" i="18"/>
  <c r="BE320" i="18"/>
  <c r="BD15" i="18"/>
  <c r="AG159" i="18"/>
  <c r="AG359" i="18"/>
  <c r="BE295" i="18"/>
  <c r="AD97" i="18"/>
  <c r="AG171" i="18"/>
  <c r="BA188" i="18"/>
  <c r="BD283" i="18"/>
  <c r="BD175" i="18"/>
  <c r="BC37" i="18"/>
  <c r="BC26" i="18"/>
  <c r="BB273" i="18"/>
  <c r="BE140" i="18"/>
  <c r="AG48" i="18"/>
  <c r="BC250" i="18"/>
  <c r="AG87" i="18"/>
  <c r="BA125" i="18"/>
  <c r="BA111" i="18"/>
  <c r="AD186" i="18"/>
  <c r="BA173" i="18"/>
  <c r="AH227" i="18"/>
  <c r="AG101" i="18"/>
  <c r="AH257" i="18"/>
  <c r="BB194" i="18"/>
  <c r="AD5" i="18"/>
  <c r="BC44" i="18"/>
  <c r="AD200" i="18"/>
  <c r="AG29" i="18"/>
  <c r="BA254" i="18"/>
  <c r="BB79" i="18"/>
  <c r="AG338" i="18"/>
  <c r="AG58" i="18"/>
  <c r="AH237" i="18"/>
  <c r="BB356" i="18"/>
  <c r="AH122" i="18"/>
  <c r="AH121" i="18"/>
  <c r="AH236" i="18"/>
  <c r="BD91" i="18"/>
  <c r="BA342" i="18"/>
  <c r="AG132" i="18"/>
  <c r="AG322" i="18"/>
  <c r="BE134" i="18"/>
  <c r="AH164" i="18"/>
  <c r="AH179" i="18"/>
  <c r="BB252" i="18"/>
  <c r="BA71" i="18"/>
  <c r="BE131" i="18"/>
  <c r="AG65" i="18"/>
  <c r="BA312" i="18"/>
  <c r="BE59" i="18"/>
  <c r="BA209" i="18"/>
  <c r="AD98" i="18"/>
  <c r="BD296" i="18"/>
  <c r="BA351" i="18"/>
  <c r="AH341" i="18"/>
  <c r="BB175" i="18"/>
  <c r="AH45" i="18"/>
  <c r="AH38" i="18"/>
  <c r="BB304" i="18"/>
  <c r="BB355" i="18"/>
  <c r="AH322" i="18"/>
  <c r="AG300" i="18"/>
  <c r="BC32" i="18"/>
  <c r="AH81" i="18"/>
  <c r="BE278" i="18"/>
  <c r="AH273" i="18"/>
  <c r="BA27" i="18"/>
  <c r="AH167" i="18"/>
  <c r="BA315" i="18"/>
  <c r="BA218" i="18"/>
  <c r="BC325" i="18"/>
  <c r="BB85" i="18"/>
  <c r="AG194" i="18"/>
  <c r="AH349" i="18"/>
  <c r="AH276" i="18"/>
  <c r="BC157" i="18"/>
  <c r="AG318" i="18"/>
  <c r="AD234" i="18"/>
  <c r="BA224" i="18"/>
  <c r="AG52" i="18"/>
  <c r="BD68" i="18"/>
  <c r="BC305" i="18"/>
  <c r="BE289" i="18"/>
  <c r="BD213" i="18"/>
  <c r="BD356" i="18"/>
  <c r="BD119" i="18"/>
  <c r="BD292" i="18"/>
  <c r="BB101" i="18"/>
  <c r="BA146" i="18"/>
  <c r="AG85" i="18"/>
  <c r="BA287" i="18"/>
  <c r="AG238" i="18"/>
  <c r="AG63" i="18"/>
  <c r="AG37" i="18"/>
  <c r="AG224" i="18"/>
  <c r="BA30" i="18"/>
  <c r="BE337" i="18"/>
  <c r="BB354" i="18"/>
  <c r="AH206" i="18"/>
  <c r="BA228" i="18"/>
  <c r="AH352" i="18"/>
  <c r="BC300" i="18"/>
  <c r="AH166" i="18"/>
  <c r="AH288" i="18"/>
  <c r="BA270" i="18"/>
  <c r="BB236" i="18"/>
  <c r="AG166" i="18"/>
  <c r="BE221" i="18"/>
  <c r="AH60" i="18"/>
  <c r="BA32" i="18"/>
  <c r="AG298" i="18"/>
  <c r="AG49" i="18"/>
  <c r="BC77" i="18"/>
  <c r="AH6" i="18"/>
  <c r="AH335" i="18"/>
  <c r="AD250" i="18"/>
  <c r="AG323" i="18"/>
  <c r="AG20" i="18"/>
  <c r="BE148" i="18"/>
  <c r="AG357" i="18"/>
  <c r="AD277" i="18"/>
  <c r="AH17" i="18"/>
  <c r="AH170" i="18"/>
  <c r="AG40" i="18"/>
  <c r="AH350" i="18"/>
  <c r="BD123" i="18"/>
  <c r="BD230" i="18"/>
  <c r="AG31" i="18"/>
  <c r="BC324" i="18"/>
  <c r="BD191" i="18"/>
  <c r="BE115" i="18"/>
  <c r="BC307" i="18"/>
  <c r="AH88" i="18"/>
  <c r="BD262" i="18"/>
  <c r="BC151" i="18"/>
  <c r="BA162" i="18"/>
  <c r="BD108" i="18"/>
  <c r="BD225" i="18"/>
  <c r="BA306" i="18"/>
  <c r="AG290" i="18"/>
  <c r="BC69" i="18"/>
  <c r="BC18" i="18"/>
  <c r="BA362" i="18"/>
  <c r="BD57" i="18"/>
  <c r="BE170" i="18"/>
  <c r="BD137" i="18"/>
  <c r="BE315" i="18"/>
  <c r="BE56" i="18"/>
  <c r="BA142" i="18"/>
  <c r="BD301" i="18"/>
  <c r="BC265" i="18"/>
  <c r="AD67" i="18"/>
  <c r="BA334" i="18"/>
  <c r="BB259" i="18"/>
  <c r="BB122" i="18"/>
  <c r="BA133" i="18"/>
  <c r="BE358" i="18"/>
  <c r="BD295" i="18"/>
  <c r="AH71" i="18"/>
  <c r="AD247" i="18"/>
  <c r="BE102" i="18"/>
  <c r="AD119" i="18"/>
  <c r="BA182" i="18"/>
  <c r="AD32" i="18"/>
  <c r="BA229" i="18"/>
  <c r="BE280" i="18"/>
  <c r="BA96" i="18"/>
  <c r="AD157" i="18"/>
  <c r="BA242" i="18"/>
  <c r="BA93" i="18"/>
  <c r="BC254" i="18"/>
  <c r="BA263" i="18"/>
  <c r="BC104" i="18"/>
  <c r="BA90" i="18"/>
  <c r="BD136" i="18"/>
  <c r="BA253" i="18"/>
  <c r="BD353" i="18"/>
  <c r="BB148" i="18"/>
  <c r="BA298" i="18"/>
  <c r="BE163" i="18"/>
  <c r="AD24" i="18"/>
  <c r="BC4" i="18"/>
  <c r="AD138" i="18"/>
  <c r="BE7" i="18"/>
  <c r="BA357" i="18"/>
  <c r="AH116" i="18"/>
  <c r="BC209" i="18"/>
  <c r="BE153" i="18"/>
  <c r="BE246" i="18"/>
  <c r="BB193" i="18"/>
  <c r="BB33" i="18"/>
  <c r="BB131" i="18"/>
  <c r="BD335" i="18"/>
  <c r="AH125" i="18"/>
  <c r="BB289" i="18"/>
  <c r="BA118" i="18"/>
  <c r="BB214" i="18"/>
  <c r="BE169" i="18"/>
  <c r="BD152" i="18"/>
  <c r="BD138" i="18"/>
  <c r="BA196" i="18"/>
  <c r="BA87" i="18"/>
  <c r="BD96" i="18"/>
  <c r="BB291" i="18"/>
  <c r="AD134" i="18"/>
  <c r="AH86" i="18"/>
  <c r="BB238" i="18"/>
  <c r="BD64" i="18"/>
  <c r="BE312" i="18"/>
  <c r="BB322" i="18"/>
  <c r="BB235" i="18"/>
  <c r="AD271" i="18"/>
  <c r="BA85" i="18"/>
  <c r="BE165" i="18"/>
  <c r="BA226" i="18"/>
  <c r="BC262" i="18"/>
  <c r="BD328" i="18"/>
  <c r="BA327" i="18"/>
  <c r="AD104" i="18"/>
  <c r="BA35" i="18"/>
  <c r="BE285" i="18"/>
  <c r="BA341" i="18"/>
  <c r="AH10" i="18"/>
  <c r="AD286" i="18"/>
  <c r="BC133" i="18"/>
  <c r="BE335" i="18"/>
  <c r="BD361" i="18"/>
  <c r="BC316" i="18"/>
  <c r="BE254" i="18"/>
  <c r="BE122" i="18"/>
  <c r="BB313" i="18"/>
  <c r="AG321" i="18"/>
  <c r="AD122" i="18"/>
  <c r="BE228" i="18"/>
  <c r="BB234" i="18"/>
  <c r="BC176" i="18"/>
  <c r="AD22" i="18"/>
  <c r="AH61" i="18"/>
  <c r="BB186" i="18"/>
  <c r="AH32" i="18"/>
  <c r="BB199" i="18"/>
  <c r="AD52" i="18"/>
  <c r="BC24" i="18"/>
  <c r="BC153" i="18"/>
  <c r="BA248" i="18"/>
  <c r="BB146" i="18"/>
  <c r="BE296" i="18"/>
  <c r="AH140" i="18"/>
  <c r="BB158" i="18"/>
  <c r="BE53" i="18"/>
  <c r="BE239" i="18"/>
  <c r="BA294" i="18"/>
  <c r="BD80" i="18"/>
  <c r="BC181" i="18"/>
  <c r="BD253" i="18"/>
  <c r="BB330" i="18"/>
  <c r="BC208" i="18"/>
  <c r="BB344" i="18"/>
  <c r="AG54" i="18"/>
  <c r="AD216" i="18"/>
  <c r="BC306" i="18"/>
  <c r="BB251" i="18"/>
  <c r="BC230" i="18"/>
  <c r="BE319" i="18"/>
  <c r="BB156" i="18"/>
  <c r="BE10" i="18"/>
  <c r="BC174" i="18"/>
  <c r="BC138" i="18"/>
  <c r="BA89" i="18"/>
  <c r="BB230" i="18"/>
  <c r="BE359" i="18"/>
  <c r="BA322" i="18"/>
  <c r="AH220" i="18"/>
  <c r="BE205" i="18"/>
  <c r="BD167" i="18"/>
  <c r="BE184" i="18"/>
  <c r="BB217" i="18"/>
  <c r="BE142" i="18"/>
  <c r="BB139" i="18"/>
  <c r="BD271" i="18"/>
  <c r="BB81" i="18"/>
  <c r="BE213" i="18"/>
  <c r="BD348" i="18"/>
  <c r="BA84" i="18"/>
  <c r="BE232" i="18"/>
  <c r="BB337" i="18"/>
  <c r="BA348" i="18"/>
  <c r="AH321" i="18"/>
  <c r="AH290" i="18"/>
  <c r="BC129" i="18"/>
  <c r="BB160" i="18"/>
  <c r="BA77" i="18"/>
  <c r="BA192" i="18"/>
  <c r="AD295" i="18"/>
  <c r="BB287" i="18"/>
  <c r="BC54" i="18"/>
  <c r="BB121" i="18"/>
  <c r="BB250" i="18"/>
  <c r="AG156" i="18"/>
  <c r="BE129" i="18"/>
  <c r="BC214" i="18"/>
  <c r="BE237" i="18"/>
  <c r="BE317" i="18"/>
  <c r="BB95" i="18"/>
  <c r="BA259" i="18"/>
  <c r="AD93" i="18"/>
  <c r="BB25" i="18"/>
  <c r="BA339" i="18"/>
  <c r="BE271" i="18"/>
  <c r="BD239" i="18"/>
  <c r="BA23" i="18"/>
  <c r="AH161" i="18"/>
  <c r="BE309" i="18"/>
  <c r="BE94" i="18"/>
  <c r="BD125" i="18"/>
  <c r="BA141" i="18"/>
  <c r="AD340" i="18"/>
  <c r="AH56" i="18"/>
  <c r="AG333" i="18"/>
  <c r="BA211" i="18"/>
  <c r="AG181" i="18"/>
  <c r="AH55" i="18"/>
  <c r="AH145" i="18"/>
  <c r="AH245" i="18"/>
  <c r="AD164" i="18"/>
  <c r="BB228" i="18"/>
  <c r="BB310" i="18"/>
  <c r="BE313" i="18"/>
  <c r="AH272" i="18"/>
  <c r="AG215" i="18"/>
  <c r="BB317" i="18"/>
  <c r="BA123" i="18"/>
  <c r="BB154" i="18"/>
  <c r="BC31" i="18"/>
  <c r="AD82" i="18"/>
  <c r="AH314" i="18"/>
  <c r="AG120" i="18"/>
  <c r="BB279" i="18"/>
  <c r="AG77" i="18"/>
  <c r="BB302" i="18"/>
  <c r="AG302" i="18"/>
  <c r="AD55" i="18"/>
  <c r="BA235" i="18"/>
  <c r="BB151" i="18"/>
  <c r="BB44" i="18"/>
  <c r="BE183" i="18"/>
  <c r="BB197" i="18"/>
  <c r="BD269" i="18"/>
  <c r="AD268" i="18"/>
  <c r="BA205" i="18"/>
  <c r="AD345" i="18"/>
  <c r="BC139" i="18"/>
  <c r="BB7" i="18"/>
  <c r="BA106" i="18"/>
  <c r="AG121" i="18"/>
  <c r="BC156" i="18"/>
  <c r="BA216" i="18"/>
  <c r="BC16" i="18"/>
  <c r="AD123" i="18"/>
  <c r="BD45" i="18"/>
  <c r="BA258" i="18"/>
  <c r="BA256" i="18"/>
  <c r="BD241" i="18"/>
  <c r="BD185" i="18"/>
  <c r="BA210" i="18"/>
  <c r="BA82" i="18"/>
  <c r="BD69" i="18"/>
  <c r="AD299" i="18"/>
  <c r="BE79" i="18"/>
  <c r="BC285" i="18"/>
  <c r="AD339" i="18"/>
  <c r="AG95" i="18"/>
  <c r="AD166" i="18"/>
  <c r="AH344" i="18"/>
  <c r="AH304" i="18"/>
  <c r="AG222" i="18"/>
  <c r="AG90" i="18"/>
  <c r="AH232" i="18"/>
  <c r="AG158" i="18"/>
  <c r="BE303" i="18"/>
  <c r="BC287" i="18"/>
  <c r="AH178" i="18"/>
  <c r="AG199" i="18"/>
  <c r="BC357" i="18"/>
  <c r="AD291" i="18"/>
  <c r="AD193" i="18"/>
  <c r="BC277" i="18"/>
  <c r="BE42" i="18"/>
  <c r="AG15" i="18"/>
  <c r="AG236" i="18"/>
  <c r="AG139" i="18"/>
  <c r="AH228" i="18"/>
  <c r="AD6" i="18"/>
  <c r="AD41" i="18"/>
  <c r="BC113" i="18"/>
  <c r="AH141" i="18"/>
  <c r="BC257" i="18"/>
  <c r="AD175" i="18"/>
  <c r="BD286" i="18"/>
  <c r="AD76" i="18"/>
  <c r="BC184" i="18"/>
  <c r="AD89" i="18"/>
  <c r="AH331" i="18"/>
  <c r="BC90" i="18"/>
  <c r="BA36" i="18"/>
  <c r="BD211" i="18"/>
  <c r="BB335" i="18"/>
  <c r="BE38" i="18"/>
  <c r="AH223" i="18"/>
  <c r="AH207" i="18"/>
  <c r="BC234" i="18"/>
  <c r="BA346" i="18"/>
  <c r="BC98" i="18"/>
  <c r="AD35" i="18"/>
  <c r="AG196" i="18"/>
  <c r="AG69" i="18"/>
  <c r="AG23" i="18"/>
  <c r="AG240" i="18"/>
  <c r="AH253" i="18"/>
  <c r="AG68" i="18"/>
  <c r="BB319" i="18"/>
  <c r="BD218" i="18"/>
  <c r="AD252" i="18"/>
  <c r="AH291" i="18"/>
  <c r="AH296" i="18"/>
  <c r="BD237" i="18"/>
  <c r="AG47" i="18"/>
  <c r="BC315" i="18"/>
  <c r="BE234" i="18"/>
  <c r="BD246" i="18"/>
  <c r="BD130" i="18"/>
  <c r="AD360" i="18"/>
  <c r="BC243" i="18"/>
  <c r="AD297" i="18"/>
  <c r="BC159" i="18"/>
  <c r="AD20" i="18"/>
  <c r="BB293" i="18"/>
  <c r="BC79" i="18"/>
  <c r="BB334" i="18"/>
  <c r="AG324" i="18"/>
  <c r="BE262" i="18"/>
  <c r="AG110" i="18"/>
  <c r="AH205" i="18"/>
  <c r="BD114" i="18"/>
  <c r="AH214" i="18"/>
  <c r="BE355" i="18"/>
  <c r="BB256" i="18"/>
  <c r="BC272" i="18"/>
  <c r="BD73" i="18"/>
  <c r="BC215" i="18"/>
  <c r="BA67" i="18"/>
  <c r="AD187" i="18"/>
  <c r="AH44" i="18"/>
  <c r="AG345" i="18"/>
  <c r="AH312" i="18"/>
  <c r="BB23" i="18"/>
  <c r="BE207" i="18"/>
  <c r="BD232" i="18"/>
  <c r="AG328" i="18"/>
  <c r="BB342" i="18"/>
  <c r="AD68" i="18"/>
  <c r="AG340" i="18"/>
  <c r="AH35" i="18"/>
  <c r="AH360" i="18"/>
  <c r="AG86" i="18"/>
  <c r="AG34" i="18"/>
  <c r="BD282" i="18"/>
  <c r="BD94" i="18"/>
  <c r="AG213" i="18"/>
  <c r="AD167" i="18"/>
  <c r="BE167" i="18"/>
  <c r="AG7" i="18"/>
  <c r="AG349" i="18"/>
  <c r="BC142" i="18"/>
  <c r="BE356" i="18"/>
  <c r="BD336" i="18"/>
  <c r="BB53" i="18"/>
  <c r="BC216" i="18"/>
  <c r="BA155" i="18"/>
  <c r="BA148" i="18"/>
  <c r="AD210" i="18"/>
  <c r="BE222" i="18"/>
  <c r="BC10" i="18"/>
  <c r="BB226" i="18"/>
  <c r="AG223" i="18"/>
  <c r="AD137" i="18"/>
  <c r="AG22" i="18"/>
  <c r="BB109" i="18"/>
  <c r="AH18" i="18"/>
  <c r="AH46" i="18"/>
  <c r="AH73" i="18"/>
  <c r="BB119" i="18"/>
  <c r="AH135" i="18"/>
  <c r="AH110" i="18"/>
  <c r="AD229" i="18"/>
  <c r="AG248" i="18"/>
  <c r="AG241" i="18"/>
  <c r="BB18" i="18"/>
  <c r="AG249" i="18"/>
  <c r="BB203" i="18"/>
  <c r="AG104" i="18"/>
  <c r="AG295" i="18"/>
  <c r="AD279" i="18"/>
  <c r="BC360" i="18"/>
  <c r="BE26" i="18"/>
  <c r="AH278" i="18"/>
  <c r="BC29" i="18"/>
  <c r="BC296" i="18"/>
  <c r="AG88" i="18"/>
  <c r="AH169" i="18"/>
  <c r="AG292" i="18"/>
  <c r="AG50" i="18"/>
  <c r="BD59" i="18"/>
  <c r="AH210" i="18"/>
  <c r="AG330" i="18"/>
  <c r="BD349" i="18"/>
  <c r="BD109" i="18"/>
  <c r="BD275" i="18"/>
  <c r="BE50" i="18"/>
  <c r="BE211" i="18"/>
  <c r="AG186" i="18"/>
  <c r="AH176" i="18"/>
  <c r="BD158" i="18"/>
  <c r="AH23" i="18"/>
  <c r="BE112" i="18"/>
  <c r="BB215" i="18"/>
  <c r="BB52" i="18"/>
  <c r="BB38" i="18"/>
  <c r="AH43" i="18"/>
  <c r="AG96" i="18"/>
  <c r="BD31" i="18"/>
  <c r="AH64" i="18"/>
  <c r="AG245" i="18"/>
  <c r="BC320" i="18"/>
  <c r="AG92" i="18"/>
  <c r="AH15" i="18"/>
  <c r="AG73" i="18"/>
  <c r="BC213" i="18"/>
  <c r="BA19" i="18"/>
  <c r="AG59" i="18"/>
  <c r="AH51" i="18"/>
  <c r="AD112" i="18"/>
  <c r="BB56" i="18"/>
  <c r="BB28" i="18"/>
  <c r="BE257" i="18"/>
  <c r="AH198" i="18"/>
  <c r="AG329" i="18"/>
  <c r="BE244" i="18"/>
  <c r="BD206" i="18"/>
  <c r="BE11" i="18"/>
  <c r="BA285" i="18"/>
  <c r="BE270" i="18"/>
  <c r="BE351" i="18"/>
  <c r="BA110" i="18"/>
  <c r="BE333" i="18"/>
  <c r="AD133" i="18"/>
  <c r="BD93" i="18"/>
  <c r="BD107" i="18"/>
  <c r="BB305" i="18"/>
  <c r="AD88" i="18"/>
  <c r="AG256" i="18"/>
  <c r="BA103" i="18"/>
  <c r="BD278" i="18"/>
  <c r="BE89" i="18"/>
  <c r="BA43" i="18"/>
  <c r="AG230" i="18"/>
  <c r="BE284" i="18"/>
  <c r="BC52" i="18"/>
  <c r="BA281" i="18"/>
  <c r="BA114" i="18"/>
  <c r="BE243" i="18"/>
  <c r="AD143" i="18"/>
  <c r="BC359" i="18"/>
  <c r="BA97" i="18"/>
  <c r="BD40" i="18"/>
  <c r="AD353" i="18"/>
  <c r="BB31" i="18"/>
  <c r="BC103" i="18"/>
  <c r="BC71" i="18"/>
  <c r="BD84" i="18"/>
  <c r="AD212" i="18"/>
  <c r="BE73" i="18"/>
  <c r="BE283" i="18"/>
  <c r="AG140" i="18"/>
  <c r="BB294" i="18"/>
  <c r="BA246" i="18"/>
  <c r="BE340" i="18"/>
  <c r="AD194" i="18"/>
  <c r="AD69" i="18"/>
  <c r="BC23" i="18"/>
  <c r="BA70" i="18"/>
  <c r="BD236" i="18"/>
  <c r="BA358" i="18"/>
  <c r="BA127" i="18"/>
  <c r="BC123" i="18"/>
  <c r="AD54" i="18"/>
  <c r="BD14" i="18"/>
  <c r="BE276" i="18"/>
  <c r="BA151" i="18"/>
  <c r="BE305" i="18"/>
  <c r="BC127" i="18"/>
  <c r="BC253" i="18"/>
  <c r="AD140" i="18"/>
  <c r="BE199" i="18"/>
  <c r="BC193" i="18"/>
  <c r="BB37" i="18"/>
  <c r="BB216" i="18"/>
  <c r="BA144" i="18"/>
  <c r="BD195" i="18"/>
  <c r="AH190" i="18"/>
  <c r="AD136" i="18"/>
  <c r="BB51" i="18"/>
  <c r="BC72" i="18"/>
  <c r="AG251" i="18"/>
  <c r="BE196" i="18"/>
  <c r="BA14" i="18"/>
  <c r="BE25" i="18"/>
  <c r="AD125" i="18"/>
  <c r="AD169" i="18"/>
  <c r="BB72" i="18"/>
  <c r="AD350" i="18"/>
  <c r="BD221" i="18"/>
  <c r="BB15" i="18"/>
  <c r="BC291" i="18"/>
  <c r="BA299" i="18"/>
  <c r="AD288" i="18"/>
  <c r="BA74" i="18"/>
  <c r="BB200" i="18"/>
  <c r="BB142" i="18"/>
  <c r="AD329" i="18"/>
  <c r="BB82" i="18"/>
  <c r="BB191" i="18"/>
  <c r="BC106" i="18"/>
  <c r="BC238" i="18"/>
  <c r="AH359" i="18"/>
  <c r="AH309" i="18"/>
  <c r="BB280" i="18"/>
  <c r="BB225" i="18"/>
  <c r="BD77" i="18"/>
  <c r="BB240" i="18"/>
  <c r="BB98" i="18"/>
  <c r="AD26" i="18"/>
  <c r="BD72" i="18"/>
  <c r="AD184" i="18"/>
  <c r="BB329" i="18"/>
  <c r="BC343" i="18"/>
  <c r="BA115" i="18"/>
  <c r="BE63" i="18"/>
  <c r="BC314" i="18"/>
  <c r="BD32" i="18"/>
  <c r="BC57" i="18"/>
  <c r="AD214" i="18"/>
  <c r="AG26" i="18"/>
  <c r="AG167" i="18"/>
  <c r="BC135" i="18"/>
  <c r="BC150" i="18"/>
  <c r="BE39" i="18"/>
  <c r="BC188" i="18"/>
  <c r="BD147" i="18"/>
  <c r="AD357" i="18"/>
  <c r="BB137" i="18"/>
  <c r="BD101" i="18"/>
  <c r="BD305" i="18"/>
  <c r="BB262" i="18"/>
  <c r="BB321" i="18"/>
  <c r="AD101" i="18"/>
  <c r="BB159" i="18"/>
  <c r="BD229" i="18"/>
  <c r="AD56" i="18"/>
  <c r="BB223" i="18"/>
  <c r="AH267" i="18"/>
  <c r="BC220" i="18"/>
  <c r="BD26" i="18"/>
  <c r="BE214" i="18"/>
  <c r="BE212" i="18"/>
  <c r="AD65" i="18"/>
  <c r="BD7" i="18"/>
  <c r="BE345" i="18"/>
  <c r="BC248" i="18"/>
  <c r="BA290" i="18"/>
  <c r="BB206" i="18"/>
  <c r="BE31" i="18"/>
  <c r="BD240" i="18"/>
  <c r="BA268" i="18"/>
  <c r="BD47" i="18"/>
  <c r="AG354" i="18"/>
  <c r="BE157" i="18"/>
  <c r="BE116" i="18"/>
  <c r="BD299" i="18"/>
  <c r="BC334" i="18"/>
  <c r="BD25" i="18"/>
  <c r="BB189" i="18"/>
  <c r="BC361" i="18"/>
  <c r="BB112" i="18"/>
  <c r="BE171" i="18"/>
  <c r="BA178" i="18"/>
  <c r="BE120" i="18"/>
  <c r="BD16" i="18"/>
  <c r="BB108" i="18"/>
  <c r="BE29" i="18"/>
  <c r="BB164" i="18"/>
  <c r="BD97" i="18"/>
  <c r="BE121" i="18"/>
  <c r="BD333" i="18"/>
  <c r="BE54" i="18"/>
  <c r="AG311" i="18"/>
  <c r="AH74" i="18"/>
  <c r="BC20" i="18"/>
  <c r="BA28" i="18"/>
  <c r="AD242" i="18"/>
  <c r="BD216" i="18"/>
  <c r="BE230" i="18"/>
  <c r="BD273" i="18"/>
  <c r="BE318" i="18"/>
  <c r="BE204" i="18"/>
  <c r="AD31" i="18"/>
  <c r="BD76" i="18"/>
  <c r="BA147" i="18"/>
  <c r="BD274" i="18"/>
  <c r="BA217" i="18"/>
  <c r="AH221" i="18"/>
  <c r="BE353" i="18"/>
  <c r="BE339" i="18"/>
  <c r="BD58" i="18"/>
  <c r="BC200" i="18"/>
  <c r="AD209" i="18"/>
  <c r="BB120" i="18"/>
  <c r="BD51" i="18"/>
  <c r="BE330" i="18"/>
  <c r="AG151" i="18"/>
  <c r="AH139" i="18"/>
  <c r="BE255" i="18"/>
  <c r="BD325" i="18"/>
  <c r="AG141" i="18"/>
  <c r="BE218" i="18"/>
  <c r="BB106" i="18"/>
  <c r="AG271" i="18"/>
  <c r="AG185" i="18"/>
  <c r="BA317" i="18"/>
  <c r="AG176" i="18"/>
  <c r="AH192" i="18"/>
  <c r="BD153" i="18"/>
  <c r="AD87" i="18"/>
  <c r="AH62" i="18"/>
  <c r="BD18" i="18"/>
  <c r="BB202" i="18"/>
  <c r="AH130" i="18"/>
  <c r="BC154" i="18"/>
  <c r="BE75" i="18"/>
  <c r="BA78" i="18"/>
  <c r="AH281" i="18"/>
  <c r="AH118" i="18"/>
  <c r="AH230" i="18"/>
  <c r="AG18" i="18"/>
  <c r="BD156" i="18"/>
  <c r="AH247" i="18"/>
  <c r="BC206" i="18"/>
  <c r="BD362" i="18"/>
  <c r="AD287" i="18"/>
  <c r="BB231" i="18"/>
  <c r="BD279" i="18"/>
  <c r="BB99" i="18"/>
  <c r="BE40" i="18"/>
  <c r="BB297" i="18"/>
  <c r="AD80" i="18"/>
  <c r="BE327" i="18"/>
  <c r="AD296" i="18"/>
  <c r="BD163" i="18"/>
  <c r="BD358" i="18"/>
  <c r="AD165" i="18"/>
  <c r="BD220" i="18"/>
  <c r="BB116" i="18"/>
  <c r="AG126" i="18"/>
  <c r="BD312" i="18"/>
  <c r="BD71" i="18"/>
  <c r="BB113" i="18"/>
  <c r="BD302" i="18"/>
  <c r="AD117" i="18"/>
  <c r="BB176" i="18"/>
  <c r="BC299" i="18"/>
  <c r="BA274" i="18"/>
  <c r="BA122" i="18"/>
  <c r="BA241" i="18"/>
  <c r="BB162" i="18"/>
  <c r="AH146" i="18"/>
  <c r="AH256" i="18"/>
  <c r="AH354" i="18"/>
  <c r="AG46" i="18"/>
  <c r="AG12" i="18"/>
  <c r="AH286" i="18"/>
  <c r="AH327" i="18"/>
  <c r="BB242" i="18"/>
  <c r="AH37" i="18"/>
  <c r="BE4" i="18"/>
  <c r="BD215" i="18"/>
  <c r="AD300" i="18"/>
  <c r="BE51" i="18"/>
  <c r="AH217" i="18"/>
  <c r="BE316" i="18"/>
  <c r="AG313" i="18"/>
  <c r="AD102" i="18"/>
  <c r="AH279" i="18"/>
  <c r="AD346" i="18"/>
  <c r="BD314" i="18"/>
  <c r="AG273" i="18"/>
  <c r="AG353" i="18"/>
  <c r="BD293" i="18"/>
  <c r="BC112" i="18"/>
  <c r="BE144" i="18"/>
  <c r="AG39" i="18"/>
  <c r="BE174" i="18"/>
  <c r="BB205" i="18"/>
  <c r="BC228" i="18"/>
  <c r="BE304" i="18"/>
  <c r="BA244" i="18"/>
  <c r="BE37" i="18"/>
  <c r="BE324" i="18"/>
  <c r="AG214" i="18"/>
  <c r="AH20" i="18"/>
  <c r="BD258" i="18"/>
  <c r="BA204" i="18"/>
  <c r="BC290" i="18"/>
  <c r="AG280" i="18"/>
  <c r="AG111" i="18"/>
  <c r="AH175" i="18"/>
  <c r="AH270" i="18"/>
  <c r="BB170" i="18"/>
  <c r="BC145" i="18"/>
  <c r="BD139" i="18"/>
  <c r="AG17" i="18"/>
  <c r="BE275" i="18"/>
  <c r="BA101" i="18"/>
  <c r="AG274" i="18"/>
  <c r="AH138" i="18"/>
  <c r="AH168" i="18"/>
  <c r="BE81" i="18"/>
  <c r="AD195" i="18"/>
  <c r="AG335" i="18"/>
  <c r="AG5" i="18"/>
  <c r="AD327" i="18"/>
  <c r="BC317" i="18"/>
  <c r="BD41" i="18"/>
  <c r="BD135" i="18"/>
  <c r="BA352" i="18"/>
  <c r="BB221" i="18"/>
  <c r="BD11" i="18"/>
  <c r="BA267" i="18"/>
  <c r="BB124" i="18"/>
  <c r="AD202" i="18"/>
  <c r="BD255" i="18"/>
  <c r="BB161" i="18"/>
  <c r="BA55" i="18"/>
  <c r="AH187" i="18"/>
  <c r="AD156" i="18"/>
  <c r="AG239" i="18"/>
  <c r="AH185" i="18"/>
  <c r="AD245" i="18"/>
  <c r="AD188" i="18"/>
  <c r="BC34" i="18"/>
  <c r="AG125" i="18"/>
  <c r="AG117" i="18"/>
  <c r="AH124" i="18"/>
  <c r="BD87" i="18"/>
  <c r="AH115" i="18"/>
  <c r="AH306" i="18"/>
  <c r="BE190" i="18"/>
  <c r="BB103" i="18"/>
  <c r="BB277" i="18"/>
  <c r="BC345" i="18"/>
  <c r="BE87" i="18"/>
  <c r="AH337" i="18"/>
  <c r="AH14" i="18"/>
  <c r="AH351" i="18"/>
  <c r="AG129" i="18"/>
  <c r="BE266" i="18"/>
  <c r="BC340" i="18"/>
  <c r="BC261" i="18"/>
  <c r="AD222" i="18"/>
  <c r="BA139" i="18"/>
  <c r="AD161" i="18"/>
  <c r="BB195" i="18"/>
  <c r="BB311" i="18"/>
  <c r="BE323" i="18"/>
  <c r="BB141" i="18"/>
  <c r="BE326" i="18"/>
  <c r="BC192" i="18"/>
  <c r="AD61" i="18"/>
  <c r="AG195" i="18"/>
  <c r="BC222" i="18"/>
  <c r="BD316" i="18"/>
  <c r="AD63" i="18"/>
  <c r="BE16" i="18"/>
  <c r="BD150" i="18"/>
  <c r="BA344" i="18"/>
  <c r="AG57" i="18"/>
  <c r="AG336" i="18"/>
  <c r="AG27" i="18"/>
  <c r="AH85" i="18"/>
  <c r="BE97" i="18"/>
  <c r="AD180" i="18"/>
  <c r="AG147" i="18"/>
  <c r="AG281" i="18"/>
  <c r="AG4" i="18"/>
  <c r="AH244" i="18"/>
  <c r="BC28" i="18"/>
  <c r="AG227" i="18"/>
  <c r="AH126" i="18"/>
  <c r="AG44" i="18"/>
  <c r="AH287" i="18"/>
  <c r="BE258" i="18"/>
  <c r="AH193" i="18"/>
  <c r="BA208" i="18"/>
  <c r="AH307" i="18"/>
  <c r="AG198" i="18"/>
  <c r="AH92" i="18"/>
  <c r="BB328" i="18"/>
  <c r="AH184" i="18"/>
  <c r="BC278" i="18"/>
  <c r="BA41" i="18"/>
  <c r="BA280" i="18"/>
  <c r="BC225" i="18"/>
  <c r="BD183" i="18"/>
  <c r="BD277" i="18"/>
  <c r="BD182" i="18"/>
  <c r="AG43" i="18"/>
  <c r="BD245" i="18"/>
  <c r="BE141" i="18"/>
  <c r="BC191" i="18"/>
  <c r="AG229" i="18"/>
  <c r="AH295" i="18"/>
  <c r="BC205" i="18"/>
  <c r="BB306" i="18"/>
  <c r="AH91" i="18"/>
  <c r="BD157" i="18"/>
  <c r="BE334" i="18"/>
  <c r="BE49" i="18"/>
  <c r="BC25" i="18"/>
  <c r="AG312" i="18"/>
  <c r="AH147" i="18"/>
  <c r="BC73" i="18"/>
  <c r="BA132" i="18"/>
  <c r="AD363" i="18"/>
  <c r="AG310" i="18"/>
  <c r="BB244" i="18"/>
  <c r="AG178" i="18"/>
  <c r="AH186" i="18"/>
  <c r="AD177" i="18"/>
  <c r="AG170" i="18"/>
  <c r="BC162" i="18"/>
  <c r="AD46" i="18"/>
  <c r="AG118" i="18"/>
  <c r="BD85" i="18"/>
  <c r="AH103" i="18"/>
  <c r="AD278" i="18"/>
  <c r="AG255" i="18"/>
  <c r="AD9" i="18"/>
  <c r="AD96" i="18"/>
  <c r="AH52" i="18"/>
  <c r="BC41" i="18"/>
  <c r="AH5" i="18"/>
  <c r="AH345" i="18"/>
  <c r="AD83" i="18"/>
  <c r="BA91" i="18"/>
  <c r="BD307" i="18"/>
  <c r="BD61" i="18"/>
  <c r="AD199" i="18"/>
  <c r="AD16" i="18"/>
  <c r="BE238" i="18"/>
  <c r="BE139" i="18"/>
  <c r="BE164" i="18"/>
  <c r="AD324" i="18"/>
  <c r="BC166" i="18"/>
  <c r="AH302" i="18"/>
  <c r="BC107" i="18"/>
  <c r="BA231" i="18"/>
  <c r="BA289" i="18"/>
  <c r="AD78" i="18"/>
  <c r="BA7" i="18"/>
  <c r="BD210" i="18"/>
  <c r="BB268" i="18"/>
  <c r="BC233" i="18"/>
  <c r="AD146" i="18"/>
  <c r="BE256" i="18"/>
  <c r="AD213" i="18"/>
  <c r="AD126" i="18"/>
  <c r="BD20" i="18"/>
  <c r="BC76" i="18"/>
  <c r="BC303" i="18"/>
  <c r="BB125" i="18"/>
  <c r="BE118" i="18"/>
  <c r="BC341" i="18"/>
  <c r="BA247" i="18"/>
  <c r="BB183" i="18"/>
  <c r="BE209" i="18"/>
  <c r="BD194" i="18"/>
  <c r="BE253" i="18"/>
  <c r="BB84" i="18"/>
  <c r="AD176" i="18"/>
  <c r="BC337" i="18"/>
  <c r="AH119" i="18"/>
  <c r="BA92" i="18"/>
  <c r="AD130" i="18"/>
  <c r="BE47" i="18"/>
  <c r="BA168" i="18"/>
  <c r="AH68" i="18"/>
  <c r="AG188" i="18"/>
  <c r="BD50" i="18"/>
  <c r="BC42" i="18"/>
  <c r="BE336" i="18"/>
  <c r="BC146" i="18"/>
  <c r="BE33" i="18"/>
  <c r="AD272" i="18"/>
  <c r="BA112" i="18"/>
  <c r="AD314" i="18"/>
  <c r="BC333" i="18"/>
  <c r="BB184" i="18"/>
  <c r="BC197" i="18"/>
  <c r="BA20" i="18"/>
  <c r="BB271" i="18"/>
  <c r="BD140" i="18"/>
  <c r="BD187" i="18"/>
  <c r="BD54" i="18"/>
  <c r="BB178" i="18"/>
  <c r="BC270" i="18"/>
  <c r="BB358" i="18"/>
  <c r="BA262" i="18"/>
  <c r="BD350" i="18"/>
  <c r="AD110" i="18"/>
  <c r="BD35" i="18"/>
  <c r="BE322" i="18"/>
  <c r="BA310" i="18"/>
  <c r="AG346" i="18"/>
  <c r="AH213" i="18"/>
  <c r="BE52" i="18"/>
  <c r="AD12" i="18"/>
  <c r="BC116" i="18"/>
  <c r="BB83" i="18"/>
  <c r="BD131" i="18"/>
  <c r="AD263" i="18"/>
  <c r="AH82" i="18"/>
  <c r="AG28" i="18"/>
  <c r="BA149" i="18"/>
  <c r="BD9" i="18"/>
  <c r="BD276" i="18"/>
  <c r="BB224" i="18"/>
  <c r="BD12" i="18"/>
  <c r="BA44" i="18"/>
  <c r="BC217" i="18"/>
  <c r="AD84" i="18"/>
  <c r="BC241" i="18"/>
  <c r="AD10" i="18"/>
  <c r="BC86" i="18"/>
  <c r="BE357" i="18"/>
  <c r="BA238" i="18"/>
  <c r="BA21" i="18"/>
  <c r="BA250" i="18"/>
  <c r="AD135" i="18"/>
  <c r="BD66" i="18"/>
  <c r="BC95" i="18"/>
  <c r="BE192" i="18"/>
  <c r="BA193" i="18"/>
  <c r="BD238" i="18"/>
  <c r="BB73" i="18"/>
  <c r="BE173" i="18"/>
  <c r="BA175" i="18"/>
  <c r="BB182" i="18"/>
  <c r="BE138" i="18"/>
  <c r="AG283" i="18"/>
  <c r="BE179" i="18"/>
  <c r="AD171" i="18"/>
  <c r="BA128" i="18"/>
  <c r="BA236" i="18"/>
  <c r="BD298" i="18"/>
  <c r="BA328" i="18"/>
  <c r="AD273" i="18"/>
  <c r="AD17" i="18"/>
  <c r="BC14" i="18"/>
  <c r="BC180" i="18"/>
  <c r="BD199" i="18"/>
  <c r="AD190" i="18"/>
  <c r="AH133" i="18"/>
  <c r="BE23" i="18"/>
  <c r="BB296" i="18"/>
  <c r="BB229" i="18"/>
  <c r="BB17" i="18"/>
  <c r="BB272" i="18"/>
  <c r="BC38" i="18"/>
  <c r="BA81" i="18"/>
  <c r="BD202" i="18"/>
  <c r="BB323" i="18"/>
  <c r="AD145" i="18"/>
  <c r="BA10" i="18"/>
  <c r="BD102" i="18"/>
  <c r="BA240" i="18"/>
  <c r="AD48" i="18"/>
  <c r="BB248" i="18"/>
  <c r="BA4" i="18"/>
  <c r="BD95" i="18"/>
  <c r="BD201" i="18"/>
  <c r="BB69" i="18"/>
  <c r="BD355" i="18"/>
  <c r="BB42" i="18"/>
  <c r="BC175" i="18"/>
  <c r="BA318" i="18"/>
  <c r="BA302" i="18"/>
  <c r="BD62" i="18"/>
  <c r="BA255" i="18"/>
  <c r="BE132" i="18"/>
  <c r="BE360" i="18"/>
  <c r="AD129" i="18"/>
  <c r="AD38" i="18"/>
  <c r="AD147" i="18"/>
  <c r="BC196" i="18"/>
  <c r="BD343" i="18"/>
  <c r="BC170" i="18"/>
  <c r="BB266" i="18"/>
  <c r="BB347" i="18"/>
  <c r="BD327" i="18"/>
  <c r="AD120" i="18"/>
  <c r="BB128" i="18"/>
  <c r="BB96" i="18"/>
  <c r="BA170" i="18"/>
  <c r="BC68" i="18"/>
  <c r="BA49" i="18"/>
  <c r="BA124" i="18"/>
  <c r="AD331" i="18"/>
  <c r="AD90" i="18"/>
  <c r="BE22" i="18"/>
  <c r="BC239" i="18"/>
  <c r="BE354" i="18"/>
  <c r="BB35" i="18"/>
  <c r="BB285" i="18"/>
  <c r="BA219" i="18"/>
  <c r="BE329" i="18"/>
  <c r="BC301" i="18"/>
  <c r="BE259" i="18"/>
  <c r="BB93" i="18"/>
  <c r="BB105" i="18"/>
  <c r="BC6" i="18"/>
  <c r="AH239" i="18"/>
  <c r="BD144" i="18"/>
  <c r="BB309" i="18"/>
  <c r="BE346" i="18"/>
  <c r="BC322" i="18"/>
  <c r="BD264" i="18"/>
  <c r="BB107" i="18"/>
  <c r="BB341" i="18"/>
  <c r="BB91" i="18"/>
  <c r="BA278" i="18"/>
  <c r="BB34" i="18"/>
  <c r="BA282" i="18"/>
  <c r="BB58" i="18"/>
  <c r="AD91" i="18"/>
  <c r="BD233" i="18"/>
  <c r="AG201" i="18"/>
  <c r="BC117" i="18"/>
  <c r="AD57" i="18"/>
  <c r="BC27" i="18"/>
  <c r="AG150" i="18"/>
  <c r="AG60" i="18"/>
  <c r="BE268" i="18"/>
  <c r="BE12" i="18"/>
  <c r="AD283" i="18"/>
  <c r="BD8" i="18"/>
  <c r="AH57" i="18"/>
  <c r="BC276" i="18"/>
  <c r="BA197" i="18"/>
  <c r="BD170" i="18"/>
  <c r="BA158" i="18"/>
  <c r="AD44" i="18"/>
  <c r="AD30" i="18"/>
  <c r="AH89" i="18"/>
  <c r="AD218" i="18"/>
  <c r="AH155" i="18"/>
  <c r="BA73" i="18"/>
  <c r="BC207" i="18"/>
  <c r="BE264" i="18"/>
  <c r="AH100" i="18"/>
  <c r="BA275" i="18"/>
  <c r="BE175" i="18"/>
  <c r="AD285" i="18"/>
  <c r="AH156" i="18"/>
  <c r="BA69" i="18"/>
  <c r="AG82" i="18"/>
  <c r="BE61" i="18"/>
  <c r="BB192" i="18"/>
  <c r="BA309" i="18"/>
  <c r="BC346" i="18"/>
  <c r="BA354" i="18"/>
  <c r="BC362" i="18"/>
  <c r="AD155" i="18"/>
  <c r="BC351" i="18"/>
  <c r="AH342" i="18"/>
  <c r="BD323" i="18"/>
  <c r="BE159" i="18"/>
  <c r="BA12" i="18"/>
  <c r="AD246" i="18"/>
  <c r="BC78" i="18"/>
  <c r="BD242" i="18"/>
  <c r="AH240" i="18"/>
  <c r="BB301" i="18"/>
  <c r="BA105" i="18"/>
  <c r="BD217" i="18"/>
  <c r="BD188" i="18"/>
  <c r="AH188" i="18"/>
  <c r="AH54" i="18"/>
  <c r="AH249" i="18"/>
  <c r="AH70" i="18"/>
  <c r="AH50" i="18"/>
  <c r="AH285" i="18"/>
  <c r="BA215" i="18"/>
  <c r="BB208" i="18"/>
  <c r="BD228" i="18"/>
  <c r="AG363" i="18"/>
  <c r="AG317" i="18"/>
  <c r="AH216" i="18"/>
  <c r="AD206" i="18"/>
  <c r="BB350" i="18"/>
  <c r="AG259" i="18"/>
  <c r="AH13" i="18"/>
  <c r="AG131" i="18"/>
  <c r="AG232" i="18"/>
  <c r="AG266" i="18"/>
  <c r="AH83" i="18"/>
  <c r="AH58" i="18"/>
  <c r="BA220" i="18"/>
  <c r="BE35" i="18"/>
  <c r="BD354" i="18"/>
  <c r="BD297" i="18"/>
  <c r="BD186" i="18"/>
  <c r="BE206" i="18"/>
  <c r="BE188" i="18"/>
  <c r="AG252" i="18"/>
  <c r="AG162" i="18"/>
  <c r="BD207" i="18"/>
  <c r="BD49" i="18"/>
  <c r="BD309" i="18"/>
  <c r="AD280" i="18"/>
  <c r="AH144" i="18"/>
  <c r="AG19" i="18"/>
  <c r="AH264" i="18"/>
  <c r="AG289" i="18"/>
  <c r="AD204" i="18"/>
  <c r="BC39" i="18"/>
  <c r="BD270" i="18"/>
  <c r="AG66" i="18"/>
  <c r="BC344" i="18"/>
  <c r="BD197" i="18"/>
  <c r="BA273" i="18"/>
  <c r="BC274" i="18"/>
  <c r="AH114" i="18"/>
  <c r="BA171" i="18"/>
  <c r="AH9" i="18"/>
  <c r="AG287" i="18"/>
  <c r="AH353" i="18"/>
  <c r="AD42" i="18"/>
  <c r="AG231" i="18"/>
  <c r="AG263" i="18"/>
  <c r="BC64" i="18"/>
  <c r="BB201" i="18"/>
  <c r="BA297" i="18"/>
  <c r="AH274" i="18"/>
  <c r="AH294" i="18"/>
  <c r="AG80" i="18"/>
  <c r="AH8" i="18"/>
  <c r="BC47" i="18"/>
  <c r="BA206" i="18"/>
  <c r="BB117" i="18"/>
  <c r="BB48" i="18"/>
  <c r="BA47" i="18"/>
  <c r="BB14" i="18"/>
  <c r="BA201" i="18"/>
  <c r="AD11" i="18"/>
  <c r="BE348" i="18"/>
  <c r="BE123" i="18"/>
  <c r="AG114" i="18"/>
  <c r="AG45" i="18"/>
  <c r="BB74" i="18"/>
  <c r="AH98" i="18"/>
  <c r="BD326" i="18"/>
  <c r="AG260" i="18"/>
  <c r="AG234" i="18"/>
  <c r="BD39" i="18"/>
  <c r="BE99" i="18"/>
  <c r="AH67" i="18"/>
  <c r="AH101" i="18"/>
  <c r="AH289" i="18"/>
  <c r="AG253" i="18"/>
  <c r="BB327" i="18"/>
  <c r="AG268" i="18"/>
  <c r="BE332" i="18"/>
  <c r="BB210" i="18"/>
  <c r="AH28" i="18"/>
  <c r="BB332" i="18"/>
  <c r="BD261" i="18"/>
  <c r="AD113" i="18"/>
  <c r="AH338" i="18"/>
  <c r="BE331" i="18"/>
  <c r="AH180" i="18"/>
  <c r="AG301" i="18"/>
  <c r="AH63" i="18"/>
  <c r="AD109" i="18"/>
  <c r="BC111" i="18"/>
  <c r="AH134" i="18"/>
  <c r="AG38" i="18"/>
  <c r="AG337" i="18"/>
  <c r="BA207" i="18"/>
  <c r="AD73" i="18"/>
  <c r="BC143" i="18"/>
  <c r="AG168" i="18"/>
  <c r="AD131" i="18"/>
  <c r="BC295" i="18"/>
  <c r="BD117" i="18"/>
  <c r="BD288" i="18"/>
  <c r="BD151" i="18"/>
  <c r="AD18" i="18"/>
  <c r="BE172" i="18"/>
  <c r="BA172" i="18"/>
  <c r="BD63" i="18"/>
  <c r="BE249" i="18"/>
  <c r="BD56" i="18"/>
  <c r="AG174" i="18"/>
  <c r="AH40" i="18"/>
  <c r="AD127" i="18"/>
  <c r="BE181" i="18"/>
  <c r="BC45" i="18"/>
  <c r="AG305" i="18"/>
  <c r="AH80" i="18"/>
  <c r="AG191" i="18"/>
  <c r="AH265" i="18"/>
  <c r="AH219" i="18"/>
  <c r="AD235" i="18"/>
  <c r="AG265" i="18"/>
  <c r="AH182" i="18"/>
  <c r="AG154" i="18"/>
  <c r="BD112" i="18"/>
  <c r="AH11" i="18"/>
  <c r="AG35" i="18"/>
  <c r="AH330" i="18"/>
  <c r="AG149" i="18"/>
  <c r="AH132" i="18"/>
  <c r="AH163" i="18"/>
  <c r="AD85" i="18"/>
  <c r="BD21" i="18"/>
  <c r="BB145" i="18"/>
  <c r="BC198" i="18"/>
  <c r="BA37" i="18"/>
  <c r="AG143" i="18"/>
  <c r="BD300" i="18"/>
  <c r="BB276" i="18"/>
  <c r="AG136" i="18"/>
  <c r="AG303" i="18"/>
  <c r="AD106" i="18"/>
  <c r="AH128" i="18"/>
  <c r="BC297" i="18"/>
  <c r="BD46" i="18"/>
  <c r="AH41" i="18"/>
  <c r="AG8" i="18"/>
  <c r="BE308" i="18"/>
  <c r="BC97" i="18"/>
  <c r="AG152" i="18"/>
  <c r="AH77" i="18"/>
  <c r="BA329" i="18"/>
  <c r="BD122" i="18"/>
  <c r="BB36" i="18"/>
  <c r="BE83" i="18"/>
  <c r="AH346" i="18"/>
  <c r="BC212" i="18"/>
  <c r="AH248" i="18"/>
  <c r="BA337" i="18"/>
  <c r="AD13" i="18"/>
  <c r="BD339" i="18"/>
  <c r="AG113" i="18"/>
  <c r="AH303" i="18"/>
  <c r="BA313" i="18"/>
  <c r="AG13" i="18"/>
  <c r="BB326" i="18"/>
  <c r="BD254" i="18"/>
  <c r="BB90" i="18"/>
  <c r="BA46" i="18"/>
  <c r="BC189" i="18"/>
  <c r="AD361" i="18"/>
  <c r="BB19" i="18"/>
  <c r="AG205" i="18"/>
  <c r="BC182" i="18"/>
  <c r="BB118" i="18"/>
  <c r="BB67" i="18"/>
  <c r="BC105" i="18"/>
  <c r="BA335" i="18"/>
  <c r="BB343" i="18"/>
  <c r="BA45" i="18"/>
  <c r="BD223" i="18"/>
  <c r="BE18" i="18"/>
  <c r="BE166" i="18"/>
  <c r="BC49" i="18"/>
  <c r="AH173" i="18"/>
  <c r="BB339" i="18"/>
  <c r="BB188" i="18"/>
  <c r="BB239" i="18"/>
  <c r="AD8" i="18"/>
  <c r="BC92" i="18"/>
  <c r="BD116" i="18"/>
  <c r="BE341" i="18"/>
  <c r="BB77" i="18"/>
  <c r="BC355" i="18"/>
  <c r="AD149" i="18"/>
  <c r="BD322" i="18"/>
  <c r="BE342" i="18"/>
  <c r="BB49" i="18"/>
  <c r="BC147" i="18"/>
  <c r="BA24" i="18"/>
  <c r="BA251" i="18"/>
  <c r="BC55" i="18"/>
  <c r="AD192" i="18"/>
  <c r="AD198" i="18"/>
  <c r="AG316" i="18"/>
  <c r="BD198" i="18"/>
  <c r="AD307" i="18"/>
  <c r="BE136" i="18"/>
  <c r="BC128" i="18"/>
  <c r="BA107" i="18"/>
  <c r="BB87" i="18"/>
  <c r="BB340" i="18"/>
  <c r="BB218" i="18"/>
  <c r="AG218" i="18"/>
  <c r="BD28" i="18"/>
  <c r="BC11" i="18"/>
  <c r="AD281" i="18"/>
  <c r="BD346" i="18"/>
  <c r="BB140" i="18"/>
  <c r="BD67" i="18"/>
  <c r="BA121" i="18"/>
  <c r="BE160" i="18"/>
  <c r="AD230" i="18"/>
  <c r="BA104" i="18"/>
  <c r="BA22" i="18"/>
  <c r="BA86" i="18"/>
  <c r="BC22" i="18"/>
  <c r="BD285" i="18"/>
  <c r="BD19" i="18"/>
  <c r="BD111" i="18"/>
  <c r="BE55" i="18"/>
  <c r="BE84" i="18"/>
  <c r="BC36" i="18"/>
  <c r="AH109" i="18"/>
  <c r="BC131" i="18"/>
  <c r="AG32" i="18"/>
  <c r="AG269" i="18"/>
  <c r="BD268" i="18"/>
  <c r="BE177" i="18"/>
  <c r="BB190" i="18"/>
  <c r="AG62" i="18"/>
  <c r="BB111" i="18"/>
  <c r="BE245" i="18"/>
  <c r="BA150" i="18"/>
  <c r="BB267" i="18"/>
  <c r="BE147" i="18"/>
  <c r="BB232" i="18"/>
  <c r="BE70" i="18"/>
  <c r="BD81" i="18"/>
  <c r="BA145" i="18"/>
  <c r="BB71" i="18"/>
  <c r="AD333" i="18"/>
  <c r="BC242" i="18"/>
  <c r="BB22" i="18"/>
  <c r="BA203" i="18"/>
  <c r="BD263" i="18"/>
  <c r="BB331" i="18"/>
  <c r="BB333" i="18"/>
  <c r="BC358" i="18"/>
  <c r="BB102" i="18"/>
  <c r="AD107" i="18"/>
  <c r="BA26" i="18"/>
  <c r="BD36" i="18"/>
  <c r="BC152" i="18"/>
  <c r="AD249" i="18"/>
  <c r="BB172" i="18"/>
  <c r="BE95" i="18"/>
  <c r="AG209" i="18"/>
  <c r="AD47" i="18"/>
  <c r="AG89" i="18"/>
  <c r="AH106" i="18"/>
  <c r="BC252" i="18"/>
  <c r="BD347" i="18"/>
  <c r="BA161" i="18"/>
  <c r="BC310" i="18"/>
  <c r="BA39" i="18"/>
  <c r="BD30" i="18"/>
  <c r="BC149" i="18"/>
  <c r="BB20" i="18"/>
  <c r="BC269" i="18"/>
  <c r="AD64" i="18"/>
  <c r="BC119" i="18"/>
  <c r="BD128" i="18"/>
  <c r="BD172" i="18"/>
  <c r="BD24" i="18"/>
  <c r="BB278" i="18"/>
  <c r="BC80" i="18"/>
  <c r="BC67" i="18"/>
  <c r="AD248" i="18"/>
  <c r="AD205" i="18"/>
  <c r="BC348" i="18"/>
  <c r="BD235" i="18"/>
  <c r="BB219" i="18"/>
  <c r="BD149" i="18"/>
  <c r="AG228" i="18"/>
  <c r="AD4" i="18"/>
  <c r="AD251" i="18"/>
  <c r="BC177" i="18"/>
  <c r="BE202" i="18"/>
  <c r="BA213" i="18"/>
  <c r="BC83" i="18"/>
  <c r="BD82" i="18"/>
  <c r="BE9" i="18"/>
  <c r="BC247" i="18"/>
  <c r="BE361" i="18"/>
  <c r="BE154" i="18"/>
  <c r="BC169" i="18"/>
  <c r="BA311" i="18"/>
  <c r="BA140" i="18"/>
  <c r="BC275" i="18"/>
  <c r="BE288" i="18"/>
  <c r="AH39" i="18"/>
  <c r="BD318" i="18"/>
  <c r="BC96" i="18"/>
  <c r="BA355" i="18"/>
  <c r="AD139" i="18"/>
  <c r="BA11" i="18"/>
  <c r="BB89" i="18"/>
  <c r="AD116" i="18"/>
  <c r="AD92" i="18"/>
  <c r="BC195" i="18"/>
  <c r="BB253" i="18"/>
  <c r="BB43" i="18"/>
  <c r="BD208" i="18"/>
  <c r="BE74" i="18"/>
  <c r="BD260" i="18"/>
  <c r="BE302" i="18"/>
  <c r="BC335" i="18"/>
  <c r="BE86" i="18"/>
  <c r="BB126" i="18"/>
  <c r="BD129" i="18"/>
  <c r="AD256" i="18"/>
  <c r="BC224" i="18"/>
  <c r="BC65" i="18"/>
  <c r="AD121" i="18"/>
  <c r="BA54" i="18"/>
  <c r="AH183" i="18"/>
  <c r="AH262" i="18"/>
  <c r="BB167" i="18"/>
  <c r="BC121" i="18"/>
  <c r="BE126" i="18"/>
  <c r="BB204" i="18"/>
  <c r="BC251" i="18"/>
  <c r="BA100" i="18"/>
  <c r="BB32" i="18"/>
  <c r="BB181" i="18"/>
  <c r="BE182" i="18"/>
  <c r="BA249" i="18"/>
  <c r="BB241" i="18"/>
  <c r="BE328" i="18"/>
  <c r="BB92" i="18"/>
  <c r="BC89" i="18"/>
  <c r="AG134" i="18"/>
  <c r="AG276" i="18"/>
  <c r="AG94" i="18"/>
  <c r="AH7" i="18"/>
  <c r="BB63" i="18"/>
  <c r="AG99" i="18"/>
  <c r="BB257" i="18"/>
  <c r="AD348" i="18"/>
  <c r="AD352" i="18"/>
  <c r="AH79" i="18"/>
  <c r="AH174" i="18"/>
  <c r="AG9" i="18"/>
  <c r="AD100" i="18"/>
  <c r="AG344" i="18"/>
  <c r="BB174" i="18"/>
  <c r="BC60" i="18"/>
  <c r="AD173" i="18"/>
  <c r="BE93" i="18"/>
  <c r="BA347" i="18"/>
  <c r="AH332" i="18"/>
  <c r="BE8" i="18"/>
  <c r="BA269" i="18"/>
  <c r="AH269" i="18"/>
  <c r="BC271" i="18"/>
  <c r="BB261" i="18"/>
  <c r="BA88" i="18"/>
  <c r="AD265" i="18"/>
  <c r="BB282" i="18"/>
  <c r="AG109" i="18"/>
  <c r="AH142" i="18"/>
  <c r="BD13" i="18"/>
  <c r="BA38" i="18"/>
  <c r="BA194" i="18"/>
  <c r="BC118" i="18"/>
  <c r="BA184" i="18"/>
  <c r="BC164" i="18"/>
  <c r="AD36" i="18"/>
  <c r="BD38" i="18"/>
  <c r="BD10" i="18"/>
  <c r="BA65" i="18"/>
  <c r="BD6" i="18"/>
  <c r="BB249" i="18"/>
  <c r="AD21" i="18"/>
  <c r="BE155" i="18"/>
  <c r="BA257" i="18"/>
  <c r="BD200" i="18"/>
  <c r="BC35" i="18"/>
  <c r="BA176" i="18"/>
  <c r="BD105" i="18"/>
  <c r="AD208" i="18"/>
  <c r="AG146" i="18"/>
  <c r="AH336" i="18"/>
  <c r="BA163" i="18"/>
  <c r="BA332" i="18"/>
  <c r="AG296" i="18"/>
  <c r="AG278" i="18"/>
  <c r="AH69" i="18"/>
  <c r="AH102" i="18"/>
  <c r="AH339" i="18"/>
  <c r="AG246" i="18"/>
  <c r="AD332" i="18"/>
  <c r="AG76" i="18"/>
  <c r="AG319" i="18"/>
  <c r="AD238" i="18"/>
  <c r="BE220" i="18"/>
  <c r="BD340" i="18"/>
  <c r="BE195" i="18"/>
  <c r="AG16" i="18"/>
  <c r="BE156" i="18"/>
  <c r="AG133" i="18"/>
  <c r="AG362" i="18"/>
  <c r="BE185" i="18"/>
  <c r="BC354" i="18"/>
  <c r="AD159" i="18"/>
  <c r="BA60" i="18"/>
  <c r="BB138" i="18"/>
  <c r="BE130" i="18"/>
  <c r="BA222" i="18"/>
  <c r="AD336" i="18"/>
  <c r="BE242" i="18"/>
  <c r="BC332" i="18"/>
  <c r="AG173" i="18"/>
  <c r="AH259" i="18"/>
  <c r="AG130" i="18"/>
  <c r="AD282" i="18"/>
  <c r="AG189" i="18"/>
  <c r="AG202" i="18"/>
  <c r="AH311" i="18"/>
  <c r="BB16" i="18"/>
  <c r="BE36" i="18"/>
  <c r="BD227" i="18"/>
  <c r="BA363" i="18"/>
  <c r="AG204" i="18"/>
  <c r="BA186" i="18"/>
  <c r="AH200" i="18"/>
  <c r="BC292" i="18"/>
  <c r="BC349" i="18"/>
  <c r="BA199" i="18"/>
  <c r="BB115" i="18"/>
  <c r="AH275" i="18"/>
  <c r="AH113" i="18"/>
  <c r="BD171" i="18"/>
  <c r="AH271" i="18"/>
  <c r="AD354" i="18"/>
  <c r="BA234" i="18"/>
  <c r="AG81" i="18"/>
  <c r="BC273" i="18"/>
  <c r="BB165" i="18"/>
  <c r="BB27" i="18"/>
  <c r="BA353" i="18"/>
  <c r="BA113" i="18"/>
  <c r="AD178" i="18"/>
  <c r="BD330" i="18"/>
  <c r="BB314" i="18"/>
  <c r="BA138" i="18"/>
  <c r="AH203" i="18"/>
  <c r="BA25" i="18"/>
  <c r="BA119" i="18"/>
  <c r="BC9" i="18"/>
  <c r="AH53" i="18"/>
  <c r="AG192" i="18"/>
  <c r="BD249" i="18"/>
  <c r="AG277" i="18"/>
  <c r="AH196" i="18"/>
  <c r="AG119" i="18"/>
  <c r="AG308" i="18"/>
  <c r="BB243" i="18"/>
  <c r="BD44" i="18"/>
  <c r="AD58" i="18"/>
  <c r="BB147" i="18"/>
  <c r="BD48" i="18"/>
  <c r="AD74" i="18"/>
  <c r="AH31" i="18"/>
  <c r="BC294" i="18"/>
  <c r="BE103" i="18"/>
  <c r="AH238" i="18"/>
  <c r="AD142" i="18"/>
  <c r="AG264" i="18"/>
  <c r="BA165" i="18"/>
  <c r="BE247" i="18"/>
  <c r="AG309" i="18"/>
  <c r="BC231" i="18"/>
  <c r="AD23" i="18"/>
  <c r="BD342" i="18"/>
  <c r="AD34" i="18"/>
  <c r="AG325" i="18"/>
  <c r="BC144" i="18"/>
  <c r="BE21" i="18"/>
  <c r="BD43" i="18"/>
  <c r="BE343" i="18"/>
  <c r="AG127" i="18"/>
  <c r="AH325" i="18"/>
  <c r="AG145" i="18"/>
  <c r="BE352" i="18"/>
  <c r="BC58" i="18"/>
  <c r="AH308" i="18"/>
  <c r="BB274" i="18"/>
  <c r="BD291" i="18"/>
  <c r="AG341" i="18"/>
  <c r="AG155" i="18"/>
  <c r="BE189" i="18"/>
  <c r="BB47" i="18"/>
  <c r="AG165" i="18"/>
  <c r="AG315" i="18"/>
  <c r="BA131" i="18"/>
  <c r="AD298" i="18"/>
  <c r="BB269" i="18"/>
  <c r="AG244" i="18"/>
  <c r="BA80" i="18"/>
  <c r="BC304" i="18"/>
  <c r="BB26" i="18"/>
  <c r="AH93" i="18"/>
  <c r="AG272" i="18"/>
  <c r="AD343" i="18"/>
  <c r="AH343" i="18"/>
  <c r="BE251" i="18"/>
  <c r="AH159" i="18"/>
  <c r="BE143" i="18"/>
  <c r="BD70" i="18"/>
  <c r="BD22" i="18"/>
  <c r="BC283" i="18"/>
  <c r="AD45" i="18"/>
  <c r="BB264" i="18"/>
  <c r="AD226" i="18"/>
  <c r="AG193" i="18"/>
  <c r="BA126" i="18"/>
  <c r="AH29" i="18"/>
  <c r="BD162" i="18"/>
  <c r="AD342" i="18"/>
  <c r="BC141" i="18"/>
  <c r="BC167" i="18"/>
  <c r="AG53" i="18"/>
  <c r="AG103" i="18"/>
  <c r="BC84" i="18"/>
  <c r="AH24" i="18"/>
  <c r="AH212" i="18"/>
  <c r="BB123" i="18"/>
  <c r="BE133" i="18"/>
  <c r="BC311" i="18"/>
  <c r="AG220" i="18"/>
  <c r="AH324" i="18"/>
  <c r="BD317" i="18"/>
  <c r="BB57" i="18"/>
  <c r="BD146" i="18"/>
  <c r="AH211" i="18"/>
  <c r="BE277" i="18"/>
  <c r="BC186" i="18"/>
  <c r="BC136" i="18"/>
  <c r="BD248" i="18"/>
  <c r="AG106" i="18"/>
  <c r="AH358" i="18"/>
  <c r="BA321" i="18"/>
  <c r="AD293" i="18"/>
  <c r="BD204" i="18"/>
  <c r="BC43" i="18"/>
  <c r="BC347" i="18"/>
  <c r="AH136" i="18"/>
  <c r="AH254" i="18"/>
  <c r="BE301" i="18"/>
  <c r="BC59" i="18"/>
  <c r="BC293" i="18"/>
  <c r="BD256" i="18"/>
  <c r="BE100" i="18"/>
  <c r="BC326" i="18"/>
  <c r="BA75" i="18"/>
  <c r="BD155" i="18"/>
  <c r="BE92" i="18"/>
  <c r="AH305" i="18"/>
  <c r="BA185" i="18"/>
  <c r="AD270" i="18"/>
  <c r="BE279" i="18"/>
  <c r="BC330" i="18"/>
  <c r="BB307" i="18"/>
  <c r="BD320" i="18"/>
  <c r="BE347" i="18"/>
  <c r="BC302" i="18"/>
  <c r="BB62" i="18"/>
  <c r="BD280" i="18"/>
  <c r="BC210" i="18"/>
  <c r="AG247" i="18"/>
  <c r="AG30" i="18"/>
  <c r="AD330" i="18"/>
  <c r="BB110" i="18"/>
  <c r="BA98" i="18"/>
  <c r="BB295" i="18"/>
  <c r="BE250" i="18"/>
  <c r="AD328" i="18"/>
  <c r="AG190" i="18"/>
  <c r="BB94" i="18"/>
  <c r="BD5" i="18"/>
  <c r="AD258" i="18"/>
  <c r="BD224" i="18"/>
  <c r="BB70" i="18"/>
  <c r="BD338" i="18"/>
  <c r="BB360" i="18"/>
  <c r="BC279" i="18"/>
  <c r="BA326" i="18"/>
  <c r="AH148" i="18"/>
  <c r="BC46" i="18"/>
  <c r="AD79" i="18"/>
  <c r="BA343" i="18"/>
  <c r="BE168" i="18"/>
  <c r="BD60" i="18"/>
  <c r="BD250" i="18"/>
  <c r="BA76" i="18"/>
  <c r="AG183" i="18"/>
  <c r="BB4" i="18"/>
  <c r="BA9" i="18"/>
  <c r="BB348" i="18"/>
  <c r="BC53" i="18"/>
  <c r="AD362" i="18"/>
  <c r="BD74" i="18"/>
  <c r="BD177" i="18"/>
  <c r="BA160" i="18"/>
  <c r="AD189" i="18"/>
  <c r="AD114" i="18"/>
  <c r="BC108" i="18"/>
  <c r="AD255" i="18"/>
  <c r="BD115" i="18"/>
  <c r="BD17" i="18"/>
  <c r="BC338" i="18"/>
  <c r="AG10" i="18"/>
  <c r="AG160" i="18"/>
  <c r="AH107" i="18"/>
  <c r="AG14" i="18"/>
  <c r="BE108" i="18"/>
  <c r="BE273" i="18"/>
  <c r="AD50" i="18"/>
  <c r="AD144" i="18"/>
  <c r="BA293" i="18"/>
  <c r="AD232" i="18"/>
  <c r="BD289" i="18"/>
  <c r="BB281" i="18"/>
  <c r="BE17" i="18"/>
  <c r="AD170" i="18"/>
  <c r="BE344" i="18"/>
  <c r="BE235" i="18"/>
  <c r="BE240" i="18"/>
  <c r="BC246" i="18"/>
  <c r="BE124" i="18"/>
  <c r="BA52" i="18"/>
  <c r="BC40" i="18"/>
  <c r="BB292" i="18"/>
  <c r="BB45" i="18"/>
  <c r="AD260" i="18"/>
  <c r="BC236" i="18"/>
  <c r="BE66" i="18"/>
  <c r="AH197" i="18"/>
  <c r="BB6" i="18"/>
  <c r="BD287" i="18"/>
  <c r="BE13" i="18"/>
  <c r="BB30" i="18"/>
  <c r="BC88" i="18"/>
  <c r="BA29" i="18"/>
  <c r="AG93" i="18"/>
  <c r="AG282" i="18"/>
  <c r="AH241" i="18"/>
  <c r="BD351" i="18"/>
  <c r="BC115" i="18"/>
  <c r="BE5" i="18"/>
  <c r="BD86" i="18"/>
  <c r="AH194" i="18"/>
  <c r="BA221" i="18"/>
  <c r="BC125" i="18"/>
  <c r="BE269" i="18"/>
  <c r="BD173" i="18"/>
  <c r="BD161" i="18"/>
  <c r="BB187" i="18"/>
  <c r="BE119" i="18"/>
  <c r="BD294" i="18"/>
  <c r="BE68" i="18"/>
  <c r="BC87" i="18"/>
  <c r="BA134" i="18"/>
  <c r="AD72" i="18"/>
  <c r="BE67" i="18"/>
  <c r="BC342" i="18"/>
  <c r="BA183" i="18"/>
  <c r="BA72" i="18"/>
  <c r="BE180" i="18"/>
  <c r="BE200" i="18"/>
  <c r="BD357" i="18"/>
  <c r="BD214" i="18"/>
  <c r="BA265" i="18"/>
  <c r="BC318" i="18"/>
  <c r="BA279" i="18"/>
  <c r="AD228" i="18"/>
  <c r="BD308" i="18"/>
  <c r="BD65" i="18"/>
  <c r="BE231" i="18"/>
  <c r="AD160" i="18"/>
  <c r="BE114" i="18"/>
  <c r="BA284" i="18"/>
  <c r="BA264" i="18"/>
  <c r="BC218" i="18"/>
  <c r="BA50" i="18"/>
  <c r="BD244" i="18"/>
  <c r="BE191" i="18"/>
  <c r="BC91" i="18"/>
  <c r="BB180" i="18"/>
  <c r="BE227" i="18"/>
  <c r="BE69" i="18"/>
  <c r="BA40" i="18"/>
  <c r="BE263" i="18"/>
  <c r="BD359" i="18"/>
  <c r="BD104" i="18"/>
  <c r="BE294" i="18"/>
  <c r="BA305" i="18"/>
  <c r="AD152" i="18"/>
  <c r="AD215" i="18"/>
  <c r="BE311" i="18"/>
  <c r="BB168" i="18"/>
  <c r="BA191" i="18"/>
  <c r="AH112" i="18"/>
  <c r="BB357" i="18"/>
  <c r="BA345" i="18"/>
  <c r="AD221" i="18"/>
  <c r="AD29" i="18"/>
  <c r="AD319" i="18"/>
  <c r="BE215" i="18"/>
  <c r="BC339" i="18"/>
  <c r="BB349" i="18"/>
  <c r="BD166" i="18"/>
  <c r="BD189" i="18"/>
  <c r="BE226" i="18"/>
  <c r="BC93" i="18"/>
  <c r="BE135" i="18"/>
  <c r="AD217" i="18"/>
  <c r="BB129" i="18"/>
  <c r="BD53" i="18"/>
  <c r="BA94" i="18"/>
  <c r="AH316" i="18"/>
  <c r="BB345" i="18"/>
  <c r="AH95" i="18"/>
  <c r="AG98" i="18"/>
  <c r="AG343" i="18"/>
  <c r="BB9" i="18"/>
  <c r="BE362" i="18"/>
  <c r="AD262" i="18"/>
  <c r="AG291" i="18"/>
  <c r="BE223" i="18"/>
  <c r="AH250" i="18"/>
  <c r="AH252" i="18"/>
  <c r="BB29" i="18"/>
  <c r="BA333" i="18"/>
  <c r="AH201" i="18"/>
  <c r="AG358" i="18"/>
  <c r="BB338" i="18"/>
  <c r="BB352" i="18"/>
  <c r="AD223" i="18"/>
  <c r="AD81" i="18"/>
  <c r="BA34" i="18"/>
  <c r="BC171" i="18"/>
  <c r="AD239" i="18"/>
  <c r="BA227" i="18"/>
  <c r="BB320" i="18"/>
  <c r="BE236" i="18"/>
  <c r="BD110" i="18"/>
  <c r="BE298" i="18"/>
  <c r="BE219" i="18"/>
  <c r="BA349" i="18"/>
  <c r="BB316" i="18"/>
  <c r="AD99" i="18"/>
  <c r="AD27" i="18"/>
  <c r="BC331" i="18"/>
  <c r="BC30" i="18"/>
  <c r="BC264" i="18"/>
  <c r="BE203" i="18"/>
  <c r="BB152" i="18"/>
  <c r="BD337" i="18"/>
  <c r="BA33" i="18"/>
  <c r="BA195" i="18"/>
  <c r="AG294" i="18"/>
  <c r="BC33" i="18"/>
  <c r="AH355" i="18"/>
  <c r="BB346" i="18"/>
  <c r="BA356" i="18"/>
  <c r="AG257" i="18"/>
  <c r="AH260" i="18"/>
  <c r="AG55" i="18"/>
  <c r="AG25" i="18"/>
  <c r="AD196" i="18"/>
  <c r="AH189" i="18"/>
  <c r="AG286" i="18"/>
  <c r="AG355" i="18"/>
  <c r="AD338" i="18"/>
  <c r="AH47" i="18"/>
  <c r="BC183" i="18"/>
  <c r="BA66" i="18"/>
  <c r="AG42" i="18"/>
  <c r="BA153" i="18"/>
  <c r="AD231" i="18"/>
  <c r="AG212" i="18"/>
  <c r="AG210" i="18"/>
  <c r="AG299" i="18"/>
  <c r="BB157" i="18"/>
  <c r="BD226" i="18"/>
  <c r="AH261" i="18"/>
  <c r="AG153" i="18"/>
  <c r="BC202" i="18"/>
  <c r="BD78" i="18"/>
  <c r="AG267" i="18"/>
  <c r="BD315" i="18"/>
  <c r="AG116" i="18"/>
  <c r="AG187" i="18"/>
  <c r="AG233" i="18"/>
  <c r="BE137" i="18"/>
  <c r="AG157" i="18"/>
  <c r="BC56" i="18"/>
  <c r="AG107" i="18"/>
  <c r="BE321" i="18"/>
  <c r="BA174" i="18"/>
  <c r="BB179" i="18"/>
  <c r="BB12" i="18"/>
  <c r="BB54" i="18"/>
  <c r="BD106" i="18"/>
  <c r="BB237" i="18"/>
  <c r="AH326" i="18"/>
  <c r="AG105" i="18"/>
  <c r="AH90" i="18"/>
  <c r="AG219" i="18"/>
  <c r="BE282" i="18"/>
  <c r="BA13" i="18"/>
  <c r="BB78" i="18"/>
  <c r="BE57" i="18"/>
  <c r="AG91" i="18"/>
  <c r="AH299" i="18"/>
  <c r="BB135" i="18"/>
  <c r="BB127" i="18"/>
  <c r="AD253" i="18"/>
  <c r="BC50" i="18"/>
  <c r="BB255" i="18"/>
  <c r="BD134" i="18"/>
  <c r="AH177" i="18"/>
  <c r="AG284" i="18"/>
  <c r="BD192" i="18"/>
  <c r="AH75" i="18"/>
  <c r="AG320" i="18"/>
  <c r="BD247" i="18"/>
  <c r="BB59" i="18"/>
  <c r="BE27" i="18"/>
  <c r="AG161" i="18"/>
  <c r="BD212" i="18"/>
  <c r="AD118" i="18"/>
  <c r="BD113" i="18"/>
  <c r="BC110" i="18"/>
  <c r="BB263" i="18"/>
  <c r="BC260" i="18"/>
  <c r="BA164" i="18"/>
  <c r="AD163" i="18"/>
  <c r="AD274" i="18"/>
  <c r="AG261" i="18"/>
  <c r="BA53" i="18"/>
  <c r="AG356" i="18"/>
  <c r="BC94" i="18"/>
  <c r="AH137" i="18"/>
  <c r="AH283" i="18"/>
  <c r="AD355" i="18"/>
  <c r="AG216" i="18"/>
  <c r="BD98" i="18"/>
  <c r="BE299" i="18"/>
  <c r="BE113" i="18"/>
  <c r="AD132" i="18"/>
  <c r="AH150" i="18"/>
  <c r="AH65" i="18"/>
  <c r="AG258" i="18"/>
  <c r="AG352" i="18"/>
  <c r="BB66" i="18"/>
  <c r="BE274" i="18"/>
  <c r="AD344" i="18"/>
  <c r="BA300" i="18"/>
  <c r="BE241" i="18"/>
  <c r="AH243" i="18"/>
  <c r="BC336" i="18"/>
  <c r="BA276" i="18"/>
  <c r="AD311" i="18"/>
  <c r="AG184" i="18"/>
  <c r="BD103" i="18"/>
  <c r="AG243" i="18"/>
  <c r="BA190" i="18"/>
  <c r="AH25" i="18"/>
  <c r="AG306" i="18"/>
  <c r="AH363" i="18"/>
  <c r="AH282" i="18"/>
  <c r="BD99" i="18"/>
  <c r="BA301" i="18"/>
  <c r="AD94" i="18"/>
  <c r="BA232" i="18"/>
  <c r="BA296" i="18"/>
  <c r="BA17" i="18"/>
  <c r="AD108" i="18"/>
  <c r="AD254" i="18"/>
  <c r="AG307" i="18"/>
  <c r="AH104" i="18"/>
  <c r="AD60" i="18"/>
  <c r="AG108" i="18"/>
  <c r="BD154" i="18"/>
  <c r="BB336" i="18"/>
  <c r="BA286" i="18"/>
  <c r="AH157" i="18"/>
  <c r="BE267" i="18"/>
  <c r="BE201" i="18"/>
  <c r="AG351" i="18"/>
  <c r="AH129" i="18"/>
  <c r="AH242" i="18"/>
  <c r="BC100" i="18"/>
  <c r="BC21" i="18"/>
  <c r="AH235" i="18"/>
  <c r="AG61" i="18"/>
  <c r="AH26" i="18"/>
  <c r="BA108" i="18"/>
  <c r="BE20" i="18"/>
  <c r="AH300" i="18"/>
  <c r="AH72" i="18"/>
  <c r="AH266" i="18"/>
  <c r="BE82" i="18"/>
  <c r="BA303" i="18"/>
  <c r="BA63" i="18"/>
  <c r="AD322" i="18"/>
  <c r="AH318" i="18"/>
  <c r="AG221" i="18"/>
  <c r="AD181" i="18"/>
  <c r="BD34" i="18"/>
  <c r="BD234" i="18"/>
  <c r="AD185" i="18"/>
  <c r="AD77" i="18"/>
  <c r="AD62" i="18"/>
  <c r="BC70" i="18"/>
  <c r="BD329" i="18"/>
  <c r="BC281" i="18"/>
  <c r="BC289" i="18"/>
  <c r="BC328" i="18"/>
  <c r="BD331" i="18"/>
  <c r="AG262" i="18"/>
  <c r="AG75" i="18"/>
  <c r="AG71" i="18"/>
  <c r="AH277" i="18"/>
  <c r="AH208" i="18"/>
  <c r="AD318" i="18"/>
  <c r="BB196" i="18"/>
  <c r="AG285" i="18"/>
  <c r="AH215" i="18"/>
  <c r="AD241" i="18"/>
  <c r="BE286" i="18"/>
  <c r="AD259" i="18"/>
  <c r="BD118" i="18"/>
  <c r="AD49" i="18"/>
  <c r="AH171" i="18"/>
  <c r="AG200" i="18"/>
  <c r="AG347" i="18"/>
  <c r="AH340" i="18"/>
  <c r="BB308" i="18"/>
  <c r="AH204" i="18"/>
  <c r="AH202" i="18"/>
  <c r="AD191" i="18"/>
  <c r="AD95" i="18"/>
  <c r="BC313" i="18"/>
  <c r="AH356" i="18"/>
  <c r="BD190" i="18"/>
  <c r="BE64" i="18"/>
  <c r="BE349" i="18"/>
  <c r="BB41" i="18"/>
  <c r="BB362" i="18"/>
  <c r="BE71" i="18"/>
  <c r="AD309" i="18"/>
  <c r="BC134" i="18"/>
  <c r="BA159" i="18"/>
  <c r="BE158" i="18"/>
  <c r="BD180" i="18"/>
  <c r="BD231" i="18"/>
  <c r="BB213" i="18"/>
  <c r="BE272" i="18"/>
  <c r="BB60" i="18"/>
  <c r="BE24" i="18"/>
  <c r="BD311" i="18"/>
  <c r="BC5" i="18"/>
  <c r="BC61" i="18"/>
  <c r="BA340" i="18"/>
  <c r="BC286" i="18"/>
  <c r="AD359" i="18"/>
  <c r="BC185" i="18"/>
  <c r="BB351" i="18"/>
  <c r="BE290" i="18"/>
  <c r="BB211" i="18"/>
  <c r="AG297" i="18"/>
  <c r="BB275" i="18"/>
  <c r="BA31" i="18"/>
  <c r="BD179" i="18"/>
  <c r="BB134" i="18"/>
  <c r="BD209" i="18"/>
  <c r="BD272" i="18"/>
  <c r="BB133" i="18"/>
  <c r="BC259" i="18"/>
  <c r="AD236" i="18"/>
  <c r="BA157" i="18"/>
  <c r="BD89" i="18"/>
  <c r="BA350" i="18"/>
  <c r="AD304" i="18"/>
  <c r="BE233" i="18"/>
  <c r="BD281" i="18"/>
  <c r="AD15" i="18"/>
  <c r="BB198" i="18"/>
  <c r="AD179" i="18"/>
  <c r="BA202" i="18"/>
  <c r="BC363" i="18"/>
  <c r="AD224" i="18"/>
  <c r="AD351" i="18"/>
  <c r="BC161" i="18"/>
  <c r="BE77" i="18"/>
  <c r="BA154" i="18"/>
  <c r="BE19" i="18"/>
  <c r="AD37" i="18"/>
  <c r="AH49" i="18"/>
  <c r="BD133" i="18"/>
  <c r="BE338" i="18"/>
  <c r="BC155" i="18"/>
  <c r="AD211" i="18"/>
  <c r="BE43" i="18"/>
  <c r="AH34" i="18"/>
  <c r="BB288" i="18"/>
  <c r="BE145" i="18"/>
  <c r="AD306" i="18"/>
  <c r="AD154" i="18"/>
  <c r="BA330" i="18"/>
  <c r="BC284" i="18"/>
  <c r="BB312" i="18"/>
  <c r="BD178" i="18"/>
  <c r="BB144" i="18"/>
  <c r="BA61" i="18"/>
  <c r="BE150" i="18"/>
  <c r="AD28" i="18"/>
  <c r="AD290" i="18"/>
  <c r="BA245" i="18"/>
  <c r="AG203" i="18"/>
  <c r="AD227" i="18"/>
  <c r="AG327" i="18"/>
  <c r="AD158" i="18"/>
  <c r="BE32" i="18"/>
  <c r="AD275" i="18"/>
  <c r="BA338" i="18"/>
  <c r="BD126" i="18"/>
  <c r="BE291" i="18"/>
  <c r="AG314" i="18"/>
  <c r="AG288" i="18"/>
  <c r="AD317" i="18"/>
  <c r="BE208" i="18"/>
  <c r="AD233" i="18"/>
  <c r="BE186" i="18"/>
  <c r="BC298" i="18"/>
  <c r="BC211" i="18"/>
  <c r="BB173" i="18"/>
  <c r="BE111" i="18"/>
  <c r="BC255" i="18"/>
  <c r="BB65" i="18"/>
  <c r="AD305" i="18"/>
  <c r="BD145" i="18"/>
  <c r="BD306" i="18"/>
  <c r="BC256" i="18"/>
  <c r="BA314" i="18"/>
  <c r="BB39" i="18"/>
  <c r="BB149" i="18"/>
  <c r="AH30" i="18"/>
  <c r="AD201" i="18"/>
  <c r="BE287" i="18"/>
  <c r="BE85" i="18"/>
  <c r="BE229" i="18"/>
  <c r="AD334" i="18"/>
  <c r="BD193" i="18"/>
  <c r="AD310" i="18"/>
  <c r="AD313" i="18"/>
  <c r="AH172" i="18"/>
  <c r="AH328" i="18"/>
  <c r="AD347" i="18"/>
  <c r="BA295" i="18"/>
  <c r="AD150" i="18"/>
  <c r="BA212" i="18"/>
  <c r="BE46" i="18"/>
  <c r="BC329" i="18"/>
  <c r="AD323" i="18"/>
  <c r="BE248" i="18"/>
  <c r="AH263" i="18"/>
  <c r="AD182" i="18"/>
  <c r="BD168" i="18"/>
  <c r="BD266" i="18"/>
  <c r="BC327" i="18"/>
  <c r="BD75" i="18"/>
  <c r="AH59" i="18"/>
  <c r="BB169" i="18"/>
  <c r="BB114" i="18"/>
  <c r="BA324" i="18"/>
  <c r="BB363" i="18"/>
  <c r="BD363" i="18"/>
  <c r="BE306" i="18"/>
  <c r="BA129" i="18"/>
  <c r="BA200" i="18"/>
  <c r="BB286" i="18"/>
  <c r="BB220" i="18"/>
  <c r="BC244" i="18"/>
  <c r="BE252" i="18"/>
  <c r="BA198" i="18"/>
  <c r="BC350" i="18"/>
  <c r="AD33" i="18"/>
  <c r="AD66" i="18"/>
  <c r="BA179" i="18"/>
  <c r="AG175" i="18"/>
  <c r="BC114" i="18"/>
  <c r="AD301" i="18"/>
  <c r="BA116" i="18"/>
  <c r="BE210" i="18"/>
  <c r="BA57" i="18"/>
  <c r="BE48" i="18"/>
  <c r="BB324" i="18"/>
  <c r="BE363" i="18"/>
  <c r="AG123" i="18"/>
  <c r="AG235" i="18"/>
  <c r="AG128" i="18"/>
  <c r="BD319" i="18"/>
  <c r="BC132" i="18"/>
  <c r="BA308" i="18"/>
  <c r="BA156" i="18"/>
  <c r="BE325" i="18"/>
  <c r="BC194" i="18"/>
  <c r="BD304" i="18"/>
  <c r="BE104" i="18"/>
  <c r="BE58" i="18"/>
  <c r="AD172" i="18"/>
  <c r="BC232" i="18"/>
  <c r="BE91" i="18"/>
  <c r="BD23" i="18"/>
  <c r="BA181" i="18"/>
  <c r="BB5" i="18"/>
  <c r="BE117" i="18"/>
  <c r="AD203" i="18"/>
  <c r="BC158" i="18"/>
  <c r="BD251" i="18"/>
  <c r="BC81" i="18"/>
  <c r="BA320" i="18"/>
  <c r="BB136" i="18"/>
  <c r="BB254" i="18"/>
  <c r="AD153" i="18"/>
  <c r="BA239" i="18"/>
  <c r="BB143" i="18"/>
  <c r="AH149" i="18"/>
  <c r="BE62" i="18"/>
  <c r="BD259" i="18"/>
  <c r="BA237" i="18"/>
  <c r="AD162" i="18"/>
  <c r="BA59" i="18"/>
  <c r="BD90" i="18"/>
  <c r="BD142" i="18"/>
  <c r="BA135" i="18"/>
  <c r="BA360" i="18"/>
  <c r="BB76" i="18"/>
  <c r="AD51" i="18"/>
  <c r="BD29" i="18"/>
  <c r="BA187" i="18"/>
  <c r="BE110" i="18"/>
  <c r="BB299" i="18"/>
  <c r="W171" i="82"/>
  <c r="W172" i="82"/>
  <c r="AE204" i="18" l="1"/>
  <c r="AE248" i="18"/>
  <c r="AE280" i="18"/>
  <c r="AF183" i="18"/>
  <c r="AE53" i="18"/>
  <c r="AF258" i="18"/>
  <c r="AF350" i="18"/>
  <c r="AF237" i="18"/>
  <c r="AE206" i="18"/>
  <c r="AF351" i="18"/>
  <c r="AF185" i="18"/>
  <c r="AF90" i="18"/>
  <c r="AE236" i="18"/>
  <c r="AF274" i="18"/>
  <c r="AF343" i="18"/>
  <c r="AF336" i="18"/>
  <c r="AE54" i="18"/>
  <c r="AF109" i="18"/>
  <c r="AF299" i="18"/>
  <c r="AE127" i="18"/>
  <c r="AE118" i="18"/>
  <c r="AF204" i="18"/>
  <c r="AE80" i="18"/>
  <c r="AF68" i="18"/>
  <c r="AE253" i="18"/>
  <c r="AF103" i="18"/>
  <c r="AF167" i="18"/>
  <c r="AE312" i="18"/>
  <c r="AF333" i="18"/>
  <c r="AE274" i="18"/>
  <c r="AF294" i="18"/>
  <c r="AF18" i="18"/>
  <c r="AF50" i="18"/>
  <c r="AF172" i="18"/>
  <c r="AF328" i="18"/>
  <c r="AE324" i="18"/>
  <c r="AE268" i="18"/>
  <c r="AE32" i="18"/>
  <c r="AE267" i="18"/>
  <c r="AF149" i="18"/>
  <c r="AF125" i="18"/>
  <c r="AF184" i="18"/>
  <c r="AF102" i="18"/>
  <c r="AF263" i="18"/>
  <c r="AF20" i="18"/>
  <c r="AE83" i="18"/>
  <c r="AE27" i="18"/>
  <c r="AE177" i="18"/>
  <c r="AE359" i="18"/>
  <c r="AF353" i="18"/>
  <c r="AE125" i="18"/>
  <c r="AE281" i="18"/>
  <c r="AF199" i="18"/>
  <c r="AE187" i="18"/>
  <c r="AE19" i="18"/>
  <c r="AF34" i="18"/>
  <c r="AE71" i="18"/>
  <c r="AE278" i="18"/>
  <c r="AE276" i="18"/>
  <c r="AE26" i="18"/>
  <c r="AF51" i="18"/>
  <c r="AE338" i="18"/>
  <c r="AE21" i="18"/>
  <c r="AF281" i="18"/>
  <c r="AE184" i="18"/>
  <c r="AF45" i="18"/>
  <c r="AF256" i="18"/>
  <c r="AE287" i="18"/>
  <c r="AF307" i="18"/>
  <c r="AF47" i="18"/>
  <c r="AE181" i="18"/>
  <c r="AE277" i="18"/>
  <c r="AF244" i="18"/>
  <c r="AE34" i="18"/>
  <c r="AE316" i="18"/>
  <c r="AE330" i="18"/>
  <c r="AF30" i="18"/>
  <c r="AF97" i="18"/>
  <c r="AF209" i="18"/>
  <c r="AE343" i="18"/>
  <c r="AE172" i="18"/>
  <c r="AF75" i="18"/>
  <c r="AE90" i="18"/>
  <c r="AE47" i="18"/>
  <c r="AE261" i="18"/>
  <c r="AF203" i="18"/>
  <c r="AF337" i="18"/>
  <c r="AE284" i="18"/>
  <c r="AE167" i="18"/>
  <c r="AF323" i="18"/>
  <c r="AF35" i="18"/>
  <c r="AF148" i="18"/>
  <c r="AE145" i="18"/>
  <c r="AF319" i="18"/>
  <c r="AE341" i="18"/>
  <c r="AF154" i="18"/>
  <c r="AF280" i="18"/>
  <c r="AE175" i="18"/>
  <c r="AE84" i="18"/>
  <c r="AF99" i="18"/>
  <c r="AF43" i="18"/>
  <c r="AE43" i="18"/>
  <c r="AE94" i="18"/>
  <c r="AF86" i="18"/>
  <c r="AE230" i="18"/>
  <c r="AE110" i="18"/>
  <c r="AE326" i="18"/>
  <c r="AE317" i="18"/>
  <c r="AE142" i="18"/>
  <c r="AE293" i="18"/>
  <c r="AF26" i="18"/>
  <c r="AF187" i="18"/>
  <c r="AF174" i="18"/>
  <c r="AE335" i="18"/>
  <c r="AF190" i="18"/>
  <c r="AE31" i="18"/>
  <c r="AE51" i="18"/>
  <c r="AF119" i="18"/>
  <c r="AF36" i="18"/>
  <c r="AE285" i="18"/>
  <c r="AF279" i="18"/>
  <c r="AE152" i="18"/>
  <c r="AF273" i="18"/>
  <c r="AE15" i="18"/>
  <c r="AF286" i="18"/>
  <c r="AF147" i="18"/>
  <c r="AF227" i="18"/>
  <c r="AE141" i="18"/>
  <c r="AF231" i="18"/>
  <c r="AF327" i="18"/>
  <c r="AE256" i="18"/>
  <c r="AF108" i="18"/>
  <c r="AF293" i="18"/>
  <c r="AF25" i="18"/>
  <c r="AE325" i="18"/>
  <c r="AE173" i="18"/>
  <c r="AE319" i="18"/>
  <c r="AE241" i="18"/>
  <c r="AF137" i="18"/>
  <c r="AF255" i="18"/>
  <c r="AE210" i="18"/>
  <c r="AF246" i="18"/>
  <c r="AE28" i="18"/>
  <c r="AF96" i="18"/>
  <c r="AF13" i="18"/>
  <c r="AE23" i="18"/>
  <c r="AE170" i="18"/>
  <c r="AE138" i="18"/>
  <c r="AE108" i="18"/>
  <c r="AF334" i="18"/>
  <c r="AF283" i="18"/>
  <c r="AE221" i="18"/>
  <c r="AF265" i="18"/>
  <c r="AF317" i="18"/>
  <c r="AF325" i="18"/>
  <c r="AE227" i="18"/>
  <c r="AF342" i="18"/>
  <c r="AE247" i="18"/>
  <c r="AE266" i="18"/>
  <c r="AF340" i="18"/>
  <c r="AF312" i="18"/>
  <c r="AF8" i="18"/>
  <c r="AF101" i="18"/>
  <c r="AE305" i="18"/>
  <c r="AE11" i="18"/>
  <c r="AE273" i="18"/>
  <c r="AF250" i="18"/>
  <c r="AE301" i="18"/>
  <c r="AF359" i="18"/>
  <c r="AE62" i="18"/>
  <c r="AE331" i="18"/>
  <c r="AE7" i="18"/>
  <c r="AE165" i="18"/>
  <c r="AF88" i="18"/>
  <c r="AF277" i="18"/>
  <c r="AF21" i="18"/>
  <c r="AE176" i="18"/>
  <c r="AE350" i="18"/>
  <c r="AE296" i="18"/>
  <c r="AE251" i="18"/>
  <c r="AE131" i="18"/>
  <c r="AF178" i="18"/>
  <c r="AF355" i="18"/>
  <c r="AF146" i="18"/>
  <c r="AF163" i="18"/>
  <c r="AE113" i="18"/>
  <c r="AF303" i="18"/>
  <c r="AF9" i="18"/>
  <c r="AF195" i="18"/>
  <c r="AE102" i="18"/>
  <c r="AF152" i="18"/>
  <c r="AE188" i="18"/>
  <c r="AE329" i="18"/>
  <c r="AF161" i="18"/>
  <c r="AE115" i="18"/>
  <c r="AE263" i="18"/>
  <c r="AE224" i="18"/>
  <c r="AE362" i="18"/>
  <c r="AE226" i="18"/>
  <c r="AF19" i="18"/>
  <c r="AF330" i="18"/>
  <c r="AE48" i="18"/>
  <c r="AE286" i="18"/>
  <c r="AF357" i="18"/>
  <c r="AF297" i="18"/>
  <c r="AE243" i="18"/>
  <c r="AE77" i="18"/>
  <c r="AF17" i="18"/>
  <c r="AF267" i="18"/>
  <c r="AF168" i="18"/>
  <c r="AE93" i="18"/>
  <c r="AE61" i="18"/>
  <c r="AE262" i="18"/>
  <c r="AE92" i="18"/>
  <c r="AF234" i="18"/>
  <c r="AE240" i="18"/>
  <c r="AF290" i="18"/>
  <c r="AE349" i="18"/>
  <c r="AF352" i="18"/>
  <c r="AE183" i="18"/>
  <c r="AE272" i="18"/>
  <c r="AE126" i="18"/>
  <c r="AF98" i="18"/>
  <c r="AF225" i="18"/>
  <c r="AE14" i="18"/>
  <c r="AF166" i="18"/>
  <c r="AE70" i="18"/>
  <c r="AE65" i="18"/>
  <c r="AF133" i="18"/>
  <c r="AF40" i="18"/>
  <c r="AF160" i="18"/>
  <c r="AF85" i="18"/>
  <c r="AF313" i="18"/>
  <c r="AE269" i="18"/>
  <c r="AE186" i="18"/>
  <c r="AE8" i="18"/>
  <c r="AE160" i="18"/>
  <c r="AE49" i="18"/>
  <c r="AE308" i="18"/>
  <c r="AF105" i="18"/>
  <c r="AF77" i="18"/>
  <c r="AF123" i="18"/>
  <c r="AE33" i="18"/>
  <c r="AF31" i="18"/>
  <c r="AF276" i="18"/>
  <c r="AE41" i="18"/>
  <c r="AF272" i="18"/>
  <c r="AE318" i="18"/>
  <c r="AF249" i="18"/>
  <c r="AE192" i="18"/>
  <c r="AF308" i="18"/>
  <c r="AE13" i="18"/>
  <c r="AE67" i="18"/>
  <c r="AF221" i="18"/>
  <c r="AF242" i="18"/>
  <c r="AE200" i="18"/>
  <c r="AF78" i="18"/>
  <c r="AE254" i="18"/>
  <c r="AF56" i="18"/>
  <c r="AE149" i="18"/>
  <c r="AE105" i="18"/>
  <c r="AE294" i="18"/>
  <c r="AF135" i="18"/>
  <c r="AE361" i="18"/>
  <c r="AE235" i="18"/>
  <c r="AE164" i="18"/>
  <c r="AE222" i="18"/>
  <c r="AF252" i="18"/>
  <c r="AE39" i="18"/>
  <c r="AE163" i="18"/>
  <c r="AE228" i="18"/>
  <c r="AE99" i="18"/>
  <c r="AF245" i="18"/>
  <c r="AE323" i="18"/>
  <c r="AF93" i="18"/>
  <c r="AF53" i="18"/>
  <c r="AE202" i="18"/>
  <c r="AF205" i="18"/>
  <c r="AF304" i="18"/>
  <c r="AF349" i="18"/>
  <c r="AE275" i="18"/>
  <c r="AE298" i="18"/>
  <c r="AF363" i="18"/>
  <c r="AF318" i="18"/>
  <c r="AF16" i="18"/>
  <c r="AE97" i="18"/>
  <c r="AF236" i="18"/>
  <c r="AF49" i="18"/>
  <c r="AF61" i="18"/>
  <c r="AE128" i="18"/>
  <c r="AF151" i="18"/>
  <c r="AF48" i="18"/>
  <c r="AF131" i="18"/>
  <c r="AF84" i="18"/>
  <c r="AE239" i="18"/>
  <c r="AE135" i="18"/>
  <c r="AF7" i="18"/>
  <c r="AF266" i="18"/>
  <c r="AF335" i="18"/>
  <c r="AE162" i="18"/>
  <c r="AF189" i="18"/>
  <c r="AF233" i="18"/>
  <c r="AE45" i="18"/>
  <c r="AE208" i="18"/>
  <c r="AE20" i="18"/>
  <c r="AF182" i="18"/>
  <c r="AE307" i="18"/>
  <c r="AE213" i="18"/>
  <c r="AF128" i="18"/>
  <c r="AF218" i="18"/>
  <c r="AE10" i="18"/>
  <c r="AF282" i="18"/>
  <c r="AE139" i="18"/>
  <c r="AF214" i="18"/>
  <c r="AF117" i="18"/>
  <c r="AF175" i="18"/>
  <c r="AE178" i="18"/>
  <c r="AF238" i="18"/>
  <c r="AF259" i="18"/>
  <c r="AF132" i="18"/>
  <c r="AE348" i="18"/>
  <c r="AE201" i="18"/>
  <c r="AE40" i="18"/>
  <c r="AE345" i="18"/>
  <c r="AE214" i="18"/>
  <c r="AF39" i="18"/>
  <c r="AE50" i="18"/>
  <c r="AF110" i="18"/>
  <c r="AE69" i="18"/>
  <c r="AF270" i="18"/>
  <c r="AF300" i="18"/>
  <c r="AE136" i="18"/>
  <c r="AF235" i="18"/>
  <c r="AF305" i="18"/>
  <c r="AF260" i="18"/>
  <c r="AE229" i="18"/>
  <c r="AF339" i="18"/>
  <c r="AE123" i="18"/>
  <c r="AF275" i="18"/>
  <c r="AE143" i="18"/>
  <c r="AF310" i="18"/>
  <c r="AF150" i="18"/>
  <c r="AE111" i="18"/>
  <c r="AE91" i="18"/>
  <c r="AE56" i="18"/>
  <c r="AF169" i="18"/>
  <c r="AE283" i="18"/>
  <c r="AF158" i="18"/>
  <c r="AF27" i="18"/>
  <c r="AE217" i="18"/>
  <c r="AF55" i="18"/>
  <c r="AF66" i="18"/>
  <c r="AE289" i="18"/>
  <c r="AE169" i="18"/>
  <c r="AF338" i="18"/>
  <c r="AE339" i="18"/>
  <c r="AF200" i="18"/>
  <c r="AF348" i="18"/>
  <c r="AE216" i="18"/>
  <c r="AF73" i="18"/>
  <c r="AF180" i="18"/>
  <c r="AE328" i="18"/>
  <c r="AE250" i="18"/>
  <c r="AF329" i="18"/>
  <c r="AF296" i="18"/>
  <c r="AE196" i="18"/>
  <c r="AE189" i="18"/>
  <c r="AF127" i="18"/>
  <c r="AE205" i="18"/>
  <c r="AE195" i="18"/>
  <c r="AE150" i="18"/>
  <c r="AF145" i="18"/>
  <c r="AE303" i="18"/>
  <c r="AF346" i="18"/>
  <c r="AE29" i="18"/>
  <c r="AE314" i="18"/>
  <c r="AF186" i="18"/>
  <c r="AE57" i="18"/>
  <c r="AF326" i="18"/>
  <c r="AF240" i="18"/>
  <c r="AE85" i="18"/>
  <c r="AF130" i="18"/>
  <c r="AE82" i="18"/>
  <c r="AE73" i="18"/>
  <c r="AE215" i="18"/>
  <c r="AF224" i="18"/>
  <c r="AE58" i="18"/>
  <c r="AE182" i="18"/>
  <c r="AE353" i="18"/>
  <c r="AE337" i="18"/>
  <c r="AE242" i="18"/>
  <c r="AF243" i="18"/>
  <c r="AE114" i="18"/>
  <c r="AF15" i="18"/>
  <c r="AE60" i="18"/>
  <c r="AE101" i="18"/>
  <c r="AF29" i="18"/>
  <c r="AE72" i="18"/>
  <c r="AF228" i="18"/>
  <c r="AE212" i="18"/>
  <c r="AF354" i="18"/>
  <c r="AE327" i="18"/>
  <c r="AE96" i="18"/>
  <c r="AF12" i="18"/>
  <c r="AF331" i="18"/>
  <c r="AE271" i="18"/>
  <c r="AF288" i="18"/>
  <c r="AE166" i="18"/>
  <c r="AF120" i="18"/>
  <c r="AE203" i="18"/>
  <c r="AF360" i="18"/>
  <c r="AF347" i="18"/>
  <c r="AF361" i="18"/>
  <c r="AF100" i="18"/>
  <c r="AF170" i="18"/>
  <c r="AF139" i="18"/>
  <c r="AE52" i="18"/>
  <c r="AE116" i="18"/>
  <c r="AF264" i="18"/>
  <c r="AF142" i="18"/>
  <c r="AF156" i="18"/>
  <c r="AF153" i="18"/>
  <c r="AF253" i="18"/>
  <c r="AF292" i="18"/>
  <c r="AF257" i="18"/>
  <c r="AE155" i="18"/>
  <c r="AE363" i="18"/>
  <c r="AF87" i="18"/>
  <c r="AE354" i="18"/>
  <c r="AE133" i="18"/>
  <c r="AE119" i="18"/>
  <c r="AF202" i="18"/>
  <c r="AE37" i="18"/>
  <c r="AF321" i="18"/>
  <c r="AE246" i="18"/>
  <c r="AE79" i="18"/>
  <c r="AF10" i="18"/>
  <c r="AF106" i="18"/>
  <c r="AE153" i="18"/>
  <c r="AE78" i="18"/>
  <c r="AF222" i="18"/>
  <c r="AE193" i="18"/>
  <c r="AE129" i="18"/>
  <c r="AF82" i="18"/>
  <c r="AE249" i="18"/>
  <c r="AF118" i="18"/>
  <c r="AE288" i="18"/>
  <c r="AF215" i="18"/>
  <c r="AF232" i="18"/>
  <c r="AF62" i="18"/>
  <c r="AE257" i="18"/>
  <c r="AE64" i="18"/>
  <c r="AE36" i="18"/>
  <c r="AE237" i="18"/>
  <c r="AF71" i="18"/>
  <c r="AE198" i="18"/>
  <c r="AF196" i="18"/>
  <c r="AE260" i="18"/>
  <c r="AF111" i="18"/>
  <c r="AF324" i="18"/>
  <c r="AE98" i="18"/>
  <c r="AF309" i="18"/>
  <c r="AE340" i="18"/>
  <c r="AE109" i="18"/>
  <c r="AF41" i="18"/>
  <c r="AE22" i="18"/>
  <c r="AE309" i="18"/>
  <c r="AE265" i="18"/>
  <c r="AE258" i="18"/>
  <c r="AF159" i="18"/>
  <c r="AE270" i="18"/>
  <c r="AF165" i="18"/>
  <c r="AF206" i="18"/>
  <c r="AF194" i="18"/>
  <c r="AE147" i="18"/>
  <c r="AE290" i="18"/>
  <c r="AE88" i="18"/>
  <c r="AF207" i="18"/>
  <c r="AF278" i="18"/>
  <c r="AF63" i="18"/>
  <c r="AE342" i="18"/>
  <c r="AF107" i="18"/>
  <c r="AE333" i="18"/>
  <c r="AE106" i="18"/>
  <c r="AE121" i="18"/>
  <c r="AE304" i="18"/>
  <c r="AE297" i="18"/>
  <c r="AF6" i="18"/>
  <c r="AE151" i="18"/>
  <c r="AF247" i="18"/>
  <c r="AE332" i="18"/>
  <c r="AF362" i="18"/>
  <c r="AF173" i="18"/>
  <c r="AF271" i="18"/>
  <c r="AF104" i="18"/>
  <c r="AE158" i="18"/>
  <c r="AE360" i="18"/>
  <c r="AE124" i="18"/>
  <c r="AE144" i="18"/>
  <c r="AE66" i="18"/>
  <c r="AE295" i="18"/>
  <c r="AF129" i="18"/>
  <c r="AF239" i="18"/>
  <c r="AF157" i="18"/>
  <c r="AE313" i="18"/>
  <c r="AF358" i="18"/>
  <c r="AE255" i="18"/>
  <c r="AE146" i="18"/>
  <c r="AE137" i="18"/>
  <c r="AE122" i="18"/>
  <c r="AE232" i="18"/>
  <c r="AF268" i="18"/>
  <c r="AE199" i="18"/>
  <c r="AF201" i="18"/>
  <c r="AE311" i="18"/>
  <c r="AE159" i="18"/>
  <c r="AF89" i="18"/>
  <c r="AE24" i="18"/>
  <c r="AF251" i="18"/>
  <c r="AE299" i="18"/>
  <c r="AF22" i="18"/>
  <c r="AF5" i="18"/>
  <c r="AF177" i="18"/>
  <c r="AE346" i="18"/>
  <c r="AF316" i="18"/>
  <c r="AE292" i="18"/>
  <c r="AF287" i="18"/>
  <c r="AF70" i="18"/>
  <c r="AF115" i="18"/>
  <c r="AF197" i="18"/>
  <c r="AE140" i="18"/>
  <c r="AF155" i="18"/>
  <c r="AE76" i="18"/>
  <c r="AE185" i="18"/>
  <c r="AE157" i="18"/>
  <c r="AF32" i="18"/>
  <c r="AF121" i="18"/>
  <c r="AE233" i="18"/>
  <c r="AE357" i="18"/>
  <c r="AE197" i="18"/>
  <c r="AE104" i="18"/>
  <c r="AE351" i="18"/>
  <c r="AF81" i="18"/>
  <c r="AF64" i="18"/>
  <c r="AF28" i="18"/>
  <c r="AE211" i="18"/>
  <c r="AF229" i="18"/>
  <c r="AF262" i="18"/>
  <c r="AE291" i="18"/>
  <c r="AE321" i="18"/>
  <c r="AF112" i="18"/>
  <c r="AE310" i="18"/>
  <c r="AE306" i="18"/>
  <c r="AF191" i="18"/>
  <c r="AF14" i="18"/>
  <c r="AF219" i="18"/>
  <c r="AE63" i="18"/>
  <c r="AF223" i="18"/>
  <c r="AF11" i="18"/>
  <c r="AF181" i="18"/>
  <c r="AE219" i="18"/>
  <c r="AF289" i="18"/>
  <c r="AE238" i="18"/>
  <c r="AE46" i="18"/>
  <c r="AE207" i="18"/>
  <c r="AF356" i="18"/>
  <c r="AF52" i="18"/>
  <c r="AF269" i="18"/>
  <c r="AE190" i="18"/>
  <c r="AE38" i="18"/>
  <c r="AF122" i="18"/>
  <c r="AE9" i="18"/>
  <c r="AE231" i="18"/>
  <c r="AF72" i="18"/>
  <c r="AE89" i="18"/>
  <c r="AF134" i="18"/>
  <c r="AE25" i="18"/>
  <c r="AF54" i="18"/>
  <c r="AE117" i="18"/>
  <c r="AE355" i="18"/>
  <c r="AE148" i="18"/>
  <c r="AE218" i="18"/>
  <c r="AF138" i="18"/>
  <c r="AF76" i="18"/>
  <c r="AF261" i="18"/>
  <c r="AE59" i="18"/>
  <c r="AF60" i="18"/>
  <c r="AF301" i="18"/>
  <c r="AE68" i="18"/>
  <c r="AE194" i="18"/>
  <c r="AF37" i="18"/>
  <c r="AE107" i="18"/>
  <c r="AE86" i="18"/>
  <c r="AE156" i="18"/>
  <c r="AE191" i="18"/>
  <c r="AF322" i="18"/>
  <c r="AE161" i="18"/>
  <c r="AE103" i="18"/>
  <c r="AF136" i="18"/>
  <c r="AF179" i="18"/>
  <c r="AF220" i="18"/>
  <c r="AE209" i="18"/>
  <c r="AE336" i="18"/>
  <c r="AE220" i="18"/>
  <c r="AF217" i="18"/>
  <c r="AE344" i="18"/>
  <c r="AE55" i="18"/>
  <c r="AF341" i="18"/>
  <c r="AE5" i="18"/>
  <c r="AE132" i="18"/>
  <c r="AF144" i="18"/>
  <c r="AF213" i="18"/>
  <c r="AE244" i="18"/>
  <c r="AF344" i="18"/>
  <c r="AE334" i="18"/>
  <c r="AE4" i="18"/>
  <c r="AF74" i="18"/>
  <c r="AE264" i="18"/>
  <c r="AF298" i="18"/>
  <c r="AF33" i="18"/>
  <c r="AE74" i="18"/>
  <c r="AF65" i="18"/>
  <c r="AE16" i="18"/>
  <c r="AE225" i="18"/>
  <c r="AE245" i="18"/>
  <c r="AE154" i="18"/>
  <c r="AE100" i="18"/>
  <c r="AF4" i="18"/>
  <c r="AF188" i="18"/>
  <c r="AF212" i="18"/>
  <c r="AF140" i="18"/>
  <c r="AF59" i="18"/>
  <c r="AF38" i="18"/>
  <c r="AE17" i="18"/>
  <c r="AF241" i="18"/>
  <c r="AF193" i="18"/>
  <c r="AF116" i="18"/>
  <c r="AF23" i="18"/>
  <c r="AF69" i="18"/>
  <c r="AF80" i="18"/>
  <c r="AE174" i="18"/>
  <c r="AE130" i="18"/>
  <c r="AF95" i="18"/>
  <c r="AE347" i="18"/>
  <c r="AF162" i="18"/>
  <c r="AE6" i="18"/>
  <c r="AF94" i="18"/>
  <c r="AF24" i="18"/>
  <c r="AE112" i="18"/>
  <c r="AE35" i="18"/>
  <c r="AF315" i="18"/>
  <c r="AE322" i="18"/>
  <c r="AF192" i="18"/>
  <c r="AF226" i="18"/>
  <c r="AF141" i="18"/>
  <c r="AF230" i="18"/>
  <c r="AF42" i="18"/>
  <c r="AF314" i="18"/>
  <c r="AE12" i="18"/>
  <c r="AF208" i="18"/>
  <c r="AE18" i="18"/>
  <c r="AF57" i="18"/>
  <c r="AF254" i="18"/>
  <c r="AE30" i="18"/>
  <c r="AE180" i="18"/>
  <c r="AF210" i="18"/>
  <c r="AF285" i="18"/>
  <c r="AE95" i="18"/>
  <c r="AF302" i="18"/>
  <c r="AF320" i="18"/>
  <c r="AE134" i="18"/>
  <c r="AF46" i="18"/>
  <c r="AE42" i="18"/>
  <c r="AF248" i="18"/>
  <c r="AF126" i="18"/>
  <c r="AE252" i="18"/>
  <c r="AF114" i="18"/>
  <c r="AE168" i="18"/>
  <c r="AF83" i="18"/>
  <c r="AE358" i="18"/>
  <c r="AF44" i="18"/>
  <c r="AE75" i="18"/>
  <c r="AE356" i="18"/>
  <c r="AE279" i="18"/>
  <c r="AF345" i="18"/>
  <c r="AF306" i="18"/>
  <c r="AE300" i="18"/>
  <c r="AE223" i="18"/>
  <c r="AE259" i="18"/>
  <c r="AE302" i="18"/>
  <c r="AF92" i="18"/>
  <c r="AF295" i="18"/>
  <c r="AF79" i="18"/>
  <c r="AF332" i="18"/>
  <c r="AE120" i="18"/>
  <c r="AF216" i="18"/>
  <c r="AE87" i="18"/>
  <c r="AE320" i="18"/>
  <c r="AE234" i="18"/>
  <c r="AF67" i="18"/>
  <c r="AF124" i="18"/>
  <c r="AF143" i="18"/>
  <c r="AF91" i="18"/>
  <c r="AF171" i="18"/>
  <c r="AF311" i="18"/>
  <c r="AF164" i="18"/>
  <c r="AF291" i="18"/>
  <c r="AE179" i="18"/>
  <c r="AE352" i="18"/>
  <c r="AE44" i="18"/>
  <c r="AE315" i="18"/>
  <c r="AE81" i="18"/>
  <c r="AF284" i="18"/>
  <c r="AF198" i="18"/>
  <c r="AF211" i="18"/>
  <c r="AF176" i="18"/>
  <c r="AE171" i="18"/>
  <c r="AF113" i="18"/>
  <c r="AF58" i="18"/>
  <c r="AE282" i="18"/>
  <c r="AH171" i="82"/>
  <c r="E61" i="81" l="1"/>
  <c r="D97" i="81"/>
  <c r="AD83" i="71"/>
  <c r="AD14" i="71"/>
  <c r="G66" i="81"/>
  <c r="F82" i="81"/>
  <c r="AA34" i="71"/>
  <c r="AH34" i="71" s="1"/>
  <c r="G92" i="81"/>
  <c r="AC61" i="71"/>
  <c r="G91" i="81"/>
  <c r="AE16" i="71"/>
  <c r="F57" i="81"/>
  <c r="AE73" i="71"/>
  <c r="G101" i="81"/>
  <c r="AB78" i="71"/>
  <c r="G85" i="81"/>
  <c r="E73" i="81"/>
  <c r="G105" i="81"/>
  <c r="E104" i="81"/>
  <c r="AD6" i="71"/>
  <c r="AA93" i="71"/>
  <c r="F21" i="81"/>
  <c r="C50" i="81"/>
  <c r="AA79" i="71"/>
  <c r="AH79" i="71" s="1"/>
  <c r="AD96" i="71"/>
  <c r="G61" i="81"/>
  <c r="F68" i="81"/>
  <c r="D74" i="81"/>
  <c r="G32" i="81"/>
  <c r="G98" i="81"/>
  <c r="AD46" i="71"/>
  <c r="AA71" i="71"/>
  <c r="AH71" i="71" s="1"/>
  <c r="F38" i="81"/>
  <c r="AA62" i="71"/>
  <c r="AH62" i="71" s="1"/>
  <c r="C79" i="81"/>
  <c r="F97" i="81"/>
  <c r="G29" i="81"/>
  <c r="F17" i="81"/>
  <c r="G95" i="81"/>
  <c r="AB44" i="71"/>
  <c r="D18" i="81"/>
  <c r="G22" i="81"/>
  <c r="E14" i="81"/>
  <c r="G11" i="81"/>
  <c r="G93" i="81"/>
  <c r="AB65" i="71"/>
  <c r="AE83" i="71"/>
  <c r="AA101" i="71"/>
  <c r="AH101" i="71" s="1"/>
  <c r="F84" i="81"/>
  <c r="AE26" i="71"/>
  <c r="C19" i="81"/>
  <c r="AA59" i="71"/>
  <c r="AH59" i="71" s="1"/>
  <c r="AE56" i="71"/>
  <c r="AB24" i="71"/>
  <c r="AA54" i="71"/>
  <c r="AH54" i="71" s="1"/>
  <c r="AB90" i="71"/>
  <c r="D7" i="81"/>
  <c r="F37" i="81"/>
  <c r="D58" i="81"/>
  <c r="C66" i="81"/>
  <c r="G82" i="81"/>
  <c r="AE66" i="71"/>
  <c r="AB34" i="71"/>
  <c r="F76" i="81"/>
  <c r="F90" i="81"/>
  <c r="AB49" i="71"/>
  <c r="D9" i="81"/>
  <c r="F92" i="81"/>
  <c r="F88" i="81"/>
  <c r="AB13" i="71"/>
  <c r="F63" i="81"/>
  <c r="C43" i="81"/>
  <c r="AB20" i="71"/>
  <c r="C71" i="81"/>
  <c r="G72" i="81"/>
  <c r="AB35" i="71"/>
  <c r="AA28" i="71"/>
  <c r="AH28" i="71" s="1"/>
  <c r="AA30" i="71"/>
  <c r="AH30" i="71" s="1"/>
  <c r="F10" i="81"/>
  <c r="AC87" i="71"/>
  <c r="AA52" i="71"/>
  <c r="AH52" i="71" s="1"/>
  <c r="G59" i="81"/>
  <c r="F86" i="81"/>
  <c r="AE9" i="71"/>
  <c r="AD16" i="71"/>
  <c r="D44" i="81"/>
  <c r="E34" i="81"/>
  <c r="G57" i="81"/>
  <c r="C69" i="81"/>
  <c r="C26" i="81"/>
  <c r="AC57" i="71"/>
  <c r="AC12" i="71"/>
  <c r="D40" i="81"/>
  <c r="AC31" i="71"/>
  <c r="D96" i="81"/>
  <c r="AE19" i="71"/>
  <c r="AB10" i="71"/>
  <c r="AA76" i="71"/>
  <c r="AA47" i="71"/>
  <c r="AH47" i="71" s="1"/>
  <c r="F70" i="81"/>
  <c r="AE63" i="71"/>
  <c r="AB73" i="71"/>
  <c r="AA23" i="71"/>
  <c r="AH23" i="71" s="1"/>
  <c r="D101" i="81"/>
  <c r="D33" i="81"/>
  <c r="D45" i="81"/>
  <c r="C48" i="81"/>
  <c r="AB103" i="71"/>
  <c r="F27" i="81"/>
  <c r="AD67" i="71"/>
  <c r="AA80" i="71"/>
  <c r="AE100" i="71"/>
  <c r="E62" i="81"/>
  <c r="AC95" i="71"/>
  <c r="AA21" i="71"/>
  <c r="AH21" i="71" s="1"/>
  <c r="E83" i="81"/>
  <c r="F28" i="81"/>
  <c r="G15" i="81"/>
  <c r="E99" i="81"/>
  <c r="AA55" i="71"/>
  <c r="F46" i="81"/>
  <c r="E25" i="81"/>
  <c r="AC92" i="71"/>
  <c r="AE68" i="71"/>
  <c r="G73" i="81"/>
  <c r="G77" i="81"/>
  <c r="AB17" i="71"/>
  <c r="AA81" i="71"/>
  <c r="AH81" i="71" s="1"/>
  <c r="C105" i="81"/>
  <c r="AD70" i="71"/>
  <c r="D78" i="81"/>
  <c r="AB41" i="71"/>
  <c r="D35" i="81"/>
  <c r="G75" i="81"/>
  <c r="G16" i="81"/>
  <c r="E8" i="81"/>
  <c r="AB8" i="71"/>
  <c r="AA37" i="71"/>
  <c r="AH37" i="71" s="1"/>
  <c r="AB97" i="71"/>
  <c r="AC15" i="71"/>
  <c r="AB75" i="71"/>
  <c r="AC32" i="71"/>
  <c r="AC53" i="71"/>
  <c r="D53" i="81"/>
  <c r="AD48" i="71"/>
  <c r="F102" i="81"/>
  <c r="AE74" i="71"/>
  <c r="AD51" i="71"/>
  <c r="AA50" i="71"/>
  <c r="AH50" i="71" s="1"/>
  <c r="D51" i="81"/>
  <c r="AC60" i="71"/>
  <c r="AB86" i="71"/>
  <c r="AD39" i="71"/>
  <c r="C87" i="81"/>
  <c r="AB38" i="71"/>
  <c r="AE69" i="71"/>
  <c r="AC22" i="71"/>
  <c r="G60" i="81"/>
  <c r="C81" i="81"/>
  <c r="E52" i="81"/>
  <c r="F20" i="81"/>
  <c r="AA29" i="71"/>
  <c r="AH29" i="71" s="1"/>
  <c r="F65" i="81"/>
  <c r="AD27" i="71"/>
  <c r="AE98" i="71"/>
  <c r="AD72" i="71"/>
  <c r="AA58" i="71"/>
  <c r="AH58" i="71" s="1"/>
  <c r="G39" i="81"/>
  <c r="E106" i="81"/>
  <c r="AC43" i="71"/>
  <c r="AE82" i="71"/>
  <c r="E12" i="81"/>
  <c r="AE33" i="71"/>
  <c r="E24" i="81"/>
  <c r="F89" i="81"/>
  <c r="AE40" i="71"/>
  <c r="F100" i="81"/>
  <c r="E103" i="81"/>
  <c r="F67" i="81"/>
  <c r="F56" i="81"/>
  <c r="G23" i="81"/>
  <c r="F30" i="81"/>
  <c r="F13" i="81"/>
  <c r="G68" i="81"/>
  <c r="AE46" i="71"/>
  <c r="E18" i="81"/>
  <c r="D14" i="81"/>
  <c r="AE101" i="71"/>
  <c r="D84" i="81"/>
  <c r="AD104" i="71"/>
  <c r="AA24" i="71"/>
  <c r="AH24" i="71" s="1"/>
  <c r="AA90" i="71"/>
  <c r="AH90" i="71" s="1"/>
  <c r="E7" i="81"/>
  <c r="F54" i="81"/>
  <c r="G49" i="81"/>
  <c r="E88" i="81"/>
  <c r="E10" i="81"/>
  <c r="AD7" i="71"/>
  <c r="G86" i="81"/>
  <c r="AB36" i="71"/>
  <c r="G69" i="81"/>
  <c r="AA31" i="71"/>
  <c r="AB102" i="71"/>
  <c r="G31" i="81"/>
  <c r="AE23" i="71"/>
  <c r="AA11" i="71"/>
  <c r="AH11" i="71" s="1"/>
  <c r="AB95" i="71"/>
  <c r="C83" i="81"/>
  <c r="E78" i="81"/>
  <c r="F75" i="81"/>
  <c r="AB18" i="71"/>
  <c r="AA75" i="71"/>
  <c r="AH75" i="71" s="1"/>
  <c r="AA32" i="71"/>
  <c r="AH32" i="71" s="1"/>
  <c r="G53" i="81"/>
  <c r="D102" i="81"/>
  <c r="AB51" i="71"/>
  <c r="AC72" i="71"/>
  <c r="AA43" i="71"/>
  <c r="AH43" i="71" s="1"/>
  <c r="C24" i="81"/>
  <c r="E100" i="81"/>
  <c r="D67" i="81"/>
  <c r="G56" i="81"/>
  <c r="F23" i="81"/>
  <c r="D30" i="81"/>
  <c r="AE88" i="71"/>
  <c r="C104" i="81"/>
  <c r="AA6" i="71"/>
  <c r="AH6" i="71" s="1"/>
  <c r="AE93" i="71"/>
  <c r="C94" i="81"/>
  <c r="D21" i="81"/>
  <c r="F50" i="81"/>
  <c r="AE79" i="71"/>
  <c r="F61" i="81"/>
  <c r="E68" i="81"/>
  <c r="D32" i="81"/>
  <c r="D98" i="81"/>
  <c r="AC46" i="71"/>
  <c r="AC71" i="71"/>
  <c r="E38" i="81"/>
  <c r="G79" i="81"/>
  <c r="C97" i="81"/>
  <c r="E17" i="81"/>
  <c r="AA44" i="71"/>
  <c r="AH44" i="71" s="1"/>
  <c r="C18" i="81"/>
  <c r="E22" i="81"/>
  <c r="AD5" i="71"/>
  <c r="C14" i="81"/>
  <c r="E93" i="81"/>
  <c r="AA65" i="71"/>
  <c r="AH65" i="71" s="1"/>
  <c r="AC83" i="71"/>
  <c r="AD101" i="71"/>
  <c r="E84" i="81"/>
  <c r="AD26" i="71"/>
  <c r="AA91" i="71"/>
  <c r="AH91" i="71" s="1"/>
  <c r="G19" i="81"/>
  <c r="AB104" i="71"/>
  <c r="AB14" i="71"/>
  <c r="AD59" i="71"/>
  <c r="AD56" i="71"/>
  <c r="AE24" i="71"/>
  <c r="AD54" i="71"/>
  <c r="AC99" i="71"/>
  <c r="C41" i="81"/>
  <c r="AE90" i="71"/>
  <c r="C7" i="81"/>
  <c r="C37" i="81"/>
  <c r="G58" i="81"/>
  <c r="G80" i="81"/>
  <c r="E82" i="81"/>
  <c r="AC66" i="71"/>
  <c r="D54" i="81"/>
  <c r="E49" i="81"/>
  <c r="E55" i="81"/>
  <c r="E90" i="81"/>
  <c r="AD49" i="71"/>
  <c r="G9" i="81"/>
  <c r="E92" i="81"/>
  <c r="AD13" i="71"/>
  <c r="D63" i="81"/>
  <c r="G43" i="81"/>
  <c r="AA61" i="71"/>
  <c r="AH61" i="71" s="1"/>
  <c r="AA20" i="71"/>
  <c r="AH20" i="71" s="1"/>
  <c r="G71" i="81"/>
  <c r="F72" i="81"/>
  <c r="AA85" i="71"/>
  <c r="AH85" i="71" s="1"/>
  <c r="AE35" i="71"/>
  <c r="AD28" i="71"/>
  <c r="AD30" i="71"/>
  <c r="AA7" i="71"/>
  <c r="AH7" i="71" s="1"/>
  <c r="AB87" i="71"/>
  <c r="AD52" i="71"/>
  <c r="E86" i="81"/>
  <c r="E91" i="81"/>
  <c r="AD9" i="71"/>
  <c r="AC16" i="71"/>
  <c r="AA89" i="71"/>
  <c r="D34" i="81"/>
  <c r="AA36" i="71"/>
  <c r="AH36" i="71" s="1"/>
  <c r="E57" i="81"/>
  <c r="F69" i="81"/>
  <c r="F26" i="81"/>
  <c r="AB57" i="71"/>
  <c r="AB12" i="71"/>
  <c r="G40" i="81"/>
  <c r="AB31" i="71"/>
  <c r="C96" i="81"/>
  <c r="AE64" i="71"/>
  <c r="AC45" i="71"/>
  <c r="AD76" i="71"/>
  <c r="AD47" i="71"/>
  <c r="AA102" i="71"/>
  <c r="AH102" i="71" s="1"/>
  <c r="AD63" i="71"/>
  <c r="E31" i="81"/>
  <c r="AD73" i="71"/>
  <c r="AD23" i="71"/>
  <c r="F101" i="81"/>
  <c r="C33" i="81"/>
  <c r="G45" i="81"/>
  <c r="AE11" i="71"/>
  <c r="AD103" i="71"/>
  <c r="AA84" i="71"/>
  <c r="AH84" i="71" s="1"/>
  <c r="D36" i="81"/>
  <c r="D27" i="81"/>
  <c r="AC67" i="71"/>
  <c r="C64" i="81"/>
  <c r="AB100" i="71"/>
  <c r="C62" i="81"/>
  <c r="AE94" i="71"/>
  <c r="AE21" i="71"/>
  <c r="D83" i="81"/>
  <c r="AA78" i="71"/>
  <c r="AH78" i="71" s="1"/>
  <c r="E15" i="81"/>
  <c r="AA42" i="71"/>
  <c r="AE55" i="71"/>
  <c r="E85" i="81"/>
  <c r="D25" i="81"/>
  <c r="AE92" i="71"/>
  <c r="AD68" i="71"/>
  <c r="F73" i="81"/>
  <c r="AE17" i="71"/>
  <c r="AE81" i="71"/>
  <c r="F105" i="81"/>
  <c r="AC70" i="71"/>
  <c r="C78" i="81"/>
  <c r="AA41" i="71"/>
  <c r="AH41" i="71" s="1"/>
  <c r="F35" i="81"/>
  <c r="E75" i="81"/>
  <c r="E16" i="81"/>
  <c r="C8" i="81"/>
  <c r="AE8" i="71"/>
  <c r="AE37" i="71"/>
  <c r="AD97" i="71"/>
  <c r="AA18" i="71"/>
  <c r="AH18" i="71" s="1"/>
  <c r="AB15" i="71"/>
  <c r="AE32" i="71"/>
  <c r="F53" i="81"/>
  <c r="E102" i="81"/>
  <c r="AD74" i="71"/>
  <c r="AA51" i="71"/>
  <c r="AH51" i="71" s="1"/>
  <c r="C51" i="81"/>
  <c r="AB60" i="71"/>
  <c r="AA86" i="71"/>
  <c r="AH86" i="71" s="1"/>
  <c r="AA39" i="71"/>
  <c r="AH39" i="71" s="1"/>
  <c r="F87" i="81"/>
  <c r="AA38" i="71"/>
  <c r="AH38" i="71" s="1"/>
  <c r="AD69" i="71"/>
  <c r="AA22" i="71"/>
  <c r="AH22" i="71" s="1"/>
  <c r="F60" i="81"/>
  <c r="E81" i="81"/>
  <c r="D52" i="81"/>
  <c r="E20" i="81"/>
  <c r="AD29" i="71"/>
  <c r="E65" i="81"/>
  <c r="AA27" i="71"/>
  <c r="AH27" i="71" s="1"/>
  <c r="AD98" i="71"/>
  <c r="AA25" i="71"/>
  <c r="AD58" i="71"/>
  <c r="E39" i="81"/>
  <c r="D106" i="81"/>
  <c r="AE77" i="71"/>
  <c r="AB43" i="71"/>
  <c r="AB82" i="71"/>
  <c r="G12" i="81"/>
  <c r="AD33" i="71"/>
  <c r="G24" i="81"/>
  <c r="E89" i="81"/>
  <c r="AB40" i="71"/>
  <c r="D42" i="81"/>
  <c r="D103" i="81"/>
  <c r="C67" i="81"/>
  <c r="E56" i="81"/>
  <c r="E30" i="81"/>
  <c r="C47" i="81"/>
  <c r="C13" i="81"/>
  <c r="AD88" i="71"/>
  <c r="AC96" i="71"/>
  <c r="C74" i="81"/>
  <c r="E98" i="81"/>
  <c r="G38" i="81"/>
  <c r="F11" i="81"/>
  <c r="AE54" i="71"/>
  <c r="D37" i="81"/>
  <c r="C58" i="81"/>
  <c r="F80" i="81"/>
  <c r="E63" i="81"/>
  <c r="AC85" i="71"/>
  <c r="AE89" i="71"/>
  <c r="C44" i="81"/>
  <c r="AD57" i="71"/>
  <c r="AE47" i="71"/>
  <c r="E70" i="81"/>
  <c r="AC63" i="71"/>
  <c r="AE103" i="71"/>
  <c r="D64" i="81"/>
  <c r="AC100" i="71"/>
  <c r="D62" i="81"/>
  <c r="AD94" i="71"/>
  <c r="E28" i="81"/>
  <c r="F77" i="81"/>
  <c r="F16" i="81"/>
  <c r="AB37" i="71"/>
  <c r="AE50" i="71"/>
  <c r="AC86" i="71"/>
  <c r="F81" i="81"/>
  <c r="AC25" i="71"/>
  <c r="F39" i="81"/>
  <c r="AC82" i="71"/>
  <c r="AC33" i="71"/>
  <c r="AC40" i="71"/>
  <c r="F42" i="81"/>
  <c r="E47" i="81"/>
  <c r="D13" i="81"/>
  <c r="AC88" i="71"/>
  <c r="AC93" i="71"/>
  <c r="G94" i="81"/>
  <c r="G50" i="81"/>
  <c r="AD79" i="71"/>
  <c r="AB96" i="71"/>
  <c r="D61" i="81"/>
  <c r="D68" i="81"/>
  <c r="F74" i="81"/>
  <c r="C32" i="81"/>
  <c r="C98" i="81"/>
  <c r="AB46" i="71"/>
  <c r="AB71" i="71"/>
  <c r="D38" i="81"/>
  <c r="AD62" i="71"/>
  <c r="E79" i="81"/>
  <c r="E29" i="81"/>
  <c r="C17" i="81"/>
  <c r="E95" i="81"/>
  <c r="AE44" i="71"/>
  <c r="G18" i="81"/>
  <c r="AE5" i="71"/>
  <c r="E11" i="81"/>
  <c r="D93" i="81"/>
  <c r="AE65" i="71"/>
  <c r="AB83" i="71"/>
  <c r="AC101" i="71"/>
  <c r="C84" i="81"/>
  <c r="AB26" i="71"/>
  <c r="AB91" i="71"/>
  <c r="E19" i="81"/>
  <c r="AC104" i="71"/>
  <c r="AC14" i="71"/>
  <c r="AC59" i="71"/>
  <c r="AB56" i="71"/>
  <c r="AD24" i="71"/>
  <c r="AC54" i="71"/>
  <c r="AD99" i="71"/>
  <c r="D41" i="81"/>
  <c r="AD90" i="71"/>
  <c r="G7" i="81"/>
  <c r="F58" i="81"/>
  <c r="F66" i="81"/>
  <c r="E80" i="81"/>
  <c r="E54" i="81"/>
  <c r="F49" i="81"/>
  <c r="AD34" i="71"/>
  <c r="F55" i="81"/>
  <c r="D76" i="81"/>
  <c r="C90" i="81"/>
  <c r="C9" i="81"/>
  <c r="D92" i="81"/>
  <c r="D88" i="81"/>
  <c r="E43" i="81"/>
  <c r="AB61" i="71"/>
  <c r="AE20" i="71"/>
  <c r="F71" i="81"/>
  <c r="D72" i="81"/>
  <c r="AB85" i="71"/>
  <c r="AA35" i="71"/>
  <c r="AE28" i="71"/>
  <c r="AC30" i="71"/>
  <c r="D10" i="81"/>
  <c r="AE7" i="71"/>
  <c r="AA87" i="71"/>
  <c r="AH87" i="71" s="1"/>
  <c r="AE52" i="71"/>
  <c r="E59" i="81"/>
  <c r="D86" i="81"/>
  <c r="F91" i="81"/>
  <c r="AB9" i="71"/>
  <c r="AB16" i="71"/>
  <c r="AD89" i="71"/>
  <c r="F44" i="81"/>
  <c r="C34" i="81"/>
  <c r="AE36" i="71"/>
  <c r="D57" i="81"/>
  <c r="E69" i="81"/>
  <c r="G26" i="81"/>
  <c r="AA57" i="71"/>
  <c r="AH57" i="71" s="1"/>
  <c r="AA12" i="71"/>
  <c r="AH12" i="71" s="1"/>
  <c r="F40" i="81"/>
  <c r="AE31" i="71"/>
  <c r="G96" i="81"/>
  <c r="AC64" i="71"/>
  <c r="AD45" i="71"/>
  <c r="AC19" i="71"/>
  <c r="AD10" i="71"/>
  <c r="AE76" i="71"/>
  <c r="AC47" i="71"/>
  <c r="AE102" i="71"/>
  <c r="D70" i="81"/>
  <c r="AB63" i="71"/>
  <c r="F31" i="81"/>
  <c r="AC23" i="71"/>
  <c r="G33" i="81"/>
  <c r="C45" i="81"/>
  <c r="AD11" i="71"/>
  <c r="F48" i="81"/>
  <c r="AE84" i="71"/>
  <c r="E36" i="81"/>
  <c r="AA67" i="71"/>
  <c r="AD80" i="71"/>
  <c r="G64" i="81"/>
  <c r="AA100" i="71"/>
  <c r="AH100" i="71" s="1"/>
  <c r="AA95" i="71"/>
  <c r="AH95" i="71" s="1"/>
  <c r="AC94" i="71"/>
  <c r="AC21" i="71"/>
  <c r="G83" i="81"/>
  <c r="D28" i="81"/>
  <c r="AE78" i="71"/>
  <c r="D15" i="81"/>
  <c r="AE42" i="71"/>
  <c r="G99" i="81"/>
  <c r="AD55" i="71"/>
  <c r="D46" i="81"/>
  <c r="F85" i="81"/>
  <c r="C25" i="81"/>
  <c r="AB68" i="71"/>
  <c r="D73" i="81"/>
  <c r="E77" i="81"/>
  <c r="AA17" i="71"/>
  <c r="AH17" i="71" s="1"/>
  <c r="AC81" i="71"/>
  <c r="E105" i="81"/>
  <c r="AB70" i="71"/>
  <c r="G78" i="81"/>
  <c r="AE41" i="71"/>
  <c r="D75" i="81"/>
  <c r="AD8" i="71"/>
  <c r="AD37" i="71"/>
  <c r="AE18" i="71"/>
  <c r="AA15" i="71"/>
  <c r="AE75" i="71"/>
  <c r="AE53" i="71"/>
  <c r="AB48" i="71"/>
  <c r="C102" i="81"/>
  <c r="AB74" i="71"/>
  <c r="AD50" i="71"/>
  <c r="G51" i="81"/>
  <c r="AA60" i="71"/>
  <c r="AH60" i="71" s="1"/>
  <c r="AE86" i="71"/>
  <c r="E87" i="81"/>
  <c r="AE38" i="71"/>
  <c r="AB69" i="71"/>
  <c r="D60" i="81"/>
  <c r="D81" i="81"/>
  <c r="C52" i="81"/>
  <c r="D20" i="81"/>
  <c r="AC29" i="71"/>
  <c r="C65" i="81"/>
  <c r="AB98" i="71"/>
  <c r="AB72" i="71"/>
  <c r="AB25" i="71"/>
  <c r="AE58" i="71"/>
  <c r="D39" i="81"/>
  <c r="C106" i="81"/>
  <c r="AD77" i="71"/>
  <c r="AE43" i="71"/>
  <c r="AA82" i="71"/>
  <c r="AH82" i="71" s="1"/>
  <c r="AB33" i="71"/>
  <c r="C89" i="81"/>
  <c r="AA40" i="71"/>
  <c r="AH40" i="71" s="1"/>
  <c r="D100" i="81"/>
  <c r="E42" i="81"/>
  <c r="C103" i="81"/>
  <c r="D56" i="81"/>
  <c r="E23" i="81"/>
  <c r="C30" i="81"/>
  <c r="D47" i="81"/>
  <c r="AB6" i="71"/>
  <c r="D94" i="81"/>
  <c r="F95" i="81"/>
  <c r="F93" i="81"/>
  <c r="AE59" i="71"/>
  <c r="AE99" i="71"/>
  <c r="E41" i="81"/>
  <c r="AD66" i="71"/>
  <c r="G55" i="81"/>
  <c r="E76" i="81"/>
  <c r="D90" i="81"/>
  <c r="AC20" i="71"/>
  <c r="AD87" i="71"/>
  <c r="C40" i="81"/>
  <c r="E96" i="81"/>
  <c r="AD64" i="71"/>
  <c r="AE45" i="71"/>
  <c r="AA10" i="71"/>
  <c r="AH10" i="71" s="1"/>
  <c r="G48" i="81"/>
  <c r="AB84" i="71"/>
  <c r="F36" i="81"/>
  <c r="E27" i="81"/>
  <c r="AE80" i="71"/>
  <c r="E46" i="81"/>
  <c r="AA8" i="71"/>
  <c r="AH8" i="71" s="1"/>
  <c r="AE97" i="71"/>
  <c r="AB53" i="71"/>
  <c r="AC48" i="71"/>
  <c r="AB39" i="71"/>
  <c r="AC38" i="71"/>
  <c r="AC69" i="71"/>
  <c r="G20" i="81"/>
  <c r="AE29" i="71"/>
  <c r="AB27" i="71"/>
  <c r="AA77" i="71"/>
  <c r="AH77" i="71" s="1"/>
  <c r="AB88" i="71"/>
  <c r="F104" i="81"/>
  <c r="AE6" i="71"/>
  <c r="AD93" i="71"/>
  <c r="F94" i="81"/>
  <c r="C21" i="81"/>
  <c r="E50" i="81"/>
  <c r="AA96" i="71"/>
  <c r="AH96" i="71" s="1"/>
  <c r="C61" i="81"/>
  <c r="C68" i="81"/>
  <c r="G74" i="81"/>
  <c r="AA46" i="71"/>
  <c r="AH46" i="71" s="1"/>
  <c r="C38" i="81"/>
  <c r="AB62" i="71"/>
  <c r="F79" i="81"/>
  <c r="G97" i="81"/>
  <c r="C29" i="81"/>
  <c r="D17" i="81"/>
  <c r="C95" i="81"/>
  <c r="D22" i="81"/>
  <c r="AC5" i="71"/>
  <c r="F14" i="81"/>
  <c r="C11" i="81"/>
  <c r="AD65" i="71"/>
  <c r="AB101" i="71"/>
  <c r="G84" i="81"/>
  <c r="AC26" i="71"/>
  <c r="AE91" i="71"/>
  <c r="F19" i="81"/>
  <c r="AA104" i="71"/>
  <c r="AH104" i="71" s="1"/>
  <c r="AA14" i="71"/>
  <c r="AH14" i="71" s="1"/>
  <c r="AB59" i="71"/>
  <c r="AC56" i="71"/>
  <c r="AC24" i="71"/>
  <c r="AB99" i="71"/>
  <c r="G41" i="81"/>
  <c r="AC90" i="71"/>
  <c r="G37" i="81"/>
  <c r="E58" i="81"/>
  <c r="D66" i="81"/>
  <c r="D80" i="81"/>
  <c r="D82" i="81"/>
  <c r="AB66" i="71"/>
  <c r="C54" i="81"/>
  <c r="D49" i="81"/>
  <c r="AE34" i="71"/>
  <c r="D55" i="81"/>
  <c r="C76" i="81"/>
  <c r="G90" i="81"/>
  <c r="AC49" i="71"/>
  <c r="F9" i="81"/>
  <c r="C92" i="81"/>
  <c r="C88" i="81"/>
  <c r="AC13" i="71"/>
  <c r="G63" i="81"/>
  <c r="F43" i="81"/>
  <c r="AE61" i="71"/>
  <c r="E72" i="81"/>
  <c r="AE85" i="71"/>
  <c r="AD35" i="71"/>
  <c r="AC28" i="71"/>
  <c r="C10" i="81"/>
  <c r="AC7" i="71"/>
  <c r="AC52" i="71"/>
  <c r="C59" i="81"/>
  <c r="C86" i="81"/>
  <c r="D91" i="81"/>
  <c r="AA9" i="71"/>
  <c r="AH9" i="71" s="1"/>
  <c r="AA16" i="71"/>
  <c r="AH16" i="71" s="1"/>
  <c r="AC89" i="71"/>
  <c r="G44" i="81"/>
  <c r="G34" i="81"/>
  <c r="AD36" i="71"/>
  <c r="D69" i="81"/>
  <c r="E26" i="81"/>
  <c r="AE12" i="71"/>
  <c r="E40" i="81"/>
  <c r="AD31" i="71"/>
  <c r="AB64" i="71"/>
  <c r="AB45" i="71"/>
  <c r="AA19" i="71"/>
  <c r="AE10" i="71"/>
  <c r="AC76" i="71"/>
  <c r="AB47" i="71"/>
  <c r="AD102" i="71"/>
  <c r="C70" i="81"/>
  <c r="AA63" i="71"/>
  <c r="AH63" i="71" s="1"/>
  <c r="D31" i="81"/>
  <c r="AC73" i="71"/>
  <c r="AB23" i="71"/>
  <c r="E101" i="81"/>
  <c r="F33" i="81"/>
  <c r="F45" i="81"/>
  <c r="AC11" i="71"/>
  <c r="D48" i="81"/>
  <c r="AC103" i="71"/>
  <c r="AD84" i="71"/>
  <c r="C36" i="81"/>
  <c r="G27" i="81"/>
  <c r="AB67" i="71"/>
  <c r="AB80" i="71"/>
  <c r="F64" i="81"/>
  <c r="F62" i="81"/>
  <c r="AE95" i="71"/>
  <c r="AB94" i="71"/>
  <c r="AD21" i="71"/>
  <c r="F83" i="81"/>
  <c r="C28" i="81"/>
  <c r="AD78" i="71"/>
  <c r="AD42" i="71"/>
  <c r="C99" i="81"/>
  <c r="C46" i="81"/>
  <c r="D85" i="81"/>
  <c r="AD92" i="71"/>
  <c r="AC68" i="71"/>
  <c r="C73" i="81"/>
  <c r="C77" i="81"/>
  <c r="AD17" i="71"/>
  <c r="AD81" i="71"/>
  <c r="D105" i="81"/>
  <c r="AA70" i="71"/>
  <c r="AH70" i="71" s="1"/>
  <c r="AD41" i="71"/>
  <c r="E35" i="81"/>
  <c r="D16" i="81"/>
  <c r="F8" i="81"/>
  <c r="AC8" i="71"/>
  <c r="AC97" i="71"/>
  <c r="AD18" i="71"/>
  <c r="AC75" i="71"/>
  <c r="AD32" i="71"/>
  <c r="AA53" i="71"/>
  <c r="AH53" i="71" s="1"/>
  <c r="E53" i="81"/>
  <c r="AA48" i="71"/>
  <c r="AH48" i="71" s="1"/>
  <c r="G102" i="81"/>
  <c r="AC74" i="71"/>
  <c r="AE51" i="71"/>
  <c r="AB50" i="71"/>
  <c r="F51" i="81"/>
  <c r="AE60" i="71"/>
  <c r="AE39" i="71"/>
  <c r="D87" i="81"/>
  <c r="AA69" i="71"/>
  <c r="AH69" i="71" s="1"/>
  <c r="AD22" i="71"/>
  <c r="E60" i="81"/>
  <c r="G52" i="81"/>
  <c r="C20" i="81"/>
  <c r="AB29" i="71"/>
  <c r="D65" i="81"/>
  <c r="AE27" i="71"/>
  <c r="AC98" i="71"/>
  <c r="AA72" i="71"/>
  <c r="AE25" i="71"/>
  <c r="AC58" i="71"/>
  <c r="G106" i="81"/>
  <c r="AC77" i="71"/>
  <c r="AD43" i="71"/>
  <c r="F12" i="81"/>
  <c r="AA33" i="71"/>
  <c r="AH33" i="71" s="1"/>
  <c r="F24" i="81"/>
  <c r="D89" i="81"/>
  <c r="C100" i="81"/>
  <c r="C42" i="81"/>
  <c r="G67" i="81"/>
  <c r="C56" i="81"/>
  <c r="C23" i="81"/>
  <c r="G30" i="81"/>
  <c r="G47" i="81"/>
  <c r="G13" i="81"/>
  <c r="D104" i="81"/>
  <c r="E21" i="81"/>
  <c r="AB79" i="71"/>
  <c r="E32" i="81"/>
  <c r="AD71" i="71"/>
  <c r="AE62" i="71"/>
  <c r="F29" i="81"/>
  <c r="AC44" i="71"/>
  <c r="F22" i="81"/>
  <c r="AA5" i="71"/>
  <c r="AC91" i="71"/>
  <c r="AE49" i="71"/>
  <c r="AE13" i="71"/>
  <c r="D71" i="81"/>
  <c r="AE30" i="71"/>
  <c r="F59" i="81"/>
  <c r="AC9" i="71"/>
  <c r="AD19" i="71"/>
  <c r="F15" i="81"/>
  <c r="AB42" i="71"/>
  <c r="D99" i="81"/>
  <c r="AB55" i="71"/>
  <c r="F25" i="81"/>
  <c r="AA92" i="71"/>
  <c r="AH92" i="71" s="1"/>
  <c r="AE70" i="71"/>
  <c r="G35" i="81"/>
  <c r="D8" i="81"/>
  <c r="AD15" i="71"/>
  <c r="G87" i="81"/>
  <c r="AB22" i="71"/>
  <c r="C12" i="81"/>
  <c r="F103" i="81"/>
  <c r="AA88" i="71"/>
  <c r="AH88" i="71" s="1"/>
  <c r="G104" i="81"/>
  <c r="AC6" i="71"/>
  <c r="AB93" i="71"/>
  <c r="E94" i="81"/>
  <c r="G21" i="81"/>
  <c r="D50" i="81"/>
  <c r="AC79" i="71"/>
  <c r="AE96" i="71"/>
  <c r="E74" i="81"/>
  <c r="F32" i="81"/>
  <c r="F98" i="81"/>
  <c r="AE71" i="71"/>
  <c r="AC62" i="71"/>
  <c r="D79" i="81"/>
  <c r="E97" i="81"/>
  <c r="D29" i="81"/>
  <c r="G17" i="81"/>
  <c r="D95" i="81"/>
  <c r="AD44" i="71"/>
  <c r="F18" i="81"/>
  <c r="C22" i="81"/>
  <c r="AB5" i="71"/>
  <c r="G14" i="81"/>
  <c r="D11" i="81"/>
  <c r="C93" i="81"/>
  <c r="AC65" i="71"/>
  <c r="AA83" i="71"/>
  <c r="AH83" i="71" s="1"/>
  <c r="AA26" i="71"/>
  <c r="AH26" i="71" s="1"/>
  <c r="AD91" i="71"/>
  <c r="D19" i="81"/>
  <c r="AE104" i="71"/>
  <c r="AE14" i="71"/>
  <c r="AA56" i="71"/>
  <c r="AH56" i="71" s="1"/>
  <c r="AB54" i="71"/>
  <c r="AA99" i="71"/>
  <c r="AH99" i="71" s="1"/>
  <c r="F41" i="81"/>
  <c r="F7" i="81"/>
  <c r="E37" i="81"/>
  <c r="E66" i="81"/>
  <c r="C80" i="81"/>
  <c r="C82" i="81"/>
  <c r="AA66" i="71"/>
  <c r="AH66" i="71" s="1"/>
  <c r="G54" i="81"/>
  <c r="C49" i="81"/>
  <c r="AC34" i="71"/>
  <c r="C55" i="81"/>
  <c r="G76" i="81"/>
  <c r="AA49" i="71"/>
  <c r="E9" i="81"/>
  <c r="G88" i="81"/>
  <c r="AA13" i="71"/>
  <c r="AH13" i="71" s="1"/>
  <c r="C63" i="81"/>
  <c r="D43" i="81"/>
  <c r="AD61" i="71"/>
  <c r="AD20" i="71"/>
  <c r="E71" i="81"/>
  <c r="C72" i="81"/>
  <c r="AD85" i="71"/>
  <c r="AC35" i="71"/>
  <c r="AB28" i="71"/>
  <c r="AB30" i="71"/>
  <c r="G10" i="81"/>
  <c r="AB7" i="71"/>
  <c r="AE87" i="71"/>
  <c r="AB52" i="71"/>
  <c r="D59" i="81"/>
  <c r="C91" i="81"/>
  <c r="AB89" i="71"/>
  <c r="E44" i="81"/>
  <c r="F34" i="81"/>
  <c r="AC36" i="71"/>
  <c r="C57" i="81"/>
  <c r="D26" i="81"/>
  <c r="AE57" i="71"/>
  <c r="AD12" i="71"/>
  <c r="F96" i="81"/>
  <c r="AA64" i="71"/>
  <c r="AA45" i="71"/>
  <c r="AH45" i="71" s="1"/>
  <c r="AB19" i="71"/>
  <c r="AC10" i="71"/>
  <c r="AB76" i="71"/>
  <c r="AC102" i="71"/>
  <c r="G70" i="81"/>
  <c r="C31" i="81"/>
  <c r="AA73" i="71"/>
  <c r="AH73" i="71" s="1"/>
  <c r="C101" i="81"/>
  <c r="E33" i="81"/>
  <c r="E45" i="81"/>
  <c r="AB11" i="71"/>
  <c r="E48" i="81"/>
  <c r="AA103" i="71"/>
  <c r="AH103" i="71" s="1"/>
  <c r="AC84" i="71"/>
  <c r="G36" i="81"/>
  <c r="C27" i="81"/>
  <c r="AE67" i="71"/>
  <c r="AC80" i="71"/>
  <c r="E64" i="81"/>
  <c r="AD100" i="71"/>
  <c r="G62" i="81"/>
  <c r="AD95" i="71"/>
  <c r="AA94" i="71"/>
  <c r="AH94" i="71" s="1"/>
  <c r="AB21" i="71"/>
  <c r="G28" i="81"/>
  <c r="AC78" i="71"/>
  <c r="C15" i="81"/>
  <c r="AC42" i="71"/>
  <c r="F99" i="81"/>
  <c r="AC55" i="71"/>
  <c r="G46" i="81"/>
  <c r="C85" i="81"/>
  <c r="G25" i="81"/>
  <c r="AB92" i="71"/>
  <c r="AA68" i="71"/>
  <c r="AH68" i="71" s="1"/>
  <c r="D77" i="81"/>
  <c r="AC17" i="71"/>
  <c r="AB81" i="71"/>
  <c r="F78" i="81"/>
  <c r="AC41" i="71"/>
  <c r="C35" i="81"/>
  <c r="C75" i="81"/>
  <c r="C16" i="81"/>
  <c r="G8" i="81"/>
  <c r="AC37" i="71"/>
  <c r="AA97" i="71"/>
  <c r="AH97" i="71" s="1"/>
  <c r="AC18" i="71"/>
  <c r="AE15" i="71"/>
  <c r="AD75" i="71"/>
  <c r="AB32" i="71"/>
  <c r="AD53" i="71"/>
  <c r="C53" i="81"/>
  <c r="AE48" i="71"/>
  <c r="AA74" i="71"/>
  <c r="AH74" i="71" s="1"/>
  <c r="AC51" i="71"/>
  <c r="AC50" i="71"/>
  <c r="E51" i="81"/>
  <c r="AD60" i="71"/>
  <c r="AD86" i="71"/>
  <c r="AC39" i="71"/>
  <c r="AD38" i="71"/>
  <c r="AE22" i="71"/>
  <c r="C60" i="81"/>
  <c r="G81" i="81"/>
  <c r="F52" i="81"/>
  <c r="G65" i="81"/>
  <c r="AC27" i="71"/>
  <c r="AA98" i="71"/>
  <c r="AH98" i="71" s="1"/>
  <c r="AE72" i="71"/>
  <c r="AD25" i="71"/>
  <c r="AB58" i="71"/>
  <c r="C39" i="81"/>
  <c r="F106" i="81"/>
  <c r="AB77" i="71"/>
  <c r="AD82" i="71"/>
  <c r="D12" i="81"/>
  <c r="D24" i="81"/>
  <c r="G89" i="81"/>
  <c r="AD40" i="71"/>
  <c r="G100" i="81"/>
  <c r="G42" i="81"/>
  <c r="G103" i="81"/>
  <c r="E67" i="81"/>
  <c r="D23" i="81"/>
  <c r="F47" i="81"/>
  <c r="E13" i="81"/>
  <c r="W173" i="82"/>
  <c r="AH173" i="82"/>
  <c r="AH172" i="82"/>
  <c r="AH64" i="71" l="1"/>
  <c r="AH49" i="71"/>
  <c r="AH5" i="71"/>
  <c r="AH72" i="71"/>
  <c r="AH19" i="71"/>
  <c r="AH15" i="71"/>
  <c r="AH67" i="71"/>
  <c r="AH35" i="71"/>
  <c r="AH25" i="71"/>
  <c r="AH42" i="71"/>
  <c r="AH89" i="71"/>
  <c r="AH31" i="71"/>
  <c r="AH55" i="71"/>
  <c r="AH80" i="71"/>
  <c r="AH76" i="71"/>
  <c r="AH93" i="71"/>
  <c r="W174" i="82"/>
  <c r="DU5" i="71" l="1"/>
  <c r="EG5" i="71" s="1"/>
  <c r="DU85" i="71"/>
  <c r="EG85" i="71" s="1"/>
  <c r="DU84" i="71"/>
  <c r="EG84" i="71" s="1"/>
  <c r="DU83" i="71"/>
  <c r="EG83" i="71" s="1"/>
  <c r="DU86" i="71"/>
  <c r="EG86" i="71" s="1"/>
  <c r="DU87" i="71"/>
  <c r="DU81" i="71"/>
  <c r="DU82" i="71"/>
  <c r="EG82" i="71" s="1"/>
  <c r="DU75" i="71"/>
  <c r="EG75" i="71" s="1"/>
  <c r="DU80" i="71"/>
  <c r="DU77" i="71"/>
  <c r="EG77" i="71" s="1"/>
  <c r="DU79" i="71"/>
  <c r="EG79" i="71" s="1"/>
  <c r="DU78" i="71"/>
  <c r="DU76" i="71"/>
  <c r="EG76" i="71" s="1"/>
  <c r="DU7" i="71"/>
  <c r="EG7" i="71" s="1"/>
  <c r="DU27" i="71"/>
  <c r="DU28" i="71"/>
  <c r="DU68" i="71"/>
  <c r="DU67" i="71"/>
  <c r="DU66" i="71"/>
  <c r="DU65" i="71"/>
  <c r="DU69" i="71"/>
  <c r="DU9" i="71"/>
  <c r="DU19" i="71"/>
  <c r="DU95" i="71"/>
  <c r="EG95" i="71" s="1"/>
  <c r="DU94" i="71"/>
  <c r="DU96" i="71"/>
  <c r="EG96" i="71" s="1"/>
  <c r="DU97" i="71"/>
  <c r="EG97" i="71" s="1"/>
  <c r="DU100" i="71"/>
  <c r="EG100" i="71" s="1"/>
  <c r="DU99" i="71"/>
  <c r="DU98" i="71"/>
  <c r="EG98" i="71" s="1"/>
  <c r="DU8" i="71"/>
  <c r="DU10" i="71"/>
  <c r="EG10" i="71" s="1"/>
  <c r="DU26" i="71"/>
  <c r="DU29" i="71"/>
  <c r="DU16" i="71"/>
  <c r="EG16" i="71" s="1"/>
  <c r="DU103" i="71"/>
  <c r="EG103" i="71" s="1"/>
  <c r="DU104" i="71"/>
  <c r="DU101" i="71"/>
  <c r="EG101" i="71" s="1"/>
  <c r="DU102" i="71"/>
  <c r="DU33" i="71"/>
  <c r="DU32" i="71"/>
  <c r="DU90" i="71"/>
  <c r="EG90" i="71" s="1"/>
  <c r="DU91" i="71"/>
  <c r="EG91" i="71" s="1"/>
  <c r="DU88" i="71"/>
  <c r="DU89" i="71"/>
  <c r="EG89" i="71" s="1"/>
  <c r="DU93" i="71"/>
  <c r="DU92" i="71"/>
  <c r="EG92" i="71" s="1"/>
  <c r="DU18" i="71"/>
  <c r="EG18" i="71" s="1"/>
  <c r="DU34" i="71"/>
  <c r="DU35" i="71"/>
  <c r="EG35" i="71" s="1"/>
  <c r="DU36" i="71"/>
  <c r="EG36" i="71" s="1"/>
  <c r="DU53" i="71"/>
  <c r="DU54" i="71"/>
  <c r="EG54" i="71" s="1"/>
  <c r="DU58" i="71"/>
  <c r="DU59" i="71"/>
  <c r="EG59" i="71" s="1"/>
  <c r="DU46" i="71"/>
  <c r="DU45" i="71"/>
  <c r="DU44" i="71"/>
  <c r="DU47" i="71"/>
  <c r="EG47" i="71" s="1"/>
  <c r="DU37" i="71"/>
  <c r="DU40" i="71"/>
  <c r="DU39" i="71"/>
  <c r="DU38" i="71"/>
  <c r="EG38" i="71" s="1"/>
  <c r="DU6" i="71"/>
  <c r="EG6" i="71" s="1"/>
  <c r="DU24" i="71"/>
  <c r="EG24" i="71" s="1"/>
  <c r="DU50" i="71"/>
  <c r="EG50" i="71" s="1"/>
  <c r="DU49" i="71"/>
  <c r="DU48" i="71"/>
  <c r="DU51" i="71"/>
  <c r="EG51" i="71" s="1"/>
  <c r="DU52" i="71"/>
  <c r="DU31" i="71"/>
  <c r="DU30" i="71"/>
  <c r="EG30" i="71" s="1"/>
  <c r="DU55" i="71"/>
  <c r="EG55" i="71" s="1"/>
  <c r="DU12" i="71"/>
  <c r="DU14" i="71"/>
  <c r="EG14" i="71" s="1"/>
  <c r="DU13" i="71"/>
  <c r="DU42" i="71"/>
  <c r="DU43" i="71"/>
  <c r="DU41" i="71"/>
  <c r="EG41" i="71" s="1"/>
  <c r="DU57" i="71"/>
  <c r="EG57" i="71" s="1"/>
  <c r="DU56" i="71"/>
  <c r="DU25" i="71"/>
  <c r="EG25" i="71" s="1"/>
  <c r="DU63" i="71"/>
  <c r="EG63" i="71" s="1"/>
  <c r="DU62" i="71"/>
  <c r="DU64" i="71"/>
  <c r="EG64" i="71" s="1"/>
  <c r="DU60" i="71"/>
  <c r="DU61" i="71"/>
  <c r="DU22" i="71"/>
  <c r="DU23" i="71"/>
  <c r="DU17" i="71"/>
  <c r="DU15" i="71"/>
  <c r="DU71" i="71"/>
  <c r="EG71" i="71" s="1"/>
  <c r="DU72" i="71"/>
  <c r="EG72" i="71" s="1"/>
  <c r="DU70" i="71"/>
  <c r="DU73" i="71"/>
  <c r="DU74" i="71"/>
  <c r="DU11" i="71"/>
  <c r="DU20" i="71"/>
  <c r="DU21" i="71"/>
  <c r="DW9" i="71"/>
  <c r="DX6" i="71"/>
  <c r="DY6" i="71"/>
  <c r="DY5" i="71"/>
  <c r="DX9" i="71"/>
  <c r="DX10" i="71"/>
  <c r="DW7" i="71"/>
  <c r="DX7" i="71"/>
  <c r="DX5" i="71"/>
  <c r="DW10" i="71"/>
  <c r="DY9" i="71"/>
  <c r="DW5" i="71"/>
  <c r="DY10" i="71"/>
  <c r="DW8" i="71"/>
  <c r="DW6" i="71"/>
  <c r="DX8" i="71"/>
  <c r="DY7" i="71"/>
  <c r="DY8" i="71"/>
  <c r="EG74" i="71" l="1"/>
  <c r="EF74" i="71"/>
  <c r="DZ74" i="71"/>
  <c r="DZ62" i="71"/>
  <c r="EF62" i="71"/>
  <c r="EG48" i="71"/>
  <c r="EF48" i="71"/>
  <c r="DZ48" i="71"/>
  <c r="DZ44" i="71"/>
  <c r="EF44" i="71"/>
  <c r="ED10" i="71"/>
  <c r="EC10" i="71"/>
  <c r="EG73" i="71"/>
  <c r="EF73" i="71"/>
  <c r="DZ73" i="71"/>
  <c r="EG23" i="71"/>
  <c r="DZ23" i="71"/>
  <c r="EF23" i="71"/>
  <c r="EF41" i="71"/>
  <c r="DZ41" i="71"/>
  <c r="DZ55" i="71"/>
  <c r="EF55" i="71"/>
  <c r="EG49" i="71"/>
  <c r="EF49" i="71"/>
  <c r="DZ49" i="71"/>
  <c r="EF38" i="71"/>
  <c r="DZ38" i="71"/>
  <c r="EG45" i="71"/>
  <c r="DZ45" i="71"/>
  <c r="EF45" i="71"/>
  <c r="DZ92" i="71"/>
  <c r="EF92" i="71"/>
  <c r="EF90" i="71"/>
  <c r="DZ90" i="71"/>
  <c r="DZ103" i="71"/>
  <c r="EF103" i="71"/>
  <c r="DZ96" i="71"/>
  <c r="EF96" i="71"/>
  <c r="EG66" i="71"/>
  <c r="EF66" i="71"/>
  <c r="DZ66" i="71"/>
  <c r="EF76" i="71"/>
  <c r="DZ76" i="71"/>
  <c r="EF75" i="71"/>
  <c r="DZ75" i="71"/>
  <c r="DZ83" i="71"/>
  <c r="EF83" i="71"/>
  <c r="ED8" i="71"/>
  <c r="EG17" i="71"/>
  <c r="DZ17" i="71"/>
  <c r="EF17" i="71"/>
  <c r="EG53" i="71"/>
  <c r="EF53" i="71"/>
  <c r="DZ53" i="71"/>
  <c r="EG8" i="71"/>
  <c r="DZ8" i="71"/>
  <c r="EF8" i="71"/>
  <c r="EG65" i="71"/>
  <c r="DZ65" i="71"/>
  <c r="EF65" i="71"/>
  <c r="EB5" i="71"/>
  <c r="EC9" i="71"/>
  <c r="EB9" i="71"/>
  <c r="EG70" i="71"/>
  <c r="DZ70" i="71"/>
  <c r="EF70" i="71"/>
  <c r="EG22" i="71"/>
  <c r="EF22" i="71"/>
  <c r="DZ22" i="71"/>
  <c r="DZ63" i="71"/>
  <c r="EF63" i="71"/>
  <c r="EG43" i="71"/>
  <c r="EF43" i="71"/>
  <c r="DZ43" i="71"/>
  <c r="EG39" i="71"/>
  <c r="EF39" i="71"/>
  <c r="DZ39" i="71"/>
  <c r="EG46" i="71"/>
  <c r="EF46" i="71"/>
  <c r="DZ46" i="71"/>
  <c r="EF36" i="71"/>
  <c r="DZ36" i="71"/>
  <c r="EG93" i="71"/>
  <c r="DZ93" i="71"/>
  <c r="EF93" i="71"/>
  <c r="EG32" i="71"/>
  <c r="EF32" i="71"/>
  <c r="DZ32" i="71"/>
  <c r="DZ98" i="71"/>
  <c r="EF98" i="71"/>
  <c r="EG94" i="71"/>
  <c r="DZ94" i="71"/>
  <c r="EF94" i="71"/>
  <c r="EG67" i="71"/>
  <c r="DZ67" i="71"/>
  <c r="EF67" i="71"/>
  <c r="EG78" i="71"/>
  <c r="DZ78" i="71"/>
  <c r="EF78" i="71"/>
  <c r="EG61" i="71"/>
  <c r="DZ61" i="71"/>
  <c r="EF61" i="71"/>
  <c r="EG42" i="71"/>
  <c r="DZ42" i="71"/>
  <c r="EF42" i="71"/>
  <c r="EF30" i="71"/>
  <c r="DZ30" i="71"/>
  <c r="EF50" i="71"/>
  <c r="DZ50" i="71"/>
  <c r="EG40" i="71"/>
  <c r="DZ40" i="71"/>
  <c r="EF40" i="71"/>
  <c r="EG33" i="71"/>
  <c r="EF33" i="71"/>
  <c r="DZ33" i="71"/>
  <c r="EF16" i="71"/>
  <c r="DZ16" i="71"/>
  <c r="EG99" i="71"/>
  <c r="DZ99" i="71"/>
  <c r="EF99" i="71"/>
  <c r="EG68" i="71"/>
  <c r="EF68" i="71"/>
  <c r="DZ68" i="71"/>
  <c r="EF82" i="71"/>
  <c r="DZ82" i="71"/>
  <c r="DZ84" i="71"/>
  <c r="EF84" i="71"/>
  <c r="DZ25" i="71"/>
  <c r="EF25" i="71"/>
  <c r="EG13" i="71"/>
  <c r="DZ13" i="71"/>
  <c r="EF13" i="71"/>
  <c r="EG31" i="71"/>
  <c r="EF31" i="71"/>
  <c r="DZ31" i="71"/>
  <c r="EG37" i="71"/>
  <c r="DZ37" i="71"/>
  <c r="EF37" i="71"/>
  <c r="EF59" i="71"/>
  <c r="DZ59" i="71"/>
  <c r="EF35" i="71"/>
  <c r="DZ35" i="71"/>
  <c r="DZ89" i="71"/>
  <c r="EF89" i="71"/>
  <c r="EG102" i="71"/>
  <c r="DZ102" i="71"/>
  <c r="EF102" i="71"/>
  <c r="EG29" i="71"/>
  <c r="DZ29" i="71"/>
  <c r="EF29" i="71"/>
  <c r="DZ95" i="71"/>
  <c r="EF95" i="71"/>
  <c r="EG28" i="71"/>
  <c r="DZ28" i="71"/>
  <c r="EF28" i="71"/>
  <c r="DZ79" i="71"/>
  <c r="EF79" i="71"/>
  <c r="EG81" i="71"/>
  <c r="DZ81" i="71"/>
  <c r="EF81" i="71"/>
  <c r="EC8" i="71"/>
  <c r="EG58" i="71"/>
  <c r="DZ58" i="71"/>
  <c r="EF58" i="71"/>
  <c r="EG26" i="71"/>
  <c r="DZ26" i="71"/>
  <c r="EF26" i="71"/>
  <c r="EF100" i="71"/>
  <c r="DZ100" i="71"/>
  <c r="EG19" i="71"/>
  <c r="EF19" i="71"/>
  <c r="DZ19" i="71"/>
  <c r="EG27" i="71"/>
  <c r="EF27" i="71"/>
  <c r="DZ27" i="71"/>
  <c r="EG87" i="71"/>
  <c r="DZ87" i="71"/>
  <c r="EF87" i="71"/>
  <c r="EF85" i="71"/>
  <c r="DZ85" i="71"/>
  <c r="ED5" i="71"/>
  <c r="ED7" i="71"/>
  <c r="DZ72" i="71"/>
  <c r="EF72" i="71"/>
  <c r="ED6" i="71"/>
  <c r="EG21" i="71"/>
  <c r="EF21" i="71"/>
  <c r="DZ21" i="71"/>
  <c r="EG52" i="71"/>
  <c r="EF52" i="71"/>
  <c r="DZ52" i="71"/>
  <c r="EG34" i="71"/>
  <c r="EF34" i="71"/>
  <c r="DZ34" i="71"/>
  <c r="EB6" i="71"/>
  <c r="EC7" i="71"/>
  <c r="EC6" i="71"/>
  <c r="EG20" i="71"/>
  <c r="EF20" i="71"/>
  <c r="DZ20" i="71"/>
  <c r="DZ71" i="71"/>
  <c r="EF71" i="71"/>
  <c r="DZ64" i="71"/>
  <c r="EF64" i="71"/>
  <c r="DZ14" i="71"/>
  <c r="EF14" i="71"/>
  <c r="DZ47" i="71"/>
  <c r="EF47" i="71"/>
  <c r="DZ101" i="71"/>
  <c r="EF101" i="71"/>
  <c r="EG9" i="71"/>
  <c r="DZ9" i="71"/>
  <c r="EF9" i="71"/>
  <c r="DZ77" i="71"/>
  <c r="EF77" i="71"/>
  <c r="ED9" i="71"/>
  <c r="EB10" i="71"/>
  <c r="EG60" i="71"/>
  <c r="EF60" i="71"/>
  <c r="DZ60" i="71"/>
  <c r="EC5" i="71"/>
  <c r="EG56" i="71"/>
  <c r="DZ56" i="71"/>
  <c r="EF56" i="71"/>
  <c r="EF24" i="71"/>
  <c r="DZ24" i="71"/>
  <c r="EG88" i="71"/>
  <c r="EF88" i="71"/>
  <c r="DZ88" i="71"/>
  <c r="EB8" i="71"/>
  <c r="EB7" i="71"/>
  <c r="EG11" i="71"/>
  <c r="EF11" i="71"/>
  <c r="DZ11" i="71"/>
  <c r="EG15" i="71"/>
  <c r="DZ15" i="71"/>
  <c r="EF15" i="71"/>
  <c r="EG62" i="71"/>
  <c r="EF57" i="71"/>
  <c r="DZ57" i="71"/>
  <c r="EG12" i="71"/>
  <c r="EF12" i="71"/>
  <c r="DZ12" i="71"/>
  <c r="EF51" i="71"/>
  <c r="DZ51" i="71"/>
  <c r="EF6" i="71"/>
  <c r="DZ6" i="71"/>
  <c r="EG44" i="71"/>
  <c r="DZ54" i="71"/>
  <c r="EF54" i="71"/>
  <c r="DZ18" i="71"/>
  <c r="EF18" i="71"/>
  <c r="EF91" i="71"/>
  <c r="DZ91" i="71"/>
  <c r="EG104" i="71"/>
  <c r="DZ104" i="71"/>
  <c r="EF104" i="71"/>
  <c r="DZ10" i="71"/>
  <c r="EF10" i="71"/>
  <c r="EF97" i="71"/>
  <c r="DZ97" i="71"/>
  <c r="EG69" i="71"/>
  <c r="DZ69" i="71"/>
  <c r="EF69" i="71"/>
  <c r="EF7" i="71"/>
  <c r="DZ7" i="71"/>
  <c r="EG80" i="71"/>
  <c r="DZ80" i="71"/>
  <c r="EF80" i="71"/>
  <c r="DZ86" i="71"/>
  <c r="EF86" i="71"/>
  <c r="EF5" i="71"/>
  <c r="DZ5" i="71"/>
  <c r="DX15" i="71"/>
  <c r="DY14" i="71"/>
  <c r="DY15" i="71"/>
  <c r="DV8" i="71"/>
  <c r="DY12" i="71"/>
  <c r="DX13" i="71"/>
  <c r="DW15" i="71"/>
  <c r="DW13" i="71"/>
  <c r="DV7" i="71"/>
  <c r="DY16" i="71"/>
  <c r="DX12" i="71"/>
  <c r="DX11" i="71"/>
  <c r="DV10" i="71"/>
  <c r="DY17" i="71"/>
  <c r="DY11" i="71"/>
  <c r="DX14" i="71"/>
  <c r="DW16" i="71"/>
  <c r="DV6" i="71"/>
  <c r="DY13" i="71"/>
  <c r="DV5" i="71"/>
  <c r="DW14" i="71"/>
  <c r="DX16" i="71"/>
  <c r="DW12" i="71"/>
  <c r="DW17" i="71"/>
  <c r="DV9" i="71"/>
  <c r="DW11" i="71"/>
  <c r="DX17" i="71"/>
  <c r="AH174" i="82"/>
  <c r="W175" i="82"/>
  <c r="AH175" i="82" s="1"/>
  <c r="EB17" i="71" l="1"/>
  <c r="ED15" i="71"/>
  <c r="EA6" i="71"/>
  <c r="EA10" i="71"/>
  <c r="EC15" i="71"/>
  <c r="EC17" i="71"/>
  <c r="EB14" i="71"/>
  <c r="EC11" i="71"/>
  <c r="EB11" i="71"/>
  <c r="ED17" i="71"/>
  <c r="EC13" i="71"/>
  <c r="EB16" i="71"/>
  <c r="EC12" i="71"/>
  <c r="ED12" i="71"/>
  <c r="EA9" i="71"/>
  <c r="EA5" i="71"/>
  <c r="ED11" i="71"/>
  <c r="EA7" i="71"/>
  <c r="EA8" i="71"/>
  <c r="ED13" i="71"/>
  <c r="ED16" i="71"/>
  <c r="EB13" i="71"/>
  <c r="EB12" i="71"/>
  <c r="EB15" i="71"/>
  <c r="ED14" i="71"/>
  <c r="EC14" i="71"/>
  <c r="EC16" i="71"/>
  <c r="DW30" i="71"/>
  <c r="DV13" i="71"/>
  <c r="DV15" i="71"/>
  <c r="DV12" i="71"/>
  <c r="DX32" i="71"/>
  <c r="DY26" i="71"/>
  <c r="DW32" i="71"/>
  <c r="DW21" i="71"/>
  <c r="DY20" i="71"/>
  <c r="DX31" i="71"/>
  <c r="DW20" i="71"/>
  <c r="DY28" i="71"/>
  <c r="DX30" i="71"/>
  <c r="DW19" i="71"/>
  <c r="DX25" i="71"/>
  <c r="DW22" i="71"/>
  <c r="DY24" i="71"/>
  <c r="DY27" i="71"/>
  <c r="DX19" i="71"/>
  <c r="DX22" i="71"/>
  <c r="DV16" i="71"/>
  <c r="DW31" i="71"/>
  <c r="DW23" i="71"/>
  <c r="DV17" i="71"/>
  <c r="DW18" i="71"/>
  <c r="DY18" i="71"/>
  <c r="DW29" i="71"/>
  <c r="DW26" i="71"/>
  <c r="DX21" i="71"/>
  <c r="DY22" i="71"/>
  <c r="DY21" i="71"/>
  <c r="DX27" i="71"/>
  <c r="DX23" i="71"/>
  <c r="DY33" i="71"/>
  <c r="DX29" i="71"/>
  <c r="DX33" i="71"/>
  <c r="DV14" i="71"/>
  <c r="DX28" i="71"/>
  <c r="DY32" i="71"/>
  <c r="DY29" i="71"/>
  <c r="DX18" i="71"/>
  <c r="DX24" i="71"/>
  <c r="DY19" i="71"/>
  <c r="DW27" i="71"/>
  <c r="DY25" i="71"/>
  <c r="DX20" i="71"/>
  <c r="DW28" i="71"/>
  <c r="DW33" i="71"/>
  <c r="DY31" i="71"/>
  <c r="DY30" i="71"/>
  <c r="DY23" i="71"/>
  <c r="DW24" i="71"/>
  <c r="DX26" i="71"/>
  <c r="DV11" i="71"/>
  <c r="DW25" i="71"/>
  <c r="W176" i="82"/>
  <c r="AH176" i="82"/>
  <c r="ED21" i="71" l="1"/>
  <c r="EC28" i="71"/>
  <c r="EA15" i="71"/>
  <c r="ED22" i="71"/>
  <c r="EC22" i="71"/>
  <c r="ED28" i="71"/>
  <c r="ED33" i="71"/>
  <c r="EB32" i="71"/>
  <c r="EB25" i="71"/>
  <c r="EC21" i="71"/>
  <c r="EB18" i="71"/>
  <c r="EC19" i="71"/>
  <c r="ED24" i="71"/>
  <c r="EB20" i="71"/>
  <c r="ED26" i="71"/>
  <c r="EA13" i="71"/>
  <c r="EC26" i="71"/>
  <c r="EC31" i="71"/>
  <c r="EC32" i="71"/>
  <c r="EB30" i="71"/>
  <c r="ED31" i="71"/>
  <c r="EC30" i="71"/>
  <c r="EC23" i="71"/>
  <c r="EA16" i="71"/>
  <c r="EB33" i="71"/>
  <c r="EC18" i="71"/>
  <c r="EB26" i="71"/>
  <c r="EA14" i="71"/>
  <c r="EA17" i="71"/>
  <c r="EC27" i="71"/>
  <c r="EA12" i="71"/>
  <c r="EB28" i="71"/>
  <c r="EB22" i="71"/>
  <c r="EB24" i="71"/>
  <c r="ED19" i="71"/>
  <c r="EB23" i="71"/>
  <c r="ED20" i="71"/>
  <c r="ED23" i="71"/>
  <c r="EC20" i="71"/>
  <c r="EC33" i="71"/>
  <c r="ED18" i="71"/>
  <c r="EB31" i="71"/>
  <c r="ED27" i="71"/>
  <c r="EC24" i="71"/>
  <c r="EB27" i="71"/>
  <c r="EB29" i="71"/>
  <c r="EA11" i="71"/>
  <c r="ED29" i="71"/>
  <c r="EC25" i="71"/>
  <c r="ED30" i="71"/>
  <c r="ED25" i="71"/>
  <c r="ED32" i="71"/>
  <c r="EC29" i="71"/>
  <c r="EB19" i="71"/>
  <c r="EB21" i="71"/>
  <c r="DW49" i="71"/>
  <c r="DW36" i="71"/>
  <c r="DY57" i="71"/>
  <c r="DY53" i="71"/>
  <c r="DX44" i="71"/>
  <c r="DY44" i="71"/>
  <c r="DW47" i="71"/>
  <c r="DX55" i="71"/>
  <c r="DW40" i="71"/>
  <c r="DW41" i="71"/>
  <c r="DX47" i="71"/>
  <c r="DX38" i="71"/>
  <c r="DX46" i="71"/>
  <c r="DX62" i="71"/>
  <c r="DW63" i="71"/>
  <c r="DW48" i="71"/>
  <c r="DY34" i="71"/>
  <c r="DW50" i="71"/>
  <c r="DW53" i="71"/>
  <c r="DX37" i="71"/>
  <c r="DV28" i="71"/>
  <c r="DW56" i="71"/>
  <c r="DV18" i="71"/>
  <c r="DY38" i="71"/>
  <c r="DX53" i="71"/>
  <c r="DW62" i="71"/>
  <c r="DW42" i="71"/>
  <c r="DX60" i="71"/>
  <c r="DW46" i="71"/>
  <c r="DY59" i="71"/>
  <c r="DY35" i="71"/>
  <c r="DY61" i="71"/>
  <c r="DX39" i="71"/>
  <c r="DY56" i="71"/>
  <c r="DV23" i="71"/>
  <c r="DX42" i="71"/>
  <c r="DY63" i="71"/>
  <c r="DY43" i="71"/>
  <c r="DY54" i="71"/>
  <c r="DX58" i="71"/>
  <c r="DV20" i="71"/>
  <c r="DX56" i="71"/>
  <c r="DY52" i="71"/>
  <c r="DX50" i="71"/>
  <c r="DX61" i="71"/>
  <c r="DY50" i="71"/>
  <c r="DX43" i="71"/>
  <c r="DW34" i="71"/>
  <c r="DW43" i="71"/>
  <c r="DV33" i="71"/>
  <c r="DW52" i="71"/>
  <c r="DY55" i="71"/>
  <c r="DV31" i="71"/>
  <c r="DY40" i="71"/>
  <c r="DY46" i="71"/>
  <c r="DY51" i="71"/>
  <c r="DW57" i="71"/>
  <c r="DW44" i="71"/>
  <c r="DW38" i="71"/>
  <c r="DX52" i="71"/>
  <c r="DW54" i="71"/>
  <c r="DY58" i="71"/>
  <c r="DY48" i="71"/>
  <c r="DX49" i="71"/>
  <c r="DY47" i="71"/>
  <c r="DX36" i="71"/>
  <c r="DV27" i="71"/>
  <c r="DY45" i="71"/>
  <c r="DX35" i="71"/>
  <c r="DX40" i="71"/>
  <c r="DX59" i="71"/>
  <c r="DV29" i="71"/>
  <c r="DW37" i="71"/>
  <c r="DV32" i="71"/>
  <c r="DY49" i="71"/>
  <c r="DX54" i="71"/>
  <c r="DY37" i="71"/>
  <c r="DW55" i="71"/>
  <c r="DW60" i="71"/>
  <c r="DY60" i="71"/>
  <c r="DV26" i="71"/>
  <c r="DW51" i="71"/>
  <c r="DX41" i="71"/>
  <c r="DV22" i="71"/>
  <c r="DV25" i="71"/>
  <c r="DY36" i="71"/>
  <c r="DV24" i="71"/>
  <c r="DV21" i="71"/>
  <c r="DX48" i="71"/>
  <c r="DW59" i="71"/>
  <c r="DW45" i="71"/>
  <c r="DW39" i="71"/>
  <c r="DY62" i="71"/>
  <c r="DV19" i="71"/>
  <c r="DW58" i="71"/>
  <c r="DX57" i="71"/>
  <c r="DX51" i="71"/>
  <c r="DY41" i="71"/>
  <c r="DY42" i="71"/>
  <c r="DX45" i="71"/>
  <c r="DX34" i="71"/>
  <c r="DY39" i="71"/>
  <c r="DX63" i="71"/>
  <c r="DW35" i="71"/>
  <c r="DW61" i="71"/>
  <c r="EC55" i="71" l="1"/>
  <c r="EB52" i="71"/>
  <c r="EC45" i="71"/>
  <c r="EA19" i="71"/>
  <c r="ED37" i="71"/>
  <c r="EA29" i="71"/>
  <c r="ED47" i="71"/>
  <c r="EB38" i="71"/>
  <c r="ED40" i="71"/>
  <c r="EC50" i="71"/>
  <c r="ED43" i="71"/>
  <c r="ED35" i="71"/>
  <c r="EC53" i="71"/>
  <c r="EB50" i="71"/>
  <c r="EC61" i="71"/>
  <c r="ED44" i="71"/>
  <c r="ED42" i="71"/>
  <c r="ED62" i="71"/>
  <c r="EA24" i="71"/>
  <c r="EC41" i="71"/>
  <c r="EC59" i="71"/>
  <c r="EC49" i="71"/>
  <c r="EA33" i="71"/>
  <c r="ED52" i="71"/>
  <c r="ED63" i="71"/>
  <c r="ED38" i="71"/>
  <c r="ED34" i="71"/>
  <c r="EB41" i="71"/>
  <c r="EB47" i="71"/>
  <c r="DV30" i="71"/>
  <c r="EC52" i="71"/>
  <c r="ED36" i="71"/>
  <c r="EB51" i="71"/>
  <c r="ED48" i="71"/>
  <c r="EC56" i="71"/>
  <c r="EC42" i="71"/>
  <c r="ED59" i="71"/>
  <c r="EC38" i="71"/>
  <c r="EC37" i="71"/>
  <c r="EB59" i="71"/>
  <c r="EA21" i="71"/>
  <c r="ED46" i="71"/>
  <c r="EA26" i="71"/>
  <c r="ED55" i="71"/>
  <c r="EB43" i="71"/>
  <c r="EA20" i="71"/>
  <c r="EA23" i="71"/>
  <c r="EB46" i="71"/>
  <c r="EA18" i="71"/>
  <c r="EB48" i="71"/>
  <c r="EC44" i="71"/>
  <c r="EB36" i="71"/>
  <c r="EC34" i="71"/>
  <c r="EC36" i="71"/>
  <c r="ED41" i="71"/>
  <c r="EC63" i="71"/>
  <c r="ED58" i="71"/>
  <c r="EB34" i="71"/>
  <c r="EC60" i="71"/>
  <c r="EB63" i="71"/>
  <c r="EB40" i="71"/>
  <c r="ED61" i="71"/>
  <c r="EB61" i="71"/>
  <c r="EB35" i="71"/>
  <c r="EC54" i="71"/>
  <c r="ED49" i="71"/>
  <c r="EC35" i="71"/>
  <c r="EC58" i="71"/>
  <c r="ED39" i="71"/>
  <c r="EC57" i="71"/>
  <c r="EA25" i="71"/>
  <c r="EB60" i="71"/>
  <c r="EA32" i="71"/>
  <c r="ED45" i="71"/>
  <c r="EB57" i="71"/>
  <c r="EC43" i="71"/>
  <c r="EC39" i="71"/>
  <c r="EB42" i="71"/>
  <c r="EB56" i="71"/>
  <c r="EC62" i="71"/>
  <c r="ED53" i="71"/>
  <c r="EB49" i="71"/>
  <c r="EB55" i="71"/>
  <c r="EB39" i="71"/>
  <c r="EC51" i="71"/>
  <c r="EC40" i="71"/>
  <c r="ED60" i="71"/>
  <c r="EB44" i="71"/>
  <c r="ED57" i="71"/>
  <c r="ED56" i="71"/>
  <c r="EB58" i="71"/>
  <c r="EB45" i="71"/>
  <c r="EC48" i="71"/>
  <c r="EA22" i="71"/>
  <c r="EB37" i="71"/>
  <c r="EA27" i="71"/>
  <c r="EB54" i="71"/>
  <c r="ED51" i="71"/>
  <c r="ED50" i="71"/>
  <c r="ED54" i="71"/>
  <c r="EB62" i="71"/>
  <c r="EA28" i="71"/>
  <c r="EB53" i="71"/>
  <c r="EC47" i="71"/>
  <c r="EC46" i="71"/>
  <c r="DW66" i="71"/>
  <c r="DX69" i="71"/>
  <c r="DW80" i="71"/>
  <c r="DY91" i="71"/>
  <c r="DY73" i="71"/>
  <c r="DX80" i="71"/>
  <c r="DX72" i="71"/>
  <c r="DX93" i="71"/>
  <c r="DW92" i="71"/>
  <c r="DX70" i="71"/>
  <c r="DY78" i="71"/>
  <c r="DY70" i="71"/>
  <c r="DW70" i="71"/>
  <c r="DW90" i="71"/>
  <c r="DW93" i="71"/>
  <c r="DY74" i="71"/>
  <c r="DX71" i="71"/>
  <c r="DV39" i="71"/>
  <c r="DW78" i="71"/>
  <c r="DV54" i="71"/>
  <c r="DW82" i="71"/>
  <c r="DW69" i="71"/>
  <c r="DY71" i="71"/>
  <c r="DW76" i="71"/>
  <c r="DV51" i="71"/>
  <c r="DX92" i="71"/>
  <c r="DV58" i="71"/>
  <c r="DV36" i="71"/>
  <c r="DX81" i="71"/>
  <c r="DX87" i="71"/>
  <c r="DV63" i="71"/>
  <c r="DV47" i="71"/>
  <c r="DY72" i="71"/>
  <c r="DY65" i="71"/>
  <c r="DX89" i="71"/>
  <c r="DW87" i="71"/>
  <c r="DY89" i="71"/>
  <c r="DY79" i="71"/>
  <c r="DY75" i="71"/>
  <c r="DW74" i="71"/>
  <c r="DY88" i="71"/>
  <c r="DV49" i="71"/>
  <c r="DX77" i="71"/>
  <c r="DX74" i="71"/>
  <c r="DW75" i="71"/>
  <c r="DY66" i="71"/>
  <c r="DY86" i="71"/>
  <c r="DW91" i="71"/>
  <c r="DX88" i="71"/>
  <c r="DW89" i="71"/>
  <c r="DX68" i="71"/>
  <c r="DX66" i="71"/>
  <c r="DW84" i="71"/>
  <c r="DW73" i="71"/>
  <c r="DY84" i="71"/>
  <c r="DX75" i="71"/>
  <c r="DX65" i="71"/>
  <c r="DY77" i="71"/>
  <c r="DW85" i="71"/>
  <c r="DV40" i="71"/>
  <c r="DX85" i="71"/>
  <c r="DX84" i="71"/>
  <c r="DY82" i="71"/>
  <c r="DY80" i="71"/>
  <c r="DW94" i="71"/>
  <c r="DY85" i="71"/>
  <c r="DX76" i="71"/>
  <c r="DW65" i="71"/>
  <c r="DW81" i="71"/>
  <c r="DX78" i="71"/>
  <c r="DV43" i="71"/>
  <c r="DW71" i="71"/>
  <c r="DY69" i="71"/>
  <c r="DY76" i="71"/>
  <c r="DX64" i="71"/>
  <c r="DY64" i="71"/>
  <c r="DW88" i="71"/>
  <c r="DV35" i="71"/>
  <c r="DX82" i="71"/>
  <c r="DY67" i="71"/>
  <c r="DW86" i="71"/>
  <c r="DY87" i="71"/>
  <c r="DX90" i="71"/>
  <c r="DY94" i="71"/>
  <c r="DV46" i="71"/>
  <c r="DW68" i="71"/>
  <c r="DW67" i="71"/>
  <c r="DX73" i="71"/>
  <c r="DW72" i="71"/>
  <c r="DX83" i="71"/>
  <c r="DW77" i="71"/>
  <c r="DW83" i="71"/>
  <c r="DY90" i="71"/>
  <c r="DV55" i="71"/>
  <c r="DW79" i="71"/>
  <c r="DX94" i="71"/>
  <c r="DY83" i="71"/>
  <c r="DV57" i="71"/>
  <c r="DX67" i="71"/>
  <c r="DV41" i="71"/>
  <c r="DY81" i="71"/>
  <c r="DV50" i="71"/>
  <c r="DV44" i="71"/>
  <c r="DV37" i="71"/>
  <c r="DV52" i="71"/>
  <c r="DV59" i="71"/>
  <c r="DV56" i="71"/>
  <c r="DV62" i="71"/>
  <c r="DV53" i="71"/>
  <c r="DW64" i="71"/>
  <c r="DX86" i="71"/>
  <c r="DY92" i="71"/>
  <c r="DY93" i="71"/>
  <c r="DY68" i="71"/>
  <c r="DV60" i="71"/>
  <c r="DX91" i="71"/>
  <c r="DV61" i="71"/>
  <c r="DX79" i="71"/>
  <c r="ED65" i="71" l="1"/>
  <c r="EB86" i="71"/>
  <c r="ED88" i="71"/>
  <c r="EA44" i="71"/>
  <c r="EC67" i="71"/>
  <c r="EA55" i="71"/>
  <c r="EC73" i="71"/>
  <c r="ED67" i="71"/>
  <c r="EB71" i="71"/>
  <c r="EB66" i="71"/>
  <c r="EB65" i="71"/>
  <c r="EA40" i="71"/>
  <c r="EB84" i="71"/>
  <c r="EB91" i="71"/>
  <c r="EB74" i="71"/>
  <c r="ED73" i="71"/>
  <c r="ED72" i="71"/>
  <c r="EC93" i="71"/>
  <c r="EC92" i="71"/>
  <c r="EA54" i="71"/>
  <c r="EB93" i="71"/>
  <c r="ED78" i="71"/>
  <c r="EB92" i="71"/>
  <c r="DV38" i="71"/>
  <c r="EA39" i="71" s="1"/>
  <c r="EA31" i="71"/>
  <c r="EA30" i="71"/>
  <c r="EC88" i="71"/>
  <c r="EB82" i="71"/>
  <c r="ED68" i="71"/>
  <c r="EA53" i="71"/>
  <c r="EA57" i="71"/>
  <c r="ED90" i="71"/>
  <c r="EB67" i="71"/>
  <c r="EC82" i="71"/>
  <c r="EC76" i="71"/>
  <c r="ED86" i="71"/>
  <c r="EB78" i="71"/>
  <c r="EB72" i="71"/>
  <c r="ED93" i="71"/>
  <c r="EC66" i="71"/>
  <c r="EA51" i="71"/>
  <c r="EC70" i="71"/>
  <c r="DV42" i="71"/>
  <c r="EA43" i="71" s="1"/>
  <c r="ED91" i="71"/>
  <c r="DV34" i="71"/>
  <c r="EA35" i="71" s="1"/>
  <c r="EB73" i="71"/>
  <c r="EA62" i="71"/>
  <c r="EA50" i="71"/>
  <c r="EB88" i="71"/>
  <c r="EB94" i="71"/>
  <c r="ED77" i="71"/>
  <c r="EB75" i="71"/>
  <c r="ED79" i="71"/>
  <c r="EA63" i="71"/>
  <c r="EB76" i="71"/>
  <c r="EA60" i="71"/>
  <c r="EB81" i="71"/>
  <c r="EB68" i="71"/>
  <c r="ED66" i="71"/>
  <c r="EC74" i="71"/>
  <c r="ED71" i="71"/>
  <c r="EC71" i="71"/>
  <c r="DV48" i="71"/>
  <c r="EB79" i="71"/>
  <c r="EC85" i="71"/>
  <c r="EA58" i="71"/>
  <c r="EB85" i="71"/>
  <c r="EA47" i="71"/>
  <c r="ED83" i="71"/>
  <c r="EA59" i="71"/>
  <c r="ED64" i="71"/>
  <c r="ED80" i="71"/>
  <c r="EC69" i="71"/>
  <c r="EC68" i="71"/>
  <c r="ED89" i="71"/>
  <c r="EC87" i="71"/>
  <c r="DV45" i="71"/>
  <c r="EA46" i="71" s="1"/>
  <c r="EB80" i="71"/>
  <c r="EA61" i="71"/>
  <c r="EC86" i="71"/>
  <c r="EA52" i="71"/>
  <c r="EA41" i="71"/>
  <c r="EB77" i="71"/>
  <c r="EC90" i="71"/>
  <c r="EC64" i="71"/>
  <c r="ED82" i="71"/>
  <c r="EC75" i="71"/>
  <c r="EB90" i="71"/>
  <c r="EB89" i="71"/>
  <c r="EC77" i="71"/>
  <c r="EB87" i="71"/>
  <c r="EC81" i="71"/>
  <c r="EB70" i="71"/>
  <c r="EB69" i="71"/>
  <c r="ED70" i="71"/>
  <c r="ED69" i="71"/>
  <c r="ED85" i="71"/>
  <c r="ED75" i="71"/>
  <c r="EA56" i="71"/>
  <c r="EB83" i="71"/>
  <c r="EC80" i="71"/>
  <c r="EC79" i="71"/>
  <c r="ED92" i="71"/>
  <c r="ED81" i="71"/>
  <c r="ED94" i="71"/>
  <c r="EC65" i="71"/>
  <c r="EC91" i="71"/>
  <c r="EB64" i="71"/>
  <c r="EA37" i="71"/>
  <c r="EC94" i="71"/>
  <c r="EC83" i="71"/>
  <c r="ED87" i="71"/>
  <c r="ED76" i="71"/>
  <c r="EC78" i="71"/>
  <c r="EC84" i="71"/>
  <c r="ED84" i="71"/>
  <c r="EC89" i="71"/>
  <c r="EA36" i="71"/>
  <c r="ED74" i="71"/>
  <c r="EC72" i="71"/>
  <c r="DW95" i="71"/>
  <c r="DY95" i="71"/>
  <c r="DX95" i="71"/>
  <c r="W177" i="82"/>
  <c r="W178" i="82"/>
  <c r="AH177" i="82"/>
  <c r="W179" i="82"/>
  <c r="W180" i="82"/>
  <c r="AH178" i="82"/>
  <c r="O130" i="81"/>
  <c r="EL147" i="79"/>
  <c r="P46" i="79"/>
  <c r="S49" i="74"/>
  <c r="Q38" i="74"/>
  <c r="J146" i="81"/>
  <c r="K150" i="81"/>
  <c r="I128" i="81"/>
  <c r="FA129" i="79"/>
  <c r="ED120" i="79"/>
  <c r="FE116" i="79"/>
  <c r="FG143" i="79"/>
  <c r="EN131" i="79"/>
  <c r="Q134" i="81"/>
  <c r="L109" i="81"/>
  <c r="FD122" i="79"/>
  <c r="EO132" i="79"/>
  <c r="EM105" i="79"/>
  <c r="EL141" i="79"/>
  <c r="ED57" i="79"/>
  <c r="FD130" i="79"/>
  <c r="S57" i="74"/>
  <c r="H144" i="81"/>
  <c r="P149" i="81"/>
  <c r="EN113" i="79"/>
  <c r="EN132" i="79"/>
  <c r="K120" i="81"/>
  <c r="T74" i="71"/>
  <c r="EK155" i="79"/>
  <c r="T47" i="74"/>
  <c r="Q52" i="74"/>
  <c r="EO114" i="79"/>
  <c r="P51" i="79"/>
  <c r="I113" i="81"/>
  <c r="Q31" i="74"/>
  <c r="L121" i="81"/>
  <c r="Q54" i="74"/>
  <c r="N141" i="81"/>
  <c r="R27" i="74"/>
  <c r="T89" i="71"/>
  <c r="I108" i="81"/>
  <c r="FF156" i="79"/>
  <c r="H148" i="81"/>
  <c r="EO140" i="79"/>
  <c r="EO111" i="79"/>
  <c r="I150" i="81"/>
  <c r="FE137" i="79"/>
  <c r="T14" i="74"/>
  <c r="H127" i="81"/>
  <c r="ED118" i="79"/>
  <c r="EK116" i="79"/>
  <c r="ED122" i="79"/>
  <c r="S65" i="74"/>
  <c r="FF144" i="79"/>
  <c r="EL112" i="79"/>
  <c r="FE146" i="79"/>
  <c r="Q24" i="74"/>
  <c r="FD110" i="79"/>
  <c r="O118" i="81"/>
  <c r="ED40" i="79"/>
  <c r="EZ138" i="79"/>
  <c r="H136" i="81"/>
  <c r="S56" i="74"/>
  <c r="P107" i="81"/>
  <c r="I145" i="81"/>
  <c r="FA123" i="79"/>
  <c r="FF127" i="79"/>
  <c r="T78" i="74"/>
  <c r="EN134" i="79"/>
  <c r="EZ127" i="79"/>
  <c r="T32" i="71"/>
  <c r="FI152" i="79"/>
  <c r="T13" i="74"/>
  <c r="H129" i="81"/>
  <c r="M149" i="81"/>
  <c r="EK110" i="79"/>
  <c r="EO134" i="79"/>
  <c r="K128" i="81"/>
  <c r="ED71" i="79"/>
  <c r="P159" i="81"/>
  <c r="T12" i="74"/>
  <c r="T50" i="71"/>
  <c r="ED108" i="79"/>
  <c r="ED14" i="79"/>
  <c r="FD113" i="79"/>
  <c r="K124" i="81"/>
  <c r="S38" i="74"/>
  <c r="ED34" i="79"/>
  <c r="L159" i="81"/>
  <c r="P118" i="81"/>
  <c r="M145" i="81"/>
  <c r="Q30" i="74"/>
  <c r="EZ110" i="79"/>
  <c r="T56" i="71"/>
  <c r="EN154" i="79"/>
  <c r="P55" i="74"/>
  <c r="FH144" i="79"/>
  <c r="N117" i="81"/>
  <c r="Q8" i="74"/>
  <c r="J41" i="65"/>
  <c r="FB135" i="79"/>
  <c r="P12" i="74"/>
  <c r="EL121" i="79"/>
  <c r="K114" i="81"/>
  <c r="R47" i="74"/>
  <c r="O160" i="81"/>
  <c r="FJ5" i="71"/>
  <c r="EO122" i="79"/>
  <c r="H157" i="81"/>
  <c r="EM120" i="79"/>
  <c r="T11" i="74"/>
  <c r="FE117" i="79"/>
  <c r="FG146" i="79"/>
  <c r="O119" i="81"/>
  <c r="FF108" i="79"/>
  <c r="Q125" i="81"/>
  <c r="FH115" i="79"/>
  <c r="EK133" i="79"/>
  <c r="L43" i="65"/>
  <c r="P116" i="81"/>
  <c r="FA111" i="79"/>
  <c r="FC146" i="79"/>
  <c r="ED87" i="79"/>
  <c r="K149" i="81"/>
  <c r="Q66" i="74"/>
  <c r="M141" i="81"/>
  <c r="FG125" i="79"/>
  <c r="K133" i="81"/>
  <c r="ED25" i="79"/>
  <c r="EM108" i="79"/>
  <c r="M107" i="81"/>
  <c r="FF110" i="79"/>
  <c r="FE109" i="79"/>
  <c r="T66" i="74"/>
  <c r="FF106" i="79"/>
  <c r="T71" i="71"/>
  <c r="K131" i="81"/>
  <c r="ED9" i="79"/>
  <c r="T107" i="71"/>
  <c r="I115" i="81"/>
  <c r="EK129" i="79"/>
  <c r="K159" i="81"/>
  <c r="K147" i="81"/>
  <c r="P133" i="81"/>
  <c r="Q163" i="81"/>
  <c r="EK114" i="79"/>
  <c r="S74" i="74"/>
  <c r="P7" i="74"/>
  <c r="FH140" i="79"/>
  <c r="EL122" i="79"/>
  <c r="L131" i="81"/>
  <c r="M43" i="65"/>
  <c r="P134" i="81"/>
  <c r="FI142" i="79"/>
  <c r="FH123" i="79"/>
  <c r="I107" i="81"/>
  <c r="K153" i="81"/>
  <c r="ED75" i="79"/>
  <c r="T68" i="71"/>
  <c r="P54" i="79"/>
  <c r="EZ115" i="79"/>
  <c r="J163" i="81"/>
  <c r="O126" i="81"/>
  <c r="ED107" i="79"/>
  <c r="FC139" i="79"/>
  <c r="EM146" i="79"/>
  <c r="FD136" i="79"/>
  <c r="FF145" i="79"/>
  <c r="H161" i="81"/>
  <c r="S54" i="74"/>
  <c r="T38" i="71"/>
  <c r="EZ133" i="79"/>
  <c r="T40" i="74"/>
  <c r="I151" i="81"/>
  <c r="FF105" i="79"/>
  <c r="FE120" i="79"/>
  <c r="J131" i="81"/>
  <c r="FD150" i="79"/>
  <c r="FG155" i="79"/>
  <c r="EK150" i="79"/>
  <c r="FB134" i="79"/>
  <c r="FG122" i="79"/>
  <c r="L118" i="81"/>
  <c r="L147" i="81"/>
  <c r="ED152" i="79"/>
  <c r="L161" i="81"/>
  <c r="K158" i="81"/>
  <c r="EN105" i="79"/>
  <c r="P16" i="74"/>
  <c r="S34" i="74"/>
  <c r="K117" i="81"/>
  <c r="N112" i="81"/>
  <c r="EO152" i="79"/>
  <c r="H138" i="81"/>
  <c r="ED37" i="79"/>
  <c r="P22" i="74"/>
  <c r="EO147" i="79"/>
  <c r="J143" i="81"/>
  <c r="N133" i="81"/>
  <c r="T83" i="74"/>
  <c r="L127" i="81"/>
  <c r="H115" i="81"/>
  <c r="ED54" i="79"/>
  <c r="FC115" i="79"/>
  <c r="P33" i="74"/>
  <c r="S47" i="74"/>
  <c r="T51" i="71"/>
  <c r="P166" i="81"/>
  <c r="O149" i="81"/>
  <c r="M164" i="81"/>
  <c r="ED134" i="79"/>
  <c r="FD108" i="79"/>
  <c r="N113" i="81"/>
  <c r="H156" i="81"/>
  <c r="O165" i="81"/>
  <c r="J152" i="81"/>
  <c r="R44" i="74"/>
  <c r="O135" i="81"/>
  <c r="S14" i="74"/>
  <c r="FB133" i="79"/>
  <c r="P47" i="74"/>
  <c r="FG128" i="79"/>
  <c r="EL146" i="79"/>
  <c r="FG106" i="79"/>
  <c r="ED60" i="79"/>
  <c r="J42" i="65"/>
  <c r="FB113" i="79"/>
  <c r="FA150" i="79"/>
  <c r="EN126" i="79"/>
  <c r="Q129" i="81"/>
  <c r="EO138" i="79"/>
  <c r="FB132" i="79"/>
  <c r="K157" i="81"/>
  <c r="FF113" i="79"/>
  <c r="FA131" i="79"/>
  <c r="ED28" i="79"/>
  <c r="S25" i="74"/>
  <c r="H151" i="81"/>
  <c r="P49" i="74"/>
  <c r="EN120" i="79"/>
  <c r="ED5" i="79"/>
  <c r="FE154" i="79"/>
  <c r="N163" i="81"/>
  <c r="I159" i="81"/>
  <c r="FI124" i="79"/>
  <c r="ED130" i="79"/>
  <c r="EN114" i="79"/>
  <c r="T57" i="71"/>
  <c r="FH150" i="79"/>
  <c r="S22" i="74"/>
  <c r="R40" i="74"/>
  <c r="CO4" i="65"/>
  <c r="EZ120" i="79"/>
  <c r="AJ8" i="75"/>
  <c r="I109" i="81"/>
  <c r="ED156" i="79"/>
  <c r="ED58" i="79"/>
  <c r="I132" i="81"/>
  <c r="Q119" i="81"/>
  <c r="FA132" i="79"/>
  <c r="FC131" i="79"/>
  <c r="FC153" i="79"/>
  <c r="O133" i="81"/>
  <c r="FE124" i="79"/>
  <c r="FE135" i="79"/>
  <c r="T36" i="74"/>
  <c r="FE115" i="79"/>
  <c r="EO112" i="79"/>
  <c r="R68" i="74"/>
  <c r="EM115" i="79"/>
  <c r="FI106" i="79"/>
  <c r="EL108" i="79"/>
  <c r="T32" i="74"/>
  <c r="FD126" i="79"/>
  <c r="ED104" i="79"/>
  <c r="K123" i="81"/>
  <c r="M155" i="81"/>
  <c r="H124" i="81"/>
  <c r="EN142" i="79"/>
  <c r="EM121" i="79"/>
  <c r="FI127" i="79"/>
  <c r="N164" i="81"/>
  <c r="FF133" i="79"/>
  <c r="P17" i="74"/>
  <c r="EL125" i="79"/>
  <c r="FC145" i="79"/>
  <c r="FE108" i="79"/>
  <c r="EZ156" i="79"/>
  <c r="FB109" i="79"/>
  <c r="Q14" i="74"/>
  <c r="EL144" i="79"/>
  <c r="H143" i="81"/>
  <c r="FB129" i="79"/>
  <c r="FH107" i="79"/>
  <c r="T57" i="74"/>
  <c r="O155" i="81"/>
  <c r="I140" i="81"/>
  <c r="EN127" i="79"/>
  <c r="FI144" i="79"/>
  <c r="Q133" i="81"/>
  <c r="H128" i="81"/>
  <c r="T38" i="74"/>
  <c r="M108" i="81"/>
  <c r="N152" i="81"/>
  <c r="ED11" i="79"/>
  <c r="J107" i="81"/>
  <c r="I125" i="81"/>
  <c r="FE127" i="79"/>
  <c r="P8" i="74"/>
  <c r="I129" i="81"/>
  <c r="T65" i="74"/>
  <c r="FF130" i="79"/>
  <c r="FE155" i="79"/>
  <c r="EZ116" i="79"/>
  <c r="FB121" i="79"/>
  <c r="K136" i="81"/>
  <c r="J119" i="81"/>
  <c r="P139" i="81"/>
  <c r="N150" i="81"/>
  <c r="R51" i="74"/>
  <c r="H137" i="81"/>
  <c r="EL115" i="79"/>
  <c r="Q43" i="74"/>
  <c r="AO8" i="75"/>
  <c r="EO105" i="79"/>
  <c r="M125" i="81"/>
  <c r="EO144" i="79"/>
  <c r="FA148" i="79"/>
  <c r="T77" i="74"/>
  <c r="FC113" i="79"/>
  <c r="N149" i="81"/>
  <c r="FH145" i="79"/>
  <c r="ED150" i="79"/>
  <c r="EM111" i="79"/>
  <c r="H155" i="81"/>
  <c r="ED84" i="79"/>
  <c r="ED17" i="79"/>
  <c r="EK118" i="79"/>
  <c r="S75" i="74"/>
  <c r="FA118" i="79"/>
  <c r="FC138" i="79"/>
  <c r="H118" i="81"/>
  <c r="S55" i="74"/>
  <c r="P128" i="81"/>
  <c r="H108" i="81"/>
  <c r="L129" i="81"/>
  <c r="FC122" i="79"/>
  <c r="ED80" i="79"/>
  <c r="K112" i="81"/>
  <c r="Q26" i="74"/>
  <c r="I147" i="81"/>
  <c r="O153" i="81"/>
  <c r="FG133" i="79"/>
  <c r="T34" i="74"/>
  <c r="ED106" i="79"/>
  <c r="K122" i="81"/>
  <c r="T81" i="74"/>
  <c r="FD123" i="79"/>
  <c r="J120" i="81"/>
  <c r="O148" i="81"/>
  <c r="EL114" i="79"/>
  <c r="J148" i="81"/>
  <c r="FI131" i="79"/>
  <c r="EL148" i="79"/>
  <c r="T37" i="74"/>
  <c r="EM136" i="79"/>
  <c r="I117" i="81"/>
  <c r="N132" i="81"/>
  <c r="P151" i="81"/>
  <c r="EN118" i="79"/>
  <c r="R56" i="74"/>
  <c r="K144" i="81"/>
  <c r="T25" i="74"/>
  <c r="Q23" i="74"/>
  <c r="R7" i="74"/>
  <c r="H140" i="81"/>
  <c r="O110" i="81"/>
  <c r="T63" i="74"/>
  <c r="T27" i="74"/>
  <c r="FB117" i="79"/>
  <c r="EO137" i="79"/>
  <c r="EN122" i="79"/>
  <c r="EK137" i="79"/>
  <c r="Q107" i="81"/>
  <c r="T67" i="74"/>
  <c r="K152" i="81"/>
  <c r="K137" i="81"/>
  <c r="P37" i="74"/>
  <c r="P26" i="74"/>
  <c r="M159" i="81"/>
  <c r="FD118" i="79"/>
  <c r="S19" i="74"/>
  <c r="L142" i="81"/>
  <c r="FE149" i="79"/>
  <c r="ED140" i="79"/>
  <c r="FC147" i="79"/>
  <c r="ED8" i="79"/>
  <c r="R65" i="74"/>
  <c r="R67" i="74"/>
  <c r="EO146" i="79"/>
  <c r="H121" i="81"/>
  <c r="P58" i="74"/>
  <c r="T49" i="71"/>
  <c r="FF132" i="79"/>
  <c r="EO135" i="79"/>
  <c r="FE114" i="79"/>
  <c r="FG124" i="79"/>
  <c r="FE111" i="79"/>
  <c r="J160" i="81"/>
  <c r="FI140" i="79"/>
  <c r="S15" i="74"/>
  <c r="FE132" i="79"/>
  <c r="J124" i="81"/>
  <c r="FA117" i="79"/>
  <c r="FF139" i="79"/>
  <c r="FE130" i="79"/>
  <c r="FD142" i="79"/>
  <c r="EZ147" i="79"/>
  <c r="EN116" i="79"/>
  <c r="FG120" i="79"/>
  <c r="I153" i="81"/>
  <c r="Q48" i="74"/>
  <c r="M110" i="81"/>
  <c r="K41" i="65"/>
  <c r="ED115" i="79"/>
  <c r="FH112" i="79"/>
  <c r="ED119" i="79"/>
  <c r="ED36" i="79"/>
  <c r="J164" i="81"/>
  <c r="ED126" i="79"/>
  <c r="S71" i="74"/>
  <c r="EK157" i="79"/>
  <c r="Q132" i="81"/>
  <c r="FG151" i="79"/>
  <c r="EM107" i="79"/>
  <c r="ED141" i="79"/>
  <c r="T48" i="74"/>
  <c r="O146" i="81"/>
  <c r="FE150" i="79"/>
  <c r="EN145" i="79"/>
  <c r="EM151" i="79"/>
  <c r="J118" i="81"/>
  <c r="T72" i="71"/>
  <c r="Q37" i="74"/>
  <c r="J43" i="65"/>
  <c r="FD107" i="79"/>
  <c r="EO124" i="79"/>
  <c r="P38" i="79"/>
  <c r="EO115" i="79"/>
  <c r="I165" i="81"/>
  <c r="FC141" i="79"/>
  <c r="T33" i="71"/>
  <c r="EZ136" i="79"/>
  <c r="H107" i="81"/>
  <c r="P29" i="74"/>
  <c r="FB143" i="79"/>
  <c r="EL139" i="79"/>
  <c r="L139" i="81"/>
  <c r="EN147" i="79"/>
  <c r="T90" i="71"/>
  <c r="EL145" i="79"/>
  <c r="FA144" i="79"/>
  <c r="Q22" i="74"/>
  <c r="Q127" i="81"/>
  <c r="FG131" i="79"/>
  <c r="EL105" i="79"/>
  <c r="J113" i="81"/>
  <c r="FA128" i="79"/>
  <c r="EK134" i="79"/>
  <c r="FE148" i="79"/>
  <c r="M124" i="81"/>
  <c r="R59" i="74"/>
  <c r="O144" i="81"/>
  <c r="FE121" i="79"/>
  <c r="Q147" i="81"/>
  <c r="EM132" i="79"/>
  <c r="N166" i="81"/>
  <c r="EO117" i="79"/>
  <c r="EK117" i="79"/>
  <c r="ED98" i="79"/>
  <c r="FC125" i="79"/>
  <c r="H164" i="81"/>
  <c r="I116" i="81"/>
  <c r="T50" i="74"/>
  <c r="FD135" i="79"/>
  <c r="K116" i="81"/>
  <c r="ED59" i="79"/>
  <c r="M111" i="81"/>
  <c r="T52" i="71"/>
  <c r="FG142" i="79"/>
  <c r="FI147" i="79"/>
  <c r="Q9" i="74"/>
  <c r="FH129" i="79"/>
  <c r="FD140" i="79"/>
  <c r="EZ149" i="79"/>
  <c r="EN130" i="79"/>
  <c r="T66" i="71"/>
  <c r="FE138" i="79"/>
  <c r="EK121" i="79"/>
  <c r="FI128" i="79"/>
  <c r="ED35" i="79"/>
  <c r="EO118" i="79"/>
  <c r="FH109" i="79"/>
  <c r="K148" i="81"/>
  <c r="T34" i="71"/>
  <c r="EL111" i="79"/>
  <c r="ED101" i="79"/>
  <c r="FD129" i="79"/>
  <c r="FE136" i="79"/>
  <c r="Q39" i="74"/>
  <c r="FB145" i="79"/>
  <c r="H111" i="81"/>
  <c r="EM134" i="79"/>
  <c r="ED69" i="79"/>
  <c r="EL119" i="79"/>
  <c r="FF117" i="79"/>
  <c r="FC148" i="79"/>
  <c r="T73" i="71"/>
  <c r="T82" i="74"/>
  <c r="FG136" i="79"/>
  <c r="FH151" i="79"/>
  <c r="L156" i="81"/>
  <c r="ED110" i="79"/>
  <c r="L153" i="81"/>
  <c r="FF120" i="79"/>
  <c r="Q156" i="81"/>
  <c r="J109" i="81"/>
  <c r="EL155" i="79"/>
  <c r="EO141" i="79"/>
  <c r="FF150" i="79"/>
  <c r="FF134" i="79"/>
  <c r="EK147" i="79"/>
  <c r="ED33" i="79"/>
  <c r="M137" i="81"/>
  <c r="ED124" i="79"/>
  <c r="FD124" i="79"/>
  <c r="EN152" i="79"/>
  <c r="T70" i="74"/>
  <c r="P110" i="81"/>
  <c r="P132" i="81"/>
  <c r="FD105" i="79"/>
  <c r="S36" i="74"/>
  <c r="S73" i="74"/>
  <c r="P140" i="81"/>
  <c r="T91" i="71"/>
  <c r="FF125" i="79"/>
  <c r="T36" i="71"/>
  <c r="L120" i="81"/>
  <c r="M40" i="65"/>
  <c r="R69" i="74"/>
  <c r="L166" i="81"/>
  <c r="FB150" i="79"/>
  <c r="P158" i="81"/>
  <c r="O121" i="81"/>
  <c r="N111" i="81"/>
  <c r="FI119" i="79"/>
  <c r="Q128" i="81"/>
  <c r="FA152" i="79"/>
  <c r="EK152" i="79"/>
  <c r="N144" i="81"/>
  <c r="P52" i="74"/>
  <c r="T58" i="71"/>
  <c r="J135" i="81"/>
  <c r="L107" i="81"/>
  <c r="H130" i="81"/>
  <c r="ED133" i="79"/>
  <c r="ED114" i="79"/>
  <c r="L145" i="81"/>
  <c r="EK151" i="79"/>
  <c r="R17" i="74"/>
  <c r="FD116" i="79"/>
  <c r="S9" i="74"/>
  <c r="FB119" i="79"/>
  <c r="FH114" i="79"/>
  <c r="H117" i="81"/>
  <c r="H160" i="81"/>
  <c r="FC112" i="79"/>
  <c r="K126" i="81"/>
  <c r="FF151" i="79"/>
  <c r="EO110" i="79"/>
  <c r="Q53" i="74"/>
  <c r="FC119" i="79"/>
  <c r="P129" i="81"/>
  <c r="EM128" i="79"/>
  <c r="EK148" i="79"/>
  <c r="ED91" i="79"/>
  <c r="FF152" i="79"/>
  <c r="T24" i="74"/>
  <c r="T63" i="71"/>
  <c r="T69" i="71"/>
  <c r="J129" i="81"/>
  <c r="ED153" i="79"/>
  <c r="EL152" i="79"/>
  <c r="ED47" i="79"/>
  <c r="L113" i="81"/>
  <c r="EK141" i="79"/>
  <c r="T30" i="74"/>
  <c r="P161" i="81"/>
  <c r="Q56" i="74"/>
  <c r="K161" i="81"/>
  <c r="I162" i="81"/>
  <c r="ED50" i="79"/>
  <c r="L149" i="81"/>
  <c r="O156" i="81"/>
  <c r="K118" i="81"/>
  <c r="L151" i="81"/>
  <c r="ED154" i="79"/>
  <c r="T80" i="71"/>
  <c r="S66" i="74"/>
  <c r="FE140" i="79"/>
  <c r="I133" i="81"/>
  <c r="FB106" i="79"/>
  <c r="ED70" i="79"/>
  <c r="ED112" i="79"/>
  <c r="J123" i="81"/>
  <c r="R12" i="74"/>
  <c r="M150" i="81"/>
  <c r="P137" i="81"/>
  <c r="S68" i="74"/>
  <c r="FB114" i="79"/>
  <c r="FD111" i="79"/>
  <c r="FC109" i="79"/>
  <c r="L116" i="81"/>
  <c r="P123" i="81"/>
  <c r="ED52" i="79"/>
  <c r="FB120" i="79"/>
  <c r="FG127" i="79"/>
  <c r="M42" i="65"/>
  <c r="FH138" i="79"/>
  <c r="R41" i="74"/>
  <c r="FB136" i="79"/>
  <c r="ED31" i="79"/>
  <c r="P162" i="81"/>
  <c r="FE112" i="79"/>
  <c r="K113" i="81"/>
  <c r="FH143" i="79"/>
  <c r="M147" i="81"/>
  <c r="T106" i="71"/>
  <c r="EZ148" i="79"/>
  <c r="P51" i="74"/>
  <c r="P41" i="79"/>
  <c r="FD144" i="79"/>
  <c r="N42" i="65"/>
  <c r="FG137" i="79"/>
  <c r="I139" i="81"/>
  <c r="R24" i="74"/>
  <c r="M117" i="81"/>
  <c r="FB118" i="79"/>
  <c r="I155" i="81"/>
  <c r="M142" i="81"/>
  <c r="P109" i="81"/>
  <c r="I137" i="81"/>
  <c r="S26" i="74"/>
  <c r="EZ137" i="79"/>
  <c r="T26" i="74"/>
  <c r="R61" i="74"/>
  <c r="EN138" i="79"/>
  <c r="EO136" i="79"/>
  <c r="FC135" i="79"/>
  <c r="FF116" i="79"/>
  <c r="EM113" i="79"/>
  <c r="T53" i="74"/>
  <c r="H153" i="81"/>
  <c r="K111" i="81"/>
  <c r="ED92" i="79"/>
  <c r="K129" i="81"/>
  <c r="S27" i="74"/>
  <c r="FE141" i="79"/>
  <c r="T28" i="71"/>
  <c r="EL129" i="79"/>
  <c r="EM152" i="79"/>
  <c r="FC110" i="79"/>
  <c r="EZ124" i="79"/>
  <c r="S67" i="74"/>
  <c r="P18" i="74"/>
  <c r="P148" i="81"/>
  <c r="P42" i="79"/>
  <c r="P56" i="79"/>
  <c r="EL156" i="79"/>
  <c r="I136" i="81"/>
  <c r="EL130" i="79"/>
  <c r="P157" i="81"/>
  <c r="FA115" i="79"/>
  <c r="R60" i="74"/>
  <c r="EZ132" i="79"/>
  <c r="N134" i="81"/>
  <c r="P144" i="81"/>
  <c r="J140" i="81"/>
  <c r="FA139" i="79"/>
  <c r="J40" i="65"/>
  <c r="O163" i="81"/>
  <c r="I161" i="81"/>
  <c r="EL137" i="79"/>
  <c r="ED132" i="79"/>
  <c r="AH8" i="75"/>
  <c r="J165" i="81"/>
  <c r="ED72" i="79"/>
  <c r="FH118" i="79"/>
  <c r="FD119" i="79"/>
  <c r="O142" i="81"/>
  <c r="R36" i="74"/>
  <c r="T79" i="74"/>
  <c r="P11" i="74"/>
  <c r="L117" i="81"/>
  <c r="ED96" i="79"/>
  <c r="EN124" i="79"/>
  <c r="O124" i="81"/>
  <c r="ED62" i="79"/>
  <c r="Q154" i="81"/>
  <c r="T85" i="71"/>
  <c r="T29" i="71"/>
  <c r="S16" i="74"/>
  <c r="FE122" i="79"/>
  <c r="ED146" i="79"/>
  <c r="FG116" i="79"/>
  <c r="M152" i="81"/>
  <c r="FA155" i="79"/>
  <c r="M166" i="81"/>
  <c r="ED12" i="79"/>
  <c r="M112" i="81"/>
  <c r="FA149" i="79"/>
  <c r="T75" i="74"/>
  <c r="FH142" i="79"/>
  <c r="T10" i="74"/>
  <c r="ED117" i="79"/>
  <c r="P39" i="74"/>
  <c r="N160" i="81"/>
  <c r="ED20" i="79"/>
  <c r="I164" i="81"/>
  <c r="S24" i="74"/>
  <c r="T88" i="71"/>
  <c r="FI143" i="79"/>
  <c r="FE147" i="79"/>
  <c r="Q35" i="74"/>
  <c r="ED23" i="79"/>
  <c r="ED55" i="79"/>
  <c r="M132" i="81"/>
  <c r="N154" i="81"/>
  <c r="FE142" i="79"/>
  <c r="EL110" i="79"/>
  <c r="EZ151" i="79"/>
  <c r="EN146" i="79"/>
  <c r="Q113" i="81"/>
  <c r="P113" i="81"/>
  <c r="Q16" i="74"/>
  <c r="Q117" i="81"/>
  <c r="T80" i="74"/>
  <c r="T72" i="74"/>
  <c r="R28" i="74"/>
  <c r="EZ141" i="79"/>
  <c r="FA143" i="79"/>
  <c r="P54" i="74"/>
  <c r="EZ118" i="79"/>
  <c r="O150" i="81"/>
  <c r="ED29" i="79"/>
  <c r="FA147" i="79"/>
  <c r="FC126" i="79"/>
  <c r="FA110" i="79"/>
  <c r="H132" i="81"/>
  <c r="EL143" i="79"/>
  <c r="FB140" i="79"/>
  <c r="T82" i="71"/>
  <c r="FF154" i="79"/>
  <c r="EL128" i="79"/>
  <c r="FG107" i="79"/>
  <c r="EM117" i="79"/>
  <c r="J130" i="81"/>
  <c r="Q40" i="74"/>
  <c r="FC111" i="79"/>
  <c r="K134" i="81"/>
  <c r="J128" i="81"/>
  <c r="EK136" i="79"/>
  <c r="O157" i="81"/>
  <c r="FF146" i="79"/>
  <c r="FE106" i="79"/>
  <c r="FF121" i="79"/>
  <c r="L140" i="81"/>
  <c r="FC123" i="79"/>
  <c r="J141" i="81"/>
  <c r="T17" i="74"/>
  <c r="EO149" i="79"/>
  <c r="FH137" i="79"/>
  <c r="T35" i="74"/>
  <c r="FE153" i="79"/>
  <c r="S59" i="74"/>
  <c r="FC128" i="79"/>
  <c r="N165" i="81"/>
  <c r="T21" i="74"/>
  <c r="ED142" i="79"/>
  <c r="FC133" i="79"/>
  <c r="H113" i="81"/>
  <c r="EL136" i="79"/>
  <c r="ED56" i="79"/>
  <c r="N137" i="81"/>
  <c r="S39" i="74"/>
  <c r="T55" i="74"/>
  <c r="O162" i="81"/>
  <c r="FA130" i="79"/>
  <c r="EM112" i="79"/>
  <c r="M156" i="81"/>
  <c r="M162" i="81"/>
  <c r="K127" i="81"/>
  <c r="O136" i="81"/>
  <c r="T73" i="74"/>
  <c r="S32" i="74"/>
  <c r="T81" i="71"/>
  <c r="ED86" i="79"/>
  <c r="H147" i="81"/>
  <c r="K115" i="81"/>
  <c r="N145" i="81"/>
  <c r="R31" i="74"/>
  <c r="FG138" i="79"/>
  <c r="EZ150" i="79"/>
  <c r="Q151" i="81"/>
  <c r="L123" i="81"/>
  <c r="T64" i="74"/>
  <c r="H109" i="81"/>
  <c r="P126" i="81"/>
  <c r="H126" i="81"/>
  <c r="FI115" i="79"/>
  <c r="K141" i="81"/>
  <c r="L165" i="81"/>
  <c r="FG139" i="79"/>
  <c r="T83" i="71"/>
  <c r="EZ114" i="79"/>
  <c r="T62" i="71"/>
  <c r="H135" i="81"/>
  <c r="S43" i="74"/>
  <c r="O134" i="81"/>
  <c r="R30" i="74"/>
  <c r="L141" i="81"/>
  <c r="EO106" i="79"/>
  <c r="FF128" i="79"/>
  <c r="H145" i="81"/>
  <c r="Q148" i="81"/>
  <c r="J110" i="81"/>
  <c r="EZ129" i="79"/>
  <c r="FD145" i="79"/>
  <c r="FA114" i="79"/>
  <c r="ED83" i="79"/>
  <c r="T15" i="74"/>
  <c r="T93" i="71"/>
  <c r="FI114" i="79"/>
  <c r="K162" i="81"/>
  <c r="P31" i="74"/>
  <c r="L152" i="81"/>
  <c r="K138" i="81"/>
  <c r="Q138" i="81"/>
  <c r="EK106" i="79"/>
  <c r="FE157" i="79"/>
  <c r="EO139" i="79"/>
  <c r="ED109" i="79"/>
  <c r="FI132" i="79"/>
  <c r="P45" i="79"/>
  <c r="EM149" i="79"/>
  <c r="EN121" i="79"/>
  <c r="J116" i="81"/>
  <c r="Q41" i="74"/>
  <c r="O140" i="81"/>
  <c r="R29" i="74"/>
  <c r="EN125" i="79"/>
  <c r="FB142" i="79"/>
  <c r="Q145" i="81"/>
  <c r="Q28" i="74"/>
  <c r="J161" i="81"/>
  <c r="FD112" i="79"/>
  <c r="Q34" i="74"/>
  <c r="T51" i="74"/>
  <c r="EL150" i="79"/>
  <c r="M118" i="81"/>
  <c r="T61" i="74"/>
  <c r="T47" i="71"/>
  <c r="EZ109" i="79"/>
  <c r="J154" i="81"/>
  <c r="P28" i="74"/>
  <c r="Q46" i="74"/>
  <c r="FA122" i="79"/>
  <c r="T39" i="74"/>
  <c r="T92" i="71"/>
  <c r="EZ142" i="79"/>
  <c r="T70" i="71"/>
  <c r="FF107" i="79"/>
  <c r="FH147" i="79"/>
  <c r="T54" i="74"/>
  <c r="FE134" i="79"/>
  <c r="H133" i="81"/>
  <c r="ED22" i="79"/>
  <c r="Q7" i="74"/>
  <c r="FG118" i="79"/>
  <c r="L130" i="81"/>
  <c r="FE131" i="79"/>
  <c r="Q116" i="81"/>
  <c r="P48" i="79"/>
  <c r="EK130" i="79"/>
  <c r="L155" i="81"/>
  <c r="S42" i="74"/>
  <c r="K151" i="81"/>
  <c r="H122" i="81"/>
  <c r="FH117" i="79"/>
  <c r="Q153" i="81"/>
  <c r="FG147" i="79"/>
  <c r="ED78" i="79"/>
  <c r="FB128" i="79"/>
  <c r="I110" i="81"/>
  <c r="FH135" i="79"/>
  <c r="FG112" i="79"/>
  <c r="FG141" i="79"/>
  <c r="T45" i="74"/>
  <c r="FF111" i="79"/>
  <c r="FA142" i="79"/>
  <c r="FH106" i="79"/>
  <c r="P14" i="74"/>
  <c r="EK109" i="79"/>
  <c r="FI130" i="79"/>
  <c r="J133" i="81"/>
  <c r="P52" i="79"/>
  <c r="N107" i="81"/>
  <c r="Q32" i="74"/>
  <c r="EM109" i="79"/>
  <c r="FE145" i="79"/>
  <c r="M133" i="81"/>
  <c r="FD109" i="79"/>
  <c r="T44" i="71"/>
  <c r="O166" i="81"/>
  <c r="ED129" i="79"/>
  <c r="EO148" i="79"/>
  <c r="L41" i="65"/>
  <c r="K43" i="65"/>
  <c r="FD143" i="79"/>
  <c r="T29" i="74"/>
  <c r="T54" i="71"/>
  <c r="I135" i="81"/>
  <c r="K109" i="81"/>
  <c r="K156" i="81"/>
  <c r="FF142" i="79"/>
  <c r="N123" i="81"/>
  <c r="Q158" i="81"/>
  <c r="FE105" i="79"/>
  <c r="T56" i="74"/>
  <c r="L148" i="81"/>
  <c r="EZ128" i="79"/>
  <c r="EZ130" i="79"/>
  <c r="EM116" i="79"/>
  <c r="P53" i="79"/>
  <c r="P49" i="79"/>
  <c r="FE123" i="79"/>
  <c r="O138" i="81"/>
  <c r="FI125" i="79"/>
  <c r="FD148" i="79"/>
  <c r="J117" i="81"/>
  <c r="T95" i="71"/>
  <c r="T46" i="74"/>
  <c r="Q137" i="81"/>
  <c r="S51" i="74"/>
  <c r="ED38" i="79"/>
  <c r="FI136" i="79"/>
  <c r="ED155" i="79"/>
  <c r="EL117" i="79"/>
  <c r="ED74" i="79"/>
  <c r="FI116" i="79"/>
  <c r="N116" i="81"/>
  <c r="FH141" i="79"/>
  <c r="ED79" i="79"/>
  <c r="P20" i="74"/>
  <c r="R42" i="74"/>
  <c r="Q45" i="74"/>
  <c r="EN107" i="79"/>
  <c r="ED39" i="79"/>
  <c r="FI110" i="79"/>
  <c r="M114" i="81"/>
  <c r="O161" i="81"/>
  <c r="K107" i="81"/>
  <c r="FI118" i="79"/>
  <c r="N129" i="81"/>
  <c r="M41" i="65"/>
  <c r="O122" i="81"/>
  <c r="T84" i="71"/>
  <c r="M157" i="81"/>
  <c r="FP47" i="79"/>
  <c r="I166" i="81"/>
  <c r="EN133" i="79"/>
  <c r="EZ153" i="79"/>
  <c r="EN135" i="79"/>
  <c r="ED128" i="79"/>
  <c r="R58" i="74"/>
  <c r="J158" i="81"/>
  <c r="P131" i="81"/>
  <c r="I144" i="81"/>
  <c r="P160" i="81"/>
  <c r="R38" i="74"/>
  <c r="FB138" i="79"/>
  <c r="H123" i="81"/>
  <c r="EO128" i="79"/>
  <c r="ED41" i="79"/>
  <c r="M135" i="81"/>
  <c r="P142" i="81"/>
  <c r="ED32" i="79"/>
  <c r="L40" i="65"/>
  <c r="FF112" i="79"/>
  <c r="T59" i="74"/>
  <c r="ED138" i="79"/>
  <c r="N114" i="81"/>
  <c r="P156" i="81"/>
  <c r="Q120" i="81"/>
  <c r="M109" i="81"/>
  <c r="H110" i="81"/>
  <c r="EL131" i="79"/>
  <c r="FF119" i="79"/>
  <c r="EM123" i="79"/>
  <c r="S60" i="74"/>
  <c r="EL135" i="79"/>
  <c r="N153" i="81"/>
  <c r="FD151" i="79"/>
  <c r="ED148" i="79"/>
  <c r="P127" i="81"/>
  <c r="Q49" i="74"/>
  <c r="FE129" i="79"/>
  <c r="P163" i="81"/>
  <c r="S11" i="74"/>
  <c r="EZ125" i="79"/>
  <c r="FB105" i="79"/>
  <c r="M165" i="81"/>
  <c r="FG148" i="79"/>
  <c r="Q27" i="74"/>
  <c r="S63" i="74"/>
  <c r="FI133" i="79"/>
  <c r="EN123" i="79"/>
  <c r="M163" i="81"/>
  <c r="N115" i="81"/>
  <c r="EM119" i="79"/>
  <c r="H150" i="81"/>
  <c r="L42" i="65"/>
  <c r="EK154" i="79"/>
  <c r="O147" i="81"/>
  <c r="EZ143" i="79"/>
  <c r="ED19" i="79"/>
  <c r="T65" i="71"/>
  <c r="R70" i="74"/>
  <c r="ED105" i="79"/>
  <c r="K160" i="81"/>
  <c r="EN117" i="79"/>
  <c r="EK125" i="79"/>
  <c r="FB123" i="79"/>
  <c r="FA107" i="79"/>
  <c r="T104" i="71"/>
  <c r="EO121" i="79"/>
  <c r="P155" i="81"/>
  <c r="ED100" i="79"/>
  <c r="FB126" i="79"/>
  <c r="FC106" i="79"/>
  <c r="N147" i="81"/>
  <c r="Q25" i="74"/>
  <c r="O113" i="81"/>
  <c r="P50" i="74"/>
  <c r="J115" i="81"/>
  <c r="ED97" i="79"/>
  <c r="P9" i="74"/>
  <c r="ED85" i="79"/>
  <c r="Q63" i="74"/>
  <c r="EL126" i="79"/>
  <c r="FH132" i="79"/>
  <c r="EO109" i="79"/>
  <c r="S44" i="74"/>
  <c r="ED157" i="79"/>
  <c r="FH128" i="79"/>
  <c r="FI112" i="79"/>
  <c r="EN148" i="79"/>
  <c r="L110" i="81"/>
  <c r="T41" i="74"/>
  <c r="EL116" i="79"/>
  <c r="M161" i="81"/>
  <c r="EL120" i="79"/>
  <c r="Q135" i="81"/>
  <c r="FI135" i="79"/>
  <c r="S23" i="74"/>
  <c r="K130" i="81"/>
  <c r="FH148" i="79"/>
  <c r="Q55" i="74"/>
  <c r="EZ122" i="79"/>
  <c r="R9" i="74"/>
  <c r="T35" i="71"/>
  <c r="FD137" i="79"/>
  <c r="J166" i="81"/>
  <c r="FP96" i="79"/>
  <c r="K146" i="81"/>
  <c r="P43" i="79"/>
  <c r="P30" i="74"/>
  <c r="N156" i="81"/>
  <c r="P34" i="74"/>
  <c r="P122" i="81"/>
  <c r="P57" i="74"/>
  <c r="FC120" i="79"/>
  <c r="FH119" i="79"/>
  <c r="FI120" i="79"/>
  <c r="Q131" i="81"/>
  <c r="T55" i="71"/>
  <c r="ED143" i="79"/>
  <c r="FG144" i="79"/>
  <c r="FG150" i="79"/>
  <c r="EK127" i="79"/>
  <c r="FP94" i="79"/>
  <c r="T16" i="74"/>
  <c r="I124" i="81"/>
  <c r="FH111" i="79"/>
  <c r="EN136" i="79"/>
  <c r="EN141" i="79"/>
  <c r="AP8" i="75"/>
  <c r="N122" i="81"/>
  <c r="BU103" i="71"/>
  <c r="O164" i="81"/>
  <c r="R32" i="74"/>
  <c r="S30" i="74"/>
  <c r="J126" i="81"/>
  <c r="FC124" i="79"/>
  <c r="K145" i="81"/>
  <c r="L144" i="81"/>
  <c r="AQ8" i="75"/>
  <c r="L164" i="81"/>
  <c r="FH108" i="79"/>
  <c r="J157" i="81"/>
  <c r="J159" i="81"/>
  <c r="ED46" i="79"/>
  <c r="H142" i="81"/>
  <c r="N109" i="81"/>
  <c r="J112" i="81"/>
  <c r="FF136" i="79"/>
  <c r="FG117" i="79"/>
  <c r="FC144" i="79"/>
  <c r="N135" i="81"/>
  <c r="FA137" i="79"/>
  <c r="T64" i="71"/>
  <c r="FP93" i="79"/>
  <c r="EN150" i="79"/>
  <c r="S53" i="74"/>
  <c r="N119" i="81"/>
  <c r="Q152" i="81"/>
  <c r="FA116" i="79"/>
  <c r="FH130" i="79"/>
  <c r="T33" i="74"/>
  <c r="R43" i="74"/>
  <c r="R48" i="74"/>
  <c r="EZ154" i="79"/>
  <c r="FG134" i="79"/>
  <c r="M140" i="81"/>
  <c r="ED6" i="79"/>
  <c r="EM147" i="79"/>
  <c r="EO108" i="79"/>
  <c r="EZ119" i="79"/>
  <c r="P42" i="74"/>
  <c r="N161" i="81"/>
  <c r="O151" i="81"/>
  <c r="EL118" i="79"/>
  <c r="I141" i="81"/>
  <c r="Q57" i="74"/>
  <c r="Q123" i="81"/>
  <c r="M146" i="81"/>
  <c r="J162" i="81"/>
  <c r="EO119" i="79"/>
  <c r="P46" i="74"/>
  <c r="R22" i="74"/>
  <c r="FC136" i="79"/>
  <c r="N155" i="81"/>
  <c r="Q110" i="81"/>
  <c r="J138" i="81"/>
  <c r="FC129" i="79"/>
  <c r="P150" i="81"/>
  <c r="FC137" i="79"/>
  <c r="EM155" i="79"/>
  <c r="FC151" i="79"/>
  <c r="FI139" i="79"/>
  <c r="FI149" i="79"/>
  <c r="S28" i="74"/>
  <c r="EZ146" i="79"/>
  <c r="FD146" i="79"/>
  <c r="R13" i="74"/>
  <c r="EM153" i="79"/>
  <c r="T71" i="74"/>
  <c r="FC143" i="79"/>
  <c r="EN149" i="79"/>
  <c r="EK143" i="79"/>
  <c r="Q109" i="81"/>
  <c r="FP116" i="79"/>
  <c r="FG113" i="79"/>
  <c r="EM144" i="79"/>
  <c r="Q121" i="81"/>
  <c r="L138" i="81"/>
  <c r="FC142" i="79"/>
  <c r="EK156" i="79"/>
  <c r="FI126" i="79"/>
  <c r="FI113" i="79"/>
  <c r="FE125" i="79"/>
  <c r="R18" i="74"/>
  <c r="FH116" i="79"/>
  <c r="EK124" i="79"/>
  <c r="EL107" i="79"/>
  <c r="BT100" i="71"/>
  <c r="FI145" i="79"/>
  <c r="Q165" i="81"/>
  <c r="EM129" i="79"/>
  <c r="P40" i="79"/>
  <c r="FB148" i="79"/>
  <c r="J108" i="81"/>
  <c r="M120" i="81"/>
  <c r="P39" i="79"/>
  <c r="FP69" i="79"/>
  <c r="FF126" i="79"/>
  <c r="O141" i="81"/>
  <c r="FB146" i="79"/>
  <c r="T43" i="74"/>
  <c r="T42" i="74"/>
  <c r="FF118" i="79"/>
  <c r="M129" i="81"/>
  <c r="FP18" i="79"/>
  <c r="FA134" i="79"/>
  <c r="P43" i="74"/>
  <c r="Q29" i="74"/>
  <c r="M123" i="81"/>
  <c r="EM110" i="79"/>
  <c r="I157" i="81"/>
  <c r="FA106" i="79"/>
  <c r="R62" i="74"/>
  <c r="Q164" i="81"/>
  <c r="ED82" i="79"/>
  <c r="R63" i="74"/>
  <c r="P10" i="74"/>
  <c r="EZ121" i="79"/>
  <c r="S72" i="74"/>
  <c r="L160" i="81"/>
  <c r="T41" i="71"/>
  <c r="Q161" i="81"/>
  <c r="P124" i="81"/>
  <c r="ED42" i="79"/>
  <c r="EN144" i="79"/>
  <c r="N121" i="81"/>
  <c r="FC108" i="79"/>
  <c r="K142" i="81"/>
  <c r="L112" i="81"/>
  <c r="T103" i="71"/>
  <c r="BS100" i="71"/>
  <c r="ED147" i="79"/>
  <c r="T86" i="71"/>
  <c r="S70" i="74"/>
  <c r="T23" i="74"/>
  <c r="P108" i="81"/>
  <c r="S7" i="74"/>
  <c r="ED90" i="79"/>
  <c r="FP100" i="79" s="1"/>
  <c r="L125" i="81"/>
  <c r="EM130" i="79"/>
  <c r="FP88" i="79"/>
  <c r="J149" i="81"/>
  <c r="BS97" i="71"/>
  <c r="L133" i="81"/>
  <c r="EZ107" i="79"/>
  <c r="FH152" i="79"/>
  <c r="FG126" i="79"/>
  <c r="EZ155" i="79"/>
  <c r="FG105" i="79"/>
  <c r="J139" i="81"/>
  <c r="FI146" i="79"/>
  <c r="ED65" i="79"/>
  <c r="Z8" i="75"/>
  <c r="FF153" i="79"/>
  <c r="FE156" i="79"/>
  <c r="EL132" i="79"/>
  <c r="R14" i="74"/>
  <c r="M160" i="81"/>
  <c r="EN111" i="79"/>
  <c r="R34" i="74"/>
  <c r="EK144" i="79"/>
  <c r="P45" i="74"/>
  <c r="R8" i="74"/>
  <c r="T19" i="74"/>
  <c r="P40" i="74"/>
  <c r="T61" i="71"/>
  <c r="L122" i="81"/>
  <c r="EK140" i="79"/>
  <c r="EM122" i="79"/>
  <c r="T60" i="74"/>
  <c r="K155" i="81"/>
  <c r="R49" i="74"/>
  <c r="R37" i="74"/>
  <c r="EZ131" i="79"/>
  <c r="K110" i="81"/>
  <c r="EZ111" i="79"/>
  <c r="R21" i="74"/>
  <c r="FE152" i="79"/>
  <c r="FE151" i="79"/>
  <c r="K140" i="81"/>
  <c r="FD125" i="79"/>
  <c r="FP117" i="79"/>
  <c r="EK139" i="79"/>
  <c r="FB144" i="79"/>
  <c r="S52" i="74"/>
  <c r="FG115" i="79"/>
  <c r="J134" i="81"/>
  <c r="EO113" i="79"/>
  <c r="P119" i="81"/>
  <c r="FP119" i="79"/>
  <c r="EN129" i="79"/>
  <c r="ED51" i="79"/>
  <c r="T102" i="71"/>
  <c r="S50" i="74"/>
  <c r="FB155" i="79"/>
  <c r="K164" i="81"/>
  <c r="J153" i="81"/>
  <c r="P47" i="79"/>
  <c r="T18" i="74"/>
  <c r="EK113" i="79"/>
  <c r="N125" i="81"/>
  <c r="EO143" i="79"/>
  <c r="FB147" i="79"/>
  <c r="H139" i="81"/>
  <c r="T31" i="71"/>
  <c r="FG110" i="79"/>
  <c r="O117" i="81"/>
  <c r="FF138" i="79"/>
  <c r="L135" i="81"/>
  <c r="R11" i="74"/>
  <c r="T53" i="71"/>
  <c r="N108" i="81"/>
  <c r="L114" i="81"/>
  <c r="FD121" i="79"/>
  <c r="Q33" i="74"/>
  <c r="EZ126" i="79"/>
  <c r="EZ112" i="79"/>
  <c r="EM131" i="79"/>
  <c r="FB115" i="79"/>
  <c r="Q60" i="74"/>
  <c r="Q11" i="74"/>
  <c r="L126" i="81"/>
  <c r="EN108" i="79"/>
  <c r="Q18" i="74"/>
  <c r="EZ105" i="79"/>
  <c r="L115" i="81"/>
  <c r="S41" i="74"/>
  <c r="BS104" i="71"/>
  <c r="M121" i="81"/>
  <c r="M148" i="81"/>
  <c r="FG121" i="79"/>
  <c r="FE119" i="79"/>
  <c r="FA105" i="79"/>
  <c r="Q140" i="81"/>
  <c r="FA126" i="79"/>
  <c r="ED113" i="79"/>
  <c r="EO153" i="79"/>
  <c r="K165" i="81"/>
  <c r="M154" i="81"/>
  <c r="R55" i="74"/>
  <c r="EZ106" i="79"/>
  <c r="FG135" i="79"/>
  <c r="T75" i="71"/>
  <c r="O129" i="81"/>
  <c r="FI121" i="79"/>
  <c r="ED145" i="79"/>
  <c r="EK126" i="79"/>
  <c r="I121" i="81"/>
  <c r="ED89" i="79"/>
  <c r="O154" i="81"/>
  <c r="FF109" i="79"/>
  <c r="ED144" i="79"/>
  <c r="FP50" i="79"/>
  <c r="M153" i="81"/>
  <c r="I130" i="81"/>
  <c r="FB107" i="79"/>
  <c r="I160" i="81"/>
  <c r="P154" i="81"/>
  <c r="T101" i="71"/>
  <c r="P143" i="81"/>
  <c r="EM145" i="79"/>
  <c r="FA154" i="79"/>
  <c r="K119" i="81"/>
  <c r="ED121" i="79"/>
  <c r="FA112" i="79"/>
  <c r="N139" i="81"/>
  <c r="P48" i="74"/>
  <c r="EO131" i="79"/>
  <c r="S45" i="74"/>
  <c r="L108" i="81"/>
  <c r="H125" i="81"/>
  <c r="EK119" i="79"/>
  <c r="EZ140" i="79"/>
  <c r="EZ157" i="79"/>
  <c r="I143" i="81"/>
  <c r="J156" i="81"/>
  <c r="J122" i="81"/>
  <c r="EN110" i="79"/>
  <c r="FH136" i="79"/>
  <c r="EN106" i="79"/>
  <c r="J127" i="81"/>
  <c r="ED123" i="79"/>
  <c r="FD134" i="79"/>
  <c r="FI123" i="79"/>
  <c r="S35" i="74"/>
  <c r="P60" i="74"/>
  <c r="K143" i="81"/>
  <c r="P62" i="74"/>
  <c r="Q59" i="74"/>
  <c r="P44" i="79"/>
  <c r="FD115" i="79"/>
  <c r="M126" i="81"/>
  <c r="S29" i="74"/>
  <c r="M115" i="81"/>
  <c r="ED24" i="79"/>
  <c r="O137" i="81"/>
  <c r="EK115" i="79"/>
  <c r="T62" i="74"/>
  <c r="Q166" i="81"/>
  <c r="I119" i="81"/>
  <c r="EL140" i="79"/>
  <c r="H146" i="81"/>
  <c r="FG154" i="79"/>
  <c r="FC117" i="79"/>
  <c r="J142" i="81"/>
  <c r="ED48" i="79"/>
  <c r="J121" i="81"/>
  <c r="FI134" i="79"/>
  <c r="J136" i="81"/>
  <c r="I163" i="81"/>
  <c r="S13" i="74"/>
  <c r="O108" i="81"/>
  <c r="M139" i="81"/>
  <c r="FG108" i="79"/>
  <c r="ED139" i="79"/>
  <c r="FI148" i="79"/>
  <c r="EM154" i="79"/>
  <c r="N41" i="65"/>
  <c r="FB110" i="79"/>
  <c r="Q44" i="74"/>
  <c r="H134" i="81"/>
  <c r="EO150" i="79"/>
  <c r="FC114" i="79"/>
  <c r="AI8" i="75"/>
  <c r="FF122" i="79"/>
  <c r="S64" i="74"/>
  <c r="EL127" i="79"/>
  <c r="FD127" i="79"/>
  <c r="T49" i="74"/>
  <c r="H131" i="81"/>
  <c r="Q130" i="81"/>
  <c r="U33" i="79"/>
  <c r="N159" i="81"/>
  <c r="H120" i="81"/>
  <c r="FG152" i="79"/>
  <c r="P146" i="81"/>
  <c r="FB139" i="79"/>
  <c r="EM148" i="79"/>
  <c r="T79" i="71"/>
  <c r="Q160" i="81"/>
  <c r="FC118" i="79"/>
  <c r="S12" i="74"/>
  <c r="EL153" i="79"/>
  <c r="M127" i="81"/>
  <c r="N110" i="81"/>
  <c r="I149" i="81"/>
  <c r="FB151" i="79"/>
  <c r="FC149" i="79"/>
  <c r="I156" i="81"/>
  <c r="K40" i="65"/>
  <c r="T76" i="74"/>
  <c r="P125" i="81"/>
  <c r="FI150" i="79"/>
  <c r="T69" i="74"/>
  <c r="FG145" i="79"/>
  <c r="L163" i="81"/>
  <c r="P13" i="74"/>
  <c r="I126" i="81"/>
  <c r="T48" i="71"/>
  <c r="FG129" i="79"/>
  <c r="P138" i="81"/>
  <c r="EO145" i="79"/>
  <c r="S48" i="74"/>
  <c r="FI137" i="79"/>
  <c r="FF147" i="79"/>
  <c r="EK132" i="79"/>
  <c r="T52" i="74"/>
  <c r="I111" i="81"/>
  <c r="FD106" i="79"/>
  <c r="H159" i="81"/>
  <c r="P44" i="74"/>
  <c r="EO142" i="79"/>
  <c r="FI153" i="79"/>
  <c r="FA124" i="79"/>
  <c r="EL123" i="79"/>
  <c r="FF131" i="79"/>
  <c r="EO125" i="79"/>
  <c r="P136" i="81"/>
  <c r="FA135" i="79"/>
  <c r="EM150" i="79"/>
  <c r="L157" i="81"/>
  <c r="FA138" i="79"/>
  <c r="Q108" i="81"/>
  <c r="FG149" i="79"/>
  <c r="O128" i="81"/>
  <c r="Q51" i="74"/>
  <c r="EK142" i="79"/>
  <c r="J155" i="81"/>
  <c r="FG109" i="79"/>
  <c r="P59" i="74"/>
  <c r="ED94" i="79"/>
  <c r="FD138" i="79"/>
  <c r="FH125" i="79"/>
  <c r="FH121" i="79"/>
  <c r="Q118" i="81"/>
  <c r="K121" i="81"/>
  <c r="T28" i="74"/>
  <c r="ED125" i="79"/>
  <c r="K42" i="65"/>
  <c r="Q144" i="81"/>
  <c r="O125" i="81"/>
  <c r="L119" i="81"/>
  <c r="S69" i="74"/>
  <c r="Q162" i="81"/>
  <c r="FH133" i="79"/>
  <c r="ED61" i="79"/>
  <c r="ED63" i="79"/>
  <c r="O109" i="81"/>
  <c r="FC134" i="79"/>
  <c r="ED45" i="79"/>
  <c r="I122" i="81"/>
  <c r="Q112" i="81"/>
  <c r="R45" i="74"/>
  <c r="EO123" i="79"/>
  <c r="FE144" i="79"/>
  <c r="ED76" i="79"/>
  <c r="EZ139" i="79"/>
  <c r="AB8" i="75"/>
  <c r="N142" i="81"/>
  <c r="Q150" i="81"/>
  <c r="FH127" i="79"/>
  <c r="ED95" i="79"/>
  <c r="FP105" i="79" s="1"/>
  <c r="FP48" i="79"/>
  <c r="FH139" i="79"/>
  <c r="I120" i="81"/>
  <c r="H158" i="81"/>
  <c r="R66" i="74"/>
  <c r="EL113" i="79"/>
  <c r="FI141" i="79"/>
  <c r="T40" i="71"/>
  <c r="K108" i="81"/>
  <c r="T97" i="71"/>
  <c r="EL124" i="79"/>
  <c r="Q114" i="81"/>
  <c r="FB125" i="79"/>
  <c r="ED30" i="79"/>
  <c r="I127" i="81"/>
  <c r="FI108" i="79"/>
  <c r="Q36" i="74"/>
  <c r="R64" i="74"/>
  <c r="ED13" i="79"/>
  <c r="FP22" i="79" s="1"/>
  <c r="EM124" i="79"/>
  <c r="N148" i="81"/>
  <c r="ED77" i="79"/>
  <c r="Q136" i="81"/>
  <c r="FA140" i="79"/>
  <c r="Q139" i="81"/>
  <c r="I142" i="81"/>
  <c r="T58" i="74"/>
  <c r="R57" i="74"/>
  <c r="ED66" i="79"/>
  <c r="M119" i="81"/>
  <c r="P164" i="81"/>
  <c r="FD139" i="79"/>
  <c r="FH124" i="79"/>
  <c r="FC121" i="79"/>
  <c r="EK107" i="79"/>
  <c r="EM139" i="79"/>
  <c r="EK105" i="79"/>
  <c r="L146" i="81"/>
  <c r="O107" i="81"/>
  <c r="FB130" i="79"/>
  <c r="S40" i="74"/>
  <c r="ED81" i="79"/>
  <c r="P38" i="74"/>
  <c r="FH113" i="79"/>
  <c r="FF155" i="79"/>
  <c r="FB127" i="79"/>
  <c r="S8" i="74"/>
  <c r="R35" i="74"/>
  <c r="FI107" i="79"/>
  <c r="R10" i="74"/>
  <c r="P135" i="81"/>
  <c r="FF137" i="79"/>
  <c r="P55" i="79"/>
  <c r="Q19" i="74"/>
  <c r="FE126" i="79"/>
  <c r="H152" i="81"/>
  <c r="P112" i="81"/>
  <c r="EZ145" i="79"/>
  <c r="EM138" i="79"/>
  <c r="R15" i="74"/>
  <c r="FG111" i="79"/>
  <c r="FG140" i="79"/>
  <c r="EL109" i="79"/>
  <c r="FA120" i="79"/>
  <c r="I118" i="81"/>
  <c r="FG130" i="79"/>
  <c r="EO133" i="79"/>
  <c r="FC105" i="79"/>
  <c r="FA119" i="79"/>
  <c r="EK108" i="79"/>
  <c r="FB108" i="79"/>
  <c r="EN109" i="79"/>
  <c r="FD152" i="79"/>
  <c r="ED68" i="79"/>
  <c r="FD141" i="79"/>
  <c r="S37" i="74"/>
  <c r="L137" i="81"/>
  <c r="EL149" i="79"/>
  <c r="J132" i="81"/>
  <c r="FD131" i="79"/>
  <c r="T8" i="74"/>
  <c r="FH154" i="79"/>
  <c r="ED151" i="79"/>
  <c r="P24" i="74"/>
  <c r="Q58" i="74"/>
  <c r="O120" i="81"/>
  <c r="M143" i="81"/>
  <c r="FP99" i="79"/>
  <c r="FH131" i="79"/>
  <c r="Q157" i="81"/>
  <c r="EL154" i="79"/>
  <c r="FH153" i="79"/>
  <c r="O116" i="81"/>
  <c r="FI151" i="79"/>
  <c r="P111" i="81"/>
  <c r="Y8" i="75"/>
  <c r="S33" i="74"/>
  <c r="EM137" i="79"/>
  <c r="T98" i="71"/>
  <c r="H162" i="81"/>
  <c r="FC150" i="79"/>
  <c r="ED127" i="79"/>
  <c r="P130" i="81"/>
  <c r="EL133" i="79"/>
  <c r="EL142" i="79"/>
  <c r="O114" i="81"/>
  <c r="K166" i="81"/>
  <c r="FI129" i="79"/>
  <c r="Q146" i="81"/>
  <c r="EZ117" i="79"/>
  <c r="ED53" i="79"/>
  <c r="L134" i="81"/>
  <c r="EM125" i="79"/>
  <c r="FA133" i="79"/>
  <c r="EM127" i="79"/>
  <c r="Q142" i="81"/>
  <c r="EK153" i="79"/>
  <c r="EZ123" i="79"/>
  <c r="FD147" i="79"/>
  <c r="J151" i="81"/>
  <c r="T30" i="71"/>
  <c r="EK111" i="79"/>
  <c r="P36" i="74"/>
  <c r="M113" i="81"/>
  <c r="EO127" i="79"/>
  <c r="FP49" i="79"/>
  <c r="P53" i="74"/>
  <c r="M158" i="81"/>
  <c r="EN137" i="79"/>
  <c r="P27" i="74"/>
  <c r="EM135" i="79"/>
  <c r="J144" i="81"/>
  <c r="H149" i="81"/>
  <c r="FF149" i="79"/>
  <c r="N126" i="81"/>
  <c r="EK128" i="79"/>
  <c r="N146" i="81"/>
  <c r="T99" i="71"/>
  <c r="FD149" i="79"/>
  <c r="Q111" i="81"/>
  <c r="FD132" i="79"/>
  <c r="Q149" i="81"/>
  <c r="FB111" i="79"/>
  <c r="FD117" i="79"/>
  <c r="EM126" i="79"/>
  <c r="AA8" i="75"/>
  <c r="ED16" i="79"/>
  <c r="Q10" i="74"/>
  <c r="ED21" i="79"/>
  <c r="O127" i="81"/>
  <c r="ED131" i="79"/>
  <c r="T7" i="74"/>
  <c r="O112" i="81"/>
  <c r="FD133" i="79"/>
  <c r="FP65" i="79"/>
  <c r="M122" i="81"/>
  <c r="FE118" i="79"/>
  <c r="R52" i="74"/>
  <c r="FP67" i="79"/>
  <c r="I114" i="81"/>
  <c r="FP86" i="79"/>
  <c r="FP32" i="79"/>
  <c r="FB112" i="79"/>
  <c r="H116" i="81"/>
  <c r="EK123" i="79"/>
  <c r="FB154" i="79"/>
  <c r="ED136" i="79"/>
  <c r="ED15" i="79"/>
  <c r="R54" i="74"/>
  <c r="FD128" i="79"/>
  <c r="FG119" i="79"/>
  <c r="Q13" i="74"/>
  <c r="T87" i="71"/>
  <c r="BU102" i="71"/>
  <c r="P147" i="81"/>
  <c r="T31" i="74"/>
  <c r="FA113" i="79"/>
  <c r="FI109" i="79"/>
  <c r="O132" i="81"/>
  <c r="ED102" i="79"/>
  <c r="FP68" i="79"/>
  <c r="ED111" i="79"/>
  <c r="T42" i="71"/>
  <c r="T22" i="74"/>
  <c r="O159" i="81"/>
  <c r="FI117" i="79"/>
  <c r="P35" i="74"/>
  <c r="N120" i="81"/>
  <c r="FF129" i="79"/>
  <c r="Q42" i="74"/>
  <c r="FB153" i="79"/>
  <c r="P23" i="74"/>
  <c r="FG114" i="79"/>
  <c r="T44" i="74"/>
  <c r="L150" i="81"/>
  <c r="FC127" i="79"/>
  <c r="FA121" i="79"/>
  <c r="ED88" i="79"/>
  <c r="P19" i="74"/>
  <c r="O111" i="81"/>
  <c r="T37" i="71"/>
  <c r="L124" i="81"/>
  <c r="N138" i="81"/>
  <c r="ED73" i="79"/>
  <c r="Q126" i="81"/>
  <c r="Q47" i="74"/>
  <c r="P25" i="74"/>
  <c r="EZ108" i="79"/>
  <c r="Q122" i="81"/>
  <c r="FB124" i="79"/>
  <c r="M138" i="81"/>
  <c r="T77" i="71"/>
  <c r="EK122" i="79"/>
  <c r="FG153" i="79"/>
  <c r="FP34" i="79"/>
  <c r="J147" i="81"/>
  <c r="P117" i="81"/>
  <c r="FE113" i="79"/>
  <c r="K132" i="81"/>
  <c r="I131" i="81"/>
  <c r="N124" i="81"/>
  <c r="FE133" i="79"/>
  <c r="FA141" i="79"/>
  <c r="FF141" i="79"/>
  <c r="P21" i="74"/>
  <c r="EK138" i="79"/>
  <c r="S18" i="74"/>
  <c r="FE110" i="79"/>
  <c r="N40" i="65"/>
  <c r="FP42" i="79"/>
  <c r="EO129" i="79"/>
  <c r="R33" i="74"/>
  <c r="FC140" i="79"/>
  <c r="FH149" i="79"/>
  <c r="Q20" i="74"/>
  <c r="O115" i="81"/>
  <c r="FP95" i="79"/>
  <c r="ED93" i="79"/>
  <c r="T9" i="74"/>
  <c r="K139" i="81"/>
  <c r="S61" i="74"/>
  <c r="FH105" i="79"/>
  <c r="ED18" i="79"/>
  <c r="J137" i="81"/>
  <c r="Q50" i="74"/>
  <c r="FP80" i="79"/>
  <c r="S62" i="74"/>
  <c r="FB137" i="79"/>
  <c r="FE143" i="79"/>
  <c r="P141" i="81"/>
  <c r="ED27" i="79"/>
  <c r="FA125" i="79"/>
  <c r="I152" i="81"/>
  <c r="P120" i="81"/>
  <c r="O152" i="81"/>
  <c r="N118" i="81"/>
  <c r="T68" i="74"/>
  <c r="EM142" i="79"/>
  <c r="ED44" i="79"/>
  <c r="S10" i="74"/>
  <c r="H163" i="81"/>
  <c r="FH126" i="79"/>
  <c r="EN139" i="79"/>
  <c r="H119" i="81"/>
  <c r="AR8" i="75"/>
  <c r="FI111" i="79"/>
  <c r="P121" i="81"/>
  <c r="EO120" i="79"/>
  <c r="Q115" i="81"/>
  <c r="FP63" i="79"/>
  <c r="Q61" i="74"/>
  <c r="FA136" i="79"/>
  <c r="O131" i="81"/>
  <c r="FB131" i="79"/>
  <c r="FF123" i="79"/>
  <c r="FP81" i="79"/>
  <c r="BT102" i="71"/>
  <c r="R16" i="74"/>
  <c r="EL151" i="79"/>
  <c r="FD153" i="79"/>
  <c r="EK112" i="79"/>
  <c r="FC130" i="79"/>
  <c r="S17" i="74"/>
  <c r="S31" i="74"/>
  <c r="N127" i="81"/>
  <c r="EN119" i="79"/>
  <c r="N143" i="81"/>
  <c r="EK146" i="79"/>
  <c r="Q12" i="74"/>
  <c r="FI122" i="79"/>
  <c r="Q15" i="74"/>
  <c r="T43" i="71"/>
  <c r="EL106" i="79"/>
  <c r="EK149" i="79"/>
  <c r="EM133" i="79"/>
  <c r="N158" i="81"/>
  <c r="FD120" i="79"/>
  <c r="FF115" i="79"/>
  <c r="FH146" i="79"/>
  <c r="H154" i="81"/>
  <c r="L158" i="81"/>
  <c r="P41" i="74"/>
  <c r="I158" i="81"/>
  <c r="ED103" i="79"/>
  <c r="FA151" i="79"/>
  <c r="FP46" i="79"/>
  <c r="P115" i="81"/>
  <c r="H114" i="81"/>
  <c r="FH122" i="79"/>
  <c r="T78" i="71"/>
  <c r="M136" i="81"/>
  <c r="FP44" i="79"/>
  <c r="P50" i="79"/>
  <c r="R53" i="74"/>
  <c r="FA145" i="79"/>
  <c r="I146" i="81"/>
  <c r="FH120" i="79"/>
  <c r="FC107" i="79"/>
  <c r="EM118" i="79"/>
  <c r="FA146" i="79"/>
  <c r="EM106" i="79"/>
  <c r="P56" i="74"/>
  <c r="FI105" i="79"/>
  <c r="ED64" i="79"/>
  <c r="FP74" i="79" s="1"/>
  <c r="FA109" i="79"/>
  <c r="R19" i="74"/>
  <c r="FF143" i="79"/>
  <c r="P153" i="81"/>
  <c r="T46" i="71"/>
  <c r="J145" i="81"/>
  <c r="EO107" i="79"/>
  <c r="S20" i="74"/>
  <c r="ED49" i="79"/>
  <c r="FF135" i="79"/>
  <c r="ED137" i="79"/>
  <c r="H141" i="81"/>
  <c r="T94" i="71"/>
  <c r="FH134" i="79"/>
  <c r="H112" i="81"/>
  <c r="P145" i="81"/>
  <c r="ED7" i="79"/>
  <c r="EL134" i="79"/>
  <c r="I112" i="81"/>
  <c r="BT104" i="71"/>
  <c r="Q62" i="74"/>
  <c r="Q124" i="81"/>
  <c r="EZ144" i="79"/>
  <c r="EN153" i="79"/>
  <c r="L128" i="81"/>
  <c r="Q159" i="81"/>
  <c r="EM114" i="79"/>
  <c r="ED135" i="79"/>
  <c r="EN140" i="79"/>
  <c r="EK145" i="79"/>
  <c r="H166" i="81"/>
  <c r="FB141" i="79"/>
  <c r="M144" i="81"/>
  <c r="K125" i="81"/>
  <c r="FC152" i="79"/>
  <c r="AG8" i="75"/>
  <c r="EZ134" i="79"/>
  <c r="I134" i="81"/>
  <c r="ED26" i="79"/>
  <c r="R23" i="74"/>
  <c r="N43" i="65"/>
  <c r="O145" i="81"/>
  <c r="T67" i="71"/>
  <c r="R25" i="74"/>
  <c r="R50" i="74"/>
  <c r="ED67" i="79"/>
  <c r="M116" i="81"/>
  <c r="I154" i="81"/>
  <c r="BT25" i="71"/>
  <c r="T39" i="71"/>
  <c r="T100" i="71"/>
  <c r="P114" i="81"/>
  <c r="EO116" i="79"/>
  <c r="H165" i="81"/>
  <c r="T105" i="71"/>
  <c r="N151" i="81"/>
  <c r="ED99" i="79"/>
  <c r="FP109" i="79" s="1"/>
  <c r="J111" i="81"/>
  <c r="EZ152" i="79"/>
  <c r="FP20" i="79"/>
  <c r="O123" i="81"/>
  <c r="FF114" i="79"/>
  <c r="N130" i="81"/>
  <c r="BS91" i="71"/>
  <c r="BV14" i="71"/>
  <c r="BW21" i="71"/>
  <c r="BT54" i="71"/>
  <c r="BW61" i="71"/>
  <c r="BV54" i="71"/>
  <c r="BW16" i="71"/>
  <c r="FC116" i="79"/>
  <c r="BU104" i="71"/>
  <c r="P15" i="74"/>
  <c r="T74" i="74"/>
  <c r="FB152" i="79"/>
  <c r="BS99" i="71"/>
  <c r="EK131" i="79"/>
  <c r="EN143" i="79"/>
  <c r="BS86" i="71"/>
  <c r="BT35" i="71"/>
  <c r="BT94" i="71"/>
  <c r="BU36" i="71"/>
  <c r="BT79" i="71"/>
  <c r="BV6" i="71"/>
  <c r="BS26" i="71"/>
  <c r="FP19" i="79"/>
  <c r="FP12" i="79"/>
  <c r="FP39" i="79"/>
  <c r="BU54" i="71"/>
  <c r="BV16" i="71"/>
  <c r="N162" i="81"/>
  <c r="BU82" i="71"/>
  <c r="ED43" i="79"/>
  <c r="BT76" i="71"/>
  <c r="FP40" i="79"/>
  <c r="FP55" i="79"/>
  <c r="M134" i="81"/>
  <c r="BU92" i="71"/>
  <c r="FP75" i="79"/>
  <c r="BV97" i="71"/>
  <c r="BT53" i="71"/>
  <c r="FP31" i="79"/>
  <c r="BS90" i="71"/>
  <c r="K163" i="81"/>
  <c r="BW65" i="71"/>
  <c r="BV87" i="71"/>
  <c r="BV7" i="71"/>
  <c r="BW29" i="71"/>
  <c r="BS98" i="71"/>
  <c r="BW41" i="71"/>
  <c r="BU65" i="71"/>
  <c r="BV99" i="71"/>
  <c r="BS28" i="71"/>
  <c r="FE107" i="79"/>
  <c r="FA108" i="79"/>
  <c r="BT99" i="71"/>
  <c r="BV65" i="71"/>
  <c r="BW59" i="71"/>
  <c r="BT72" i="71"/>
  <c r="BW23" i="71"/>
  <c r="BT6" i="71"/>
  <c r="BV98" i="71"/>
  <c r="Q143" i="81"/>
  <c r="BV81" i="71"/>
  <c r="FA127" i="79"/>
  <c r="BW92" i="71"/>
  <c r="FP84" i="79"/>
  <c r="FP114" i="79"/>
  <c r="FP79" i="79"/>
  <c r="FP121" i="79"/>
  <c r="BT90" i="71"/>
  <c r="BT50" i="71"/>
  <c r="BW87" i="71"/>
  <c r="BT13" i="71"/>
  <c r="BW85" i="71"/>
  <c r="BT68" i="71"/>
  <c r="BU72" i="71"/>
  <c r="BV8" i="71"/>
  <c r="BV22" i="71"/>
  <c r="BV101" i="71"/>
  <c r="BS24" i="71"/>
  <c r="BU75" i="71"/>
  <c r="BW25" i="71"/>
  <c r="L143" i="81"/>
  <c r="O158" i="81"/>
  <c r="BW14" i="71"/>
  <c r="ED10" i="79"/>
  <c r="FP15" i="79" s="1"/>
  <c r="BV38" i="71"/>
  <c r="BW75" i="71"/>
  <c r="BW91" i="71"/>
  <c r="BU31" i="71"/>
  <c r="BS27" i="71"/>
  <c r="BW17" i="71"/>
  <c r="BU9" i="71"/>
  <c r="I148" i="81"/>
  <c r="BV13" i="71"/>
  <c r="BU77" i="71"/>
  <c r="BV104" i="71"/>
  <c r="BS13" i="71"/>
  <c r="R26" i="74"/>
  <c r="BW78" i="71"/>
  <c r="EO126" i="79"/>
  <c r="BW102" i="71"/>
  <c r="BU5" i="71"/>
  <c r="EZ135" i="79"/>
  <c r="R39" i="74"/>
  <c r="M130" i="81"/>
  <c r="P165" i="81"/>
  <c r="BW58" i="71"/>
  <c r="BS72" i="71"/>
  <c r="FP9" i="79"/>
  <c r="BV100" i="71"/>
  <c r="BV56" i="71"/>
  <c r="BU14" i="71"/>
  <c r="M131" i="81"/>
  <c r="BS81" i="71"/>
  <c r="EN115" i="79"/>
  <c r="BT69" i="71"/>
  <c r="BW27" i="71"/>
  <c r="BW103" i="71"/>
  <c r="BT30" i="71"/>
  <c r="N128" i="81"/>
  <c r="BW81" i="71"/>
  <c r="EO130" i="79"/>
  <c r="BU48" i="71"/>
  <c r="FP92" i="79"/>
  <c r="FP124" i="79"/>
  <c r="FP62" i="79"/>
  <c r="BU56" i="71"/>
  <c r="BS15" i="71"/>
  <c r="BS76" i="71"/>
  <c r="BT78" i="71"/>
  <c r="BU62" i="71"/>
  <c r="BU69" i="71"/>
  <c r="BW20" i="71"/>
  <c r="BW36" i="71"/>
  <c r="BU49" i="71"/>
  <c r="BU46" i="71"/>
  <c r="BS11" i="71"/>
  <c r="BT48" i="71"/>
  <c r="BS70" i="71"/>
  <c r="BV55" i="71"/>
  <c r="BS87" i="71"/>
  <c r="FC132" i="79"/>
  <c r="BU51" i="71"/>
  <c r="BV63" i="71"/>
  <c r="BS74" i="71"/>
  <c r="BU13" i="71"/>
  <c r="BV80" i="71"/>
  <c r="Q17" i="74"/>
  <c r="BT34" i="71"/>
  <c r="BS52" i="71"/>
  <c r="BS44" i="71"/>
  <c r="BS51" i="71"/>
  <c r="BV11" i="71"/>
  <c r="BV71" i="71"/>
  <c r="BT15" i="71"/>
  <c r="BU50" i="71"/>
  <c r="BU78" i="71"/>
  <c r="BS40" i="71"/>
  <c r="BW96" i="71"/>
  <c r="FP115" i="79"/>
  <c r="BS46" i="71"/>
  <c r="FP5" i="79"/>
  <c r="T59" i="71"/>
  <c r="BT97" i="71"/>
  <c r="EO151" i="79"/>
  <c r="BT86" i="71"/>
  <c r="BV103" i="71"/>
  <c r="BS60" i="71"/>
  <c r="BV69" i="71"/>
  <c r="FG132" i="79"/>
  <c r="BS83" i="71"/>
  <c r="N131" i="81"/>
  <c r="BS6" i="71"/>
  <c r="EK120" i="79"/>
  <c r="BU64" i="71"/>
  <c r="BV28" i="71"/>
  <c r="FP16" i="79"/>
  <c r="EL138" i="79"/>
  <c r="BT16" i="71"/>
  <c r="BS41" i="71"/>
  <c r="BV21" i="71"/>
  <c r="N140" i="81"/>
  <c r="BU59" i="71"/>
  <c r="BU24" i="71"/>
  <c r="BT62" i="71"/>
  <c r="FP58" i="79"/>
  <c r="FP13" i="79"/>
  <c r="FP76" i="79"/>
  <c r="BV12" i="71"/>
  <c r="BW76" i="71"/>
  <c r="BU37" i="71"/>
  <c r="BV95" i="71"/>
  <c r="BW39" i="71"/>
  <c r="BS64" i="71"/>
  <c r="BS49" i="71"/>
  <c r="BT96" i="71"/>
  <c r="BV5" i="71"/>
  <c r="BU88" i="71"/>
  <c r="BT70" i="71"/>
  <c r="BW45" i="71"/>
  <c r="BU39" i="71"/>
  <c r="BS35" i="71"/>
  <c r="BT75" i="71"/>
  <c r="BV48" i="71"/>
  <c r="EM140" i="79"/>
  <c r="BW69" i="71"/>
  <c r="Q21" i="74"/>
  <c r="S21" i="74"/>
  <c r="BU28" i="71"/>
  <c r="FB149" i="79"/>
  <c r="EN151" i="79"/>
  <c r="BV68" i="71"/>
  <c r="BS45" i="71"/>
  <c r="BW63" i="71"/>
  <c r="L132" i="81"/>
  <c r="BT11" i="71"/>
  <c r="BU58" i="71"/>
  <c r="L162" i="81"/>
  <c r="BT61" i="71"/>
  <c r="FC154" i="79"/>
  <c r="BV83" i="71"/>
  <c r="BV57" i="71"/>
  <c r="FP78" i="79"/>
  <c r="BU81" i="71"/>
  <c r="BV94" i="71"/>
  <c r="BW10" i="71"/>
  <c r="I138" i="81"/>
  <c r="BV79" i="71"/>
  <c r="BW95" i="71"/>
  <c r="BT5" i="71"/>
  <c r="BS84" i="71"/>
  <c r="BW53" i="71"/>
  <c r="FP60" i="79"/>
  <c r="L136" i="81"/>
  <c r="BV30" i="71"/>
  <c r="Q141" i="81"/>
  <c r="BW77" i="71"/>
  <c r="FP57" i="79"/>
  <c r="N157" i="81"/>
  <c r="FP10" i="79"/>
  <c r="BT89" i="71"/>
  <c r="FB122" i="79"/>
  <c r="BS95" i="71"/>
  <c r="BW34" i="71"/>
  <c r="FA153" i="79"/>
  <c r="FE128" i="79"/>
  <c r="ED149" i="79"/>
  <c r="FP11" i="79"/>
  <c r="FP14" i="79"/>
  <c r="FP21" i="79"/>
  <c r="FP26" i="79"/>
  <c r="FP106" i="79"/>
  <c r="BT33" i="71"/>
  <c r="BS94" i="71"/>
  <c r="BW84" i="71"/>
  <c r="BS7" i="71"/>
  <c r="BT77" i="71"/>
  <c r="BU98" i="71"/>
  <c r="BW98" i="71"/>
  <c r="BT58" i="71"/>
  <c r="BS14" i="71"/>
  <c r="BT88" i="71"/>
  <c r="BU101" i="71"/>
  <c r="BS8" i="71"/>
  <c r="BT14" i="71"/>
  <c r="BT67" i="71"/>
  <c r="BW89" i="71"/>
  <c r="EN128" i="79"/>
  <c r="BV74" i="71"/>
  <c r="BU17" i="71"/>
  <c r="FP85" i="79"/>
  <c r="BU66" i="71"/>
  <c r="J114" i="81"/>
  <c r="EZ113" i="79"/>
  <c r="BS67" i="71"/>
  <c r="FP7" i="79"/>
  <c r="BV90" i="71"/>
  <c r="R46" i="74"/>
  <c r="FP30" i="79"/>
  <c r="BU30" i="71"/>
  <c r="T60" i="71"/>
  <c r="BS37" i="71" s="1"/>
  <c r="P61" i="74"/>
  <c r="BS85" i="71"/>
  <c r="I123" i="81"/>
  <c r="BU11" i="71"/>
  <c r="BS102" i="71"/>
  <c r="BT74" i="71"/>
  <c r="T76" i="71"/>
  <c r="BU35" i="71"/>
  <c r="FP110" i="79"/>
  <c r="L154" i="81"/>
  <c r="FP77" i="79"/>
  <c r="J125" i="81"/>
  <c r="BV19" i="71"/>
  <c r="BU38" i="71"/>
  <c r="BS12" i="71"/>
  <c r="BS56" i="71"/>
  <c r="P63" i="74"/>
  <c r="BV23" i="71"/>
  <c r="BW70" i="71"/>
  <c r="BS96" i="71"/>
  <c r="BU83" i="71"/>
  <c r="BW26" i="71"/>
  <c r="BS77" i="71"/>
  <c r="BT29" i="71"/>
  <c r="T96" i="71"/>
  <c r="BU87" i="71" s="1"/>
  <c r="BT12" i="71"/>
  <c r="BV58" i="71"/>
  <c r="BS80" i="71"/>
  <c r="BU27" i="71"/>
  <c r="BS29" i="71"/>
  <c r="FP82" i="79"/>
  <c r="FP103" i="79"/>
  <c r="BV88" i="71"/>
  <c r="BW71" i="71"/>
  <c r="BS31" i="71"/>
  <c r="BV89" i="71"/>
  <c r="BW19" i="71"/>
  <c r="BS39" i="71"/>
  <c r="BS32" i="71"/>
  <c r="BT27" i="71"/>
  <c r="BS23" i="71"/>
  <c r="BW99" i="71"/>
  <c r="BV60" i="71"/>
  <c r="BW15" i="71"/>
  <c r="BS62" i="71"/>
  <c r="BT38" i="71"/>
  <c r="BS82" i="71"/>
  <c r="BT84" i="71"/>
  <c r="J150" i="81"/>
  <c r="FF124" i="79"/>
  <c r="BS47" i="71"/>
  <c r="BU61" i="71"/>
  <c r="BV76" i="71"/>
  <c r="BV84" i="71"/>
  <c r="BU47" i="71"/>
  <c r="BU95" i="71"/>
  <c r="BV67" i="71"/>
  <c r="BS10" i="71"/>
  <c r="S58" i="74"/>
  <c r="FP35" i="79"/>
  <c r="FD114" i="79"/>
  <c r="FP61" i="79"/>
  <c r="BT85" i="71"/>
  <c r="BU15" i="71"/>
  <c r="BU8" i="71"/>
  <c r="M151" i="81"/>
  <c r="BW47" i="71"/>
  <c r="BV73" i="71"/>
  <c r="BW18" i="71"/>
  <c r="BT56" i="71"/>
  <c r="FI138" i="79"/>
  <c r="FH110" i="79"/>
  <c r="BV77" i="71"/>
  <c r="BW51" i="71"/>
  <c r="BS55" i="71"/>
  <c r="BV86" i="71"/>
  <c r="BW8" i="71"/>
  <c r="BW90" i="71"/>
  <c r="BT32" i="71"/>
  <c r="BW86" i="71"/>
  <c r="BU73" i="71"/>
  <c r="BT10" i="71"/>
  <c r="FP72" i="79"/>
  <c r="BV59" i="71"/>
  <c r="BT71" i="71"/>
  <c r="BU40" i="71"/>
  <c r="FF148" i="79"/>
  <c r="BU86" i="71"/>
  <c r="BT44" i="71"/>
  <c r="BV93" i="71"/>
  <c r="BT57" i="71"/>
  <c r="BT52" i="71"/>
  <c r="BS57" i="71"/>
  <c r="BV47" i="71"/>
  <c r="FP56" i="79"/>
  <c r="FP87" i="79"/>
  <c r="FP54" i="79"/>
  <c r="FP73" i="79"/>
  <c r="BW37" i="71"/>
  <c r="BS21" i="71"/>
  <c r="BU68" i="71"/>
  <c r="BW100" i="71"/>
  <c r="BS66" i="71"/>
  <c r="BV50" i="71"/>
  <c r="BS43" i="71"/>
  <c r="BV34" i="71"/>
  <c r="BW72" i="71"/>
  <c r="BS58" i="71"/>
  <c r="BU53" i="71"/>
  <c r="BU99" i="71"/>
  <c r="FP53" i="79"/>
  <c r="BS36" i="71"/>
  <c r="BS34" i="71"/>
  <c r="BV91" i="71"/>
  <c r="BT40" i="71"/>
  <c r="BS103" i="71"/>
  <c r="FG123" i="79"/>
  <c r="BS9" i="71"/>
  <c r="BS16" i="71"/>
  <c r="EK135" i="79"/>
  <c r="BU6" i="71"/>
  <c r="BW60" i="71"/>
  <c r="BW79" i="71"/>
  <c r="BW57" i="71"/>
  <c r="BW68" i="71"/>
  <c r="L111" i="81"/>
  <c r="BU10" i="71"/>
  <c r="BT101" i="71"/>
  <c r="BT24" i="71"/>
  <c r="BV70" i="71"/>
  <c r="N136" i="81"/>
  <c r="BW48" i="71"/>
  <c r="BU16" i="71"/>
  <c r="EN112" i="79"/>
  <c r="BS75" i="71"/>
  <c r="BU74" i="71"/>
  <c r="BS89" i="71"/>
  <c r="BS61" i="71"/>
  <c r="BW9" i="71"/>
  <c r="BV96" i="71"/>
  <c r="BW54" i="71"/>
  <c r="BS38" i="71"/>
  <c r="BU80" i="71"/>
  <c r="T84" i="74"/>
  <c r="FP104" i="79"/>
  <c r="FA156" i="79"/>
  <c r="FP23" i="79"/>
  <c r="BU19" i="71"/>
  <c r="O139" i="81"/>
  <c r="FP29" i="79"/>
  <c r="Q65" i="74"/>
  <c r="BS93" i="71"/>
  <c r="BU42" i="71"/>
  <c r="ED116" i="79"/>
  <c r="BS54" i="71"/>
  <c r="BU84" i="71"/>
  <c r="FE139" i="79"/>
  <c r="BU63" i="71"/>
  <c r="Q64" i="74"/>
  <c r="BU41" i="71"/>
  <c r="FP98" i="79"/>
  <c r="FP36" i="79"/>
  <c r="FP8" i="79"/>
  <c r="BT51" i="71"/>
  <c r="BT82" i="71"/>
  <c r="BT45" i="71"/>
  <c r="BV15" i="71"/>
  <c r="BV20" i="71"/>
  <c r="BW28" i="71"/>
  <c r="BV49" i="71"/>
  <c r="BT7" i="71"/>
  <c r="BV36" i="71"/>
  <c r="BW22" i="71"/>
  <c r="BT80" i="71"/>
  <c r="BS92" i="71"/>
  <c r="FP52" i="79"/>
  <c r="BT39" i="71"/>
  <c r="BW52" i="71"/>
  <c r="BW11" i="71"/>
  <c r="K135" i="81"/>
  <c r="T45" i="71"/>
  <c r="BU55" i="71"/>
  <c r="O143" i="81"/>
  <c r="BT28" i="71"/>
  <c r="FP71" i="79"/>
  <c r="BS79" i="71"/>
  <c r="M128" i="81"/>
  <c r="P32" i="74"/>
  <c r="EM141" i="79"/>
  <c r="BS101" i="71"/>
  <c r="BU93" i="71"/>
  <c r="BW93" i="71"/>
  <c r="FP70" i="79"/>
  <c r="BV78" i="71"/>
  <c r="K154" i="81"/>
  <c r="BU20" i="71"/>
  <c r="BW35" i="71"/>
  <c r="BV102" i="71"/>
  <c r="EM143" i="79"/>
  <c r="BV9" i="71"/>
  <c r="BT92" i="71"/>
  <c r="BT42" i="71"/>
  <c r="BU18" i="71"/>
  <c r="T20" i="74"/>
  <c r="BU44" i="71"/>
  <c r="S46" i="74"/>
  <c r="BS71" i="71"/>
  <c r="BS65" i="71"/>
  <c r="BT63" i="71"/>
  <c r="R20" i="74"/>
  <c r="Q155" i="81"/>
  <c r="BT95" i="71"/>
  <c r="FB116" i="79"/>
  <c r="BT103" i="71"/>
  <c r="BV18" i="71"/>
  <c r="BT23" i="71"/>
  <c r="BU76" i="71"/>
  <c r="BV39" i="71"/>
  <c r="FF140" i="79"/>
  <c r="BV45" i="71"/>
  <c r="BT41" i="71"/>
  <c r="BT81" i="71"/>
  <c r="P152" i="81"/>
  <c r="BU94" i="71"/>
  <c r="BV82" i="71"/>
  <c r="BV72" i="71"/>
  <c r="FP38" i="79"/>
  <c r="FP17" i="79"/>
  <c r="BW73" i="71"/>
  <c r="BT31" i="71"/>
  <c r="BT18" i="71"/>
  <c r="BU100" i="71"/>
  <c r="BW56" i="71"/>
  <c r="BU34" i="71"/>
  <c r="BV37" i="71"/>
  <c r="BT98" i="71"/>
  <c r="BU45" i="71"/>
  <c r="BW13" i="71"/>
  <c r="BT59" i="71"/>
  <c r="BS73" i="71"/>
  <c r="BT64" i="71"/>
  <c r="BV42" i="71"/>
  <c r="BT36" i="71"/>
  <c r="BW101" i="71"/>
  <c r="FP123" i="79"/>
  <c r="FP91" i="79"/>
  <c r="FP90" i="79"/>
  <c r="FP112" i="79"/>
  <c r="FP111" i="79"/>
  <c r="FP28" i="79"/>
  <c r="FP27" i="79"/>
  <c r="BV62" i="71"/>
  <c r="BU7" i="71"/>
  <c r="BU60" i="71"/>
  <c r="BV66" i="71"/>
  <c r="BT93" i="71"/>
  <c r="BS69" i="71"/>
  <c r="BU89" i="71"/>
  <c r="BW83" i="71"/>
  <c r="BT26" i="71"/>
  <c r="BS42" i="71"/>
  <c r="BS78" i="71"/>
  <c r="BW62" i="71"/>
  <c r="BT22" i="71"/>
  <c r="BU96" i="71"/>
  <c r="BS48" i="71"/>
  <c r="BV31" i="71"/>
  <c r="BW7" i="71"/>
  <c r="BW43" i="71"/>
  <c r="BW74" i="71"/>
  <c r="BS25" i="71"/>
  <c r="BW42" i="71"/>
  <c r="BT87" i="71"/>
  <c r="BT73" i="71"/>
  <c r="BW40" i="71"/>
  <c r="BW88" i="71"/>
  <c r="BS17" i="71"/>
  <c r="BW46" i="71"/>
  <c r="BS68" i="71"/>
  <c r="BS33" i="71"/>
  <c r="BW97" i="71"/>
  <c r="BS22" i="71"/>
  <c r="BV40" i="71"/>
  <c r="BT83" i="71"/>
  <c r="BW67" i="71"/>
  <c r="BV64" i="71"/>
  <c r="BU25" i="71"/>
  <c r="BV33" i="71"/>
  <c r="BT55" i="71"/>
  <c r="BU97" i="71"/>
  <c r="BT43" i="71"/>
  <c r="BW82" i="71"/>
  <c r="BU57" i="71"/>
  <c r="BV29" i="71"/>
  <c r="BT49" i="71"/>
  <c r="BV41" i="71"/>
  <c r="BS30" i="71"/>
  <c r="BW38" i="71"/>
  <c r="BT60" i="71"/>
  <c r="BU71" i="71"/>
  <c r="BV32" i="71"/>
  <c r="BS59" i="71"/>
  <c r="BS53" i="71"/>
  <c r="BS50" i="71"/>
  <c r="BT9" i="71"/>
  <c r="BV92" i="71"/>
  <c r="BU70" i="71"/>
  <c r="BU26" i="71"/>
  <c r="BU29" i="71"/>
  <c r="BU79" i="71"/>
  <c r="BT17" i="71"/>
  <c r="BU85" i="71"/>
  <c r="BW24" i="71"/>
  <c r="BU52" i="71"/>
  <c r="BV51" i="71"/>
  <c r="BV52" i="71"/>
  <c r="BS88" i="71"/>
  <c r="BT8" i="71"/>
  <c r="BV53" i="71"/>
  <c r="BT47" i="71"/>
  <c r="BU32" i="71"/>
  <c r="BW5" i="71"/>
  <c r="BU91" i="71"/>
  <c r="BV10" i="71"/>
  <c r="BV17" i="71"/>
  <c r="BW104" i="71"/>
  <c r="BV75" i="71"/>
  <c r="BV61" i="71"/>
  <c r="BT46" i="71"/>
  <c r="BV35" i="71"/>
  <c r="BW64" i="71"/>
  <c r="BT66" i="71"/>
  <c r="BW44" i="71"/>
  <c r="BV46" i="71"/>
  <c r="BV44" i="71"/>
  <c r="BW50" i="71"/>
  <c r="BT37" i="71"/>
  <c r="BT65" i="71"/>
  <c r="BU67" i="71"/>
  <c r="BS63" i="71"/>
  <c r="BW80" i="71"/>
  <c r="BV24" i="71"/>
  <c r="BV26" i="71"/>
  <c r="BV27" i="71"/>
  <c r="BS19" i="71"/>
  <c r="BT19" i="71"/>
  <c r="BW31" i="71"/>
  <c r="BU21" i="71"/>
  <c r="BT20" i="71"/>
  <c r="BS18" i="71"/>
  <c r="BW33" i="71"/>
  <c r="BS20" i="71"/>
  <c r="BT21" i="71"/>
  <c r="BW32" i="71"/>
  <c r="BV25" i="71"/>
  <c r="BU23" i="71"/>
  <c r="BU22" i="71"/>
  <c r="BW30" i="71"/>
  <c r="CA9" i="71" l="1"/>
  <c r="CA37" i="71"/>
  <c r="CA31" i="71"/>
  <c r="CA17" i="71"/>
  <c r="CA22" i="71"/>
  <c r="CA26" i="71"/>
  <c r="CA15" i="71"/>
  <c r="CA18" i="71"/>
  <c r="CA23" i="71"/>
  <c r="CA25" i="71"/>
  <c r="CA41" i="71"/>
  <c r="CA8" i="71"/>
  <c r="CA42" i="71"/>
  <c r="CA13" i="71"/>
  <c r="CA20" i="71"/>
  <c r="CA11" i="71"/>
  <c r="CA29" i="71"/>
  <c r="CA34" i="71"/>
  <c r="CA6" i="71"/>
  <c r="CA35" i="71"/>
  <c r="CA12" i="71"/>
  <c r="CA30" i="71"/>
  <c r="CA36" i="71"/>
  <c r="CA39" i="71"/>
  <c r="CA38" i="71"/>
  <c r="CA33" i="71"/>
  <c r="CA27" i="71"/>
  <c r="CA19" i="71"/>
  <c r="CA14" i="71"/>
  <c r="CA7" i="71"/>
  <c r="CA5" i="71"/>
  <c r="CA40" i="71"/>
  <c r="CA21" i="71"/>
  <c r="CA24" i="71"/>
  <c r="CA28" i="71"/>
  <c r="CA16" i="71"/>
  <c r="CA10" i="71"/>
  <c r="CA32" i="71"/>
  <c r="BY64" i="71"/>
  <c r="BY69" i="71"/>
  <c r="BY48" i="71"/>
  <c r="BY75" i="71"/>
  <c r="BY29" i="71"/>
  <c r="BY67" i="71"/>
  <c r="BY20" i="71"/>
  <c r="BY70" i="71"/>
  <c r="BY79" i="71"/>
  <c r="BY6" i="71"/>
  <c r="BY23" i="71"/>
  <c r="BY15" i="71"/>
  <c r="BY24" i="71"/>
  <c r="BY78" i="71"/>
  <c r="BY58" i="71"/>
  <c r="BY40" i="71"/>
  <c r="BY34" i="71"/>
  <c r="BY7" i="71"/>
  <c r="BY55" i="71"/>
  <c r="BY62" i="71"/>
  <c r="BY84" i="71"/>
  <c r="BY56" i="71"/>
  <c r="BY81" i="71"/>
  <c r="BY73" i="71"/>
  <c r="BY59" i="71"/>
  <c r="BY68" i="71"/>
  <c r="BY90" i="71"/>
  <c r="BY66" i="71"/>
  <c r="BY32" i="71"/>
  <c r="BY11" i="71"/>
  <c r="BY44" i="71"/>
  <c r="BY39" i="71"/>
  <c r="BY82" i="71"/>
  <c r="BY13" i="71"/>
  <c r="BY53" i="71"/>
  <c r="BY80" i="71"/>
  <c r="BY60" i="71"/>
  <c r="BY71" i="71"/>
  <c r="BY31" i="71"/>
  <c r="BY45" i="71"/>
  <c r="BY52" i="71"/>
  <c r="BY51" i="71"/>
  <c r="BY88" i="71"/>
  <c r="BY10" i="71"/>
  <c r="BY27" i="71"/>
  <c r="BY42" i="71"/>
  <c r="BY25" i="71"/>
  <c r="BY37" i="71"/>
  <c r="BY77" i="71"/>
  <c r="BY47" i="71"/>
  <c r="BY76" i="71"/>
  <c r="BY57" i="71"/>
  <c r="BY43" i="71"/>
  <c r="BY5" i="71"/>
  <c r="BY16" i="71"/>
  <c r="BY9" i="71"/>
  <c r="BY38" i="71"/>
  <c r="BY26" i="71"/>
  <c r="BY50" i="71"/>
  <c r="BY86" i="71"/>
  <c r="BY35" i="71"/>
  <c r="BY46" i="71"/>
  <c r="BY85" i="71"/>
  <c r="BY19" i="71"/>
  <c r="BY87" i="71"/>
  <c r="BY54" i="71"/>
  <c r="BY41" i="71"/>
  <c r="BY63" i="71"/>
  <c r="BY14" i="71"/>
  <c r="BY8" i="71"/>
  <c r="BY49" i="71"/>
  <c r="BY33" i="71"/>
  <c r="BY22" i="71"/>
  <c r="BY18" i="71"/>
  <c r="BY74" i="71"/>
  <c r="BY72" i="71"/>
  <c r="BY61" i="71"/>
  <c r="BY17" i="71"/>
  <c r="BY21" i="71"/>
  <c r="BY36" i="71"/>
  <c r="BY83" i="71"/>
  <c r="BY30" i="71"/>
  <c r="BY65" i="71"/>
  <c r="BY28" i="71"/>
  <c r="BY89" i="71"/>
  <c r="BY12" i="71"/>
  <c r="BZ7" i="71"/>
  <c r="BZ9" i="71"/>
  <c r="BZ10" i="71"/>
  <c r="BZ8" i="71"/>
  <c r="BZ5" i="71"/>
  <c r="BZ11" i="71"/>
  <c r="BZ6" i="71"/>
  <c r="CB5" i="71"/>
  <c r="V33" i="79"/>
  <c r="M33" i="79" s="1"/>
  <c r="J62" i="65"/>
  <c r="K62" i="65" s="1"/>
  <c r="L62" i="65" s="1"/>
  <c r="M62" i="65" s="1"/>
  <c r="N62" i="65" s="1"/>
  <c r="J66" i="65"/>
  <c r="K66" i="65" s="1"/>
  <c r="L66" i="65" s="1"/>
  <c r="M66" i="65" s="1"/>
  <c r="N66" i="65" s="1"/>
  <c r="J65" i="65"/>
  <c r="K65" i="65" s="1"/>
  <c r="L65" i="65" s="1"/>
  <c r="M65" i="65" s="1"/>
  <c r="N65" i="65" s="1"/>
  <c r="J63" i="65"/>
  <c r="K63" i="65" s="1"/>
  <c r="L63" i="65" s="1"/>
  <c r="M63" i="65" s="1"/>
  <c r="N63" i="65" s="1"/>
  <c r="J64" i="65"/>
  <c r="K64" i="65" s="1"/>
  <c r="L64" i="65" s="1"/>
  <c r="M64" i="65" s="1"/>
  <c r="N64" i="65" s="1"/>
  <c r="J61" i="65"/>
  <c r="K61" i="65" s="1"/>
  <c r="L61" i="65" s="1"/>
  <c r="M61" i="65" s="1"/>
  <c r="N61" i="65" s="1"/>
  <c r="EA34" i="71"/>
  <c r="EA48" i="71"/>
  <c r="EC95" i="71"/>
  <c r="ED95" i="71"/>
  <c r="EA45" i="71"/>
  <c r="EB95" i="71"/>
  <c r="EA42" i="71"/>
  <c r="EA38" i="71"/>
  <c r="EA49" i="71"/>
  <c r="DX96" i="71"/>
  <c r="DY96" i="71"/>
  <c r="DW96" i="71"/>
  <c r="W181" i="82"/>
  <c r="AH179" i="82"/>
  <c r="AH180" i="82"/>
  <c r="FP37" i="79"/>
  <c r="FP25" i="79"/>
  <c r="FP122" i="79"/>
  <c r="FP120" i="79"/>
  <c r="FP89" i="79"/>
  <c r="FP6" i="79"/>
  <c r="FP24" i="79"/>
  <c r="FP107" i="79"/>
  <c r="FP33" i="79"/>
  <c r="FP83" i="79"/>
  <c r="FP108" i="79"/>
  <c r="FP113" i="79"/>
  <c r="FP43" i="79"/>
  <c r="BU33" i="71"/>
  <c r="FP45" i="79"/>
  <c r="FP64" i="79"/>
  <c r="FP59" i="79"/>
  <c r="FP118" i="79"/>
  <c r="FP101" i="79"/>
  <c r="FP66" i="79"/>
  <c r="FP51" i="79"/>
  <c r="FP97" i="79"/>
  <c r="FP41" i="79"/>
  <c r="FP102" i="79"/>
  <c r="EB96" i="71" l="1"/>
  <c r="ED96" i="71"/>
  <c r="EC96" i="71"/>
  <c r="DW97" i="71"/>
  <c r="DY97" i="71"/>
  <c r="DX97" i="71"/>
  <c r="AH181" i="82"/>
  <c r="W182" i="82"/>
  <c r="ED97" i="71" l="1"/>
  <c r="EB97" i="71"/>
  <c r="EC97" i="71"/>
  <c r="DX98" i="71"/>
  <c r="DY98" i="71"/>
  <c r="DW98" i="71"/>
  <c r="AH182" i="82"/>
  <c r="EB98" i="71" l="1"/>
  <c r="ED98" i="71"/>
  <c r="EC98" i="71"/>
  <c r="DW99" i="71"/>
  <c r="DY99" i="71"/>
  <c r="DX99" i="71"/>
  <c r="W183" i="82"/>
  <c r="EC99" i="71" l="1"/>
  <c r="EB99" i="71"/>
  <c r="ED99" i="71"/>
  <c r="DX100" i="71"/>
  <c r="DY100" i="71"/>
  <c r="DW100" i="71"/>
  <c r="AH183" i="82"/>
  <c r="W184" i="82"/>
  <c r="AH184" i="82"/>
  <c r="EB100" i="71" l="1"/>
  <c r="ED100" i="71"/>
  <c r="EC100" i="71"/>
  <c r="DW101" i="71"/>
  <c r="DY101" i="71"/>
  <c r="DX101" i="71"/>
  <c r="W185" i="82"/>
  <c r="W186" i="82"/>
  <c r="AH185" i="82"/>
  <c r="ED101" i="71" l="1"/>
  <c r="EC101" i="71"/>
  <c r="EB101" i="71"/>
  <c r="DX102" i="71"/>
  <c r="DY102" i="71"/>
  <c r="DW102" i="71"/>
  <c r="W187" i="82"/>
  <c r="AH186" i="82"/>
  <c r="ED102" i="71" l="1"/>
  <c r="EB102" i="71"/>
  <c r="EC102" i="71"/>
  <c r="DW103" i="71"/>
  <c r="DY103" i="71"/>
  <c r="DX103" i="71"/>
  <c r="W188" i="82"/>
  <c r="AH187" i="82"/>
  <c r="EB103" i="71" l="1"/>
  <c r="EC103" i="71"/>
  <c r="ED103" i="71"/>
  <c r="DX104" i="71"/>
  <c r="DY104" i="71"/>
  <c r="DW104" i="71"/>
  <c r="ED104" i="71" l="1"/>
  <c r="EB104" i="71"/>
  <c r="EC104" i="71"/>
  <c r="DV73" i="71"/>
  <c r="DV74" i="71"/>
  <c r="DV89" i="71"/>
  <c r="DV82" i="71"/>
  <c r="DV67" i="71"/>
  <c r="DV87" i="71"/>
  <c r="DV75" i="71"/>
  <c r="DV68" i="71"/>
  <c r="DV93" i="71"/>
  <c r="DV88" i="71"/>
  <c r="DV72" i="71"/>
  <c r="DV78" i="71"/>
  <c r="DV90" i="71"/>
  <c r="DV84" i="71"/>
  <c r="DV83" i="71"/>
  <c r="DV69" i="71"/>
  <c r="DV94" i="71"/>
  <c r="DV65" i="71"/>
  <c r="DV76" i="71"/>
  <c r="DV77" i="71"/>
  <c r="DV70" i="71"/>
  <c r="DV85" i="71"/>
  <c r="DV71" i="71"/>
  <c r="DV81" i="71"/>
  <c r="DV79" i="71"/>
  <c r="DV66" i="71"/>
  <c r="DV86" i="71"/>
  <c r="DV91" i="71"/>
  <c r="DV92" i="71"/>
  <c r="DV64" i="71"/>
  <c r="DV80" i="71"/>
  <c r="AH188" i="82"/>
  <c r="W189" i="82"/>
  <c r="EA66" i="71" l="1"/>
  <c r="EA82" i="71"/>
  <c r="EA81" i="71"/>
  <c r="EA79" i="71"/>
  <c r="EA80" i="71"/>
  <c r="EA90" i="71"/>
  <c r="EA68" i="71"/>
  <c r="EA89" i="71"/>
  <c r="EA65" i="71"/>
  <c r="EA74" i="71"/>
  <c r="EA92" i="71"/>
  <c r="EA77" i="71"/>
  <c r="EA94" i="71"/>
  <c r="EA78" i="71"/>
  <c r="EA87" i="71"/>
  <c r="EA73" i="71"/>
  <c r="EA84" i="71"/>
  <c r="EA71" i="71"/>
  <c r="EA69" i="71"/>
  <c r="EA72" i="71"/>
  <c r="EA93" i="71"/>
  <c r="EA70" i="71"/>
  <c r="EA91" i="71"/>
  <c r="EA88" i="71"/>
  <c r="EA67" i="71"/>
  <c r="EA85" i="71"/>
  <c r="EA64" i="71"/>
  <c r="EA75" i="71"/>
  <c r="EA86" i="71"/>
  <c r="EA76" i="71"/>
  <c r="EA83" i="71"/>
  <c r="DV95" i="71"/>
  <c r="AH189" i="82"/>
  <c r="EA95" i="71" l="1"/>
  <c r="DV96" i="71"/>
  <c r="EA96" i="71" l="1"/>
  <c r="DV97" i="71"/>
  <c r="W190" i="82"/>
  <c r="W191" i="82"/>
  <c r="W192" i="82"/>
  <c r="AH190" i="82"/>
  <c r="AH191" i="82"/>
  <c r="EA97" i="71" l="1"/>
  <c r="DV98" i="71"/>
  <c r="AH192" i="82"/>
  <c r="W193" i="82"/>
  <c r="AH193" i="82"/>
  <c r="W194" i="82"/>
  <c r="EA98" i="71" l="1"/>
  <c r="DV99" i="71"/>
  <c r="EA99" i="71" l="1"/>
  <c r="DV100" i="71"/>
  <c r="EA100" i="71" l="1"/>
  <c r="DV101" i="71"/>
  <c r="AH194" i="82"/>
  <c r="W195" i="82"/>
  <c r="W196" i="82"/>
  <c r="AH195" i="82"/>
  <c r="AH196" i="82"/>
  <c r="W197" i="82"/>
  <c r="V163" i="65"/>
  <c r="AD64" i="65"/>
  <c r="BB20" i="71"/>
  <c r="AD102" i="65"/>
  <c r="BI106" i="65"/>
  <c r="AA64" i="65"/>
  <c r="AP59" i="75"/>
  <c r="BL33" i="65"/>
  <c r="BA129" i="65"/>
  <c r="CV32" i="65"/>
  <c r="CW128" i="65"/>
  <c r="GL78" i="71"/>
  <c r="X132" i="65"/>
  <c r="FQ7" i="71"/>
  <c r="AE137" i="65"/>
  <c r="CX4" i="65"/>
  <c r="CS143" i="65"/>
  <c r="AB33" i="65"/>
  <c r="X64" i="65"/>
  <c r="BC97" i="71"/>
  <c r="X123" i="65"/>
  <c r="BC36" i="65"/>
  <c r="BB5" i="65"/>
  <c r="X46" i="65"/>
  <c r="AB112" i="65"/>
  <c r="EN28" i="79"/>
  <c r="FG53" i="79"/>
  <c r="FE50" i="79"/>
  <c r="CT115" i="65"/>
  <c r="K88" i="81"/>
  <c r="FI50" i="79"/>
  <c r="FG22" i="79"/>
  <c r="BC142" i="65"/>
  <c r="DC151" i="65"/>
  <c r="BM162" i="65"/>
  <c r="CU135" i="65"/>
  <c r="AB124" i="65"/>
  <c r="FB101" i="79"/>
  <c r="FC64" i="79"/>
  <c r="CT5" i="65"/>
  <c r="BJ36" i="65"/>
  <c r="BU87" i="65"/>
  <c r="X18" i="65"/>
  <c r="CP111" i="65"/>
  <c r="FG11" i="79"/>
  <c r="CW50" i="65"/>
  <c r="GJ37" i="71"/>
  <c r="CV15" i="65"/>
  <c r="V142" i="65"/>
  <c r="BM161" i="65"/>
  <c r="CX145" i="65"/>
  <c r="AA120" i="65"/>
  <c r="CT47" i="65"/>
  <c r="CT92" i="65"/>
  <c r="AD5" i="65"/>
  <c r="BA145" i="65"/>
  <c r="CY158" i="65"/>
  <c r="BM123" i="65"/>
  <c r="T77" i="65"/>
  <c r="AI105" i="75"/>
  <c r="AA30" i="65"/>
  <c r="AC96" i="65"/>
  <c r="FU100" i="71"/>
  <c r="DB129" i="65"/>
  <c r="CY129" i="65"/>
  <c r="CT113" i="65"/>
  <c r="CS63" i="65"/>
  <c r="FH84" i="79"/>
  <c r="V103" i="65"/>
  <c r="CO33" i="65"/>
  <c r="AZ117" i="65"/>
  <c r="BV45" i="65"/>
  <c r="CQ49" i="65"/>
  <c r="CR28" i="65"/>
  <c r="CS138" i="65"/>
  <c r="AC122" i="65"/>
  <c r="CW155" i="65"/>
  <c r="CQ133" i="65"/>
  <c r="CY100" i="65"/>
  <c r="CU54" i="65"/>
  <c r="AD111" i="65"/>
  <c r="CT24" i="65"/>
  <c r="BI63" i="65"/>
  <c r="BD130" i="65"/>
  <c r="AC19" i="65"/>
  <c r="AB94" i="65"/>
  <c r="CR106" i="65"/>
  <c r="GM87" i="71"/>
  <c r="BM133" i="65"/>
  <c r="CV139" i="65"/>
  <c r="CU156" i="65"/>
  <c r="T18" i="65"/>
  <c r="FE54" i="79"/>
  <c r="CR118" i="65"/>
  <c r="DC33" i="65"/>
  <c r="CQ61" i="65"/>
  <c r="CT51" i="65"/>
  <c r="AB52" i="65"/>
  <c r="CV115" i="65"/>
  <c r="CP87" i="65"/>
  <c r="DC161" i="65"/>
  <c r="GG78" i="71"/>
  <c r="BC27" i="71"/>
  <c r="CS37" i="65"/>
  <c r="U156" i="65"/>
  <c r="AB72" i="75"/>
  <c r="BJ151" i="65"/>
  <c r="CX153" i="65"/>
  <c r="T124" i="65"/>
  <c r="CO104" i="65"/>
  <c r="FT41" i="71"/>
  <c r="N17" i="81"/>
  <c r="CW98" i="65"/>
  <c r="BI102" i="65"/>
  <c r="AC76" i="65"/>
  <c r="BC156" i="65"/>
  <c r="BT97" i="65"/>
  <c r="AA77" i="65"/>
  <c r="BT133" i="65"/>
  <c r="GL57" i="71"/>
  <c r="CW59" i="65"/>
  <c r="BD136" i="65"/>
  <c r="CX95" i="65"/>
  <c r="GF79" i="71"/>
  <c r="AJ30" i="75"/>
  <c r="CZ29" i="65"/>
  <c r="AC156" i="65"/>
  <c r="BJ118" i="65"/>
  <c r="EL98" i="79"/>
  <c r="CW14" i="65"/>
  <c r="CQ99" i="65"/>
  <c r="BT26" i="65"/>
  <c r="I54" i="81"/>
  <c r="X140" i="65"/>
  <c r="FG94" i="79"/>
  <c r="CW87" i="65"/>
  <c r="FA53" i="79"/>
  <c r="CX101" i="65"/>
  <c r="AA146" i="65"/>
  <c r="AE116" i="65"/>
  <c r="DC92" i="65"/>
  <c r="FC61" i="79"/>
  <c r="AE134" i="65"/>
  <c r="CP139" i="65"/>
  <c r="CQ81" i="65"/>
  <c r="DB161" i="65"/>
  <c r="AA15" i="65"/>
  <c r="AB60" i="75"/>
  <c r="T118" i="65"/>
  <c r="BU140" i="65"/>
  <c r="CU80" i="65"/>
  <c r="CV118" i="65"/>
  <c r="BV79" i="65"/>
  <c r="BI131" i="65"/>
  <c r="BT127" i="65"/>
  <c r="AG48" i="75"/>
  <c r="DB109" i="65"/>
  <c r="DA111" i="65"/>
  <c r="CO50" i="65"/>
  <c r="AB63" i="65"/>
  <c r="AD88" i="65"/>
  <c r="AD61" i="65"/>
  <c r="GL34" i="71"/>
  <c r="BL41" i="65"/>
  <c r="CQ43" i="65"/>
  <c r="CT56" i="65"/>
  <c r="Q17" i="81"/>
  <c r="BC144" i="65"/>
  <c r="Y47" i="75"/>
  <c r="CW20" i="65"/>
  <c r="BA152" i="65"/>
  <c r="EL29" i="79"/>
  <c r="CX132" i="65"/>
  <c r="BV123" i="65"/>
  <c r="Z62" i="75"/>
  <c r="BD113" i="65"/>
  <c r="AB51" i="65"/>
  <c r="DB110" i="65"/>
  <c r="U68" i="65"/>
  <c r="V31" i="65"/>
  <c r="X14" i="75"/>
  <c r="BR109" i="65"/>
  <c r="BA25" i="65"/>
  <c r="CP66" i="65"/>
  <c r="H22" i="81"/>
  <c r="CU69" i="65"/>
  <c r="AA80" i="65"/>
  <c r="X149" i="65"/>
  <c r="CQ38" i="65"/>
  <c r="BA62" i="71"/>
  <c r="BC50" i="65"/>
  <c r="CU62" i="65"/>
  <c r="V38" i="65"/>
  <c r="CV60" i="65"/>
  <c r="FJ74" i="71"/>
  <c r="CU27" i="65"/>
  <c r="BL155" i="65"/>
  <c r="AD142" i="65"/>
  <c r="AC52" i="65"/>
  <c r="AC98" i="65"/>
  <c r="BJ25" i="65"/>
  <c r="AZ5" i="65"/>
  <c r="FF35" i="79"/>
  <c r="BU127" i="65"/>
  <c r="X105" i="65"/>
  <c r="BU116" i="65"/>
  <c r="DB104" i="65"/>
  <c r="FS46" i="71"/>
  <c r="BC135" i="65"/>
  <c r="FI36" i="79"/>
  <c r="CX120" i="65"/>
  <c r="V33" i="65"/>
  <c r="FF87" i="79"/>
  <c r="AD164" i="65"/>
  <c r="BT141" i="65"/>
  <c r="AA25" i="75"/>
  <c r="I78" i="81"/>
  <c r="AA132" i="65"/>
  <c r="CR131" i="65"/>
  <c r="BA122" i="65"/>
  <c r="Z34" i="75"/>
  <c r="BJ79" i="65"/>
  <c r="CX62" i="65"/>
  <c r="V161" i="65"/>
  <c r="CW9" i="65"/>
  <c r="CQ148" i="65"/>
  <c r="BS113" i="65"/>
  <c r="CV101" i="65"/>
  <c r="V114" i="65"/>
  <c r="U44" i="65"/>
  <c r="DA38" i="65"/>
  <c r="CT17" i="65"/>
  <c r="CS113" i="65"/>
  <c r="DC154" i="65"/>
  <c r="Z104" i="75"/>
  <c r="BR133" i="65"/>
  <c r="BV149" i="65"/>
  <c r="CO97" i="65"/>
  <c r="BT123" i="65"/>
  <c r="Y88" i="75"/>
  <c r="EZ60" i="79"/>
  <c r="CY134" i="65"/>
  <c r="K51" i="81"/>
  <c r="EK16" i="79"/>
  <c r="BR88" i="65"/>
  <c r="BJ144" i="65"/>
  <c r="EN44" i="79"/>
  <c r="BD70" i="71"/>
  <c r="AE151" i="65"/>
  <c r="CT57" i="65"/>
  <c r="AQ50" i="75"/>
  <c r="BT124" i="65"/>
  <c r="W157" i="65"/>
  <c r="W130" i="65"/>
  <c r="CS12" i="65"/>
  <c r="CY66" i="65"/>
  <c r="BA102" i="65"/>
  <c r="CR144" i="65"/>
  <c r="AB84" i="65"/>
  <c r="AA154" i="65"/>
  <c r="BA32" i="65"/>
  <c r="AZ127" i="65"/>
  <c r="BL120" i="65"/>
  <c r="DC85" i="65"/>
  <c r="BK155" i="65"/>
  <c r="BT52" i="65"/>
  <c r="CS150" i="65"/>
  <c r="FE46" i="79"/>
  <c r="DB45" i="65"/>
  <c r="BJ126" i="65"/>
  <c r="DA138" i="65"/>
  <c r="FB27" i="79"/>
  <c r="CU81" i="65"/>
  <c r="FH55" i="79"/>
  <c r="AE71" i="65"/>
  <c r="BD10" i="65"/>
  <c r="AA38" i="75"/>
  <c r="CW76" i="65"/>
  <c r="FF55" i="79"/>
  <c r="EZ62" i="79"/>
  <c r="CT102" i="65"/>
  <c r="CR68" i="65"/>
  <c r="CZ118" i="65"/>
  <c r="DB136" i="65"/>
  <c r="U159" i="65"/>
  <c r="O15" i="81"/>
  <c r="BA37" i="65"/>
  <c r="BL142" i="65"/>
  <c r="AE143" i="65"/>
  <c r="CO160" i="65"/>
  <c r="CO102" i="65"/>
  <c r="CT8" i="65"/>
  <c r="DC44" i="65"/>
  <c r="T29" i="65"/>
  <c r="BL98" i="65"/>
  <c r="FI94" i="79"/>
  <c r="AB58" i="65"/>
  <c r="CS41" i="65"/>
  <c r="CW56" i="65"/>
  <c r="AZ97" i="71"/>
  <c r="H40" i="65"/>
  <c r="FQ6" i="71"/>
  <c r="DA28" i="65"/>
  <c r="U79" i="65"/>
  <c r="CO122" i="65"/>
  <c r="FD80" i="79"/>
  <c r="AD131" i="65"/>
  <c r="H54" i="81"/>
  <c r="CY118" i="65"/>
  <c r="BK20" i="65"/>
  <c r="U114" i="65"/>
  <c r="FB93" i="79"/>
  <c r="BV106" i="65"/>
  <c r="X121" i="65"/>
  <c r="M16" i="81"/>
  <c r="CZ26" i="65"/>
  <c r="AC86" i="65"/>
  <c r="CS98" i="65"/>
  <c r="BC8" i="71"/>
  <c r="U154" i="65"/>
  <c r="CO158" i="65"/>
  <c r="BC163" i="65"/>
  <c r="GM22" i="71"/>
  <c r="V151" i="65"/>
  <c r="BV164" i="65"/>
  <c r="FI93" i="79"/>
  <c r="CR9" i="65"/>
  <c r="CR102" i="65"/>
  <c r="AZ42" i="65"/>
  <c r="AA34" i="65"/>
  <c r="FS21" i="71"/>
  <c r="AA91" i="65"/>
  <c r="J95" i="81"/>
  <c r="CV104" i="65"/>
  <c r="DB130" i="65"/>
  <c r="CY160" i="65"/>
  <c r="CR128" i="65"/>
  <c r="U160" i="65"/>
  <c r="T112" i="65"/>
  <c r="FE45" i="79"/>
  <c r="AB75" i="65"/>
  <c r="CX161" i="65"/>
  <c r="L67" i="81"/>
  <c r="CY122" i="65"/>
  <c r="CR132" i="65"/>
  <c r="AZ22" i="71"/>
  <c r="P85" i="81"/>
  <c r="GM86" i="71"/>
  <c r="V111" i="65"/>
  <c r="T121" i="65"/>
  <c r="U149" i="65"/>
  <c r="CX24" i="65"/>
  <c r="V18" i="65"/>
  <c r="BA13" i="65"/>
  <c r="BB146" i="65"/>
  <c r="DA132" i="65"/>
  <c r="CZ122" i="65"/>
  <c r="FS68" i="71"/>
  <c r="AA79" i="65"/>
  <c r="CV103" i="65"/>
  <c r="CP163" i="65"/>
  <c r="AZ146" i="65"/>
  <c r="BT92" i="65"/>
  <c r="DB24" i="65"/>
  <c r="CX139" i="65"/>
  <c r="BV69" i="65"/>
  <c r="AC23" i="65"/>
  <c r="FA78" i="79"/>
  <c r="BC117" i="65"/>
  <c r="EL78" i="79"/>
  <c r="BA26" i="65"/>
  <c r="CT52" i="65"/>
  <c r="BD151" i="65"/>
  <c r="J65" i="81"/>
  <c r="DB27" i="65"/>
  <c r="CZ68" i="65"/>
  <c r="CQ159" i="65"/>
  <c r="CO132" i="65"/>
  <c r="W105" i="65"/>
  <c r="BL125" i="65"/>
  <c r="AA53" i="65"/>
  <c r="W128" i="65"/>
  <c r="CR115" i="65"/>
  <c r="DC87" i="65"/>
  <c r="BR161" i="65"/>
  <c r="BI114" i="65"/>
  <c r="CR139" i="65"/>
  <c r="DB55" i="65"/>
  <c r="CY60" i="65"/>
  <c r="CV12" i="65"/>
  <c r="BT126" i="65"/>
  <c r="GH74" i="71"/>
  <c r="CY161" i="65"/>
  <c r="GL44" i="71"/>
  <c r="GI47" i="71"/>
  <c r="CP4" i="65"/>
  <c r="AA21" i="65"/>
  <c r="AZ24" i="65"/>
  <c r="BT155" i="65"/>
  <c r="AC64" i="65"/>
  <c r="EL58" i="79"/>
  <c r="L12" i="81"/>
  <c r="BA164" i="65"/>
  <c r="BJ159" i="65"/>
  <c r="CS92" i="65"/>
  <c r="K68" i="81"/>
  <c r="AA73" i="65"/>
  <c r="CZ159" i="65"/>
  <c r="AZ122" i="65"/>
  <c r="FQ39" i="71"/>
  <c r="CU120" i="65"/>
  <c r="AB23" i="65"/>
  <c r="W41" i="65"/>
  <c r="CU160" i="65"/>
  <c r="AB117" i="65"/>
  <c r="FJ29" i="71"/>
  <c r="BC79" i="71"/>
  <c r="GM5" i="71"/>
  <c r="DC13" i="65"/>
  <c r="K98" i="81"/>
  <c r="AE96" i="65"/>
  <c r="CV25" i="65"/>
  <c r="K52" i="81"/>
  <c r="BA147" i="65"/>
  <c r="DC45" i="65"/>
  <c r="BT38" i="65"/>
  <c r="BD162" i="65"/>
  <c r="FD83" i="79"/>
  <c r="DB39" i="65"/>
  <c r="AE45" i="65"/>
  <c r="CR86" i="65"/>
  <c r="CS27" i="65"/>
  <c r="FQ9" i="71"/>
  <c r="DA44" i="65"/>
  <c r="BI18" i="65"/>
  <c r="FH39" i="79"/>
  <c r="CR20" i="65"/>
  <c r="DC67" i="65"/>
  <c r="AB92" i="65"/>
  <c r="W76" i="65"/>
  <c r="BD146" i="65"/>
  <c r="CY149" i="65"/>
  <c r="T133" i="65"/>
  <c r="BU17" i="65"/>
  <c r="DA137" i="65"/>
  <c r="CY106" i="65"/>
  <c r="CX94" i="65"/>
  <c r="CP55" i="65"/>
  <c r="DB59" i="65"/>
  <c r="W140" i="65"/>
  <c r="BK164" i="65"/>
  <c r="CX16" i="65"/>
  <c r="BR130" i="65"/>
  <c r="CY155" i="65"/>
  <c r="BK136" i="65"/>
  <c r="AE76" i="65"/>
  <c r="AC132" i="65"/>
  <c r="GM90" i="71"/>
  <c r="AX99" i="69"/>
  <c r="W99" i="65"/>
  <c r="GL63" i="71"/>
  <c r="BC137" i="65"/>
  <c r="BC22" i="71"/>
  <c r="CV28" i="65"/>
  <c r="AA93" i="65"/>
  <c r="AA156" i="65"/>
  <c r="CP136" i="65"/>
  <c r="GM13" i="71"/>
  <c r="FT14" i="71"/>
  <c r="AD160" i="65"/>
  <c r="AD32" i="65"/>
  <c r="BK123" i="65"/>
  <c r="AB130" i="65"/>
  <c r="V153" i="65"/>
  <c r="AC66" i="65"/>
  <c r="DA118" i="65"/>
  <c r="DB107" i="65"/>
  <c r="BD144" i="65"/>
  <c r="U42" i="65"/>
  <c r="CX85" i="65"/>
  <c r="EK22" i="79"/>
  <c r="AZ108" i="65"/>
  <c r="BR83" i="65"/>
  <c r="FA70" i="79"/>
  <c r="CP121" i="65"/>
  <c r="CO55" i="65"/>
  <c r="AA52" i="75"/>
  <c r="FG86" i="79"/>
  <c r="AC111" i="65"/>
  <c r="AE67" i="65"/>
  <c r="CZ155" i="65"/>
  <c r="DB155" i="65"/>
  <c r="BK118" i="65"/>
  <c r="DB46" i="65"/>
  <c r="AZ90" i="71"/>
  <c r="CU136" i="65"/>
  <c r="FI6" i="79"/>
  <c r="W156" i="65"/>
  <c r="AA5" i="65"/>
  <c r="CX64" i="65"/>
  <c r="GL8" i="71"/>
  <c r="CW80" i="65"/>
  <c r="CW102" i="65"/>
  <c r="FB74" i="79"/>
  <c r="T46" i="65"/>
  <c r="V150" i="65"/>
  <c r="BS104" i="65"/>
  <c r="AB73" i="65"/>
  <c r="BB81" i="71"/>
  <c r="BR115" i="65"/>
  <c r="BR94" i="65"/>
  <c r="DA95" i="65"/>
  <c r="I41" i="65"/>
  <c r="CY124" i="65"/>
  <c r="U116" i="65"/>
  <c r="EZ103" i="79"/>
  <c r="CY51" i="65"/>
  <c r="CR77" i="65"/>
  <c r="BR123" i="65"/>
  <c r="BU11" i="65"/>
  <c r="Z45" i="75"/>
  <c r="AA67" i="65"/>
  <c r="BA142" i="65"/>
  <c r="CO31" i="65"/>
  <c r="BT152" i="65"/>
  <c r="BI151" i="65"/>
  <c r="H51" i="81"/>
  <c r="BA58" i="65"/>
  <c r="GO96" i="71"/>
  <c r="AD11" i="65"/>
  <c r="BB143" i="65"/>
  <c r="CY18" i="65"/>
  <c r="AA13" i="65"/>
  <c r="DA113" i="65"/>
  <c r="CT124" i="65"/>
  <c r="CR146" i="65"/>
  <c r="BU156" i="65"/>
  <c r="CS30" i="65"/>
  <c r="GG94" i="71"/>
  <c r="AA100" i="65"/>
  <c r="CY86" i="65"/>
  <c r="U128" i="65"/>
  <c r="CR151" i="65"/>
  <c r="AE120" i="65"/>
  <c r="BJ66" i="65"/>
  <c r="DC23" i="65"/>
  <c r="BV127" i="65"/>
  <c r="CP34" i="65"/>
  <c r="BC76" i="71"/>
  <c r="CY145" i="65"/>
  <c r="BV134" i="65"/>
  <c r="BC138" i="65"/>
  <c r="AE19" i="65"/>
  <c r="W103" i="65"/>
  <c r="CS112" i="65"/>
  <c r="CU83" i="65"/>
  <c r="V44" i="65"/>
  <c r="EK54" i="79"/>
  <c r="BV114" i="65"/>
  <c r="BD61" i="71"/>
  <c r="AD51" i="65"/>
  <c r="CO111" i="65"/>
  <c r="EM73" i="79"/>
  <c r="T88" i="65"/>
  <c r="DB114" i="65"/>
  <c r="DA62" i="65"/>
  <c r="BJ156" i="65"/>
  <c r="AA60" i="75"/>
  <c r="DA93" i="65"/>
  <c r="AE144" i="65"/>
  <c r="DB75" i="65"/>
  <c r="GH80" i="71"/>
  <c r="AB56" i="65"/>
  <c r="AC17" i="65"/>
  <c r="DC43" i="65"/>
  <c r="AF62" i="75"/>
  <c r="AE63" i="65"/>
  <c r="BB128" i="65"/>
  <c r="CT42" i="65"/>
  <c r="U24" i="65"/>
  <c r="GN102" i="71"/>
  <c r="CU76" i="65"/>
  <c r="EK40" i="79"/>
  <c r="H14" i="81"/>
  <c r="T91" i="65"/>
  <c r="CX96" i="65"/>
  <c r="BB125" i="65"/>
  <c r="BC113" i="65"/>
  <c r="DB43" i="65"/>
  <c r="BI87" i="65"/>
  <c r="T67" i="65"/>
  <c r="V147" i="65"/>
  <c r="CQ84" i="65"/>
  <c r="BD138" i="65"/>
  <c r="AE14" i="65"/>
  <c r="BK139" i="65"/>
  <c r="BB134" i="65"/>
  <c r="CZ116" i="65"/>
  <c r="CO107" i="65"/>
  <c r="EK53" i="79"/>
  <c r="GF69" i="71"/>
  <c r="AC80" i="65"/>
  <c r="FQ97" i="71"/>
  <c r="CX117" i="65"/>
  <c r="K35" i="81"/>
  <c r="BL112" i="65"/>
  <c r="AC65" i="65"/>
  <c r="CS50" i="65"/>
  <c r="BV107" i="65"/>
  <c r="BB34" i="71"/>
  <c r="BB41" i="71"/>
  <c r="BA38" i="71"/>
  <c r="AE21" i="65"/>
  <c r="BU112" i="65"/>
  <c r="CZ54" i="65"/>
  <c r="FH95" i="79"/>
  <c r="AC121" i="65"/>
  <c r="Z69" i="75"/>
  <c r="V146" i="65"/>
  <c r="AD154" i="65"/>
  <c r="W151" i="65"/>
  <c r="BT149" i="65"/>
  <c r="DA101" i="65"/>
  <c r="GF12" i="71"/>
  <c r="DA26" i="65"/>
  <c r="BC161" i="65"/>
  <c r="CW133" i="65"/>
  <c r="FC5" i="79"/>
  <c r="DC30" i="65"/>
  <c r="CT96" i="65"/>
  <c r="DA105" i="65"/>
  <c r="AD77" i="65"/>
  <c r="CO75" i="65"/>
  <c r="BL111" i="65"/>
  <c r="FE84" i="79"/>
  <c r="I48" i="81"/>
  <c r="FD13" i="79"/>
  <c r="CY32" i="65"/>
  <c r="CQ77" i="65"/>
  <c r="Y35" i="75"/>
  <c r="CQ90" i="65"/>
  <c r="GM101" i="71"/>
  <c r="CZ139" i="65"/>
  <c r="BJ83" i="65"/>
  <c r="CZ140" i="65"/>
  <c r="DA40" i="65"/>
  <c r="BJ137" i="65"/>
  <c r="I42" i="65"/>
  <c r="BA15" i="71"/>
  <c r="CT106" i="65"/>
  <c r="L83" i="81"/>
  <c r="FS6" i="71"/>
  <c r="AC116" i="65"/>
  <c r="BJ161" i="65"/>
  <c r="AD33" i="65"/>
  <c r="CR141" i="65"/>
  <c r="AD108" i="65"/>
  <c r="CU143" i="65"/>
  <c r="BT45" i="65"/>
  <c r="W38" i="65"/>
  <c r="CY22" i="65"/>
  <c r="BK75" i="65"/>
  <c r="AC128" i="65"/>
  <c r="W125" i="65"/>
  <c r="CT7" i="65"/>
  <c r="FC51" i="79"/>
  <c r="CX63" i="65"/>
  <c r="Q19" i="81"/>
  <c r="CQ82" i="65"/>
  <c r="BU119" i="65"/>
  <c r="EO13" i="79"/>
  <c r="CP7" i="65"/>
  <c r="FF71" i="79"/>
  <c r="DA9" i="65"/>
  <c r="BL110" i="65"/>
  <c r="CR51" i="65"/>
  <c r="CX127" i="65"/>
  <c r="BA163" i="65"/>
  <c r="CT84" i="65"/>
  <c r="CR13" i="65"/>
  <c r="U20" i="71"/>
  <c r="GF50" i="71"/>
  <c r="X154" i="65"/>
  <c r="CP56" i="65"/>
  <c r="AE161" i="65"/>
  <c r="CP93" i="65"/>
  <c r="AA90" i="75"/>
  <c r="FR43" i="71"/>
  <c r="BM31" i="65"/>
  <c r="CQ79" i="65"/>
  <c r="CO84" i="65"/>
  <c r="CX65" i="65"/>
  <c r="BC141" i="65"/>
  <c r="GF24" i="71"/>
  <c r="BM132" i="65"/>
  <c r="P68" i="81"/>
  <c r="BB116" i="65"/>
  <c r="CR155" i="65"/>
  <c r="V155" i="65"/>
  <c r="AE149" i="65"/>
  <c r="BC77" i="71"/>
  <c r="BA124" i="65"/>
  <c r="AC155" i="65"/>
  <c r="CR92" i="65"/>
  <c r="AC62" i="65"/>
  <c r="AZ102" i="65"/>
  <c r="BD64" i="71"/>
  <c r="EM31" i="79"/>
  <c r="BB119" i="65"/>
  <c r="AE70" i="65"/>
  <c r="BI149" i="65"/>
  <c r="GG100" i="71"/>
  <c r="CS19" i="65"/>
  <c r="AZ158" i="65"/>
  <c r="BR25" i="65"/>
  <c r="CV51" i="65"/>
  <c r="DB40" i="65"/>
  <c r="U123" i="65"/>
  <c r="CR117" i="65"/>
  <c r="BK144" i="65"/>
  <c r="CX144" i="65"/>
  <c r="CY25" i="65"/>
  <c r="AC134" i="65"/>
  <c r="DC27" i="65"/>
  <c r="CP91" i="65"/>
  <c r="W161" i="65"/>
  <c r="U143" i="65"/>
  <c r="CP77" i="65"/>
  <c r="CO153" i="65"/>
  <c r="BU41" i="65"/>
  <c r="AD150" i="65"/>
  <c r="FF5" i="79"/>
  <c r="CP25" i="65"/>
  <c r="BV124" i="65"/>
  <c r="BR137" i="65"/>
  <c r="U146" i="65"/>
  <c r="V164" i="65"/>
  <c r="CZ59" i="65"/>
  <c r="CV144" i="65"/>
  <c r="CX112" i="65"/>
  <c r="CQ141" i="65"/>
  <c r="CZ113" i="65"/>
  <c r="I30" i="81"/>
  <c r="BA83" i="65"/>
  <c r="X151" i="65"/>
  <c r="BM124" i="65"/>
  <c r="W18" i="65"/>
  <c r="CO77" i="65"/>
  <c r="W61" i="65"/>
  <c r="BI109" i="65"/>
  <c r="CS85" i="65"/>
  <c r="CX151" i="65"/>
  <c r="CO21" i="65"/>
  <c r="DA151" i="65"/>
  <c r="CX44" i="65"/>
  <c r="AD121" i="65"/>
  <c r="DB60" i="65"/>
  <c r="AC153" i="65"/>
  <c r="CR73" i="65"/>
  <c r="CO92" i="65"/>
  <c r="BM156" i="65"/>
  <c r="Y15" i="75"/>
  <c r="DC73" i="65"/>
  <c r="GM74" i="71"/>
  <c r="CX158" i="65"/>
  <c r="BD92" i="65"/>
  <c r="CZ53" i="65"/>
  <c r="CZ163" i="65"/>
  <c r="CR75" i="65"/>
  <c r="AD81" i="65"/>
  <c r="BU135" i="65"/>
  <c r="DB65" i="65"/>
  <c r="CR88" i="65"/>
  <c r="CV152" i="65"/>
  <c r="CQ139" i="65"/>
  <c r="CU12" i="65"/>
  <c r="EK97" i="79"/>
  <c r="FJ48" i="71"/>
  <c r="AC43" i="65"/>
  <c r="BR157" i="65"/>
  <c r="BI138" i="65"/>
  <c r="AA12" i="65"/>
  <c r="CV90" i="65"/>
  <c r="GF55" i="71"/>
  <c r="FR93" i="71"/>
  <c r="GJ78" i="71"/>
  <c r="EK83" i="79"/>
  <c r="CO32" i="65"/>
  <c r="GJ52" i="71"/>
  <c r="BR155" i="65"/>
  <c r="BK15" i="65"/>
  <c r="AB133" i="65"/>
  <c r="CR135" i="65"/>
  <c r="BS63" i="65"/>
  <c r="BS75" i="65"/>
  <c r="CQ152" i="65"/>
  <c r="AB68" i="65"/>
  <c r="AC67" i="65"/>
  <c r="BM58" i="65"/>
  <c r="BT88" i="65"/>
  <c r="AZ162" i="65"/>
  <c r="AA94" i="65"/>
  <c r="BU157" i="65"/>
  <c r="AD96" i="65"/>
  <c r="AB28" i="65"/>
  <c r="BC11" i="71"/>
  <c r="DA27" i="65"/>
  <c r="DB74" i="65"/>
  <c r="AB55" i="65"/>
  <c r="FT88" i="71"/>
  <c r="U136" i="65"/>
  <c r="CT4" i="65"/>
  <c r="AE12" i="65"/>
  <c r="DC136" i="65"/>
  <c r="BV108" i="65"/>
  <c r="DC84" i="65"/>
  <c r="AB152" i="65"/>
  <c r="BA41" i="71"/>
  <c r="BS70" i="65"/>
  <c r="U141" i="65"/>
  <c r="BM139" i="65"/>
  <c r="CQ120" i="65"/>
  <c r="CW54" i="65"/>
  <c r="AD110" i="65"/>
  <c r="AA88" i="65"/>
  <c r="BA48" i="71"/>
  <c r="EL44" i="79"/>
  <c r="CV35" i="65"/>
  <c r="BK141" i="65"/>
  <c r="BT157" i="65"/>
  <c r="CV74" i="65"/>
  <c r="BV139" i="65"/>
  <c r="X34" i="75"/>
  <c r="BU134" i="65"/>
  <c r="BL113" i="65"/>
  <c r="BJ13" i="65"/>
  <c r="BM108" i="65"/>
  <c r="BV87" i="65"/>
  <c r="DC160" i="65"/>
  <c r="CT104" i="65"/>
  <c r="W127" i="65"/>
  <c r="W102" i="65"/>
  <c r="CY94" i="65"/>
  <c r="BJ152" i="65"/>
  <c r="W121" i="65"/>
  <c r="FB81" i="79"/>
  <c r="T152" i="65"/>
  <c r="CU28" i="65"/>
  <c r="GM50" i="71"/>
  <c r="FU48" i="71"/>
  <c r="EK91" i="79"/>
  <c r="AA112" i="65"/>
  <c r="AD158" i="65"/>
  <c r="CY102" i="65"/>
  <c r="CW34" i="65"/>
  <c r="CQ142" i="65"/>
  <c r="FQ44" i="71"/>
  <c r="FT47" i="71"/>
  <c r="CY64" i="65"/>
  <c r="CW139" i="65"/>
  <c r="CS13" i="65"/>
  <c r="AD135" i="65"/>
  <c r="BD27" i="65"/>
  <c r="AE99" i="65"/>
  <c r="AC127" i="65"/>
  <c r="CZ58" i="65"/>
  <c r="DB101" i="65"/>
  <c r="CR137" i="65"/>
  <c r="CR60" i="65"/>
  <c r="BT164" i="65"/>
  <c r="EM50" i="79"/>
  <c r="DB118" i="65"/>
  <c r="AA126" i="65"/>
  <c r="CX157" i="65"/>
  <c r="CP123" i="65"/>
  <c r="AB119" i="65"/>
  <c r="V160" i="65"/>
  <c r="CP49" i="65"/>
  <c r="CO110" i="65"/>
  <c r="FU50" i="71"/>
  <c r="CW39" i="65"/>
  <c r="BD154" i="65"/>
  <c r="BV152" i="65"/>
  <c r="BK86" i="65"/>
  <c r="BC107" i="65"/>
  <c r="GO100" i="71"/>
  <c r="CR81" i="65"/>
  <c r="EO63" i="79"/>
  <c r="AA97" i="65"/>
  <c r="GI7" i="71"/>
  <c r="U91" i="65"/>
  <c r="M96" i="81"/>
  <c r="CT133" i="65"/>
  <c r="EN11" i="79"/>
  <c r="BR163" i="65"/>
  <c r="DA57" i="65"/>
  <c r="GF9" i="71"/>
  <c r="DA160" i="65"/>
  <c r="DB141" i="65"/>
  <c r="BJ160" i="65"/>
  <c r="GI45" i="71"/>
  <c r="CZ42" i="65"/>
  <c r="DC4" i="65"/>
  <c r="CO24" i="65"/>
  <c r="FQ76" i="71"/>
  <c r="AD90" i="65"/>
  <c r="AB148" i="65"/>
  <c r="BV96" i="65"/>
  <c r="AZ51" i="65"/>
  <c r="CO120" i="65"/>
  <c r="CO113" i="65"/>
  <c r="BU136" i="65"/>
  <c r="CS68" i="65"/>
  <c r="CV45" i="65"/>
  <c r="BD102" i="65"/>
  <c r="GJ85" i="71"/>
  <c r="FD32" i="79"/>
  <c r="CV89" i="65"/>
  <c r="AB38" i="65"/>
  <c r="BV59" i="65"/>
  <c r="BR139" i="65"/>
  <c r="CR76" i="65"/>
  <c r="EO16" i="79"/>
  <c r="BB17" i="71"/>
  <c r="CZ32" i="65"/>
  <c r="FG84" i="79"/>
  <c r="CV76" i="65"/>
  <c r="DB152" i="65"/>
  <c r="X57" i="75"/>
  <c r="AC124" i="65"/>
  <c r="CX75" i="65"/>
  <c r="AA35" i="65"/>
  <c r="FI61" i="79"/>
  <c r="AC120" i="65"/>
  <c r="BU56" i="65"/>
  <c r="AZ50" i="71"/>
  <c r="BK50" i="65"/>
  <c r="AA127" i="65"/>
  <c r="DA150" i="65"/>
  <c r="AC146" i="65"/>
  <c r="V83" i="65"/>
  <c r="BB38" i="71"/>
  <c r="FC92" i="79"/>
  <c r="BK98" i="65"/>
  <c r="FQ66" i="71"/>
  <c r="CR149" i="65"/>
  <c r="BV141" i="65"/>
  <c r="CP94" i="65"/>
  <c r="AB77" i="65"/>
  <c r="CO71" i="65"/>
  <c r="DA5" i="65"/>
  <c r="K39" i="81"/>
  <c r="BB42" i="71"/>
  <c r="AB47" i="65"/>
  <c r="CR16" i="65"/>
  <c r="BB140" i="65"/>
  <c r="CZ129" i="65"/>
  <c r="AA51" i="65"/>
  <c r="V135" i="65"/>
  <c r="AB64" i="65"/>
  <c r="BU149" i="65"/>
  <c r="CX73" i="65"/>
  <c r="CU123" i="65"/>
  <c r="W163" i="65"/>
  <c r="AZ6" i="65"/>
  <c r="BK161" i="65"/>
  <c r="DC55" i="65"/>
  <c r="BV146" i="65"/>
  <c r="CP138" i="65"/>
  <c r="BB123" i="65"/>
  <c r="BB110" i="65"/>
  <c r="BL101" i="69"/>
  <c r="AD30" i="65"/>
  <c r="CY111" i="65"/>
  <c r="CR127" i="65"/>
  <c r="GG24" i="71"/>
  <c r="K95" i="81"/>
  <c r="CU107" i="65"/>
  <c r="EM72" i="79"/>
  <c r="AD127" i="65"/>
  <c r="CT73" i="65"/>
  <c r="CW94" i="65"/>
  <c r="FH104" i="79"/>
  <c r="EL36" i="79"/>
  <c r="BM23" i="65"/>
  <c r="BJ124" i="65"/>
  <c r="CU148" i="65"/>
  <c r="V139" i="65"/>
  <c r="AA91" i="75"/>
  <c r="AE64" i="65"/>
  <c r="CZ133" i="65"/>
  <c r="DA71" i="65"/>
  <c r="FS5" i="71"/>
  <c r="BK153" i="65"/>
  <c r="DC126" i="65"/>
  <c r="CQ59" i="65"/>
  <c r="BB88" i="65"/>
  <c r="V154" i="65"/>
  <c r="CW84" i="65"/>
  <c r="U124" i="65"/>
  <c r="BR140" i="65"/>
  <c r="BB135" i="65"/>
  <c r="BM120" i="65"/>
  <c r="V128" i="65"/>
  <c r="AA46" i="65"/>
  <c r="N92" i="81"/>
  <c r="FC63" i="79"/>
  <c r="DA58" i="65"/>
  <c r="CY116" i="65"/>
  <c r="BB72" i="65"/>
  <c r="AD7" i="65"/>
  <c r="BJ132" i="65"/>
  <c r="CP133" i="65"/>
  <c r="CQ56" i="65"/>
  <c r="CW127" i="65"/>
  <c r="CY88" i="65"/>
  <c r="DB139" i="65"/>
  <c r="CR159" i="65"/>
  <c r="W6" i="65"/>
  <c r="CW126" i="65"/>
  <c r="DA140" i="65"/>
  <c r="EL25" i="79"/>
  <c r="BV117" i="65"/>
  <c r="BI33" i="65"/>
  <c r="DC113" i="65"/>
  <c r="AZ104" i="65"/>
  <c r="DB79" i="65"/>
  <c r="BA5" i="71"/>
  <c r="X126" i="65"/>
  <c r="CQ97" i="65"/>
  <c r="BT46" i="65"/>
  <c r="AD124" i="65"/>
  <c r="BD153" i="65"/>
  <c r="DB156" i="65"/>
  <c r="CP82" i="65"/>
  <c r="BD156" i="65"/>
  <c r="BA144" i="65"/>
  <c r="BD115" i="65"/>
  <c r="EZ45" i="79"/>
  <c r="T143" i="65"/>
  <c r="CP88" i="65"/>
  <c r="BB103" i="71"/>
  <c r="AA69" i="65"/>
  <c r="CY136" i="65"/>
  <c r="DB9" i="65"/>
  <c r="CR150" i="65"/>
  <c r="CU157" i="65"/>
  <c r="BB132" i="65"/>
  <c r="AD94" i="65"/>
  <c r="AB48" i="65"/>
  <c r="AC163" i="65"/>
  <c r="CU16" i="65"/>
  <c r="AE41" i="65"/>
  <c r="CT120" i="65"/>
  <c r="AA105" i="65"/>
  <c r="FB5" i="79"/>
  <c r="CZ27" i="65"/>
  <c r="CY49" i="65"/>
  <c r="AD87" i="65"/>
  <c r="U137" i="65"/>
  <c r="BU133" i="65"/>
  <c r="V113" i="65"/>
  <c r="BT128" i="65"/>
  <c r="BT121" i="65"/>
  <c r="AA20" i="65"/>
  <c r="FI33" i="79"/>
  <c r="BA151" i="65"/>
  <c r="X130" i="65"/>
  <c r="CZ117" i="65"/>
  <c r="BI117" i="65"/>
  <c r="BM105" i="65"/>
  <c r="BT162" i="65"/>
  <c r="AC11" i="65"/>
  <c r="CQ132" i="65"/>
  <c r="CT145" i="65"/>
  <c r="AB28" i="75"/>
  <c r="BM127" i="65"/>
  <c r="AZ106" i="65"/>
  <c r="CQ119" i="65"/>
  <c r="X45" i="75"/>
  <c r="CQ137" i="65"/>
  <c r="BT159" i="65"/>
  <c r="CO159" i="65"/>
  <c r="L99" i="81"/>
  <c r="FA59" i="79"/>
  <c r="BC151" i="65"/>
  <c r="I73" i="81"/>
  <c r="BJ162" i="65"/>
  <c r="CO11" i="65"/>
  <c r="BC61" i="71"/>
  <c r="BJ85" i="65"/>
  <c r="EZ69" i="79"/>
  <c r="AC99" i="65"/>
  <c r="AB71" i="65"/>
  <c r="CS24" i="65"/>
  <c r="BU137" i="65"/>
  <c r="BC158" i="65"/>
  <c r="CW110" i="65"/>
  <c r="CR129" i="65"/>
  <c r="AR44" i="75"/>
  <c r="AE11" i="65"/>
  <c r="BR160" i="65"/>
  <c r="BJ112" i="65"/>
  <c r="BK93" i="65"/>
  <c r="DC148" i="65"/>
  <c r="CW125" i="65"/>
  <c r="AB80" i="65"/>
  <c r="AD31" i="65"/>
  <c r="CV40" i="65"/>
  <c r="CP143" i="65"/>
  <c r="EN103" i="79"/>
  <c r="V72" i="65"/>
  <c r="DC121" i="65"/>
  <c r="AA26" i="65"/>
  <c r="CS147" i="65"/>
  <c r="FT60" i="71"/>
  <c r="CO5" i="65"/>
  <c r="CV132" i="65"/>
  <c r="BB112" i="65"/>
  <c r="FD18" i="79"/>
  <c r="CZ91" i="65"/>
  <c r="CT119" i="65"/>
  <c r="FD77" i="79"/>
  <c r="FI8" i="79"/>
  <c r="BJ150" i="65"/>
  <c r="FA58" i="79"/>
  <c r="AC42" i="65"/>
  <c r="BU155" i="65"/>
  <c r="J55" i="81"/>
  <c r="EM26" i="79"/>
  <c r="CU86" i="65"/>
  <c r="GH13" i="71"/>
  <c r="CW106" i="65"/>
  <c r="AE8" i="65"/>
  <c r="FH91" i="79"/>
  <c r="AE9" i="65"/>
  <c r="CY13" i="65"/>
  <c r="CS162" i="65"/>
  <c r="CS131" i="65"/>
  <c r="DA80" i="65"/>
  <c r="BR34" i="65"/>
  <c r="FB28" i="79"/>
  <c r="BA41" i="65"/>
  <c r="BC23" i="71"/>
  <c r="BB154" i="65"/>
  <c r="AE86" i="65"/>
  <c r="DB162" i="65"/>
  <c r="BK132" i="65"/>
  <c r="DC81" i="65"/>
  <c r="T140" i="65"/>
  <c r="AB53" i="75"/>
  <c r="CX111" i="65"/>
  <c r="AC77" i="65"/>
  <c r="CP107" i="65"/>
  <c r="BC77" i="65"/>
  <c r="X42" i="65"/>
  <c r="AE135" i="65"/>
  <c r="CY112" i="65"/>
  <c r="AZ32" i="65"/>
  <c r="CZ132" i="65"/>
  <c r="FQ78" i="71"/>
  <c r="BU83" i="65"/>
  <c r="BR148" i="65"/>
  <c r="AE142" i="65"/>
  <c r="AC157" i="65"/>
  <c r="CP76" i="65"/>
  <c r="FJ68" i="71"/>
  <c r="BU62" i="65"/>
  <c r="CR116" i="65"/>
  <c r="BK112" i="65"/>
  <c r="FC80" i="79"/>
  <c r="J56" i="81"/>
  <c r="Q34" i="81"/>
  <c r="BS109" i="65"/>
  <c r="GN82" i="71"/>
  <c r="CZ105" i="65"/>
  <c r="CX84" i="65"/>
  <c r="CR145" i="65"/>
  <c r="CX33" i="65"/>
  <c r="CY109" i="65"/>
  <c r="AC144" i="65"/>
  <c r="CS53" i="65"/>
  <c r="CR32" i="65"/>
  <c r="BA53" i="71"/>
  <c r="BM146" i="65"/>
  <c r="GO54" i="71"/>
  <c r="BI118" i="65"/>
  <c r="CO54" i="65"/>
  <c r="X106" i="65"/>
  <c r="GO41" i="71"/>
  <c r="CQ76" i="65"/>
  <c r="DC75" i="65"/>
  <c r="CY141" i="65"/>
  <c r="CU36" i="65"/>
  <c r="CY108" i="65"/>
  <c r="BC18" i="65"/>
  <c r="AC117" i="65"/>
  <c r="BC12" i="65"/>
  <c r="T128" i="65"/>
  <c r="DC119" i="65"/>
  <c r="BV155" i="65"/>
  <c r="AB45" i="65"/>
  <c r="BM33" i="65"/>
  <c r="BD164" i="65"/>
  <c r="BC164" i="65"/>
  <c r="AE17" i="65"/>
  <c r="CO43" i="65"/>
  <c r="DA7" i="65"/>
  <c r="T156" i="65"/>
  <c r="CW35" i="65"/>
  <c r="O84" i="81"/>
  <c r="CR96" i="65"/>
  <c r="DB153" i="65"/>
  <c r="BB94" i="71"/>
  <c r="FG33" i="79"/>
  <c r="CQ23" i="65"/>
  <c r="DC153" i="65"/>
  <c r="CO128" i="65"/>
  <c r="CT132" i="65"/>
  <c r="M70" i="81"/>
  <c r="BA113" i="65"/>
  <c r="AE81" i="65"/>
  <c r="FG43" i="79"/>
  <c r="CV46" i="65"/>
  <c r="V130" i="65"/>
  <c r="BJ110" i="65"/>
  <c r="M83" i="81"/>
  <c r="BB13" i="71"/>
  <c r="AZ68" i="71"/>
  <c r="BK105" i="65"/>
  <c r="AC40" i="65"/>
  <c r="AE128" i="65"/>
  <c r="GI15" i="71"/>
  <c r="BI139" i="65"/>
  <c r="CZ5" i="65"/>
  <c r="BR106" i="65"/>
  <c r="CW115" i="65"/>
  <c r="AA111" i="65"/>
  <c r="AE121" i="65"/>
  <c r="CW143" i="65"/>
  <c r="CX155" i="65"/>
  <c r="AZ155" i="65"/>
  <c r="J15" i="81"/>
  <c r="FH49" i="79"/>
  <c r="CU159" i="65"/>
  <c r="BT107" i="65"/>
  <c r="BT22" i="65"/>
  <c r="CY38" i="65"/>
  <c r="AD116" i="65"/>
  <c r="BD78" i="65"/>
  <c r="L27" i="81"/>
  <c r="BA61" i="65"/>
  <c r="CR133" i="65"/>
  <c r="AD76" i="65"/>
  <c r="FH54" i="79"/>
  <c r="BV40" i="65"/>
  <c r="DB146" i="65"/>
  <c r="BK158" i="65"/>
  <c r="DB142" i="65"/>
  <c r="FE23" i="79"/>
  <c r="BS111" i="65"/>
  <c r="CQ161" i="65"/>
  <c r="U113" i="65"/>
  <c r="V108" i="65"/>
  <c r="DB158" i="65"/>
  <c r="CW153" i="65"/>
  <c r="CS134" i="65"/>
  <c r="CT74" i="65"/>
  <c r="BC15" i="65"/>
  <c r="BV136" i="65"/>
  <c r="AC37" i="65"/>
  <c r="BR134" i="65"/>
  <c r="CY20" i="65"/>
  <c r="AB107" i="65"/>
  <c r="AD107" i="65"/>
  <c r="CO94" i="65"/>
  <c r="DB127" i="65"/>
  <c r="FQ103" i="71"/>
  <c r="BC64" i="65"/>
  <c r="CQ98" i="65"/>
  <c r="AB21" i="75"/>
  <c r="CW131" i="65"/>
  <c r="EK10" i="79"/>
  <c r="CR101" i="65"/>
  <c r="AB91" i="65"/>
  <c r="FI66" i="79"/>
  <c r="CO69" i="65"/>
  <c r="BR117" i="65"/>
  <c r="BB66" i="71"/>
  <c r="FE47" i="79"/>
  <c r="CR25" i="65"/>
  <c r="CU152" i="65"/>
  <c r="BV142" i="65"/>
  <c r="BJ88" i="65"/>
  <c r="X125" i="65"/>
  <c r="BM116" i="65"/>
  <c r="BI141" i="65"/>
  <c r="AZ25" i="65"/>
  <c r="AA86" i="65"/>
  <c r="N56" i="81"/>
  <c r="CQ33" i="65"/>
  <c r="BM164" i="65"/>
  <c r="CS91" i="65"/>
  <c r="BB85" i="71"/>
  <c r="CT91" i="65"/>
  <c r="FF72" i="79"/>
  <c r="CZ8" i="65"/>
  <c r="BA98" i="65"/>
  <c r="DB112" i="65"/>
  <c r="CR11" i="65"/>
  <c r="CS102" i="65"/>
  <c r="AA95" i="65"/>
  <c r="BL109" i="65"/>
  <c r="DB148" i="65"/>
  <c r="BC118" i="65"/>
  <c r="BM112" i="65"/>
  <c r="CQ116" i="65"/>
  <c r="CZ152" i="65"/>
  <c r="EZ13" i="79"/>
  <c r="AD6" i="65"/>
  <c r="CP84" i="65"/>
  <c r="BU159" i="65"/>
  <c r="BB158" i="65"/>
  <c r="DA129" i="65"/>
  <c r="W152" i="65"/>
  <c r="CX113" i="65"/>
  <c r="CP131" i="65"/>
  <c r="CV63" i="65"/>
  <c r="BM158" i="65"/>
  <c r="FA71" i="79"/>
  <c r="BU68" i="65"/>
  <c r="CO47" i="65"/>
  <c r="CS157" i="65"/>
  <c r="W155" i="65"/>
  <c r="CT129" i="65"/>
  <c r="BB151" i="65"/>
  <c r="AC154" i="65"/>
  <c r="AB147" i="65"/>
  <c r="FA89" i="79"/>
  <c r="BS124" i="65"/>
  <c r="CY150" i="65"/>
  <c r="DB116" i="65"/>
  <c r="CO37" i="65"/>
  <c r="CQ86" i="65"/>
  <c r="EN30" i="79"/>
  <c r="FE83" i="79"/>
  <c r="FT72" i="71"/>
  <c r="CW161" i="65"/>
  <c r="X115" i="65"/>
  <c r="AA125" i="65"/>
  <c r="CY154" i="65"/>
  <c r="BK65" i="65"/>
  <c r="BB147" i="65"/>
  <c r="DB133" i="65"/>
  <c r="W48" i="65"/>
  <c r="I83" i="81"/>
  <c r="FB77" i="79"/>
  <c r="BL77" i="65"/>
  <c r="BR8" i="65"/>
  <c r="BS147" i="65"/>
  <c r="T162" i="65"/>
  <c r="BA156" i="65"/>
  <c r="BT68" i="65"/>
  <c r="EN104" i="79"/>
  <c r="T135" i="65"/>
  <c r="AA109" i="65"/>
  <c r="BW55" i="71"/>
  <c r="X37" i="65"/>
  <c r="CY140" i="65"/>
  <c r="BA127" i="65"/>
  <c r="DA96" i="65"/>
  <c r="CV10" i="65"/>
  <c r="GM16" i="71"/>
  <c r="BV6" i="65"/>
  <c r="FQ81" i="71"/>
  <c r="CW70" i="65"/>
  <c r="CW140" i="65"/>
  <c r="CO115" i="65"/>
  <c r="O37" i="81"/>
  <c r="BM157" i="65"/>
  <c r="BS144" i="65"/>
  <c r="BI9" i="65"/>
  <c r="CU24" i="65"/>
  <c r="X41" i="65"/>
  <c r="FF61" i="79"/>
  <c r="DB123" i="65"/>
  <c r="BD148" i="65"/>
  <c r="X27" i="65"/>
  <c r="CQ4" i="65"/>
  <c r="DB80" i="65"/>
  <c r="CQ150" i="65"/>
  <c r="Z105" i="75"/>
  <c r="GK52" i="71"/>
  <c r="CQ124" i="65"/>
  <c r="CZ16" i="65"/>
  <c r="AZ141" i="65"/>
  <c r="AA72" i="65"/>
  <c r="GL88" i="71"/>
  <c r="DB81" i="65"/>
  <c r="AE123" i="65"/>
  <c r="DC69" i="65"/>
  <c r="FS94" i="71"/>
  <c r="GF57" i="71"/>
  <c r="CQ131" i="65"/>
  <c r="P40" i="81"/>
  <c r="AB13" i="65"/>
  <c r="CQ146" i="65"/>
  <c r="FJ79" i="71"/>
  <c r="CR83" i="65"/>
  <c r="BA54" i="65"/>
  <c r="Y29" i="75"/>
  <c r="EL30" i="79"/>
  <c r="AE133" i="65"/>
  <c r="GI100" i="71"/>
  <c r="GN72" i="71"/>
  <c r="AD122" i="65"/>
  <c r="BK163" i="65"/>
  <c r="CO130" i="65"/>
  <c r="BS159" i="65"/>
  <c r="CV136" i="65"/>
  <c r="FC12" i="79"/>
  <c r="CQ111" i="65"/>
  <c r="AB57" i="65"/>
  <c r="BD67" i="65"/>
  <c r="GJ77" i="71"/>
  <c r="CX147" i="65"/>
  <c r="GL54" i="71"/>
  <c r="CW78" i="65"/>
  <c r="CX60" i="65"/>
  <c r="BU10" i="65"/>
  <c r="BD17" i="65"/>
  <c r="CQ140" i="65"/>
  <c r="DB113" i="65"/>
  <c r="K63" i="81"/>
  <c r="FQ15" i="71"/>
  <c r="M15" i="81"/>
  <c r="AC31" i="65"/>
  <c r="CS60" i="65"/>
  <c r="AB78" i="75"/>
  <c r="BL118" i="65"/>
  <c r="BL121" i="65"/>
  <c r="CS51" i="65"/>
  <c r="Z79" i="75"/>
  <c r="DA146" i="65"/>
  <c r="CR17" i="65"/>
  <c r="BB21" i="71"/>
  <c r="BV116" i="65"/>
  <c r="BM140" i="65"/>
  <c r="BR141" i="65"/>
  <c r="AB44" i="65"/>
  <c r="GF22" i="71"/>
  <c r="AE79" i="65"/>
  <c r="AB106" i="65"/>
  <c r="CW105" i="65"/>
  <c r="CV140" i="65"/>
  <c r="BU42" i="65"/>
  <c r="P65" i="81"/>
  <c r="EK94" i="79"/>
  <c r="EL96" i="79"/>
  <c r="N57" i="81"/>
  <c r="BS148" i="65"/>
  <c r="AE31" i="65"/>
  <c r="BM66" i="65"/>
  <c r="AE42" i="65"/>
  <c r="CX6" i="65"/>
  <c r="BR82" i="65"/>
  <c r="CQ20" i="65"/>
  <c r="BI147" i="65"/>
  <c r="BD86" i="65"/>
  <c r="AE90" i="65"/>
  <c r="Y67" i="75"/>
  <c r="GM52" i="71"/>
  <c r="FU6" i="71"/>
  <c r="CX131" i="65"/>
  <c r="W143" i="65"/>
  <c r="DA147" i="65"/>
  <c r="CU60" i="65"/>
  <c r="AC135" i="65"/>
  <c r="AC13" i="65"/>
  <c r="BS117" i="65"/>
  <c r="FD66" i="79"/>
  <c r="CW89" i="65"/>
  <c r="AE82" i="65"/>
  <c r="BB70" i="71"/>
  <c r="CV138" i="65"/>
  <c r="N19" i="81"/>
  <c r="CT11" i="65"/>
  <c r="BS85" i="65"/>
  <c r="BS25" i="65"/>
  <c r="X163" i="65"/>
  <c r="CX141" i="65"/>
  <c r="CZ48" i="65"/>
  <c r="BL159" i="65"/>
  <c r="CT126" i="65"/>
  <c r="BJ117" i="65"/>
  <c r="CT136" i="65"/>
  <c r="BL164" i="65"/>
  <c r="AE101" i="65"/>
  <c r="Y55" i="75"/>
  <c r="CP110" i="65"/>
  <c r="X58" i="75"/>
  <c r="Q50" i="81"/>
  <c r="BL104" i="65"/>
  <c r="BU43" i="65"/>
  <c r="BS129" i="65"/>
  <c r="BV44" i="65"/>
  <c r="BV157" i="65"/>
  <c r="CX83" i="65"/>
  <c r="CV88" i="65"/>
  <c r="GM49" i="71"/>
  <c r="CW75" i="65"/>
  <c r="FE29" i="79"/>
  <c r="BM107" i="65"/>
  <c r="FD10" i="79"/>
  <c r="AA139" i="65"/>
  <c r="BT110" i="65"/>
  <c r="DA114" i="65"/>
  <c r="BD124" i="65"/>
  <c r="FF47" i="79"/>
  <c r="CP126" i="65"/>
  <c r="BR145" i="65"/>
  <c r="CS161" i="65"/>
  <c r="FB61" i="79"/>
  <c r="H59" i="81"/>
  <c r="AB149" i="65"/>
  <c r="DA45" i="65"/>
  <c r="BI129" i="65"/>
  <c r="CY40" i="65"/>
  <c r="CO151" i="65"/>
  <c r="CX135" i="65"/>
  <c r="BI101" i="65"/>
  <c r="CW82" i="65"/>
  <c r="CX123" i="65"/>
  <c r="CO93" i="65"/>
  <c r="AD37" i="65"/>
  <c r="CV64" i="65"/>
  <c r="BB78" i="65"/>
  <c r="CX152" i="65"/>
  <c r="V157" i="65"/>
  <c r="AC94" i="65"/>
  <c r="I14" i="81"/>
  <c r="V51" i="65"/>
  <c r="CR156" i="65"/>
  <c r="BD72" i="71"/>
  <c r="W145" i="65"/>
  <c r="BD108" i="65"/>
  <c r="BM91" i="65"/>
  <c r="CP71" i="65"/>
  <c r="BD116" i="65"/>
  <c r="CU146" i="65"/>
  <c r="BT98" i="65"/>
  <c r="AB161" i="65"/>
  <c r="AE156" i="65"/>
  <c r="CW104" i="65"/>
  <c r="BB58" i="71"/>
  <c r="CP41" i="65"/>
  <c r="BM118" i="65"/>
  <c r="CO22" i="65"/>
  <c r="CV160" i="65"/>
  <c r="FD91" i="79"/>
  <c r="AC14" i="65"/>
  <c r="DA142" i="65"/>
  <c r="Y70" i="75"/>
  <c r="BB9" i="71"/>
  <c r="CQ68" i="65"/>
  <c r="Y96" i="75"/>
  <c r="FD92" i="79"/>
  <c r="AD129" i="65"/>
  <c r="AA85" i="65"/>
  <c r="BC108" i="65"/>
  <c r="BC42" i="65"/>
  <c r="AB27" i="65"/>
  <c r="AZ139" i="65"/>
  <c r="BB32" i="65"/>
  <c r="DC127" i="65"/>
  <c r="CU149" i="65"/>
  <c r="CV6" i="65"/>
  <c r="AA147" i="65"/>
  <c r="BA100" i="65"/>
  <c r="DC28" i="65"/>
  <c r="W107" i="65"/>
  <c r="K76" i="81"/>
  <c r="CT155" i="65"/>
  <c r="BL17" i="65"/>
  <c r="BK142" i="65"/>
  <c r="CO147" i="65"/>
  <c r="DA124" i="65"/>
  <c r="BS122" i="65"/>
  <c r="GG64" i="71"/>
  <c r="CP79" i="65"/>
  <c r="BV115" i="65"/>
  <c r="BD140" i="65"/>
  <c r="CZ148" i="65"/>
  <c r="GJ27" i="71"/>
  <c r="DB119" i="65"/>
  <c r="DA110" i="65"/>
  <c r="BC130" i="65"/>
  <c r="BA97" i="71"/>
  <c r="CZ147" i="65"/>
  <c r="U142" i="65"/>
  <c r="BR41" i="65"/>
  <c r="GN22" i="71"/>
  <c r="BK79" i="65"/>
  <c r="DA157" i="65"/>
  <c r="CT159" i="65"/>
  <c r="GH67" i="71"/>
  <c r="CZ49" i="65"/>
  <c r="BC139" i="65"/>
  <c r="GK24" i="71"/>
  <c r="CT68" i="65"/>
  <c r="W153" i="65"/>
  <c r="DA90" i="65"/>
  <c r="CX21" i="65"/>
  <c r="FA15" i="79"/>
  <c r="DC134" i="65"/>
  <c r="T138" i="65"/>
  <c r="EM37" i="79"/>
  <c r="CR114" i="65"/>
  <c r="AV102" i="69"/>
  <c r="CT76" i="65"/>
  <c r="AD12" i="65"/>
  <c r="DA159" i="65"/>
  <c r="BR104" i="65"/>
  <c r="CQ149" i="65"/>
  <c r="CX98" i="65"/>
  <c r="AA31" i="65"/>
  <c r="CX122" i="65"/>
  <c r="BS156" i="65"/>
  <c r="BK134" i="65"/>
  <c r="BR138" i="65"/>
  <c r="CR4" i="65"/>
  <c r="BI130" i="65"/>
  <c r="CP128" i="65"/>
  <c r="BC143" i="65"/>
  <c r="FF93" i="79"/>
  <c r="GN84" i="71"/>
  <c r="CV43" i="65"/>
  <c r="Q11" i="81"/>
  <c r="DB38" i="65"/>
  <c r="BK119" i="65"/>
  <c r="BM119" i="65"/>
  <c r="FG62" i="79"/>
  <c r="AZ46" i="65"/>
  <c r="EK103" i="79"/>
  <c r="BJ107" i="65"/>
  <c r="AZ17" i="65"/>
  <c r="BM54" i="65"/>
  <c r="CQ57" i="65"/>
  <c r="CU126" i="65"/>
  <c r="AB126" i="65"/>
  <c r="BJ33" i="65"/>
  <c r="AE132" i="65"/>
  <c r="GK9" i="71"/>
  <c r="EM90" i="79"/>
  <c r="BI107" i="65"/>
  <c r="FB71" i="79"/>
  <c r="CO27" i="65"/>
  <c r="BR111" i="65"/>
  <c r="BV163" i="65"/>
  <c r="CS8" i="65"/>
  <c r="AC68" i="65"/>
  <c r="BR114" i="65"/>
  <c r="AD101" i="65"/>
  <c r="BK145" i="65"/>
  <c r="CV80" i="65"/>
  <c r="BK109" i="65"/>
  <c r="CX163" i="65"/>
  <c r="CU43" i="65"/>
  <c r="BU78" i="65"/>
  <c r="P44" i="81"/>
  <c r="FF91" i="79"/>
  <c r="CT130" i="65"/>
  <c r="BR108" i="65"/>
  <c r="GF91" i="71"/>
  <c r="DA152" i="65"/>
  <c r="CV145" i="65"/>
  <c r="I72" i="81"/>
  <c r="J14" i="81"/>
  <c r="AB41" i="75"/>
  <c r="CO6" i="65"/>
  <c r="CR143" i="65"/>
  <c r="BL64" i="65"/>
  <c r="AD120" i="65"/>
  <c r="AC21" i="65"/>
  <c r="AC89" i="65"/>
  <c r="CP9" i="65"/>
  <c r="BB124" i="65"/>
  <c r="X122" i="65"/>
  <c r="EO86" i="79"/>
  <c r="FB63" i="79"/>
  <c r="AE26" i="65"/>
  <c r="CX31" i="65"/>
  <c r="CT85" i="65"/>
  <c r="AA87" i="65"/>
  <c r="BK85" i="65"/>
  <c r="FF25" i="79"/>
  <c r="CR67" i="65"/>
  <c r="FE22" i="79"/>
  <c r="BV85" i="71"/>
  <c r="CY4" i="65"/>
  <c r="CX160" i="65"/>
  <c r="BS139" i="65"/>
  <c r="AZ132" i="65"/>
  <c r="CW66" i="65"/>
  <c r="CX143" i="65"/>
  <c r="X162" i="65"/>
  <c r="DA8" i="65"/>
  <c r="I58" i="81"/>
  <c r="EK25" i="79"/>
  <c r="GJ99" i="71"/>
  <c r="U78" i="65"/>
  <c r="BT32" i="65"/>
  <c r="BT51" i="65"/>
  <c r="BC106" i="65"/>
  <c r="BB95" i="71"/>
  <c r="CQ67" i="65"/>
  <c r="AD145" i="65"/>
  <c r="BS162" i="65"/>
  <c r="AE93" i="65"/>
  <c r="AZ130" i="65"/>
  <c r="Z93" i="75"/>
  <c r="CS110" i="65"/>
  <c r="DB4" i="65"/>
  <c r="AB96" i="65"/>
  <c r="BR31" i="65"/>
  <c r="AA48" i="65"/>
  <c r="AC5" i="65"/>
  <c r="CT59" i="65"/>
  <c r="BB109" i="65"/>
  <c r="DC163" i="65"/>
  <c r="CX121" i="65"/>
  <c r="AD68" i="65"/>
  <c r="DB132" i="65"/>
  <c r="EO54" i="79"/>
  <c r="CO136" i="65"/>
  <c r="BA106" i="65"/>
  <c r="EN24" i="79"/>
  <c r="CW136" i="65"/>
  <c r="CQ117" i="65"/>
  <c r="CU85" i="65"/>
  <c r="CQ18" i="65"/>
  <c r="BV60" i="65"/>
  <c r="GO76" i="71"/>
  <c r="X70" i="65"/>
  <c r="FC23" i="79"/>
  <c r="CP73" i="65"/>
  <c r="BJ129" i="65"/>
  <c r="EM103" i="79"/>
  <c r="DA109" i="65"/>
  <c r="AB6" i="65"/>
  <c r="AZ164" i="65"/>
  <c r="FA21" i="79"/>
  <c r="BK122" i="65"/>
  <c r="CQ94" i="65"/>
  <c r="BV120" i="65"/>
  <c r="BJ138" i="65"/>
  <c r="CU37" i="65"/>
  <c r="DA127" i="65"/>
  <c r="CY75" i="65"/>
  <c r="CX42" i="65"/>
  <c r="BC73" i="65"/>
  <c r="FR10" i="71"/>
  <c r="AB115" i="65"/>
  <c r="BS153" i="65"/>
  <c r="CY8" i="65"/>
  <c r="AO85" i="75"/>
  <c r="CY72" i="65"/>
  <c r="BC93" i="71"/>
  <c r="BB121" i="65"/>
  <c r="CP151" i="65"/>
  <c r="CR42" i="65"/>
  <c r="BK66" i="65"/>
  <c r="BB96" i="71"/>
  <c r="AD21" i="65"/>
  <c r="BU18" i="65"/>
  <c r="FC24" i="79"/>
  <c r="CO109" i="65"/>
  <c r="BM9" i="65"/>
  <c r="EK7" i="79"/>
  <c r="BD107" i="65"/>
  <c r="CU44" i="65"/>
  <c r="CX106" i="65"/>
  <c r="CR34" i="65"/>
  <c r="FI56" i="79"/>
  <c r="GL33" i="71"/>
  <c r="CZ56" i="65"/>
  <c r="U5" i="71"/>
  <c r="CS35" i="65"/>
  <c r="EZ73" i="79"/>
  <c r="CO145" i="65"/>
  <c r="FS88" i="71"/>
  <c r="CR87" i="65"/>
  <c r="BK57" i="65"/>
  <c r="CR130" i="65"/>
  <c r="CZ153" i="65"/>
  <c r="U153" i="65"/>
  <c r="GJ50" i="71"/>
  <c r="CU103" i="65"/>
  <c r="CO58" i="65"/>
  <c r="CQ78" i="65"/>
  <c r="AW103" i="69"/>
  <c r="CW5" i="65"/>
  <c r="AZ101" i="71"/>
  <c r="AC104" i="65"/>
  <c r="FR89" i="71"/>
  <c r="CP33" i="65"/>
  <c r="CS129" i="65"/>
  <c r="CW25" i="65"/>
  <c r="BS115" i="65"/>
  <c r="DB144" i="65"/>
  <c r="BA47" i="65"/>
  <c r="CY133" i="65"/>
  <c r="BV150" i="65"/>
  <c r="BM149" i="65"/>
  <c r="BV133" i="65"/>
  <c r="FD5" i="79"/>
  <c r="BD47" i="71"/>
  <c r="CP81" i="65"/>
  <c r="BT27" i="65"/>
  <c r="AD48" i="65"/>
  <c r="CQ39" i="65"/>
  <c r="CZ104" i="65"/>
  <c r="DC19" i="65"/>
  <c r="FG23" i="79"/>
  <c r="GF104" i="71"/>
  <c r="GJ17" i="71"/>
  <c r="CS81" i="65"/>
  <c r="CV155" i="65"/>
  <c r="BD68" i="71"/>
  <c r="CO13" i="65"/>
  <c r="BS112" i="65"/>
  <c r="FT83" i="71"/>
  <c r="H85" i="81"/>
  <c r="BL70" i="65"/>
  <c r="AE131" i="65"/>
  <c r="CY78" i="65"/>
  <c r="GJ47" i="71"/>
  <c r="BU104" i="65"/>
  <c r="T164" i="65"/>
  <c r="BM151" i="65"/>
  <c r="BC66" i="65"/>
  <c r="BC8" i="65"/>
  <c r="CO144" i="65"/>
  <c r="FQ22" i="71"/>
  <c r="W158" i="65"/>
  <c r="AB67" i="65"/>
  <c r="BU110" i="65"/>
  <c r="W68" i="65"/>
  <c r="CX14" i="65"/>
  <c r="CY85" i="65"/>
  <c r="AA106" i="65"/>
  <c r="AC102" i="65"/>
  <c r="CV96" i="65"/>
  <c r="AB10" i="65"/>
  <c r="T119" i="65"/>
  <c r="CR40" i="65"/>
  <c r="BJ96" i="65"/>
  <c r="AA29" i="75"/>
  <c r="BL108" i="65"/>
  <c r="AB164" i="65"/>
  <c r="GK76" i="71"/>
  <c r="FS41" i="71"/>
  <c r="N68" i="81"/>
  <c r="AA28" i="65"/>
  <c r="FJ88" i="71"/>
  <c r="L16" i="81"/>
  <c r="BS90" i="65"/>
  <c r="CS100" i="65"/>
  <c r="T136" i="65"/>
  <c r="BI73" i="65"/>
  <c r="BU123" i="65"/>
  <c r="DB128" i="65"/>
  <c r="DC40" i="65"/>
  <c r="CX116" i="65"/>
  <c r="W70" i="65"/>
  <c r="AB39" i="65"/>
  <c r="DC115" i="65"/>
  <c r="BB149" i="65"/>
  <c r="CT162" i="65"/>
  <c r="CT95" i="65"/>
  <c r="X88" i="75"/>
  <c r="BM94" i="65"/>
  <c r="EK32" i="79"/>
  <c r="BA118" i="65"/>
  <c r="DA92" i="65"/>
  <c r="AE145" i="65"/>
  <c r="U158" i="65"/>
  <c r="AB139" i="65"/>
  <c r="CQ163" i="65"/>
  <c r="DB98" i="65"/>
  <c r="FQ101" i="71"/>
  <c r="DC7" i="65"/>
  <c r="BT163" i="65"/>
  <c r="FH90" i="79"/>
  <c r="W63" i="65"/>
  <c r="BI119" i="65"/>
  <c r="FF64" i="79"/>
  <c r="AZ69" i="65"/>
  <c r="W5" i="65"/>
  <c r="N46" i="81"/>
  <c r="CO141" i="65"/>
  <c r="GJ72" i="71"/>
  <c r="FE53" i="79"/>
  <c r="CT131" i="65"/>
  <c r="BU122" i="65"/>
  <c r="BV103" i="65"/>
  <c r="BS86" i="65"/>
  <c r="I13" i="81"/>
  <c r="AA82" i="65"/>
  <c r="FC81" i="79"/>
  <c r="DC112" i="65"/>
  <c r="CP68" i="65"/>
  <c r="U69" i="65"/>
  <c r="CR12" i="65"/>
  <c r="AZ109" i="65"/>
  <c r="BD158" i="65"/>
  <c r="AZ23" i="65"/>
  <c r="BS127" i="65"/>
  <c r="CY16" i="65"/>
  <c r="AZ58" i="71"/>
  <c r="X145" i="65"/>
  <c r="CS124" i="65"/>
  <c r="BL36" i="65"/>
  <c r="W124" i="65"/>
  <c r="FT101" i="71"/>
  <c r="DC143" i="65"/>
  <c r="CS160" i="65"/>
  <c r="CO116" i="65"/>
  <c r="Y11" i="75"/>
  <c r="DB95" i="65"/>
  <c r="BK17" i="65"/>
  <c r="Z84" i="75"/>
  <c r="BR87" i="65"/>
  <c r="BL26" i="65"/>
  <c r="BU70" i="65"/>
  <c r="BU59" i="65"/>
  <c r="AD65" i="65"/>
  <c r="FB6" i="79"/>
  <c r="CW22" i="65"/>
  <c r="I25" i="81"/>
  <c r="GJ104" i="71"/>
  <c r="CV148" i="65"/>
  <c r="BT113" i="65"/>
  <c r="W106" i="65"/>
  <c r="CR148" i="65"/>
  <c r="DA52" i="65"/>
  <c r="AZ143" i="65"/>
  <c r="CT34" i="65"/>
  <c r="DC24" i="65"/>
  <c r="AC140" i="65"/>
  <c r="DC62" i="65"/>
  <c r="H94" i="81"/>
  <c r="CY159" i="65"/>
  <c r="AB54" i="65"/>
  <c r="AC60" i="65"/>
  <c r="BD92" i="71"/>
  <c r="GJ97" i="71"/>
  <c r="AE102" i="65"/>
  <c r="CZ11" i="65"/>
  <c r="BS119" i="65"/>
  <c r="FB94" i="79"/>
  <c r="X17" i="75"/>
  <c r="CT94" i="65"/>
  <c r="AC50" i="65"/>
  <c r="FT89" i="71"/>
  <c r="X129" i="65"/>
  <c r="Z90" i="75"/>
  <c r="CP52" i="65"/>
  <c r="FB57" i="79"/>
  <c r="DB157" i="65"/>
  <c r="DB17" i="65"/>
  <c r="CX79" i="65"/>
  <c r="EK15" i="79"/>
  <c r="K94" i="81"/>
  <c r="BB127" i="65"/>
  <c r="FD49" i="79"/>
  <c r="FH69" i="79"/>
  <c r="CS107" i="65"/>
  <c r="CZ145" i="65"/>
  <c r="AZ74" i="71"/>
  <c r="BL128" i="65"/>
  <c r="FG90" i="79"/>
  <c r="Z74" i="75"/>
  <c r="GK18" i="71"/>
  <c r="EZ21" i="79"/>
  <c r="BB159" i="65"/>
  <c r="BD112" i="65"/>
  <c r="CU154" i="65"/>
  <c r="DC63" i="65"/>
  <c r="V132" i="65"/>
  <c r="CQ62" i="65"/>
  <c r="BS126" i="65"/>
  <c r="BB93" i="65"/>
  <c r="CP75" i="65"/>
  <c r="DA130" i="65"/>
  <c r="AC137" i="65"/>
  <c r="EZ89" i="79"/>
  <c r="AE87" i="65"/>
  <c r="BC88" i="65"/>
  <c r="CZ21" i="65"/>
  <c r="BM115" i="65"/>
  <c r="BR95" i="65"/>
  <c r="CY135" i="65"/>
  <c r="CT158" i="65"/>
  <c r="U163" i="65"/>
  <c r="CR124" i="65"/>
  <c r="AB82" i="65"/>
  <c r="AC33" i="65"/>
  <c r="CU30" i="65"/>
  <c r="BJ136" i="65"/>
  <c r="CU66" i="65"/>
  <c r="BA56" i="71"/>
  <c r="AE92" i="65"/>
  <c r="AD53" i="65"/>
  <c r="AD73" i="65"/>
  <c r="EN83" i="79"/>
  <c r="I43" i="81"/>
  <c r="Z38" i="75"/>
  <c r="DC16" i="65"/>
  <c r="GN69" i="71"/>
  <c r="AB50" i="65"/>
  <c r="CT144" i="65"/>
  <c r="CS73" i="65"/>
  <c r="BB153" i="65"/>
  <c r="BC122" i="65"/>
  <c r="AB43" i="65"/>
  <c r="DA64" i="65"/>
  <c r="BC123" i="65"/>
  <c r="FT66" i="71"/>
  <c r="CX51" i="65"/>
  <c r="X56" i="65"/>
  <c r="GM28" i="71"/>
  <c r="FA22" i="79"/>
  <c r="BB10" i="65"/>
  <c r="FI43" i="79"/>
  <c r="CV14" i="65"/>
  <c r="AR16" i="75"/>
  <c r="CT79" i="65"/>
  <c r="GF58" i="71"/>
  <c r="BD95" i="71"/>
  <c r="CS32" i="65"/>
  <c r="Z67" i="75"/>
  <c r="EK36" i="79"/>
  <c r="L104" i="81"/>
  <c r="BC148" i="65"/>
  <c r="CS163" i="65"/>
  <c r="CT117" i="65"/>
  <c r="CY23" i="65"/>
  <c r="CY45" i="65"/>
  <c r="V59" i="65"/>
  <c r="BJ104" i="65"/>
  <c r="BM109" i="65"/>
  <c r="CQ65" i="65"/>
  <c r="GI39" i="71"/>
  <c r="EZ97" i="79"/>
  <c r="BA114" i="65"/>
  <c r="BI133" i="65"/>
  <c r="AB160" i="65"/>
  <c r="T37" i="65"/>
  <c r="FF94" i="79"/>
  <c r="AB72" i="65"/>
  <c r="DC66" i="65"/>
  <c r="CU79" i="65"/>
  <c r="GJ41" i="71"/>
  <c r="EN39" i="79"/>
  <c r="CV33" i="65"/>
  <c r="AC147" i="65"/>
  <c r="AE50" i="65"/>
  <c r="AC58" i="65"/>
  <c r="FU24" i="71"/>
  <c r="CR160" i="65"/>
  <c r="BC114" i="65"/>
  <c r="CO20" i="65"/>
  <c r="AE160" i="65"/>
  <c r="BA107" i="65"/>
  <c r="BJ130" i="65"/>
  <c r="CP78" i="65"/>
  <c r="CO45" i="65"/>
  <c r="CZ62" i="65"/>
  <c r="M85" i="81"/>
  <c r="AB14" i="65"/>
  <c r="AC30" i="65"/>
  <c r="BU160" i="65"/>
  <c r="BA154" i="65"/>
  <c r="CY162" i="65"/>
  <c r="AD93" i="65"/>
  <c r="EM56" i="79"/>
  <c r="FE74" i="79"/>
  <c r="AA27" i="65"/>
  <c r="CP43" i="65"/>
  <c r="DC53" i="65"/>
  <c r="AB73" i="75"/>
  <c r="GG34" i="71"/>
  <c r="AB114" i="65"/>
  <c r="BC150" i="65"/>
  <c r="CZ35" i="65"/>
  <c r="CO133" i="65"/>
  <c r="CU68" i="65"/>
  <c r="AC143" i="65"/>
  <c r="BL151" i="65"/>
  <c r="GN87" i="71"/>
  <c r="AA74" i="65"/>
  <c r="Z49" i="75"/>
  <c r="BC32" i="65"/>
  <c r="J76" i="81"/>
  <c r="CX8" i="65"/>
  <c r="V136" i="65"/>
  <c r="CU129" i="65"/>
  <c r="FE59" i="79"/>
  <c r="DB18" i="65"/>
  <c r="CU150" i="65"/>
  <c r="GF86" i="71"/>
  <c r="DC90" i="65"/>
  <c r="T141" i="65"/>
  <c r="BA60" i="71"/>
  <c r="FH65" i="79"/>
  <c r="BC160" i="65"/>
  <c r="AD49" i="65"/>
  <c r="GN36" i="71"/>
  <c r="CY119" i="65"/>
  <c r="L41" i="81"/>
  <c r="BM152" i="65"/>
  <c r="U119" i="65"/>
  <c r="O68" i="81"/>
  <c r="AA62" i="65"/>
  <c r="AA123" i="65"/>
  <c r="CR54" i="65"/>
  <c r="DC38" i="65"/>
  <c r="CV57" i="65"/>
  <c r="EN98" i="79"/>
  <c r="X88" i="65"/>
  <c r="BT150" i="65"/>
  <c r="CT12" i="65"/>
  <c r="T139" i="65"/>
  <c r="AC74" i="65"/>
  <c r="CW86" i="65"/>
  <c r="CV48" i="65"/>
  <c r="AB66" i="65"/>
  <c r="BU153" i="65"/>
  <c r="CS125" i="65"/>
  <c r="AE152" i="65"/>
  <c r="AA34" i="75"/>
  <c r="BV15" i="65"/>
  <c r="AF59" i="75"/>
  <c r="AD50" i="65"/>
  <c r="EL89" i="79"/>
  <c r="AE112" i="65"/>
  <c r="DC116" i="65"/>
  <c r="BS130" i="65"/>
  <c r="AD57" i="65"/>
  <c r="AB35" i="65"/>
  <c r="BJ120" i="65"/>
  <c r="GN76" i="71"/>
  <c r="AZ126" i="65"/>
  <c r="BS137" i="65"/>
  <c r="CV66" i="65"/>
  <c r="AZ55" i="71"/>
  <c r="CR71" i="65"/>
  <c r="P64" i="81"/>
  <c r="CZ46" i="65"/>
  <c r="BI108" i="65"/>
  <c r="AD103" i="65"/>
  <c r="BS123" i="65"/>
  <c r="L39" i="81"/>
  <c r="DB19" i="65"/>
  <c r="X112" i="65"/>
  <c r="DC100" i="65"/>
  <c r="AE95" i="65"/>
  <c r="CW12" i="65"/>
  <c r="BL139" i="65"/>
  <c r="EZ56" i="79"/>
  <c r="DA134" i="65"/>
  <c r="DB62" i="65"/>
  <c r="AE75" i="65"/>
  <c r="BR150" i="65"/>
  <c r="AA99" i="75"/>
  <c r="AC41" i="65"/>
  <c r="AB108" i="65"/>
  <c r="AP9" i="75"/>
  <c r="BD135" i="65"/>
  <c r="CX142" i="65"/>
  <c r="FD44" i="79"/>
  <c r="BD31" i="71"/>
  <c r="Z66" i="75"/>
  <c r="CY110" i="65"/>
  <c r="CW90" i="65"/>
  <c r="AA135" i="65"/>
  <c r="BM77" i="65"/>
  <c r="BA20" i="65"/>
  <c r="EO104" i="79"/>
  <c r="GH34" i="71"/>
  <c r="Z92" i="75"/>
  <c r="FE75" i="79"/>
  <c r="GN71" i="71"/>
  <c r="AE77" i="65"/>
  <c r="AB86" i="65"/>
  <c r="AZ115" i="65"/>
  <c r="CX150" i="65"/>
  <c r="AB65" i="65"/>
  <c r="FE41" i="79"/>
  <c r="X143" i="65"/>
  <c r="CP105" i="65"/>
  <c r="CV13" i="65"/>
  <c r="AZ112" i="65"/>
  <c r="CT54" i="65"/>
  <c r="BL148" i="65"/>
  <c r="CS127" i="65"/>
  <c r="BK82" i="65"/>
  <c r="CQ108" i="65"/>
  <c r="W148" i="65"/>
  <c r="CR26" i="65"/>
  <c r="BD33" i="65"/>
  <c r="BL152" i="65"/>
  <c r="V152" i="65"/>
  <c r="CQ7" i="65"/>
  <c r="CT111" i="65"/>
  <c r="BC94" i="65"/>
  <c r="EO7" i="79"/>
  <c r="FS55" i="71"/>
  <c r="Z19" i="75"/>
  <c r="BS21" i="65"/>
  <c r="AR10" i="75"/>
  <c r="BV38" i="65"/>
  <c r="GI21" i="71"/>
  <c r="AC150" i="65"/>
  <c r="AZ144" i="65"/>
  <c r="CO148" i="65"/>
  <c r="CV19" i="65"/>
  <c r="DA21" i="65"/>
  <c r="CY103" i="65"/>
  <c r="EM83" i="79"/>
  <c r="CX23" i="65"/>
  <c r="DB93" i="65"/>
  <c r="CW160" i="65"/>
  <c r="I53" i="81"/>
  <c r="EO51" i="79"/>
  <c r="DA125" i="65"/>
  <c r="CO79" i="65"/>
  <c r="BU148" i="65"/>
  <c r="EZ22" i="79"/>
  <c r="BD109" i="65"/>
  <c r="FE63" i="79"/>
  <c r="CP106" i="65"/>
  <c r="CU52" i="65"/>
  <c r="FI72" i="79"/>
  <c r="CU31" i="65"/>
  <c r="FD11" i="79"/>
  <c r="FB26" i="79"/>
  <c r="AB79" i="65"/>
  <c r="FB41" i="79"/>
  <c r="CO150" i="65"/>
  <c r="BC140" i="65"/>
  <c r="GK22" i="71"/>
  <c r="CT118" i="65"/>
  <c r="J100" i="81"/>
  <c r="BJ49" i="65"/>
  <c r="BU164" i="65"/>
  <c r="BB98" i="71"/>
  <c r="CS96" i="65"/>
  <c r="T116" i="65"/>
  <c r="W110" i="65"/>
  <c r="GO103" i="71"/>
  <c r="FC50" i="79"/>
  <c r="X50" i="65"/>
  <c r="CT139" i="65"/>
  <c r="BI21" i="65"/>
  <c r="CV154" i="65"/>
  <c r="AC28" i="65"/>
  <c r="EL33" i="79"/>
  <c r="J45" i="81"/>
  <c r="AB100" i="65"/>
  <c r="CP42" i="65"/>
  <c r="X103" i="65"/>
  <c r="EZ9" i="79"/>
  <c r="AC73" i="65"/>
  <c r="GL29" i="71"/>
  <c r="FF81" i="79"/>
  <c r="AB118" i="65"/>
  <c r="T117" i="65"/>
  <c r="CZ86" i="65"/>
  <c r="AA163" i="65"/>
  <c r="FF21" i="79"/>
  <c r="CP50" i="65"/>
  <c r="CZ151" i="65"/>
  <c r="AD75" i="65"/>
  <c r="BL38" i="65"/>
  <c r="CQ155" i="65"/>
  <c r="DB14" i="65"/>
  <c r="K83" i="81"/>
  <c r="U73" i="65"/>
  <c r="BD152" i="65"/>
  <c r="AB31" i="65"/>
  <c r="N10" i="81"/>
  <c r="BA92" i="71"/>
  <c r="O96" i="81"/>
  <c r="DC94" i="65"/>
  <c r="BD60" i="71"/>
  <c r="FC53" i="79"/>
  <c r="CX10" i="65"/>
  <c r="GM47" i="71"/>
  <c r="GK80" i="71"/>
  <c r="CP102" i="65"/>
  <c r="CT64" i="65"/>
  <c r="AD20" i="65"/>
  <c r="BU146" i="65"/>
  <c r="AC100" i="65"/>
  <c r="CS151" i="65"/>
  <c r="I91" i="81"/>
  <c r="AA103" i="65"/>
  <c r="BT147" i="65"/>
  <c r="FS17" i="71"/>
  <c r="CX54" i="65"/>
  <c r="W150" i="65"/>
  <c r="CY151" i="65"/>
  <c r="CU11" i="65"/>
  <c r="U109" i="65"/>
  <c r="AA118" i="65"/>
  <c r="CS16" i="65"/>
  <c r="DC5" i="71"/>
  <c r="BR107" i="65"/>
  <c r="X100" i="65"/>
  <c r="CU102" i="65"/>
  <c r="BD101" i="65"/>
  <c r="AB105" i="75"/>
  <c r="AE146" i="65"/>
  <c r="BC55" i="65"/>
  <c r="FJ14" i="71"/>
  <c r="CW88" i="65"/>
  <c r="BS128" i="65"/>
  <c r="BA126" i="65"/>
  <c r="EO32" i="79"/>
  <c r="GO88" i="71"/>
  <c r="AZ42" i="71"/>
  <c r="CX9" i="65"/>
  <c r="FB23" i="79"/>
  <c r="AC70" i="65"/>
  <c r="BA34" i="71"/>
  <c r="BM65" i="65"/>
  <c r="Z91" i="75"/>
  <c r="BL156" i="65"/>
  <c r="CU42" i="65"/>
  <c r="DA153" i="65"/>
  <c r="BA6" i="71"/>
  <c r="T106" i="65"/>
  <c r="CR121" i="65"/>
  <c r="CZ115" i="65"/>
  <c r="BK22" i="65"/>
  <c r="U4" i="71"/>
  <c r="AD162" i="65"/>
  <c r="EK102" i="79"/>
  <c r="CP153" i="65"/>
  <c r="AB7" i="65"/>
  <c r="BM163" i="65"/>
  <c r="CU82" i="65"/>
  <c r="V121" i="65"/>
  <c r="CZ156" i="65"/>
  <c r="DA143" i="65"/>
  <c r="CX146" i="65"/>
  <c r="CR158" i="65"/>
  <c r="CR85" i="65"/>
  <c r="BU120" i="65"/>
  <c r="BR36" i="65"/>
  <c r="CY104" i="65"/>
  <c r="BA60" i="65"/>
  <c r="BS134" i="65"/>
  <c r="GJ34" i="71"/>
  <c r="BJ76" i="65"/>
  <c r="BC95" i="65"/>
  <c r="CO90" i="65"/>
  <c r="FJ18" i="71"/>
  <c r="BU97" i="65"/>
  <c r="FE33" i="79"/>
  <c r="FI30" i="79"/>
  <c r="BI156" i="65"/>
  <c r="DA81" i="65"/>
  <c r="CV31" i="65"/>
  <c r="CO12" i="65"/>
  <c r="AC83" i="65"/>
  <c r="BB155" i="65"/>
  <c r="AA64" i="75"/>
  <c r="CO57" i="65"/>
  <c r="AC81" i="65"/>
  <c r="CO154" i="65"/>
  <c r="BU61" i="65"/>
  <c r="DB16" i="65"/>
  <c r="BU132" i="65"/>
  <c r="CT134" i="65"/>
  <c r="CP158" i="65"/>
  <c r="AA121" i="65"/>
  <c r="K31" i="81"/>
  <c r="BM129" i="65"/>
  <c r="H28" i="81"/>
  <c r="FA9" i="79"/>
  <c r="GJ48" i="71"/>
  <c r="DB10" i="65"/>
  <c r="BD150" i="65"/>
  <c r="AC88" i="65"/>
  <c r="FD8" i="79"/>
  <c r="U122" i="65"/>
  <c r="BI145" i="65"/>
  <c r="U56" i="65"/>
  <c r="GF28" i="71"/>
  <c r="AA65" i="65"/>
  <c r="BU124" i="65"/>
  <c r="CV120" i="65"/>
  <c r="AG54" i="75"/>
  <c r="M45" i="81"/>
  <c r="GO46" i="71"/>
  <c r="AA18" i="65"/>
  <c r="CZ127" i="65"/>
  <c r="CP54" i="65"/>
  <c r="CO131" i="65"/>
  <c r="AA84" i="75"/>
  <c r="FG66" i="79"/>
  <c r="BK64" i="65"/>
  <c r="AB162" i="65"/>
  <c r="GG92" i="71"/>
  <c r="AE136" i="65"/>
  <c r="GL103" i="71"/>
  <c r="CW144" i="65"/>
  <c r="CY138" i="65"/>
  <c r="AC91" i="65"/>
  <c r="BC61" i="65"/>
  <c r="AC109" i="65"/>
  <c r="CW157" i="65"/>
  <c r="CV41" i="65"/>
  <c r="AH90" i="75"/>
  <c r="M94" i="81"/>
  <c r="BM125" i="65"/>
  <c r="GF63" i="71"/>
  <c r="Q42" i="81"/>
  <c r="GI35" i="71"/>
  <c r="BL56" i="65"/>
  <c r="BJ98" i="65"/>
  <c r="CQ107" i="65"/>
  <c r="CP148" i="65"/>
  <c r="AB37" i="65"/>
  <c r="GL24" i="71"/>
  <c r="BA112" i="65"/>
  <c r="BD120" i="65"/>
  <c r="CV135" i="65"/>
  <c r="EZ16" i="79"/>
  <c r="BT104" i="65"/>
  <c r="BD20" i="71"/>
  <c r="CW147" i="65"/>
  <c r="FG80" i="79"/>
  <c r="CS136" i="65"/>
  <c r="X101" i="65"/>
  <c r="CT153" i="65"/>
  <c r="W120" i="65"/>
  <c r="BA119" i="65"/>
  <c r="GI22" i="71"/>
  <c r="GH99" i="71"/>
  <c r="CV126" i="65"/>
  <c r="CR59" i="65"/>
  <c r="FI10" i="79"/>
  <c r="CS44" i="65"/>
  <c r="BS58" i="65"/>
  <c r="AB122" i="65"/>
  <c r="T73" i="65"/>
  <c r="BR18" i="65"/>
  <c r="BR136" i="65"/>
  <c r="X117" i="65"/>
  <c r="DB77" i="65"/>
  <c r="FB91" i="79"/>
  <c r="AB76" i="75"/>
  <c r="BR118" i="65"/>
  <c r="BM141" i="65"/>
  <c r="FR79" i="71"/>
  <c r="BL153" i="65"/>
  <c r="BV5" i="65"/>
  <c r="BU105" i="65"/>
  <c r="Q38" i="81"/>
  <c r="DB35" i="65"/>
  <c r="CW67" i="65"/>
  <c r="CY93" i="65"/>
  <c r="BR58" i="65"/>
  <c r="CW95" i="65"/>
  <c r="BC39" i="65"/>
  <c r="BK76" i="65"/>
  <c r="AD139" i="65"/>
  <c r="BB29" i="65"/>
  <c r="CQ29" i="65"/>
  <c r="CP127" i="65"/>
  <c r="AB32" i="65"/>
  <c r="BR151" i="65"/>
  <c r="FA95" i="79"/>
  <c r="BT160" i="65"/>
  <c r="CV162" i="65"/>
  <c r="CT21" i="65"/>
  <c r="AA66" i="65"/>
  <c r="AE115" i="65"/>
  <c r="AD13" i="65"/>
  <c r="BD24" i="71"/>
  <c r="EM61" i="79"/>
  <c r="BT137" i="65"/>
  <c r="BC157" i="65"/>
  <c r="CW64" i="65"/>
  <c r="CO87" i="65"/>
  <c r="AE159" i="65"/>
  <c r="BK111" i="65"/>
  <c r="CZ146" i="65"/>
  <c r="FT52" i="71"/>
  <c r="CY28" i="65"/>
  <c r="DA155" i="65"/>
  <c r="AB89" i="75"/>
  <c r="GI41" i="71"/>
  <c r="CR57" i="65"/>
  <c r="CZ82" i="65"/>
  <c r="AA22" i="75"/>
  <c r="CV130" i="65"/>
  <c r="CU110" i="65"/>
  <c r="FG9" i="79"/>
  <c r="CX128" i="65"/>
  <c r="AB98" i="65"/>
  <c r="AB153" i="65"/>
  <c r="EL86" i="79"/>
  <c r="AZ38" i="65"/>
  <c r="AP32" i="75"/>
  <c r="FE14" i="79"/>
  <c r="BR74" i="65"/>
  <c r="GF99" i="71"/>
  <c r="CX118" i="65"/>
  <c r="DC155" i="65"/>
  <c r="AE108" i="65"/>
  <c r="FA94" i="79"/>
  <c r="T144" i="65"/>
  <c r="BA111" i="65"/>
  <c r="V24" i="65"/>
  <c r="CS121" i="65"/>
  <c r="AC87" i="65"/>
  <c r="DB49" i="65"/>
  <c r="AZ83" i="65"/>
  <c r="BV23" i="65"/>
  <c r="AZ45" i="65"/>
  <c r="CT151" i="65"/>
  <c r="AE16" i="65"/>
  <c r="BT48" i="65"/>
  <c r="AD91" i="65"/>
  <c r="AA39" i="65"/>
  <c r="T108" i="65"/>
  <c r="CX97" i="65"/>
  <c r="DB33" i="65"/>
  <c r="AD132" i="65"/>
  <c r="BC55" i="71"/>
  <c r="AB30" i="65"/>
  <c r="U140" i="65"/>
  <c r="AC51" i="65"/>
  <c r="CX80" i="65"/>
  <c r="BJ131" i="65"/>
  <c r="BT154" i="65"/>
  <c r="FT62" i="71"/>
  <c r="BL160" i="65"/>
  <c r="BC68" i="65"/>
  <c r="CR55" i="65"/>
  <c r="AD60" i="65"/>
  <c r="T154" i="65"/>
  <c r="CR46" i="65"/>
  <c r="DA77" i="65"/>
  <c r="CX78" i="65"/>
  <c r="AB64" i="75"/>
  <c r="AB157" i="65"/>
  <c r="DC51" i="65"/>
  <c r="AE157" i="65"/>
  <c r="GO74" i="71"/>
  <c r="AB138" i="65"/>
  <c r="CR33" i="65"/>
  <c r="GK62" i="71"/>
  <c r="BC128" i="65"/>
  <c r="CY125" i="65"/>
  <c r="CV23" i="65"/>
  <c r="BI116" i="65"/>
  <c r="DC61" i="65"/>
  <c r="BA32" i="71"/>
  <c r="AA149" i="65"/>
  <c r="CR111" i="65"/>
  <c r="BR38" i="65"/>
  <c r="AD52" i="65"/>
  <c r="AE89" i="65"/>
  <c r="X62" i="75"/>
  <c r="FH71" i="79"/>
  <c r="BU99" i="65"/>
  <c r="CW118" i="65"/>
  <c r="BI137" i="65"/>
  <c r="CY156" i="65"/>
  <c r="CT26" i="65"/>
  <c r="L33" i="81"/>
  <c r="FD98" i="79"/>
  <c r="AB102" i="65"/>
  <c r="DA120" i="65"/>
  <c r="AZ17" i="71"/>
  <c r="AA96" i="65"/>
  <c r="V138" i="65"/>
  <c r="CY68" i="65"/>
  <c r="DB159" i="65"/>
  <c r="AA128" i="65"/>
  <c r="CS122" i="65"/>
  <c r="DA29" i="65"/>
  <c r="U129" i="65"/>
  <c r="AA42" i="65"/>
  <c r="CR119" i="65"/>
  <c r="CR21" i="65"/>
  <c r="CQ147" i="65"/>
  <c r="CX105" i="65"/>
  <c r="CW52" i="65"/>
  <c r="P102" i="81"/>
  <c r="AC112" i="65"/>
  <c r="U147" i="65"/>
  <c r="DA162" i="65"/>
  <c r="BK157" i="65"/>
  <c r="CV158" i="65"/>
  <c r="L34" i="81"/>
  <c r="T114" i="65"/>
  <c r="U131" i="65"/>
  <c r="AE68" i="65"/>
  <c r="AD80" i="65"/>
  <c r="FT90" i="71"/>
  <c r="CW8" i="65"/>
  <c r="CO62" i="65"/>
  <c r="CZ92" i="65"/>
  <c r="O82" i="81"/>
  <c r="BL133" i="65"/>
  <c r="CZ111" i="65"/>
  <c r="BA157" i="65"/>
  <c r="BD129" i="65"/>
  <c r="FQ52" i="71"/>
  <c r="GK37" i="71"/>
  <c r="CX119" i="65"/>
  <c r="CQ64" i="65"/>
  <c r="U29" i="65"/>
  <c r="GG80" i="71"/>
  <c r="BB46" i="71"/>
  <c r="FA39" i="79"/>
  <c r="FJ56" i="71"/>
  <c r="GM61" i="71"/>
  <c r="BL119" i="65"/>
  <c r="GG43" i="71"/>
  <c r="GO31" i="71"/>
  <c r="DB31" i="65"/>
  <c r="DB140" i="65"/>
  <c r="CR91" i="65"/>
  <c r="L8" i="81"/>
  <c r="BA50" i="71"/>
  <c r="K85" i="81"/>
  <c r="EN69" i="79"/>
  <c r="AE6" i="65"/>
  <c r="CQ145" i="65"/>
  <c r="CS130" i="65"/>
  <c r="DA51" i="65"/>
  <c r="CP48" i="65"/>
  <c r="BJ127" i="65"/>
  <c r="AA104" i="65"/>
  <c r="EM33" i="79"/>
  <c r="BS160" i="65"/>
  <c r="BK56" i="65"/>
  <c r="H81" i="81"/>
  <c r="CR66" i="65"/>
  <c r="CY123" i="65"/>
  <c r="L88" i="81"/>
  <c r="BS26" i="65"/>
  <c r="EM38" i="79"/>
  <c r="BD137" i="65"/>
  <c r="FT74" i="71"/>
  <c r="CX34" i="65"/>
  <c r="AC114" i="65"/>
  <c r="CV156" i="65"/>
  <c r="DB92" i="65"/>
  <c r="CX149" i="65"/>
  <c r="AC97" i="65"/>
  <c r="CX159" i="65"/>
  <c r="N48" i="81"/>
  <c r="BU114" i="65"/>
  <c r="FR94" i="71"/>
  <c r="CS149" i="65"/>
  <c r="CS132" i="65"/>
  <c r="FD31" i="79"/>
  <c r="CS9" i="65"/>
  <c r="BB84" i="65"/>
  <c r="T160" i="65"/>
  <c r="CO100" i="65"/>
  <c r="AD105" i="65"/>
  <c r="DB57" i="65"/>
  <c r="FD15" i="79"/>
  <c r="AZ6" i="71"/>
  <c r="AB78" i="65"/>
  <c r="CO40" i="65"/>
  <c r="BU151" i="65"/>
  <c r="N50" i="81"/>
  <c r="EN14" i="79"/>
  <c r="BK140" i="65"/>
  <c r="CS118" i="65"/>
  <c r="CV113" i="65"/>
  <c r="GG8" i="71"/>
  <c r="AE153" i="65"/>
  <c r="AZ114" i="65"/>
  <c r="AA24" i="65"/>
  <c r="BS121" i="65"/>
  <c r="BC13" i="71"/>
  <c r="BT109" i="65"/>
  <c r="Y18" i="75"/>
  <c r="BU77" i="65"/>
  <c r="BA161" i="65"/>
  <c r="DA61" i="65"/>
  <c r="DA128" i="65"/>
  <c r="FD101" i="79"/>
  <c r="AC38" i="65"/>
  <c r="BB133" i="65"/>
  <c r="BA110" i="65"/>
  <c r="AD97" i="65"/>
  <c r="X63" i="65"/>
  <c r="AB158" i="65"/>
  <c r="V106" i="65"/>
  <c r="AZ21" i="65"/>
  <c r="BV125" i="65"/>
  <c r="AZ145" i="65"/>
  <c r="BC52" i="71"/>
  <c r="FA49" i="79"/>
  <c r="AD29" i="65"/>
  <c r="CQ103" i="65"/>
  <c r="CY117" i="65"/>
  <c r="BL158" i="65"/>
  <c r="AE148" i="65"/>
  <c r="BS149" i="65"/>
  <c r="CX129" i="65"/>
  <c r="AE129" i="65"/>
  <c r="AC162" i="65"/>
  <c r="Z100" i="75"/>
  <c r="CU111" i="65"/>
  <c r="BI111" i="65"/>
  <c r="CV44" i="65"/>
  <c r="BL116" i="65"/>
  <c r="AZ93" i="71"/>
  <c r="GI46" i="71"/>
  <c r="V37" i="65"/>
  <c r="BB71" i="71"/>
  <c r="W147" i="65"/>
  <c r="AA56" i="65"/>
  <c r="CS133" i="65"/>
  <c r="FG91" i="79"/>
  <c r="L42" i="81"/>
  <c r="CV82" i="65"/>
  <c r="AE5" i="65"/>
  <c r="AZ154" i="65"/>
  <c r="FT100" i="71"/>
  <c r="AA102" i="65"/>
  <c r="X118" i="65"/>
  <c r="EL39" i="79"/>
  <c r="CV94" i="65"/>
  <c r="FH16" i="79"/>
  <c r="BR124" i="65"/>
  <c r="BA80" i="65"/>
  <c r="AP60" i="75"/>
  <c r="CX154" i="65"/>
  <c r="FD96" i="79"/>
  <c r="X119" i="65"/>
  <c r="BC45" i="65"/>
  <c r="CR100" i="65"/>
  <c r="X146" i="65"/>
  <c r="CZ142" i="65"/>
  <c r="AP100" i="75"/>
  <c r="V133" i="65"/>
  <c r="CY12" i="65"/>
  <c r="DC150" i="65"/>
  <c r="CW24" i="65"/>
  <c r="BR119" i="65"/>
  <c r="Q24" i="81"/>
  <c r="CT55" i="65"/>
  <c r="GO75" i="71"/>
  <c r="AZ159" i="65"/>
  <c r="W138" i="65"/>
  <c r="BI51" i="65"/>
  <c r="AA19" i="65"/>
  <c r="CV125" i="65"/>
  <c r="FG83" i="79"/>
  <c r="DB61" i="65"/>
  <c r="FF18" i="79"/>
  <c r="EO87" i="79"/>
  <c r="AA129" i="65"/>
  <c r="BA7" i="71"/>
  <c r="EZ92" i="79"/>
  <c r="AA81" i="65"/>
  <c r="BV129" i="65"/>
  <c r="CV112" i="65"/>
  <c r="Y14" i="75"/>
  <c r="AC79" i="65"/>
  <c r="CS4" i="65"/>
  <c r="AE23" i="65"/>
  <c r="V52" i="65"/>
  <c r="BI124" i="65"/>
  <c r="W133" i="65"/>
  <c r="EO71" i="79"/>
  <c r="DA87" i="65"/>
  <c r="BK159" i="65"/>
  <c r="CX13" i="65"/>
  <c r="FC39" i="79"/>
  <c r="FF85" i="79"/>
  <c r="CR41" i="65"/>
  <c r="CO61" i="65"/>
  <c r="DA13" i="65"/>
  <c r="V148" i="65"/>
  <c r="CS72" i="65"/>
  <c r="CR94" i="65"/>
  <c r="FB67" i="79"/>
  <c r="L7" i="81"/>
  <c r="DA66" i="65"/>
  <c r="CP108" i="65"/>
  <c r="FD74" i="79"/>
  <c r="AA160" i="65"/>
  <c r="CX53" i="65"/>
  <c r="FH36" i="79"/>
  <c r="AZ124" i="65"/>
  <c r="DC106" i="65"/>
  <c r="BK23" i="65"/>
  <c r="BJ70" i="65"/>
  <c r="FG79" i="79"/>
  <c r="BV43" i="71"/>
  <c r="CT37" i="65"/>
  <c r="AB59" i="75"/>
  <c r="DB105" i="65"/>
  <c r="DC117" i="65"/>
  <c r="DC15" i="65"/>
  <c r="BM117" i="65"/>
  <c r="CZ84" i="65"/>
  <c r="N81" i="81"/>
  <c r="FG67" i="79"/>
  <c r="CR93" i="65"/>
  <c r="BL147" i="65"/>
  <c r="CZ141" i="65"/>
  <c r="BC47" i="71"/>
  <c r="BB85" i="65"/>
  <c r="BA23" i="65"/>
  <c r="FS79" i="71"/>
  <c r="DC77" i="65"/>
  <c r="FF30" i="79"/>
  <c r="CQ101" i="65"/>
  <c r="F40" i="65"/>
  <c r="BI16" i="65"/>
  <c r="U139" i="65"/>
  <c r="AE163" i="65"/>
  <c r="AB59" i="65"/>
  <c r="I29" i="81"/>
  <c r="CW112" i="65"/>
  <c r="AE52" i="65"/>
  <c r="FE37" i="79"/>
  <c r="CQ96" i="65"/>
  <c r="CZ144" i="65"/>
  <c r="AB26" i="65"/>
  <c r="BR116" i="65"/>
  <c r="DC68" i="65"/>
  <c r="DC80" i="65"/>
  <c r="AA42" i="75"/>
  <c r="X164" i="65"/>
  <c r="O36" i="81"/>
  <c r="CR39" i="65"/>
  <c r="GF36" i="71"/>
  <c r="BA57" i="65"/>
  <c r="CU109" i="65"/>
  <c r="P86" i="81"/>
  <c r="FR73" i="71"/>
  <c r="CR79" i="65"/>
  <c r="CY131" i="65"/>
  <c r="CZ110" i="65"/>
  <c r="CT147" i="65"/>
  <c r="CU58" i="65"/>
  <c r="FT40" i="71"/>
  <c r="U40" i="65"/>
  <c r="AZ76" i="65"/>
  <c r="EL7" i="79"/>
  <c r="GJ90" i="71"/>
  <c r="BK127" i="65"/>
  <c r="BU141" i="65"/>
  <c r="FT50" i="71"/>
  <c r="X139" i="65"/>
  <c r="CR63" i="65"/>
  <c r="BC149" i="65"/>
  <c r="AJ39" i="75"/>
  <c r="BJ158" i="65"/>
  <c r="FI54" i="79"/>
  <c r="V118" i="65"/>
  <c r="AD148" i="65"/>
  <c r="CT128" i="65"/>
  <c r="BC96" i="71"/>
  <c r="K32" i="81"/>
  <c r="BC47" i="65"/>
  <c r="BV144" i="65"/>
  <c r="AA102" i="75"/>
  <c r="FG96" i="79"/>
  <c r="CY92" i="65"/>
  <c r="W160" i="65"/>
  <c r="EN70" i="79"/>
  <c r="CO137" i="65"/>
  <c r="EZ93" i="79"/>
  <c r="BA45" i="71"/>
  <c r="CV129" i="65"/>
  <c r="DC105" i="65"/>
  <c r="CV142" i="65"/>
  <c r="L72" i="81"/>
  <c r="DB37" i="65"/>
  <c r="AD24" i="65"/>
  <c r="DA70" i="65"/>
  <c r="BU101" i="65"/>
  <c r="CO124" i="65"/>
  <c r="DA121" i="65"/>
  <c r="AD92" i="65"/>
  <c r="BB113" i="65"/>
  <c r="H95" i="81"/>
  <c r="W67" i="65"/>
  <c r="AZ95" i="71"/>
  <c r="AE138" i="65"/>
  <c r="FF43" i="79"/>
  <c r="FH47" i="79"/>
  <c r="CX48" i="65"/>
  <c r="W137" i="65"/>
  <c r="CW158" i="65"/>
  <c r="BD89" i="65"/>
  <c r="BL140" i="65"/>
  <c r="DB56" i="65"/>
  <c r="BU109" i="65"/>
  <c r="I35" i="81"/>
  <c r="CU90" i="65"/>
  <c r="BB12" i="65"/>
  <c r="X95" i="65"/>
  <c r="GL79" i="71"/>
  <c r="Z87" i="75"/>
  <c r="DA41" i="65"/>
  <c r="EO94" i="79"/>
  <c r="O77" i="81"/>
  <c r="AP83" i="75"/>
  <c r="X78" i="65"/>
  <c r="GN8" i="71"/>
  <c r="O78" i="81"/>
  <c r="CW114" i="65"/>
  <c r="BJ63" i="65"/>
  <c r="J18" i="81"/>
  <c r="CY89" i="65"/>
  <c r="FF56" i="79"/>
  <c r="BK121" i="65"/>
  <c r="AA162" i="65"/>
  <c r="BR146" i="65"/>
  <c r="CU153" i="65"/>
  <c r="K20" i="81"/>
  <c r="CV5" i="65"/>
  <c r="CT41" i="65"/>
  <c r="FU91" i="71"/>
  <c r="K69" i="81"/>
  <c r="BL134" i="65"/>
  <c r="AC105" i="65"/>
  <c r="DB21" i="65"/>
  <c r="BU163" i="65"/>
  <c r="CX36" i="65"/>
  <c r="GI74" i="71"/>
  <c r="EK24" i="79"/>
  <c r="FS43" i="71"/>
  <c r="GN31" i="71"/>
  <c r="U12" i="71"/>
  <c r="CR30" i="65"/>
  <c r="T58" i="65"/>
  <c r="DC102" i="65"/>
  <c r="GM12" i="71"/>
  <c r="CT20" i="65"/>
  <c r="BV130" i="65"/>
  <c r="W21" i="65"/>
  <c r="BA19" i="65"/>
  <c r="CY96" i="65"/>
  <c r="L96" i="81"/>
  <c r="AZ149" i="65"/>
  <c r="AR40" i="75"/>
  <c r="AE85" i="65"/>
  <c r="FR90" i="71"/>
  <c r="FH83" i="79"/>
  <c r="DC107" i="65"/>
  <c r="FD81" i="79"/>
  <c r="CZ57" i="65"/>
  <c r="GH60" i="71"/>
  <c r="AA63" i="65"/>
  <c r="BD79" i="65"/>
  <c r="M89" i="81"/>
  <c r="DC110" i="65"/>
  <c r="EO81" i="79"/>
  <c r="CP115" i="65"/>
  <c r="EL53" i="79"/>
  <c r="CO85" i="65"/>
  <c r="Y24" i="75"/>
  <c r="BA149" i="65"/>
  <c r="CY147" i="65"/>
  <c r="AP54" i="75"/>
  <c r="EL72" i="79"/>
  <c r="FD55" i="79"/>
  <c r="AJ77" i="75"/>
  <c r="BS7" i="65"/>
  <c r="EM45" i="79"/>
  <c r="BT61" i="65"/>
  <c r="GJ36" i="71"/>
  <c r="W26" i="65"/>
  <c r="EM24" i="79"/>
  <c r="CX162" i="65"/>
  <c r="CZ52" i="65"/>
  <c r="CW43" i="65"/>
  <c r="X93" i="65"/>
  <c r="BC62" i="65"/>
  <c r="AZ16" i="71"/>
  <c r="BD91" i="65"/>
  <c r="Q86" i="81"/>
  <c r="BB11" i="65"/>
  <c r="DC132" i="65"/>
  <c r="GI38" i="71"/>
  <c r="GL98" i="71"/>
  <c r="CY98" i="65"/>
  <c r="I100" i="81"/>
  <c r="BR44" i="65"/>
  <c r="BV34" i="65"/>
  <c r="GL83" i="71"/>
  <c r="FS71" i="71"/>
  <c r="CR36" i="65"/>
  <c r="GI40" i="71"/>
  <c r="BC94" i="71"/>
  <c r="EL8" i="79"/>
  <c r="BS99" i="65"/>
  <c r="CW150" i="65"/>
  <c r="I46" i="81"/>
  <c r="L63" i="81"/>
  <c r="W119" i="65"/>
  <c r="FF29" i="79"/>
  <c r="FH20" i="79"/>
  <c r="DB143" i="65"/>
  <c r="CO108" i="65"/>
  <c r="BT11" i="65"/>
  <c r="BL84" i="65"/>
  <c r="BS65" i="65"/>
  <c r="AB127" i="65"/>
  <c r="CS5" i="65"/>
  <c r="BA141" i="65"/>
  <c r="BV110" i="65"/>
  <c r="DC139" i="65"/>
  <c r="CY113" i="65"/>
  <c r="AD146" i="65"/>
  <c r="BS47" i="65"/>
  <c r="BC110" i="65"/>
  <c r="CX11" i="65"/>
  <c r="FA83" i="79"/>
  <c r="AB19" i="65"/>
  <c r="CU55" i="65"/>
  <c r="X161" i="65"/>
  <c r="FS52" i="71"/>
  <c r="AE130" i="65"/>
  <c r="CU162" i="65"/>
  <c r="AE155" i="65"/>
  <c r="BI30" i="65"/>
  <c r="CU134" i="65"/>
  <c r="FG29" i="79"/>
  <c r="CX114" i="65"/>
  <c r="U54" i="65"/>
  <c r="DB29" i="65"/>
  <c r="CZ34" i="65"/>
  <c r="W142" i="65"/>
  <c r="AD119" i="65"/>
  <c r="CZ65" i="65"/>
  <c r="BT158" i="65"/>
  <c r="BM145" i="65"/>
  <c r="AA153" i="65"/>
  <c r="AE125" i="65"/>
  <c r="AB90" i="65"/>
  <c r="M36" i="81"/>
  <c r="AC119" i="65"/>
  <c r="AA115" i="65"/>
  <c r="N40" i="81"/>
  <c r="U135" i="65"/>
  <c r="CV26" i="65"/>
  <c r="AZ125" i="65"/>
  <c r="BC42" i="71"/>
  <c r="BL69" i="65"/>
  <c r="BT132" i="65"/>
  <c r="AE56" i="65"/>
  <c r="CZ89" i="65"/>
  <c r="DB147" i="65"/>
  <c r="M29" i="81"/>
  <c r="M87" i="81"/>
  <c r="BC103" i="65"/>
  <c r="T158" i="65"/>
  <c r="AE94" i="65"/>
  <c r="CY130" i="65"/>
  <c r="GH68" i="71"/>
  <c r="BC71" i="71"/>
  <c r="CY6" i="65"/>
  <c r="CU105" i="65"/>
  <c r="X94" i="65"/>
  <c r="GO30" i="71"/>
  <c r="AE69" i="65"/>
  <c r="J43" i="81"/>
  <c r="DA16" i="65"/>
  <c r="FR98" i="71"/>
  <c r="FU8" i="71"/>
  <c r="CT89" i="65"/>
  <c r="DA53" i="65"/>
  <c r="EO50" i="79"/>
  <c r="CP159" i="65"/>
  <c r="CR23" i="65"/>
  <c r="CT33" i="65"/>
  <c r="CX74" i="65"/>
  <c r="BI158" i="65"/>
  <c r="GI48" i="71"/>
  <c r="K27" i="81"/>
  <c r="FT30" i="71"/>
  <c r="BJ125" i="65"/>
  <c r="CU9" i="65"/>
  <c r="FU31" i="71"/>
  <c r="Z47" i="75"/>
  <c r="CY153" i="65"/>
  <c r="GK46" i="71"/>
  <c r="AI40" i="75"/>
  <c r="CV9" i="65"/>
  <c r="BT145" i="65"/>
  <c r="AC20" i="65"/>
  <c r="V53" i="65"/>
  <c r="X26" i="75"/>
  <c r="AZ133" i="65"/>
  <c r="AC108" i="65"/>
  <c r="CP157" i="65"/>
  <c r="X127" i="65"/>
  <c r="CT161" i="65"/>
  <c r="CP100" i="65"/>
  <c r="T126" i="65"/>
  <c r="CQ5" i="65"/>
  <c r="BJ100" i="65"/>
  <c r="X113" i="65"/>
  <c r="FB19" i="79"/>
  <c r="AZ129" i="65"/>
  <c r="CZ23" i="65"/>
  <c r="AD147" i="65"/>
  <c r="K30" i="81"/>
  <c r="BB51" i="65"/>
  <c r="CX90" i="65"/>
  <c r="BA26" i="71"/>
  <c r="EK27" i="79"/>
  <c r="CT108" i="65"/>
  <c r="AA23" i="65"/>
  <c r="AP65" i="75"/>
  <c r="BS30" i="65"/>
  <c r="BR154" i="65"/>
  <c r="BB161" i="65"/>
  <c r="CW148" i="65"/>
  <c r="M48" i="81"/>
  <c r="BD32" i="71"/>
  <c r="CT143" i="65"/>
  <c r="BD157" i="65"/>
  <c r="EN59" i="79"/>
  <c r="BD63" i="65"/>
  <c r="BC125" i="65"/>
  <c r="BT108" i="65"/>
  <c r="BI128" i="65"/>
  <c r="BK96" i="65"/>
  <c r="CW129" i="65"/>
  <c r="CR70" i="65"/>
  <c r="K54" i="81"/>
  <c r="BD63" i="71"/>
  <c r="BT36" i="65"/>
  <c r="CZ44" i="65"/>
  <c r="FJ43" i="71"/>
  <c r="AD41" i="65"/>
  <c r="FG81" i="79"/>
  <c r="CY21" i="65"/>
  <c r="O80" i="81"/>
  <c r="CY26" i="65"/>
  <c r="GN7" i="71"/>
  <c r="CO142" i="65"/>
  <c r="EL6" i="79"/>
  <c r="CP72" i="65"/>
  <c r="DA31" i="65"/>
  <c r="FU38" i="71"/>
  <c r="FR99" i="71"/>
  <c r="CT81" i="65"/>
  <c r="DA89" i="65"/>
  <c r="EM88" i="79"/>
  <c r="AB163" i="65"/>
  <c r="GJ28" i="71"/>
  <c r="DA55" i="65"/>
  <c r="BT142" i="65"/>
  <c r="AQ33" i="75"/>
  <c r="AI90" i="75"/>
  <c r="BR75" i="65"/>
  <c r="FG45" i="79"/>
  <c r="BU54" i="65"/>
  <c r="BA155" i="65"/>
  <c r="O38" i="81"/>
  <c r="AN56" i="75"/>
  <c r="GO57" i="71"/>
  <c r="BR80" i="65"/>
  <c r="X147" i="65"/>
  <c r="BI144" i="65"/>
  <c r="CY105" i="65"/>
  <c r="EZ29" i="79"/>
  <c r="BL71" i="65"/>
  <c r="CV81" i="65"/>
  <c r="BU26" i="65"/>
  <c r="AZ48" i="71"/>
  <c r="X8" i="65"/>
  <c r="EK81" i="79"/>
  <c r="AI13" i="75"/>
  <c r="U50" i="65"/>
  <c r="BU90" i="71"/>
  <c r="CZ143" i="65"/>
  <c r="W57" i="65"/>
  <c r="CZ137" i="65"/>
  <c r="AI58" i="75"/>
  <c r="BK138" i="65"/>
  <c r="V131" i="65"/>
  <c r="EM82" i="79"/>
  <c r="BV91" i="65"/>
  <c r="FI53" i="79"/>
  <c r="FE93" i="79"/>
  <c r="GN96" i="71"/>
  <c r="GF19" i="71"/>
  <c r="CP144" i="65"/>
  <c r="X21" i="65"/>
  <c r="CT135" i="65"/>
  <c r="BJ90" i="65"/>
  <c r="FC99" i="79"/>
  <c r="BI69" i="65"/>
  <c r="GK44" i="71"/>
  <c r="AR106" i="75"/>
  <c r="AE46" i="65"/>
  <c r="AA57" i="75"/>
  <c r="BA137" i="65"/>
  <c r="BU60" i="65"/>
  <c r="DC120" i="65"/>
  <c r="BK103" i="65"/>
  <c r="CS83" i="65"/>
  <c r="EO53" i="79"/>
  <c r="CW60" i="65"/>
  <c r="BB53" i="71"/>
  <c r="AA158" i="65"/>
  <c r="CV18" i="65"/>
  <c r="Q36" i="81"/>
  <c r="CZ13" i="65"/>
  <c r="BS136" i="65"/>
  <c r="AZ78" i="71"/>
  <c r="GO90" i="71"/>
  <c r="AQ10" i="75"/>
  <c r="CU34" i="65"/>
  <c r="BC90" i="71"/>
  <c r="BD53" i="71"/>
  <c r="GK73" i="71"/>
  <c r="FF19" i="79"/>
  <c r="BI79" i="65"/>
  <c r="Y39" i="75"/>
  <c r="FB39" i="79"/>
  <c r="CQ80" i="65"/>
  <c r="BK77" i="65"/>
  <c r="BU69" i="65"/>
  <c r="FE28" i="79"/>
  <c r="EM41" i="79"/>
  <c r="AB144" i="65"/>
  <c r="AA85" i="75"/>
  <c r="CQ95" i="65"/>
  <c r="BL96" i="65"/>
  <c r="BS142" i="65"/>
  <c r="BA96" i="65"/>
  <c r="BV22" i="65"/>
  <c r="CY54" i="65"/>
  <c r="U30" i="65"/>
  <c r="AD43" i="65"/>
  <c r="FI58" i="79"/>
  <c r="GH97" i="71"/>
  <c r="FQ74" i="71"/>
  <c r="CO118" i="65"/>
  <c r="X144" i="65"/>
  <c r="FS89" i="71"/>
  <c r="CR69" i="65"/>
  <c r="CZ114" i="65"/>
  <c r="FC77" i="79"/>
  <c r="BW94" i="71"/>
  <c r="BD11" i="71"/>
  <c r="BW12" i="71"/>
  <c r="CO86" i="65"/>
  <c r="H31" i="81"/>
  <c r="GO83" i="71"/>
  <c r="CU5" i="65"/>
  <c r="BM40" i="65"/>
  <c r="EN61" i="79"/>
  <c r="BL35" i="65"/>
  <c r="FJ37" i="71"/>
  <c r="FR83" i="71"/>
  <c r="FJ26" i="71"/>
  <c r="FB66" i="79"/>
  <c r="CP142" i="65"/>
  <c r="EN79" i="79"/>
  <c r="BA28" i="71"/>
  <c r="AD118" i="65"/>
  <c r="CX109" i="65"/>
  <c r="BM106" i="65"/>
  <c r="CV102" i="65"/>
  <c r="CV157" i="65"/>
  <c r="BH103" i="69"/>
  <c r="N105" i="81"/>
  <c r="CP13" i="65"/>
  <c r="BI140" i="65"/>
  <c r="X135" i="65"/>
  <c r="CW68" i="65"/>
  <c r="CT154" i="65"/>
  <c r="BU102" i="65"/>
  <c r="U130" i="65"/>
  <c r="GL56" i="71"/>
  <c r="CU115" i="65"/>
  <c r="CV58" i="65"/>
  <c r="CZ162" i="65"/>
  <c r="AB45" i="75"/>
  <c r="FB98" i="79"/>
  <c r="CT45" i="65"/>
  <c r="I64" i="81"/>
  <c r="AI50" i="75"/>
  <c r="BA130" i="65"/>
  <c r="DC118" i="65"/>
  <c r="CP10" i="65"/>
  <c r="CO139" i="65"/>
  <c r="BB36" i="71"/>
  <c r="CV159" i="65"/>
  <c r="AA157" i="65"/>
  <c r="DC137" i="65"/>
  <c r="CP65" i="65"/>
  <c r="AA9" i="65"/>
  <c r="BC49" i="65"/>
  <c r="FC37" i="79"/>
  <c r="FB15" i="79"/>
  <c r="CO67" i="65"/>
  <c r="DC145" i="65"/>
  <c r="CW73" i="65"/>
  <c r="CT110" i="65"/>
  <c r="CY139" i="65"/>
  <c r="I9" i="81"/>
  <c r="CU108" i="65"/>
  <c r="CY31" i="65"/>
  <c r="FT94" i="71"/>
  <c r="GJ91" i="71"/>
  <c r="BK43" i="65"/>
  <c r="CS46" i="65"/>
  <c r="CX39" i="65"/>
  <c r="DB126" i="65"/>
  <c r="AF89" i="75"/>
  <c r="EN13" i="79"/>
  <c r="CY19" i="65"/>
  <c r="CV119" i="65"/>
  <c r="BB136" i="65"/>
  <c r="CS55" i="65"/>
  <c r="FE30" i="79"/>
  <c r="CQ31" i="65"/>
  <c r="FC104" i="79"/>
  <c r="BB129" i="65"/>
  <c r="M80" i="81"/>
  <c r="BJ122" i="65"/>
  <c r="FF97" i="79"/>
  <c r="BJ95" i="65"/>
  <c r="CV108" i="65"/>
  <c r="BJ154" i="65"/>
  <c r="CT71" i="65"/>
  <c r="CU6" i="65"/>
  <c r="BC119" i="65"/>
  <c r="FD37" i="79"/>
  <c r="BD49" i="71"/>
  <c r="W37" i="65"/>
  <c r="CQ47" i="65"/>
  <c r="AA143" i="65"/>
  <c r="CX130" i="65"/>
  <c r="BC56" i="71"/>
  <c r="CR122" i="65"/>
  <c r="X25" i="75"/>
  <c r="GN92" i="71"/>
  <c r="BL81" i="65"/>
  <c r="T113" i="65"/>
  <c r="CU158" i="65"/>
  <c r="AP43" i="75"/>
  <c r="BB55" i="65"/>
  <c r="BS14" i="65"/>
  <c r="BI152" i="65"/>
  <c r="BK69" i="65"/>
  <c r="BU154" i="65"/>
  <c r="CU18" i="65"/>
  <c r="BA148" i="65"/>
  <c r="DB13" i="65"/>
  <c r="V95" i="65"/>
  <c r="BB9" i="65"/>
  <c r="GH15" i="71"/>
  <c r="CW79" i="65"/>
  <c r="CX92" i="65"/>
  <c r="DC89" i="65"/>
  <c r="AC29" i="65"/>
  <c r="CV111" i="65"/>
  <c r="GM104" i="71"/>
  <c r="GG81" i="71"/>
  <c r="BJ48" i="65"/>
  <c r="W149" i="65"/>
  <c r="BA63" i="71"/>
  <c r="AC92" i="65"/>
  <c r="CY146" i="65"/>
  <c r="DC103" i="65"/>
  <c r="CQ160" i="65"/>
  <c r="EL77" i="79"/>
  <c r="Z57" i="75"/>
  <c r="DB102" i="65"/>
  <c r="CX50" i="65"/>
  <c r="AD152" i="65"/>
  <c r="AD143" i="65"/>
  <c r="BJ123" i="65"/>
  <c r="DA122" i="65"/>
  <c r="FT18" i="71"/>
  <c r="BJ155" i="65"/>
  <c r="CO83" i="65"/>
  <c r="BK150" i="65"/>
  <c r="EL63" i="79"/>
  <c r="BC152" i="65"/>
  <c r="BB60" i="71"/>
  <c r="BM10" i="65"/>
  <c r="CR56" i="65"/>
  <c r="CU14" i="65"/>
  <c r="GM32" i="71"/>
  <c r="EO73" i="79"/>
  <c r="EM97" i="79"/>
  <c r="CU89" i="65"/>
  <c r="O56" i="81"/>
  <c r="EO30" i="79"/>
  <c r="FD99" i="79"/>
  <c r="BT105" i="65"/>
  <c r="CV70" i="65"/>
  <c r="GO63" i="71"/>
  <c r="AD22" i="65"/>
  <c r="GN27" i="71"/>
  <c r="DC21" i="65"/>
  <c r="BI142" i="65"/>
  <c r="CQ158" i="65"/>
  <c r="CS84" i="65"/>
  <c r="AC39" i="65"/>
  <c r="BB73" i="65"/>
  <c r="EM91" i="79"/>
  <c r="FT77" i="71"/>
  <c r="EM5" i="79"/>
  <c r="BC92" i="71"/>
  <c r="AZ8" i="65"/>
  <c r="GL47" i="71"/>
  <c r="CZ70" i="65"/>
  <c r="FC8" i="79"/>
  <c r="CW91" i="65"/>
  <c r="EN47" i="79"/>
  <c r="AP64" i="75"/>
  <c r="BD45" i="65"/>
  <c r="FE99" i="79"/>
  <c r="BV81" i="65"/>
  <c r="O23" i="81"/>
  <c r="AE58" i="65"/>
  <c r="O92" i="81"/>
  <c r="EZ58" i="79"/>
  <c r="BB92" i="65"/>
  <c r="CZ96" i="65"/>
  <c r="BS37" i="65"/>
  <c r="CS119" i="65"/>
  <c r="FT19" i="71"/>
  <c r="X134" i="65"/>
  <c r="Q46" i="81"/>
  <c r="CX59" i="65"/>
  <c r="BI24" i="65"/>
  <c r="U106" i="65"/>
  <c r="FI73" i="79"/>
  <c r="CX26" i="65"/>
  <c r="AJ68" i="75"/>
  <c r="CO7" i="65"/>
  <c r="DB52" i="65"/>
  <c r="GL102" i="71"/>
  <c r="V69" i="65"/>
  <c r="CY121" i="65"/>
  <c r="BD41" i="71"/>
  <c r="CO46" i="65"/>
  <c r="Y21" i="75"/>
  <c r="FG26" i="79"/>
  <c r="CO119" i="65"/>
  <c r="EK96" i="79"/>
  <c r="P55" i="81"/>
  <c r="I106" i="81"/>
  <c r="CZ22" i="65"/>
  <c r="BM97" i="65"/>
  <c r="X33" i="75"/>
  <c r="BJ146" i="65"/>
  <c r="BL82" i="65"/>
  <c r="L90" i="81"/>
  <c r="DA104" i="65"/>
  <c r="BA78" i="65"/>
  <c r="AA16" i="75"/>
  <c r="X136" i="65"/>
  <c r="GJ103" i="71"/>
  <c r="BJ148" i="65"/>
  <c r="F42" i="65"/>
  <c r="BS44" i="65"/>
  <c r="CW57" i="65"/>
  <c r="BU118" i="65"/>
  <c r="X104" i="75"/>
  <c r="CO70" i="65"/>
  <c r="DA108" i="65"/>
  <c r="BI13" i="65"/>
  <c r="AP51" i="75"/>
  <c r="AZ91" i="71"/>
  <c r="Y32" i="75"/>
  <c r="AD79" i="65"/>
  <c r="AI20" i="75"/>
  <c r="BR92" i="65"/>
  <c r="EL21" i="79"/>
  <c r="FU104" i="71"/>
  <c r="EO96" i="79"/>
  <c r="CX22" i="65"/>
  <c r="FB22" i="79"/>
  <c r="BD100" i="65"/>
  <c r="BL161" i="65"/>
  <c r="AB8" i="65"/>
  <c r="V144" i="65"/>
  <c r="BT117" i="65"/>
  <c r="M59" i="81"/>
  <c r="BR27" i="65"/>
  <c r="CW29" i="65"/>
  <c r="AE126" i="65"/>
  <c r="X98" i="65"/>
  <c r="BM19" i="65"/>
  <c r="CP20" i="65"/>
  <c r="FI20" i="79"/>
  <c r="Q68" i="81"/>
  <c r="BB91" i="71"/>
  <c r="BS77" i="65"/>
  <c r="FG100" i="79"/>
  <c r="GO97" i="71"/>
  <c r="AA107" i="65"/>
  <c r="FG47" i="79"/>
  <c r="CO135" i="65"/>
  <c r="DB135" i="65"/>
  <c r="AB40" i="65"/>
  <c r="W60" i="65"/>
  <c r="FJ99" i="71"/>
  <c r="EN65" i="79"/>
  <c r="CZ95" i="65"/>
  <c r="T64" i="65"/>
  <c r="CV146" i="65"/>
  <c r="AD71" i="65"/>
  <c r="BT139" i="65"/>
  <c r="BK125" i="65"/>
  <c r="W136" i="65"/>
  <c r="GL101" i="71"/>
  <c r="AA151" i="65"/>
  <c r="CY47" i="65"/>
  <c r="CT97" i="65"/>
  <c r="AZ113" i="65"/>
  <c r="V60" i="65"/>
  <c r="EM99" i="79"/>
  <c r="CP114" i="65"/>
  <c r="CQ37" i="65"/>
  <c r="AA152" i="65"/>
  <c r="BD57" i="65"/>
  <c r="BR159" i="65"/>
  <c r="AZ79" i="65"/>
  <c r="BD114" i="65"/>
  <c r="FE15" i="79"/>
  <c r="CZ36" i="65"/>
  <c r="BV99" i="65"/>
  <c r="AB15" i="65"/>
  <c r="T147" i="65"/>
  <c r="CT63" i="65"/>
  <c r="AB81" i="65"/>
  <c r="GI99" i="71"/>
  <c r="CR104" i="65"/>
  <c r="BC120" i="65"/>
  <c r="CR163" i="65"/>
  <c r="CP109" i="65"/>
  <c r="CR110" i="65"/>
  <c r="AZ75" i="71"/>
  <c r="BT151" i="65"/>
  <c r="BB157" i="65"/>
  <c r="CW145" i="65"/>
  <c r="BD8" i="65"/>
  <c r="T68" i="65"/>
  <c r="BH102" i="69"/>
  <c r="CX156" i="65"/>
  <c r="AD99" i="65"/>
  <c r="X108" i="65"/>
  <c r="BI120" i="65"/>
  <c r="V127" i="65"/>
  <c r="GI80" i="71"/>
  <c r="FJ21" i="71"/>
  <c r="CS135" i="65"/>
  <c r="BU121" i="65"/>
  <c r="BB59" i="71"/>
  <c r="BU138" i="65"/>
  <c r="AA130" i="65"/>
  <c r="CS58" i="65"/>
  <c r="CV86" i="65"/>
  <c r="BL131" i="65"/>
  <c r="AA113" i="65"/>
  <c r="CT88" i="65"/>
  <c r="BR110" i="65"/>
  <c r="AE104" i="65"/>
  <c r="CQ51" i="65"/>
  <c r="BI88" i="65"/>
  <c r="W116" i="65"/>
  <c r="AA36" i="65"/>
  <c r="AE80" i="65"/>
  <c r="CZ19" i="65"/>
  <c r="T110" i="65"/>
  <c r="AA159" i="65"/>
  <c r="AD157" i="65"/>
  <c r="BS164" i="65"/>
  <c r="CQ156" i="65"/>
  <c r="GF48" i="71"/>
  <c r="X110" i="65"/>
  <c r="BL32" i="65"/>
  <c r="FH14" i="79"/>
  <c r="FC13" i="79"/>
  <c r="BC134" i="65"/>
  <c r="I8" i="81"/>
  <c r="BM144" i="65"/>
  <c r="BB148" i="65"/>
  <c r="AE124" i="65"/>
  <c r="AC106" i="65"/>
  <c r="V126" i="65"/>
  <c r="BR17" i="65"/>
  <c r="V116" i="65"/>
  <c r="AE154" i="65"/>
  <c r="BJ114" i="65"/>
  <c r="BC84" i="65"/>
  <c r="U164" i="65"/>
  <c r="BM64" i="65"/>
  <c r="EO43" i="79"/>
  <c r="BT35" i="65"/>
  <c r="FA100" i="79"/>
  <c r="BT135" i="65"/>
  <c r="O25" i="81"/>
  <c r="DC72" i="65"/>
  <c r="AD117" i="65"/>
  <c r="FS84" i="71"/>
  <c r="BM143" i="65"/>
  <c r="AA50" i="65"/>
  <c r="FD104" i="79"/>
  <c r="BI43" i="65"/>
  <c r="CV69" i="65"/>
  <c r="FB78" i="79"/>
  <c r="CT60" i="65"/>
  <c r="AD149" i="65"/>
  <c r="X137" i="65"/>
  <c r="BB65" i="65"/>
  <c r="CX86" i="65"/>
  <c r="BS33" i="65"/>
  <c r="DC29" i="65"/>
  <c r="AB9" i="65"/>
  <c r="AC95" i="65"/>
  <c r="AE62" i="65"/>
  <c r="DB131" i="65"/>
  <c r="DA37" i="65"/>
  <c r="CT103" i="65"/>
  <c r="BV159" i="65"/>
  <c r="AC53" i="65"/>
  <c r="BV153" i="65"/>
  <c r="BV118" i="65"/>
  <c r="CX37" i="65"/>
  <c r="AA110" i="65"/>
  <c r="CO95" i="65"/>
  <c r="AC46" i="65"/>
  <c r="AA45" i="75"/>
  <c r="GK50" i="71"/>
  <c r="BL106" i="65"/>
  <c r="BD121" i="65"/>
  <c r="CS15" i="65"/>
  <c r="BJ38" i="65"/>
  <c r="O11" i="81"/>
  <c r="BD36" i="71"/>
  <c r="FR23" i="71"/>
  <c r="BA70" i="71"/>
  <c r="CQ138" i="65"/>
  <c r="GG72" i="71"/>
  <c r="GK104" i="71"/>
  <c r="EO29" i="79"/>
  <c r="BC19" i="65"/>
  <c r="U18" i="79"/>
  <c r="EZ99" i="79"/>
  <c r="FT26" i="71"/>
  <c r="BK14" i="65"/>
  <c r="EZ18" i="79"/>
  <c r="X120" i="65"/>
  <c r="FU19" i="71"/>
  <c r="BT94" i="65"/>
  <c r="BL37" i="65"/>
  <c r="EZ17" i="79"/>
  <c r="DB121" i="65"/>
  <c r="BD139" i="65"/>
  <c r="AA40" i="75"/>
  <c r="BB90" i="65"/>
  <c r="AG51" i="75"/>
  <c r="BB66" i="65"/>
  <c r="FB53" i="79"/>
  <c r="AQ80" i="75"/>
  <c r="DC162" i="65"/>
  <c r="AD123" i="65"/>
  <c r="O16" i="81"/>
  <c r="AN22" i="75"/>
  <c r="EK100" i="79"/>
  <c r="CW117" i="65"/>
  <c r="BB102" i="71"/>
  <c r="T150" i="65"/>
  <c r="CO14" i="65"/>
  <c r="BJ116" i="65"/>
  <c r="BJ73" i="65"/>
  <c r="BT146" i="65"/>
  <c r="AA164" i="65"/>
  <c r="FU55" i="71"/>
  <c r="BA139" i="65"/>
  <c r="BD147" i="65"/>
  <c r="FJ91" i="71"/>
  <c r="AZ111" i="65"/>
  <c r="FU102" i="71"/>
  <c r="AZ75" i="65"/>
  <c r="BR65" i="65"/>
  <c r="BC35" i="71"/>
  <c r="BK72" i="65"/>
  <c r="DC8" i="65"/>
  <c r="AB156" i="65"/>
  <c r="Y101" i="75"/>
  <c r="AH45" i="75"/>
  <c r="CZ158" i="65"/>
  <c r="BB35" i="65"/>
  <c r="CS104" i="65"/>
  <c r="AA18" i="75"/>
  <c r="FJ27" i="71"/>
  <c r="U9" i="79"/>
  <c r="H40" i="81"/>
  <c r="AD19" i="65"/>
  <c r="BB74" i="71"/>
  <c r="BR86" i="65"/>
  <c r="BB152" i="65"/>
  <c r="V123" i="65"/>
  <c r="BD10" i="71"/>
  <c r="EL94" i="79"/>
  <c r="CX58" i="65"/>
  <c r="AZ147" i="65"/>
  <c r="Z27" i="75"/>
  <c r="CT48" i="65"/>
  <c r="CU23" i="65"/>
  <c r="BK106" i="65"/>
  <c r="BJ93" i="65"/>
  <c r="X29" i="65"/>
  <c r="AZ18" i="71"/>
  <c r="CS120" i="65"/>
  <c r="CS126" i="65"/>
  <c r="X100" i="75"/>
  <c r="CX87" i="65"/>
  <c r="Y98" i="75"/>
  <c r="AA25" i="65"/>
  <c r="BS10" i="65"/>
  <c r="AZ12" i="71"/>
  <c r="FC6" i="79"/>
  <c r="AI59" i="75"/>
  <c r="FR7" i="71"/>
  <c r="FH32" i="79"/>
  <c r="GO22" i="71"/>
  <c r="CO105" i="65"/>
  <c r="I51" i="81"/>
  <c r="BI136" i="65"/>
  <c r="BA103" i="71"/>
  <c r="U23" i="65"/>
  <c r="EO52" i="79"/>
  <c r="T137" i="65"/>
  <c r="BC57" i="65"/>
  <c r="AB146" i="65"/>
  <c r="W93" i="65"/>
  <c r="BM150" i="65"/>
  <c r="GK103" i="71"/>
  <c r="CQ10" i="65"/>
  <c r="BT59" i="65"/>
  <c r="DA131" i="65"/>
  <c r="BC30" i="71"/>
  <c r="AB70" i="65"/>
  <c r="FC22" i="79"/>
  <c r="CX72" i="65"/>
  <c r="EZ26" i="79"/>
  <c r="CQ9" i="65"/>
  <c r="DB54" i="65"/>
  <c r="BJ104" i="69"/>
  <c r="T39" i="65"/>
  <c r="CP90" i="65"/>
  <c r="FQ95" i="71"/>
  <c r="CP70" i="65"/>
  <c r="BJ102" i="65"/>
  <c r="CZ88" i="65"/>
  <c r="CS101" i="65"/>
  <c r="W164" i="65"/>
  <c r="AD23" i="65"/>
  <c r="DA12" i="65"/>
  <c r="CU161" i="65"/>
  <c r="J17" i="81"/>
  <c r="BT111" i="65"/>
  <c r="T86" i="65"/>
  <c r="FJ7" i="71"/>
  <c r="CY144" i="65"/>
  <c r="FC36" i="79"/>
  <c r="BV122" i="65"/>
  <c r="CT112" i="65"/>
  <c r="AX104" i="69"/>
  <c r="P72" i="81"/>
  <c r="BV105" i="65"/>
  <c r="Y56" i="75"/>
  <c r="GG40" i="71"/>
  <c r="AZ128" i="65"/>
  <c r="AA150" i="65"/>
  <c r="BB30" i="65"/>
  <c r="AB109" i="65"/>
  <c r="CY46" i="65"/>
  <c r="CW6" i="65"/>
  <c r="FQ60" i="71"/>
  <c r="J47" i="81"/>
  <c r="DA69" i="65"/>
  <c r="CP97" i="65"/>
  <c r="BA21" i="65"/>
  <c r="AB22" i="65"/>
  <c r="AA29" i="65"/>
  <c r="CY143" i="65"/>
  <c r="BA12" i="71"/>
  <c r="Z40" i="75"/>
  <c r="BM49" i="65"/>
  <c r="FS80" i="71"/>
  <c r="W159" i="65"/>
  <c r="AC24" i="65"/>
  <c r="X72" i="65"/>
  <c r="X116" i="65"/>
  <c r="CX52" i="65"/>
  <c r="DC17" i="65"/>
  <c r="AZ148" i="65"/>
  <c r="CY77" i="65"/>
  <c r="DB160" i="65"/>
  <c r="BL141" i="65"/>
  <c r="AD144" i="65"/>
  <c r="BU145" i="65"/>
  <c r="AP29" i="75"/>
  <c r="CT148" i="65"/>
  <c r="O63" i="81"/>
  <c r="AD56" i="65"/>
  <c r="GL26" i="71"/>
  <c r="BD59" i="65"/>
  <c r="CR90" i="65"/>
  <c r="FG56" i="79"/>
  <c r="CU40" i="65"/>
  <c r="BR51" i="65"/>
  <c r="CS146" i="65"/>
  <c r="FC70" i="79"/>
  <c r="AD63" i="65"/>
  <c r="T84" i="65"/>
  <c r="CV24" i="65"/>
  <c r="FB9" i="79"/>
  <c r="BS125" i="65"/>
  <c r="CR52" i="65"/>
  <c r="BU162" i="65"/>
  <c r="BB122" i="65"/>
  <c r="AB11" i="65"/>
  <c r="Y78" i="75"/>
  <c r="I23" i="81"/>
  <c r="AB62" i="65"/>
  <c r="BB35" i="71"/>
  <c r="AB143" i="65"/>
  <c r="GI71" i="71"/>
  <c r="BM78" i="65"/>
  <c r="AA49" i="65"/>
  <c r="BB164" i="65"/>
  <c r="CS18" i="65"/>
  <c r="CV147" i="65"/>
  <c r="DB76" i="65"/>
  <c r="BS50" i="65"/>
  <c r="AZ53" i="65"/>
  <c r="CX88" i="65"/>
  <c r="BC162" i="65"/>
  <c r="CQ154" i="65"/>
  <c r="BI135" i="65"/>
  <c r="CT28" i="65"/>
  <c r="BD37" i="65"/>
  <c r="AE54" i="65"/>
  <c r="BL144" i="65"/>
  <c r="T123" i="65"/>
  <c r="FD26" i="79"/>
  <c r="BA89" i="65"/>
  <c r="L70" i="81"/>
  <c r="BB25" i="65"/>
  <c r="X159" i="65"/>
  <c r="AD39" i="65"/>
  <c r="CX136" i="65"/>
  <c r="DA36" i="65"/>
  <c r="BA43" i="65"/>
  <c r="AB150" i="65"/>
  <c r="CW21" i="65"/>
  <c r="FA73" i="79"/>
  <c r="BA134" i="65"/>
  <c r="X63" i="75"/>
  <c r="AE43" i="65"/>
  <c r="BB21" i="65"/>
  <c r="BC124" i="65"/>
  <c r="BT120" i="65"/>
  <c r="CO48" i="65"/>
  <c r="CU46" i="65"/>
  <c r="BB138" i="65"/>
  <c r="T148" i="65"/>
  <c r="EO31" i="79"/>
  <c r="BT148" i="65"/>
  <c r="U36" i="65"/>
  <c r="L65" i="81"/>
  <c r="CU112" i="65"/>
  <c r="V98" i="65"/>
  <c r="BD61" i="65"/>
  <c r="CY71" i="65"/>
  <c r="CQ85" i="65"/>
  <c r="X9" i="75"/>
  <c r="GL71" i="71"/>
  <c r="AB83" i="75"/>
  <c r="BU143" i="65"/>
  <c r="AE103" i="65"/>
  <c r="CR89" i="65"/>
  <c r="CZ125" i="65"/>
  <c r="GI42" i="71"/>
  <c r="AB129" i="65"/>
  <c r="BC33" i="71"/>
  <c r="Y54" i="75"/>
  <c r="GO99" i="71"/>
  <c r="BT115" i="65"/>
  <c r="FH61" i="79"/>
  <c r="BA87" i="71"/>
  <c r="AB128" i="65"/>
  <c r="EM19" i="79"/>
  <c r="BD16" i="71"/>
  <c r="BD149" i="65"/>
  <c r="EO9" i="79"/>
  <c r="U16" i="79"/>
  <c r="H38" i="81"/>
  <c r="AD26" i="65"/>
  <c r="FA80" i="79"/>
  <c r="X155" i="65"/>
  <c r="AE36" i="65"/>
  <c r="CQ63" i="65"/>
  <c r="BA43" i="71"/>
  <c r="AA32" i="75"/>
  <c r="N58" i="81"/>
  <c r="U127" i="65"/>
  <c r="AB125" i="65"/>
  <c r="AE7" i="65"/>
  <c r="CU124" i="65"/>
  <c r="N60" i="81"/>
  <c r="BB95" i="65"/>
  <c r="CP149" i="65"/>
  <c r="K47" i="81"/>
  <c r="DA88" i="65"/>
  <c r="W144" i="65"/>
  <c r="H10" i="81"/>
  <c r="BA24" i="65"/>
  <c r="AR80" i="75"/>
  <c r="FI38" i="79"/>
  <c r="W80" i="65"/>
  <c r="BT114" i="65"/>
  <c r="DC10" i="65"/>
  <c r="CT116" i="65"/>
  <c r="DA100" i="65"/>
  <c r="AC57" i="65"/>
  <c r="FG92" i="79"/>
  <c r="H47" i="81"/>
  <c r="AB5" i="65"/>
  <c r="FE72" i="79"/>
  <c r="BD110" i="65"/>
  <c r="DB99" i="65"/>
  <c r="DB120" i="65"/>
  <c r="GL60" i="71"/>
  <c r="BC115" i="65"/>
  <c r="AB24" i="65"/>
  <c r="AI82" i="75"/>
  <c r="Q81" i="81"/>
  <c r="W117" i="65"/>
  <c r="FJ95" i="71"/>
  <c r="CX12" i="65"/>
  <c r="FJ6" i="71"/>
  <c r="AA80" i="75"/>
  <c r="FS73" i="71"/>
  <c r="FF83" i="79"/>
  <c r="AJ52" i="75"/>
  <c r="BM20" i="65"/>
  <c r="FI7" i="79"/>
  <c r="Y81" i="75"/>
  <c r="AP106" i="75"/>
  <c r="BB28" i="65"/>
  <c r="AN57" i="75"/>
  <c r="BB27" i="71"/>
  <c r="Y17" i="75"/>
  <c r="GN49" i="71"/>
  <c r="CV47" i="65"/>
  <c r="DC6" i="65"/>
  <c r="GL59" i="71"/>
  <c r="BM142" i="65"/>
  <c r="N80" i="81"/>
  <c r="CX91" i="65"/>
  <c r="BB69" i="71"/>
  <c r="BB104" i="65"/>
  <c r="W11" i="65"/>
  <c r="CV39" i="65"/>
  <c r="BL90" i="65"/>
  <c r="BV147" i="65"/>
  <c r="BI8" i="65"/>
  <c r="P101" i="81"/>
  <c r="AA9" i="75"/>
  <c r="Z55" i="75"/>
  <c r="CZ126" i="65"/>
  <c r="CY81" i="65"/>
  <c r="CT87" i="65"/>
  <c r="CU26" i="65"/>
  <c r="Z20" i="75"/>
  <c r="Y105" i="75"/>
  <c r="FR40" i="71"/>
  <c r="BU91" i="65"/>
  <c r="FH76" i="79"/>
  <c r="CP53" i="65"/>
  <c r="FC14" i="79"/>
  <c r="CW152" i="65"/>
  <c r="GN46" i="71"/>
  <c r="BC105" i="65"/>
  <c r="BL102" i="69"/>
  <c r="GM9" i="71"/>
  <c r="X148" i="65"/>
  <c r="BT80" i="65"/>
  <c r="BC9" i="71"/>
  <c r="BK29" i="65"/>
  <c r="T131" i="65"/>
  <c r="FT65" i="71"/>
  <c r="U145" i="65"/>
  <c r="GH20" i="71"/>
  <c r="AC126" i="65"/>
  <c r="AZ118" i="65"/>
  <c r="CR7" i="65"/>
  <c r="Q25" i="81"/>
  <c r="BA117" i="65"/>
  <c r="U96" i="65"/>
  <c r="EZ104" i="79"/>
  <c r="BK12" i="65"/>
  <c r="CS75" i="65"/>
  <c r="L38" i="81"/>
  <c r="AB136" i="65"/>
  <c r="BA136" i="65"/>
  <c r="W71" i="65"/>
  <c r="GO80" i="71"/>
  <c r="BC19" i="71"/>
  <c r="M41" i="81"/>
  <c r="AA90" i="65"/>
  <c r="BT153" i="65"/>
  <c r="DB51" i="65"/>
  <c r="BM37" i="65"/>
  <c r="AD36" i="65"/>
  <c r="EZ70" i="79"/>
  <c r="CZ108" i="65"/>
  <c r="EL76" i="79"/>
  <c r="BA108" i="65"/>
  <c r="AC18" i="65"/>
  <c r="BT161" i="65"/>
  <c r="X111" i="65"/>
  <c r="CV98" i="65"/>
  <c r="GJ73" i="71"/>
  <c r="AZ163" i="65"/>
  <c r="AE158" i="65"/>
  <c r="CS67" i="65"/>
  <c r="AD84" i="65"/>
  <c r="CT53" i="65"/>
  <c r="CU147" i="65"/>
  <c r="DB125" i="65"/>
  <c r="U105" i="65"/>
  <c r="CZ30" i="65"/>
  <c r="AE60" i="65"/>
  <c r="EM65" i="79"/>
  <c r="GH73" i="71"/>
  <c r="GJ67" i="71"/>
  <c r="CZ100" i="65"/>
  <c r="BB139" i="65"/>
  <c r="CO8" i="65"/>
  <c r="Z97" i="75"/>
  <c r="CV34" i="65"/>
  <c r="W112" i="65"/>
  <c r="AC44" i="65"/>
  <c r="GL23" i="71"/>
  <c r="CZ40" i="65"/>
  <c r="FD17" i="79"/>
  <c r="J52" i="81"/>
  <c r="FI96" i="79"/>
  <c r="H36" i="81"/>
  <c r="CZ55" i="65"/>
  <c r="DB26" i="65"/>
  <c r="U125" i="65"/>
  <c r="BD56" i="65"/>
  <c r="BK115" i="65"/>
  <c r="BK160" i="65"/>
  <c r="O87" i="81"/>
  <c r="BD53" i="65"/>
  <c r="FG101" i="79"/>
  <c r="AA16" i="65"/>
  <c r="BS157" i="65"/>
  <c r="CZ109" i="65"/>
  <c r="BS140" i="65"/>
  <c r="CT114" i="65"/>
  <c r="AC151" i="65"/>
  <c r="CQ12" i="65"/>
  <c r="X30" i="75"/>
  <c r="AD55" i="65"/>
  <c r="CX102" i="65"/>
  <c r="DC122" i="65"/>
  <c r="AA55" i="75"/>
  <c r="CV128" i="65"/>
  <c r="W24" i="65"/>
  <c r="DB68" i="65"/>
  <c r="BI125" i="65"/>
  <c r="EK49" i="79"/>
  <c r="AA72" i="75"/>
  <c r="GK60" i="71"/>
  <c r="AC164" i="65"/>
  <c r="FA101" i="79"/>
  <c r="AD151" i="65"/>
  <c r="CZ28" i="65"/>
  <c r="AA8" i="65"/>
  <c r="BB88" i="71"/>
  <c r="X93" i="75"/>
  <c r="AD15" i="65"/>
  <c r="GN45" i="71"/>
  <c r="AZ153" i="65"/>
  <c r="CV77" i="65"/>
  <c r="AE22" i="65"/>
  <c r="BA66" i="71"/>
  <c r="BD118" i="65"/>
  <c r="FF51" i="79"/>
  <c r="BR142" i="65"/>
  <c r="BV56" i="65"/>
  <c r="GI89" i="71"/>
  <c r="CV141" i="65"/>
  <c r="BD163" i="65"/>
  <c r="AE53" i="65"/>
  <c r="BR132" i="65"/>
  <c r="CT100" i="65"/>
  <c r="CY115" i="65"/>
  <c r="CZ17" i="65"/>
  <c r="CO16" i="65"/>
  <c r="FA23" i="79"/>
  <c r="CW119" i="65"/>
  <c r="DB70" i="65"/>
  <c r="CO17" i="65"/>
  <c r="FQ64" i="71"/>
  <c r="CV99" i="65"/>
  <c r="CS140" i="65"/>
  <c r="CW61" i="65"/>
  <c r="BL60" i="65"/>
  <c r="AW99" i="69"/>
  <c r="X84" i="75"/>
  <c r="BU158" i="65"/>
  <c r="BV36" i="65"/>
  <c r="W162" i="65"/>
  <c r="BA17" i="71"/>
  <c r="BT130" i="65"/>
  <c r="FI86" i="79"/>
  <c r="CV78" i="65"/>
  <c r="CU138" i="65"/>
  <c r="BD119" i="65"/>
  <c r="Z21" i="75"/>
  <c r="H103" i="81"/>
  <c r="FU29" i="71"/>
  <c r="CS139" i="65"/>
  <c r="FR56" i="71"/>
  <c r="CW156" i="65"/>
  <c r="I41" i="81"/>
  <c r="BR97" i="65"/>
  <c r="AC107" i="65"/>
  <c r="BM126" i="65"/>
  <c r="FD40" i="79"/>
  <c r="BR112" i="65"/>
  <c r="CP17" i="65"/>
  <c r="BA158" i="65"/>
  <c r="Y43" i="75"/>
  <c r="BR152" i="65"/>
  <c r="AE15" i="65"/>
  <c r="EO49" i="79"/>
  <c r="FU73" i="71"/>
  <c r="DA99" i="65"/>
  <c r="GN86" i="71"/>
  <c r="FC89" i="79"/>
  <c r="GN50" i="71"/>
  <c r="GF38" i="71"/>
  <c r="L35" i="81"/>
  <c r="U102" i="65"/>
  <c r="DA39" i="65"/>
  <c r="DB124" i="65"/>
  <c r="BR50" i="65"/>
  <c r="CT78" i="65"/>
  <c r="CO65" i="65"/>
  <c r="CZ101" i="65"/>
  <c r="CS99" i="65"/>
  <c r="CS29" i="65"/>
  <c r="T146" i="65"/>
  <c r="EK71" i="79"/>
  <c r="FF66" i="79"/>
  <c r="N44" i="81"/>
  <c r="FT43" i="71"/>
  <c r="CW135" i="65"/>
  <c r="BL105" i="65"/>
  <c r="EZ87" i="79"/>
  <c r="Z94" i="75"/>
  <c r="FD58" i="79"/>
  <c r="FG99" i="79"/>
  <c r="BB96" i="65"/>
  <c r="AZ84" i="71"/>
  <c r="BA15" i="65"/>
  <c r="K57" i="81"/>
  <c r="CU35" i="65"/>
  <c r="V77" i="65"/>
  <c r="EN34" i="79"/>
  <c r="FE77" i="79"/>
  <c r="GG18" i="71"/>
  <c r="BU111" i="65"/>
  <c r="BI143" i="65"/>
  <c r="BD73" i="71"/>
  <c r="L71" i="81"/>
  <c r="FG60" i="79"/>
  <c r="AA145" i="65"/>
  <c r="FH70" i="79"/>
  <c r="BI94" i="65"/>
  <c r="CV163" i="65"/>
  <c r="BA95" i="65"/>
  <c r="FB44" i="79"/>
  <c r="BI98" i="65"/>
  <c r="FR34" i="71"/>
  <c r="BT122" i="65"/>
  <c r="BA71" i="71"/>
  <c r="CV7" i="65"/>
  <c r="CU32" i="65"/>
  <c r="CR136" i="65"/>
  <c r="X40" i="65"/>
  <c r="CS7" i="65"/>
  <c r="AD100" i="65"/>
  <c r="BV54" i="65"/>
  <c r="K34" i="81"/>
  <c r="GI94" i="71"/>
  <c r="AZ103" i="71"/>
  <c r="FB85" i="79"/>
  <c r="BC23" i="65"/>
  <c r="AA36" i="75"/>
  <c r="AJ9" i="75"/>
  <c r="J60" i="81"/>
  <c r="GL94" i="71"/>
  <c r="AA78" i="65"/>
  <c r="P18" i="81"/>
  <c r="CV150" i="65"/>
  <c r="CS142" i="65"/>
  <c r="EO98" i="79"/>
  <c r="EZ74" i="79"/>
  <c r="DA112" i="65"/>
  <c r="BD105" i="65"/>
  <c r="BL132" i="65"/>
  <c r="AA44" i="65"/>
  <c r="CS148" i="65"/>
  <c r="AD130" i="65"/>
  <c r="BJ163" i="65"/>
  <c r="EL49" i="79"/>
  <c r="U115" i="65"/>
  <c r="CP60" i="65"/>
  <c r="GH76" i="71"/>
  <c r="BS73" i="65"/>
  <c r="AJ90" i="75"/>
  <c r="DC86" i="65"/>
  <c r="AZ134" i="65"/>
  <c r="DB66" i="65"/>
  <c r="CR19" i="65"/>
  <c r="BU73" i="65"/>
  <c r="DB83" i="65"/>
  <c r="AZ131" i="65"/>
  <c r="DC104" i="65"/>
  <c r="BC16" i="65"/>
  <c r="CQ50" i="65"/>
  <c r="AB134" i="65"/>
  <c r="AB53" i="65"/>
  <c r="AD156" i="65"/>
  <c r="BB16" i="65"/>
  <c r="AD86" i="65"/>
  <c r="BI12" i="65"/>
  <c r="X138" i="65"/>
  <c r="T142" i="65"/>
  <c r="CQ125" i="65"/>
  <c r="CV4" i="65"/>
  <c r="U133" i="65"/>
  <c r="CY53" i="65"/>
  <c r="FC10" i="79"/>
  <c r="BS114" i="65"/>
  <c r="AZ110" i="65"/>
  <c r="BK162" i="65"/>
  <c r="AD82" i="65"/>
  <c r="FA33" i="79"/>
  <c r="BJ140" i="65"/>
  <c r="CY5" i="65"/>
  <c r="BB107" i="65"/>
  <c r="W129" i="65"/>
  <c r="FI41" i="79"/>
  <c r="BJ94" i="65"/>
  <c r="I22" i="81"/>
  <c r="AH74" i="75"/>
  <c r="BA116" i="65"/>
  <c r="BD62" i="65"/>
  <c r="Y50" i="75"/>
  <c r="BV78" i="65"/>
  <c r="FJ75" i="71"/>
  <c r="BD161" i="65"/>
  <c r="CP47" i="65"/>
  <c r="CU119" i="65"/>
  <c r="AE107" i="65"/>
  <c r="DA106" i="65"/>
  <c r="AC6" i="65"/>
  <c r="CW55" i="65"/>
  <c r="CS108" i="65"/>
  <c r="AC131" i="65"/>
  <c r="DC111" i="65"/>
  <c r="AC161" i="65"/>
  <c r="AB141" i="65"/>
  <c r="T13" i="65"/>
  <c r="H35" i="81"/>
  <c r="AA134" i="65"/>
  <c r="BA135" i="65"/>
  <c r="AA138" i="65"/>
  <c r="BS141" i="65"/>
  <c r="AE110" i="65"/>
  <c r="BV161" i="65"/>
  <c r="FH63" i="79"/>
  <c r="CP32" i="65"/>
  <c r="BT140" i="65"/>
  <c r="CR74" i="65"/>
  <c r="EL70" i="79"/>
  <c r="BC121" i="65"/>
  <c r="BC111" i="65"/>
  <c r="L32" i="81"/>
  <c r="AD128" i="65"/>
  <c r="EN54" i="79"/>
  <c r="GL100" i="71"/>
  <c r="CW28" i="65"/>
  <c r="AA43" i="65"/>
  <c r="U62" i="65"/>
  <c r="CU163" i="65"/>
  <c r="AA161" i="65"/>
  <c r="CQ24" i="65"/>
  <c r="CT125" i="65"/>
  <c r="CT99" i="65"/>
  <c r="W131" i="65"/>
  <c r="EL61" i="79"/>
  <c r="AZ74" i="65"/>
  <c r="BA109" i="65"/>
  <c r="CR24" i="65"/>
  <c r="BC154" i="65"/>
  <c r="AZ99" i="71"/>
  <c r="CR138" i="65"/>
  <c r="J27" i="81"/>
  <c r="DC156" i="65"/>
  <c r="CO163" i="65"/>
  <c r="CU121" i="65"/>
  <c r="W52" i="65"/>
  <c r="FH15" i="79"/>
  <c r="GK28" i="71"/>
  <c r="BI122" i="65"/>
  <c r="CV37" i="65"/>
  <c r="T101" i="65"/>
  <c r="K9" i="81"/>
  <c r="CS82" i="65"/>
  <c r="AD115" i="65"/>
  <c r="FE7" i="79"/>
  <c r="U5" i="65"/>
  <c r="EK26" i="79"/>
  <c r="FC33" i="79"/>
  <c r="AB95" i="65"/>
  <c r="EO67" i="79"/>
  <c r="BR81" i="65"/>
  <c r="BT131" i="65"/>
  <c r="AD8" i="65"/>
  <c r="CU56" i="65"/>
  <c r="AC75" i="65"/>
  <c r="BT106" i="65"/>
  <c r="DC88" i="65"/>
  <c r="AE35" i="65"/>
  <c r="O64" i="81"/>
  <c r="AZ119" i="65"/>
  <c r="BA101" i="65"/>
  <c r="U132" i="65"/>
  <c r="BL143" i="65"/>
  <c r="CR27" i="65"/>
  <c r="AP93" i="75"/>
  <c r="DA149" i="65"/>
  <c r="Q43" i="81"/>
  <c r="CW71" i="65"/>
  <c r="W9" i="65"/>
  <c r="I77" i="81"/>
  <c r="CT6" i="65"/>
  <c r="BA120" i="65"/>
  <c r="FF73" i="79"/>
  <c r="GI69" i="71"/>
  <c r="AB55" i="75"/>
  <c r="EL80" i="79"/>
  <c r="BT93" i="65"/>
  <c r="H67" i="81"/>
  <c r="CO155" i="65"/>
  <c r="AD85" i="65"/>
  <c r="AZ41" i="71"/>
  <c r="AB19" i="75"/>
  <c r="CQ55" i="65"/>
  <c r="BS138" i="65"/>
  <c r="CX140" i="65"/>
  <c r="DB5" i="65"/>
  <c r="BD127" i="65"/>
  <c r="EM23" i="79"/>
  <c r="FF67" i="79"/>
  <c r="AZ51" i="71"/>
  <c r="AZ63" i="65"/>
  <c r="FS76" i="71"/>
  <c r="AZ107" i="65"/>
  <c r="AA101" i="75"/>
  <c r="CZ74" i="65"/>
  <c r="Z41" i="75"/>
  <c r="CT18" i="65"/>
  <c r="GO98" i="71"/>
  <c r="DC133" i="65"/>
  <c r="BK26" i="65"/>
  <c r="CY34" i="65"/>
  <c r="AP28" i="75"/>
  <c r="O8" i="81"/>
  <c r="BK102" i="69"/>
  <c r="GM103" i="71"/>
  <c r="K75" i="81"/>
  <c r="BR153" i="65"/>
  <c r="FC96" i="79"/>
  <c r="FR52" i="71"/>
  <c r="V54" i="65"/>
  <c r="BK137" i="65"/>
  <c r="CR152" i="65"/>
  <c r="EZ94" i="79"/>
  <c r="AC49" i="65"/>
  <c r="CS76" i="65"/>
  <c r="CV122" i="65"/>
  <c r="BK126" i="65"/>
  <c r="CQ129" i="65"/>
  <c r="CU51" i="65"/>
  <c r="U57" i="65"/>
  <c r="AU105" i="69"/>
  <c r="CZ24" i="65"/>
  <c r="EL10" i="79"/>
  <c r="X141" i="65"/>
  <c r="GL52" i="71"/>
  <c r="CW130" i="65"/>
  <c r="CZ107" i="65"/>
  <c r="BR11" i="65"/>
  <c r="Z10" i="75"/>
  <c r="CT137" i="65"/>
  <c r="CO53" i="65"/>
  <c r="AF105" i="75"/>
  <c r="EM80" i="79"/>
  <c r="BA131" i="65"/>
  <c r="BM11" i="65"/>
  <c r="AR90" i="75"/>
  <c r="FJ77" i="71"/>
  <c r="CR99" i="65"/>
  <c r="CP117" i="65"/>
  <c r="BA125" i="65"/>
  <c r="H79" i="81"/>
  <c r="BB137" i="65"/>
  <c r="BA143" i="65"/>
  <c r="AC7" i="65"/>
  <c r="CT27" i="65"/>
  <c r="CT29" i="65"/>
  <c r="BT116" i="65"/>
  <c r="BU129" i="65"/>
  <c r="AB77" i="75"/>
  <c r="CQ34" i="65"/>
  <c r="CZ154" i="65"/>
  <c r="FE39" i="79"/>
  <c r="FI28" i="79"/>
  <c r="AC110" i="65"/>
  <c r="X92" i="75"/>
  <c r="CP113" i="65"/>
  <c r="FR5" i="71"/>
  <c r="CY69" i="65"/>
  <c r="AB36" i="75"/>
  <c r="DA4" i="65"/>
  <c r="CW154" i="65"/>
  <c r="GO33" i="71"/>
  <c r="BB23" i="71"/>
  <c r="EJ156" i="79"/>
  <c r="U32" i="79"/>
  <c r="GO77" i="71"/>
  <c r="GO92" i="71"/>
  <c r="BA82" i="71"/>
  <c r="GN32" i="71"/>
  <c r="N54" i="81"/>
  <c r="BJ35" i="65"/>
  <c r="EJ161" i="79"/>
  <c r="BR105" i="65"/>
  <c r="BC49" i="71"/>
  <c r="FU5" i="71"/>
  <c r="DB111" i="65"/>
  <c r="W65" i="65"/>
  <c r="BV158" i="65"/>
  <c r="AB96" i="75"/>
  <c r="FA18" i="79"/>
  <c r="AA84" i="65"/>
  <c r="BC104" i="71"/>
  <c r="BA72" i="71"/>
  <c r="FQ40" i="71"/>
  <c r="BL114" i="65"/>
  <c r="FU81" i="71"/>
  <c r="CU70" i="65"/>
  <c r="Y79" i="75"/>
  <c r="AB90" i="75"/>
  <c r="CU73" i="65"/>
  <c r="BU12" i="71"/>
  <c r="AB34" i="65"/>
  <c r="FC16" i="79"/>
  <c r="BL138" i="65"/>
  <c r="AE28" i="65"/>
  <c r="CY24" i="65"/>
  <c r="CT142" i="65"/>
  <c r="X133" i="65"/>
  <c r="BS42" i="65"/>
  <c r="AC8" i="65"/>
  <c r="DA158" i="65"/>
  <c r="EO24" i="79"/>
  <c r="P82" i="81"/>
  <c r="BU58" i="65"/>
  <c r="BB120" i="65"/>
  <c r="BK133" i="65"/>
  <c r="CW162" i="65"/>
  <c r="CW123" i="65"/>
  <c r="AC9" i="65"/>
  <c r="AA61" i="65"/>
  <c r="BT134" i="65"/>
  <c r="T149" i="65"/>
  <c r="AB49" i="65"/>
  <c r="AB123" i="65"/>
  <c r="CO38" i="65"/>
  <c r="U25" i="65"/>
  <c r="AA86" i="75"/>
  <c r="CU67" i="65"/>
  <c r="GI32" i="71"/>
  <c r="AA33" i="65"/>
  <c r="CS155" i="65"/>
  <c r="EG159" i="79"/>
  <c r="CP23" i="65"/>
  <c r="BU39" i="65"/>
  <c r="FH81" i="79"/>
  <c r="CS78" i="65"/>
  <c r="CT36" i="65"/>
  <c r="AB103" i="65"/>
  <c r="AA142" i="65"/>
  <c r="BB115" i="65"/>
  <c r="BB67" i="65"/>
  <c r="DB6" i="65"/>
  <c r="AB97" i="65"/>
  <c r="BD55" i="65"/>
  <c r="Y60" i="75"/>
  <c r="AD136" i="65"/>
  <c r="BM90" i="65"/>
  <c r="FI26" i="79"/>
  <c r="J9" i="81"/>
  <c r="AB101" i="65"/>
  <c r="AE140" i="65"/>
  <c r="CQ123" i="65"/>
  <c r="GF37" i="71"/>
  <c r="DA135" i="65"/>
  <c r="DC11" i="65"/>
  <c r="AA140" i="65"/>
  <c r="AC82" i="65"/>
  <c r="BK107" i="65"/>
  <c r="DA126" i="65"/>
  <c r="CR154" i="65"/>
  <c r="AO57" i="75"/>
  <c r="AB110" i="65"/>
  <c r="CO96" i="65"/>
  <c r="BJ145" i="65"/>
  <c r="Z89" i="75"/>
  <c r="Z32" i="75"/>
  <c r="BU13" i="65"/>
  <c r="T157" i="65"/>
  <c r="BC99" i="71"/>
  <c r="AZ116" i="65"/>
  <c r="BR6" i="65"/>
  <c r="FQ96" i="71"/>
  <c r="FF101" i="79"/>
  <c r="U15" i="65"/>
  <c r="BU84" i="65"/>
  <c r="Y92" i="75"/>
  <c r="BV111" i="65"/>
  <c r="CQ114" i="65"/>
  <c r="CV30" i="65"/>
  <c r="BV83" i="65"/>
  <c r="CU116" i="65"/>
  <c r="FF33" i="79"/>
  <c r="FD87" i="79"/>
  <c r="V117" i="65"/>
  <c r="DA136" i="65"/>
  <c r="DC128" i="65"/>
  <c r="CS141" i="65"/>
  <c r="AT105" i="69"/>
  <c r="BD123" i="65"/>
  <c r="U110" i="65"/>
  <c r="AB16" i="65"/>
  <c r="Y13" i="75"/>
  <c r="CY126" i="65"/>
  <c r="BR62" i="65"/>
  <c r="CP125" i="65"/>
  <c r="AH78" i="75"/>
  <c r="FA84" i="79"/>
  <c r="DC101" i="65"/>
  <c r="AZ151" i="65"/>
  <c r="BV135" i="65"/>
  <c r="GH63" i="71"/>
  <c r="BT136" i="65"/>
  <c r="CQ106" i="65"/>
  <c r="FA103" i="79"/>
  <c r="FH79" i="79"/>
  <c r="W111" i="65"/>
  <c r="CW16" i="65"/>
  <c r="CU47" i="65"/>
  <c r="AF54" i="75"/>
  <c r="FI71" i="79"/>
  <c r="EO10" i="79"/>
  <c r="CU94" i="65"/>
  <c r="AB135" i="65"/>
  <c r="BM135" i="65"/>
  <c r="CQ17" i="65"/>
  <c r="E40" i="65"/>
  <c r="K77" i="81"/>
  <c r="CX20" i="65"/>
  <c r="AC129" i="65"/>
  <c r="AD137" i="65"/>
  <c r="BR30" i="65"/>
  <c r="DC60" i="65"/>
  <c r="BU48" i="65"/>
  <c r="AC69" i="65"/>
  <c r="CR44" i="65"/>
  <c r="CU88" i="65"/>
  <c r="DA46" i="65"/>
  <c r="GH39" i="71"/>
  <c r="Y49" i="75"/>
  <c r="AC54" i="65"/>
  <c r="CP45" i="65"/>
  <c r="J41" i="81"/>
  <c r="U152" i="65"/>
  <c r="CR113" i="65"/>
  <c r="AE44" i="65"/>
  <c r="BC127" i="65"/>
  <c r="AO34" i="75"/>
  <c r="BM131" i="65"/>
  <c r="E41" i="65"/>
  <c r="FB18" i="79"/>
  <c r="P46" i="81"/>
  <c r="T100" i="65"/>
  <c r="FT104" i="71"/>
  <c r="BB111" i="65"/>
  <c r="FT102" i="71"/>
  <c r="AA37" i="65"/>
  <c r="CV110" i="65"/>
  <c r="CX41" i="65"/>
  <c r="FA29" i="79"/>
  <c r="BS105" i="65"/>
  <c r="T134" i="65"/>
  <c r="X107" i="75"/>
  <c r="DC25" i="65"/>
  <c r="DC76" i="65"/>
  <c r="X124" i="65"/>
  <c r="CS31" i="65"/>
  <c r="EL46" i="79"/>
  <c r="GK19" i="71"/>
  <c r="H99" i="81"/>
  <c r="BD26" i="71"/>
  <c r="AD140" i="65"/>
  <c r="CR126" i="65"/>
  <c r="FQ47" i="71"/>
  <c r="EL48" i="79"/>
  <c r="P11" i="81"/>
  <c r="FU37" i="71"/>
  <c r="AO33" i="75"/>
  <c r="V78" i="65"/>
  <c r="DA19" i="65"/>
  <c r="T17" i="65"/>
  <c r="X67" i="65"/>
  <c r="GL89" i="71"/>
  <c r="BS145" i="65"/>
  <c r="FI27" i="79"/>
  <c r="BK49" i="65"/>
  <c r="AC85" i="65"/>
  <c r="DB100" i="65"/>
  <c r="BM17" i="65"/>
  <c r="FD9" i="79"/>
  <c r="L11" i="81"/>
  <c r="CY65" i="65"/>
  <c r="BM148" i="65"/>
  <c r="BV63" i="65"/>
  <c r="CW36" i="65"/>
  <c r="BR16" i="65"/>
  <c r="H57" i="81"/>
  <c r="W104" i="65"/>
  <c r="BK87" i="65"/>
  <c r="CY74" i="65"/>
  <c r="CW51" i="65"/>
  <c r="CX5" i="65"/>
  <c r="AB104" i="65"/>
  <c r="CU131" i="65"/>
  <c r="CP28" i="65"/>
  <c r="BK110" i="65"/>
  <c r="AA116" i="65"/>
  <c r="P58" i="81"/>
  <c r="AB46" i="65"/>
  <c r="W91" i="65"/>
  <c r="GG88" i="71"/>
  <c r="BB24" i="71"/>
  <c r="J7" i="81"/>
  <c r="EN15" i="79"/>
  <c r="CP137" i="65"/>
  <c r="Y94" i="75"/>
  <c r="O74" i="81"/>
  <c r="BB62" i="71"/>
  <c r="BR14" i="65"/>
  <c r="AA55" i="65"/>
  <c r="Y107" i="75"/>
  <c r="AE51" i="65"/>
  <c r="T32" i="65"/>
  <c r="DB97" i="65"/>
  <c r="EZ77" i="79"/>
  <c r="AA141" i="65"/>
  <c r="AE47" i="65"/>
  <c r="M12" i="81"/>
  <c r="BV24" i="65"/>
  <c r="T159" i="65"/>
  <c r="I90" i="81"/>
  <c r="DB145" i="65"/>
  <c r="X157" i="65"/>
  <c r="AD95" i="65"/>
  <c r="X84" i="65"/>
  <c r="BS40" i="65"/>
  <c r="GO6" i="71"/>
  <c r="BS61" i="65"/>
  <c r="FR74" i="71"/>
  <c r="FA56" i="79"/>
  <c r="FG72" i="79"/>
  <c r="BD25" i="71"/>
  <c r="FS56" i="71"/>
  <c r="BC60" i="65"/>
  <c r="AG86" i="75"/>
  <c r="FD19" i="79"/>
  <c r="GK33" i="71"/>
  <c r="CU117" i="65"/>
  <c r="AC160" i="65"/>
  <c r="BC20" i="65"/>
  <c r="CY83" i="65"/>
  <c r="Q104" i="81"/>
  <c r="BI99" i="65"/>
  <c r="T71" i="65"/>
  <c r="L57" i="81"/>
  <c r="EM47" i="79"/>
  <c r="U80" i="65"/>
  <c r="BC33" i="65"/>
  <c r="AB76" i="65"/>
  <c r="T127" i="65"/>
  <c r="CP155" i="65"/>
  <c r="EK78" i="79"/>
  <c r="GN56" i="71"/>
  <c r="BA10" i="71"/>
  <c r="AT102" i="69"/>
  <c r="AC142" i="65"/>
  <c r="BC72" i="71"/>
  <c r="DB32" i="65"/>
  <c r="GI10" i="71"/>
  <c r="DB58" i="65"/>
  <c r="AE30" i="65"/>
  <c r="DA115" i="65"/>
  <c r="AZ81" i="71"/>
  <c r="GJ63" i="71"/>
  <c r="BD133" i="65"/>
  <c r="EM57" i="79"/>
  <c r="AN38" i="75"/>
  <c r="BU161" i="65"/>
  <c r="AR68" i="75"/>
  <c r="EO99" i="79"/>
  <c r="Z77" i="75"/>
  <c r="BU147" i="65"/>
  <c r="BL94" i="65"/>
  <c r="FA90" i="79"/>
  <c r="BD37" i="71"/>
  <c r="BA36" i="71"/>
  <c r="GO71" i="71"/>
  <c r="AB40" i="75"/>
  <c r="U100" i="65"/>
  <c r="AN62" i="75"/>
  <c r="CP86" i="65"/>
  <c r="H12" i="81"/>
  <c r="EM68" i="79"/>
  <c r="K84" i="81"/>
  <c r="T96" i="65"/>
  <c r="GG61" i="71"/>
  <c r="EN100" i="79"/>
  <c r="FC97" i="79"/>
  <c r="EO83" i="79"/>
  <c r="BJ77" i="65"/>
  <c r="AE91" i="65"/>
  <c r="CO39" i="65"/>
  <c r="BT125" i="65"/>
  <c r="FT25" i="71"/>
  <c r="AD35" i="65"/>
  <c r="AA133" i="65"/>
  <c r="GJ32" i="71"/>
  <c r="AB61" i="75"/>
  <c r="BV49" i="65"/>
  <c r="CU63" i="65"/>
  <c r="H71" i="81"/>
  <c r="EM74" i="79"/>
  <c r="AD10" i="65"/>
  <c r="FU101" i="71"/>
  <c r="BB47" i="65"/>
  <c r="FB46" i="79"/>
  <c r="CX67" i="65"/>
  <c r="GM72" i="71"/>
  <c r="CZ135" i="65"/>
  <c r="CV92" i="65"/>
  <c r="DB115" i="65"/>
  <c r="BT79" i="65"/>
  <c r="AX105" i="69"/>
  <c r="GO14" i="71"/>
  <c r="AC48" i="65"/>
  <c r="CQ28" i="65"/>
  <c r="EN67" i="79"/>
  <c r="AJ40" i="75"/>
  <c r="BJ99" i="65"/>
  <c r="CP112" i="65"/>
  <c r="EM59" i="79"/>
  <c r="AE100" i="65"/>
  <c r="BV20" i="65"/>
  <c r="EK84" i="79"/>
  <c r="DA116" i="65"/>
  <c r="BI52" i="65"/>
  <c r="GF90" i="71"/>
  <c r="AO78" i="75"/>
  <c r="BU92" i="65"/>
  <c r="BD34" i="65"/>
  <c r="GJ86" i="71"/>
  <c r="BD8" i="71"/>
  <c r="GM77" i="71"/>
  <c r="GL43" i="71"/>
  <c r="BS32" i="65"/>
  <c r="W46" i="65"/>
  <c r="CP14" i="65"/>
  <c r="CS26" i="65"/>
  <c r="BB142" i="65"/>
  <c r="AH69" i="75"/>
  <c r="FS63" i="71"/>
  <c r="FG103" i="79"/>
  <c r="O65" i="81"/>
  <c r="V159" i="65"/>
  <c r="AZ137" i="65"/>
  <c r="GG26" i="71"/>
  <c r="CR61" i="65"/>
  <c r="EJ155" i="79"/>
  <c r="FG93" i="79"/>
  <c r="EZ78" i="79"/>
  <c r="FS20" i="71"/>
  <c r="FU9" i="71"/>
  <c r="BB33" i="65"/>
  <c r="BL34" i="65"/>
  <c r="BK58" i="65"/>
  <c r="DA59" i="65"/>
  <c r="O58" i="81"/>
  <c r="Y68" i="75"/>
  <c r="GF62" i="71"/>
  <c r="N101" i="81"/>
  <c r="FQ54" i="71"/>
  <c r="AB100" i="75"/>
  <c r="BC32" i="71"/>
  <c r="FS12" i="71"/>
  <c r="BI159" i="65"/>
  <c r="BB19" i="65"/>
  <c r="DC108" i="65"/>
  <c r="H68" i="81"/>
  <c r="BK81" i="65"/>
  <c r="BR63" i="65"/>
  <c r="BC7" i="71"/>
  <c r="FU39" i="71"/>
  <c r="CP141" i="65"/>
  <c r="FS86" i="71"/>
  <c r="BD50" i="71"/>
  <c r="BS81" i="65"/>
  <c r="K78" i="81"/>
  <c r="GL58" i="71"/>
  <c r="AD67" i="65"/>
  <c r="CY14" i="65"/>
  <c r="CP118" i="65"/>
  <c r="AA7" i="65"/>
  <c r="Q41" i="81"/>
  <c r="CV121" i="65"/>
  <c r="BA159" i="65"/>
  <c r="Q22" i="81"/>
  <c r="BC45" i="71"/>
  <c r="CY9" i="65"/>
  <c r="BU130" i="65"/>
  <c r="FJ38" i="71"/>
  <c r="DB84" i="65"/>
  <c r="EO41" i="79"/>
  <c r="U75" i="65"/>
  <c r="U38" i="65"/>
  <c r="BM110" i="65"/>
  <c r="FC28" i="79"/>
  <c r="AF30" i="75"/>
  <c r="FA43" i="79"/>
  <c r="BU142" i="65"/>
  <c r="GG77" i="71"/>
  <c r="FA41" i="79"/>
  <c r="BL126" i="65"/>
  <c r="AA75" i="75"/>
  <c r="AR38" i="75"/>
  <c r="DC47" i="65"/>
  <c r="BB44" i="71"/>
  <c r="BI65" i="65"/>
  <c r="FS14" i="71"/>
  <c r="FT32" i="71"/>
  <c r="DC96" i="65"/>
  <c r="CU144" i="65"/>
  <c r="CQ58" i="65"/>
  <c r="CS23" i="65"/>
  <c r="BV9" i="65"/>
  <c r="T153" i="65"/>
  <c r="GG11" i="71"/>
  <c r="V16" i="65"/>
  <c r="CP6" i="65"/>
  <c r="FH77" i="79"/>
  <c r="CO78" i="65"/>
  <c r="AE40" i="65"/>
  <c r="CS103" i="65"/>
  <c r="U162" i="65"/>
  <c r="BM63" i="65"/>
  <c r="O41" i="81"/>
  <c r="AC22" i="65"/>
  <c r="X39" i="75"/>
  <c r="U28" i="65"/>
  <c r="L17" i="81"/>
  <c r="V134" i="65"/>
  <c r="FD41" i="79"/>
  <c r="CT107" i="65"/>
  <c r="CU15" i="65"/>
  <c r="BJ134" i="65"/>
  <c r="CV85" i="65"/>
  <c r="GK92" i="71"/>
  <c r="GK36" i="71"/>
  <c r="BC84" i="71"/>
  <c r="GN10" i="71"/>
  <c r="EZ37" i="79"/>
  <c r="FR32" i="71"/>
  <c r="CP154" i="65"/>
  <c r="AE73" i="65"/>
  <c r="BR64" i="65"/>
  <c r="V41" i="65"/>
  <c r="CZ72" i="65"/>
  <c r="AE32" i="65"/>
  <c r="BV128" i="65"/>
  <c r="CQ41" i="65"/>
  <c r="BM137" i="65"/>
  <c r="CU59" i="65"/>
  <c r="L24" i="81"/>
  <c r="CO112" i="65"/>
  <c r="CV134" i="65"/>
  <c r="AE83" i="65"/>
  <c r="AF42" i="75"/>
  <c r="CP57" i="65"/>
  <c r="CQ15" i="65"/>
  <c r="W123" i="65"/>
  <c r="I96" i="81"/>
  <c r="O97" i="81"/>
  <c r="BL150" i="65"/>
  <c r="BM147" i="65"/>
  <c r="BW6" i="71"/>
  <c r="AG22" i="75"/>
  <c r="H91" i="81"/>
  <c r="GK6" i="71"/>
  <c r="AQ53" i="75"/>
  <c r="CY42" i="65"/>
  <c r="AH30" i="75"/>
  <c r="H84" i="81"/>
  <c r="FD86" i="79"/>
  <c r="AH50" i="75"/>
  <c r="CS71" i="65"/>
  <c r="BD76" i="71"/>
  <c r="AB105" i="65"/>
  <c r="AW105" i="69"/>
  <c r="FH44" i="79"/>
  <c r="GL5" i="71"/>
  <c r="O95" i="81"/>
  <c r="CP63" i="65"/>
  <c r="I88" i="81"/>
  <c r="BT75" i="65"/>
  <c r="GI13" i="71"/>
  <c r="AB18" i="65"/>
  <c r="GM56" i="71"/>
  <c r="J67" i="81"/>
  <c r="T80" i="65"/>
  <c r="M33" i="81"/>
  <c r="EM21" i="79"/>
  <c r="BD43" i="65"/>
  <c r="GF23" i="71"/>
  <c r="BM138" i="65"/>
  <c r="Y19" i="75"/>
  <c r="J30" i="81"/>
  <c r="AB69" i="75"/>
  <c r="AC136" i="65"/>
  <c r="AB113" i="65"/>
  <c r="U111" i="65"/>
  <c r="FE36" i="79"/>
  <c r="Z30" i="75"/>
  <c r="BC81" i="71"/>
  <c r="X35" i="75"/>
  <c r="T55" i="65"/>
  <c r="GN23" i="71"/>
  <c r="AA71" i="75"/>
  <c r="AG95" i="75"/>
  <c r="BD85" i="71"/>
  <c r="M76" i="81"/>
  <c r="U10" i="71"/>
  <c r="BU5" i="65"/>
  <c r="FC7" i="79"/>
  <c r="AA50" i="75"/>
  <c r="BL44" i="65"/>
  <c r="M64" i="81"/>
  <c r="CV72" i="65"/>
  <c r="CX55" i="65"/>
  <c r="BU94" i="65"/>
  <c r="CY5" i="71"/>
  <c r="CT122" i="65"/>
  <c r="Y91" i="75"/>
  <c r="CY67" i="65"/>
  <c r="GK65" i="71"/>
  <c r="AO37" i="75"/>
  <c r="CY80" i="65"/>
  <c r="FJ54" i="71"/>
  <c r="AA61" i="75"/>
  <c r="AA89" i="75"/>
  <c r="AZ15" i="71"/>
  <c r="DB8" i="65"/>
  <c r="FU14" i="71"/>
  <c r="FC59" i="79"/>
  <c r="FG38" i="79"/>
  <c r="V120" i="65"/>
  <c r="M34" i="81"/>
  <c r="H50" i="81"/>
  <c r="CR125" i="65"/>
  <c r="CR105" i="65"/>
  <c r="AI56" i="75"/>
  <c r="X91" i="75"/>
  <c r="AR89" i="75"/>
  <c r="EK85" i="79"/>
  <c r="DA72" i="65"/>
  <c r="AC55" i="65"/>
  <c r="FH37" i="79"/>
  <c r="BK33" i="65"/>
  <c r="BC41" i="71"/>
  <c r="GO102" i="71"/>
  <c r="FC91" i="79"/>
  <c r="W32" i="65"/>
  <c r="AN67" i="75"/>
  <c r="W14" i="65"/>
  <c r="M68" i="81"/>
  <c r="AZ63" i="71"/>
  <c r="BL102" i="65"/>
  <c r="CS154" i="65"/>
  <c r="X90" i="65"/>
  <c r="FS49" i="71"/>
  <c r="V25" i="65"/>
  <c r="DA11" i="65"/>
  <c r="CR62" i="65"/>
  <c r="BR39" i="65"/>
  <c r="U126" i="65"/>
  <c r="T41" i="65"/>
  <c r="CP51" i="65"/>
  <c r="FC47" i="79"/>
  <c r="FH38" i="79"/>
  <c r="BA48" i="65"/>
  <c r="FR87" i="71"/>
  <c r="GJ14" i="71"/>
  <c r="CV133" i="65"/>
  <c r="BC89" i="71"/>
  <c r="FJ101" i="71"/>
  <c r="T122" i="65"/>
  <c r="T35" i="65"/>
  <c r="FT63" i="71"/>
  <c r="CT101" i="65"/>
  <c r="J28" i="81"/>
  <c r="J29" i="81"/>
  <c r="K50" i="81"/>
  <c r="GJ84" i="71"/>
  <c r="N13" i="81"/>
  <c r="AX98" i="69"/>
  <c r="AD113" i="65"/>
  <c r="H101" i="81"/>
  <c r="CO72" i="65"/>
  <c r="GH31" i="71"/>
  <c r="CO15" i="65"/>
  <c r="BK135" i="65"/>
  <c r="GO68" i="71"/>
  <c r="BV98" i="65"/>
  <c r="K90" i="81"/>
  <c r="CT66" i="65"/>
  <c r="AD42" i="65"/>
  <c r="CZ103" i="65"/>
  <c r="J23" i="81"/>
  <c r="BB26" i="71"/>
  <c r="GM94" i="71"/>
  <c r="BI66" i="65"/>
  <c r="AB137" i="65"/>
  <c r="BD106" i="65"/>
  <c r="CU133" i="65"/>
  <c r="FG85" i="79"/>
  <c r="BB156" i="65"/>
  <c r="N62" i="81"/>
  <c r="FI52" i="79"/>
  <c r="BK151" i="65"/>
  <c r="BI153" i="65"/>
  <c r="X97" i="75"/>
  <c r="DA133" i="65"/>
  <c r="I62" i="81"/>
  <c r="CZ37" i="65"/>
  <c r="GG60" i="71"/>
  <c r="EM20" i="79"/>
  <c r="FA19" i="79"/>
  <c r="BL24" i="65"/>
  <c r="BU8" i="65"/>
  <c r="GN47" i="71"/>
  <c r="AD159" i="65"/>
  <c r="EN80" i="79"/>
  <c r="CS39" i="65"/>
  <c r="GG103" i="71"/>
  <c r="AJ42" i="75"/>
  <c r="BR9" i="65"/>
  <c r="P78" i="81"/>
  <c r="FC72" i="79"/>
  <c r="CX71" i="65"/>
  <c r="BL123" i="65"/>
  <c r="CV127" i="65"/>
  <c r="CV151" i="65"/>
  <c r="BI157" i="65"/>
  <c r="BC129" i="65"/>
  <c r="CR120" i="65"/>
  <c r="AD155" i="65"/>
  <c r="AC63" i="65"/>
  <c r="CW159" i="65"/>
  <c r="BS108" i="65"/>
  <c r="BD134" i="65"/>
  <c r="BB144" i="65"/>
  <c r="BC103" i="71"/>
  <c r="CW27" i="65"/>
  <c r="CU78" i="65"/>
  <c r="BV145" i="65"/>
  <c r="FD94" i="79"/>
  <c r="CW121" i="65"/>
  <c r="FB83" i="79"/>
  <c r="DA49" i="65"/>
  <c r="FR27" i="71"/>
  <c r="BM28" i="65"/>
  <c r="BS146" i="65"/>
  <c r="CY11" i="65"/>
  <c r="DC56" i="65"/>
  <c r="GH79" i="71"/>
  <c r="BB75" i="71"/>
  <c r="K22" i="81"/>
  <c r="CW116" i="65"/>
  <c r="BL95" i="65"/>
  <c r="FU63" i="71"/>
  <c r="CY37" i="65"/>
  <c r="CS20" i="65"/>
  <c r="BB68" i="71"/>
  <c r="AO99" i="75"/>
  <c r="CW77" i="65"/>
  <c r="BU38" i="65"/>
  <c r="BM41" i="65"/>
  <c r="AF49" i="75"/>
  <c r="DC129" i="65"/>
  <c r="GJ89" i="71"/>
  <c r="G41" i="65"/>
  <c r="BM24" i="65"/>
  <c r="GI103" i="71"/>
  <c r="GH83" i="71"/>
  <c r="FR37" i="71"/>
  <c r="BU139" i="65"/>
  <c r="CX137" i="65"/>
  <c r="BT87" i="65"/>
  <c r="AP56" i="75"/>
  <c r="V71" i="65"/>
  <c r="FF59" i="79"/>
  <c r="BD122" i="65"/>
  <c r="AF79" i="75"/>
  <c r="BM160" i="65"/>
  <c r="CO18" i="65"/>
  <c r="EN18" i="79"/>
  <c r="BA100" i="71"/>
  <c r="CP21" i="65"/>
  <c r="CP24" i="65"/>
  <c r="N59" i="81"/>
  <c r="BJ10" i="65"/>
  <c r="Y86" i="75"/>
  <c r="BU85" i="65"/>
  <c r="CX81" i="65"/>
  <c r="CS33" i="65"/>
  <c r="AZ72" i="65"/>
  <c r="X31" i="75"/>
  <c r="CQ115" i="65"/>
  <c r="FF7" i="79"/>
  <c r="V46" i="65"/>
  <c r="CR98" i="65"/>
  <c r="BB91" i="65"/>
  <c r="FD64" i="79"/>
  <c r="GH93" i="71"/>
  <c r="CY148" i="65"/>
  <c r="CP146" i="65"/>
  <c r="EL17" i="79"/>
  <c r="EL50" i="79"/>
  <c r="EN20" i="79"/>
  <c r="EL92" i="79"/>
  <c r="X29" i="75"/>
  <c r="BD45" i="71"/>
  <c r="AP94" i="75"/>
  <c r="CQ112" i="65"/>
  <c r="Z102" i="75"/>
  <c r="P42" i="81"/>
  <c r="GG75" i="71"/>
  <c r="Z9" i="75"/>
  <c r="N53" i="81"/>
  <c r="FA10" i="79"/>
  <c r="AH23" i="75"/>
  <c r="N28" i="81"/>
  <c r="FS45" i="71"/>
  <c r="EM7" i="79"/>
  <c r="N33" i="81"/>
  <c r="U58" i="65"/>
  <c r="FJ57" i="71"/>
  <c r="AA44" i="75"/>
  <c r="EM17" i="79"/>
  <c r="AA38" i="65"/>
  <c r="O19" i="81"/>
  <c r="P69" i="81"/>
  <c r="CU87" i="65"/>
  <c r="V12" i="65"/>
  <c r="BB6" i="65"/>
  <c r="FS91" i="71"/>
  <c r="FU65" i="71"/>
  <c r="AJ91" i="75"/>
  <c r="M75" i="81"/>
  <c r="BC82" i="71"/>
  <c r="N61" i="81"/>
  <c r="CT62" i="65"/>
  <c r="BR15" i="65"/>
  <c r="GM73" i="71"/>
  <c r="V143" i="65"/>
  <c r="CP19" i="65"/>
  <c r="FU53" i="71"/>
  <c r="GG23" i="71"/>
  <c r="AR107" i="75"/>
  <c r="FH27" i="79"/>
  <c r="CQ66" i="65"/>
  <c r="EG163" i="79"/>
  <c r="CU127" i="65"/>
  <c r="BC90" i="65"/>
  <c r="GK94" i="71"/>
  <c r="GL36" i="71"/>
  <c r="BA55" i="71"/>
  <c r="CP145" i="65"/>
  <c r="DC52" i="65"/>
  <c r="M9" i="81"/>
  <c r="AZ105" i="65"/>
  <c r="EN89" i="79"/>
  <c r="FA42" i="79"/>
  <c r="Q63" i="81"/>
  <c r="DC114" i="65"/>
  <c r="GN33" i="71"/>
  <c r="AZ20" i="65"/>
  <c r="FJ17" i="71"/>
  <c r="BC59" i="71"/>
  <c r="CU99" i="65"/>
  <c r="AC145" i="65"/>
  <c r="N41" i="81"/>
  <c r="BJ47" i="65"/>
  <c r="BT23" i="65"/>
  <c r="BR149" i="65"/>
  <c r="AR19" i="75"/>
  <c r="BU89" i="65"/>
  <c r="CY48" i="65"/>
  <c r="GK100" i="71"/>
  <c r="J38" i="81"/>
  <c r="BJ105" i="69"/>
  <c r="BW66" i="71"/>
  <c r="AB154" i="65"/>
  <c r="BJ153" i="65"/>
  <c r="CS90" i="65"/>
  <c r="EZ27" i="79"/>
  <c r="AT103" i="69"/>
  <c r="BK117" i="65"/>
  <c r="BU126" i="65"/>
  <c r="BD44" i="71"/>
  <c r="BJ8" i="65"/>
  <c r="T60" i="65"/>
  <c r="FJ28" i="71"/>
  <c r="W134" i="65"/>
  <c r="FR101" i="71"/>
  <c r="FS38" i="71"/>
  <c r="EO27" i="79"/>
  <c r="AZ20" i="71"/>
  <c r="CQ135" i="65"/>
  <c r="CO99" i="65"/>
  <c r="FB56" i="79"/>
  <c r="BC75" i="71"/>
  <c r="CY157" i="65"/>
  <c r="DA6" i="65"/>
  <c r="W94" i="65"/>
  <c r="CQ144" i="65"/>
  <c r="CW23" i="65"/>
  <c r="I37" i="81"/>
  <c r="AF90" i="75"/>
  <c r="BV97" i="65"/>
  <c r="FU78" i="71"/>
  <c r="AZ13" i="65"/>
  <c r="CR103" i="65"/>
  <c r="FC75" i="79"/>
  <c r="CT69" i="65"/>
  <c r="CX104" i="65"/>
  <c r="AR70" i="75"/>
  <c r="DB150" i="65"/>
  <c r="DC157" i="65"/>
  <c r="AD28" i="65"/>
  <c r="GN93" i="71"/>
  <c r="U17" i="79"/>
  <c r="GK101" i="71"/>
  <c r="FG30" i="79"/>
  <c r="GF56" i="71"/>
  <c r="FI92" i="79"/>
  <c r="BM8" i="65"/>
  <c r="L13" i="81"/>
  <c r="U30" i="79"/>
  <c r="FB80" i="79"/>
  <c r="AP46" i="75"/>
  <c r="GN68" i="71"/>
  <c r="CS94" i="65"/>
  <c r="FT86" i="71"/>
  <c r="FQ65" i="71"/>
  <c r="CU17" i="65"/>
  <c r="BU82" i="65"/>
  <c r="BK18" i="65"/>
  <c r="BU86" i="65"/>
  <c r="FA8" i="79"/>
  <c r="AH58" i="75"/>
  <c r="BV80" i="65"/>
  <c r="BD18" i="65"/>
  <c r="EL28" i="79"/>
  <c r="O51" i="81"/>
  <c r="BU107" i="65"/>
  <c r="G43" i="65"/>
  <c r="GO101" i="71"/>
  <c r="CU41" i="65"/>
  <c r="DC97" i="65"/>
  <c r="AC149" i="65"/>
  <c r="AB88" i="65"/>
  <c r="DA32" i="65"/>
  <c r="Y25" i="75"/>
  <c r="V14" i="65"/>
  <c r="BA133" i="65"/>
  <c r="AE24" i="65"/>
  <c r="BJ139" i="65"/>
  <c r="DA148" i="65"/>
  <c r="CV84" i="65"/>
  <c r="DA103" i="65"/>
  <c r="Y59" i="75"/>
  <c r="CX138" i="65"/>
  <c r="CR29" i="65"/>
  <c r="CQ89" i="65"/>
  <c r="FR39" i="71"/>
  <c r="K97" i="81"/>
  <c r="GM42" i="71"/>
  <c r="FD75" i="79"/>
  <c r="CR22" i="65"/>
  <c r="BJ92" i="65"/>
  <c r="GH41" i="71"/>
  <c r="CP69" i="65"/>
  <c r="FT5" i="71"/>
  <c r="GF74" i="71"/>
  <c r="FE86" i="79"/>
  <c r="BL27" i="65"/>
  <c r="CO23" i="65"/>
  <c r="BU125" i="65"/>
  <c r="GK29" i="71"/>
  <c r="BT144" i="65"/>
  <c r="AC12" i="65"/>
  <c r="CO123" i="65"/>
  <c r="FG20" i="79"/>
  <c r="BU131" i="65"/>
  <c r="BJ46" i="65"/>
  <c r="CO143" i="65"/>
  <c r="CX25" i="65"/>
  <c r="CV161" i="65"/>
  <c r="BD141" i="65"/>
  <c r="CU155" i="65"/>
  <c r="BV132" i="65"/>
  <c r="FE42" i="79"/>
  <c r="CT39" i="65"/>
  <c r="FG40" i="79"/>
  <c r="L84" i="81"/>
  <c r="BJ133" i="65"/>
  <c r="FB65" i="79"/>
  <c r="V39" i="65"/>
  <c r="AO100" i="75"/>
  <c r="CS69" i="65"/>
  <c r="U33" i="65"/>
  <c r="BD24" i="65"/>
  <c r="AZ26" i="65"/>
  <c r="AD70" i="65"/>
  <c r="M14" i="81"/>
  <c r="BS29" i="65"/>
  <c r="I36" i="81"/>
  <c r="BC34" i="65"/>
  <c r="AB14" i="75"/>
  <c r="FE48" i="79"/>
  <c r="CQ72" i="65"/>
  <c r="Y87" i="75"/>
  <c r="X72" i="75"/>
  <c r="O99" i="81"/>
  <c r="FE73" i="79"/>
  <c r="CO121" i="65"/>
  <c r="BK71" i="65"/>
  <c r="BC59" i="65"/>
  <c r="GL91" i="71"/>
  <c r="BU150" i="65"/>
  <c r="FU16" i="71"/>
  <c r="BD30" i="65"/>
  <c r="EL26" i="79"/>
  <c r="FA6" i="79"/>
  <c r="EM28" i="79"/>
  <c r="K56" i="81"/>
  <c r="FJ51" i="71"/>
  <c r="X68" i="75"/>
  <c r="U19" i="65"/>
  <c r="X79" i="65"/>
  <c r="GH42" i="71"/>
  <c r="FR95" i="71"/>
  <c r="J82" i="81"/>
  <c r="AJ12" i="75"/>
  <c r="BC74" i="65"/>
  <c r="GN38" i="71"/>
  <c r="BC50" i="71"/>
  <c r="L51" i="81"/>
  <c r="EZ76" i="79"/>
  <c r="BU36" i="65"/>
  <c r="DA54" i="65"/>
  <c r="U117" i="65"/>
  <c r="BJ87" i="65"/>
  <c r="GG91" i="71"/>
  <c r="GJ74" i="71"/>
  <c r="GO19" i="71"/>
  <c r="FG7" i="79"/>
  <c r="AD72" i="65"/>
  <c r="T161" i="65"/>
  <c r="V62" i="65"/>
  <c r="AF45" i="75"/>
  <c r="BM43" i="65"/>
  <c r="AB95" i="75"/>
  <c r="FS66" i="71"/>
  <c r="M18" i="81"/>
  <c r="BC28" i="65"/>
  <c r="AE29" i="65"/>
  <c r="EO55" i="79"/>
  <c r="BK7" i="65"/>
  <c r="CO161" i="65"/>
  <c r="AZ28" i="71"/>
  <c r="J49" i="81"/>
  <c r="CO81" i="65"/>
  <c r="U18" i="65"/>
  <c r="AB21" i="65"/>
  <c r="W135" i="65"/>
  <c r="GJ60" i="71"/>
  <c r="CZ149" i="65"/>
  <c r="AC59" i="65"/>
  <c r="AB98" i="75"/>
  <c r="BM75" i="65"/>
  <c r="DA123" i="65"/>
  <c r="AZ93" i="65"/>
  <c r="BM113" i="65"/>
  <c r="AN34" i="75"/>
  <c r="CX110" i="65"/>
  <c r="X43" i="65"/>
  <c r="BR13" i="65"/>
  <c r="FF102" i="79"/>
  <c r="CT156" i="65"/>
  <c r="GG10" i="71"/>
  <c r="BK51" i="65"/>
  <c r="N30" i="81"/>
  <c r="CT40" i="65"/>
  <c r="BV92" i="65"/>
  <c r="GG55" i="71"/>
  <c r="AI75" i="75"/>
  <c r="GI43" i="71"/>
  <c r="CP8" i="65"/>
  <c r="CW42" i="65"/>
  <c r="AJ45" i="75"/>
  <c r="AA10" i="65"/>
  <c r="U90" i="65"/>
  <c r="EM81" i="79"/>
  <c r="FS75" i="71"/>
  <c r="EK67" i="79"/>
  <c r="GF72" i="71"/>
  <c r="BR22" i="65"/>
  <c r="GI12" i="71"/>
  <c r="DB12" i="65"/>
  <c r="AP77" i="75"/>
  <c r="V21" i="65"/>
  <c r="M104" i="81"/>
  <c r="AC45" i="65"/>
  <c r="CU74" i="65"/>
  <c r="AP79" i="75"/>
  <c r="BA39" i="71"/>
  <c r="AB151" i="65"/>
  <c r="EK61" i="79"/>
  <c r="AR24" i="75"/>
  <c r="CS159" i="65"/>
  <c r="DB149" i="65"/>
  <c r="CV75" i="65"/>
  <c r="AO81" i="75"/>
  <c r="BD7" i="65"/>
  <c r="CU38" i="65"/>
  <c r="X80" i="65"/>
  <c r="AJ27" i="75"/>
  <c r="BI34" i="65"/>
  <c r="EZ49" i="79"/>
  <c r="GN104" i="71"/>
  <c r="BD19" i="65"/>
  <c r="BB130" i="65"/>
  <c r="EL34" i="79"/>
  <c r="J26" i="81"/>
  <c r="CP30" i="65"/>
  <c r="K79" i="81"/>
  <c r="BK129" i="65"/>
  <c r="EK68" i="79"/>
  <c r="CZ51" i="65"/>
  <c r="EK21" i="79"/>
  <c r="BB52" i="71"/>
  <c r="T163" i="65"/>
  <c r="BK101" i="69"/>
  <c r="FJ102" i="71"/>
  <c r="FQ14" i="71"/>
  <c r="GG67" i="71"/>
  <c r="U66" i="65"/>
  <c r="FE71" i="79"/>
  <c r="BA23" i="71"/>
  <c r="FH53" i="79"/>
  <c r="DB94" i="65"/>
  <c r="O47" i="81"/>
  <c r="N85" i="81"/>
  <c r="AZ156" i="65"/>
  <c r="FU80" i="71"/>
  <c r="CQ122" i="65"/>
  <c r="CY61" i="65"/>
  <c r="CS38" i="65"/>
  <c r="EM86" i="79"/>
  <c r="BU31" i="65"/>
  <c r="EO45" i="79"/>
  <c r="AB17" i="65"/>
  <c r="L48" i="81"/>
  <c r="BB46" i="65"/>
  <c r="CS22" i="65"/>
  <c r="FE89" i="79"/>
  <c r="AH37" i="75"/>
  <c r="GO65" i="71"/>
  <c r="FR46" i="71"/>
  <c r="Q84" i="81"/>
  <c r="EK31" i="79"/>
  <c r="BL7" i="65"/>
  <c r="BS100" i="65"/>
  <c r="CQ105" i="65"/>
  <c r="BM26" i="65"/>
  <c r="CX40" i="65"/>
  <c r="GO27" i="71"/>
  <c r="FR38" i="71"/>
  <c r="K104" i="81"/>
  <c r="AB20" i="75"/>
  <c r="CO64" i="65"/>
  <c r="BB76" i="71"/>
  <c r="GL76" i="71"/>
  <c r="AA76" i="65"/>
  <c r="AA54" i="75"/>
  <c r="CP15" i="65"/>
  <c r="FH93" i="79"/>
  <c r="FB96" i="79"/>
  <c r="GN9" i="71"/>
  <c r="CQ104" i="65"/>
  <c r="AA62" i="75"/>
  <c r="AD78" i="65"/>
  <c r="CT31" i="65"/>
  <c r="AC16" i="65"/>
  <c r="DB138" i="65"/>
  <c r="Y45" i="75"/>
  <c r="GG46" i="71"/>
  <c r="BI93" i="65"/>
  <c r="K55" i="81"/>
  <c r="GL87" i="71"/>
  <c r="AQ88" i="75"/>
  <c r="CW146" i="65"/>
  <c r="H27" i="81"/>
  <c r="BB54" i="65"/>
  <c r="AJ19" i="75"/>
  <c r="AC84" i="65"/>
  <c r="FG28" i="79"/>
  <c r="GM102" i="71"/>
  <c r="GI27" i="71"/>
  <c r="BL67" i="65"/>
  <c r="BC147" i="65"/>
  <c r="DC35" i="65"/>
  <c r="CV53" i="65"/>
  <c r="BK156" i="65"/>
  <c r="AZ67" i="65"/>
  <c r="H92" i="81"/>
  <c r="CU39" i="65"/>
  <c r="AA131" i="65"/>
  <c r="CY30" i="65"/>
  <c r="EL47" i="79"/>
  <c r="V140" i="65"/>
  <c r="FD72" i="79"/>
  <c r="FQ56" i="71"/>
  <c r="CQ36" i="65"/>
  <c r="EO58" i="79"/>
  <c r="DC144" i="65"/>
  <c r="BJ106" i="65"/>
  <c r="BR47" i="65"/>
  <c r="FF14" i="79"/>
  <c r="CR153" i="65"/>
  <c r="GO10" i="71"/>
  <c r="BU53" i="65"/>
  <c r="BA104" i="65"/>
  <c r="BA16" i="71"/>
  <c r="EZ12" i="79"/>
  <c r="GK51" i="71"/>
  <c r="CU10" i="65"/>
  <c r="GL51" i="71"/>
  <c r="BK67" i="65"/>
  <c r="BK34" i="65"/>
  <c r="AC158" i="65"/>
  <c r="N76" i="81"/>
  <c r="AA60" i="65"/>
  <c r="BU106" i="65"/>
  <c r="BD126" i="65"/>
  <c r="V158" i="65"/>
  <c r="CZ128" i="65"/>
  <c r="AI79" i="75"/>
  <c r="GK85" i="71"/>
  <c r="BC112" i="65"/>
  <c r="AB60" i="65"/>
  <c r="EL81" i="79"/>
  <c r="BS152" i="65"/>
  <c r="Z28" i="75"/>
  <c r="AZ136" i="65"/>
  <c r="AD59" i="65"/>
  <c r="CO125" i="65"/>
  <c r="DC109" i="65"/>
  <c r="DB88" i="65"/>
  <c r="GO89" i="71"/>
  <c r="L49" i="81"/>
  <c r="FG57" i="79"/>
  <c r="AF29" i="75"/>
  <c r="AQ55" i="75"/>
  <c r="GG79" i="71"/>
  <c r="V49" i="65"/>
  <c r="FA72" i="79"/>
  <c r="GJ81" i="71"/>
  <c r="EM94" i="79"/>
  <c r="EO62" i="79"/>
  <c r="BJ53" i="65"/>
  <c r="GL96" i="71"/>
  <c r="AA24" i="75"/>
  <c r="BD38" i="65"/>
  <c r="EM49" i="79"/>
  <c r="V92" i="65"/>
  <c r="EL15" i="79"/>
  <c r="CW41" i="65"/>
  <c r="CW92" i="65"/>
  <c r="BV131" i="65"/>
  <c r="CP122" i="65"/>
  <c r="BB74" i="65"/>
  <c r="O39" i="81"/>
  <c r="DC141" i="65"/>
  <c r="J63" i="81"/>
  <c r="BD58" i="65"/>
  <c r="BL80" i="65"/>
  <c r="W139" i="65"/>
  <c r="BT5" i="65"/>
  <c r="BV154" i="65"/>
  <c r="M46" i="81"/>
  <c r="GF47" i="71"/>
  <c r="CV95" i="65"/>
  <c r="AE59" i="65"/>
  <c r="BA75" i="71"/>
  <c r="N90" i="81"/>
  <c r="P29" i="81"/>
  <c r="CW151" i="65"/>
  <c r="K81" i="81"/>
  <c r="EK35" i="79"/>
  <c r="FB86" i="79"/>
  <c r="O61" i="81"/>
  <c r="GN57" i="71"/>
  <c r="FR81" i="71"/>
  <c r="EL93" i="79"/>
  <c r="H20" i="81"/>
  <c r="EZ80" i="79"/>
  <c r="EN102" i="79"/>
  <c r="BV100" i="65"/>
  <c r="EN99" i="79"/>
  <c r="FC21" i="79"/>
  <c r="Z73" i="75"/>
  <c r="GH38" i="71"/>
  <c r="DA56" i="65"/>
  <c r="BM128" i="65"/>
  <c r="BA78" i="71"/>
  <c r="W75" i="65"/>
  <c r="EK69" i="79"/>
  <c r="AE97" i="65"/>
  <c r="GJ33" i="71"/>
  <c r="X41" i="75"/>
  <c r="AJ24" i="75"/>
  <c r="GO82" i="71"/>
  <c r="AJ43" i="75"/>
  <c r="H39" i="81"/>
  <c r="BJ61" i="65"/>
  <c r="FT81" i="71"/>
  <c r="GN25" i="71"/>
  <c r="M63" i="81"/>
  <c r="AA68" i="75"/>
  <c r="BJ39" i="65"/>
  <c r="FF76" i="79"/>
  <c r="GL31" i="71"/>
  <c r="BA95" i="71"/>
  <c r="GH30" i="71"/>
  <c r="X28" i="75"/>
  <c r="DC58" i="65"/>
  <c r="CZ69" i="65"/>
  <c r="BR66" i="65"/>
  <c r="FJ10" i="71"/>
  <c r="BC80" i="71"/>
  <c r="AQ104" i="75"/>
  <c r="FC48" i="79"/>
  <c r="CV124" i="65"/>
  <c r="CZ138" i="65"/>
  <c r="AE150" i="65"/>
  <c r="CU49" i="65"/>
  <c r="CO117" i="65"/>
  <c r="CZ77" i="65"/>
  <c r="CU64" i="65"/>
  <c r="AZ60" i="65"/>
  <c r="BS163" i="65"/>
  <c r="BD91" i="71"/>
  <c r="FB7" i="79"/>
  <c r="H105" i="81"/>
  <c r="FC27" i="79"/>
  <c r="AZ76" i="71"/>
  <c r="P12" i="81"/>
  <c r="BK74" i="65"/>
  <c r="GO52" i="71"/>
  <c r="FT53" i="71"/>
  <c r="AZ138" i="65"/>
  <c r="FS50" i="71"/>
  <c r="CS128" i="65"/>
  <c r="FI80" i="79"/>
  <c r="AN84" i="75"/>
  <c r="CU75" i="65"/>
  <c r="BD80" i="65"/>
  <c r="AR13" i="75"/>
  <c r="BD131" i="65"/>
  <c r="FA44" i="79"/>
  <c r="AA75" i="65"/>
  <c r="FJ11" i="71"/>
  <c r="AF103" i="75"/>
  <c r="AD16" i="65"/>
  <c r="EZ5" i="79"/>
  <c r="AH53" i="75"/>
  <c r="EJ158" i="79"/>
  <c r="FE55" i="79"/>
  <c r="BV138" i="65"/>
  <c r="AC123" i="65"/>
  <c r="AB86" i="75"/>
  <c r="BC27" i="65"/>
  <c r="FA5" i="79"/>
  <c r="DC36" i="65"/>
  <c r="AX102" i="69"/>
  <c r="EG160" i="79"/>
  <c r="BA88" i="65"/>
  <c r="BD98" i="71"/>
  <c r="AP74" i="75"/>
  <c r="BC155" i="65"/>
  <c r="EL42" i="79"/>
  <c r="FG12" i="79"/>
  <c r="BR164" i="65"/>
  <c r="CT15" i="65"/>
  <c r="N66" i="81"/>
  <c r="FU76" i="71"/>
  <c r="X102" i="65"/>
  <c r="FI45" i="79"/>
  <c r="FG87" i="79"/>
  <c r="AB155" i="65"/>
  <c r="BI31" i="65"/>
  <c r="BD125" i="65"/>
  <c r="GK35" i="71"/>
  <c r="CU145" i="65"/>
  <c r="J102" i="81"/>
  <c r="BA91" i="65"/>
  <c r="AA87" i="75"/>
  <c r="CU97" i="65"/>
  <c r="BB79" i="65"/>
  <c r="DA141" i="65"/>
  <c r="EO25" i="79"/>
  <c r="CS93" i="65"/>
  <c r="AZ89" i="71"/>
  <c r="CR37" i="65"/>
  <c r="FR61" i="71"/>
  <c r="BR144" i="65"/>
  <c r="AP107" i="75"/>
  <c r="BD25" i="65"/>
  <c r="FI25" i="79"/>
  <c r="N14" i="81"/>
  <c r="N7" i="81"/>
  <c r="GM76" i="71"/>
  <c r="J68" i="81"/>
  <c r="M95" i="81"/>
  <c r="K7" i="81"/>
  <c r="DB134" i="65"/>
  <c r="AA71" i="65"/>
  <c r="BT58" i="65"/>
  <c r="CR43" i="65"/>
  <c r="CX76" i="65"/>
  <c r="GF73" i="71"/>
  <c r="BS69" i="65"/>
  <c r="AD25" i="65"/>
  <c r="CS152" i="65"/>
  <c r="CW62" i="65"/>
  <c r="BK148" i="65"/>
  <c r="CR109" i="65"/>
  <c r="BB101" i="65"/>
  <c r="AC10" i="65"/>
  <c r="X128" i="65"/>
  <c r="EM40" i="79"/>
  <c r="BR126" i="65"/>
  <c r="AB20" i="65"/>
  <c r="AB142" i="65"/>
  <c r="BV109" i="65"/>
  <c r="N27" i="81"/>
  <c r="AO11" i="75"/>
  <c r="BV14" i="65"/>
  <c r="GI79" i="71"/>
  <c r="GO59" i="71"/>
  <c r="BS36" i="65"/>
  <c r="GO58" i="71"/>
  <c r="BB75" i="65"/>
  <c r="BI61" i="65"/>
  <c r="EO48" i="79"/>
  <c r="AA122" i="65"/>
  <c r="FD93" i="79"/>
  <c r="CR64" i="65"/>
  <c r="DA15" i="65"/>
  <c r="CZ161" i="65"/>
  <c r="CZ157" i="65"/>
  <c r="FG27" i="79"/>
  <c r="BR113" i="65"/>
  <c r="L102" i="81"/>
  <c r="BM136" i="65"/>
  <c r="GH84" i="71"/>
  <c r="BB84" i="71"/>
  <c r="I81" i="81"/>
  <c r="DC5" i="65"/>
  <c r="BS154" i="65"/>
  <c r="BM93" i="65"/>
  <c r="P50" i="81"/>
  <c r="BI45" i="65"/>
  <c r="CQ16" i="65"/>
  <c r="FJ96" i="71"/>
  <c r="GI34" i="71"/>
  <c r="FI101" i="79"/>
  <c r="CQ100" i="65"/>
  <c r="CT19" i="65"/>
  <c r="X61" i="75"/>
  <c r="BR158" i="65"/>
  <c r="CU57" i="65"/>
  <c r="BI14" i="65"/>
  <c r="AA31" i="75"/>
  <c r="BA77" i="65"/>
  <c r="CY10" i="65"/>
  <c r="AZ28" i="65"/>
  <c r="FH86" i="79"/>
  <c r="FQ72" i="71"/>
  <c r="GN67" i="71"/>
  <c r="CT35" i="65"/>
  <c r="DC31" i="65"/>
  <c r="BC28" i="71"/>
  <c r="CO34" i="65"/>
  <c r="V119" i="65"/>
  <c r="BJ147" i="65"/>
  <c r="AA17" i="65"/>
  <c r="DA68" i="65"/>
  <c r="AD40" i="65"/>
  <c r="BR55" i="65"/>
  <c r="I67" i="81"/>
  <c r="FB48" i="79"/>
  <c r="DA145" i="65"/>
  <c r="FF13" i="79"/>
  <c r="EN78" i="79"/>
  <c r="BL115" i="65"/>
  <c r="GH25" i="71"/>
  <c r="FE27" i="79"/>
  <c r="EN5" i="79"/>
  <c r="CV117" i="65"/>
  <c r="T19" i="65"/>
  <c r="AO28" i="75"/>
  <c r="EO18" i="79"/>
  <c r="T40" i="65"/>
  <c r="BM55" i="65"/>
  <c r="T75" i="65"/>
  <c r="GG70" i="71"/>
  <c r="CY41" i="65"/>
  <c r="AB101" i="75"/>
  <c r="FU72" i="71"/>
  <c r="BJ18" i="65"/>
  <c r="FR96" i="71"/>
  <c r="H87" i="81"/>
  <c r="N52" i="81"/>
  <c r="V100" i="65"/>
  <c r="AD27" i="65"/>
  <c r="BU15" i="65"/>
  <c r="FC103" i="79"/>
  <c r="AZ70" i="71"/>
  <c r="EZ33" i="79"/>
  <c r="BR129" i="65"/>
  <c r="AZ30" i="71"/>
  <c r="AZ102" i="71"/>
  <c r="CX103" i="65"/>
  <c r="EL65" i="79"/>
  <c r="FQ59" i="71"/>
  <c r="EM39" i="79"/>
  <c r="BC85" i="71"/>
  <c r="X33" i="65"/>
  <c r="AR58" i="75"/>
  <c r="V85" i="65"/>
  <c r="M32" i="81"/>
  <c r="H62" i="81"/>
  <c r="GJ57" i="71"/>
  <c r="DA23" i="65"/>
  <c r="EO100" i="79"/>
  <c r="CX82" i="65"/>
  <c r="EK60" i="79"/>
  <c r="CW109" i="65"/>
  <c r="BT66" i="65"/>
  <c r="BS27" i="65"/>
  <c r="BU74" i="65"/>
  <c r="BU28" i="65"/>
  <c r="BL20" i="65"/>
  <c r="EM95" i="79"/>
  <c r="BL28" i="65"/>
  <c r="X16" i="75"/>
  <c r="GO53" i="71"/>
  <c r="FQ13" i="71"/>
  <c r="BL74" i="65"/>
  <c r="FU56" i="71"/>
  <c r="GN83" i="71"/>
  <c r="GH14" i="71"/>
  <c r="FS8" i="71"/>
  <c r="BC101" i="65"/>
  <c r="H23" i="81"/>
  <c r="DC124" i="65"/>
  <c r="AH80" i="75"/>
  <c r="AB87" i="75"/>
  <c r="FF26" i="79"/>
  <c r="GK89" i="71"/>
  <c r="GN28" i="71"/>
  <c r="CP62" i="65"/>
  <c r="M49" i="81"/>
  <c r="CO59" i="65"/>
  <c r="I104" i="81"/>
  <c r="BD18" i="71"/>
  <c r="X71" i="75"/>
  <c r="BM38" i="65"/>
  <c r="GH89" i="71"/>
  <c r="BD111" i="65"/>
  <c r="FQ68" i="71"/>
  <c r="AJ80" i="75"/>
  <c r="AG11" i="75"/>
  <c r="CY57" i="65"/>
  <c r="BB8" i="65"/>
  <c r="BT29" i="65"/>
  <c r="BR127" i="65"/>
  <c r="J19" i="81"/>
  <c r="AH27" i="75"/>
  <c r="AJ67" i="75"/>
  <c r="L36" i="81"/>
  <c r="FQ104" i="71"/>
  <c r="BK100" i="69"/>
  <c r="AA51" i="75"/>
  <c r="CZ47" i="65"/>
  <c r="EN45" i="79"/>
  <c r="FI44" i="79"/>
  <c r="DC135" i="65"/>
  <c r="FG37" i="79"/>
  <c r="DC152" i="65"/>
  <c r="Z13" i="75"/>
  <c r="EM36" i="79"/>
  <c r="AD74" i="65"/>
  <c r="EM53" i="79"/>
  <c r="BU46" i="65"/>
  <c r="FE12" i="79"/>
  <c r="AC72" i="65"/>
  <c r="AH85" i="75"/>
  <c r="BC70" i="71"/>
  <c r="BD58" i="71"/>
  <c r="AC90" i="65"/>
  <c r="AO22" i="75"/>
  <c r="T99" i="65"/>
  <c r="FT64" i="71"/>
  <c r="BC68" i="71"/>
  <c r="AF83" i="75"/>
  <c r="AI9" i="75"/>
  <c r="FU96" i="71"/>
  <c r="AZ83" i="71"/>
  <c r="BD69" i="71"/>
  <c r="BL62" i="65"/>
  <c r="EZ63" i="79"/>
  <c r="DA50" i="65"/>
  <c r="AE72" i="65"/>
  <c r="CV16" i="65"/>
  <c r="GN30" i="71"/>
  <c r="FE57" i="79"/>
  <c r="AI43" i="75"/>
  <c r="BB83" i="71"/>
  <c r="FB68" i="79"/>
  <c r="AD66" i="65"/>
  <c r="CX32" i="65"/>
  <c r="FR19" i="71"/>
  <c r="T62" i="65"/>
  <c r="BM100" i="65"/>
  <c r="EK41" i="79"/>
  <c r="BA19" i="71"/>
  <c r="EM78" i="79"/>
  <c r="FG16" i="79"/>
  <c r="BM130" i="65"/>
  <c r="FS15" i="71"/>
  <c r="M62" i="81"/>
  <c r="FD25" i="79"/>
  <c r="K87" i="81"/>
  <c r="GF80" i="71"/>
  <c r="FG50" i="79"/>
  <c r="AA65" i="75"/>
  <c r="BJ119" i="65"/>
  <c r="FH19" i="79"/>
  <c r="CU139" i="65"/>
  <c r="CS42" i="65"/>
  <c r="BV89" i="65"/>
  <c r="CS158" i="65"/>
  <c r="AD18" i="65"/>
  <c r="EK34" i="79"/>
  <c r="AA59" i="65"/>
  <c r="BI150" i="65"/>
  <c r="BI126" i="65"/>
  <c r="X99" i="65"/>
  <c r="CV67" i="65"/>
  <c r="X64" i="75"/>
  <c r="BA115" i="65"/>
  <c r="BL157" i="65"/>
  <c r="FD45" i="79"/>
  <c r="BS20" i="65"/>
  <c r="BJ109" i="65"/>
  <c r="GL35" i="71"/>
  <c r="AC71" i="65"/>
  <c r="FF69" i="79"/>
  <c r="GL81" i="71"/>
  <c r="FE62" i="79"/>
  <c r="BK147" i="65"/>
  <c r="AH33" i="75"/>
  <c r="X87" i="65"/>
  <c r="M52" i="81"/>
  <c r="BS133" i="65"/>
  <c r="CU95" i="65"/>
  <c r="BL31" i="65"/>
  <c r="FG36" i="79"/>
  <c r="FD29" i="79"/>
  <c r="CZ81" i="65"/>
  <c r="DC91" i="65"/>
  <c r="BK143" i="65"/>
  <c r="BU7" i="65"/>
  <c r="CU13" i="65"/>
  <c r="X109" i="65"/>
  <c r="DC32" i="65"/>
  <c r="W113" i="65"/>
  <c r="CT22" i="65"/>
  <c r="AE105" i="65"/>
  <c r="AE66" i="65"/>
  <c r="BA140" i="65"/>
  <c r="CR78" i="65"/>
  <c r="FA54" i="79"/>
  <c r="FS82" i="71"/>
  <c r="CW100" i="65"/>
  <c r="CT150" i="65"/>
  <c r="I89" i="81"/>
  <c r="CQ153" i="65"/>
  <c r="DB42" i="65"/>
  <c r="AZ27" i="65"/>
  <c r="BS31" i="65"/>
  <c r="FE20" i="79"/>
  <c r="AD161" i="65"/>
  <c r="BV53" i="65"/>
  <c r="CS10" i="65"/>
  <c r="BL66" i="65"/>
  <c r="L44" i="81"/>
  <c r="J77" i="81"/>
  <c r="DA63" i="65"/>
  <c r="GJ98" i="71"/>
  <c r="GF82" i="71"/>
  <c r="CV36" i="65"/>
  <c r="L25" i="81"/>
  <c r="U53" i="65"/>
  <c r="CT127" i="65"/>
  <c r="P38" i="81"/>
  <c r="BT138" i="65"/>
  <c r="BV88" i="65"/>
  <c r="DC14" i="65"/>
  <c r="AC25" i="65"/>
  <c r="EL73" i="79"/>
  <c r="EZ52" i="79"/>
  <c r="BJ135" i="65"/>
  <c r="T111" i="65"/>
  <c r="CU128" i="65"/>
  <c r="Q12" i="81"/>
  <c r="AB159" i="65"/>
  <c r="BC82" i="65"/>
  <c r="AB36" i="65"/>
  <c r="DA34" i="65"/>
  <c r="BC21" i="65"/>
  <c r="BT54" i="65"/>
  <c r="AO47" i="75"/>
  <c r="AZ49" i="71"/>
  <c r="FR47" i="71"/>
  <c r="FA64" i="79"/>
  <c r="FE18" i="79"/>
  <c r="AA108" i="65"/>
  <c r="BJ142" i="65"/>
  <c r="GH40" i="71"/>
  <c r="U13" i="79"/>
  <c r="CV42" i="65"/>
  <c r="BL72" i="65"/>
  <c r="CP119" i="65"/>
  <c r="AA117" i="65"/>
  <c r="CW81" i="65"/>
  <c r="AC61" i="65"/>
  <c r="BK91" i="65"/>
  <c r="CV79" i="65"/>
  <c r="FG95" i="79"/>
  <c r="AB50" i="75"/>
  <c r="BD155" i="65"/>
  <c r="BC56" i="65"/>
  <c r="GH88" i="71"/>
  <c r="BM87" i="65"/>
  <c r="AC15" i="65"/>
  <c r="L21" i="81"/>
  <c r="BU44" i="65"/>
  <c r="AE164" i="65"/>
  <c r="GG87" i="71"/>
  <c r="BS23" i="65"/>
  <c r="GO73" i="71"/>
  <c r="AQ12" i="75"/>
  <c r="CX134" i="65"/>
  <c r="BL101" i="65"/>
  <c r="V88" i="65"/>
  <c r="DC46" i="65"/>
  <c r="BI75" i="65"/>
  <c r="EM75" i="79"/>
  <c r="FA47" i="79"/>
  <c r="EJ160" i="79"/>
  <c r="GG37" i="71"/>
  <c r="AE74" i="65"/>
  <c r="BC65" i="65"/>
  <c r="BD23" i="65"/>
  <c r="BB98" i="65"/>
  <c r="EL45" i="79"/>
  <c r="GG45" i="71"/>
  <c r="CU19" i="65"/>
  <c r="CR15" i="65"/>
  <c r="FE98" i="79"/>
  <c r="BV77" i="65"/>
  <c r="CU106" i="65"/>
  <c r="CR162" i="65"/>
  <c r="FS95" i="71"/>
  <c r="CP26" i="65"/>
  <c r="CV20" i="65"/>
  <c r="CX38" i="65"/>
  <c r="X87" i="75"/>
  <c r="CU151" i="65"/>
  <c r="X81" i="65"/>
  <c r="Q100" i="81"/>
  <c r="FB13" i="79"/>
  <c r="V17" i="65"/>
  <c r="CR134" i="65"/>
  <c r="BA46" i="71"/>
  <c r="BB36" i="65"/>
  <c r="AP86" i="75"/>
  <c r="DB36" i="65"/>
  <c r="CP29" i="65"/>
  <c r="FQ100" i="71"/>
  <c r="BS8" i="65"/>
  <c r="BB25" i="71"/>
  <c r="GF6" i="71"/>
  <c r="BS17" i="65"/>
  <c r="GI24" i="71"/>
  <c r="EK46" i="79"/>
  <c r="CW134" i="65"/>
  <c r="Q30" i="81"/>
  <c r="GI33" i="71"/>
  <c r="V110" i="65"/>
  <c r="BR122" i="65"/>
  <c r="J22" i="81"/>
  <c r="GK56" i="71"/>
  <c r="Q98" i="81"/>
  <c r="GN101" i="71"/>
  <c r="BR7" i="65"/>
  <c r="BJ69" i="65"/>
  <c r="BS143" i="65"/>
  <c r="H72" i="81"/>
  <c r="BA37" i="71"/>
  <c r="GO34" i="71"/>
  <c r="CU93" i="65"/>
  <c r="CW46" i="65"/>
  <c r="BL10" i="65"/>
  <c r="BT129" i="65"/>
  <c r="AG58" i="75"/>
  <c r="FC30" i="79"/>
  <c r="AH88" i="75"/>
  <c r="GF84" i="71"/>
  <c r="CW4" i="65"/>
  <c r="BK88" i="65"/>
  <c r="BR73" i="65"/>
  <c r="CZ98" i="65"/>
  <c r="FQ27" i="71"/>
  <c r="AN71" i="75"/>
  <c r="GJ40" i="71"/>
  <c r="W88" i="65"/>
  <c r="BB131" i="65"/>
  <c r="AB10" i="75"/>
  <c r="AN50" i="75"/>
  <c r="GL10" i="71"/>
  <c r="FC101" i="79"/>
  <c r="GG14" i="71"/>
  <c r="BI104" i="65"/>
  <c r="FT44" i="71"/>
  <c r="BI112" i="65"/>
  <c r="AH28" i="75"/>
  <c r="AF22" i="75"/>
  <c r="BK35" i="65"/>
  <c r="FQ77" i="71"/>
  <c r="W84" i="65"/>
  <c r="Z70" i="75"/>
  <c r="X76" i="75"/>
  <c r="AC35" i="65"/>
  <c r="BA24" i="71"/>
  <c r="Y66" i="75"/>
  <c r="BB73" i="71"/>
  <c r="EL43" i="79"/>
  <c r="EN64" i="79"/>
  <c r="AJ11" i="75"/>
  <c r="AA39" i="75"/>
  <c r="DC78" i="65"/>
  <c r="FR103" i="71"/>
  <c r="AD134" i="65"/>
  <c r="X11" i="65"/>
  <c r="K38" i="81"/>
  <c r="V156" i="65"/>
  <c r="O27" i="81"/>
  <c r="CO138" i="65"/>
  <c r="CX17" i="65"/>
  <c r="CY58" i="65"/>
  <c r="AB29" i="75"/>
  <c r="CO10" i="65"/>
  <c r="CV22" i="65"/>
  <c r="FB55" i="79"/>
  <c r="FB14" i="79"/>
  <c r="DB30" i="65"/>
  <c r="CV93" i="65"/>
  <c r="AF48" i="75"/>
  <c r="BA162" i="65"/>
  <c r="BD76" i="65"/>
  <c r="FQ43" i="71"/>
  <c r="AA74" i="75"/>
  <c r="BR78" i="65"/>
  <c r="EL20" i="79"/>
  <c r="BV112" i="65"/>
  <c r="GM46" i="71"/>
  <c r="BB105" i="65"/>
  <c r="K89" i="81"/>
  <c r="CZ136" i="65"/>
  <c r="GH11" i="71"/>
  <c r="BP5" i="71"/>
  <c r="FS64" i="71"/>
  <c r="CZ10" i="65"/>
  <c r="GM8" i="71"/>
  <c r="CY79" i="65"/>
  <c r="CQ118" i="65"/>
  <c r="BD12" i="71"/>
  <c r="CS28" i="65"/>
  <c r="FH21" i="79"/>
  <c r="BC126" i="65"/>
  <c r="Z96" i="75"/>
  <c r="AI91" i="75"/>
  <c r="FQ10" i="71"/>
  <c r="CO114" i="65"/>
  <c r="BK11" i="65"/>
  <c r="FD28" i="79"/>
  <c r="AC27" i="65"/>
  <c r="CR18" i="65"/>
  <c r="BS107" i="65"/>
  <c r="CU104" i="65"/>
  <c r="BA14" i="65"/>
  <c r="AC56" i="65"/>
  <c r="GG99" i="71"/>
  <c r="CT13" i="65"/>
  <c r="AZ135" i="65"/>
  <c r="BL122" i="65"/>
  <c r="CO42" i="65"/>
  <c r="EK89" i="79"/>
  <c r="W154" i="65"/>
  <c r="J58" i="81"/>
  <c r="CR14" i="65"/>
  <c r="X94" i="75"/>
  <c r="U108" i="65"/>
  <c r="GH100" i="71"/>
  <c r="M105" i="81"/>
  <c r="T15" i="65"/>
  <c r="FC83" i="79"/>
  <c r="CW163" i="65"/>
  <c r="GO55" i="71"/>
  <c r="FQ48" i="71"/>
  <c r="X54" i="65"/>
  <c r="T130" i="65"/>
  <c r="M55" i="81"/>
  <c r="GN99" i="71"/>
  <c r="BB102" i="65"/>
  <c r="W132" i="65"/>
  <c r="FE94" i="79"/>
  <c r="GK59" i="71"/>
  <c r="N74" i="81"/>
  <c r="CT160" i="65"/>
  <c r="EN60" i="79"/>
  <c r="AB25" i="65"/>
  <c r="CP89" i="65"/>
  <c r="AB38" i="75"/>
  <c r="BI155" i="65"/>
  <c r="CS45" i="65"/>
  <c r="FJ30" i="71"/>
  <c r="AE117" i="65"/>
  <c r="U82" i="65"/>
  <c r="FR16" i="71"/>
  <c r="CP124" i="65"/>
  <c r="FE60" i="79"/>
  <c r="FH13" i="79"/>
  <c r="BS76" i="65"/>
  <c r="CV143" i="65"/>
  <c r="CP83" i="65"/>
  <c r="FI85" i="79"/>
  <c r="X99" i="75"/>
  <c r="BD22" i="65"/>
  <c r="GO26" i="71"/>
  <c r="BR98" i="65"/>
  <c r="P51" i="81"/>
  <c r="T94" i="65"/>
  <c r="EH160" i="79"/>
  <c r="CY95" i="65"/>
  <c r="FA88" i="79"/>
  <c r="X19" i="75"/>
  <c r="AZ90" i="65"/>
  <c r="GK12" i="71"/>
  <c r="EN27" i="79"/>
  <c r="BB6" i="71"/>
  <c r="FH11" i="79"/>
  <c r="AA99" i="65"/>
  <c r="FT38" i="71"/>
  <c r="H45" i="81"/>
  <c r="AZ55" i="65"/>
  <c r="EL22" i="79"/>
  <c r="BB86" i="71"/>
  <c r="BA82" i="65"/>
  <c r="V145" i="65"/>
  <c r="CX100" i="65"/>
  <c r="FJ47" i="71"/>
  <c r="T155" i="65"/>
  <c r="M54" i="81"/>
  <c r="BD39" i="65"/>
  <c r="BS62" i="65"/>
  <c r="AF35" i="75"/>
  <c r="BB141" i="65"/>
  <c r="EK99" i="79"/>
  <c r="BA9" i="71"/>
  <c r="FT20" i="71"/>
  <c r="BL130" i="65"/>
  <c r="BU49" i="65"/>
  <c r="BL9" i="65"/>
  <c r="M44" i="81"/>
  <c r="BK8" i="65"/>
  <c r="CP67" i="65"/>
  <c r="EZ14" i="79"/>
  <c r="AZ59" i="65"/>
  <c r="BJ157" i="65"/>
  <c r="GI57" i="71"/>
  <c r="FJ40" i="71"/>
  <c r="Z63" i="75"/>
  <c r="BM111" i="65"/>
  <c r="CS106" i="65"/>
  <c r="AZ14" i="65"/>
  <c r="M102" i="81"/>
  <c r="BB49" i="65"/>
  <c r="FJ12" i="71"/>
  <c r="CZ131" i="65"/>
  <c r="DB86" i="65"/>
  <c r="BI19" i="65"/>
  <c r="J96" i="81"/>
  <c r="CT25" i="65"/>
  <c r="GF52" i="71"/>
  <c r="FJ8" i="71"/>
  <c r="BD159" i="65"/>
  <c r="GK69" i="71"/>
  <c r="Z25" i="75"/>
  <c r="CZ60" i="65"/>
  <c r="K12" i="81"/>
  <c r="P94" i="81"/>
  <c r="GM81" i="71"/>
  <c r="T105" i="65"/>
  <c r="AO40" i="75"/>
  <c r="BR90" i="65"/>
  <c r="FF49" i="79"/>
  <c r="BA18" i="71"/>
  <c r="N43" i="81"/>
  <c r="K67" i="81"/>
  <c r="AI44" i="75"/>
  <c r="L73" i="81"/>
  <c r="DC130" i="65"/>
  <c r="M47" i="81"/>
  <c r="Y58" i="75"/>
  <c r="EK88" i="79"/>
  <c r="FS104" i="71"/>
  <c r="M67" i="81"/>
  <c r="FU45" i="71"/>
  <c r="CU45" i="65"/>
  <c r="EM70" i="79"/>
  <c r="CO126" i="65"/>
  <c r="FD85" i="79"/>
  <c r="DA78" i="65"/>
  <c r="BK90" i="65"/>
  <c r="GI75" i="71"/>
  <c r="T24" i="65"/>
  <c r="N96" i="81"/>
  <c r="FS19" i="71"/>
  <c r="AI38" i="75"/>
  <c r="CT30" i="65"/>
  <c r="BC62" i="71"/>
  <c r="CT49" i="65"/>
  <c r="GI26" i="71"/>
  <c r="BA14" i="71"/>
  <c r="CY17" i="65"/>
  <c r="DA102" i="65"/>
  <c r="AJ104" i="75"/>
  <c r="CX99" i="65"/>
  <c r="CY7" i="65"/>
  <c r="CQ73" i="65"/>
  <c r="Y57" i="75"/>
  <c r="AZ82" i="65"/>
  <c r="FQ55" i="71"/>
  <c r="Y46" i="75"/>
  <c r="BJ89" i="65"/>
  <c r="CP12" i="65"/>
  <c r="J33" i="81"/>
  <c r="FS42" i="71"/>
  <c r="CU29" i="65"/>
  <c r="FR50" i="71"/>
  <c r="AQ46" i="75"/>
  <c r="U22" i="79"/>
  <c r="CV38" i="65"/>
  <c r="GN12" i="71"/>
  <c r="BA61" i="71"/>
  <c r="FU30" i="71"/>
  <c r="N55" i="81"/>
  <c r="W66" i="65"/>
  <c r="BD27" i="71"/>
  <c r="BD41" i="65"/>
  <c r="GI104" i="71"/>
  <c r="H73" i="81"/>
  <c r="CY63" i="65"/>
  <c r="AI31" i="75"/>
  <c r="FS10" i="71"/>
  <c r="BS151" i="65"/>
  <c r="BM52" i="65"/>
  <c r="GN44" i="71"/>
  <c r="BT77" i="65"/>
  <c r="U39" i="65"/>
  <c r="BB56" i="65"/>
  <c r="GJ55" i="71"/>
  <c r="CV27" i="65"/>
  <c r="N34" i="81"/>
  <c r="BT91" i="71"/>
  <c r="BI115" i="65"/>
  <c r="BB82" i="65"/>
  <c r="DB103" i="65"/>
  <c r="FQ29" i="71"/>
  <c r="J83" i="81"/>
  <c r="CQ30" i="65"/>
  <c r="BT102" i="65"/>
  <c r="FA20" i="79"/>
  <c r="T76" i="65"/>
  <c r="BI23" i="65"/>
  <c r="BS103" i="65"/>
  <c r="AI51" i="75"/>
  <c r="BI78" i="65"/>
  <c r="GF26" i="71"/>
  <c r="CU140" i="65"/>
  <c r="W12" i="65"/>
  <c r="AA28" i="75"/>
  <c r="BB48" i="65"/>
  <c r="GH61" i="71"/>
  <c r="EZ10" i="79"/>
  <c r="EL68" i="79"/>
  <c r="BV156" i="65"/>
  <c r="CP103" i="65"/>
  <c r="K102" i="81"/>
  <c r="AH107" i="75"/>
  <c r="GF25" i="71"/>
  <c r="BT78" i="65"/>
  <c r="EN42" i="79"/>
  <c r="GM62" i="71"/>
  <c r="BA52" i="71"/>
  <c r="CX15" i="65"/>
  <c r="EN37" i="79"/>
  <c r="EN56" i="79"/>
  <c r="AI85" i="75"/>
  <c r="FJ24" i="71"/>
  <c r="CS11" i="65"/>
  <c r="FE88" i="79"/>
  <c r="BA70" i="65"/>
  <c r="EO21" i="79"/>
  <c r="BB52" i="65"/>
  <c r="AJ98" i="75"/>
  <c r="X52" i="65"/>
  <c r="GJ51" i="71"/>
  <c r="CW7" i="65"/>
  <c r="AD98" i="65"/>
  <c r="BA153" i="65"/>
  <c r="CZ20" i="65"/>
  <c r="CU100" i="65"/>
  <c r="BC69" i="71"/>
  <c r="BU113" i="65"/>
  <c r="GJ54" i="71"/>
  <c r="Z50" i="75"/>
  <c r="CR142" i="65"/>
  <c r="T48" i="65"/>
  <c r="GF29" i="71"/>
  <c r="DA17" i="65"/>
  <c r="GG93" i="71"/>
  <c r="FC94" i="79"/>
  <c r="GK84" i="71"/>
  <c r="CT146" i="65"/>
  <c r="O29" i="81"/>
  <c r="EL12" i="79"/>
  <c r="V162" i="65"/>
  <c r="U134" i="65"/>
  <c r="AD46" i="65"/>
  <c r="BJ111" i="65"/>
  <c r="FH102" i="79"/>
  <c r="EM77" i="79"/>
  <c r="BB87" i="71"/>
  <c r="BV140" i="65"/>
  <c r="BD96" i="65"/>
  <c r="CS137" i="65"/>
  <c r="W35" i="65"/>
  <c r="CQ113" i="65"/>
  <c r="H70" i="81"/>
  <c r="CU137" i="65"/>
  <c r="CV97" i="65"/>
  <c r="AZ36" i="71"/>
  <c r="GF31" i="71"/>
  <c r="X96" i="75"/>
  <c r="AC32" i="65"/>
  <c r="CR47" i="65"/>
  <c r="BD46" i="65"/>
  <c r="AF41" i="75"/>
  <c r="J62" i="81"/>
  <c r="AB87" i="65"/>
  <c r="X107" i="65"/>
  <c r="N72" i="81"/>
  <c r="V9" i="65"/>
  <c r="GG71" i="71"/>
  <c r="CY44" i="65"/>
  <c r="AB81" i="75"/>
  <c r="AB89" i="65"/>
  <c r="BM154" i="65"/>
  <c r="CS144" i="65"/>
  <c r="CT105" i="65"/>
  <c r="Q69" i="81"/>
  <c r="BV67" i="65"/>
  <c r="CS97" i="65"/>
  <c r="CT16" i="65"/>
  <c r="V129" i="65"/>
  <c r="GG16" i="71"/>
  <c r="BS150" i="65"/>
  <c r="X160" i="65"/>
  <c r="AD58" i="65"/>
  <c r="CO129" i="65"/>
  <c r="FC29" i="79"/>
  <c r="GI95" i="71"/>
  <c r="BS106" i="65"/>
  <c r="X15" i="75"/>
  <c r="L95" i="81"/>
  <c r="BL68" i="65"/>
  <c r="FD68" i="79"/>
  <c r="BR131" i="65"/>
  <c r="BU75" i="65"/>
  <c r="BJ65" i="65"/>
  <c r="EN57" i="79"/>
  <c r="FB50" i="79"/>
  <c r="AE141" i="65"/>
  <c r="Y31" i="75"/>
  <c r="T107" i="65"/>
  <c r="V125" i="65"/>
  <c r="BB64" i="71"/>
  <c r="FF34" i="79"/>
  <c r="FI87" i="79"/>
  <c r="BL124" i="65"/>
  <c r="U17" i="65"/>
  <c r="AC133" i="65"/>
  <c r="X46" i="75"/>
  <c r="BT60" i="65"/>
  <c r="AA83" i="65"/>
  <c r="CU122" i="65"/>
  <c r="X153" i="65"/>
  <c r="GJ24" i="71"/>
  <c r="FH35" i="79"/>
  <c r="GH85" i="71"/>
  <c r="AE13" i="65"/>
  <c r="BB108" i="65"/>
  <c r="U20" i="65"/>
  <c r="FR22" i="71"/>
  <c r="BA40" i="71"/>
  <c r="FF74" i="79"/>
  <c r="CZ134" i="65"/>
  <c r="BD65" i="65"/>
  <c r="M74" i="81"/>
  <c r="I27" i="81"/>
  <c r="FA79" i="79"/>
  <c r="GI55" i="71"/>
  <c r="H29" i="81"/>
  <c r="CO36" i="65"/>
  <c r="CW138" i="65"/>
  <c r="I26" i="81"/>
  <c r="CQ26" i="65"/>
  <c r="T6" i="65"/>
  <c r="W74" i="65"/>
  <c r="CS115" i="65"/>
  <c r="BT28" i="65"/>
  <c r="CS79" i="65"/>
  <c r="BK73" i="65"/>
  <c r="BJ11" i="65"/>
  <c r="BK99" i="69"/>
  <c r="CU65" i="65"/>
  <c r="BR71" i="65"/>
  <c r="Y42" i="75"/>
  <c r="FE81" i="79"/>
  <c r="BA30" i="65"/>
  <c r="GJ35" i="71"/>
  <c r="AA45" i="65"/>
  <c r="FD89" i="79"/>
  <c r="BR143" i="65"/>
  <c r="L87" i="81"/>
  <c r="FF77" i="79"/>
  <c r="AA59" i="75"/>
  <c r="AA41" i="65"/>
  <c r="Q28" i="81"/>
  <c r="BL92" i="65"/>
  <c r="I92" i="81"/>
  <c r="K59" i="81"/>
  <c r="GH36" i="71"/>
  <c r="AR32" i="75"/>
  <c r="AE114" i="65"/>
  <c r="U63" i="65"/>
  <c r="J103" i="81"/>
  <c r="FH52" i="79"/>
  <c r="EI155" i="79"/>
  <c r="AZ38" i="71"/>
  <c r="BD132" i="65"/>
  <c r="Q48" i="81"/>
  <c r="GF13" i="71"/>
  <c r="CT50" i="65"/>
  <c r="CO76" i="65"/>
  <c r="AG32" i="75"/>
  <c r="BV58" i="65"/>
  <c r="EZ41" i="79"/>
  <c r="FA62" i="79"/>
  <c r="GL30" i="71"/>
  <c r="FH56" i="79"/>
  <c r="BS131" i="65"/>
  <c r="AZ40" i="65"/>
  <c r="BM34" i="65"/>
  <c r="BD88" i="65"/>
  <c r="X114" i="65"/>
  <c r="AZ96" i="65"/>
  <c r="BI36" i="65"/>
  <c r="BI11" i="65"/>
  <c r="FE76" i="79"/>
  <c r="FF36" i="79"/>
  <c r="CV71" i="65"/>
  <c r="FS67" i="71"/>
  <c r="BL107" i="65"/>
  <c r="AP76" i="75"/>
  <c r="I95" i="81"/>
  <c r="GI58" i="71"/>
  <c r="BV162" i="65"/>
  <c r="AB37" i="75"/>
  <c r="H52" i="81"/>
  <c r="GN61" i="71"/>
  <c r="BM134" i="65"/>
  <c r="GL48" i="71"/>
  <c r="GM24" i="71"/>
  <c r="BV32" i="65"/>
  <c r="BR5" i="65"/>
  <c r="BL86" i="65"/>
  <c r="AN17" i="75"/>
  <c r="BL162" i="65"/>
  <c r="AZ34" i="71"/>
  <c r="AG56" i="75"/>
  <c r="BB20" i="65"/>
  <c r="DA91" i="65"/>
  <c r="DB5" i="71"/>
  <c r="FQ63" i="71"/>
  <c r="EK29" i="79"/>
  <c r="BA138" i="65"/>
  <c r="CW63" i="65"/>
  <c r="GG96" i="71"/>
  <c r="M71" i="81"/>
  <c r="CQ25" i="65"/>
  <c r="BU144" i="65"/>
  <c r="U37" i="65"/>
  <c r="GH47" i="71"/>
  <c r="BM56" i="65"/>
  <c r="AB12" i="75"/>
  <c r="X62" i="65"/>
  <c r="AJ13" i="75"/>
  <c r="EK30" i="79"/>
  <c r="AZ33" i="71"/>
  <c r="CY55" i="65"/>
  <c r="BC36" i="71"/>
  <c r="CQ46" i="65"/>
  <c r="DB137" i="65"/>
  <c r="X102" i="75"/>
  <c r="GG36" i="71"/>
  <c r="I101" i="81"/>
  <c r="BC101" i="71"/>
  <c r="BL55" i="65"/>
  <c r="AZ13" i="71"/>
  <c r="L81" i="81"/>
  <c r="J54" i="81"/>
  <c r="O26" i="81"/>
  <c r="BK80" i="65"/>
  <c r="AD9" i="65"/>
  <c r="FG88" i="79"/>
  <c r="BB14" i="71"/>
  <c r="FB95" i="79"/>
  <c r="T26" i="65"/>
  <c r="AI103" i="75"/>
  <c r="AR64" i="75"/>
  <c r="CQ42" i="65"/>
  <c r="GI28" i="71"/>
  <c r="AA37" i="75"/>
  <c r="GI67" i="71"/>
  <c r="BM36" i="65"/>
  <c r="FU74" i="71"/>
  <c r="CT14" i="65"/>
  <c r="AZ9" i="65"/>
  <c r="AF97" i="75"/>
  <c r="BS15" i="65"/>
  <c r="GJ56" i="71"/>
  <c r="BA28" i="65"/>
  <c r="FQ46" i="71"/>
  <c r="V56" i="65"/>
  <c r="FI90" i="79"/>
  <c r="H82" i="81"/>
  <c r="BV101" i="65"/>
  <c r="L56" i="81"/>
  <c r="GO18" i="71"/>
  <c r="EN52" i="79"/>
  <c r="EK82" i="79"/>
  <c r="BD99" i="65"/>
  <c r="DA85" i="65"/>
  <c r="CO30" i="65"/>
  <c r="J20" i="81"/>
  <c r="U76" i="65"/>
  <c r="CV109" i="65"/>
  <c r="EK14" i="79"/>
  <c r="FQ61" i="71"/>
  <c r="GF16" i="71"/>
  <c r="GG44" i="71"/>
  <c r="M21" i="81"/>
  <c r="GN103" i="71"/>
  <c r="BC93" i="65"/>
  <c r="GG17" i="71"/>
  <c r="AJ79" i="75"/>
  <c r="U94" i="65"/>
  <c r="T5" i="65"/>
  <c r="FD12" i="79"/>
  <c r="T120" i="65"/>
  <c r="BB67" i="71"/>
  <c r="O70" i="81"/>
  <c r="T33" i="65"/>
  <c r="BL136" i="65"/>
  <c r="CW132" i="65"/>
  <c r="BC12" i="71"/>
  <c r="AB17" i="75"/>
  <c r="Y93" i="75"/>
  <c r="AA32" i="65"/>
  <c r="BM80" i="65"/>
  <c r="Q21" i="81"/>
  <c r="BL103" i="65"/>
  <c r="Z18" i="75"/>
  <c r="L58" i="81"/>
  <c r="AN75" i="75"/>
  <c r="P87" i="81"/>
  <c r="FI29" i="79"/>
  <c r="BM121" i="65"/>
  <c r="DB11" i="65"/>
  <c r="FQ88" i="71"/>
  <c r="GJ39" i="71"/>
  <c r="BR125" i="65"/>
  <c r="BI67" i="65"/>
  <c r="EK57" i="79"/>
  <c r="GJ68" i="71"/>
  <c r="CT70" i="65"/>
  <c r="H11" i="81"/>
  <c r="AQ14" i="75"/>
  <c r="Q78" i="81"/>
  <c r="AB107" i="75"/>
  <c r="FT69" i="71"/>
  <c r="FA28" i="79"/>
  <c r="GK72" i="71"/>
  <c r="GI76" i="71"/>
  <c r="BV46" i="65"/>
  <c r="U19" i="71"/>
  <c r="BI92" i="65"/>
  <c r="AA97" i="75"/>
  <c r="Y38" i="75"/>
  <c r="GK67" i="71"/>
  <c r="DA84" i="65"/>
  <c r="FC67" i="79"/>
  <c r="FQ19" i="71"/>
  <c r="AR50" i="75"/>
  <c r="CV61" i="65"/>
  <c r="BS41" i="65"/>
  <c r="CZ130" i="65"/>
  <c r="FJ94" i="71"/>
  <c r="CO74" i="65"/>
  <c r="CR53" i="65"/>
  <c r="AQ59" i="75"/>
  <c r="AZ45" i="71"/>
  <c r="X24" i="65"/>
  <c r="CZ119" i="65"/>
  <c r="AB16" i="75"/>
  <c r="BL21" i="65"/>
  <c r="BM70" i="65"/>
  <c r="FB29" i="79"/>
  <c r="FR102" i="71"/>
  <c r="V102" i="65"/>
  <c r="GO20" i="71"/>
  <c r="BT82" i="65"/>
  <c r="BT118" i="65"/>
  <c r="GM19" i="71"/>
  <c r="L93" i="81"/>
  <c r="GF45" i="71"/>
  <c r="P39" i="81"/>
  <c r="Y69" i="75"/>
  <c r="AI35" i="75"/>
  <c r="AF21" i="75"/>
  <c r="BT33" i="65"/>
  <c r="FJ23" i="71"/>
  <c r="BD21" i="71"/>
  <c r="BA121" i="65"/>
  <c r="BD13" i="65"/>
  <c r="BT86" i="65"/>
  <c r="EM101" i="79"/>
  <c r="CR107" i="65"/>
  <c r="BC29" i="65"/>
  <c r="AZ22" i="65"/>
  <c r="FU51" i="71"/>
  <c r="AC103" i="65"/>
  <c r="W85" i="65"/>
  <c r="GO56" i="71"/>
  <c r="BK40" i="65"/>
  <c r="AE139" i="65"/>
  <c r="FT27" i="71"/>
  <c r="FQ94" i="71"/>
  <c r="CP162" i="65"/>
  <c r="BV126" i="65"/>
  <c r="AA92" i="75"/>
  <c r="Q59" i="81"/>
  <c r="FH94" i="79"/>
  <c r="BS95" i="65"/>
  <c r="GG5" i="71"/>
  <c r="BB12" i="71"/>
  <c r="FR78" i="71"/>
  <c r="FU88" i="71"/>
  <c r="BS101" i="65"/>
  <c r="GI90" i="71"/>
  <c r="GG56" i="71"/>
  <c r="FG55" i="79"/>
  <c r="FC85" i="79"/>
  <c r="J13" i="81"/>
  <c r="P27" i="81"/>
  <c r="EM11" i="79"/>
  <c r="EO66" i="79"/>
  <c r="DC149" i="65"/>
  <c r="GF14" i="71"/>
  <c r="AD45" i="65"/>
  <c r="BD31" i="65"/>
  <c r="CZ4" i="65"/>
  <c r="GG90" i="71"/>
  <c r="L55" i="81"/>
  <c r="AD54" i="65"/>
  <c r="J25" i="81"/>
  <c r="AC101" i="65"/>
  <c r="AJ17" i="75"/>
  <c r="CU132" i="65"/>
  <c r="FJ45" i="71"/>
  <c r="I10" i="81"/>
  <c r="W45" i="65"/>
  <c r="GJ31" i="71"/>
  <c r="GG27" i="71"/>
  <c r="CQ157" i="65"/>
  <c r="CQ93" i="65"/>
  <c r="FE90" i="79"/>
  <c r="K105" i="81"/>
  <c r="BJ121" i="65"/>
  <c r="W115" i="65"/>
  <c r="BR61" i="65"/>
  <c r="BA13" i="71"/>
  <c r="U112" i="65"/>
  <c r="GL61" i="71"/>
  <c r="BB22" i="71"/>
  <c r="BV137" i="65"/>
  <c r="CU50" i="65"/>
  <c r="FJ82" i="71"/>
  <c r="DC79" i="65"/>
  <c r="GH103" i="71"/>
  <c r="P49" i="81"/>
  <c r="AF102" i="75"/>
  <c r="K36" i="81"/>
  <c r="AF75" i="75"/>
  <c r="FB100" i="79"/>
  <c r="BR20" i="65"/>
  <c r="J61" i="81"/>
  <c r="AG60" i="75"/>
  <c r="FT58" i="71"/>
  <c r="GG12" i="71"/>
  <c r="EO42" i="79"/>
  <c r="V87" i="65"/>
  <c r="EK13" i="79"/>
  <c r="I68" i="81"/>
  <c r="O14" i="81"/>
  <c r="GG63" i="71"/>
  <c r="FJ50" i="71"/>
  <c r="BV57" i="65"/>
  <c r="FQ33" i="71"/>
  <c r="AA68" i="65"/>
  <c r="BA22" i="65"/>
  <c r="GK31" i="71"/>
  <c r="AB47" i="75"/>
  <c r="FI62" i="79"/>
  <c r="BR46" i="65"/>
  <c r="L30" i="81"/>
  <c r="AF66" i="75"/>
  <c r="BU19" i="65"/>
  <c r="FR57" i="71"/>
  <c r="L91" i="81"/>
  <c r="AI73" i="75"/>
  <c r="GN66" i="71"/>
  <c r="FI37" i="79"/>
  <c r="EL100" i="79"/>
  <c r="FH88" i="79"/>
  <c r="BD15" i="71"/>
  <c r="AF50" i="75"/>
  <c r="U6" i="79"/>
  <c r="GK77" i="71"/>
  <c r="X36" i="75"/>
  <c r="AB74" i="75"/>
  <c r="P96" i="81"/>
  <c r="AP72" i="75"/>
  <c r="AZ152" i="65"/>
  <c r="AZ78" i="65"/>
  <c r="FI63" i="79"/>
  <c r="GK45" i="71"/>
  <c r="GO69" i="71"/>
  <c r="GH94" i="71"/>
  <c r="FJ67" i="71"/>
  <c r="AO13" i="75"/>
  <c r="BD36" i="65"/>
  <c r="GK78" i="71"/>
  <c r="BB126" i="65"/>
  <c r="CU20" i="65"/>
  <c r="GO48" i="71"/>
  <c r="K58" i="81"/>
  <c r="U49" i="65"/>
  <c r="BL149" i="65"/>
  <c r="BS78" i="65"/>
  <c r="EO38" i="79"/>
  <c r="BS51" i="65"/>
  <c r="V10" i="65"/>
  <c r="FC40" i="79"/>
  <c r="BT73" i="65"/>
  <c r="T52" i="65"/>
  <c r="AB88" i="75"/>
  <c r="FG104" i="79"/>
  <c r="BM47" i="65"/>
  <c r="BM42" i="65"/>
  <c r="Y52" i="75"/>
  <c r="M93" i="81"/>
  <c r="BT101" i="65"/>
  <c r="CQ130" i="65"/>
  <c r="T56" i="65"/>
  <c r="AP50" i="75"/>
  <c r="DB48" i="65"/>
  <c r="CT61" i="65"/>
  <c r="BV72" i="65"/>
  <c r="BR100" i="65"/>
  <c r="GH98" i="71"/>
  <c r="AF67" i="75"/>
  <c r="AJ36" i="75"/>
  <c r="FA32" i="79"/>
  <c r="Q47" i="81"/>
  <c r="AF64" i="75"/>
  <c r="FQ90" i="71"/>
  <c r="BS96" i="65"/>
  <c r="AQ27" i="75"/>
  <c r="BD28" i="71"/>
  <c r="FJ36" i="71"/>
  <c r="FF82" i="79"/>
  <c r="AG89" i="75"/>
  <c r="AQ96" i="75"/>
  <c r="BI38" i="65"/>
  <c r="BK103" i="69"/>
  <c r="FQ50" i="71"/>
  <c r="CP31" i="65"/>
  <c r="CZ25" i="65"/>
  <c r="BK83" i="65"/>
  <c r="X67" i="75"/>
  <c r="Q88" i="81"/>
  <c r="U48" i="65"/>
  <c r="AO39" i="75"/>
  <c r="CU114" i="65"/>
  <c r="BL127" i="65"/>
  <c r="P34" i="81"/>
  <c r="AJ61" i="75"/>
  <c r="BB69" i="65"/>
  <c r="GI85" i="71"/>
  <c r="I86" i="81"/>
  <c r="EZ82" i="79"/>
  <c r="FR12" i="71"/>
  <c r="EK56" i="79"/>
  <c r="Z64" i="75"/>
  <c r="BI48" i="65"/>
  <c r="BJ108" i="65"/>
  <c r="FQ87" i="71"/>
  <c r="GK95" i="71"/>
  <c r="BJ82" i="65"/>
  <c r="GL17" i="71"/>
  <c r="AH68" i="75"/>
  <c r="AO64" i="75"/>
  <c r="GO16" i="71"/>
  <c r="AO67" i="75"/>
  <c r="CX66" i="65"/>
  <c r="EO39" i="79"/>
  <c r="FT36" i="71"/>
  <c r="CW26" i="65"/>
  <c r="FT23" i="71"/>
  <c r="P31" i="81"/>
  <c r="GG28" i="71"/>
  <c r="CS123" i="65"/>
  <c r="AG77" i="75"/>
  <c r="GL66" i="71"/>
  <c r="FR63" i="71"/>
  <c r="AG78" i="75"/>
  <c r="AJ106" i="75"/>
  <c r="BR43" i="65"/>
  <c r="FR72" i="71"/>
  <c r="CY97" i="65"/>
  <c r="BB7" i="71"/>
  <c r="EF162" i="79"/>
  <c r="GG54" i="71"/>
  <c r="Z81" i="75"/>
  <c r="BV18" i="65"/>
  <c r="FU90" i="71"/>
  <c r="GK25" i="71"/>
  <c r="BB163" i="65"/>
  <c r="P105" i="81"/>
  <c r="FS31" i="71"/>
  <c r="DC57" i="65"/>
  <c r="BM14" i="65"/>
  <c r="GM97" i="71"/>
  <c r="Y76" i="75"/>
  <c r="FR75" i="71"/>
  <c r="BK6" i="65"/>
  <c r="GJ64" i="71"/>
  <c r="M8" i="81"/>
  <c r="AR48" i="75"/>
  <c r="FG34" i="79"/>
  <c r="GM63" i="71"/>
  <c r="FG65" i="79"/>
  <c r="I70" i="81"/>
  <c r="CP11" i="65"/>
  <c r="GM20" i="71"/>
  <c r="BB62" i="65"/>
  <c r="GF66" i="71"/>
  <c r="Q44" i="81"/>
  <c r="BD22" i="71"/>
  <c r="BA51" i="65"/>
  <c r="M73" i="81"/>
  <c r="BA81" i="65"/>
  <c r="FJ78" i="71"/>
  <c r="BR59" i="65"/>
  <c r="AQ40" i="75"/>
  <c r="AZ68" i="65"/>
  <c r="U148" i="65"/>
  <c r="Z22" i="75"/>
  <c r="BS98" i="65"/>
  <c r="GN64" i="71"/>
  <c r="GF5" i="71"/>
  <c r="O32" i="81"/>
  <c r="BV10" i="65"/>
  <c r="BT30" i="65"/>
  <c r="EH159" i="79"/>
  <c r="FB16" i="79"/>
  <c r="EO77" i="79"/>
  <c r="FU12" i="71"/>
  <c r="FF78" i="79"/>
  <c r="AJ60" i="75"/>
  <c r="BT8" i="65"/>
  <c r="AN52" i="75"/>
  <c r="EJ157" i="79"/>
  <c r="BB26" i="65"/>
  <c r="AB25" i="75"/>
  <c r="FB75" i="79"/>
  <c r="FU59" i="71"/>
  <c r="BC88" i="71"/>
  <c r="CU8" i="65"/>
  <c r="CQ74" i="65"/>
  <c r="AG9" i="75"/>
  <c r="X6" i="65"/>
  <c r="BA42" i="65"/>
  <c r="M84" i="81"/>
  <c r="EK104" i="79"/>
  <c r="CY59" i="65"/>
  <c r="V104" i="65"/>
  <c r="FD90" i="79"/>
  <c r="BT19" i="65"/>
  <c r="BD100" i="71"/>
  <c r="U87" i="65"/>
  <c r="J50" i="81"/>
  <c r="AO9" i="75"/>
  <c r="AQ63" i="75"/>
  <c r="BU55" i="65"/>
  <c r="U41" i="65"/>
  <c r="EZ98" i="79"/>
  <c r="BB77" i="65"/>
  <c r="GH70" i="71"/>
  <c r="BC63" i="71"/>
  <c r="BC70" i="65"/>
  <c r="FT42" i="71"/>
  <c r="BB50" i="65"/>
  <c r="BT65" i="65"/>
  <c r="AR54" i="75"/>
  <c r="Q75" i="81"/>
  <c r="U72" i="65"/>
  <c r="BT50" i="65"/>
  <c r="EF158" i="79"/>
  <c r="DB15" i="65"/>
  <c r="BA7" i="65"/>
  <c r="T103" i="65"/>
  <c r="EN71" i="79"/>
  <c r="U27" i="65"/>
  <c r="AG64" i="75"/>
  <c r="FU82" i="71"/>
  <c r="AA137" i="65"/>
  <c r="AU102" i="69"/>
  <c r="FJ53" i="71"/>
  <c r="GL69" i="71"/>
  <c r="BB63" i="71"/>
  <c r="FF46" i="79"/>
  <c r="H58" i="81"/>
  <c r="BT9" i="65"/>
  <c r="GN88" i="71"/>
  <c r="GI18" i="71"/>
  <c r="BU30" i="65"/>
  <c r="FA75" i="79"/>
  <c r="FG14" i="79"/>
  <c r="BS92" i="65"/>
  <c r="BL12" i="65"/>
  <c r="AI12" i="75"/>
  <c r="X103" i="75"/>
  <c r="BB37" i="65"/>
  <c r="Z24" i="75"/>
  <c r="FJ83" i="71"/>
  <c r="L76" i="81"/>
  <c r="P10" i="81"/>
  <c r="FG44" i="79"/>
  <c r="GJ70" i="71"/>
  <c r="EL75" i="79"/>
  <c r="EN38" i="79"/>
  <c r="EL90" i="79"/>
  <c r="BC17" i="71"/>
  <c r="BV17" i="65"/>
  <c r="CS111" i="65"/>
  <c r="AH41" i="75"/>
  <c r="BI58" i="65"/>
  <c r="FH31" i="79"/>
  <c r="GO64" i="71"/>
  <c r="GH69" i="71"/>
  <c r="J71" i="81"/>
  <c r="FU15" i="71"/>
  <c r="FD21" i="79"/>
  <c r="GL65" i="71"/>
  <c r="AN83" i="75"/>
  <c r="CZ6" i="65"/>
  <c r="BU32" i="65"/>
  <c r="O43" i="81"/>
  <c r="H55" i="81"/>
  <c r="EN85" i="79"/>
  <c r="BC40" i="71"/>
  <c r="FR91" i="71"/>
  <c r="Y37" i="75"/>
  <c r="W10" i="65"/>
  <c r="CZ9" i="65"/>
  <c r="Q40" i="81"/>
  <c r="AA107" i="75"/>
  <c r="CP129" i="65"/>
  <c r="FU32" i="71"/>
  <c r="U103" i="65"/>
  <c r="FD7" i="79"/>
  <c r="CO52" i="65"/>
  <c r="BD66" i="71"/>
  <c r="DC147" i="65"/>
  <c r="O67" i="81"/>
  <c r="BK124" i="65"/>
  <c r="BR42" i="65"/>
  <c r="BR156" i="65"/>
  <c r="BS87" i="65"/>
  <c r="AA155" i="65"/>
  <c r="T78" i="65"/>
  <c r="AN73" i="75"/>
  <c r="AG65" i="75"/>
  <c r="CP44" i="65"/>
  <c r="CT80" i="65"/>
  <c r="X26" i="65"/>
  <c r="GI91" i="71"/>
  <c r="GO37" i="71"/>
  <c r="FE6" i="79"/>
  <c r="FR25" i="71"/>
  <c r="GN60" i="71"/>
  <c r="BA79" i="71"/>
  <c r="T151" i="65"/>
  <c r="X79" i="75"/>
  <c r="FT75" i="71"/>
  <c r="X19" i="65"/>
  <c r="W39" i="65"/>
  <c r="BA90" i="65"/>
  <c r="AP20" i="75"/>
  <c r="FG82" i="79"/>
  <c r="AN33" i="75"/>
  <c r="DC18" i="65"/>
  <c r="AH101" i="75"/>
  <c r="GK39" i="71"/>
  <c r="GH16" i="71"/>
  <c r="FD100" i="79"/>
  <c r="AG43" i="75"/>
  <c r="CS54" i="65"/>
  <c r="AP27" i="75"/>
  <c r="CX30" i="65"/>
  <c r="GF27" i="71"/>
  <c r="BM60" i="65"/>
  <c r="W69" i="65"/>
  <c r="FF20" i="79"/>
  <c r="AO17" i="75"/>
  <c r="AH63" i="75"/>
  <c r="Y104" i="75"/>
  <c r="GI52" i="71"/>
  <c r="AQ107" i="75"/>
  <c r="GK82" i="71"/>
  <c r="GN51" i="71"/>
  <c r="GN37" i="71"/>
  <c r="AP97" i="75"/>
  <c r="Q96" i="81"/>
  <c r="BR67" i="65"/>
  <c r="FI77" i="79"/>
  <c r="AJ34" i="75"/>
  <c r="EN12" i="79"/>
  <c r="AQ87" i="75"/>
  <c r="GK27" i="71"/>
  <c r="AQ21" i="75"/>
  <c r="X52" i="75"/>
  <c r="FF75" i="79"/>
  <c r="V70" i="65"/>
  <c r="Z36" i="75"/>
  <c r="FU33" i="71"/>
  <c r="EO91" i="79"/>
  <c r="BD83" i="65"/>
  <c r="AE106" i="65"/>
  <c r="EN33" i="79"/>
  <c r="FS36" i="71"/>
  <c r="AN40" i="75"/>
  <c r="AA103" i="75"/>
  <c r="AI25" i="75"/>
  <c r="AA20" i="75"/>
  <c r="J24" i="81"/>
  <c r="CS61" i="65"/>
  <c r="AA82" i="75"/>
  <c r="BC6" i="71"/>
  <c r="FQ41" i="71"/>
  <c r="FE104" i="79"/>
  <c r="O45" i="81"/>
  <c r="BT64" i="65"/>
  <c r="GG98" i="71"/>
  <c r="GF42" i="71"/>
  <c r="GJ88" i="71"/>
  <c r="CV21" i="65"/>
  <c r="GJ15" i="71"/>
  <c r="AD47" i="65"/>
  <c r="CY56" i="65"/>
  <c r="FS35" i="71"/>
  <c r="AN39" i="75"/>
  <c r="GJ92" i="71"/>
  <c r="AE37" i="65"/>
  <c r="AQ74" i="75"/>
  <c r="FQ91" i="71"/>
  <c r="AA119" i="65"/>
  <c r="BM72" i="65"/>
  <c r="AI57" i="75"/>
  <c r="AP22" i="75"/>
  <c r="CZ121" i="65"/>
  <c r="DC138" i="65"/>
  <c r="GG97" i="71"/>
  <c r="CS14" i="65"/>
  <c r="M92" i="81"/>
  <c r="AE113" i="65"/>
  <c r="BS80" i="65"/>
  <c r="O98" i="81"/>
  <c r="DA60" i="65"/>
  <c r="N11" i="81"/>
  <c r="BS5" i="65"/>
  <c r="BJ71" i="65"/>
  <c r="GM96" i="71"/>
  <c r="CZ71" i="65"/>
  <c r="BK128" i="65"/>
  <c r="CR82" i="65"/>
  <c r="CQ136" i="65"/>
  <c r="FH72" i="79"/>
  <c r="EK42" i="79"/>
  <c r="BJ149" i="65"/>
  <c r="FB35" i="79"/>
  <c r="W36" i="65"/>
  <c r="BA53" i="65"/>
  <c r="GF88" i="71"/>
  <c r="BJ58" i="65"/>
  <c r="FE85" i="79"/>
  <c r="FB21" i="79"/>
  <c r="AJ58" i="75"/>
  <c r="BI148" i="65"/>
  <c r="AE61" i="65"/>
  <c r="BA57" i="71"/>
  <c r="AZ62" i="65"/>
  <c r="CZ76" i="65"/>
  <c r="H66" i="81"/>
  <c r="FA61" i="79"/>
  <c r="FB62" i="79"/>
  <c r="Q103" i="81"/>
  <c r="GM54" i="71"/>
  <c r="DC41" i="65"/>
  <c r="BC20" i="71"/>
  <c r="CU96" i="65"/>
  <c r="AC152" i="65"/>
  <c r="AZ123" i="65"/>
  <c r="BA44" i="65"/>
  <c r="Q85" i="81"/>
  <c r="BK21" i="65"/>
  <c r="FF10" i="79"/>
  <c r="BR120" i="65"/>
  <c r="GM6" i="71"/>
  <c r="CR35" i="65"/>
  <c r="AE39" i="65"/>
  <c r="FT56" i="71"/>
  <c r="BC109" i="65"/>
  <c r="GN39" i="71"/>
  <c r="CO63" i="65"/>
  <c r="BD54" i="71"/>
  <c r="GO78" i="71"/>
  <c r="CW18" i="65"/>
  <c r="AQ23" i="75"/>
  <c r="BL47" i="65"/>
  <c r="AE55" i="65"/>
  <c r="X158" i="65"/>
  <c r="CW11" i="65"/>
  <c r="AX100" i="69"/>
  <c r="V97" i="65"/>
  <c r="CS153" i="65"/>
  <c r="AR83" i="75"/>
  <c r="GM60" i="71"/>
  <c r="EZ65" i="79"/>
  <c r="AQ79" i="75"/>
  <c r="BR24" i="65"/>
  <c r="AN79" i="75"/>
  <c r="BK44" i="65"/>
  <c r="CX61" i="65"/>
  <c r="FI98" i="79"/>
  <c r="BA54" i="71"/>
  <c r="DC74" i="65"/>
  <c r="BJ141" i="65"/>
  <c r="CO98" i="65"/>
  <c r="DC64" i="65"/>
  <c r="BC16" i="71"/>
  <c r="BR68" i="65"/>
  <c r="P20" i="81"/>
  <c r="W8" i="65"/>
  <c r="CQ143" i="65"/>
  <c r="FR86" i="71"/>
  <c r="BB68" i="65"/>
  <c r="AC118" i="65"/>
  <c r="BC35" i="65"/>
  <c r="M106" i="81"/>
  <c r="FU61" i="71"/>
  <c r="EF160" i="79"/>
  <c r="P100" i="81"/>
  <c r="AB83" i="65"/>
  <c r="AF65" i="75"/>
  <c r="BA105" i="65"/>
  <c r="CO134" i="65"/>
  <c r="BD88" i="71"/>
  <c r="EO101" i="79"/>
  <c r="GG57" i="71"/>
  <c r="CT46" i="65"/>
  <c r="CR123" i="65"/>
  <c r="AA148" i="65"/>
  <c r="J57" i="81"/>
  <c r="T9" i="65"/>
  <c r="CO162" i="65"/>
  <c r="FJ44" i="71"/>
  <c r="AH54" i="75"/>
  <c r="FF50" i="79"/>
  <c r="BV52" i="65"/>
  <c r="FR67" i="71"/>
  <c r="EZ35" i="79"/>
  <c r="L78" i="81"/>
  <c r="FU43" i="71"/>
  <c r="X77" i="75"/>
  <c r="CO140" i="65"/>
  <c r="DB71" i="65"/>
  <c r="GK14" i="71"/>
  <c r="AI19" i="75"/>
  <c r="CW65" i="65"/>
  <c r="BI41" i="65"/>
  <c r="N15" i="81"/>
  <c r="GN81" i="71"/>
  <c r="U7" i="71"/>
  <c r="EM76" i="79"/>
  <c r="BV62" i="65"/>
  <c r="AZ92" i="71"/>
  <c r="FQ67" i="71"/>
  <c r="GI72" i="71"/>
  <c r="BI105" i="65"/>
  <c r="J32" i="81"/>
  <c r="AO90" i="75"/>
  <c r="AI63" i="75"/>
  <c r="EK66" i="79"/>
  <c r="GN58" i="71"/>
  <c r="AB67" i="75"/>
  <c r="K25" i="81"/>
  <c r="BI20" i="65"/>
  <c r="BA132" i="65"/>
  <c r="FE19" i="79"/>
  <c r="CR49" i="65"/>
  <c r="CS156" i="65"/>
  <c r="AD104" i="65"/>
  <c r="FB69" i="79"/>
  <c r="BA85" i="71"/>
  <c r="FF86" i="79"/>
  <c r="FE91" i="79"/>
  <c r="AZ39" i="71"/>
  <c r="H88" i="81"/>
  <c r="CV17" i="65"/>
  <c r="AD17" i="65"/>
  <c r="CY52" i="65"/>
  <c r="GG82" i="71"/>
  <c r="X66" i="65"/>
  <c r="EN86" i="79"/>
  <c r="BM29" i="65"/>
  <c r="CQ11" i="65"/>
  <c r="EZ84" i="79"/>
  <c r="Q91" i="81"/>
  <c r="H77" i="81"/>
  <c r="GN48" i="71"/>
  <c r="BK95" i="65"/>
  <c r="N25" i="81"/>
  <c r="T87" i="65"/>
  <c r="J36" i="81"/>
  <c r="FR18" i="71"/>
  <c r="EM58" i="79"/>
  <c r="CU7" i="65"/>
  <c r="BB50" i="71"/>
  <c r="CZ31" i="65"/>
  <c r="GG42" i="71"/>
  <c r="FG18" i="79"/>
  <c r="GO70" i="71"/>
  <c r="BB40" i="65"/>
  <c r="FH5" i="79"/>
  <c r="X69" i="75"/>
  <c r="BB61" i="65"/>
  <c r="BT91" i="65"/>
  <c r="AZ59" i="71"/>
  <c r="AN77" i="75"/>
  <c r="BJ45" i="65"/>
  <c r="BS6" i="65"/>
  <c r="CV11" i="65"/>
  <c r="FR36" i="71"/>
  <c r="GN5" i="71"/>
  <c r="FQ38" i="71"/>
  <c r="AB12" i="65"/>
  <c r="AI93" i="75"/>
  <c r="FT67" i="71"/>
  <c r="GF83" i="71"/>
  <c r="CX27" i="65"/>
  <c r="FD73" i="79"/>
  <c r="GL93" i="71"/>
  <c r="L69" i="81"/>
  <c r="BT20" i="65"/>
  <c r="P103" i="81"/>
  <c r="DB22" i="65"/>
  <c r="EN48" i="79"/>
  <c r="BD104" i="65"/>
  <c r="BA58" i="71"/>
  <c r="GM21" i="71"/>
  <c r="FU94" i="71"/>
  <c r="AO94" i="75"/>
  <c r="EF163" i="79"/>
  <c r="H33" i="81"/>
  <c r="FU54" i="71"/>
  <c r="FQ23" i="71"/>
  <c r="BJ128" i="65"/>
  <c r="P80" i="81"/>
  <c r="AZ64" i="65"/>
  <c r="GO81" i="71"/>
  <c r="GH33" i="71"/>
  <c r="AJ22" i="75"/>
  <c r="BK99" i="65"/>
  <c r="O10" i="81"/>
  <c r="AB99" i="65"/>
  <c r="AP81" i="75"/>
  <c r="GG50" i="71"/>
  <c r="FA57" i="79"/>
  <c r="DA30" i="65"/>
  <c r="EN62" i="79"/>
  <c r="K24" i="81"/>
  <c r="W82" i="65"/>
  <c r="X74" i="65"/>
  <c r="AI67" i="75"/>
  <c r="BU23" i="65"/>
  <c r="X31" i="65"/>
  <c r="GO8" i="71"/>
  <c r="BB162" i="65"/>
  <c r="CQ40" i="65"/>
  <c r="AX103" i="69"/>
  <c r="AG45" i="75"/>
  <c r="BR103" i="65"/>
  <c r="FD54" i="79"/>
  <c r="T109" i="65"/>
  <c r="GO17" i="71"/>
  <c r="AB104" i="75"/>
  <c r="EL64" i="79"/>
  <c r="Q51" i="81"/>
  <c r="FH40" i="79"/>
  <c r="CY76" i="65"/>
  <c r="P81" i="81"/>
  <c r="M88" i="81"/>
  <c r="AZ21" i="71"/>
  <c r="FJ70" i="71"/>
  <c r="FA38" i="79"/>
  <c r="AG59" i="75"/>
  <c r="BR33" i="65"/>
  <c r="FD24" i="79"/>
  <c r="BD71" i="71"/>
  <c r="X142" i="65"/>
  <c r="H100" i="81"/>
  <c r="GJ43" i="71"/>
  <c r="BU66" i="65"/>
  <c r="AA23" i="75"/>
  <c r="FU22" i="71"/>
  <c r="BA74" i="71"/>
  <c r="U8" i="79"/>
  <c r="EO88" i="79"/>
  <c r="AZ50" i="65"/>
  <c r="AQ85" i="75"/>
  <c r="EO69" i="79"/>
  <c r="FQ83" i="71"/>
  <c r="BM88" i="65"/>
  <c r="BV65" i="65"/>
  <c r="CT38" i="65"/>
  <c r="FT9" i="71"/>
  <c r="FQ16" i="71"/>
  <c r="BC96" i="65"/>
  <c r="P13" i="81"/>
  <c r="FF45" i="79"/>
  <c r="GG20" i="71"/>
  <c r="FD78" i="79"/>
  <c r="BC43" i="65"/>
  <c r="AZ85" i="71"/>
  <c r="AN19" i="75"/>
  <c r="V76" i="65"/>
  <c r="U16" i="71"/>
  <c r="AI26" i="75"/>
  <c r="AZ71" i="65"/>
  <c r="EH164" i="79"/>
  <c r="BB39" i="65"/>
  <c r="CY84" i="65"/>
  <c r="AR82" i="75"/>
  <c r="BI82" i="65"/>
  <c r="BV85" i="65"/>
  <c r="AF57" i="75"/>
  <c r="GO15" i="71"/>
  <c r="U31" i="65"/>
  <c r="DB89" i="65"/>
  <c r="BA6" i="65"/>
  <c r="AB54" i="75"/>
  <c r="FJ60" i="71"/>
  <c r="AJ105" i="75"/>
  <c r="AF13" i="75"/>
  <c r="AO75" i="75"/>
  <c r="N51" i="81"/>
  <c r="AI14" i="75"/>
  <c r="GK54" i="71"/>
  <c r="V47" i="65"/>
  <c r="Z15" i="75"/>
  <c r="FC60" i="79"/>
  <c r="K28" i="81"/>
  <c r="FQ69" i="71"/>
  <c r="GH9" i="71"/>
  <c r="AI94" i="75"/>
  <c r="CY120" i="65"/>
  <c r="AF60" i="75"/>
  <c r="AO36" i="75"/>
  <c r="AG96" i="75"/>
  <c r="CZ64" i="65"/>
  <c r="EO20" i="79"/>
  <c r="M98" i="81"/>
  <c r="L40" i="81"/>
  <c r="FU75" i="71"/>
  <c r="L37" i="81"/>
  <c r="GF76" i="71"/>
  <c r="CS6" i="65"/>
  <c r="BD62" i="71"/>
  <c r="CW17" i="65"/>
  <c r="CT123" i="65"/>
  <c r="AR77" i="75"/>
  <c r="FS28" i="71"/>
  <c r="GM83" i="71"/>
  <c r="Z48" i="75"/>
  <c r="I44" i="81"/>
  <c r="FQ98" i="71"/>
  <c r="CO35" i="65"/>
  <c r="BB114" i="65"/>
  <c r="AO62" i="75"/>
  <c r="DB28" i="65"/>
  <c r="X51" i="75"/>
  <c r="FH24" i="79"/>
  <c r="GM40" i="71"/>
  <c r="AP26" i="75"/>
  <c r="BI47" i="65"/>
  <c r="N16" i="81"/>
  <c r="AG17" i="75"/>
  <c r="FH66" i="79"/>
  <c r="BI80" i="65"/>
  <c r="BL61" i="65"/>
  <c r="AR33" i="75"/>
  <c r="BS67" i="65"/>
  <c r="EM92" i="79"/>
  <c r="CW137" i="65"/>
  <c r="BV143" i="65"/>
  <c r="GM84" i="71"/>
  <c r="FQ31" i="71"/>
  <c r="W19" i="65"/>
  <c r="P8" i="81"/>
  <c r="Q33" i="81"/>
  <c r="CT83" i="65"/>
  <c r="FC62" i="79"/>
  <c r="GK102" i="71"/>
  <c r="FI59" i="79"/>
  <c r="FD56" i="79"/>
  <c r="FR64" i="71"/>
  <c r="EZ91" i="79"/>
  <c r="BC131" i="65"/>
  <c r="L97" i="81"/>
  <c r="U10" i="65"/>
  <c r="AP87" i="75"/>
  <c r="GI23" i="71"/>
  <c r="FI11" i="79"/>
  <c r="BU27" i="65"/>
  <c r="AR51" i="75"/>
  <c r="FJ49" i="71"/>
  <c r="GM15" i="71"/>
  <c r="BV102" i="65"/>
  <c r="AG44" i="75"/>
  <c r="AG33" i="75"/>
  <c r="O35" i="81"/>
  <c r="AJ107" i="75"/>
  <c r="FS33" i="71"/>
  <c r="FF53" i="79"/>
  <c r="X40" i="75"/>
  <c r="K48" i="81"/>
  <c r="AJ20" i="75"/>
  <c r="AH73" i="75"/>
  <c r="BJ12" i="65"/>
  <c r="CP18" i="65"/>
  <c r="BD117" i="65"/>
  <c r="H13" i="81"/>
  <c r="FH62" i="79"/>
  <c r="X13" i="65"/>
  <c r="FC65" i="79"/>
  <c r="BB15" i="71"/>
  <c r="BI32" i="65"/>
  <c r="W83" i="65"/>
  <c r="BR69" i="65"/>
  <c r="GH21" i="71"/>
  <c r="CW48" i="65"/>
  <c r="AG87" i="75"/>
  <c r="GM53" i="71"/>
  <c r="J35" i="81"/>
  <c r="BS89" i="65"/>
  <c r="BC44" i="71"/>
  <c r="BA97" i="65"/>
  <c r="J93" i="81"/>
  <c r="FQ34" i="71"/>
  <c r="AB35" i="75"/>
  <c r="AF52" i="75"/>
  <c r="DB23" i="65"/>
  <c r="BB27" i="65"/>
  <c r="AF56" i="75"/>
  <c r="EM29" i="79"/>
  <c r="I17" i="81"/>
  <c r="AX97" i="69"/>
  <c r="CT23" i="65"/>
  <c r="FI68" i="79"/>
  <c r="AR78" i="75"/>
  <c r="EZ50" i="79"/>
  <c r="BA94" i="65"/>
  <c r="BB97" i="65"/>
  <c r="E43" i="65"/>
  <c r="EZ19" i="79"/>
  <c r="GF77" i="71"/>
  <c r="FC49" i="79"/>
  <c r="BA84" i="71"/>
  <c r="BL42" i="65"/>
  <c r="FF100" i="79"/>
  <c r="FA45" i="79"/>
  <c r="FE69" i="79"/>
  <c r="AJ74" i="75"/>
  <c r="J34" i="81"/>
  <c r="AI102" i="75"/>
  <c r="N38" i="81"/>
  <c r="AP39" i="75"/>
  <c r="AG84" i="75"/>
  <c r="X95" i="75"/>
  <c r="AG20" i="75"/>
  <c r="EK18" i="79"/>
  <c r="FT29" i="71"/>
  <c r="AN105" i="75"/>
  <c r="L100" i="81"/>
  <c r="AC141" i="65"/>
  <c r="BB28" i="71"/>
  <c r="BC39" i="71"/>
  <c r="GM45" i="71"/>
  <c r="FB59" i="79"/>
  <c r="GH95" i="71"/>
  <c r="BL15" i="65"/>
  <c r="U27" i="79"/>
  <c r="EK74" i="79"/>
  <c r="X32" i="75"/>
  <c r="BM16" i="65"/>
  <c r="U10" i="79"/>
  <c r="GK48" i="71"/>
  <c r="GJ6" i="71"/>
  <c r="AN64" i="75"/>
  <c r="BI104" i="69"/>
  <c r="Z98" i="75"/>
  <c r="FH68" i="79"/>
  <c r="FR60" i="71"/>
  <c r="BJ84" i="65"/>
  <c r="AV103" i="69"/>
  <c r="AE98" i="65"/>
  <c r="BV84" i="65"/>
  <c r="AQ39" i="75"/>
  <c r="AH96" i="75"/>
  <c r="AR45" i="75"/>
  <c r="J75" i="81"/>
  <c r="GG73" i="71"/>
  <c r="H48" i="81"/>
  <c r="EM15" i="79"/>
  <c r="EH161" i="79"/>
  <c r="FD79" i="79"/>
  <c r="AN99" i="75"/>
  <c r="AI69" i="75"/>
  <c r="GL41" i="71"/>
  <c r="AR41" i="75"/>
  <c r="BD72" i="65"/>
  <c r="CP46" i="65"/>
  <c r="GL92" i="71"/>
  <c r="U26" i="79"/>
  <c r="EK12" i="79"/>
  <c r="EO40" i="79"/>
  <c r="X96" i="65"/>
  <c r="AP85" i="75"/>
  <c r="EK75" i="79"/>
  <c r="FS97" i="71"/>
  <c r="P91" i="81"/>
  <c r="FG32" i="79"/>
  <c r="AE78" i="65"/>
  <c r="AI77" i="75"/>
  <c r="BB13" i="65"/>
  <c r="H16" i="81"/>
  <c r="Y23" i="75"/>
  <c r="FC68" i="79"/>
  <c r="BB37" i="71"/>
  <c r="BB29" i="71"/>
  <c r="FB12" i="79"/>
  <c r="Y103" i="75"/>
  <c r="CP96" i="65"/>
  <c r="CP161" i="65"/>
  <c r="DB154" i="65"/>
  <c r="P90" i="81"/>
  <c r="M99" i="81"/>
  <c r="BT90" i="65"/>
  <c r="CR6" i="65"/>
  <c r="GO79" i="71"/>
  <c r="J8" i="81"/>
  <c r="L85" i="81"/>
  <c r="AB26" i="75"/>
  <c r="BC53" i="71"/>
  <c r="GM64" i="71"/>
  <c r="BA38" i="65"/>
  <c r="EK79" i="79"/>
  <c r="FF41" i="79"/>
  <c r="X49" i="65"/>
  <c r="G42" i="65"/>
  <c r="CR38" i="65"/>
  <c r="U70" i="65"/>
  <c r="BA93" i="71"/>
  <c r="EM13" i="79"/>
  <c r="BB72" i="71"/>
  <c r="AP63" i="75"/>
  <c r="GF92" i="71"/>
  <c r="EM10" i="79"/>
  <c r="AN107" i="75"/>
  <c r="V141" i="65"/>
  <c r="EO56" i="79"/>
  <c r="GN62" i="71"/>
  <c r="GF67" i="71"/>
  <c r="CU141" i="65"/>
  <c r="BL129" i="65"/>
  <c r="GN90" i="71"/>
  <c r="O55" i="81"/>
  <c r="L10" i="81"/>
  <c r="EM25" i="79"/>
  <c r="Y10" i="75"/>
  <c r="CR161" i="65"/>
  <c r="GN13" i="71"/>
  <c r="DA75" i="65"/>
  <c r="DA5" i="71"/>
  <c r="DA22" i="65"/>
  <c r="AC34" i="65"/>
  <c r="T85" i="65"/>
  <c r="GO43" i="71"/>
  <c r="BC17" i="65"/>
  <c r="CR80" i="65"/>
  <c r="U81" i="65"/>
  <c r="U13" i="71"/>
  <c r="AQ58" i="75"/>
  <c r="CQ70" i="65"/>
  <c r="X44" i="65"/>
  <c r="N100" i="81"/>
  <c r="GJ87" i="71"/>
  <c r="AZ27" i="71"/>
  <c r="AB32" i="75"/>
  <c r="FU41" i="71"/>
  <c r="AZ47" i="65"/>
  <c r="DC50" i="65"/>
  <c r="BR48" i="65"/>
  <c r="AI46" i="75"/>
  <c r="DA107" i="65"/>
  <c r="EM85" i="79"/>
  <c r="BK24" i="65"/>
  <c r="GI36" i="71"/>
  <c r="FI99" i="79"/>
  <c r="EM89" i="79"/>
  <c r="CR72" i="65"/>
  <c r="GM91" i="71"/>
  <c r="GK55" i="71"/>
  <c r="CT140" i="65"/>
  <c r="FE49" i="79"/>
  <c r="FR15" i="71"/>
  <c r="CW38" i="65"/>
  <c r="CW49" i="65"/>
  <c r="DB63" i="65"/>
  <c r="AP37" i="75"/>
  <c r="GO67" i="71"/>
  <c r="CY101" i="65"/>
  <c r="V15" i="65"/>
  <c r="U23" i="71"/>
  <c r="Y36" i="75"/>
  <c r="GM68" i="71"/>
  <c r="FC32" i="79"/>
  <c r="M10" i="81"/>
  <c r="BI27" i="65"/>
  <c r="CQ45" i="65"/>
  <c r="DB78" i="65"/>
  <c r="FT24" i="71"/>
  <c r="BM22" i="65"/>
  <c r="U151" i="65"/>
  <c r="EZ55" i="79"/>
  <c r="L75" i="81"/>
  <c r="DA47" i="65"/>
  <c r="EK20" i="79"/>
  <c r="U21" i="79"/>
  <c r="EK70" i="79"/>
  <c r="AA136" i="65"/>
  <c r="BL97" i="65"/>
  <c r="U13" i="65"/>
  <c r="DB72" i="65"/>
  <c r="AH31" i="75"/>
  <c r="GN100" i="71"/>
  <c r="EK77" i="79"/>
  <c r="FC31" i="79"/>
  <c r="FE25" i="79"/>
  <c r="CW124" i="65"/>
  <c r="CW72" i="65"/>
  <c r="FA26" i="79"/>
  <c r="GN78" i="71"/>
  <c r="Y48" i="75"/>
  <c r="BK130" i="65"/>
  <c r="BD21" i="65"/>
  <c r="EN25" i="79"/>
  <c r="BT18" i="65"/>
  <c r="BJ57" i="65"/>
  <c r="M86" i="81"/>
  <c r="BR28" i="65"/>
  <c r="FT8" i="71"/>
  <c r="M17" i="81"/>
  <c r="H90" i="81"/>
  <c r="AZ54" i="65"/>
  <c r="AD114" i="65"/>
  <c r="J84" i="81"/>
  <c r="X89" i="65"/>
  <c r="AN55" i="75"/>
  <c r="FG59" i="79"/>
  <c r="AB65" i="75"/>
  <c r="H65" i="81"/>
  <c r="P74" i="81"/>
  <c r="AO73" i="75"/>
  <c r="GG104" i="71"/>
  <c r="CX45" i="65"/>
  <c r="GJ21" i="71"/>
  <c r="H37" i="81"/>
  <c r="BJ41" i="65"/>
  <c r="X5" i="65"/>
  <c r="H25" i="81"/>
  <c r="FJ85" i="71"/>
  <c r="FS58" i="71"/>
  <c r="AG90" i="75"/>
  <c r="BC85" i="65"/>
  <c r="AI95" i="75"/>
  <c r="AF39" i="75"/>
  <c r="T125" i="65"/>
  <c r="BC89" i="65"/>
  <c r="BU72" i="65"/>
  <c r="FC84" i="79"/>
  <c r="K93" i="81"/>
  <c r="DB96" i="65"/>
  <c r="FA51" i="79"/>
  <c r="GK90" i="71"/>
  <c r="FR30" i="71"/>
  <c r="U22" i="71"/>
  <c r="U88" i="65"/>
  <c r="P26" i="81"/>
  <c r="X85" i="65"/>
  <c r="GK15" i="71"/>
  <c r="FA24" i="79"/>
  <c r="BA86" i="65"/>
  <c r="DC83" i="65"/>
  <c r="CP27" i="65"/>
  <c r="GH8" i="71"/>
  <c r="AH70" i="75"/>
  <c r="GK57" i="71"/>
  <c r="AF17" i="75"/>
  <c r="BB44" i="65"/>
  <c r="FT7" i="71"/>
  <c r="AN37" i="75"/>
  <c r="BA49" i="71"/>
  <c r="N82" i="81"/>
  <c r="FR49" i="71"/>
  <c r="FB89" i="79"/>
  <c r="GL64" i="71"/>
  <c r="AO54" i="75"/>
  <c r="N83" i="81"/>
  <c r="AQ71" i="75"/>
  <c r="AB79" i="75"/>
  <c r="T95" i="65"/>
  <c r="FE13" i="79"/>
  <c r="FC102" i="79"/>
  <c r="FD27" i="79"/>
  <c r="CP39" i="65"/>
  <c r="BS22" i="65"/>
  <c r="BT62" i="65"/>
  <c r="AZ95" i="65"/>
  <c r="BI77" i="65"/>
  <c r="DA73" i="65"/>
  <c r="EN74" i="79"/>
  <c r="GG89" i="71"/>
  <c r="AQ25" i="75"/>
  <c r="GN91" i="71"/>
  <c r="CY128" i="65"/>
  <c r="EN35" i="79"/>
  <c r="FR88" i="71"/>
  <c r="BU43" i="71"/>
  <c r="P35" i="81"/>
  <c r="O17" i="81"/>
  <c r="BT16" i="65"/>
  <c r="BD26" i="65"/>
  <c r="GH62" i="71"/>
  <c r="GM66" i="71"/>
  <c r="BK89" i="65"/>
  <c r="AN90" i="75"/>
  <c r="AZ41" i="65"/>
  <c r="AQ11" i="75"/>
  <c r="AF98" i="75"/>
  <c r="X35" i="65"/>
  <c r="GJ102" i="71"/>
  <c r="AN20" i="75"/>
  <c r="BR76" i="65"/>
  <c r="FH46" i="79"/>
  <c r="J87" i="81"/>
  <c r="AJ14" i="75"/>
  <c r="P106" i="81"/>
  <c r="X92" i="65"/>
  <c r="BB40" i="71"/>
  <c r="CR97" i="65"/>
  <c r="FF63" i="79"/>
  <c r="FB73" i="79"/>
  <c r="FB32" i="79"/>
  <c r="Q56" i="81"/>
  <c r="FJ92" i="71"/>
  <c r="BB77" i="71"/>
  <c r="M79" i="81"/>
  <c r="DB82" i="65"/>
  <c r="X30" i="65"/>
  <c r="GJ8" i="71"/>
  <c r="EL95" i="79"/>
  <c r="L103" i="81"/>
  <c r="BT70" i="65"/>
  <c r="CZ5" i="71"/>
  <c r="AA10" i="75"/>
  <c r="FJ58" i="71"/>
  <c r="GM100" i="71"/>
  <c r="Q64" i="81"/>
  <c r="AQ54" i="75"/>
  <c r="BT12" i="65"/>
  <c r="AP19" i="75"/>
  <c r="AN23" i="75"/>
  <c r="AF86" i="75"/>
  <c r="N39" i="81"/>
  <c r="N91" i="81"/>
  <c r="AA106" i="75"/>
  <c r="AB39" i="75"/>
  <c r="BB100" i="65"/>
  <c r="FR20" i="71"/>
  <c r="BA92" i="65"/>
  <c r="U64" i="65"/>
  <c r="BD75" i="65"/>
  <c r="L94" i="81"/>
  <c r="FI13" i="79"/>
  <c r="FU26" i="71"/>
  <c r="AZ57" i="65"/>
  <c r="AF34" i="75"/>
  <c r="FD69" i="79"/>
  <c r="FU18" i="71"/>
  <c r="BW49" i="71"/>
  <c r="BC29" i="71"/>
  <c r="F41" i="65"/>
  <c r="FH30" i="79"/>
  <c r="Q73" i="81"/>
  <c r="H106" i="81"/>
  <c r="BJ37" i="65"/>
  <c r="FC86" i="79"/>
  <c r="AI36" i="75"/>
  <c r="GH10" i="71"/>
  <c r="GO86" i="71"/>
  <c r="AF36" i="75"/>
  <c r="FH82" i="79"/>
  <c r="FA16" i="79"/>
  <c r="AA17" i="75"/>
  <c r="P24" i="81"/>
  <c r="FE87" i="79"/>
  <c r="DC70" i="65"/>
  <c r="FQ102" i="71"/>
  <c r="AI45" i="75"/>
  <c r="FI64" i="79"/>
  <c r="BI7" i="65"/>
  <c r="BM96" i="65"/>
  <c r="AF14" i="75"/>
  <c r="O90" i="81"/>
  <c r="CV131" i="65"/>
  <c r="BA33" i="65"/>
  <c r="AC138" i="65"/>
  <c r="N99" i="81"/>
  <c r="EG164" i="79"/>
  <c r="Y80" i="75"/>
  <c r="BS34" i="65"/>
  <c r="AG82" i="75"/>
  <c r="O44" i="81"/>
  <c r="BV33" i="65"/>
  <c r="L20" i="81"/>
  <c r="BK48" i="65"/>
  <c r="BA101" i="71"/>
  <c r="AB63" i="75"/>
  <c r="EI157" i="79"/>
  <c r="BU6" i="65"/>
  <c r="BJ26" i="65"/>
  <c r="BJ30" i="65"/>
  <c r="AC148" i="65"/>
  <c r="O46" i="81"/>
  <c r="FT17" i="71"/>
  <c r="AJ75" i="75"/>
  <c r="GI19" i="71"/>
  <c r="AO70" i="75"/>
  <c r="GH19" i="71"/>
  <c r="CS145" i="65"/>
  <c r="AP44" i="75"/>
  <c r="AO71" i="75"/>
  <c r="AR9" i="75"/>
  <c r="DA83" i="65"/>
  <c r="BT119" i="65"/>
  <c r="FS100" i="71"/>
  <c r="W31" i="65"/>
  <c r="AR15" i="75"/>
  <c r="AZ97" i="65"/>
  <c r="AZ77" i="71"/>
  <c r="BR70" i="65"/>
  <c r="BC100" i="71"/>
  <c r="BU80" i="65"/>
  <c r="H26" i="81"/>
  <c r="BU115" i="65"/>
  <c r="AO74" i="75"/>
  <c r="GN11" i="71"/>
  <c r="CY35" i="65"/>
  <c r="BD34" i="71"/>
  <c r="FC79" i="79"/>
  <c r="DB117" i="65"/>
  <c r="BA75" i="65"/>
  <c r="FF57" i="79"/>
  <c r="I43" i="65"/>
  <c r="CU98" i="65"/>
  <c r="EN77" i="79"/>
  <c r="BV95" i="65"/>
  <c r="P75" i="81"/>
  <c r="AR20" i="75"/>
  <c r="BM99" i="65"/>
  <c r="H34" i="81"/>
  <c r="BK10" i="65"/>
  <c r="H49" i="81"/>
  <c r="BR99" i="65"/>
  <c r="FE16" i="79"/>
  <c r="P66" i="81"/>
  <c r="AJ84" i="75"/>
  <c r="GL38" i="71"/>
  <c r="BC14" i="71"/>
  <c r="BI81" i="65"/>
  <c r="BB92" i="71"/>
  <c r="EZ6" i="79"/>
  <c r="AH11" i="75"/>
  <c r="GG65" i="71"/>
  <c r="AO80" i="75"/>
  <c r="BI164" i="65"/>
  <c r="I93" i="81"/>
  <c r="EN87" i="79"/>
  <c r="BD52" i="65"/>
  <c r="EO84" i="79"/>
  <c r="N65" i="81"/>
  <c r="P60" i="81"/>
  <c r="J79" i="81"/>
  <c r="BD65" i="71"/>
  <c r="EN26" i="79"/>
  <c r="BA83" i="71"/>
  <c r="CQ126" i="65"/>
  <c r="FS57" i="71"/>
  <c r="AO76" i="75"/>
  <c r="I85" i="81"/>
  <c r="BT63" i="65"/>
  <c r="BM84" i="65"/>
  <c r="GH77" i="71"/>
  <c r="EO82" i="79"/>
  <c r="GG47" i="71"/>
  <c r="V107" i="65"/>
  <c r="FD97" i="79"/>
  <c r="CZ18" i="65"/>
  <c r="BC37" i="71"/>
  <c r="M23" i="81"/>
  <c r="FG102" i="79"/>
  <c r="AR105" i="75"/>
  <c r="Q54" i="81"/>
  <c r="AP103" i="75"/>
  <c r="AZ101" i="65"/>
  <c r="H8" i="81"/>
  <c r="U98" i="65"/>
  <c r="BT67" i="65"/>
  <c r="Q14" i="81"/>
  <c r="BD87" i="65"/>
  <c r="X131" i="65"/>
  <c r="M61" i="81"/>
  <c r="FT55" i="71"/>
  <c r="BI71" i="65"/>
  <c r="AG21" i="75"/>
  <c r="FD62" i="79"/>
  <c r="V94" i="65"/>
  <c r="AR104" i="75"/>
  <c r="EZ32" i="79"/>
  <c r="BL58" i="65"/>
  <c r="AG49" i="75"/>
  <c r="X28" i="65"/>
  <c r="FD102" i="79"/>
  <c r="GO72" i="71"/>
  <c r="AO96" i="75"/>
  <c r="AB24" i="75"/>
  <c r="BR93" i="65"/>
  <c r="L28" i="81"/>
  <c r="GO23" i="71"/>
  <c r="EZ25" i="79"/>
  <c r="CY82" i="65"/>
  <c r="EL41" i="79"/>
  <c r="X10" i="75"/>
  <c r="AH83" i="75"/>
  <c r="BC38" i="65"/>
  <c r="BS45" i="65"/>
  <c r="AA11" i="75"/>
  <c r="FU89" i="71"/>
  <c r="Q80" i="81"/>
  <c r="EO6" i="79"/>
  <c r="BU57" i="65"/>
  <c r="K100" i="81"/>
  <c r="EZ95" i="79"/>
  <c r="CU61" i="65"/>
  <c r="W77" i="65"/>
  <c r="FQ70" i="71"/>
  <c r="W78" i="65"/>
  <c r="AP98" i="75"/>
  <c r="FU79" i="71"/>
  <c r="AH12" i="75"/>
  <c r="Z107" i="75"/>
  <c r="EZ83" i="79"/>
  <c r="FD14" i="79"/>
  <c r="U26" i="65"/>
  <c r="X54" i="75"/>
  <c r="FU7" i="71"/>
  <c r="BD95" i="65"/>
  <c r="O106" i="81"/>
  <c r="AQ100" i="75"/>
  <c r="AN49" i="75"/>
  <c r="AR94" i="75"/>
  <c r="BK101" i="65"/>
  <c r="AI83" i="75"/>
  <c r="BT76" i="65"/>
  <c r="BB39" i="71"/>
  <c r="AI49" i="75"/>
  <c r="AR27" i="75"/>
  <c r="Y64" i="75"/>
  <c r="EN41" i="79"/>
  <c r="AN82" i="75"/>
  <c r="EZ11" i="79"/>
  <c r="FF31" i="79"/>
  <c r="BC6" i="65"/>
  <c r="EO14" i="79"/>
  <c r="Z60" i="75"/>
  <c r="DB108" i="65"/>
  <c r="AZ150" i="65"/>
  <c r="CY132" i="65"/>
  <c r="U7" i="79"/>
  <c r="DA119" i="65"/>
  <c r="BC87" i="65"/>
  <c r="AF23" i="75"/>
  <c r="CY99" i="65"/>
  <c r="X57" i="65"/>
  <c r="T51" i="65"/>
  <c r="FB24" i="79"/>
  <c r="O85" i="81"/>
  <c r="BT40" i="65"/>
  <c r="AZ79" i="71"/>
  <c r="FQ11" i="71"/>
  <c r="EO74" i="79"/>
  <c r="CT72" i="65"/>
  <c r="BL14" i="65"/>
  <c r="U14" i="79"/>
  <c r="BB45" i="71"/>
  <c r="AJ63" i="75"/>
  <c r="W62" i="65"/>
  <c r="BA104" i="71"/>
  <c r="GN59" i="71"/>
  <c r="BJ7" i="65"/>
  <c r="GN6" i="71"/>
  <c r="L77" i="81"/>
  <c r="BV160" i="65"/>
  <c r="FU58" i="71"/>
  <c r="BS93" i="65"/>
  <c r="AA95" i="75"/>
  <c r="FJ19" i="71"/>
  <c r="O30" i="81"/>
  <c r="FA68" i="79"/>
  <c r="BC153" i="65"/>
  <c r="FR69" i="71"/>
  <c r="EL71" i="79"/>
  <c r="GN70" i="71"/>
  <c r="FH60" i="79"/>
  <c r="AH9" i="75"/>
  <c r="CY127" i="65"/>
  <c r="FF15" i="79"/>
  <c r="T61" i="65"/>
  <c r="GG49" i="71"/>
  <c r="BI26" i="65"/>
  <c r="GL15" i="71"/>
  <c r="BA35" i="71"/>
  <c r="GN15" i="71"/>
  <c r="AE10" i="65"/>
  <c r="T93" i="65"/>
  <c r="AZ35" i="71"/>
  <c r="V90" i="65"/>
  <c r="BA73" i="65"/>
  <c r="FS48" i="71"/>
  <c r="Z75" i="75"/>
  <c r="BL137" i="65"/>
  <c r="GJ80" i="71"/>
  <c r="U107" i="65"/>
  <c r="FU71" i="71"/>
  <c r="AF10" i="75"/>
  <c r="BU51" i="65"/>
  <c r="AJ32" i="75"/>
  <c r="BC69" i="65"/>
  <c r="EZ47" i="79"/>
  <c r="CY50" i="65"/>
  <c r="BK131" i="65"/>
  <c r="GI61" i="71"/>
  <c r="CW53" i="65"/>
  <c r="BT69" i="65"/>
  <c r="BI90" i="65"/>
  <c r="I102" i="81"/>
  <c r="AZ85" i="65"/>
  <c r="FC71" i="79"/>
  <c r="GF49" i="71"/>
  <c r="AZ49" i="65"/>
  <c r="EK23" i="79"/>
  <c r="FG68" i="79"/>
  <c r="Y77" i="75"/>
  <c r="DA82" i="65"/>
  <c r="DC65" i="65"/>
  <c r="CP35" i="65"/>
  <c r="GM26" i="71"/>
  <c r="BD11" i="65"/>
  <c r="AD125" i="65"/>
  <c r="BK39" i="65"/>
  <c r="J46" i="81"/>
  <c r="FC69" i="79"/>
  <c r="FT98" i="71"/>
  <c r="J81" i="81"/>
  <c r="AF80" i="75"/>
  <c r="FE52" i="79"/>
  <c r="CQ92" i="65"/>
  <c r="GK86" i="71"/>
  <c r="AP90" i="75"/>
  <c r="K65" i="81"/>
  <c r="CR112" i="65"/>
  <c r="Y51" i="75"/>
  <c r="FH6" i="79"/>
  <c r="L45" i="81"/>
  <c r="AQ9" i="75"/>
  <c r="H46" i="81"/>
  <c r="EO34" i="79"/>
  <c r="AJ102" i="75"/>
  <c r="L50" i="81"/>
  <c r="AA58" i="75"/>
  <c r="BC71" i="65"/>
  <c r="FA82" i="79"/>
  <c r="BB160" i="65"/>
  <c r="CT9" i="65"/>
  <c r="FF39" i="79"/>
  <c r="CZ50" i="65"/>
  <c r="BI154" i="65"/>
  <c r="EM54" i="79"/>
  <c r="AG88" i="75"/>
  <c r="W33" i="65"/>
  <c r="BC91" i="65"/>
  <c r="GL6" i="71"/>
  <c r="CR5" i="65"/>
  <c r="BV66" i="65"/>
  <c r="FQ32" i="71"/>
  <c r="AQ18" i="75"/>
  <c r="FD84" i="79"/>
  <c r="AZ94" i="65"/>
  <c r="EM102" i="79"/>
  <c r="BJ80" i="65"/>
  <c r="CS70" i="65"/>
  <c r="FU99" i="71"/>
  <c r="V149" i="65"/>
  <c r="FF42" i="79"/>
  <c r="FF99" i="79"/>
  <c r="FB102" i="79"/>
  <c r="AD69" i="65"/>
  <c r="AH38" i="75"/>
  <c r="BC14" i="65"/>
  <c r="DC22" i="65"/>
  <c r="AZ36" i="65"/>
  <c r="L68" i="81"/>
  <c r="BU108" i="65"/>
  <c r="GM11" i="71"/>
  <c r="BJ72" i="65"/>
  <c r="EM71" i="79"/>
  <c r="CZ38" i="65"/>
  <c r="FQ80" i="71"/>
  <c r="BJ143" i="65"/>
  <c r="DA117" i="65"/>
  <c r="EK43" i="79"/>
  <c r="BA73" i="71"/>
  <c r="FA102" i="79"/>
  <c r="BK104" i="65"/>
  <c r="FC35" i="79"/>
  <c r="AO30" i="75"/>
  <c r="BM155" i="65"/>
  <c r="FD6" i="79"/>
  <c r="H24" i="81"/>
  <c r="W118" i="65"/>
  <c r="DA65" i="65"/>
  <c r="EL13" i="79"/>
  <c r="AZ56" i="71"/>
  <c r="CP120" i="65"/>
  <c r="BT41" i="65"/>
  <c r="V58" i="65"/>
  <c r="AF74" i="75"/>
  <c r="GN20" i="71"/>
  <c r="BB61" i="71"/>
  <c r="BL83" i="65"/>
  <c r="EF161" i="79"/>
  <c r="BB81" i="65"/>
  <c r="FB82" i="79"/>
  <c r="GI84" i="71"/>
  <c r="AZ98" i="65"/>
  <c r="FS37" i="71"/>
  <c r="BA36" i="65"/>
  <c r="AR56" i="75"/>
  <c r="EN29" i="79"/>
  <c r="DB73" i="65"/>
  <c r="CV114" i="65"/>
  <c r="AN54" i="75"/>
  <c r="Z42" i="75"/>
  <c r="BS116" i="65"/>
  <c r="AC115" i="65"/>
  <c r="FD16" i="79"/>
  <c r="FR11" i="71"/>
  <c r="V66" i="65"/>
  <c r="Y28" i="75"/>
  <c r="AN72" i="75"/>
  <c r="GK23" i="71"/>
  <c r="U85" i="65"/>
  <c r="O103" i="81"/>
  <c r="N104" i="81"/>
  <c r="FU10" i="71"/>
  <c r="J51" i="81"/>
  <c r="EZ28" i="79"/>
  <c r="BU25" i="65"/>
  <c r="AV101" i="69"/>
  <c r="U67" i="65"/>
  <c r="BR19" i="65"/>
  <c r="CP22" i="65"/>
  <c r="AJ100" i="75"/>
  <c r="W22" i="65"/>
  <c r="GI17" i="71"/>
  <c r="AZ37" i="71"/>
  <c r="CT58" i="65"/>
  <c r="DA20" i="65"/>
  <c r="DC48" i="65"/>
  <c r="AF51" i="75"/>
  <c r="BD51" i="71"/>
  <c r="BS54" i="65"/>
  <c r="J99" i="81"/>
  <c r="BD42" i="71"/>
  <c r="DB163" i="65"/>
  <c r="BS94" i="65"/>
  <c r="AA57" i="65"/>
  <c r="BM73" i="65"/>
  <c r="FB45" i="79"/>
  <c r="EO36" i="79"/>
  <c r="FH98" i="79"/>
  <c r="BA86" i="71"/>
  <c r="T43" i="65"/>
  <c r="FT96" i="71"/>
  <c r="BA62" i="65"/>
  <c r="O28" i="81"/>
  <c r="AH32" i="75"/>
  <c r="GO104" i="71"/>
  <c r="FQ71" i="71"/>
  <c r="FF68" i="79"/>
  <c r="CT44" i="65"/>
  <c r="AQ93" i="75"/>
  <c r="AB31" i="75"/>
  <c r="EN95" i="79"/>
  <c r="EL99" i="79"/>
  <c r="GI63" i="71"/>
  <c r="GI49" i="71"/>
  <c r="FH51" i="79"/>
  <c r="X9" i="65"/>
  <c r="BM15" i="65"/>
  <c r="FR31" i="71"/>
  <c r="BJ44" i="65"/>
  <c r="AG50" i="75"/>
  <c r="FF37" i="79"/>
  <c r="BM82" i="65"/>
  <c r="I65" i="81"/>
  <c r="GF7" i="71"/>
  <c r="GN85" i="71"/>
  <c r="AF55" i="75"/>
  <c r="CV73" i="65"/>
  <c r="N23" i="81"/>
  <c r="BT31" i="65"/>
  <c r="EM48" i="79"/>
  <c r="FC34" i="79"/>
  <c r="AB43" i="75"/>
  <c r="AA58" i="65"/>
  <c r="CO82" i="65"/>
  <c r="AH36" i="75"/>
  <c r="BK5" i="65"/>
  <c r="AR86" i="75"/>
  <c r="Q62" i="81"/>
  <c r="FI35" i="79"/>
  <c r="AO101" i="75"/>
  <c r="FF92" i="79"/>
  <c r="AZ82" i="71"/>
  <c r="H61" i="81"/>
  <c r="BV94" i="65"/>
  <c r="FR29" i="71"/>
  <c r="BC99" i="65"/>
  <c r="BI17" i="65"/>
  <c r="BT81" i="65"/>
  <c r="EM16" i="79"/>
  <c r="DA18" i="65"/>
  <c r="N97" i="81"/>
  <c r="M11" i="81"/>
  <c r="AO32" i="75"/>
  <c r="BB106" i="65"/>
  <c r="AG91" i="75"/>
  <c r="CQ151" i="65"/>
  <c r="N64" i="81"/>
  <c r="BD29" i="71"/>
  <c r="AA79" i="75"/>
  <c r="BA59" i="65"/>
  <c r="BC26" i="71"/>
  <c r="N8" i="81"/>
  <c r="DA48" i="65"/>
  <c r="GF8" i="71"/>
  <c r="GH96" i="71"/>
  <c r="AB23" i="75"/>
  <c r="FR97" i="71"/>
  <c r="I99" i="81"/>
  <c r="CY91" i="65"/>
  <c r="AN69" i="75"/>
  <c r="AR102" i="75"/>
  <c r="AP105" i="75"/>
  <c r="AQ64" i="75"/>
  <c r="EH157" i="79"/>
  <c r="J69" i="81"/>
  <c r="AF38" i="75"/>
  <c r="FB54" i="79"/>
  <c r="BJ31" i="65"/>
  <c r="GM51" i="71"/>
  <c r="EL60" i="79"/>
  <c r="AA105" i="75"/>
  <c r="FA46" i="79"/>
  <c r="DC95" i="65"/>
  <c r="FH50" i="79"/>
  <c r="AN29" i="75"/>
  <c r="N70" i="81"/>
  <c r="AF106" i="75"/>
  <c r="AQ65" i="75"/>
  <c r="AE84" i="65"/>
  <c r="AA35" i="75"/>
  <c r="X104" i="65"/>
  <c r="GL77" i="71"/>
  <c r="FT45" i="71"/>
  <c r="AQ36" i="75"/>
  <c r="Y30" i="75"/>
  <c r="M26" i="81"/>
  <c r="FC58" i="79"/>
  <c r="Q49" i="81"/>
  <c r="CW45" i="65"/>
  <c r="BS118" i="65"/>
  <c r="K64" i="81"/>
  <c r="FR76" i="71"/>
  <c r="AG93" i="75"/>
  <c r="GK96" i="71"/>
  <c r="BI96" i="65"/>
  <c r="EO5" i="79"/>
  <c r="CX47" i="65"/>
  <c r="BB101" i="71"/>
  <c r="Z53" i="75"/>
  <c r="I50" i="81"/>
  <c r="AR92" i="75"/>
  <c r="BC48" i="71"/>
  <c r="BD5" i="65"/>
  <c r="GI77" i="71"/>
  <c r="AZ86" i="71"/>
  <c r="GJ20" i="71"/>
  <c r="AH106" i="75"/>
  <c r="W59" i="65"/>
  <c r="AR98" i="75"/>
  <c r="Y41" i="75"/>
  <c r="AR22" i="75"/>
  <c r="GI50" i="71"/>
  <c r="AG103" i="75"/>
  <c r="Y62" i="75"/>
  <c r="W54" i="65"/>
  <c r="M91" i="81"/>
  <c r="FT35" i="71"/>
  <c r="O33" i="81"/>
  <c r="BK37" i="65"/>
  <c r="X106" i="75"/>
  <c r="CU4" i="65"/>
  <c r="GM48" i="71"/>
  <c r="EM14" i="79"/>
  <c r="BK36" i="65"/>
  <c r="I105" i="81"/>
  <c r="CT121" i="65"/>
  <c r="GL28" i="71"/>
  <c r="T25" i="65"/>
  <c r="X80" i="75"/>
  <c r="V22" i="65"/>
  <c r="GN79" i="71"/>
  <c r="BC38" i="71"/>
  <c r="BK25" i="65"/>
  <c r="BL51" i="65"/>
  <c r="BC5" i="65"/>
  <c r="AI41" i="75"/>
  <c r="AZ5" i="71"/>
  <c r="BA45" i="65"/>
  <c r="DA161" i="65"/>
  <c r="O86" i="81"/>
  <c r="FU44" i="71"/>
  <c r="BS59" i="65"/>
  <c r="AO25" i="75"/>
  <c r="AR61" i="75"/>
  <c r="AN92" i="75"/>
  <c r="GF15" i="71"/>
  <c r="FC87" i="79"/>
  <c r="AF96" i="75"/>
  <c r="FA40" i="79"/>
  <c r="FS92" i="71"/>
  <c r="BR21" i="65"/>
  <c r="BI10" i="65"/>
  <c r="GI29" i="71"/>
  <c r="AD153" i="65"/>
  <c r="P48" i="81"/>
  <c r="CZ45" i="65"/>
  <c r="CY114" i="65"/>
  <c r="FH18" i="79"/>
  <c r="DB20" i="65"/>
  <c r="EZ48" i="79"/>
  <c r="EK55" i="79"/>
  <c r="EK86" i="79"/>
  <c r="EM46" i="79"/>
  <c r="EM100" i="79"/>
  <c r="FJ97" i="71"/>
  <c r="AH100" i="75"/>
  <c r="GN21" i="71"/>
  <c r="AO18" i="75"/>
  <c r="FF44" i="79"/>
  <c r="AN102" i="75"/>
  <c r="GJ30" i="71"/>
  <c r="AI101" i="75"/>
  <c r="AZ88" i="65"/>
  <c r="N103" i="81"/>
  <c r="AR63" i="75"/>
  <c r="GI51" i="71"/>
  <c r="FE65" i="79"/>
  <c r="T20" i="65"/>
  <c r="BD98" i="65"/>
  <c r="I47" i="81"/>
  <c r="GH27" i="71"/>
  <c r="N37" i="81"/>
  <c r="EO72" i="79"/>
  <c r="BA128" i="65"/>
  <c r="CT149" i="65"/>
  <c r="EO85" i="79"/>
  <c r="CU33" i="65"/>
  <c r="FA63" i="79"/>
  <c r="CY62" i="65"/>
  <c r="AF44" i="75"/>
  <c r="X44" i="75"/>
  <c r="BL154" i="65"/>
  <c r="AH24" i="75"/>
  <c r="AZ7" i="71"/>
  <c r="AJ31" i="75"/>
  <c r="M31" i="81"/>
  <c r="BA98" i="71"/>
  <c r="EK39" i="79"/>
  <c r="U55" i="65"/>
  <c r="GG69" i="71"/>
  <c r="BI162" i="65"/>
  <c r="AD83" i="65"/>
  <c r="AJ38" i="75"/>
  <c r="X47" i="75"/>
  <c r="EI164" i="79"/>
  <c r="BC136" i="65"/>
  <c r="W95" i="65"/>
  <c r="Z35" i="75"/>
  <c r="BD16" i="65"/>
  <c r="FB103" i="79"/>
  <c r="U45" i="65"/>
  <c r="O50" i="81"/>
  <c r="BB90" i="71"/>
  <c r="U51" i="65"/>
  <c r="DB47" i="65"/>
  <c r="AG81" i="75"/>
  <c r="AH87" i="75"/>
  <c r="AO12" i="75"/>
  <c r="BA160" i="65"/>
  <c r="BJ101" i="69"/>
  <c r="BS68" i="65"/>
  <c r="Z71" i="75"/>
  <c r="CS87" i="65"/>
  <c r="EK64" i="79"/>
  <c r="AZ103" i="65"/>
  <c r="BC60" i="71"/>
  <c r="BA88" i="71"/>
  <c r="CP95" i="65"/>
  <c r="AH66" i="75"/>
  <c r="CO89" i="65"/>
  <c r="AO51" i="75"/>
  <c r="BR84" i="65"/>
  <c r="CO101" i="65"/>
  <c r="AH48" i="75"/>
  <c r="BD82" i="65"/>
  <c r="FR58" i="71"/>
  <c r="W50" i="65"/>
  <c r="GK11" i="71"/>
  <c r="AH57" i="75"/>
  <c r="GF34" i="71"/>
  <c r="GF10" i="71"/>
  <c r="CZ83" i="65"/>
  <c r="GO94" i="71"/>
  <c r="GI68" i="71"/>
  <c r="AA88" i="75"/>
  <c r="BR96" i="65"/>
  <c r="BD93" i="71"/>
  <c r="GG29" i="71"/>
  <c r="AO106" i="75"/>
  <c r="AQ29" i="75"/>
  <c r="BV13" i="65"/>
  <c r="BC100" i="65"/>
  <c r="FI97" i="79"/>
  <c r="AB15" i="75"/>
  <c r="AP78" i="75"/>
  <c r="AR57" i="75"/>
  <c r="BJ75" i="65"/>
  <c r="GG38" i="71"/>
  <c r="CP58" i="65"/>
  <c r="AJ37" i="75"/>
  <c r="GI9" i="71"/>
  <c r="FU35" i="71"/>
  <c r="L98" i="81"/>
  <c r="AO10" i="75"/>
  <c r="AH16" i="75"/>
  <c r="FA48" i="79"/>
  <c r="FT48" i="71"/>
  <c r="AI32" i="75"/>
  <c r="N12" i="81"/>
  <c r="BC51" i="71"/>
  <c r="BL22" i="65"/>
  <c r="EZ88" i="79"/>
  <c r="GL9" i="71"/>
  <c r="Q76" i="81"/>
  <c r="BR49" i="65"/>
  <c r="EM51" i="79"/>
  <c r="N21" i="81"/>
  <c r="AZ161" i="65"/>
  <c r="BJ64" i="65"/>
  <c r="Z37" i="75"/>
  <c r="N36" i="81"/>
  <c r="AJ89" i="75"/>
  <c r="EK59" i="79"/>
  <c r="BM6" i="65"/>
  <c r="M69" i="81"/>
  <c r="BM67" i="65"/>
  <c r="AI70" i="75"/>
  <c r="CY43" i="65"/>
  <c r="FA92" i="79"/>
  <c r="GG53" i="71"/>
  <c r="FS51" i="71"/>
  <c r="BL5" i="65"/>
  <c r="CX107" i="65"/>
  <c r="BI134" i="65"/>
  <c r="GF75" i="71"/>
  <c r="CP140" i="65"/>
  <c r="FU13" i="71"/>
  <c r="BB7" i="65"/>
  <c r="M27" i="81"/>
  <c r="FR55" i="71"/>
  <c r="I12" i="81"/>
  <c r="BT74" i="65"/>
  <c r="GO87" i="71"/>
  <c r="AQ102" i="75"/>
  <c r="AZ91" i="65"/>
  <c r="T54" i="65"/>
  <c r="Q74" i="81"/>
  <c r="GO84" i="71"/>
  <c r="AH76" i="75"/>
  <c r="AF61" i="75"/>
  <c r="CW40" i="65"/>
  <c r="BL54" i="65"/>
  <c r="AQ52" i="75"/>
  <c r="FG69" i="79"/>
  <c r="AD133" i="65"/>
  <c r="AE48" i="65"/>
  <c r="CT67" i="65"/>
  <c r="J78" i="81"/>
  <c r="GI11" i="71"/>
  <c r="DA14" i="65"/>
  <c r="BA33" i="71"/>
  <c r="H60" i="81"/>
  <c r="FD42" i="79"/>
  <c r="FI55" i="79"/>
  <c r="FG46" i="79"/>
  <c r="FH101" i="79"/>
  <c r="FA97" i="79"/>
  <c r="FH7" i="79"/>
  <c r="M38" i="81"/>
  <c r="BA8" i="71"/>
  <c r="BL8" i="65"/>
  <c r="GN77" i="71"/>
  <c r="FA55" i="79"/>
  <c r="U86" i="65"/>
  <c r="H30" i="81"/>
  <c r="FJ93" i="71"/>
  <c r="AJ81" i="75"/>
  <c r="CZ87" i="65"/>
  <c r="M97" i="81"/>
  <c r="CZ63" i="65"/>
  <c r="CY29" i="65"/>
  <c r="FT34" i="71"/>
  <c r="AZ88" i="71"/>
  <c r="V115" i="65"/>
  <c r="EK38" i="79"/>
  <c r="AI10" i="75"/>
  <c r="GM89" i="71"/>
  <c r="U155" i="65"/>
  <c r="BC46" i="71"/>
  <c r="BM13" i="65"/>
  <c r="BC13" i="65"/>
  <c r="CX43" i="65"/>
  <c r="FR70" i="71"/>
  <c r="AO20" i="75"/>
  <c r="GN26" i="71"/>
  <c r="CP132" i="65"/>
  <c r="AE147" i="65"/>
  <c r="BD47" i="65"/>
  <c r="BD160" i="65"/>
  <c r="BD67" i="71"/>
  <c r="CW32" i="65"/>
  <c r="U11" i="79"/>
  <c r="BS11" i="65"/>
  <c r="BR162" i="65"/>
  <c r="BI103" i="69"/>
  <c r="FS83" i="71"/>
  <c r="BJ14" i="65"/>
  <c r="FI23" i="79"/>
  <c r="X75" i="75"/>
  <c r="U65" i="65"/>
  <c r="L22" i="81"/>
  <c r="BA5" i="65"/>
  <c r="GN54" i="71"/>
  <c r="W73" i="65"/>
  <c r="GJ101" i="71"/>
  <c r="CO152" i="65"/>
  <c r="CS66" i="65"/>
  <c r="FD22" i="79"/>
  <c r="EK92" i="79"/>
  <c r="FI60" i="79"/>
  <c r="BR147" i="65"/>
  <c r="AD138" i="65"/>
  <c r="DC42" i="65"/>
  <c r="BI54" i="65"/>
  <c r="P54" i="81"/>
  <c r="AN97" i="75"/>
  <c r="AN28" i="75"/>
  <c r="N9" i="81"/>
  <c r="FE96" i="79"/>
  <c r="FR51" i="71"/>
  <c r="BA71" i="65"/>
  <c r="Z68" i="75"/>
  <c r="GO95" i="71"/>
  <c r="H42" i="65"/>
  <c r="BL98" i="69"/>
  <c r="BB60" i="65"/>
  <c r="BL88" i="65"/>
  <c r="FA36" i="79"/>
  <c r="BM114" i="65"/>
  <c r="DA94" i="65"/>
  <c r="FJ71" i="71"/>
  <c r="GI65" i="71"/>
  <c r="FD53" i="79"/>
  <c r="EN76" i="79"/>
  <c r="GK26" i="71"/>
  <c r="BT84" i="65"/>
  <c r="CZ41" i="65"/>
  <c r="GN53" i="71"/>
  <c r="BU47" i="65"/>
  <c r="FA30" i="79"/>
  <c r="FB38" i="79"/>
  <c r="BJ62" i="65"/>
  <c r="CS86" i="65"/>
  <c r="FU68" i="71"/>
  <c r="DA42" i="65"/>
  <c r="J74" i="81"/>
  <c r="BV42" i="65"/>
  <c r="BL89" i="65"/>
  <c r="AE127" i="65"/>
  <c r="BJ19" i="65"/>
  <c r="X101" i="75"/>
  <c r="AR26" i="75"/>
  <c r="CV87" i="65"/>
  <c r="M7" i="81"/>
  <c r="GG31" i="71"/>
  <c r="AG68" i="75"/>
  <c r="FI78" i="79"/>
  <c r="FG6" i="79"/>
  <c r="J48" i="81"/>
  <c r="FI47" i="79"/>
  <c r="GH81" i="71"/>
  <c r="CU72" i="65"/>
  <c r="FB42" i="79"/>
  <c r="GM69" i="71"/>
  <c r="BM39" i="65"/>
  <c r="U83" i="65"/>
  <c r="BI53" i="65"/>
  <c r="Q23" i="81"/>
  <c r="U161" i="65"/>
  <c r="FQ62" i="71"/>
  <c r="AI54" i="75"/>
  <c r="FD63" i="79"/>
  <c r="EM43" i="79"/>
  <c r="Z59" i="75"/>
  <c r="AI68" i="75"/>
  <c r="GF53" i="71"/>
  <c r="AO50" i="75"/>
  <c r="AD141" i="65"/>
  <c r="Q58" i="81"/>
  <c r="FH42" i="79"/>
  <c r="FR28" i="71"/>
  <c r="BK47" i="65"/>
  <c r="N86" i="81"/>
  <c r="GJ76" i="71"/>
  <c r="CZ120" i="65"/>
  <c r="O104" i="81"/>
  <c r="GJ65" i="71"/>
  <c r="AJ101" i="75"/>
  <c r="FC26" i="79"/>
  <c r="EO102" i="79"/>
  <c r="BB93" i="71"/>
  <c r="BM76" i="65"/>
  <c r="GO38" i="71"/>
  <c r="AQ82" i="75"/>
  <c r="FF84" i="79"/>
  <c r="BR10" i="65"/>
  <c r="GN97" i="71"/>
  <c r="W30" i="65"/>
  <c r="FC88" i="79"/>
  <c r="CY27" i="65"/>
  <c r="K29" i="81"/>
  <c r="J70" i="81"/>
  <c r="FI21" i="79"/>
  <c r="BV148" i="65"/>
  <c r="AQ35" i="75"/>
  <c r="FI84" i="79"/>
  <c r="AN41" i="75"/>
  <c r="GI5" i="71"/>
  <c r="P92" i="81"/>
  <c r="GN74" i="71"/>
  <c r="K19" i="81"/>
  <c r="Y34" i="75"/>
  <c r="FJ20" i="71"/>
  <c r="AB69" i="65"/>
  <c r="AF63" i="75"/>
  <c r="GH66" i="71"/>
  <c r="EO76" i="79"/>
  <c r="Q45" i="81"/>
  <c r="EF164" i="79"/>
  <c r="FF70" i="79"/>
  <c r="GK30" i="71"/>
  <c r="AH62" i="75"/>
  <c r="AA14" i="75"/>
  <c r="AZ18" i="65"/>
  <c r="FE68" i="79"/>
  <c r="Q53" i="81"/>
  <c r="EZ57" i="79"/>
  <c r="GK79" i="71"/>
  <c r="AH29" i="75"/>
  <c r="GO13" i="71"/>
  <c r="CX18" i="65"/>
  <c r="BA46" i="65"/>
  <c r="GK83" i="71"/>
  <c r="BC25" i="65"/>
  <c r="FF88" i="79"/>
  <c r="U9" i="71"/>
  <c r="CO73" i="65"/>
  <c r="EO103" i="79"/>
  <c r="AJ29" i="75"/>
  <c r="FQ35" i="71"/>
  <c r="BR91" i="65"/>
  <c r="FS27" i="71"/>
  <c r="GG62" i="71"/>
  <c r="FJ73" i="71"/>
  <c r="GM33" i="71"/>
  <c r="H74" i="81"/>
  <c r="GM44" i="71"/>
  <c r="BI35" i="65"/>
  <c r="FT15" i="71"/>
  <c r="GK47" i="71"/>
  <c r="CO56" i="65"/>
  <c r="DA86" i="65"/>
  <c r="FB49" i="79"/>
  <c r="AH56" i="75"/>
  <c r="AJ55" i="75"/>
  <c r="AP70" i="75"/>
  <c r="V45" i="65"/>
  <c r="BB14" i="65"/>
  <c r="AA76" i="75"/>
  <c r="T115" i="65"/>
  <c r="EZ23" i="79"/>
  <c r="AJ103" i="75"/>
  <c r="BI127" i="65"/>
  <c r="AI89" i="75"/>
  <c r="GJ38" i="71"/>
  <c r="BU152" i="65"/>
  <c r="T74" i="65"/>
  <c r="FS44" i="71"/>
  <c r="GI59" i="71"/>
  <c r="AB22" i="75"/>
  <c r="FE56" i="79"/>
  <c r="V105" i="65"/>
  <c r="N32" i="81"/>
  <c r="FJ55" i="71"/>
  <c r="EI162" i="79"/>
  <c r="N106" i="81"/>
  <c r="GN98" i="71"/>
  <c r="AB30" i="75"/>
  <c r="GK13" i="71"/>
  <c r="GM93" i="71"/>
  <c r="X65" i="65"/>
  <c r="GH104" i="71"/>
  <c r="FJ32" i="71"/>
  <c r="FA25" i="79"/>
  <c r="GM14" i="71"/>
  <c r="FE51" i="79"/>
  <c r="CR95" i="65"/>
  <c r="Z52" i="75"/>
  <c r="BA79" i="65"/>
  <c r="BC97" i="65"/>
  <c r="J44" i="81"/>
  <c r="BB24" i="65"/>
  <c r="T14" i="65"/>
  <c r="BB19" i="71"/>
  <c r="FQ8" i="71"/>
  <c r="K8" i="81"/>
  <c r="BI72" i="65"/>
  <c r="CY73" i="65"/>
  <c r="FU60" i="71"/>
  <c r="BS110" i="65"/>
  <c r="CV59" i="65"/>
  <c r="FQ89" i="71"/>
  <c r="K66" i="81"/>
  <c r="AC93" i="65"/>
  <c r="X105" i="75"/>
  <c r="N73" i="81"/>
  <c r="AJ69" i="75"/>
  <c r="EL51" i="79"/>
  <c r="M30" i="81"/>
  <c r="BI100" i="65"/>
  <c r="EO28" i="79"/>
  <c r="BA21" i="71"/>
  <c r="BD48" i="71"/>
  <c r="BI121" i="65"/>
  <c r="AG36" i="75"/>
  <c r="FC52" i="79"/>
  <c r="AF107" i="75"/>
  <c r="BK149" i="65"/>
  <c r="DC26" i="65"/>
  <c r="AR29" i="75"/>
  <c r="AD34" i="65"/>
  <c r="BV48" i="65"/>
  <c r="Q97" i="81"/>
  <c r="V73" i="65"/>
  <c r="J39" i="81"/>
  <c r="N26" i="81"/>
  <c r="AP92" i="75"/>
  <c r="BU21" i="65"/>
  <c r="AE162" i="65"/>
  <c r="Z39" i="75"/>
  <c r="FB51" i="79"/>
  <c r="AX101" i="69"/>
  <c r="EO15" i="79"/>
  <c r="AB56" i="75"/>
  <c r="Y99" i="75"/>
  <c r="EZ36" i="79"/>
  <c r="FG15" i="79"/>
  <c r="T50" i="65"/>
  <c r="FR62" i="71"/>
  <c r="CX68" i="65"/>
  <c r="EK80" i="79"/>
  <c r="BI97" i="65"/>
  <c r="GM18" i="71"/>
  <c r="FH41" i="79"/>
  <c r="AH21" i="75"/>
  <c r="AG57" i="75"/>
  <c r="BL57" i="65"/>
  <c r="FS78" i="71"/>
  <c r="AR75" i="75"/>
  <c r="CT75" i="65"/>
  <c r="G40" i="65"/>
  <c r="GF59" i="71"/>
  <c r="CV56" i="65"/>
  <c r="BJ22" i="65"/>
  <c r="BI76" i="65"/>
  <c r="AP35" i="75"/>
  <c r="Y85" i="75"/>
  <c r="BM32" i="65"/>
  <c r="DC9" i="65"/>
  <c r="AG31" i="75"/>
  <c r="GN40" i="71"/>
  <c r="AP17" i="75"/>
  <c r="AC36" i="65"/>
  <c r="GF30" i="71"/>
  <c r="CY90" i="65"/>
  <c r="GJ23" i="71"/>
  <c r="EN50" i="79"/>
  <c r="BD86" i="71"/>
  <c r="BD14" i="65"/>
  <c r="AO88" i="75"/>
  <c r="GL42" i="71"/>
  <c r="CQ48" i="65"/>
  <c r="M39" i="81"/>
  <c r="O7" i="81"/>
  <c r="FB47" i="79"/>
  <c r="AQ48" i="75"/>
  <c r="EN101" i="79"/>
  <c r="BD142" i="65"/>
  <c r="L29" i="81"/>
  <c r="BB43" i="65"/>
  <c r="AH94" i="75"/>
  <c r="BU16" i="65"/>
  <c r="BB33" i="71"/>
  <c r="AI71" i="75"/>
  <c r="BC46" i="65"/>
  <c r="FF48" i="79"/>
  <c r="AF15" i="75"/>
  <c r="AO23" i="75"/>
  <c r="BC81" i="65"/>
  <c r="FH67" i="79"/>
  <c r="K43" i="81"/>
  <c r="BT72" i="65"/>
  <c r="I39" i="81"/>
  <c r="X8" i="75"/>
  <c r="AO84" i="75"/>
  <c r="X55" i="75"/>
  <c r="AJ57" i="75"/>
  <c r="GL75" i="71"/>
  <c r="V40" i="65"/>
  <c r="AG26" i="75"/>
  <c r="I40" i="65"/>
  <c r="GJ11" i="71"/>
  <c r="O21" i="81"/>
  <c r="GL18" i="71"/>
  <c r="BT13" i="65"/>
  <c r="AB85" i="65"/>
  <c r="FI69" i="79"/>
  <c r="CS25" i="65"/>
  <c r="AQ32" i="75"/>
  <c r="AJ33" i="75"/>
  <c r="BR29" i="65"/>
  <c r="EK52" i="79"/>
  <c r="N77" i="81"/>
  <c r="BS43" i="65"/>
  <c r="AO31" i="75"/>
  <c r="FC19" i="79"/>
  <c r="GH90" i="71"/>
  <c r="AB106" i="75"/>
  <c r="GI97" i="71"/>
  <c r="EL23" i="79"/>
  <c r="AF100" i="75"/>
  <c r="GH49" i="71"/>
  <c r="U74" i="65"/>
  <c r="AJ76" i="75"/>
  <c r="AB18" i="75"/>
  <c r="BS135" i="65"/>
  <c r="EN7" i="79"/>
  <c r="W27" i="65"/>
  <c r="BJ15" i="65"/>
  <c r="BU63" i="65"/>
  <c r="CZ150" i="65"/>
  <c r="GL55" i="71"/>
  <c r="P99" i="81"/>
  <c r="AH47" i="75"/>
  <c r="BA9" i="65"/>
  <c r="AH61" i="75"/>
  <c r="Y40" i="75"/>
  <c r="T89" i="65"/>
  <c r="CQ69" i="65"/>
  <c r="AE34" i="65"/>
  <c r="BD89" i="71"/>
  <c r="AN46" i="75"/>
  <c r="BK9" i="65"/>
  <c r="CW10" i="65"/>
  <c r="K46" i="81"/>
  <c r="W141" i="65"/>
  <c r="FT87" i="71"/>
  <c r="K101" i="81"/>
  <c r="FE43" i="79"/>
  <c r="AR34" i="75"/>
  <c r="FU64" i="71"/>
  <c r="BR135" i="65"/>
  <c r="BL117" i="65"/>
  <c r="CS59" i="65"/>
  <c r="BI85" i="65"/>
  <c r="AA40" i="65"/>
  <c r="N31" i="81"/>
  <c r="AR35" i="75"/>
  <c r="FA99" i="79"/>
  <c r="X23" i="75"/>
  <c r="H41" i="65"/>
  <c r="GK75" i="71"/>
  <c r="AO61" i="75"/>
  <c r="FI32" i="79"/>
  <c r="V64" i="65"/>
  <c r="BR54" i="65"/>
  <c r="EK9" i="79"/>
  <c r="GI82" i="71"/>
  <c r="GG85" i="71"/>
  <c r="FA37" i="79"/>
  <c r="AB82" i="75"/>
  <c r="AZ92" i="65"/>
  <c r="BK146" i="65"/>
  <c r="CT90" i="65"/>
  <c r="GM67" i="71"/>
  <c r="U92" i="65"/>
  <c r="BR40" i="65"/>
  <c r="FA66" i="79"/>
  <c r="FT79" i="71"/>
  <c r="AI76" i="75"/>
  <c r="FS11" i="71"/>
  <c r="FJ64" i="71"/>
  <c r="AG71" i="75"/>
  <c r="AI11" i="75"/>
  <c r="CO80" i="65"/>
  <c r="BB16" i="71"/>
  <c r="AF27" i="75"/>
  <c r="CP37" i="65"/>
  <c r="FH29" i="79"/>
  <c r="GG19" i="71"/>
  <c r="FB87" i="79"/>
  <c r="AB68" i="75"/>
  <c r="U8" i="71"/>
  <c r="GN35" i="71"/>
  <c r="AH89" i="75"/>
  <c r="X27" i="75"/>
  <c r="CP64" i="65"/>
  <c r="FG97" i="79"/>
  <c r="O12" i="81"/>
  <c r="AN94" i="75"/>
  <c r="FB36" i="79"/>
  <c r="BU45" i="65"/>
  <c r="N98" i="81"/>
  <c r="M28" i="81"/>
  <c r="GI98" i="71"/>
  <c r="EO57" i="79"/>
  <c r="BA102" i="71"/>
  <c r="BT71" i="65"/>
  <c r="EL27" i="79"/>
  <c r="GM70" i="71"/>
  <c r="Z88" i="75"/>
  <c r="DB106" i="65"/>
  <c r="FT59" i="71"/>
  <c r="EN6" i="79"/>
  <c r="BA67" i="71"/>
  <c r="K91" i="81"/>
  <c r="V80" i="65"/>
  <c r="V50" i="65"/>
  <c r="CQ32" i="65"/>
  <c r="AB92" i="75"/>
  <c r="I56" i="81"/>
  <c r="K41" i="81"/>
  <c r="BC67" i="65"/>
  <c r="AF12" i="75"/>
  <c r="BM159" i="65"/>
  <c r="EM84" i="79"/>
  <c r="BV119" i="65"/>
  <c r="BC80" i="65"/>
  <c r="U52" i="65"/>
  <c r="FJ81" i="71"/>
  <c r="J73" i="81"/>
  <c r="AH34" i="75"/>
  <c r="AH13" i="75"/>
  <c r="L53" i="81"/>
  <c r="AZ32" i="71"/>
  <c r="L47" i="81"/>
  <c r="DA163" i="65"/>
  <c r="AC159" i="65"/>
  <c r="Q29" i="81"/>
  <c r="N24" i="81"/>
  <c r="BR57" i="65"/>
  <c r="AF20" i="75"/>
  <c r="GH91" i="71"/>
  <c r="V19" i="65"/>
  <c r="BA65" i="65"/>
  <c r="BU117" i="65"/>
  <c r="T36" i="65"/>
  <c r="BK108" i="65"/>
  <c r="FR33" i="71"/>
  <c r="AQ99" i="75"/>
  <c r="EM63" i="79"/>
  <c r="L18" i="81"/>
  <c r="L62" i="81"/>
  <c r="GL62" i="71"/>
  <c r="BD73" i="65"/>
  <c r="FH34" i="79"/>
  <c r="BT85" i="65"/>
  <c r="DA76" i="65"/>
  <c r="T83" i="65"/>
  <c r="FQ25" i="71"/>
  <c r="FQ30" i="71"/>
  <c r="EN75" i="79"/>
  <c r="GM88" i="71"/>
  <c r="X12" i="65"/>
  <c r="GG76" i="71"/>
  <c r="BS71" i="65"/>
  <c r="GI8" i="71"/>
  <c r="CX89" i="65"/>
  <c r="O83" i="81"/>
  <c r="BB45" i="65"/>
  <c r="BS64" i="65"/>
  <c r="EL56" i="79"/>
  <c r="J12" i="81"/>
  <c r="X150" i="65"/>
  <c r="BV41" i="65"/>
  <c r="BR72" i="65"/>
  <c r="GL16" i="71"/>
  <c r="AE25" i="65"/>
  <c r="P97" i="81"/>
  <c r="CQ19" i="65"/>
  <c r="BC57" i="71"/>
  <c r="AO14" i="75"/>
  <c r="BC37" i="65"/>
  <c r="BB41" i="65"/>
  <c r="W23" i="65"/>
  <c r="BD78" i="71"/>
  <c r="U32" i="65"/>
  <c r="Z17" i="75"/>
  <c r="EL5" i="79"/>
  <c r="O22" i="81"/>
  <c r="FJ41" i="71"/>
  <c r="EZ42" i="79"/>
  <c r="W42" i="65"/>
  <c r="FC93" i="79"/>
  <c r="FG41" i="79"/>
  <c r="T102" i="65"/>
  <c r="FI51" i="79"/>
  <c r="AN24" i="75"/>
  <c r="V63" i="65"/>
  <c r="FS23" i="71"/>
  <c r="BD103" i="71"/>
  <c r="T132" i="65"/>
  <c r="GI53" i="71"/>
  <c r="CY15" i="65"/>
  <c r="U118" i="65"/>
  <c r="P32" i="81"/>
  <c r="BA20" i="71"/>
  <c r="BK60" i="65"/>
  <c r="BL13" i="65"/>
  <c r="BS12" i="65"/>
  <c r="GH37" i="71"/>
  <c r="FR26" i="71"/>
  <c r="FE26" i="79"/>
  <c r="AI17" i="75"/>
  <c r="BK78" i="65"/>
  <c r="BT14" i="65"/>
  <c r="AE33" i="65"/>
  <c r="AI24" i="75"/>
  <c r="DB7" i="65"/>
  <c r="BC58" i="71"/>
  <c r="CO51" i="65"/>
  <c r="W16" i="65"/>
  <c r="BM7" i="65"/>
  <c r="CZ160" i="65"/>
  <c r="FJ100" i="71"/>
  <c r="BV43" i="65"/>
  <c r="FD103" i="79"/>
  <c r="EN82" i="79"/>
  <c r="CQ162" i="65"/>
  <c r="BT10" i="65"/>
  <c r="Y97" i="75"/>
  <c r="Y83" i="75"/>
  <c r="FE70" i="79"/>
  <c r="L26" i="81"/>
  <c r="BI95" i="65"/>
  <c r="U138" i="65"/>
  <c r="CU84" i="65"/>
  <c r="O101" i="81"/>
  <c r="AH42" i="75"/>
  <c r="BC54" i="71"/>
  <c r="X60" i="65"/>
  <c r="FG58" i="79"/>
  <c r="BL53" i="65"/>
  <c r="T90" i="65"/>
  <c r="BA27" i="71"/>
  <c r="V112" i="65"/>
  <c r="BA99" i="65"/>
  <c r="FQ85" i="71"/>
  <c r="V61" i="65"/>
  <c r="AQ24" i="75"/>
  <c r="AO59" i="75"/>
  <c r="DC125" i="65"/>
  <c r="BI44" i="65"/>
  <c r="AB93" i="65"/>
  <c r="BA87" i="65"/>
  <c r="FE8" i="79"/>
  <c r="CW149" i="65"/>
  <c r="BC24" i="71"/>
  <c r="GO11" i="71"/>
  <c r="BS56" i="65"/>
  <c r="CQ13" i="65"/>
  <c r="GF51" i="71"/>
  <c r="K70" i="81"/>
  <c r="CT32" i="65"/>
  <c r="FI40" i="79"/>
  <c r="BU100" i="65"/>
  <c r="AZ140" i="65"/>
  <c r="FF6" i="79"/>
  <c r="CP5" i="65"/>
  <c r="AZ15" i="65"/>
  <c r="DC39" i="65"/>
  <c r="BB65" i="71"/>
  <c r="AA69" i="75"/>
  <c r="X76" i="65"/>
  <c r="CR108" i="65"/>
  <c r="EZ66" i="79"/>
  <c r="EL103" i="79"/>
  <c r="P62" i="81"/>
  <c r="BL99" i="69"/>
  <c r="J11" i="81"/>
  <c r="BS52" i="65"/>
  <c r="AR36" i="75"/>
  <c r="FU86" i="71"/>
  <c r="BC86" i="65"/>
  <c r="EK47" i="79"/>
  <c r="GM59" i="71"/>
  <c r="AI72" i="75"/>
  <c r="T70" i="65"/>
  <c r="GL37" i="71"/>
  <c r="BD60" i="65"/>
  <c r="BK114" i="65"/>
  <c r="BJ52" i="65"/>
  <c r="CS95" i="65"/>
  <c r="Y106" i="75"/>
  <c r="AU103" i="69"/>
  <c r="GO44" i="71"/>
  <c r="I45" i="81"/>
  <c r="GM39" i="71"/>
  <c r="M22" i="81"/>
  <c r="Q102" i="81"/>
  <c r="FS61" i="71"/>
  <c r="T27" i="65"/>
  <c r="M19" i="81"/>
  <c r="EZ39" i="79"/>
  <c r="FJ16" i="71"/>
  <c r="EL32" i="79"/>
  <c r="FJ59" i="71"/>
  <c r="V124" i="65"/>
  <c r="GF71" i="71"/>
  <c r="BA65" i="71"/>
  <c r="EK65" i="79"/>
  <c r="BL87" i="65"/>
  <c r="X42" i="75"/>
  <c r="DC146" i="65"/>
  <c r="J97" i="81"/>
  <c r="BC116" i="65"/>
  <c r="AG99" i="75"/>
  <c r="AO19" i="75"/>
  <c r="J106" i="81"/>
  <c r="N45" i="81"/>
  <c r="FH12" i="79"/>
  <c r="EZ24" i="79"/>
  <c r="AA98" i="65"/>
  <c r="BC95" i="71"/>
  <c r="DB64" i="65"/>
  <c r="BJ78" i="65"/>
  <c r="O91" i="81"/>
  <c r="X58" i="65"/>
  <c r="Y20" i="75"/>
  <c r="BT89" i="65"/>
  <c r="BU71" i="65"/>
  <c r="AH51" i="75"/>
  <c r="AO16" i="75"/>
  <c r="BJ5" i="65"/>
  <c r="AH65" i="75"/>
  <c r="GN52" i="71"/>
  <c r="CW85" i="65"/>
  <c r="BV8" i="65"/>
  <c r="AB52" i="75"/>
  <c r="CV65" i="65"/>
  <c r="BA50" i="65"/>
  <c r="I66" i="81"/>
  <c r="W90" i="65"/>
  <c r="EO89" i="79"/>
  <c r="BB48" i="71"/>
  <c r="BL39" i="65"/>
  <c r="H69" i="81"/>
  <c r="GJ82" i="71"/>
  <c r="EZ31" i="79"/>
  <c r="V122" i="65"/>
  <c r="X38" i="65"/>
  <c r="BM69" i="65"/>
  <c r="GF64" i="71"/>
  <c r="FU20" i="71"/>
  <c r="CT43" i="65"/>
  <c r="AG74" i="75"/>
  <c r="O24" i="81"/>
  <c r="GO45" i="71"/>
  <c r="BD84" i="65"/>
  <c r="BU22" i="65"/>
  <c r="Q83" i="81"/>
  <c r="W13" i="65"/>
  <c r="AN78" i="75"/>
  <c r="AJ18" i="75"/>
  <c r="N42" i="81"/>
  <c r="CU92" i="65"/>
  <c r="GH52" i="71"/>
  <c r="AG14" i="75"/>
  <c r="AO77" i="75"/>
  <c r="FS93" i="71"/>
  <c r="DB25" i="65"/>
  <c r="Y26" i="75"/>
  <c r="GL82" i="71"/>
  <c r="DC140" i="65"/>
  <c r="AP25" i="75"/>
  <c r="Q31" i="81"/>
  <c r="BB71" i="65"/>
  <c r="AZ14" i="71"/>
  <c r="CZ79" i="65"/>
  <c r="BD75" i="71"/>
  <c r="AP48" i="75"/>
  <c r="AC47" i="65"/>
  <c r="BK94" i="65"/>
  <c r="FJ63" i="71"/>
  <c r="BJ101" i="65"/>
  <c r="AJ44" i="75"/>
  <c r="T44" i="65"/>
  <c r="BD32" i="65"/>
  <c r="BD51" i="65"/>
  <c r="X11" i="75"/>
  <c r="CX28" i="65"/>
  <c r="AI42" i="75"/>
  <c r="Z26" i="75"/>
  <c r="P45" i="81"/>
  <c r="BC52" i="65"/>
  <c r="AG70" i="75"/>
  <c r="BB15" i="65"/>
  <c r="BD15" i="65"/>
  <c r="AZ98" i="71"/>
  <c r="FJ15" i="71"/>
  <c r="FE21" i="79"/>
  <c r="FD71" i="79"/>
  <c r="AI61" i="75"/>
  <c r="BB80" i="71"/>
  <c r="U24" i="79"/>
  <c r="J86" i="81"/>
  <c r="AR72" i="75"/>
  <c r="FI16" i="79"/>
  <c r="AP21" i="75"/>
  <c r="AB145" i="65"/>
  <c r="AF58" i="75"/>
  <c r="AR47" i="75"/>
  <c r="BA67" i="65"/>
  <c r="GJ53" i="71"/>
  <c r="FU57" i="71"/>
  <c r="FU85" i="71"/>
  <c r="GJ61" i="71"/>
  <c r="O100" i="81"/>
  <c r="AH86" i="75"/>
  <c r="X53" i="75"/>
  <c r="GO32" i="71"/>
  <c r="I42" i="81"/>
  <c r="AP31" i="75"/>
  <c r="GM37" i="71"/>
  <c r="CV105" i="65"/>
  <c r="CX126" i="65"/>
  <c r="AG100" i="75"/>
  <c r="AF70" i="75"/>
  <c r="EL84" i="79"/>
  <c r="K53" i="81"/>
  <c r="AI22" i="75"/>
  <c r="EZ75" i="79"/>
  <c r="FU40" i="71"/>
  <c r="FG74" i="79"/>
  <c r="GK32" i="71"/>
  <c r="FT91" i="71"/>
  <c r="AN80" i="75"/>
  <c r="FD88" i="79"/>
  <c r="BD56" i="71"/>
  <c r="CQ91" i="65"/>
  <c r="U21" i="71"/>
  <c r="BK55" i="65"/>
  <c r="EZ79" i="79"/>
  <c r="BA22" i="71"/>
  <c r="BL40" i="65"/>
  <c r="X7" i="65"/>
  <c r="BA123" i="65"/>
  <c r="FA81" i="79"/>
  <c r="FD59" i="79"/>
  <c r="AZ62" i="71"/>
  <c r="BA146" i="65"/>
  <c r="GH17" i="71"/>
  <c r="H53" i="81"/>
  <c r="CR58" i="65"/>
  <c r="GO60" i="71"/>
  <c r="AQ97" i="75"/>
  <c r="FS13" i="71"/>
  <c r="M43" i="81"/>
  <c r="AG98" i="75"/>
  <c r="AB84" i="75"/>
  <c r="I49" i="81"/>
  <c r="X68" i="65"/>
  <c r="K99" i="81"/>
  <c r="CZ73" i="65"/>
  <c r="EK58" i="79"/>
  <c r="AQ17" i="75"/>
  <c r="GG74" i="71"/>
  <c r="FD34" i="79"/>
  <c r="BD143" i="65"/>
  <c r="FS65" i="71"/>
  <c r="H9" i="81"/>
  <c r="BB100" i="71"/>
  <c r="M51" i="81"/>
  <c r="CV123" i="65"/>
  <c r="AR14" i="75"/>
  <c r="CY87" i="65"/>
  <c r="AG39" i="75"/>
  <c r="P15" i="81"/>
  <c r="BV51" i="65"/>
  <c r="GO49" i="71"/>
  <c r="FR44" i="71"/>
  <c r="BS155" i="65"/>
  <c r="BU79" i="65"/>
  <c r="BT24" i="65"/>
  <c r="AI33" i="75"/>
  <c r="AG35" i="75"/>
  <c r="AO97" i="75"/>
  <c r="AB58" i="75"/>
  <c r="AP66" i="75"/>
  <c r="AE27" i="65"/>
  <c r="FT80" i="71"/>
  <c r="GN34" i="71"/>
  <c r="GH28" i="71"/>
  <c r="L19" i="81"/>
  <c r="GG15" i="71"/>
  <c r="AN13" i="75"/>
  <c r="GN19" i="71"/>
  <c r="BT143" i="65"/>
  <c r="AF25" i="75"/>
  <c r="FB104" i="79"/>
  <c r="BD69" i="65"/>
  <c r="AO27" i="75"/>
  <c r="AP62" i="75"/>
  <c r="AG69" i="75"/>
  <c r="AA47" i="65"/>
  <c r="I16" i="81"/>
  <c r="AI74" i="75"/>
  <c r="AE118" i="65"/>
  <c r="FQ93" i="71"/>
  <c r="BU95" i="65"/>
  <c r="FR80" i="71"/>
  <c r="BJ115" i="65"/>
  <c r="FT16" i="71"/>
  <c r="EN51" i="79"/>
  <c r="BJ42" i="65"/>
  <c r="CR147" i="65"/>
  <c r="AN45" i="75"/>
  <c r="O49" i="81"/>
  <c r="H56" i="81"/>
  <c r="BB32" i="71"/>
  <c r="BD6" i="65"/>
  <c r="AA89" i="65"/>
  <c r="BK46" i="65"/>
  <c r="W89" i="65"/>
  <c r="CS47" i="65"/>
  <c r="V93" i="65"/>
  <c r="H32" i="81"/>
  <c r="AT104" i="69"/>
  <c r="FS22" i="71"/>
  <c r="EJ164" i="79"/>
  <c r="AQ45" i="75"/>
  <c r="AH81" i="75"/>
  <c r="BT57" i="65"/>
  <c r="CO28" i="65"/>
  <c r="AF71" i="75"/>
  <c r="AB121" i="65"/>
  <c r="FC17" i="79"/>
  <c r="L61" i="81"/>
  <c r="BL103" i="69"/>
  <c r="AI80" i="75"/>
  <c r="AR71" i="75"/>
  <c r="AB71" i="75"/>
  <c r="GL50" i="71"/>
  <c r="DB87" i="65"/>
  <c r="V32" i="65"/>
  <c r="J66" i="81"/>
  <c r="AI23" i="75"/>
  <c r="EN66" i="79"/>
  <c r="AH71" i="75"/>
  <c r="EM96" i="79"/>
  <c r="AI37" i="75"/>
  <c r="BT25" i="65"/>
  <c r="FC54" i="79"/>
  <c r="GG59" i="71"/>
  <c r="AN9" i="75"/>
  <c r="FR65" i="71"/>
  <c r="AJ16" i="75"/>
  <c r="CQ54" i="65"/>
  <c r="GL7" i="71"/>
  <c r="BS60" i="65"/>
  <c r="GJ96" i="71"/>
  <c r="O81" i="81"/>
  <c r="O57" i="81"/>
  <c r="BM27" i="65"/>
  <c r="AO65" i="75"/>
  <c r="BA10" i="65"/>
  <c r="EL19" i="79"/>
  <c r="GF35" i="71"/>
  <c r="EI163" i="79"/>
  <c r="EL101" i="79"/>
  <c r="EM67" i="79"/>
  <c r="BS18" i="65"/>
  <c r="FA13" i="79"/>
  <c r="AJ46" i="75"/>
  <c r="FG21" i="79"/>
  <c r="GH71" i="71"/>
  <c r="BL43" i="65"/>
  <c r="GG39" i="71"/>
  <c r="AQ15" i="75"/>
  <c r="FE95" i="79"/>
  <c r="AJ83" i="75"/>
  <c r="BI40" i="65"/>
  <c r="H63" i="81"/>
  <c r="EL79" i="79"/>
  <c r="AB27" i="75"/>
  <c r="BD74" i="65"/>
  <c r="BB82" i="71"/>
  <c r="Q89" i="81"/>
  <c r="GK61" i="71"/>
  <c r="AZ11" i="65"/>
  <c r="GK91" i="71"/>
  <c r="FS99" i="71"/>
  <c r="FI95" i="79"/>
  <c r="AI99" i="75"/>
  <c r="EL52" i="79"/>
  <c r="GO7" i="71"/>
  <c r="GM55" i="71"/>
  <c r="AZ26" i="71"/>
  <c r="W43" i="65"/>
  <c r="FB72" i="79"/>
  <c r="X16" i="65"/>
  <c r="BC74" i="71"/>
  <c r="FT68" i="71"/>
  <c r="GM36" i="71"/>
  <c r="W28" i="65"/>
  <c r="AJ25" i="75"/>
  <c r="FC98" i="79"/>
  <c r="U28" i="79"/>
  <c r="GK17" i="71"/>
  <c r="AJ95" i="75"/>
  <c r="Q8" i="81"/>
  <c r="DB91" i="65"/>
  <c r="AR65" i="75"/>
  <c r="FC15" i="79"/>
  <c r="BA44" i="71"/>
  <c r="N71" i="81"/>
  <c r="CT93" i="65"/>
  <c r="GJ66" i="71"/>
  <c r="P23" i="81"/>
  <c r="BL163" i="65"/>
  <c r="FQ73" i="71"/>
  <c r="U31" i="79"/>
  <c r="GN43" i="71"/>
  <c r="AZ89" i="65"/>
  <c r="GM80" i="71"/>
  <c r="FA74" i="79"/>
  <c r="FQ75" i="71"/>
  <c r="AF26" i="75"/>
  <c r="AG66" i="75"/>
  <c r="BS13" i="65"/>
  <c r="AF11" i="75"/>
  <c r="BC76" i="65"/>
  <c r="O89" i="81"/>
  <c r="AA21" i="75"/>
  <c r="GI87" i="71"/>
  <c r="AO105" i="75"/>
  <c r="GF70" i="71"/>
  <c r="CT157" i="65"/>
  <c r="EN17" i="79"/>
  <c r="BJ68" i="65"/>
  <c r="BJ40" i="65"/>
  <c r="GN95" i="71"/>
  <c r="FB58" i="79"/>
  <c r="T10" i="65"/>
  <c r="FR35" i="71"/>
  <c r="AR84" i="75"/>
  <c r="AA52" i="65"/>
  <c r="GM38" i="71"/>
  <c r="FB43" i="79"/>
  <c r="FF65" i="79"/>
  <c r="GK64" i="71"/>
  <c r="H102" i="81"/>
  <c r="BA42" i="71"/>
  <c r="BI37" i="65"/>
  <c r="N93" i="81"/>
  <c r="GO51" i="71"/>
  <c r="AH55" i="75"/>
  <c r="AZ73" i="65"/>
  <c r="K96" i="81"/>
  <c r="BT83" i="65"/>
  <c r="AG62" i="75"/>
  <c r="FF27" i="79"/>
  <c r="CQ83" i="65"/>
  <c r="BU29" i="65"/>
  <c r="GH58" i="71"/>
  <c r="GG9" i="71"/>
  <c r="CS77" i="65"/>
  <c r="GJ49" i="71"/>
  <c r="I60" i="81"/>
  <c r="GI62" i="71"/>
  <c r="Q26" i="81"/>
  <c r="GK34" i="71"/>
  <c r="EL91" i="79"/>
  <c r="CX46" i="65"/>
  <c r="FG73" i="79"/>
  <c r="CZ123" i="65"/>
  <c r="FI39" i="79"/>
  <c r="BS132" i="65"/>
  <c r="AG37" i="75"/>
  <c r="BS9" i="65"/>
  <c r="FC44" i="79"/>
  <c r="AZ121" i="65"/>
  <c r="BB145" i="65"/>
  <c r="BL100" i="69"/>
  <c r="BD40" i="65"/>
  <c r="FB79" i="79"/>
  <c r="V137" i="65"/>
  <c r="EN96" i="79"/>
  <c r="GF97" i="71"/>
  <c r="BH104" i="69"/>
  <c r="BB118" i="65"/>
  <c r="BM18" i="65"/>
  <c r="X23" i="65"/>
  <c r="L74" i="81"/>
  <c r="CW15" i="65"/>
  <c r="EK93" i="79"/>
  <c r="EL38" i="79"/>
  <c r="BS158" i="65"/>
  <c r="O34" i="81"/>
  <c r="GJ69" i="71"/>
  <c r="GM35" i="71"/>
  <c r="AA43" i="75"/>
  <c r="CQ71" i="65"/>
  <c r="BM102" i="65"/>
  <c r="AO52" i="75"/>
  <c r="W58" i="65"/>
  <c r="AA83" i="75"/>
  <c r="GJ59" i="71"/>
  <c r="GM31" i="71"/>
  <c r="FR6" i="71"/>
  <c r="Y90" i="75"/>
  <c r="FH80" i="79"/>
  <c r="V23" i="65"/>
  <c r="T145" i="65"/>
  <c r="CY36" i="65"/>
  <c r="BD90" i="65"/>
  <c r="DB151" i="65"/>
  <c r="AA124" i="65"/>
  <c r="X12" i="75"/>
  <c r="EL37" i="79"/>
  <c r="CR65" i="65"/>
  <c r="V109" i="65"/>
  <c r="BD97" i="65"/>
  <c r="Z61" i="75"/>
  <c r="AG42" i="75"/>
  <c r="BI132" i="65"/>
  <c r="W55" i="65"/>
  <c r="BC132" i="65"/>
  <c r="AG24" i="75"/>
  <c r="X48" i="65"/>
  <c r="FA60" i="79"/>
  <c r="CX35" i="65"/>
  <c r="AO26" i="75"/>
  <c r="EN22" i="79"/>
  <c r="AG19" i="75"/>
  <c r="AA47" i="75"/>
  <c r="Z86" i="75"/>
  <c r="CZ78" i="65"/>
  <c r="FF90" i="79"/>
  <c r="BB47" i="71"/>
  <c r="AH64" i="75"/>
  <c r="FA67" i="79"/>
  <c r="FA69" i="79"/>
  <c r="EM52" i="79"/>
  <c r="CZ12" i="65"/>
  <c r="BA74" i="65"/>
  <c r="V101" i="65"/>
  <c r="Q99" i="81"/>
  <c r="CW83" i="65"/>
  <c r="FF98" i="79"/>
  <c r="W108" i="65"/>
  <c r="BI15" i="65"/>
  <c r="W47" i="65"/>
  <c r="BM74" i="65"/>
  <c r="AE88" i="65"/>
  <c r="CR45" i="65"/>
  <c r="BD145" i="65"/>
  <c r="BM98" i="65"/>
  <c r="EL24" i="79"/>
  <c r="O75" i="81"/>
  <c r="AB74" i="65"/>
  <c r="BV73" i="65"/>
  <c r="AH67" i="75"/>
  <c r="EK95" i="79"/>
  <c r="BM122" i="65"/>
  <c r="BT34" i="65"/>
  <c r="FU21" i="71"/>
  <c r="EO93" i="79"/>
  <c r="U144" i="65"/>
  <c r="FJ62" i="71"/>
  <c r="AB51" i="75"/>
  <c r="AO44" i="75"/>
  <c r="CZ39" i="65"/>
  <c r="BD38" i="71"/>
  <c r="FC41" i="79"/>
  <c r="AN65" i="75"/>
  <c r="CO44" i="65"/>
  <c r="BV50" i="65"/>
  <c r="AO60" i="75"/>
  <c r="AA78" i="75"/>
  <c r="EK76" i="79"/>
  <c r="AC78" i="65"/>
  <c r="GM41" i="71"/>
  <c r="U5" i="79"/>
  <c r="EM55" i="79"/>
  <c r="Z33" i="75"/>
  <c r="DC59" i="65"/>
  <c r="BD44" i="65"/>
  <c r="DC98" i="65"/>
  <c r="W146" i="65"/>
  <c r="AP14" i="75"/>
  <c r="AN12" i="75"/>
  <c r="AJ71" i="75"/>
  <c r="AG46" i="75"/>
  <c r="BK54" i="65"/>
  <c r="CY70" i="65"/>
  <c r="V11" i="65"/>
  <c r="GJ42" i="71"/>
  <c r="GI20" i="71"/>
  <c r="BB38" i="65"/>
  <c r="BI5" i="65"/>
  <c r="FT49" i="71"/>
  <c r="FI100" i="79"/>
  <c r="AZ23" i="71"/>
  <c r="X37" i="75"/>
  <c r="BV151" i="65"/>
  <c r="Y63" i="75"/>
  <c r="BS53" i="65"/>
  <c r="EM22" i="79"/>
  <c r="H93" i="81"/>
  <c r="BU20" i="65"/>
  <c r="GF87" i="71"/>
  <c r="AP34" i="75"/>
  <c r="CZ99" i="65"/>
  <c r="V35" i="65"/>
  <c r="CV49" i="65"/>
  <c r="AR79" i="75"/>
  <c r="FG70" i="79"/>
  <c r="FG13" i="79"/>
  <c r="BJ20" i="65"/>
  <c r="O72" i="81"/>
  <c r="BV113" i="65"/>
  <c r="AA92" i="65"/>
  <c r="W92" i="65"/>
  <c r="GO62" i="71"/>
  <c r="AJ53" i="75"/>
  <c r="AN95" i="75"/>
  <c r="BR85" i="65"/>
  <c r="AQ13" i="75"/>
  <c r="AF32" i="75"/>
  <c r="BS83" i="65"/>
  <c r="I31" i="81"/>
  <c r="AF69" i="75"/>
  <c r="GI64" i="71"/>
  <c r="BD20" i="65"/>
  <c r="FT28" i="71"/>
  <c r="FT71" i="71"/>
  <c r="BB8" i="71"/>
  <c r="GG32" i="71"/>
  <c r="BI57" i="65"/>
  <c r="J88" i="81"/>
  <c r="X22" i="75"/>
  <c r="AH18" i="75"/>
  <c r="AJ26" i="75"/>
  <c r="K61" i="81"/>
  <c r="AR88" i="75"/>
  <c r="AR62" i="75"/>
  <c r="BA76" i="65"/>
  <c r="BL99" i="65"/>
  <c r="BA81" i="71"/>
  <c r="BD59" i="71"/>
  <c r="EZ53" i="79"/>
  <c r="BU34" i="65"/>
  <c r="BT156" i="65"/>
  <c r="CZ97" i="65"/>
  <c r="CP16" i="65"/>
  <c r="AQ57" i="75"/>
  <c r="EZ96" i="79"/>
  <c r="FQ17" i="71"/>
  <c r="FT39" i="71"/>
  <c r="EN81" i="79"/>
  <c r="AP95" i="75"/>
  <c r="BA39" i="65"/>
  <c r="GO28" i="71"/>
  <c r="FT103" i="71"/>
  <c r="BS46" i="65"/>
  <c r="AQ20" i="75"/>
  <c r="BB31" i="65"/>
  <c r="CP59" i="65"/>
  <c r="FA7" i="79"/>
  <c r="BB86" i="65"/>
  <c r="FE92" i="79"/>
  <c r="W49" i="65"/>
  <c r="FH33" i="79"/>
  <c r="BJ6" i="65"/>
  <c r="FC25" i="79"/>
  <c r="EI156" i="79"/>
  <c r="GM43" i="71"/>
  <c r="GO25" i="71"/>
  <c r="K86" i="81"/>
  <c r="T34" i="65"/>
  <c r="BB59" i="65"/>
  <c r="AP75" i="75"/>
  <c r="BB150" i="65"/>
  <c r="K71" i="81"/>
  <c r="BO5" i="71"/>
  <c r="BD82" i="71"/>
  <c r="AP57" i="75"/>
  <c r="GH18" i="71"/>
  <c r="BC11" i="65"/>
  <c r="CP116" i="65"/>
  <c r="BI25" i="65"/>
  <c r="BD52" i="71"/>
  <c r="AN58" i="75"/>
  <c r="AG29" i="75"/>
  <c r="FS7" i="71"/>
  <c r="J16" i="81"/>
  <c r="CP104" i="65"/>
  <c r="P56" i="81"/>
  <c r="AN43" i="75"/>
  <c r="EL62" i="79"/>
  <c r="AG97" i="75"/>
  <c r="AN25" i="75"/>
  <c r="FS53" i="71"/>
  <c r="GJ13" i="71"/>
  <c r="H21" i="81"/>
  <c r="BI163" i="65"/>
  <c r="CW31" i="65"/>
  <c r="AZ33" i="65"/>
  <c r="FT11" i="71"/>
  <c r="EM35" i="79"/>
  <c r="Y61" i="75"/>
  <c r="BI160" i="65"/>
  <c r="EL87" i="79"/>
  <c r="AG104" i="75"/>
  <c r="AH26" i="75"/>
  <c r="AR37" i="75"/>
  <c r="DC20" i="65"/>
  <c r="FR14" i="71"/>
  <c r="CZ15" i="65"/>
  <c r="AZ160" i="65"/>
  <c r="CT77" i="65"/>
  <c r="AD126" i="65"/>
  <c r="BD55" i="71"/>
  <c r="V74" i="65"/>
  <c r="BC64" i="71"/>
  <c r="BV29" i="65"/>
  <c r="X83" i="65"/>
  <c r="Z51" i="75"/>
  <c r="CT98" i="65"/>
  <c r="BT39" i="65"/>
  <c r="FR21" i="71"/>
  <c r="EN8" i="79"/>
  <c r="P59" i="81"/>
  <c r="X156" i="65"/>
  <c r="AP80" i="75"/>
  <c r="Q66" i="81"/>
  <c r="AI64" i="75"/>
  <c r="FD61" i="79"/>
  <c r="GG84" i="71"/>
  <c r="FF17" i="79"/>
  <c r="N88" i="81"/>
  <c r="AH10" i="75"/>
  <c r="CW122" i="65"/>
  <c r="FU49" i="71"/>
  <c r="AZ66" i="71"/>
  <c r="FA96" i="79"/>
  <c r="AR85" i="75"/>
  <c r="X78" i="75"/>
  <c r="CX49" i="65"/>
  <c r="AP99" i="75"/>
  <c r="FJ90" i="71"/>
  <c r="EL82" i="79"/>
  <c r="X82" i="75"/>
  <c r="AF53" i="75"/>
  <c r="AP67" i="75"/>
  <c r="FG24" i="79"/>
  <c r="I15" i="81"/>
  <c r="BC10" i="71"/>
  <c r="V75" i="65"/>
  <c r="FR42" i="71"/>
  <c r="CS89" i="65"/>
  <c r="AR55" i="75"/>
  <c r="N102" i="81"/>
  <c r="U101" i="65"/>
  <c r="AF81" i="75"/>
  <c r="GI92" i="71"/>
  <c r="FS59" i="71"/>
  <c r="AC125" i="65"/>
  <c r="AN63" i="75"/>
  <c r="FS39" i="71"/>
  <c r="GL11" i="71"/>
  <c r="GM7" i="71"/>
  <c r="FT95" i="71"/>
  <c r="P83" i="81"/>
  <c r="X60" i="75"/>
  <c r="BK28" i="65"/>
  <c r="GJ46" i="71"/>
  <c r="DC158" i="65"/>
  <c r="FI89" i="79"/>
  <c r="AB29" i="65"/>
  <c r="GI56" i="71"/>
  <c r="EO23" i="79"/>
  <c r="CP160" i="65"/>
  <c r="BS35" i="65"/>
  <c r="Y73" i="75"/>
  <c r="GK88" i="71"/>
  <c r="CP147" i="65"/>
  <c r="BB57" i="71"/>
  <c r="BD85" i="65"/>
  <c r="I7" i="81"/>
  <c r="CW58" i="65"/>
  <c r="DA154" i="65"/>
  <c r="Z76" i="75"/>
  <c r="AA46" i="75"/>
  <c r="EN93" i="79"/>
  <c r="BD79" i="71"/>
  <c r="BD74" i="71"/>
  <c r="Q101" i="81"/>
  <c r="FT13" i="71"/>
  <c r="FT73" i="71"/>
  <c r="BV86" i="65"/>
  <c r="GM30" i="71"/>
  <c r="T31" i="65"/>
  <c r="BL85" i="65"/>
  <c r="AR21" i="75"/>
  <c r="AH19" i="75"/>
  <c r="CV137" i="65"/>
  <c r="AF93" i="75"/>
  <c r="BC92" i="65"/>
  <c r="AZ37" i="65"/>
  <c r="AR95" i="75"/>
  <c r="CV107" i="65"/>
  <c r="AN53" i="75"/>
  <c r="AQ61" i="75"/>
  <c r="FA12" i="79"/>
  <c r="GF81" i="71"/>
  <c r="EK19" i="79"/>
  <c r="U20" i="79"/>
  <c r="CU113" i="65"/>
  <c r="BJ97" i="65"/>
  <c r="O52" i="81"/>
  <c r="FC20" i="79"/>
  <c r="AA101" i="65"/>
  <c r="EM79" i="79"/>
  <c r="DC54" i="65"/>
  <c r="X55" i="65"/>
  <c r="BL50" i="65"/>
  <c r="O102" i="81"/>
  <c r="BI39" i="65"/>
  <c r="EM34" i="79"/>
  <c r="CY107" i="65"/>
  <c r="BM46" i="65"/>
  <c r="BM59" i="65"/>
  <c r="GO5" i="71"/>
  <c r="EN32" i="79"/>
  <c r="DB50" i="65"/>
  <c r="CZ93" i="65"/>
  <c r="EK101" i="79"/>
  <c r="GJ12" i="71"/>
  <c r="FR71" i="71"/>
  <c r="AA144" i="65"/>
  <c r="BT96" i="65"/>
  <c r="AI65" i="75"/>
  <c r="X38" i="75"/>
  <c r="EO60" i="79"/>
  <c r="AE119" i="65"/>
  <c r="CS88" i="65"/>
  <c r="AG47" i="75"/>
  <c r="CP135" i="65"/>
  <c r="GH45" i="71"/>
  <c r="BC48" i="65"/>
  <c r="BT53" i="65"/>
  <c r="K10" i="81"/>
  <c r="EM8" i="79"/>
  <c r="BL11" i="65"/>
  <c r="BV90" i="65"/>
  <c r="EO65" i="79"/>
  <c r="FF80" i="79"/>
  <c r="GF65" i="71"/>
  <c r="AQ51" i="75"/>
  <c r="CO9" i="65"/>
  <c r="BA93" i="65"/>
  <c r="BB51" i="71"/>
  <c r="CQ14" i="65"/>
  <c r="V34" i="65"/>
  <c r="X17" i="65"/>
  <c r="BD102" i="71"/>
  <c r="FT54" i="71"/>
  <c r="BU14" i="65"/>
  <c r="BB53" i="65"/>
  <c r="AZ81" i="65"/>
  <c r="CP98" i="65"/>
  <c r="U14" i="71"/>
  <c r="FQ36" i="71"/>
  <c r="AR23" i="75"/>
  <c r="FI49" i="79"/>
  <c r="GH102" i="71"/>
  <c r="FH57" i="79"/>
  <c r="AF84" i="75"/>
  <c r="BJ27" i="65"/>
  <c r="AH79" i="75"/>
  <c r="GG41" i="71"/>
  <c r="CW33" i="65"/>
  <c r="FS34" i="71"/>
  <c r="AU101" i="69"/>
  <c r="Q27" i="81"/>
  <c r="FA17" i="79"/>
  <c r="GK20" i="71"/>
  <c r="EM12" i="79"/>
  <c r="BV55" i="65"/>
  <c r="Z56" i="75"/>
  <c r="AI29" i="75"/>
  <c r="AN104" i="75"/>
  <c r="AG107" i="75"/>
  <c r="BS102" i="65"/>
  <c r="AA96" i="75"/>
  <c r="GK71" i="71"/>
  <c r="M103" i="81"/>
  <c r="P36" i="81"/>
  <c r="U59" i="65"/>
  <c r="BR53" i="65"/>
  <c r="CV55" i="65"/>
  <c r="H42" i="81"/>
  <c r="FU25" i="71"/>
  <c r="AF85" i="75"/>
  <c r="EZ102" i="79"/>
  <c r="AI18" i="75"/>
  <c r="FT6" i="71"/>
  <c r="O94" i="81"/>
  <c r="CV54" i="65"/>
  <c r="BV70" i="65"/>
  <c r="EZ15" i="79"/>
  <c r="Q15" i="81"/>
  <c r="AQ62" i="75"/>
  <c r="Q13" i="81"/>
  <c r="BD42" i="65"/>
  <c r="AE65" i="65"/>
  <c r="BB31" i="71"/>
  <c r="FJ103" i="71"/>
  <c r="AB44" i="75"/>
  <c r="AZ11" i="71"/>
  <c r="AF33" i="75"/>
  <c r="AI104" i="75"/>
  <c r="N69" i="81"/>
  <c r="X59" i="75"/>
  <c r="U61" i="65"/>
  <c r="AF28" i="75"/>
  <c r="AG10" i="75"/>
  <c r="P28" i="81"/>
  <c r="FR92" i="71"/>
  <c r="U46" i="65"/>
  <c r="CV8" i="65"/>
  <c r="P21" i="81"/>
  <c r="X86" i="65"/>
  <c r="BV71" i="65"/>
  <c r="BA17" i="65"/>
  <c r="EL57" i="79"/>
  <c r="BM95" i="65"/>
  <c r="AO41" i="75"/>
  <c r="V28" i="65"/>
  <c r="BR121" i="65"/>
  <c r="BA34" i="65"/>
  <c r="AI34" i="75"/>
  <c r="GO24" i="71"/>
  <c r="GL27" i="71"/>
  <c r="BD90" i="71"/>
  <c r="AR60" i="75"/>
  <c r="FJ61" i="71"/>
  <c r="BT47" i="65"/>
  <c r="GH65" i="71"/>
  <c r="Q67" i="81"/>
  <c r="CX125" i="65"/>
  <c r="Y65" i="75"/>
  <c r="BD128" i="65"/>
  <c r="V26" i="65"/>
  <c r="GK93" i="71"/>
  <c r="AP16" i="75"/>
  <c r="BI113" i="65"/>
  <c r="FD48" i="79"/>
  <c r="AG15" i="75"/>
  <c r="AJ99" i="75"/>
  <c r="DA156" i="65"/>
  <c r="CO106" i="65"/>
  <c r="J104" i="81"/>
  <c r="BM48" i="65"/>
  <c r="FF11" i="79"/>
  <c r="FE35" i="79"/>
  <c r="CO156" i="65"/>
  <c r="FC43" i="79"/>
  <c r="AB9" i="75"/>
  <c r="AR53" i="75"/>
  <c r="FS85" i="71"/>
  <c r="U34" i="65"/>
  <c r="GJ19" i="71"/>
  <c r="FH22" i="79"/>
  <c r="DC34" i="65"/>
  <c r="AQ66" i="75"/>
  <c r="I103" i="81"/>
  <c r="AR28" i="75"/>
  <c r="CW108" i="65"/>
  <c r="FH10" i="79"/>
  <c r="CP156" i="65"/>
  <c r="BU50" i="65"/>
  <c r="FJ52" i="71"/>
  <c r="AR43" i="75"/>
  <c r="BR45" i="65"/>
  <c r="BA8" i="65"/>
  <c r="CZ124" i="65"/>
  <c r="FI14" i="79"/>
  <c r="BV12" i="65"/>
  <c r="T38" i="65"/>
  <c r="I63" i="81"/>
  <c r="BV37" i="65"/>
  <c r="BC83" i="65"/>
  <c r="CO41" i="65"/>
  <c r="AO92" i="75"/>
  <c r="M82" i="81"/>
  <c r="FH103" i="79"/>
  <c r="CT141" i="65"/>
  <c r="BV121" i="65"/>
  <c r="GF103" i="71"/>
  <c r="Z65" i="75"/>
  <c r="GF54" i="71"/>
  <c r="FQ84" i="71"/>
  <c r="FI46" i="79"/>
  <c r="CV50" i="65"/>
  <c r="FC38" i="79"/>
  <c r="AD106" i="65"/>
  <c r="BB97" i="71"/>
  <c r="CO25" i="65"/>
  <c r="BU81" i="65"/>
  <c r="U150" i="65"/>
  <c r="AO87" i="75"/>
  <c r="BD13" i="71"/>
  <c r="EM30" i="79"/>
  <c r="CT163" i="65"/>
  <c r="AJ48" i="75"/>
  <c r="BI62" i="65"/>
  <c r="GM29" i="71"/>
  <c r="AE49" i="65"/>
  <c r="CX29" i="65"/>
  <c r="CO157" i="65"/>
  <c r="FB17" i="79"/>
  <c r="BC30" i="65"/>
  <c r="AH82" i="75"/>
  <c r="CT65" i="65"/>
  <c r="FB31" i="79"/>
  <c r="CP99" i="65"/>
  <c r="CP74" i="65"/>
  <c r="CX19" i="65"/>
  <c r="BA11" i="65"/>
  <c r="EL59" i="79"/>
  <c r="X15" i="65"/>
  <c r="FH58" i="79"/>
  <c r="AH15" i="75"/>
  <c r="GF96" i="71"/>
  <c r="DA67" i="65"/>
  <c r="FI5" i="79"/>
  <c r="FG42" i="79"/>
  <c r="BD48" i="65"/>
  <c r="CO68" i="65"/>
  <c r="FA35" i="79"/>
  <c r="GN63" i="71"/>
  <c r="AA114" i="65"/>
  <c r="BU24" i="65"/>
  <c r="AI21" i="75"/>
  <c r="AN68" i="75"/>
  <c r="V57" i="65"/>
  <c r="AQ38" i="75"/>
  <c r="AG79" i="75"/>
  <c r="FD65" i="79"/>
  <c r="EN73" i="79"/>
  <c r="BC34" i="71"/>
  <c r="CU118" i="65"/>
  <c r="X61" i="65"/>
  <c r="FE67" i="79"/>
  <c r="AZ35" i="65"/>
  <c r="AD112" i="65"/>
  <c r="AQ42" i="75"/>
  <c r="AZ120" i="65"/>
  <c r="FF28" i="79"/>
  <c r="W72" i="65"/>
  <c r="CY142" i="65"/>
  <c r="CS105" i="65"/>
  <c r="FQ86" i="71"/>
  <c r="L52" i="81"/>
  <c r="M53" i="81"/>
  <c r="CO149" i="65"/>
  <c r="EN23" i="79"/>
  <c r="GN17" i="71"/>
  <c r="EO64" i="79"/>
  <c r="V27" i="65"/>
  <c r="CU101" i="65"/>
  <c r="AI78" i="75"/>
  <c r="GJ22" i="71"/>
  <c r="BL46" i="65"/>
  <c r="AH104" i="75"/>
  <c r="N95" i="81"/>
  <c r="FF52" i="79"/>
  <c r="CX108" i="65"/>
  <c r="FF58" i="79"/>
  <c r="Y89" i="75"/>
  <c r="N78" i="81"/>
  <c r="BA11" i="71"/>
  <c r="GG35" i="71"/>
  <c r="FD46" i="79"/>
  <c r="FH87" i="79"/>
  <c r="H41" i="81"/>
  <c r="CS40" i="65"/>
  <c r="DB44" i="65"/>
  <c r="GL70" i="71"/>
  <c r="BL135" i="65"/>
  <c r="AZ10" i="71"/>
  <c r="AF40" i="75"/>
  <c r="N75" i="81"/>
  <c r="Y102" i="75"/>
  <c r="M20" i="81"/>
  <c r="CW44" i="65"/>
  <c r="BU90" i="65"/>
  <c r="K73" i="81"/>
  <c r="L66" i="81"/>
  <c r="CX70" i="65"/>
  <c r="FE61" i="79"/>
  <c r="AO38" i="75"/>
  <c r="O73" i="81"/>
  <c r="J40" i="81"/>
  <c r="BD5" i="71"/>
  <c r="GK5" i="71"/>
  <c r="BV104" i="65"/>
  <c r="CQ110" i="65"/>
  <c r="GH101" i="71"/>
  <c r="AD109" i="65"/>
  <c r="BV74" i="65"/>
  <c r="BJ50" i="65"/>
  <c r="Y53" i="75"/>
  <c r="AZ142" i="65"/>
  <c r="AO107" i="75"/>
  <c r="BU37" i="65"/>
  <c r="Y33" i="75"/>
  <c r="BA64" i="71"/>
  <c r="AB48" i="75"/>
  <c r="GH50" i="71"/>
  <c r="CV83" i="65"/>
  <c r="AZ52" i="71"/>
  <c r="W98" i="65"/>
  <c r="AI96" i="75"/>
  <c r="BR37" i="65"/>
  <c r="GO47" i="71"/>
  <c r="CS114" i="65"/>
  <c r="BC75" i="65"/>
  <c r="U35" i="65"/>
  <c r="FJ104" i="71"/>
  <c r="AB91" i="75"/>
  <c r="FG71" i="79"/>
  <c r="EI160" i="79"/>
  <c r="BC78" i="71"/>
  <c r="AZ19" i="71"/>
  <c r="AO29" i="75"/>
  <c r="GH55" i="71"/>
  <c r="GJ100" i="71"/>
  <c r="FR48" i="71"/>
  <c r="BM12" i="65"/>
  <c r="FA85" i="79"/>
  <c r="BC18" i="71"/>
  <c r="U15" i="79"/>
  <c r="BS66" i="65"/>
  <c r="I79" i="81"/>
  <c r="N49" i="81"/>
  <c r="FF89" i="79"/>
  <c r="X97" i="65"/>
  <c r="FI48" i="79"/>
  <c r="GK98" i="71"/>
  <c r="GL80" i="71"/>
  <c r="AQ86" i="75"/>
  <c r="GK58" i="71"/>
  <c r="FE64" i="79"/>
  <c r="U157" i="65"/>
  <c r="BV30" i="65"/>
  <c r="GN55" i="71"/>
  <c r="P22" i="81"/>
  <c r="BI46" i="65"/>
  <c r="AA104" i="75"/>
  <c r="EZ30" i="79"/>
  <c r="GN42" i="71"/>
  <c r="GI16" i="71"/>
  <c r="BI59" i="65"/>
  <c r="W100" i="65"/>
  <c r="FI34" i="79"/>
  <c r="BD29" i="65"/>
  <c r="X98" i="75"/>
  <c r="J31" i="81"/>
  <c r="EN19" i="79"/>
  <c r="X70" i="75"/>
  <c r="AZ40" i="71"/>
  <c r="GK53" i="71"/>
  <c r="BK84" i="65"/>
  <c r="EO33" i="79"/>
  <c r="AA27" i="75"/>
  <c r="O54" i="81"/>
  <c r="Z72" i="75"/>
  <c r="FJ9" i="71"/>
  <c r="BB99" i="71"/>
  <c r="FS87" i="71"/>
  <c r="BB99" i="65"/>
  <c r="GL74" i="71"/>
  <c r="FH26" i="79"/>
  <c r="FB33" i="79"/>
  <c r="X48" i="75"/>
  <c r="AE111" i="65"/>
  <c r="EO47" i="79"/>
  <c r="CV149" i="65"/>
  <c r="AZ99" i="65"/>
  <c r="BB5" i="71"/>
  <c r="EL97" i="79"/>
  <c r="T28" i="65"/>
  <c r="GN80" i="71"/>
  <c r="EK87" i="79"/>
  <c r="W122" i="65"/>
  <c r="CQ35" i="65"/>
  <c r="BL79" i="65"/>
  <c r="GL53" i="71"/>
  <c r="Y44" i="75"/>
  <c r="GF32" i="71"/>
  <c r="BL30" i="65"/>
  <c r="CX77" i="65"/>
  <c r="GH51" i="71"/>
  <c r="AO21" i="75"/>
  <c r="U93" i="65"/>
  <c r="BR101" i="65"/>
  <c r="AA48" i="75"/>
  <c r="H44" i="81"/>
  <c r="CW47" i="65"/>
  <c r="AA56" i="75"/>
  <c r="AB140" i="65"/>
  <c r="FQ57" i="71"/>
  <c r="GF11" i="71"/>
  <c r="BI146" i="65"/>
  <c r="GI54" i="71"/>
  <c r="CU142" i="65"/>
  <c r="EZ54" i="79"/>
  <c r="BJ16" i="65"/>
  <c r="BM71" i="65"/>
  <c r="K18" i="81"/>
  <c r="AQ75" i="75"/>
  <c r="W87" i="65"/>
  <c r="V55" i="65"/>
  <c r="AA6" i="65"/>
  <c r="EO70" i="79"/>
  <c r="J92" i="81"/>
  <c r="DA144" i="65"/>
  <c r="FB8" i="79"/>
  <c r="BD49" i="65"/>
  <c r="FE9" i="79"/>
  <c r="BD70" i="65"/>
  <c r="V89" i="65"/>
  <c r="V86" i="65"/>
  <c r="BD83" i="71"/>
  <c r="AG40" i="75"/>
  <c r="AJ28" i="75"/>
  <c r="AH72" i="75"/>
  <c r="BC146" i="65"/>
  <c r="AH60" i="75"/>
  <c r="BV26" i="65"/>
  <c r="AD62" i="65"/>
  <c r="T49" i="65"/>
  <c r="V91" i="65"/>
  <c r="AZ66" i="65"/>
  <c r="L101" i="81"/>
  <c r="AP104" i="75"/>
  <c r="BJ103" i="69"/>
  <c r="T57" i="65"/>
  <c r="K15" i="81"/>
  <c r="AA73" i="75"/>
  <c r="FG19" i="79"/>
  <c r="AJ85" i="75"/>
  <c r="Q7" i="81"/>
  <c r="EM62" i="79"/>
  <c r="BA69" i="71"/>
  <c r="AG83" i="75"/>
  <c r="AW104" i="69"/>
  <c r="U71" i="65"/>
  <c r="BI103" i="65"/>
  <c r="FI81" i="79"/>
  <c r="AH43" i="75"/>
  <c r="CZ67" i="65"/>
  <c r="GF40" i="71"/>
  <c r="FR41" i="71"/>
  <c r="AF99" i="75"/>
  <c r="FJ89" i="71"/>
  <c r="CO88" i="65"/>
  <c r="AE109" i="65"/>
  <c r="FS16" i="71"/>
  <c r="GJ7" i="71"/>
  <c r="U21" i="65"/>
  <c r="X152" i="65"/>
  <c r="GL86" i="71"/>
  <c r="AJ50" i="75"/>
  <c r="BD33" i="71"/>
  <c r="AQ41" i="75"/>
  <c r="AF88" i="75"/>
  <c r="FA77" i="79"/>
  <c r="DB90" i="65"/>
  <c r="X71" i="65"/>
  <c r="FG51" i="79"/>
  <c r="Z95" i="75"/>
  <c r="GK43" i="71"/>
  <c r="AR49" i="75"/>
  <c r="H7" i="81"/>
  <c r="AA53" i="75"/>
  <c r="GG51" i="71"/>
  <c r="P17" i="81"/>
  <c r="I20" i="81"/>
  <c r="Y12" i="75"/>
  <c r="EK37" i="79"/>
  <c r="U22" i="65"/>
  <c r="FT37" i="71"/>
  <c r="CP61" i="65"/>
  <c r="CS48" i="65"/>
  <c r="BV11" i="65"/>
  <c r="AB120" i="65"/>
  <c r="BD19" i="71"/>
  <c r="W56" i="65"/>
  <c r="Q20" i="81"/>
  <c r="EN55" i="79"/>
  <c r="FI31" i="79"/>
  <c r="EL9" i="79"/>
  <c r="AN98" i="75"/>
  <c r="AN15" i="75"/>
  <c r="CZ14" i="65"/>
  <c r="BM45" i="65"/>
  <c r="FF54" i="79"/>
  <c r="FC90" i="79"/>
  <c r="CZ112" i="65"/>
  <c r="AZ69" i="71"/>
  <c r="CQ127" i="65"/>
  <c r="Y72" i="75"/>
  <c r="BT44" i="65"/>
  <c r="AQ43" i="75"/>
  <c r="U89" i="65"/>
  <c r="DC123" i="65"/>
  <c r="FU47" i="71"/>
  <c r="FD39" i="79"/>
  <c r="N20" i="81"/>
  <c r="BI74" i="65"/>
  <c r="EO44" i="79"/>
  <c r="AP10" i="75"/>
  <c r="FD20" i="79"/>
  <c r="X65" i="75"/>
  <c r="CQ21" i="65"/>
  <c r="CS80" i="65"/>
  <c r="FG25" i="79"/>
  <c r="U77" i="65"/>
  <c r="GF94" i="71"/>
  <c r="AB49" i="75"/>
  <c r="FS77" i="71"/>
  <c r="CV68" i="65"/>
  <c r="CW120" i="65"/>
  <c r="AH20" i="75"/>
  <c r="BR128" i="65"/>
  <c r="BD35" i="65"/>
  <c r="GL12" i="71"/>
  <c r="T11" i="65"/>
  <c r="BK59" i="65"/>
  <c r="AZ12" i="65"/>
  <c r="AO43" i="75"/>
  <c r="AI16" i="75"/>
  <c r="AZ60" i="71"/>
  <c r="AI30" i="75"/>
  <c r="FH59" i="79"/>
  <c r="BM30" i="65"/>
  <c r="CO91" i="65"/>
  <c r="AZ43" i="65"/>
  <c r="AI27" i="75"/>
  <c r="FD35" i="79"/>
  <c r="H18" i="81"/>
  <c r="AH97" i="75"/>
  <c r="X51" i="65"/>
  <c r="BM83" i="65"/>
  <c r="AQ98" i="75"/>
  <c r="GF100" i="71"/>
  <c r="BI83" i="65"/>
  <c r="AF24" i="75"/>
  <c r="FR53" i="71"/>
  <c r="FH23" i="79"/>
  <c r="FB76" i="79"/>
  <c r="BJ102" i="69"/>
  <c r="GH86" i="71"/>
  <c r="J42" i="81"/>
  <c r="FQ37" i="71"/>
  <c r="FH92" i="79"/>
  <c r="BC66" i="71"/>
  <c r="P89" i="81"/>
  <c r="BC58" i="65"/>
  <c r="FE58" i="79"/>
  <c r="CT86" i="65"/>
  <c r="GI31" i="71"/>
  <c r="AA13" i="75"/>
  <c r="BK97" i="65"/>
  <c r="EZ46" i="79"/>
  <c r="GG33" i="71"/>
  <c r="U14" i="65"/>
  <c r="AG18" i="75"/>
  <c r="FB40" i="79"/>
  <c r="AI66" i="75"/>
  <c r="BL49" i="65"/>
  <c r="L79" i="81"/>
  <c r="BD101" i="71"/>
  <c r="FD23" i="79"/>
  <c r="K62" i="81"/>
  <c r="EL35" i="79"/>
  <c r="AA93" i="75"/>
  <c r="FR54" i="71"/>
  <c r="P71" i="81"/>
  <c r="FH17" i="79"/>
  <c r="EL31" i="79"/>
  <c r="BL65" i="65"/>
  <c r="AJ87" i="75"/>
  <c r="Z29" i="75"/>
  <c r="X75" i="65"/>
  <c r="EI161" i="79"/>
  <c r="M25" i="81"/>
  <c r="FT33" i="71"/>
  <c r="AO35" i="75"/>
  <c r="GJ75" i="71"/>
  <c r="CW111" i="65"/>
  <c r="GO35" i="71"/>
  <c r="AZ30" i="65"/>
  <c r="GI93" i="71"/>
  <c r="FR45" i="71"/>
  <c r="Q92" i="81"/>
  <c r="O20" i="81"/>
  <c r="FR77" i="71"/>
  <c r="AQ16" i="75"/>
  <c r="FJ87" i="71"/>
  <c r="GO40" i="71"/>
  <c r="I18" i="81"/>
  <c r="GJ45" i="71"/>
  <c r="FI103" i="79"/>
  <c r="FE32" i="79"/>
  <c r="DB41" i="65"/>
  <c r="P98" i="81"/>
  <c r="K17" i="81"/>
  <c r="V79" i="65"/>
  <c r="W25" i="65"/>
  <c r="FE102" i="79"/>
  <c r="AG28" i="75"/>
  <c r="EO12" i="79"/>
  <c r="Q57" i="81"/>
  <c r="CP134" i="65"/>
  <c r="GH78" i="71"/>
  <c r="M78" i="81"/>
  <c r="GM10" i="71"/>
  <c r="AI53" i="75"/>
  <c r="Q37" i="81"/>
  <c r="AO56" i="75"/>
  <c r="J80" i="81"/>
  <c r="BB10" i="71"/>
  <c r="AG25" i="75"/>
  <c r="AO42" i="75"/>
  <c r="BD81" i="71"/>
  <c r="GH53" i="71"/>
  <c r="FD36" i="79"/>
  <c r="FF22" i="79"/>
  <c r="BD50" i="65"/>
  <c r="EM64" i="79"/>
  <c r="Z103" i="75"/>
  <c r="GN94" i="71"/>
  <c r="U23" i="79"/>
  <c r="AN91" i="75"/>
  <c r="FE78" i="79"/>
  <c r="GM98" i="71"/>
  <c r="CW101" i="65"/>
  <c r="Z99" i="75"/>
  <c r="AH105" i="75"/>
  <c r="AP58" i="75"/>
  <c r="BL23" i="65"/>
  <c r="BC9" i="65"/>
  <c r="AB70" i="75"/>
  <c r="FT76" i="71"/>
  <c r="CO66" i="65"/>
  <c r="CP150" i="65"/>
  <c r="BD103" i="65"/>
  <c r="T30" i="65"/>
  <c r="N67" i="81"/>
  <c r="BL73" i="65"/>
  <c r="FD43" i="79"/>
  <c r="GL21" i="71"/>
  <c r="AJ49" i="75"/>
  <c r="FE82" i="79"/>
  <c r="CR157" i="65"/>
  <c r="AH102" i="75"/>
  <c r="CR10" i="65"/>
  <c r="AA70" i="75"/>
  <c r="BD54" i="65"/>
  <c r="CT152" i="65"/>
  <c r="BS57" i="65"/>
  <c r="AP36" i="75"/>
  <c r="BL59" i="65"/>
  <c r="BR79" i="65"/>
  <c r="CR84" i="65"/>
  <c r="GH43" i="71"/>
  <c r="BS16" i="65"/>
  <c r="AB94" i="75"/>
  <c r="AP89" i="75"/>
  <c r="GM17" i="71"/>
  <c r="GO9" i="71"/>
  <c r="FS72" i="71"/>
  <c r="AG105" i="75"/>
  <c r="AJ82" i="75"/>
  <c r="EL11" i="79"/>
  <c r="X10" i="65"/>
  <c r="FG17" i="79"/>
  <c r="FQ20" i="71"/>
  <c r="BK154" i="65"/>
  <c r="V36" i="65"/>
  <c r="BR12" i="65"/>
  <c r="FF38" i="79"/>
  <c r="GM58" i="71"/>
  <c r="P67" i="81"/>
  <c r="L23" i="81"/>
  <c r="Q61" i="81"/>
  <c r="W126" i="65"/>
  <c r="EN21" i="79"/>
  <c r="EL16" i="79"/>
  <c r="GK87" i="71"/>
  <c r="BA69" i="65"/>
  <c r="BR32" i="65"/>
  <c r="EZ8" i="79"/>
  <c r="X77" i="65"/>
  <c r="BB54" i="71"/>
  <c r="GH72" i="71"/>
  <c r="AJ51" i="75"/>
  <c r="AB34" i="75"/>
  <c r="GM99" i="71"/>
  <c r="GJ79" i="71"/>
  <c r="J72" i="81"/>
  <c r="GJ94" i="71"/>
  <c r="BU40" i="65"/>
  <c r="GK49" i="71"/>
  <c r="BD9" i="65"/>
  <c r="EZ38" i="79"/>
  <c r="CW103" i="65"/>
  <c r="AQ77" i="75"/>
  <c r="FG52" i="79"/>
  <c r="FU93" i="71"/>
  <c r="EL18" i="79"/>
  <c r="BM5" i="65"/>
  <c r="AZ7" i="65"/>
  <c r="I71" i="81"/>
  <c r="CS57" i="65"/>
  <c r="AN100" i="75"/>
  <c r="CS116" i="65"/>
  <c r="X73" i="75"/>
  <c r="H43" i="81"/>
  <c r="AG72" i="75"/>
  <c r="AI87" i="75"/>
  <c r="GL46" i="71"/>
  <c r="FQ42" i="71"/>
  <c r="CV116" i="65"/>
  <c r="W29" i="65"/>
  <c r="BR56" i="65"/>
  <c r="W15" i="65"/>
  <c r="M37" i="81"/>
  <c r="FR84" i="71"/>
  <c r="AP82" i="75"/>
  <c r="CQ8" i="65"/>
  <c r="BD28" i="65"/>
  <c r="FS30" i="71"/>
  <c r="FB10" i="79"/>
  <c r="BU67" i="65"/>
  <c r="BT6" i="65"/>
  <c r="P57" i="81"/>
  <c r="Z16" i="75"/>
  <c r="FF103" i="79"/>
  <c r="AZ10" i="65"/>
  <c r="T16" i="65"/>
  <c r="AZ80" i="71"/>
  <c r="FR24" i="71"/>
  <c r="FR8" i="71"/>
  <c r="FH75" i="79"/>
  <c r="AH59" i="75"/>
  <c r="BK92" i="65"/>
  <c r="AH98" i="75"/>
  <c r="X13" i="75"/>
  <c r="BD6" i="71"/>
  <c r="FU84" i="71"/>
  <c r="BL75" i="65"/>
  <c r="FI24" i="79"/>
  <c r="BJ34" i="65"/>
  <c r="AR42" i="75"/>
  <c r="BC15" i="71"/>
  <c r="BR23" i="65"/>
  <c r="I84" i="81"/>
  <c r="Z85" i="75"/>
  <c r="CY39" i="65"/>
  <c r="DC93" i="65"/>
  <c r="K49" i="81"/>
  <c r="BK113" i="65"/>
  <c r="FJ65" i="71"/>
  <c r="AQ47" i="75"/>
  <c r="BA29" i="71"/>
  <c r="M35" i="81"/>
  <c r="GH5" i="71"/>
  <c r="AZ80" i="65"/>
  <c r="EO26" i="79"/>
  <c r="BC91" i="71"/>
  <c r="H43" i="65"/>
  <c r="O66" i="81"/>
  <c r="AQ60" i="75"/>
  <c r="FE40" i="79"/>
  <c r="H76" i="81"/>
  <c r="AF37" i="75"/>
  <c r="DC37" i="65"/>
  <c r="BV7" i="65"/>
  <c r="FA87" i="79"/>
  <c r="X81" i="75"/>
  <c r="Y27" i="75"/>
  <c r="GF41" i="71"/>
  <c r="L31" i="81"/>
  <c r="BK32" i="65"/>
  <c r="GN18" i="71"/>
  <c r="EO46" i="79"/>
  <c r="P88" i="81"/>
  <c r="BD93" i="65"/>
  <c r="AG63" i="75"/>
  <c r="AF47" i="75"/>
  <c r="AJ10" i="75"/>
  <c r="BB49" i="71"/>
  <c r="FU98" i="71"/>
  <c r="CW113" i="65"/>
  <c r="EN94" i="79"/>
  <c r="AG55" i="75"/>
  <c r="AE122" i="65"/>
  <c r="BC87" i="71"/>
  <c r="EO75" i="79"/>
  <c r="GG68" i="71"/>
  <c r="FS96" i="71"/>
  <c r="BB43" i="71"/>
  <c r="X39" i="65"/>
  <c r="AR17" i="75"/>
  <c r="L82" i="81"/>
  <c r="AA15" i="75"/>
  <c r="Z44" i="75"/>
  <c r="AG38" i="75"/>
  <c r="EN63" i="79"/>
  <c r="BU52" i="65"/>
  <c r="BB55" i="71"/>
  <c r="GI60" i="71"/>
  <c r="FS103" i="71"/>
  <c r="CV62" i="65"/>
  <c r="GM23" i="71"/>
  <c r="I40" i="81"/>
  <c r="EK33" i="79"/>
  <c r="FB20" i="79"/>
  <c r="M81" i="81"/>
  <c r="AZ157" i="65"/>
  <c r="FI57" i="79"/>
  <c r="FQ24" i="71"/>
  <c r="BD17" i="71"/>
  <c r="BB89" i="71"/>
  <c r="BL25" i="65"/>
  <c r="BU128" i="65"/>
  <c r="FT10" i="71"/>
  <c r="GO36" i="71"/>
  <c r="T47" i="65"/>
  <c r="FG35" i="79"/>
  <c r="AZ65" i="71"/>
  <c r="AH49" i="75"/>
  <c r="AG80" i="75"/>
  <c r="AI39" i="75"/>
  <c r="FI91" i="79"/>
  <c r="BV21" i="65"/>
  <c r="BA94" i="71"/>
  <c r="BD40" i="71"/>
  <c r="Q18" i="81"/>
  <c r="BM61" i="65"/>
  <c r="AP41" i="75"/>
  <c r="AN88" i="75"/>
  <c r="I87" i="81"/>
  <c r="FJ33" i="71"/>
  <c r="CW142" i="65"/>
  <c r="GF60" i="71"/>
  <c r="AO95" i="75"/>
  <c r="GL19" i="71"/>
  <c r="EL14" i="79"/>
  <c r="BC86" i="71"/>
  <c r="FR100" i="71"/>
  <c r="J90" i="81"/>
  <c r="GK68" i="71"/>
  <c r="FD82" i="79"/>
  <c r="Q82" i="81"/>
  <c r="AR66" i="75"/>
  <c r="AA49" i="75"/>
  <c r="O59" i="81"/>
  <c r="BT49" i="65"/>
  <c r="CP36" i="65"/>
  <c r="BC78" i="65"/>
  <c r="AA41" i="75"/>
  <c r="BM81" i="65"/>
  <c r="AB97" i="75"/>
  <c r="EZ43" i="79"/>
  <c r="CQ44" i="65"/>
  <c r="CX124" i="65"/>
  <c r="CX69" i="65"/>
  <c r="AN47" i="75"/>
  <c r="AH92" i="75"/>
  <c r="AR25" i="75"/>
  <c r="FD52" i="79"/>
  <c r="CO26" i="65"/>
  <c r="V29" i="65"/>
  <c r="CV29" i="65"/>
  <c r="AJ64" i="75"/>
  <c r="AV100" i="69"/>
  <c r="CU48" i="65"/>
  <c r="FT99" i="71"/>
  <c r="BT99" i="65"/>
  <c r="GL14" i="71"/>
  <c r="GG52" i="71"/>
  <c r="V5" i="65"/>
  <c r="I38" i="81"/>
  <c r="BS28" i="65"/>
  <c r="BB94" i="65"/>
  <c r="GF93" i="71"/>
  <c r="BJ105" i="65"/>
  <c r="BD96" i="71"/>
  <c r="AR99" i="75"/>
  <c r="BD87" i="71"/>
  <c r="I76" i="81"/>
  <c r="GG66" i="71"/>
  <c r="CX57" i="65"/>
  <c r="AH52" i="75"/>
  <c r="EO59" i="79"/>
  <c r="J53" i="81"/>
  <c r="BC41" i="65"/>
  <c r="FG77" i="79"/>
  <c r="BU96" i="65"/>
  <c r="L105" i="81"/>
  <c r="AB111" i="65"/>
  <c r="P47" i="81"/>
  <c r="CO49" i="65"/>
  <c r="I34" i="81"/>
  <c r="GH92" i="71"/>
  <c r="CS64" i="65"/>
  <c r="FH100" i="79"/>
  <c r="N47" i="81"/>
  <c r="FF62" i="79"/>
  <c r="AZ94" i="71"/>
  <c r="BS48" i="65"/>
  <c r="N22" i="81"/>
  <c r="V43" i="65"/>
  <c r="AA54" i="65"/>
  <c r="FF23" i="79"/>
  <c r="GN41" i="71"/>
  <c r="AR76" i="75"/>
  <c r="O88" i="81"/>
  <c r="AB132" i="65"/>
  <c r="AN61" i="75"/>
  <c r="AQ37" i="75"/>
  <c r="AR81" i="75"/>
  <c r="EZ90" i="79"/>
  <c r="FH8" i="79"/>
  <c r="FH97" i="79"/>
  <c r="P41" i="81"/>
  <c r="AZ67" i="71"/>
  <c r="AR52" i="75"/>
  <c r="BC44" i="65"/>
  <c r="GM27" i="71"/>
  <c r="EZ64" i="79"/>
  <c r="CP40" i="65"/>
  <c r="BK100" i="65"/>
  <c r="FH78" i="79"/>
  <c r="BS74" i="65"/>
  <c r="AQ89" i="75"/>
  <c r="AI48" i="75"/>
  <c r="BI161" i="65"/>
  <c r="AN42" i="75"/>
  <c r="AJ94" i="75"/>
  <c r="CZ61" i="65"/>
  <c r="J85" i="81"/>
  <c r="GG6" i="71"/>
  <c r="AH39" i="75"/>
  <c r="BR89" i="65"/>
  <c r="AB11" i="75"/>
  <c r="Z78" i="75"/>
  <c r="Z12" i="75"/>
  <c r="BV93" i="65"/>
  <c r="K44" i="81"/>
  <c r="FC73" i="79"/>
  <c r="FA86" i="79"/>
  <c r="EN46" i="79"/>
  <c r="K26" i="81"/>
  <c r="EN88" i="79"/>
  <c r="AI81" i="75"/>
  <c r="CU22" i="65"/>
  <c r="EK90" i="79"/>
  <c r="Y100" i="75"/>
  <c r="GF44" i="71"/>
  <c r="BL76" i="65"/>
  <c r="Y22" i="75"/>
  <c r="BI6" i="65"/>
  <c r="AJ59" i="75"/>
  <c r="CS56" i="65"/>
  <c r="GO93" i="71"/>
  <c r="L59" i="81"/>
  <c r="FI82" i="79"/>
  <c r="AH14" i="75"/>
  <c r="DA33" i="65"/>
  <c r="AP12" i="75"/>
  <c r="FF9" i="79"/>
  <c r="BB42" i="65"/>
  <c r="FH45" i="79"/>
  <c r="CS52" i="65"/>
  <c r="FR9" i="71"/>
  <c r="DA35" i="65"/>
  <c r="V8" i="65"/>
  <c r="T72" i="65"/>
  <c r="P37" i="81"/>
  <c r="BA31" i="71"/>
  <c r="BD77" i="71"/>
  <c r="GK42" i="71"/>
  <c r="M65" i="81"/>
  <c r="GK16" i="71"/>
  <c r="AG67" i="75"/>
  <c r="FA76" i="79"/>
  <c r="AF82" i="75"/>
  <c r="BT55" i="65"/>
  <c r="DC12" i="65"/>
  <c r="FJ34" i="71"/>
  <c r="AJ62" i="75"/>
  <c r="FS90" i="71"/>
  <c r="AP11" i="75"/>
  <c r="CS117" i="65"/>
  <c r="FQ26" i="71"/>
  <c r="X14" i="65"/>
  <c r="GM75" i="71"/>
  <c r="FI83" i="79"/>
  <c r="AB41" i="65"/>
  <c r="CQ134" i="65"/>
  <c r="AI47" i="75"/>
  <c r="AZ29" i="71"/>
  <c r="FT70" i="71"/>
  <c r="EO37" i="79"/>
  <c r="FJ76" i="71"/>
  <c r="GI14" i="71"/>
  <c r="CR31" i="65"/>
  <c r="Y75" i="75"/>
  <c r="AO104" i="75"/>
  <c r="BC31" i="65"/>
  <c r="EL40" i="79"/>
  <c r="BB70" i="65"/>
  <c r="P7" i="81"/>
  <c r="AO45" i="75"/>
  <c r="AN60" i="75"/>
  <c r="W64" i="65"/>
  <c r="U9" i="65"/>
  <c r="BU65" i="65"/>
  <c r="CY152" i="65"/>
  <c r="BI50" i="65"/>
  <c r="X89" i="75"/>
  <c r="AZ39" i="65"/>
  <c r="AZ16" i="65"/>
  <c r="AR93" i="75"/>
  <c r="EM18" i="79"/>
  <c r="BC102" i="71"/>
  <c r="H78" i="81"/>
  <c r="T97" i="65"/>
  <c r="Q32" i="81"/>
  <c r="AP69" i="75"/>
  <c r="FJ25" i="71"/>
  <c r="BD46" i="71"/>
  <c r="DA74" i="65"/>
  <c r="M60" i="81"/>
  <c r="FH43" i="79"/>
  <c r="AU104" i="69"/>
  <c r="EM66" i="79"/>
  <c r="EZ44" i="79"/>
  <c r="GH32" i="71"/>
  <c r="O71" i="81"/>
  <c r="FU62" i="71"/>
  <c r="CZ85" i="65"/>
  <c r="BJ17" i="65"/>
  <c r="AZ84" i="65"/>
  <c r="GN29" i="71"/>
  <c r="Q35" i="81"/>
  <c r="AA67" i="75"/>
  <c r="X85" i="75"/>
  <c r="DA79" i="65"/>
  <c r="BB18" i="65"/>
  <c r="BC79" i="65"/>
  <c r="BC53" i="65"/>
  <c r="BB79" i="71"/>
  <c r="EZ67" i="79"/>
  <c r="BJ28" i="65"/>
  <c r="BK61" i="65"/>
  <c r="GL95" i="71"/>
  <c r="CR8" i="65"/>
  <c r="BC43" i="71"/>
  <c r="AF95" i="75"/>
  <c r="GO21" i="71"/>
  <c r="GF68" i="71"/>
  <c r="FU87" i="71"/>
  <c r="K33" i="81"/>
  <c r="J21" i="81"/>
  <c r="AV105" i="69"/>
  <c r="L43" i="81"/>
  <c r="X34" i="65"/>
  <c r="AZ25" i="71"/>
  <c r="GF39" i="71"/>
  <c r="FA31" i="79"/>
  <c r="BK68" i="65"/>
  <c r="FF60" i="79"/>
  <c r="CS109" i="65"/>
  <c r="BV35" i="65"/>
  <c r="Y74" i="75"/>
  <c r="Q52" i="81"/>
  <c r="I98" i="81"/>
  <c r="V84" i="65"/>
  <c r="BK16" i="65"/>
  <c r="FG89" i="79"/>
  <c r="L89" i="81"/>
  <c r="W114" i="65"/>
  <c r="CV52" i="65"/>
  <c r="U29" i="79"/>
  <c r="FS70" i="71"/>
  <c r="DA24" i="65"/>
  <c r="GH44" i="71"/>
  <c r="GL32" i="71"/>
  <c r="GJ26" i="71"/>
  <c r="GK63" i="71"/>
  <c r="AR11" i="75"/>
  <c r="FB64" i="79"/>
  <c r="CQ87" i="65"/>
  <c r="CU21" i="65"/>
  <c r="AJ65" i="75"/>
  <c r="AQ83" i="75"/>
  <c r="FR66" i="71"/>
  <c r="AQ84" i="75"/>
  <c r="L46" i="81"/>
  <c r="BL45" i="65"/>
  <c r="CY163" i="65"/>
  <c r="GJ25" i="71"/>
  <c r="EZ72" i="79"/>
  <c r="BA35" i="65"/>
  <c r="EH163" i="79"/>
  <c r="FE17" i="79"/>
  <c r="AR97" i="75"/>
  <c r="AP91" i="75"/>
  <c r="AJ78" i="75"/>
  <c r="O76" i="81"/>
  <c r="P84" i="81"/>
  <c r="FG31" i="79"/>
  <c r="BV25" i="65"/>
  <c r="EN84" i="79"/>
  <c r="BK42" i="65"/>
  <c r="L106" i="81"/>
  <c r="AF87" i="75"/>
  <c r="BI102" i="69"/>
  <c r="AR74" i="75"/>
  <c r="M77" i="81"/>
  <c r="BS79" i="65"/>
  <c r="M56" i="81"/>
  <c r="GF78" i="71"/>
  <c r="AE38" i="65"/>
  <c r="AG12" i="75"/>
  <c r="CV100" i="65"/>
  <c r="GN65" i="71"/>
  <c r="FC100" i="79"/>
  <c r="CS21" i="65"/>
  <c r="FT57" i="71"/>
  <c r="X20" i="65"/>
  <c r="GL73" i="71"/>
  <c r="BB23" i="65"/>
  <c r="BM50" i="65"/>
  <c r="T79" i="65"/>
  <c r="AB42" i="75"/>
  <c r="EN53" i="79"/>
  <c r="AN106" i="75"/>
  <c r="FT82" i="71"/>
  <c r="DC71" i="65"/>
  <c r="BD35" i="71"/>
  <c r="CX7" i="65"/>
  <c r="AQ101" i="75"/>
  <c r="FF16" i="79"/>
  <c r="CQ75" i="65"/>
  <c r="FQ82" i="71"/>
  <c r="T129" i="65"/>
  <c r="AE57" i="65"/>
  <c r="AN10" i="75"/>
  <c r="V67" i="65"/>
  <c r="P73" i="81"/>
  <c r="O9" i="81"/>
  <c r="AP52" i="75"/>
  <c r="AQ68" i="75"/>
  <c r="CP92" i="65"/>
  <c r="FB92" i="79"/>
  <c r="GG30" i="71"/>
  <c r="FI67" i="79"/>
  <c r="BT42" i="65"/>
  <c r="FF12" i="79"/>
  <c r="EM87" i="79"/>
  <c r="AZ29" i="65"/>
  <c r="U99" i="65"/>
  <c r="BM51" i="65"/>
  <c r="GO91" i="71"/>
  <c r="T23" i="65"/>
  <c r="AI92" i="75"/>
  <c r="FG48" i="79"/>
  <c r="FE101" i="79"/>
  <c r="DC82" i="65"/>
  <c r="AA100" i="75"/>
  <c r="K37" i="81"/>
  <c r="GI30" i="71"/>
  <c r="U12" i="79"/>
  <c r="P30" i="81"/>
  <c r="EL88" i="79"/>
  <c r="FI88" i="79"/>
  <c r="EM98" i="79"/>
  <c r="EN10" i="79"/>
  <c r="BJ32" i="65"/>
  <c r="I75" i="81"/>
  <c r="EK63" i="79"/>
  <c r="AG13" i="75"/>
  <c r="FS26" i="71"/>
  <c r="EI159" i="79"/>
  <c r="BD12" i="65"/>
  <c r="AG106" i="75"/>
  <c r="EZ81" i="79"/>
  <c r="O60" i="81"/>
  <c r="GJ44" i="71"/>
  <c r="BU9" i="65"/>
  <c r="FR17" i="71"/>
  <c r="FB34" i="79"/>
  <c r="AJ23" i="75"/>
  <c r="K21" i="81"/>
  <c r="BI42" i="65"/>
  <c r="AH93" i="75"/>
  <c r="AZ31" i="65"/>
  <c r="GG13" i="71"/>
  <c r="CZ7" i="65"/>
  <c r="AG16" i="75"/>
  <c r="EJ159" i="79"/>
  <c r="J64" i="81"/>
  <c r="CO60" i="65"/>
  <c r="GH46" i="71"/>
  <c r="BK116" i="65"/>
  <c r="BI49" i="65"/>
  <c r="X24" i="75"/>
  <c r="U6" i="71"/>
  <c r="AI97" i="75"/>
  <c r="FE31" i="79"/>
  <c r="BM79" i="65"/>
  <c r="AQ81" i="75"/>
  <c r="I19" i="81"/>
  <c r="FI18" i="79"/>
  <c r="FQ92" i="71"/>
  <c r="EO19" i="79"/>
  <c r="V99" i="65"/>
  <c r="Q79" i="81"/>
  <c r="BS120" i="65"/>
  <c r="FU83" i="71"/>
  <c r="AZ53" i="71"/>
  <c r="AZ56" i="65"/>
  <c r="EO35" i="79"/>
  <c r="AA11" i="65"/>
  <c r="FA104" i="79"/>
  <c r="GF101" i="71"/>
  <c r="T45" i="65"/>
  <c r="FB90" i="79"/>
  <c r="BV31" i="65"/>
  <c r="FC66" i="79"/>
  <c r="FD51" i="79"/>
  <c r="X82" i="65"/>
  <c r="BL29" i="65"/>
  <c r="AD44" i="65"/>
  <c r="EJ154" i="79"/>
  <c r="BR102" i="65"/>
  <c r="BJ55" i="65"/>
  <c r="L80" i="81"/>
  <c r="GJ29" i="71"/>
  <c r="BA68" i="65"/>
  <c r="AZ86" i="65"/>
  <c r="AZ72" i="71"/>
  <c r="W101" i="65"/>
  <c r="J10" i="81"/>
  <c r="AI84" i="75"/>
  <c r="AG102" i="75"/>
  <c r="T22" i="65"/>
  <c r="GN14" i="71"/>
  <c r="EN9" i="79"/>
  <c r="P33" i="81"/>
  <c r="AZ87" i="65"/>
  <c r="AQ70" i="75"/>
  <c r="AW100" i="69"/>
  <c r="BA150" i="65"/>
  <c r="GK21" i="71"/>
  <c r="P61" i="81"/>
  <c r="AQ95" i="75"/>
  <c r="EL55" i="79"/>
  <c r="AQ91" i="75"/>
  <c r="FH64" i="79"/>
  <c r="EZ100" i="79"/>
  <c r="BJ29" i="65"/>
  <c r="AH99" i="75"/>
  <c r="AI62" i="75"/>
  <c r="AA30" i="75"/>
  <c r="GL45" i="71"/>
  <c r="BK31" i="65"/>
  <c r="AO49" i="75"/>
  <c r="AR100" i="75"/>
  <c r="BL145" i="65"/>
  <c r="AI52" i="75"/>
  <c r="U25" i="79"/>
  <c r="FE103" i="79"/>
  <c r="AR69" i="75"/>
  <c r="FG75" i="79"/>
  <c r="AP38" i="75"/>
  <c r="Z11" i="75"/>
  <c r="BK62" i="65"/>
  <c r="AF92" i="75"/>
  <c r="GK81" i="71"/>
  <c r="T12" i="65"/>
  <c r="AR59" i="75"/>
  <c r="AQ94" i="75"/>
  <c r="M40" i="81"/>
  <c r="AP13" i="75"/>
  <c r="BC65" i="71"/>
  <c r="BS39" i="65"/>
  <c r="FA27" i="79"/>
  <c r="AZ57" i="71"/>
  <c r="AH17" i="75"/>
  <c r="AG75" i="75"/>
  <c r="AP102" i="75"/>
  <c r="AP30" i="75"/>
  <c r="FD60" i="79"/>
  <c r="BU33" i="65"/>
  <c r="AF16" i="75"/>
  <c r="FQ18" i="71"/>
  <c r="BC98" i="65"/>
  <c r="I94" i="81"/>
  <c r="FQ51" i="71"/>
  <c r="DB122" i="65"/>
  <c r="GF18" i="71"/>
  <c r="BC72" i="65"/>
  <c r="FS102" i="71"/>
  <c r="M13" i="81"/>
  <c r="FJ35" i="71"/>
  <c r="AN85" i="75"/>
  <c r="AH95" i="75"/>
  <c r="BL100" i="65"/>
  <c r="GI25" i="71"/>
  <c r="EL102" i="79"/>
  <c r="AA63" i="75"/>
  <c r="X43" i="75"/>
  <c r="BS19" i="65"/>
  <c r="AI60" i="75"/>
  <c r="M57" i="81"/>
  <c r="Q60" i="81"/>
  <c r="BI29" i="65"/>
  <c r="X49" i="75"/>
  <c r="AH25" i="75"/>
  <c r="CW96" i="65"/>
  <c r="BS55" i="65"/>
  <c r="AN48" i="75"/>
  <c r="BC26" i="65"/>
  <c r="EZ61" i="79"/>
  <c r="Q93" i="81"/>
  <c r="EM93" i="79"/>
  <c r="BM101" i="65"/>
  <c r="N89" i="81"/>
  <c r="Q72" i="81"/>
  <c r="AD89" i="65"/>
  <c r="FU66" i="71"/>
  <c r="GG25" i="71"/>
  <c r="FJ98" i="71"/>
  <c r="X18" i="75"/>
  <c r="FJ66" i="71"/>
  <c r="BD23" i="71"/>
  <c r="EL85" i="79"/>
  <c r="FC18" i="79"/>
  <c r="GO61" i="71"/>
  <c r="AI88" i="75"/>
  <c r="X25" i="65"/>
  <c r="FF95" i="79"/>
  <c r="AH46" i="75"/>
  <c r="AR103" i="75"/>
  <c r="FQ99" i="71"/>
  <c r="I69" i="81"/>
  <c r="AZ44" i="71"/>
  <c r="GL104" i="71"/>
  <c r="EG161" i="79"/>
  <c r="U16" i="65"/>
  <c r="FU97" i="71"/>
  <c r="BT21" i="65"/>
  <c r="X90" i="75"/>
  <c r="H104" i="81"/>
  <c r="GH57" i="71"/>
  <c r="T63" i="65"/>
  <c r="FU67" i="71"/>
  <c r="AP47" i="75"/>
  <c r="X73" i="65"/>
  <c r="AP24" i="75"/>
  <c r="EN92" i="79"/>
  <c r="BD77" i="65"/>
  <c r="AQ78" i="75"/>
  <c r="BD66" i="65"/>
  <c r="BR52" i="65"/>
  <c r="FQ49" i="71"/>
  <c r="CW141" i="65"/>
  <c r="FG78" i="79"/>
  <c r="CW107" i="65"/>
  <c r="EN68" i="79"/>
  <c r="FU77" i="71"/>
  <c r="BL18" i="65"/>
  <c r="AR18" i="75"/>
  <c r="EZ86" i="79"/>
  <c r="AH103" i="75"/>
  <c r="EM32" i="79"/>
  <c r="FU42" i="71"/>
  <c r="X86" i="75"/>
  <c r="O18" i="81"/>
  <c r="AW101" i="69"/>
  <c r="BK152" i="65"/>
  <c r="FE11" i="79"/>
  <c r="K16" i="81"/>
  <c r="FR82" i="71"/>
  <c r="BC10" i="65"/>
  <c r="EZ20" i="79"/>
  <c r="F43" i="65"/>
  <c r="BA90" i="71"/>
  <c r="AJ15" i="75"/>
  <c r="GM82" i="71"/>
  <c r="FA93" i="79"/>
  <c r="AJ96" i="75"/>
  <c r="AC130" i="65"/>
  <c r="AN14" i="75"/>
  <c r="V30" i="65"/>
  <c r="AC26" i="65"/>
  <c r="AR39" i="75"/>
  <c r="EN90" i="79"/>
  <c r="FJ86" i="71"/>
  <c r="FR104" i="71"/>
  <c r="AB33" i="75"/>
  <c r="AA98" i="75"/>
  <c r="GL68" i="71"/>
  <c r="AB62" i="75"/>
  <c r="FQ5" i="71"/>
  <c r="BC145" i="65"/>
  <c r="FD67" i="79"/>
  <c r="H64" i="81"/>
  <c r="Q71" i="81"/>
  <c r="GL90" i="71"/>
  <c r="FE97" i="79"/>
  <c r="AJ21" i="75"/>
  <c r="AH75" i="75"/>
  <c r="AA33" i="75"/>
  <c r="FI15" i="79"/>
  <c r="GH35" i="71"/>
  <c r="BI22" i="65"/>
  <c r="BC159" i="65"/>
  <c r="FU52" i="71"/>
  <c r="BC24" i="65"/>
  <c r="BL6" i="65"/>
  <c r="BT103" i="65"/>
  <c r="U6" i="65"/>
  <c r="GF85" i="71"/>
  <c r="BA89" i="71"/>
  <c r="FU27" i="71"/>
  <c r="EO17" i="79"/>
  <c r="AP96" i="75"/>
  <c r="Y16" i="75"/>
  <c r="FC11" i="79"/>
  <c r="BD94" i="65"/>
  <c r="BU76" i="65"/>
  <c r="M24" i="81"/>
  <c r="BI60" i="65"/>
  <c r="EO68" i="79"/>
  <c r="GH7" i="71"/>
  <c r="AJ97" i="75"/>
  <c r="EN97" i="79"/>
  <c r="FI17" i="79"/>
  <c r="GL22" i="71"/>
  <c r="Z31" i="75"/>
  <c r="X21" i="75"/>
  <c r="AN70" i="75"/>
  <c r="X20" i="75"/>
  <c r="EM60" i="79"/>
  <c r="BM25" i="65"/>
  <c r="AZ61" i="65"/>
  <c r="EM44" i="79"/>
  <c r="FB37" i="79"/>
  <c r="FS62" i="71"/>
  <c r="BD81" i="65"/>
  <c r="EJ163" i="79"/>
  <c r="Z82" i="75"/>
  <c r="EO11" i="79"/>
  <c r="FS60" i="71"/>
  <c r="K11" i="81"/>
  <c r="FS18" i="71"/>
  <c r="BS38" i="65"/>
  <c r="BI105" i="69"/>
  <c r="U43" i="65"/>
  <c r="AR30" i="75"/>
  <c r="AZ87" i="71"/>
  <c r="CQ52" i="65"/>
  <c r="EK62" i="79"/>
  <c r="BI84" i="65"/>
  <c r="AO91" i="75"/>
  <c r="AR31" i="75"/>
  <c r="P77" i="81"/>
  <c r="EM6" i="79"/>
  <c r="AZ65" i="65"/>
  <c r="BL91" i="65"/>
  <c r="GH64" i="71"/>
  <c r="DC159" i="65"/>
  <c r="CT109" i="65"/>
  <c r="GJ9" i="71"/>
  <c r="GI73" i="71"/>
  <c r="BI28" i="65"/>
  <c r="AO63" i="75"/>
  <c r="EN91" i="79"/>
  <c r="AZ77" i="65"/>
  <c r="T21" i="65"/>
  <c r="AA12" i="75"/>
  <c r="EZ51" i="79"/>
  <c r="FI76" i="79"/>
  <c r="X32" i="65"/>
  <c r="I80" i="81"/>
  <c r="AQ22" i="75"/>
  <c r="AO89" i="75"/>
  <c r="AF91" i="75"/>
  <c r="AB61" i="65"/>
  <c r="AJ47" i="75"/>
  <c r="GK74" i="71"/>
  <c r="AP73" i="75"/>
  <c r="GF21" i="71"/>
  <c r="EN72" i="79"/>
  <c r="BM103" i="65"/>
  <c r="GN73" i="71"/>
  <c r="GH59" i="71"/>
  <c r="BI123" i="65"/>
  <c r="Q105" i="81"/>
  <c r="AB46" i="75"/>
  <c r="AZ64" i="71"/>
  <c r="BB103" i="65"/>
  <c r="X91" i="65"/>
  <c r="GH48" i="71"/>
  <c r="GM95" i="71"/>
  <c r="DC142" i="65"/>
  <c r="GL67" i="71"/>
  <c r="I33" i="81"/>
  <c r="BB58" i="65"/>
  <c r="CX56" i="65"/>
  <c r="GK66" i="71"/>
  <c r="CS65" i="65"/>
  <c r="GH29" i="71"/>
  <c r="AQ106" i="75"/>
  <c r="CR140" i="65"/>
  <c r="AR46" i="75"/>
  <c r="EZ40" i="79"/>
  <c r="FU34" i="71"/>
  <c r="AO102" i="75"/>
  <c r="P63" i="81"/>
  <c r="K92" i="81"/>
  <c r="AN89" i="75"/>
  <c r="AB13" i="75"/>
  <c r="EL83" i="79"/>
  <c r="EO8" i="79"/>
  <c r="P104" i="81"/>
  <c r="FU92" i="71"/>
  <c r="GI44" i="71"/>
  <c r="AO66" i="75"/>
  <c r="BB89" i="65"/>
  <c r="BM85" i="65"/>
  <c r="Z54" i="75"/>
  <c r="EL69" i="79"/>
  <c r="FH73" i="79"/>
  <c r="M58" i="81"/>
  <c r="U84" i="65"/>
  <c r="P53" i="81"/>
  <c r="FD33" i="79"/>
  <c r="CZ33" i="65"/>
  <c r="BJ86" i="65"/>
  <c r="BB76" i="65"/>
  <c r="FB84" i="79"/>
  <c r="FI19" i="79"/>
  <c r="FC57" i="79"/>
  <c r="AJ93" i="75"/>
  <c r="Q39" i="81"/>
  <c r="CW37" i="65"/>
  <c r="EK6" i="79"/>
  <c r="AZ71" i="71"/>
  <c r="AP53" i="75"/>
  <c r="BU93" i="65"/>
  <c r="L60" i="81"/>
  <c r="AN101" i="75"/>
  <c r="AF19" i="75"/>
  <c r="BB104" i="71"/>
  <c r="AA81" i="75"/>
  <c r="EZ71" i="79"/>
  <c r="FS47" i="71"/>
  <c r="BA16" i="65"/>
  <c r="GJ10" i="71"/>
  <c r="BM35" i="65"/>
  <c r="AD14" i="65"/>
  <c r="FC9" i="79"/>
  <c r="BI55" i="65"/>
  <c r="FD30" i="79"/>
  <c r="FS98" i="71"/>
  <c r="FR85" i="71"/>
  <c r="L54" i="81"/>
  <c r="BK53" i="65"/>
  <c r="BS72" i="65"/>
  <c r="BS88" i="65"/>
  <c r="FD57" i="79"/>
  <c r="W51" i="65"/>
  <c r="BL97" i="69"/>
  <c r="FJ42" i="71"/>
  <c r="AZ9" i="71"/>
  <c r="AC113" i="65"/>
  <c r="BA52" i="65"/>
  <c r="FJ84" i="71"/>
  <c r="BA51" i="71"/>
  <c r="AD163" i="65"/>
  <c r="BR60" i="65"/>
  <c r="BV19" i="65"/>
  <c r="FB30" i="79"/>
  <c r="CQ128" i="65"/>
  <c r="CW13" i="65"/>
  <c r="CV91" i="65"/>
  <c r="I52" i="81"/>
  <c r="CW99" i="65"/>
  <c r="AQ28" i="75"/>
  <c r="AH44" i="75"/>
  <c r="BM57" i="65"/>
  <c r="FC74" i="79"/>
  <c r="U11" i="65"/>
  <c r="BV28" i="65"/>
  <c r="L14" i="81"/>
  <c r="CP152" i="65"/>
  <c r="FS81" i="71"/>
  <c r="FB97" i="79"/>
  <c r="AJ72" i="75"/>
  <c r="K103" i="81"/>
  <c r="CQ60" i="65"/>
  <c r="J89" i="81"/>
  <c r="AQ30" i="75"/>
  <c r="GG21" i="71"/>
  <c r="T7" i="65"/>
  <c r="CQ22" i="65"/>
  <c r="FF32" i="79"/>
  <c r="Q77" i="81"/>
  <c r="GL49" i="71"/>
  <c r="CP85" i="65"/>
  <c r="BL146" i="65"/>
  <c r="GL25" i="71"/>
  <c r="K80" i="81"/>
  <c r="U95" i="65"/>
  <c r="GF43" i="71"/>
  <c r="W96" i="65"/>
  <c r="AF18" i="75"/>
  <c r="AO86" i="75"/>
  <c r="BV82" i="65"/>
  <c r="AO48" i="75"/>
  <c r="CO127" i="65"/>
  <c r="CZ43" i="65"/>
  <c r="FT92" i="71"/>
  <c r="AF78" i="75"/>
  <c r="AI86" i="75"/>
  <c r="BU98" i="65"/>
  <c r="GN89" i="71"/>
  <c r="BA99" i="71"/>
  <c r="BB56" i="71"/>
  <c r="BV76" i="65"/>
  <c r="BD9" i="71"/>
  <c r="AO98" i="75"/>
  <c r="FU28" i="71"/>
  <c r="AO68" i="75"/>
  <c r="CQ121" i="65"/>
  <c r="FI9" i="79"/>
  <c r="Z43" i="75"/>
  <c r="FS101" i="71"/>
  <c r="DA10" i="65"/>
  <c r="U12" i="65"/>
  <c r="P93" i="81"/>
  <c r="AC139" i="65"/>
  <c r="FJ46" i="71"/>
  <c r="FE24" i="79"/>
  <c r="BL48" i="65"/>
  <c r="BA55" i="65"/>
  <c r="BB87" i="65"/>
  <c r="FR13" i="71"/>
  <c r="GF95" i="71"/>
  <c r="DA97" i="65"/>
  <c r="T81" i="65"/>
  <c r="Q90" i="81"/>
  <c r="BI56" i="65"/>
  <c r="BA63" i="65"/>
  <c r="BK27" i="65"/>
  <c r="DC131" i="65"/>
  <c r="AP45" i="75"/>
  <c r="I57" i="81"/>
  <c r="CQ6" i="65"/>
  <c r="FT78" i="71"/>
  <c r="H86" i="81"/>
  <c r="EG162" i="79"/>
  <c r="FA91" i="79"/>
  <c r="BJ74" i="65"/>
  <c r="CU25" i="65"/>
  <c r="GG102" i="71"/>
  <c r="FG98" i="79"/>
  <c r="CW74" i="65"/>
  <c r="CP101" i="65"/>
  <c r="J59" i="81"/>
  <c r="EM42" i="79"/>
  <c r="EN36" i="79"/>
  <c r="EL67" i="79"/>
  <c r="AZ24" i="71"/>
  <c r="FH74" i="79"/>
  <c r="AO55" i="75"/>
  <c r="GM57" i="71"/>
  <c r="K40" i="81"/>
  <c r="GF102" i="71"/>
  <c r="GI6" i="71"/>
  <c r="BC83" i="71"/>
  <c r="GO39" i="71"/>
  <c r="EH162" i="79"/>
  <c r="EO92" i="79"/>
  <c r="BC22" i="65"/>
  <c r="GG86" i="71"/>
  <c r="BI91" i="65"/>
  <c r="AB57" i="75"/>
  <c r="GG58" i="71"/>
  <c r="X59" i="65"/>
  <c r="DC49" i="65"/>
  <c r="FI12" i="79"/>
  <c r="BS5" i="71"/>
  <c r="CQ27" i="65"/>
  <c r="BA96" i="71"/>
  <c r="BA30" i="71"/>
  <c r="AG53" i="75"/>
  <c r="AW102" i="69"/>
  <c r="BT7" i="65"/>
  <c r="FT84" i="71"/>
  <c r="AH35" i="75"/>
  <c r="BA18" i="65"/>
  <c r="Q10" i="81"/>
  <c r="AF31" i="75"/>
  <c r="EM27" i="79"/>
  <c r="EZ85" i="79"/>
  <c r="AO24" i="75"/>
  <c r="CU130" i="65"/>
  <c r="I74" i="81"/>
  <c r="AN76" i="75"/>
  <c r="AN81" i="75"/>
  <c r="BS161" i="65"/>
  <c r="BR77" i="65"/>
  <c r="GM65" i="71"/>
  <c r="AA94" i="75"/>
  <c r="GK97" i="71"/>
  <c r="CY33" i="65"/>
  <c r="BA84" i="65"/>
  <c r="AN74" i="75"/>
  <c r="BA25" i="71"/>
  <c r="BB63" i="65"/>
  <c r="GH26" i="71"/>
  <c r="AA26" i="75"/>
  <c r="BB78" i="71"/>
  <c r="FT85" i="71"/>
  <c r="CP80" i="65"/>
  <c r="CZ66" i="65"/>
  <c r="FJ22" i="71"/>
  <c r="BD7" i="71"/>
  <c r="Y95" i="75"/>
  <c r="FI65" i="79"/>
  <c r="N87" i="81"/>
  <c r="P43" i="81"/>
  <c r="BJ60" i="65"/>
  <c r="AF77" i="75"/>
  <c r="FC45" i="79"/>
  <c r="EK98" i="79"/>
  <c r="BV27" i="65"/>
  <c r="FT21" i="71"/>
  <c r="BL19" i="65"/>
  <c r="CV106" i="65"/>
  <c r="Q9" i="81"/>
  <c r="BJ23" i="65"/>
  <c r="FD47" i="79"/>
  <c r="BJ91" i="65"/>
  <c r="CS62" i="65"/>
  <c r="AA70" i="65"/>
  <c r="AH91" i="75"/>
  <c r="I55" i="81"/>
  <c r="GK38" i="71"/>
  <c r="BS91" i="65"/>
  <c r="CX133" i="65"/>
  <c r="BK105" i="69"/>
  <c r="FG63" i="79"/>
  <c r="BK30" i="65"/>
  <c r="U7" i="65"/>
  <c r="AZ58" i="65"/>
  <c r="T53" i="65"/>
  <c r="V7" i="65"/>
  <c r="GF46" i="71"/>
  <c r="AB93" i="75"/>
  <c r="GG83" i="71"/>
  <c r="AP15" i="75"/>
  <c r="FT93" i="71"/>
  <c r="AQ56" i="75"/>
  <c r="BK45" i="65"/>
  <c r="EK51" i="79"/>
  <c r="O13" i="81"/>
  <c r="AQ34" i="75"/>
  <c r="GH75" i="71"/>
  <c r="BD97" i="71"/>
  <c r="BK41" i="65"/>
  <c r="AO82" i="75"/>
  <c r="BI64" i="65"/>
  <c r="CQ88" i="65"/>
  <c r="FE80" i="79"/>
  <c r="GH56" i="71"/>
  <c r="BT95" i="65"/>
  <c r="P9" i="81"/>
  <c r="FA52" i="79"/>
  <c r="BI70" i="65"/>
  <c r="GL84" i="71"/>
  <c r="AG41" i="75"/>
  <c r="FI42" i="79"/>
  <c r="AQ73" i="75"/>
  <c r="BB117" i="65"/>
  <c r="AB66" i="75"/>
  <c r="AR96" i="75"/>
  <c r="U121" i="65"/>
  <c r="AN11" i="75"/>
  <c r="GL99" i="71"/>
  <c r="L92" i="81"/>
  <c r="T98" i="65"/>
  <c r="FQ58" i="71"/>
  <c r="X56" i="75"/>
  <c r="CW19" i="65"/>
  <c r="W44" i="65"/>
  <c r="GH24" i="71"/>
  <c r="AQ103" i="75"/>
  <c r="EG157" i="79"/>
  <c r="BB18" i="71"/>
  <c r="FD38" i="79"/>
  <c r="BT15" i="65"/>
  <c r="N94" i="81"/>
  <c r="GH12" i="71"/>
  <c r="AI107" i="75"/>
  <c r="U4" i="79"/>
  <c r="FD70" i="79"/>
  <c r="N29" i="81"/>
  <c r="BA80" i="71"/>
  <c r="AQ105" i="75"/>
  <c r="FE38" i="79"/>
  <c r="W40" i="65"/>
  <c r="N18" i="81"/>
  <c r="AR91" i="75"/>
  <c r="GG7" i="71"/>
  <c r="FC46" i="79"/>
  <c r="BS49" i="65"/>
  <c r="Q65" i="81"/>
  <c r="U60" i="65"/>
  <c r="CV153" i="65"/>
  <c r="FH96" i="79"/>
  <c r="CZ94" i="65"/>
  <c r="O93" i="81"/>
  <c r="BM44" i="65"/>
  <c r="FB88" i="79"/>
  <c r="GF98" i="71"/>
  <c r="AO79" i="75"/>
  <c r="AN16" i="75"/>
  <c r="V6" i="65"/>
  <c r="BU64" i="65"/>
  <c r="FJ72" i="71"/>
  <c r="FA65" i="79"/>
  <c r="I28" i="81"/>
  <c r="K42" i="81"/>
  <c r="CO29" i="65"/>
  <c r="FI104" i="79"/>
  <c r="GF89" i="71"/>
  <c r="K45" i="81"/>
  <c r="BJ103" i="65"/>
  <c r="P16" i="81"/>
  <c r="BK38" i="65"/>
  <c r="CP130" i="65"/>
  <c r="I32" i="81"/>
  <c r="BR35" i="65"/>
  <c r="AJ70" i="75"/>
  <c r="FB99" i="79"/>
  <c r="BA12" i="65"/>
  <c r="K60" i="81"/>
  <c r="K74" i="81"/>
  <c r="FH9" i="79"/>
  <c r="BL93" i="65"/>
  <c r="AQ49" i="75"/>
  <c r="BL63" i="65"/>
  <c r="CX148" i="65"/>
  <c r="EH156" i="79"/>
  <c r="AI28" i="75"/>
  <c r="AP23" i="75"/>
  <c r="AP68" i="75"/>
  <c r="BD94" i="71"/>
  <c r="EN16" i="79"/>
  <c r="FS24" i="71"/>
  <c r="GO66" i="71"/>
  <c r="GJ58" i="71"/>
  <c r="AG61" i="75"/>
  <c r="AO58" i="75"/>
  <c r="AZ73" i="71"/>
  <c r="W79" i="65"/>
  <c r="Z101" i="75"/>
  <c r="U47" i="65"/>
  <c r="FJ31" i="71"/>
  <c r="EM9" i="79"/>
  <c r="AQ44" i="75"/>
  <c r="FI22" i="79"/>
  <c r="T69" i="65"/>
  <c r="X53" i="65"/>
  <c r="X69" i="65"/>
  <c r="BV75" i="65"/>
  <c r="AN32" i="75"/>
  <c r="BM89" i="65"/>
  <c r="CU77" i="65"/>
  <c r="CU91" i="65"/>
  <c r="EK50" i="79"/>
  <c r="H89" i="81"/>
  <c r="AG23" i="75"/>
  <c r="DA139" i="65"/>
  <c r="AQ72" i="75"/>
  <c r="BM86" i="65"/>
  <c r="CS49" i="65"/>
  <c r="AF101" i="75"/>
  <c r="M90" i="81"/>
  <c r="BA76" i="71"/>
  <c r="BA85" i="65"/>
  <c r="K13" i="81"/>
  <c r="EL74" i="79"/>
  <c r="FS9" i="71"/>
  <c r="U15" i="71"/>
  <c r="FI79" i="79"/>
  <c r="AE18" i="65"/>
  <c r="CW30" i="65"/>
  <c r="CT10" i="65"/>
  <c r="FU36" i="71"/>
  <c r="BC5" i="71"/>
  <c r="BA68" i="71"/>
  <c r="AG76" i="75"/>
  <c r="W34" i="65"/>
  <c r="AP42" i="75"/>
  <c r="GL72" i="71"/>
  <c r="GL13" i="71"/>
  <c r="FU23" i="71"/>
  <c r="CS43" i="65"/>
  <c r="AB99" i="75"/>
  <c r="CO103" i="65"/>
  <c r="BA103" i="65"/>
  <c r="BR26" i="65"/>
  <c r="BM62" i="65"/>
  <c r="AO69" i="75"/>
  <c r="GI70" i="71"/>
  <c r="BK102" i="65"/>
  <c r="AZ47" i="71"/>
  <c r="FQ21" i="71"/>
  <c r="FQ53" i="71"/>
  <c r="BH105" i="69"/>
  <c r="FD50" i="79"/>
  <c r="AQ31" i="75"/>
  <c r="L64" i="81"/>
  <c r="AJ73" i="75"/>
  <c r="GH22" i="71"/>
  <c r="H83" i="81"/>
  <c r="BC51" i="65"/>
  <c r="Z83" i="75"/>
  <c r="AG27" i="75"/>
  <c r="BL16" i="65"/>
  <c r="DA25" i="65"/>
  <c r="CQ102" i="65"/>
  <c r="BM5" i="71"/>
  <c r="CO19" i="65"/>
  <c r="EF159" i="79"/>
  <c r="FA50" i="79"/>
  <c r="AO103" i="75"/>
  <c r="BL5" i="71"/>
  <c r="BC67" i="71"/>
  <c r="GI66" i="71"/>
  <c r="CZ102" i="65"/>
  <c r="AG73" i="75"/>
  <c r="AF68" i="75"/>
  <c r="BI101" i="69"/>
  <c r="AO53" i="75"/>
  <c r="BK70" i="65"/>
  <c r="FQ79" i="71"/>
  <c r="N84" i="81"/>
  <c r="FH89" i="79"/>
  <c r="AA77" i="75"/>
  <c r="BC21" i="71"/>
  <c r="GO29" i="71"/>
  <c r="GM25" i="71"/>
  <c r="Z106" i="75"/>
  <c r="GL40" i="71"/>
  <c r="FH48" i="79"/>
  <c r="BB17" i="65"/>
  <c r="FH25" i="79"/>
  <c r="EO22" i="79"/>
  <c r="BM153" i="65"/>
  <c r="BT100" i="65"/>
  <c r="BD30" i="71"/>
  <c r="CX93" i="65"/>
  <c r="FS54" i="71"/>
  <c r="O42" i="81"/>
  <c r="FG49" i="79"/>
  <c r="AV104" i="69"/>
  <c r="GN16" i="71"/>
  <c r="AN59" i="75"/>
  <c r="AF72" i="75"/>
  <c r="M42" i="81"/>
  <c r="FE66" i="79"/>
  <c r="AZ54" i="71"/>
  <c r="W20" i="65"/>
  <c r="P19" i="81"/>
  <c r="EO79" i="79"/>
  <c r="FE5" i="79"/>
  <c r="U11" i="71"/>
  <c r="EK28" i="79"/>
  <c r="AN86" i="75"/>
  <c r="BJ164" i="65"/>
  <c r="FF79" i="79"/>
  <c r="CX115" i="65"/>
  <c r="BT17" i="65"/>
  <c r="BJ51" i="65"/>
  <c r="O62" i="81"/>
  <c r="FH85" i="79"/>
  <c r="GI37" i="71"/>
  <c r="BB64" i="65"/>
  <c r="AJ41" i="75"/>
  <c r="BA66" i="65"/>
  <c r="H96" i="81"/>
  <c r="CU125" i="65"/>
  <c r="GH82" i="71"/>
  <c r="EK44" i="79"/>
  <c r="K72" i="81"/>
  <c r="I97" i="81"/>
  <c r="FS74" i="71"/>
  <c r="BS82" i="65"/>
  <c r="AQ92" i="75"/>
  <c r="BS24" i="65"/>
  <c r="BA56" i="65"/>
  <c r="AZ31" i="71"/>
  <c r="Q16" i="81"/>
  <c r="AJ86" i="75"/>
  <c r="FG39" i="79"/>
  <c r="BC25" i="71"/>
  <c r="T66" i="65"/>
  <c r="V13" i="65"/>
  <c r="V96" i="65"/>
  <c r="CS74" i="65"/>
  <c r="AN51" i="75"/>
  <c r="FC78" i="79"/>
  <c r="EK72" i="79"/>
  <c r="EG158" i="79"/>
  <c r="H75" i="81"/>
  <c r="AP33" i="75"/>
  <c r="W53" i="65"/>
  <c r="BI68" i="65"/>
  <c r="GJ71" i="71"/>
  <c r="FA11" i="79"/>
  <c r="EN58" i="79"/>
  <c r="FG10" i="79"/>
  <c r="DC99" i="65"/>
  <c r="I21" i="81"/>
  <c r="Q55" i="81"/>
  <c r="AI106" i="75"/>
  <c r="W17" i="65"/>
  <c r="T104" i="65"/>
  <c r="FG64" i="79"/>
  <c r="J94" i="81"/>
  <c r="GG101" i="71"/>
  <c r="BB34" i="65"/>
  <c r="GK41" i="71"/>
  <c r="BK63" i="65"/>
  <c r="EO90" i="79"/>
  <c r="V20" i="65"/>
  <c r="Z46" i="75"/>
  <c r="EL104" i="79"/>
  <c r="FJ13" i="71"/>
  <c r="O31" i="81"/>
  <c r="AG92" i="75"/>
  <c r="FR68" i="71"/>
  <c r="V81" i="65"/>
  <c r="AH22" i="75"/>
  <c r="FT12" i="71"/>
  <c r="BT37" i="65"/>
  <c r="BC54" i="65"/>
  <c r="FE34" i="79"/>
  <c r="FF8" i="79"/>
  <c r="X74" i="75"/>
  <c r="FB11" i="79"/>
  <c r="BC98" i="71"/>
  <c r="U17" i="71"/>
  <c r="FG76" i="79"/>
  <c r="GL85" i="71"/>
  <c r="H98" i="81"/>
  <c r="AA66" i="75"/>
  <c r="Q87" i="81"/>
  <c r="BA72" i="65"/>
  <c r="CS34" i="65"/>
  <c r="V65" i="65"/>
  <c r="Y9" i="75"/>
  <c r="EK8" i="79"/>
  <c r="GM78" i="71"/>
  <c r="AP61" i="75"/>
  <c r="FE44" i="79"/>
  <c r="L9" i="81"/>
  <c r="AR101" i="75"/>
  <c r="GJ83" i="71"/>
  <c r="GJ93" i="71"/>
  <c r="O53" i="81"/>
  <c r="U19" i="79"/>
  <c r="EO80" i="79"/>
  <c r="AN93" i="75"/>
  <c r="BK19" i="65"/>
  <c r="BI110" i="65"/>
  <c r="H17" i="81"/>
  <c r="AJ56" i="75"/>
  <c r="FQ28" i="71"/>
  <c r="FB52" i="79"/>
  <c r="BD68" i="65"/>
  <c r="GH6" i="71"/>
  <c r="FS29" i="71"/>
  <c r="GJ16" i="71"/>
  <c r="Z80" i="75"/>
  <c r="AF73" i="75"/>
  <c r="CU71" i="65"/>
  <c r="EN43" i="79"/>
  <c r="U18" i="71"/>
  <c r="DB53" i="65"/>
  <c r="GF17" i="71"/>
  <c r="BC40" i="65"/>
  <c r="AO15" i="75"/>
  <c r="AB131" i="65"/>
  <c r="AQ69" i="75"/>
  <c r="GK7" i="71"/>
  <c r="E42" i="65"/>
  <c r="CU53" i="65"/>
  <c r="EM104" i="79"/>
  <c r="FQ12" i="71"/>
  <c r="AF94" i="75"/>
  <c r="BA77" i="71"/>
  <c r="FC55" i="79"/>
  <c r="BI89" i="65"/>
  <c r="BV39" i="65"/>
  <c r="U104" i="65"/>
  <c r="EH158" i="79"/>
  <c r="I11" i="81"/>
  <c r="AP40" i="75"/>
  <c r="BC104" i="65"/>
  <c r="AF76" i="75"/>
  <c r="W81" i="65"/>
  <c r="AO93" i="75"/>
  <c r="AZ19" i="65"/>
  <c r="M72" i="81"/>
  <c r="BA27" i="65"/>
  <c r="GG22" i="71"/>
  <c r="DB69" i="65"/>
  <c r="P14" i="81"/>
  <c r="AG101" i="75"/>
  <c r="W7" i="65"/>
  <c r="FI74" i="79"/>
  <c r="AZ96" i="71"/>
  <c r="I82" i="81"/>
  <c r="FJ80" i="71"/>
  <c r="J98" i="81"/>
  <c r="GK70" i="71"/>
  <c r="GO50" i="71"/>
  <c r="AP49" i="75"/>
  <c r="FB70" i="79"/>
  <c r="FJ69" i="71"/>
  <c r="AZ61" i="71"/>
  <c r="AQ90" i="75"/>
  <c r="FG54" i="79"/>
  <c r="AB103" i="75"/>
  <c r="FE10" i="79"/>
  <c r="FT46" i="71"/>
  <c r="BJ113" i="65"/>
  <c r="CW93" i="65"/>
  <c r="EL54" i="79"/>
  <c r="DB34" i="65"/>
  <c r="FU17" i="71"/>
  <c r="X50" i="75"/>
  <c r="BS97" i="65"/>
  <c r="FU11" i="71"/>
  <c r="BB22" i="65"/>
  <c r="CW69" i="65"/>
  <c r="EK73" i="79"/>
  <c r="BJ54" i="65"/>
  <c r="P25" i="81"/>
  <c r="X36" i="65"/>
  <c r="BJ21" i="65"/>
  <c r="GH23" i="71"/>
  <c r="BC133" i="65"/>
  <c r="FC76" i="79"/>
  <c r="W109" i="65"/>
  <c r="AN27" i="75"/>
  <c r="BT56" i="65"/>
  <c r="BS84" i="65"/>
  <c r="W97" i="65"/>
  <c r="FQ45" i="71"/>
  <c r="FT31" i="71"/>
  <c r="GI102" i="71"/>
  <c r="GJ95" i="71"/>
  <c r="T65" i="65"/>
  <c r="AJ54" i="75"/>
  <c r="GM71" i="71"/>
  <c r="AZ100" i="65"/>
  <c r="BU35" i="65"/>
  <c r="FE100" i="79"/>
  <c r="BD71" i="65"/>
  <c r="CQ53" i="65"/>
  <c r="FG61" i="79"/>
  <c r="BV68" i="65"/>
  <c r="CZ75" i="65"/>
  <c r="BD84" i="71"/>
  <c r="AA14" i="65"/>
  <c r="AF43" i="75"/>
  <c r="BU88" i="65"/>
  <c r="GO42" i="71"/>
  <c r="L15" i="81"/>
  <c r="AB75" i="75"/>
  <c r="DA98" i="65"/>
  <c r="GI86" i="71"/>
  <c r="EO78" i="79"/>
  <c r="FU95" i="71"/>
  <c r="BA49" i="65"/>
  <c r="X66" i="75"/>
  <c r="BM92" i="65"/>
  <c r="AF46" i="75"/>
  <c r="FC95" i="79"/>
  <c r="AF9" i="75"/>
  <c r="BK52" i="65"/>
  <c r="FC56" i="79"/>
  <c r="Y82" i="75"/>
  <c r="BD14" i="71"/>
  <c r="H80" i="81"/>
  <c r="V48" i="65"/>
  <c r="DB67" i="65"/>
  <c r="T59" i="65"/>
  <c r="AZ70" i="65"/>
  <c r="CR50" i="65"/>
  <c r="AP71" i="75"/>
  <c r="FG5" i="79"/>
  <c r="K23" i="81"/>
  <c r="GI78" i="71"/>
  <c r="AN87" i="75"/>
  <c r="AZ44" i="65"/>
  <c r="J91" i="81"/>
  <c r="M100" i="81"/>
  <c r="J101" i="81"/>
  <c r="BM68" i="65"/>
  <c r="EK17" i="79"/>
  <c r="AQ26" i="75"/>
  <c r="BJ81" i="65"/>
  <c r="AN36" i="75"/>
  <c r="AI15" i="75"/>
  <c r="K82" i="81"/>
  <c r="FU103" i="71"/>
  <c r="GI88" i="71"/>
  <c r="BC31" i="71"/>
  <c r="GK99" i="71"/>
  <c r="AN35" i="75"/>
  <c r="GH54" i="71"/>
  <c r="L86" i="81"/>
  <c r="BJ67" i="65"/>
  <c r="T8" i="65"/>
  <c r="J105" i="81"/>
  <c r="EK48" i="79"/>
  <c r="AZ104" i="71"/>
  <c r="GO85" i="71"/>
  <c r="AG94" i="75"/>
  <c r="AQ19" i="75"/>
  <c r="CT82" i="65"/>
  <c r="GN24" i="71"/>
  <c r="BA40" i="65"/>
  <c r="AN31" i="75"/>
  <c r="Z23" i="75"/>
  <c r="M101" i="81"/>
  <c r="EK11" i="79"/>
  <c r="DA43" i="65"/>
  <c r="AD38" i="65"/>
  <c r="FH99" i="79"/>
  <c r="AR73" i="75"/>
  <c r="AH77" i="75"/>
  <c r="FF96" i="79"/>
  <c r="AP101" i="75"/>
  <c r="EO97" i="79"/>
  <c r="GI81" i="71"/>
  <c r="FU69" i="71"/>
  <c r="U120" i="65"/>
  <c r="CZ106" i="65"/>
  <c r="AZ100" i="71"/>
  <c r="AN18" i="75"/>
  <c r="M50" i="81"/>
  <c r="FA14" i="79"/>
  <c r="BC102" i="65"/>
  <c r="Z58" i="75"/>
  <c r="AG30" i="75"/>
  <c r="BB57" i="65"/>
  <c r="AP18" i="75"/>
  <c r="BD80" i="71"/>
  <c r="AH40" i="75"/>
  <c r="X83" i="75"/>
  <c r="EZ7" i="79"/>
  <c r="BK13" i="65"/>
  <c r="GM92" i="71"/>
  <c r="AA19" i="75"/>
  <c r="BB83" i="65"/>
  <c r="GK8" i="71"/>
  <c r="AB42" i="65"/>
  <c r="BK120" i="65"/>
  <c r="AJ88" i="75"/>
  <c r="AP84" i="75"/>
  <c r="GL20" i="71"/>
  <c r="X47" i="65"/>
  <c r="Z14" i="75"/>
  <c r="BB11" i="71"/>
  <c r="GN75" i="71"/>
  <c r="FD95" i="79"/>
  <c r="CZ80" i="65"/>
  <c r="FU70" i="71"/>
  <c r="BJ59" i="65"/>
  <c r="EK45" i="79"/>
  <c r="AG34" i="75"/>
  <c r="GM85" i="71"/>
  <c r="O79" i="81"/>
  <c r="V68" i="65"/>
  <c r="CY137" i="65"/>
  <c r="FF24" i="79"/>
  <c r="FI102" i="79"/>
  <c r="FC82" i="79"/>
  <c r="AA22" i="65"/>
  <c r="AR12" i="75"/>
  <c r="AN103" i="75"/>
  <c r="BT43" i="65"/>
  <c r="GF20" i="71"/>
  <c r="CO146" i="65"/>
  <c r="AB116" i="65"/>
  <c r="BV61" i="65"/>
  <c r="FH28" i="79"/>
  <c r="Y84" i="75"/>
  <c r="AN66" i="75"/>
  <c r="FG8" i="79"/>
  <c r="I59" i="81"/>
  <c r="FR59" i="71"/>
  <c r="M66" i="81"/>
  <c r="EI158" i="79"/>
  <c r="O105" i="81"/>
  <c r="X45" i="65"/>
  <c r="AF104" i="75"/>
  <c r="GF61" i="71"/>
  <c r="FF40" i="79"/>
  <c r="EK5" i="79"/>
  <c r="GG48" i="71"/>
  <c r="AI100" i="75"/>
  <c r="FA34" i="79"/>
  <c r="T82" i="65"/>
  <c r="FE79" i="79"/>
  <c r="K14" i="81"/>
  <c r="BJ43" i="65"/>
  <c r="BB80" i="65"/>
  <c r="CZ90" i="65"/>
  <c r="GL39" i="71"/>
  <c r="GM34" i="71"/>
  <c r="AP88" i="75"/>
  <c r="FS40" i="71"/>
  <c r="AR87" i="75"/>
  <c r="AB85" i="75"/>
  <c r="P79" i="81"/>
  <c r="BV64" i="65"/>
  <c r="BA59" i="71"/>
  <c r="EN49" i="79"/>
  <c r="H97" i="81"/>
  <c r="BA31" i="65"/>
  <c r="BA47" i="71"/>
  <c r="GF33" i="71"/>
  <c r="AG52" i="75"/>
  <c r="CP38" i="65"/>
  <c r="AZ8" i="71"/>
  <c r="GK40" i="71"/>
  <c r="GO12" i="71"/>
  <c r="AJ92" i="75"/>
  <c r="EZ101" i="79"/>
  <c r="EO61" i="79"/>
  <c r="AI55" i="75"/>
  <c r="EZ34" i="79"/>
  <c r="K106" i="81"/>
  <c r="BC63" i="65"/>
  <c r="N63" i="81"/>
  <c r="BD64" i="65"/>
  <c r="P95" i="81"/>
  <c r="X22" i="65"/>
  <c r="Q106" i="81"/>
  <c r="AZ48" i="65"/>
  <c r="BM21" i="65"/>
  <c r="EN31" i="79"/>
  <c r="FB25" i="79"/>
  <c r="BL52" i="65"/>
  <c r="FI70" i="79"/>
  <c r="FD76" i="79"/>
  <c r="BC7" i="65"/>
  <c r="AB102" i="75"/>
  <c r="AB80" i="75"/>
  <c r="T42" i="65"/>
  <c r="Q70" i="81"/>
  <c r="AZ46" i="71"/>
  <c r="I24" i="81"/>
  <c r="FF104" i="79"/>
  <c r="FS25" i="71"/>
  <c r="AZ52" i="65"/>
  <c r="I61" i="81"/>
  <c r="AN96" i="75"/>
  <c r="BI86" i="65"/>
  <c r="FT22" i="71"/>
  <c r="U8" i="65"/>
  <c r="CS17" i="65"/>
  <c r="FT97" i="71"/>
  <c r="CW97" i="65"/>
  <c r="O69" i="81"/>
  <c r="GJ18" i="71"/>
  <c r="V82" i="65"/>
  <c r="BK104" i="69"/>
  <c r="BV47" i="65"/>
  <c r="Q94" i="81"/>
  <c r="BC73" i="71"/>
  <c r="Y71" i="75"/>
  <c r="FS69" i="71"/>
  <c r="BU103" i="65"/>
  <c r="GG95" i="71"/>
  <c r="BA29" i="65"/>
  <c r="BT112" i="65"/>
  <c r="BJ9" i="65"/>
  <c r="FC42" i="79"/>
  <c r="BJ56" i="65"/>
  <c r="AZ43" i="71"/>
  <c r="BN5" i="71"/>
  <c r="AJ66" i="75"/>
  <c r="BM104" i="65"/>
  <c r="FI75" i="79"/>
  <c r="FJ39" i="71"/>
  <c r="AO83" i="75"/>
  <c r="P52" i="81"/>
  <c r="FS32" i="71"/>
  <c r="FT61" i="71"/>
  <c r="BD104" i="71"/>
  <c r="BA91" i="71"/>
  <c r="EO95" i="79"/>
  <c r="P70" i="81"/>
  <c r="AN44" i="75"/>
  <c r="J37" i="81"/>
  <c r="BL78" i="65"/>
  <c r="BM53" i="65"/>
  <c r="AG85" i="75"/>
  <c r="EN40" i="79"/>
  <c r="BD57" i="71"/>
  <c r="EJ162" i="79"/>
  <c r="BU12" i="65"/>
  <c r="BD43" i="71"/>
  <c r="T92" i="65"/>
  <c r="AJ35" i="75"/>
  <c r="AQ67" i="75"/>
  <c r="AI98" i="75"/>
  <c r="AO72" i="75"/>
  <c r="FB60" i="79"/>
  <c r="H19" i="81"/>
  <c r="AN30" i="75"/>
  <c r="EL66" i="79"/>
  <c r="CQ109" i="65"/>
  <c r="AP55" i="75"/>
  <c r="H15" i="81"/>
  <c r="U97" i="65"/>
  <c r="EZ59" i="79"/>
  <c r="BV16" i="65"/>
  <c r="O40" i="81"/>
  <c r="GL97" i="71"/>
  <c r="FU46" i="71"/>
  <c r="AQ76" i="75"/>
  <c r="GI83" i="71"/>
  <c r="W86" i="65"/>
  <c r="AO46" i="75"/>
  <c r="AH84" i="75"/>
  <c r="CT138" i="65"/>
  <c r="N35" i="81"/>
  <c r="O48" i="81"/>
  <c r="GK10" i="71"/>
  <c r="EZ68" i="79"/>
  <c r="BA64" i="65"/>
  <c r="BJ24" i="65"/>
  <c r="AE20" i="65"/>
  <c r="EM69" i="79"/>
  <c r="GI101" i="71"/>
  <c r="Q95" i="81"/>
  <c r="AZ34" i="65"/>
  <c r="BB30" i="71"/>
  <c r="CS36" i="65"/>
  <c r="GM79" i="71"/>
  <c r="DB85" i="65"/>
  <c r="GJ62" i="71"/>
  <c r="GI96" i="71"/>
  <c r="FA98" i="79"/>
  <c r="AN26" i="75"/>
  <c r="FT51" i="71"/>
  <c r="P76" i="81"/>
  <c r="BD39" i="71"/>
  <c r="N79" i="81"/>
  <c r="BJ100" i="69"/>
  <c r="GH87" i="71"/>
  <c r="AN21" i="75"/>
  <c r="GJ5" i="71"/>
  <c r="CR48" i="65"/>
  <c r="AR67" i="75"/>
  <c r="V42" i="65"/>
  <c r="BD99" i="71"/>
  <c r="CH18" i="71" l="1"/>
  <c r="AM17" i="65"/>
  <c r="ER163" i="79"/>
  <c r="AL29" i="65"/>
  <c r="CJ23" i="71"/>
  <c r="AK35" i="73"/>
  <c r="AJ98" i="65"/>
  <c r="AJ104" i="65"/>
  <c r="CB14" i="65"/>
  <c r="CB143" i="65"/>
  <c r="AM44" i="65"/>
  <c r="AK121" i="65"/>
  <c r="AN25" i="65"/>
  <c r="CF100" i="71"/>
  <c r="AT89" i="65"/>
  <c r="CJ99" i="71"/>
  <c r="AK120" i="65"/>
  <c r="AM53" i="65"/>
  <c r="AL117" i="73"/>
  <c r="CC140" i="65"/>
  <c r="AT14" i="65"/>
  <c r="AM102" i="73"/>
  <c r="EQ157" i="79"/>
  <c r="EQ158" i="79"/>
  <c r="AK16" i="73"/>
  <c r="AM78" i="73"/>
  <c r="AL42" i="65"/>
  <c r="AM26" i="73"/>
  <c r="CH104" i="71"/>
  <c r="AL96" i="65"/>
  <c r="AT38" i="65"/>
  <c r="AL13" i="65"/>
  <c r="AJ66" i="65"/>
  <c r="CI25" i="71"/>
  <c r="V29" i="79"/>
  <c r="CJ39" i="71"/>
  <c r="CF71" i="71"/>
  <c r="AM114" i="65"/>
  <c r="CB150" i="65"/>
  <c r="AK40" i="73"/>
  <c r="CF31" i="71"/>
  <c r="CJ97" i="71"/>
  <c r="CI86" i="71"/>
  <c r="AK56" i="73"/>
  <c r="CD51" i="65"/>
  <c r="AL84" i="65"/>
  <c r="CB102" i="65"/>
  <c r="CF104" i="71"/>
  <c r="AL76" i="73"/>
  <c r="CH30" i="71"/>
  <c r="AJ34" i="73"/>
  <c r="AJ8" i="65"/>
  <c r="AK84" i="65"/>
  <c r="CB57" i="65"/>
  <c r="AM72" i="73"/>
  <c r="AK66" i="73"/>
  <c r="AL7" i="65"/>
  <c r="CJ40" i="71"/>
  <c r="AU20" i="65"/>
  <c r="AJ53" i="65"/>
  <c r="CF25" i="71"/>
  <c r="CG94" i="71"/>
  <c r="AL64" i="73"/>
  <c r="AJ58" i="73"/>
  <c r="CB187" i="65"/>
  <c r="AN34" i="65"/>
  <c r="AK64" i="73"/>
  <c r="CI31" i="71"/>
  <c r="AK7" i="65"/>
  <c r="AM98" i="73"/>
  <c r="AL89" i="73"/>
  <c r="BR150" i="69"/>
  <c r="CF65" i="71"/>
  <c r="AJ47" i="65"/>
  <c r="AM86" i="65"/>
  <c r="CI43" i="71"/>
  <c r="AQ70" i="65"/>
  <c r="V11" i="71"/>
  <c r="M11" i="71" s="1"/>
  <c r="CF57" i="71"/>
  <c r="CH89" i="71"/>
  <c r="CJ17" i="71"/>
  <c r="AJ44" i="73"/>
  <c r="CI65" i="71"/>
  <c r="AM20" i="65"/>
  <c r="CH79" i="71"/>
  <c r="CF54" i="71"/>
  <c r="AM53" i="73"/>
  <c r="AJ157" i="73"/>
  <c r="AK97" i="65"/>
  <c r="AM79" i="73"/>
  <c r="AL18" i="73"/>
  <c r="AJ12" i="65"/>
  <c r="AJ70" i="73"/>
  <c r="AJ59" i="65"/>
  <c r="AL48" i="65"/>
  <c r="AL58" i="73"/>
  <c r="AJ84" i="73"/>
  <c r="CH55" i="71"/>
  <c r="CJ14" i="71"/>
  <c r="CJ30" i="71"/>
  <c r="CJ7" i="71"/>
  <c r="V25" i="79"/>
  <c r="AJ92" i="65"/>
  <c r="CJ43" i="71"/>
  <c r="AN91" i="65"/>
  <c r="AL103" i="73"/>
  <c r="ET162" i="79"/>
  <c r="AL17" i="73"/>
  <c r="CF64" i="71"/>
  <c r="CJ57" i="71"/>
  <c r="CH78" i="71"/>
  <c r="AN39" i="65"/>
  <c r="CH43" i="71"/>
  <c r="AK49" i="73"/>
  <c r="AL63" i="73"/>
  <c r="CJ46" i="71"/>
  <c r="CG25" i="71"/>
  <c r="CI21" i="71"/>
  <c r="CI87" i="71"/>
  <c r="AK84" i="73"/>
  <c r="AU122" i="65"/>
  <c r="AJ97" i="65"/>
  <c r="CG91" i="71"/>
  <c r="CI102" i="71"/>
  <c r="CJ104" i="71"/>
  <c r="AR61" i="65"/>
  <c r="CH49" i="71"/>
  <c r="CC5" i="65"/>
  <c r="AQ14" i="65"/>
  <c r="AJ16" i="73"/>
  <c r="CJ84" i="71"/>
  <c r="AK150" i="73"/>
  <c r="AJ39" i="73"/>
  <c r="AN93" i="73"/>
  <c r="AN32" i="65"/>
  <c r="AJ87" i="73"/>
  <c r="CI67" i="71"/>
  <c r="AN71" i="73"/>
  <c r="AK9" i="65"/>
  <c r="CB145" i="65"/>
  <c r="AM64" i="65"/>
  <c r="CF43" i="71"/>
  <c r="AJ21" i="65"/>
  <c r="AJ22" i="65"/>
  <c r="AJ100" i="73"/>
  <c r="EP159" i="79"/>
  <c r="AJ77" i="73"/>
  <c r="AK18" i="73"/>
  <c r="AQ128" i="81"/>
  <c r="AQ146" i="81"/>
  <c r="AQ25" i="81"/>
  <c r="AQ11" i="81"/>
  <c r="AQ126" i="81"/>
  <c r="AQ57" i="81"/>
  <c r="AQ47" i="81"/>
  <c r="AQ129" i="81"/>
  <c r="AQ160" i="81"/>
  <c r="AQ121" i="81"/>
  <c r="AQ92" i="81"/>
  <c r="AQ111" i="81"/>
  <c r="AQ72" i="81"/>
  <c r="AQ62" i="81"/>
  <c r="AQ147" i="81"/>
  <c r="AQ134" i="81"/>
  <c r="AQ94" i="81"/>
  <c r="AQ149" i="81"/>
  <c r="AQ12" i="81"/>
  <c r="AQ34" i="81"/>
  <c r="AQ117" i="81"/>
  <c r="AQ107" i="81"/>
  <c r="AQ51" i="81"/>
  <c r="AQ114" i="81"/>
  <c r="AQ23" i="81"/>
  <c r="AQ155" i="81"/>
  <c r="AQ78" i="81"/>
  <c r="AQ87" i="81"/>
  <c r="AQ58" i="81"/>
  <c r="AQ70" i="81"/>
  <c r="AQ97" i="81"/>
  <c r="AQ35" i="81"/>
  <c r="AQ31" i="81"/>
  <c r="AQ65" i="81"/>
  <c r="AQ64" i="81"/>
  <c r="AQ48" i="81"/>
  <c r="AQ154" i="81"/>
  <c r="AQ69" i="81"/>
  <c r="AQ166" i="81"/>
  <c r="AQ91" i="81"/>
  <c r="AQ119" i="81"/>
  <c r="AQ74" i="81"/>
  <c r="AQ40" i="81"/>
  <c r="AQ53" i="81"/>
  <c r="AQ108" i="81"/>
  <c r="AQ42" i="81"/>
  <c r="AQ82" i="81"/>
  <c r="AQ143" i="81"/>
  <c r="AQ138" i="81"/>
  <c r="AQ122" i="81"/>
  <c r="AQ116" i="81"/>
  <c r="AQ120" i="81"/>
  <c r="AQ71" i="81"/>
  <c r="AQ137" i="81"/>
  <c r="AQ21" i="81"/>
  <c r="AQ104" i="81"/>
  <c r="AQ125" i="81"/>
  <c r="AQ103" i="81"/>
  <c r="AQ159" i="81"/>
  <c r="AQ124" i="81"/>
  <c r="AQ101" i="81"/>
  <c r="AQ63" i="81"/>
  <c r="AQ55" i="81"/>
  <c r="AQ60" i="81"/>
  <c r="AQ56" i="81"/>
  <c r="AQ151" i="81"/>
  <c r="AQ152" i="81"/>
  <c r="AQ102" i="81"/>
  <c r="AQ8" i="81"/>
  <c r="AQ118" i="81"/>
  <c r="AQ112" i="81"/>
  <c r="AQ85" i="81"/>
  <c r="AQ140" i="81"/>
  <c r="AQ75" i="81"/>
  <c r="AQ80" i="81"/>
  <c r="AQ141" i="81"/>
  <c r="AQ9" i="81"/>
  <c r="AQ29" i="81"/>
  <c r="AQ37" i="81"/>
  <c r="AQ17" i="81"/>
  <c r="AQ50" i="81"/>
  <c r="AQ164" i="81"/>
  <c r="AQ105" i="81"/>
  <c r="AQ16" i="81"/>
  <c r="AQ26" i="81"/>
  <c r="AQ14" i="81"/>
  <c r="AQ28" i="81"/>
  <c r="AQ135" i="81"/>
  <c r="AQ39" i="81"/>
  <c r="AQ76" i="81"/>
  <c r="AQ59" i="81"/>
  <c r="AQ52" i="81"/>
  <c r="AQ67" i="81"/>
  <c r="AQ115" i="81"/>
  <c r="AQ90" i="81"/>
  <c r="AQ162" i="81"/>
  <c r="AQ41" i="81"/>
  <c r="AQ46" i="81"/>
  <c r="AQ109" i="81"/>
  <c r="AQ99" i="81"/>
  <c r="AQ49" i="81"/>
  <c r="AQ32" i="81"/>
  <c r="AQ150" i="81"/>
  <c r="AQ13" i="81"/>
  <c r="AQ54" i="81"/>
  <c r="AQ89" i="81"/>
  <c r="AQ98" i="81"/>
  <c r="AQ24" i="81"/>
  <c r="AQ83" i="81"/>
  <c r="AQ136" i="81"/>
  <c r="AQ15" i="81"/>
  <c r="AQ153" i="81"/>
  <c r="AQ131" i="81"/>
  <c r="AQ36" i="81"/>
  <c r="AQ88" i="81"/>
  <c r="AQ95" i="81"/>
  <c r="AQ44" i="81"/>
  <c r="AQ165" i="81"/>
  <c r="AQ158" i="81"/>
  <c r="AQ100" i="81"/>
  <c r="AQ73" i="81"/>
  <c r="AQ66" i="81"/>
  <c r="AQ123" i="81"/>
  <c r="AQ79" i="81"/>
  <c r="AQ132" i="81"/>
  <c r="AQ130" i="81"/>
  <c r="AQ133" i="81"/>
  <c r="AQ139" i="81"/>
  <c r="AQ38" i="81"/>
  <c r="AQ163" i="81"/>
  <c r="AQ61" i="81"/>
  <c r="AQ19" i="81"/>
  <c r="AQ156" i="81"/>
  <c r="AQ18" i="81"/>
  <c r="AQ45" i="81"/>
  <c r="AQ43" i="81"/>
  <c r="AQ81" i="81"/>
  <c r="AQ106" i="81"/>
  <c r="AQ144" i="81"/>
  <c r="AQ127" i="81"/>
  <c r="AQ96" i="81"/>
  <c r="AQ110" i="81"/>
  <c r="AQ142" i="81"/>
  <c r="AQ145" i="81"/>
  <c r="AQ84" i="81"/>
  <c r="AQ22" i="81"/>
  <c r="AQ157" i="81"/>
  <c r="AQ113" i="81"/>
  <c r="AQ68" i="81"/>
  <c r="AQ30" i="81"/>
  <c r="AQ27" i="81"/>
  <c r="AQ33" i="81"/>
  <c r="AQ93" i="81"/>
  <c r="AQ161" i="81"/>
  <c r="AQ148" i="81"/>
  <c r="AQ20" i="81"/>
  <c r="AQ10" i="81"/>
  <c r="AQ7" i="81"/>
  <c r="AQ86" i="81"/>
  <c r="AQ77" i="81"/>
  <c r="AL70" i="73"/>
  <c r="AJ65" i="65"/>
  <c r="AM101" i="65"/>
  <c r="AK29" i="73"/>
  <c r="CF72" i="71"/>
  <c r="AM31" i="73"/>
  <c r="AJ86" i="73"/>
  <c r="AK68" i="73"/>
  <c r="CG30" i="71"/>
  <c r="AM97" i="65"/>
  <c r="AM51" i="73"/>
  <c r="CG96" i="71"/>
  <c r="CI73" i="71"/>
  <c r="CD57" i="65"/>
  <c r="BX35" i="71"/>
  <c r="BX91" i="71"/>
  <c r="BX72" i="71"/>
  <c r="BX83" i="71"/>
  <c r="BX102" i="71"/>
  <c r="BX75" i="71"/>
  <c r="BX103" i="71"/>
  <c r="BX34" i="71"/>
  <c r="BX41" i="71"/>
  <c r="BX47" i="71"/>
  <c r="BX13" i="71"/>
  <c r="BX48" i="71"/>
  <c r="BX25" i="71"/>
  <c r="BX65" i="71"/>
  <c r="BX31" i="71"/>
  <c r="BX98" i="71"/>
  <c r="BX77" i="71"/>
  <c r="BX99" i="71"/>
  <c r="BX89" i="71"/>
  <c r="BX36" i="71"/>
  <c r="BX54" i="71"/>
  <c r="BX57" i="71"/>
  <c r="BX96" i="71"/>
  <c r="BX46" i="71"/>
  <c r="BX70" i="71"/>
  <c r="BX69" i="71"/>
  <c r="BX33" i="71"/>
  <c r="BX9" i="71"/>
  <c r="BX18" i="71"/>
  <c r="BX64" i="71"/>
  <c r="BX56" i="71"/>
  <c r="BX88" i="71"/>
  <c r="BX5" i="71"/>
  <c r="BX86" i="71"/>
  <c r="BX92" i="71"/>
  <c r="BX73" i="71"/>
  <c r="BX19" i="71"/>
  <c r="BX101" i="71"/>
  <c r="BX93" i="71"/>
  <c r="BX78" i="71"/>
  <c r="BX58" i="71"/>
  <c r="BX8" i="71"/>
  <c r="BX66" i="71"/>
  <c r="BX94" i="71"/>
  <c r="BX63" i="71"/>
  <c r="BX43" i="71"/>
  <c r="BX21" i="71"/>
  <c r="BX50" i="71"/>
  <c r="BX16" i="71"/>
  <c r="BX29" i="71"/>
  <c r="BX80" i="71"/>
  <c r="BX100" i="71"/>
  <c r="BX44" i="71"/>
  <c r="BX7" i="71"/>
  <c r="BX38" i="71"/>
  <c r="BX68" i="71"/>
  <c r="BX82" i="71"/>
  <c r="BX22" i="71"/>
  <c r="BX26" i="71"/>
  <c r="BX45" i="71"/>
  <c r="BX32" i="71"/>
  <c r="BX40" i="71"/>
  <c r="BX11" i="71"/>
  <c r="BX28" i="71"/>
  <c r="BX37" i="71"/>
  <c r="BX6" i="71"/>
  <c r="BX55" i="71"/>
  <c r="BX17" i="71"/>
  <c r="BX51" i="71"/>
  <c r="BX71" i="71"/>
  <c r="BX67" i="71"/>
  <c r="BX23" i="71"/>
  <c r="BX42" i="71"/>
  <c r="BX84" i="71"/>
  <c r="BX62" i="71"/>
  <c r="BX81" i="71"/>
  <c r="BX15" i="71"/>
  <c r="BX52" i="71"/>
  <c r="BX90" i="71"/>
  <c r="BX87" i="71"/>
  <c r="BX10" i="71"/>
  <c r="BX85" i="71"/>
  <c r="BX12" i="71"/>
  <c r="BX24" i="71"/>
  <c r="BX79" i="71"/>
  <c r="BX53" i="71"/>
  <c r="BX39" i="71"/>
  <c r="BX97" i="71"/>
  <c r="BX20" i="71"/>
  <c r="BX74" i="71"/>
  <c r="BX49" i="71"/>
  <c r="BX60" i="71"/>
  <c r="BX104" i="71"/>
  <c r="BX95" i="71"/>
  <c r="BX30" i="71"/>
  <c r="BX14" i="71"/>
  <c r="BX61" i="71"/>
  <c r="BX59" i="71"/>
  <c r="BX27" i="71"/>
  <c r="BX76" i="71"/>
  <c r="AJ65" i="73"/>
  <c r="ET154" i="79"/>
  <c r="AM109" i="65"/>
  <c r="CC143" i="65"/>
  <c r="AT44" i="65"/>
  <c r="CF29" i="71"/>
  <c r="CI91" i="71"/>
  <c r="AL82" i="65"/>
  <c r="AN59" i="65"/>
  <c r="AM133" i="73"/>
  <c r="AN82" i="65"/>
  <c r="AJ80" i="73"/>
  <c r="BR15" i="69"/>
  <c r="AR41" i="65"/>
  <c r="AN36" i="65"/>
  <c r="CG29" i="71"/>
  <c r="CF47" i="71"/>
  <c r="AM22" i="73"/>
  <c r="CF87" i="71"/>
  <c r="AN14" i="65"/>
  <c r="CB185" i="65"/>
  <c r="AK8" i="65"/>
  <c r="AJ45" i="65"/>
  <c r="ER162" i="79"/>
  <c r="AK43" i="65"/>
  <c r="BR60" i="69"/>
  <c r="AL22" i="73"/>
  <c r="CI83" i="71"/>
  <c r="AQ11" i="65"/>
  <c r="AJ52" i="73"/>
  <c r="AK103" i="73"/>
  <c r="AJ56" i="73"/>
  <c r="CF53" i="71"/>
  <c r="CI15" i="71"/>
  <c r="CF46" i="71"/>
  <c r="ET163" i="79"/>
  <c r="CF24" i="71"/>
  <c r="AN81" i="73"/>
  <c r="AL99" i="65"/>
  <c r="AJ42" i="65"/>
  <c r="AM34" i="65"/>
  <c r="CB142" i="65"/>
  <c r="AM7" i="73"/>
  <c r="AJ61" i="73"/>
  <c r="CJ77" i="71"/>
  <c r="CJ6" i="71"/>
  <c r="CG68" i="71"/>
  <c r="CG31" i="71"/>
  <c r="BH53" i="71"/>
  <c r="BH30" i="71"/>
  <c r="BH74" i="71"/>
  <c r="BH89" i="71"/>
  <c r="BH55" i="71"/>
  <c r="BH9" i="71"/>
  <c r="BH27" i="71"/>
  <c r="BH61" i="71"/>
  <c r="BH75" i="71"/>
  <c r="BH15" i="71"/>
  <c r="BH31" i="71"/>
  <c r="BH33" i="71"/>
  <c r="BH101" i="71"/>
  <c r="BH84" i="71"/>
  <c r="BH11" i="71"/>
  <c r="BH46" i="71"/>
  <c r="BH6" i="71"/>
  <c r="BH37" i="71"/>
  <c r="BH54" i="71"/>
  <c r="BH36" i="71"/>
  <c r="BH49" i="71"/>
  <c r="BH102" i="71"/>
  <c r="BH59" i="71"/>
  <c r="BH100" i="71"/>
  <c r="BH29" i="71"/>
  <c r="BH28" i="71"/>
  <c r="BH14" i="71"/>
  <c r="BH87" i="71"/>
  <c r="BH51" i="71"/>
  <c r="BH71" i="71"/>
  <c r="BH18" i="71"/>
  <c r="BH50" i="71"/>
  <c r="BH95" i="71"/>
  <c r="BH79" i="71"/>
  <c r="BH73" i="71"/>
  <c r="BH82" i="71"/>
  <c r="BH12" i="71"/>
  <c r="BH13" i="71"/>
  <c r="BH38" i="71"/>
  <c r="BH35" i="71"/>
  <c r="BH16" i="71"/>
  <c r="BH68" i="71"/>
  <c r="BH45" i="71"/>
  <c r="BH19" i="71"/>
  <c r="BH43" i="71"/>
  <c r="BH47" i="71"/>
  <c r="BH104" i="71"/>
  <c r="BH97" i="71"/>
  <c r="BH23" i="71"/>
  <c r="BH64" i="71"/>
  <c r="BH5" i="71"/>
  <c r="BH40" i="71"/>
  <c r="BH96" i="71"/>
  <c r="BH17" i="71"/>
  <c r="BH8" i="71"/>
  <c r="BH78" i="71"/>
  <c r="BH39" i="71"/>
  <c r="BH66" i="71"/>
  <c r="BH83" i="71"/>
  <c r="BH26" i="71"/>
  <c r="BH58" i="71"/>
  <c r="BH72" i="71"/>
  <c r="BH98" i="71"/>
  <c r="BH52" i="71"/>
  <c r="BH94" i="71"/>
  <c r="BH32" i="71"/>
  <c r="BH85" i="71"/>
  <c r="BH76" i="71"/>
  <c r="BH88" i="71"/>
  <c r="BH70" i="71"/>
  <c r="BH34" i="71"/>
  <c r="BH42" i="71"/>
  <c r="BH21" i="71"/>
  <c r="BH99" i="71"/>
  <c r="BH24" i="71"/>
  <c r="BH10" i="71"/>
  <c r="BH48" i="71"/>
  <c r="BH77" i="71"/>
  <c r="BH57" i="71"/>
  <c r="BH80" i="71"/>
  <c r="BH22" i="71"/>
  <c r="BH86" i="71"/>
  <c r="BH103" i="71"/>
  <c r="BH25" i="71"/>
  <c r="CI5" i="71"/>
  <c r="BH92" i="71"/>
  <c r="BH7" i="71"/>
  <c r="BH44" i="71"/>
  <c r="BH62" i="71"/>
  <c r="BH60" i="71"/>
  <c r="BH67" i="71"/>
  <c r="BH91" i="71"/>
  <c r="BH69" i="71"/>
  <c r="BH65" i="71"/>
  <c r="BH93" i="71"/>
  <c r="BH63" i="71"/>
  <c r="BH90" i="71"/>
  <c r="BH41" i="71"/>
  <c r="BH56" i="71"/>
  <c r="BH20" i="71"/>
  <c r="BH81" i="71"/>
  <c r="CF61" i="71"/>
  <c r="AJ72" i="65"/>
  <c r="AL8" i="65"/>
  <c r="V6" i="71"/>
  <c r="M6" i="71" s="1"/>
  <c r="AU18" i="65"/>
  <c r="AJ48" i="73"/>
  <c r="V15" i="71"/>
  <c r="M15" i="71" s="1"/>
  <c r="EQ162" i="79"/>
  <c r="CF80" i="71"/>
  <c r="AN22" i="65"/>
  <c r="AL42" i="73"/>
  <c r="AJ16" i="65"/>
  <c r="AJ10" i="73"/>
  <c r="AN64" i="73"/>
  <c r="CF96" i="71"/>
  <c r="AK85" i="73"/>
  <c r="ET159" i="79"/>
  <c r="AM63" i="73"/>
  <c r="CG76" i="71"/>
  <c r="AM7" i="65"/>
  <c r="AK63" i="73"/>
  <c r="AN94" i="73"/>
  <c r="AJ31" i="73"/>
  <c r="AN28" i="73"/>
  <c r="AK27" i="73"/>
  <c r="AJ81" i="65"/>
  <c r="AJ19" i="73"/>
  <c r="CF8" i="71"/>
  <c r="CG89" i="71"/>
  <c r="AM81" i="65"/>
  <c r="AL87" i="73"/>
  <c r="AM15" i="65"/>
  <c r="AK55" i="73"/>
  <c r="AK6" i="65"/>
  <c r="AM104" i="73"/>
  <c r="AM29" i="65"/>
  <c r="CG47" i="71"/>
  <c r="AK31" i="73"/>
  <c r="AM24" i="73"/>
  <c r="ER158" i="79"/>
  <c r="AN69" i="65"/>
  <c r="AS139" i="65"/>
  <c r="AN12" i="73"/>
  <c r="CB59" i="65"/>
  <c r="AK104" i="65"/>
  <c r="AN53" i="65"/>
  <c r="AM159" i="73"/>
  <c r="ES159" i="79"/>
  <c r="CG59" i="71"/>
  <c r="AJ69" i="65"/>
  <c r="AK12" i="65"/>
  <c r="CD190" i="65"/>
  <c r="CG77" i="71"/>
  <c r="AK47" i="65"/>
  <c r="AM79" i="65"/>
  <c r="AJ7" i="73"/>
  <c r="CF73" i="71"/>
  <c r="CJ9" i="71"/>
  <c r="AL80" i="73"/>
  <c r="V12" i="79"/>
  <c r="AR131" i="65"/>
  <c r="CH56" i="71"/>
  <c r="AM145" i="73"/>
  <c r="CG99" i="71"/>
  <c r="AM40" i="73"/>
  <c r="AJ82" i="65"/>
  <c r="CJ94" i="71"/>
  <c r="AN9" i="73"/>
  <c r="V18" i="71"/>
  <c r="M18" i="71" s="1"/>
  <c r="CD56" i="65"/>
  <c r="AJ23" i="65"/>
  <c r="ER156" i="79"/>
  <c r="AS26" i="65"/>
  <c r="AK99" i="65"/>
  <c r="AN45" i="65"/>
  <c r="AL30" i="65"/>
  <c r="AJ29" i="73"/>
  <c r="AM44" i="73"/>
  <c r="ES158" i="79"/>
  <c r="AN68" i="73"/>
  <c r="AM96" i="65"/>
  <c r="AS130" i="65"/>
  <c r="CF67" i="71"/>
  <c r="CH54" i="71"/>
  <c r="AK95" i="65"/>
  <c r="AN77" i="65"/>
  <c r="AK12" i="73"/>
  <c r="CG90" i="71"/>
  <c r="AK69" i="73"/>
  <c r="AM10" i="73"/>
  <c r="AR116" i="65"/>
  <c r="V19" i="79"/>
  <c r="AR132" i="65"/>
  <c r="AM126" i="65"/>
  <c r="AL67" i="65"/>
  <c r="AJ7" i="65"/>
  <c r="AU57" i="65"/>
  <c r="AJ129" i="65"/>
  <c r="CC9" i="65"/>
  <c r="AQ54" i="65"/>
  <c r="AQ22" i="65"/>
  <c r="AL43" i="65"/>
  <c r="AL36" i="65"/>
  <c r="CF94" i="71"/>
  <c r="CJ35" i="71"/>
  <c r="AL68" i="65"/>
  <c r="AL65" i="65"/>
  <c r="CD145" i="65"/>
  <c r="AN10" i="65"/>
  <c r="AL6" i="65"/>
  <c r="AK72" i="73"/>
  <c r="AK11" i="65"/>
  <c r="AJ79" i="65"/>
  <c r="AL23" i="73"/>
  <c r="AR111" i="65"/>
  <c r="V17" i="71"/>
  <c r="M17" i="71" s="1"/>
  <c r="CI98" i="71"/>
  <c r="AN66" i="73"/>
  <c r="AN20" i="65"/>
  <c r="CH11" i="71"/>
  <c r="AK60" i="65"/>
  <c r="AN77" i="73"/>
  <c r="AM41" i="73"/>
  <c r="AN47" i="65"/>
  <c r="AM54" i="73"/>
  <c r="AN73" i="65"/>
  <c r="AT163" i="65"/>
  <c r="AU38" i="65"/>
  <c r="AR42" i="65"/>
  <c r="CG51" i="71"/>
  <c r="AJ63" i="65"/>
  <c r="AN54" i="73"/>
  <c r="AL81" i="65"/>
  <c r="AM40" i="65"/>
  <c r="CJ87" i="71"/>
  <c r="AL83" i="73"/>
  <c r="AK52" i="73"/>
  <c r="AS113" i="65"/>
  <c r="CJ96" i="71"/>
  <c r="CG80" i="71"/>
  <c r="CF9" i="71"/>
  <c r="AK16" i="65"/>
  <c r="AL94" i="73"/>
  <c r="V4" i="79"/>
  <c r="AM51" i="65"/>
  <c r="EQ161" i="79"/>
  <c r="AL20" i="65"/>
  <c r="AJ10" i="65"/>
  <c r="CJ80" i="71"/>
  <c r="AU106" i="65"/>
  <c r="CF44" i="71"/>
  <c r="AN83" i="73"/>
  <c r="AL5" i="65"/>
  <c r="AM153" i="73"/>
  <c r="AM9" i="73"/>
  <c r="AK52" i="65"/>
  <c r="AM80" i="73"/>
  <c r="V26" i="79"/>
  <c r="AL70" i="65"/>
  <c r="CJ90" i="71"/>
  <c r="AN72" i="73"/>
  <c r="AM67" i="73"/>
  <c r="AL57" i="73"/>
  <c r="AK34" i="73"/>
  <c r="AM76" i="73"/>
  <c r="V23" i="79"/>
  <c r="AL28" i="65"/>
  <c r="AL50" i="65"/>
  <c r="CG104" i="71"/>
  <c r="ER161" i="79"/>
  <c r="AL80" i="65"/>
  <c r="AM62" i="65"/>
  <c r="AN50" i="73"/>
  <c r="AK17" i="73"/>
  <c r="AJ30" i="65"/>
  <c r="CG67" i="71"/>
  <c r="CH45" i="71"/>
  <c r="AN86" i="65"/>
  <c r="AL34" i="73"/>
  <c r="V14" i="79"/>
  <c r="AJ89" i="73"/>
  <c r="CJ81" i="71"/>
  <c r="AK46" i="65"/>
  <c r="V31" i="79"/>
  <c r="CD192" i="65"/>
  <c r="CH10" i="71"/>
  <c r="CF79" i="71"/>
  <c r="AU98" i="65"/>
  <c r="AN103" i="73"/>
  <c r="CG102" i="71"/>
  <c r="AK61" i="65"/>
  <c r="AM69" i="65"/>
  <c r="AJ51" i="65"/>
  <c r="CG44" i="71"/>
  <c r="AN57" i="65"/>
  <c r="CF11" i="71"/>
  <c r="AM87" i="73"/>
  <c r="V7" i="79"/>
  <c r="V10" i="79"/>
  <c r="CH31" i="71"/>
  <c r="AU65" i="65"/>
  <c r="V28" i="79"/>
  <c r="AJ150" i="73"/>
  <c r="AM25" i="65"/>
  <c r="AN42" i="73"/>
  <c r="AL79" i="65"/>
  <c r="V27" i="79"/>
  <c r="AM28" i="65"/>
  <c r="V8" i="71"/>
  <c r="M8" i="71" s="1"/>
  <c r="AM6" i="73"/>
  <c r="AJ161" i="73"/>
  <c r="CI74" i="71"/>
  <c r="AK90" i="73"/>
  <c r="AN16" i="65"/>
  <c r="CI39" i="71"/>
  <c r="AM39" i="65"/>
  <c r="CH28" i="71"/>
  <c r="AN19" i="65"/>
  <c r="AM43" i="65"/>
  <c r="AS141" i="65"/>
  <c r="CF26" i="71"/>
  <c r="CH16" i="71"/>
  <c r="AJ151" i="65"/>
  <c r="CH39" i="71"/>
  <c r="CG79" i="71"/>
  <c r="CI51" i="71"/>
  <c r="AK59" i="65"/>
  <c r="AJ30" i="73"/>
  <c r="AJ11" i="73"/>
  <c r="AN26" i="65"/>
  <c r="AN95" i="73"/>
  <c r="CH82" i="71"/>
  <c r="AK92" i="65"/>
  <c r="AN74" i="73"/>
  <c r="AK26" i="65"/>
  <c r="AJ78" i="65"/>
  <c r="AQ155" i="65"/>
  <c r="ES161" i="79"/>
  <c r="AJ92" i="73"/>
  <c r="AN75" i="65"/>
  <c r="CG84" i="71"/>
  <c r="AM78" i="65"/>
  <c r="CD9" i="65"/>
  <c r="AM100" i="73"/>
  <c r="AL97" i="73"/>
  <c r="CJ66" i="71"/>
  <c r="CB100" i="65"/>
  <c r="AL64" i="65"/>
  <c r="AM77" i="65"/>
  <c r="AK94" i="73"/>
  <c r="AK103" i="65"/>
  <c r="CJ93" i="71"/>
  <c r="CJ101" i="71"/>
  <c r="ES163" i="79"/>
  <c r="AM10" i="65"/>
  <c r="AQ40" i="65"/>
  <c r="AL27" i="73"/>
  <c r="AK10" i="73"/>
  <c r="AM38" i="73"/>
  <c r="CI40" i="71"/>
  <c r="CB50" i="65"/>
  <c r="AK14" i="65"/>
  <c r="V14" i="71"/>
  <c r="M14" i="71" s="1"/>
  <c r="AJ81" i="73"/>
  <c r="AM50" i="65"/>
  <c r="AL53" i="73"/>
  <c r="AK97" i="73"/>
  <c r="CD140" i="65"/>
  <c r="AN82" i="73"/>
  <c r="CI44" i="71"/>
  <c r="CJ102" i="71"/>
  <c r="AN17" i="65"/>
  <c r="AM141" i="65"/>
  <c r="CD12" i="65"/>
  <c r="AM58" i="73"/>
  <c r="CB97" i="65"/>
  <c r="AL34" i="65"/>
  <c r="CI66" i="71"/>
  <c r="CH51" i="71"/>
  <c r="AK93" i="73"/>
  <c r="AN28" i="65"/>
  <c r="CJ89" i="71"/>
  <c r="CG88" i="71"/>
  <c r="AM83" i="65"/>
  <c r="CC187" i="65"/>
  <c r="AU34" i="65"/>
  <c r="CI60" i="71"/>
  <c r="AJ103" i="73"/>
  <c r="CH15" i="71"/>
  <c r="AJ89" i="65"/>
  <c r="AL94" i="65"/>
  <c r="CB103" i="65"/>
  <c r="AN13" i="65"/>
  <c r="CI17" i="71"/>
  <c r="AK9" i="73"/>
  <c r="AL32" i="65"/>
  <c r="AN117" i="73"/>
  <c r="AK160" i="73"/>
  <c r="AM48" i="73"/>
  <c r="AN131" i="65"/>
  <c r="AN87" i="73"/>
  <c r="AN51" i="65"/>
  <c r="AM27" i="65"/>
  <c r="AK51" i="65"/>
  <c r="CH90" i="71"/>
  <c r="AK98" i="65"/>
  <c r="AU119" i="65"/>
  <c r="AL37" i="73"/>
  <c r="AR121" i="65"/>
  <c r="AK45" i="65"/>
  <c r="AJ101" i="73"/>
  <c r="AJ43" i="73"/>
  <c r="AK74" i="65"/>
  <c r="CB56" i="65"/>
  <c r="AN16" i="73"/>
  <c r="CC18" i="65"/>
  <c r="AQ144" i="65"/>
  <c r="AM95" i="65"/>
  <c r="AM136" i="73"/>
  <c r="CF60" i="71"/>
  <c r="ET164" i="79"/>
  <c r="ES164" i="79"/>
  <c r="CI37" i="71"/>
  <c r="AJ12" i="73"/>
  <c r="AT83" i="65"/>
  <c r="AL107" i="65"/>
  <c r="AL93" i="65"/>
  <c r="AJ11" i="65"/>
  <c r="AM89" i="65"/>
  <c r="AK55" i="65"/>
  <c r="AK10" i="65"/>
  <c r="CH63" i="71"/>
  <c r="AN35" i="73"/>
  <c r="AQ89" i="65"/>
  <c r="CG98" i="71"/>
  <c r="AM131" i="73"/>
  <c r="AN6" i="73"/>
  <c r="CH32" i="71"/>
  <c r="AQ137" i="65"/>
  <c r="CF7" i="71"/>
  <c r="AN55" i="65"/>
  <c r="AR85" i="65"/>
  <c r="CG83" i="71"/>
  <c r="AK27" i="65"/>
  <c r="AK77" i="65"/>
  <c r="CJ65" i="71"/>
  <c r="AJ103" i="65"/>
  <c r="AQ101" i="65"/>
  <c r="AK7" i="73"/>
  <c r="AM19" i="65"/>
  <c r="EP158" i="79"/>
  <c r="AL40" i="65"/>
  <c r="AN52" i="73"/>
  <c r="AK72" i="65"/>
  <c r="V20" i="79"/>
  <c r="AK128" i="73"/>
  <c r="AU118" i="65"/>
  <c r="AL50" i="73"/>
  <c r="AQ47" i="65"/>
  <c r="AN98" i="73"/>
  <c r="AM70" i="73"/>
  <c r="AJ20" i="65"/>
  <c r="CI63" i="71"/>
  <c r="AK89" i="65"/>
  <c r="CH92" i="71"/>
  <c r="AJ37" i="73"/>
  <c r="AN69" i="73"/>
  <c r="AL77" i="73"/>
  <c r="CD98" i="65"/>
  <c r="AM92" i="73"/>
  <c r="AM81" i="73"/>
  <c r="CI14" i="71"/>
  <c r="AK41" i="65"/>
  <c r="AJ88" i="73"/>
  <c r="CF69" i="71"/>
  <c r="AM46" i="73"/>
  <c r="AJ31" i="65"/>
  <c r="CH33" i="71"/>
  <c r="AK87" i="65"/>
  <c r="CJ100" i="71"/>
  <c r="AL114" i="73"/>
  <c r="AL43" i="73"/>
  <c r="AU27" i="65"/>
  <c r="CB104" i="65"/>
  <c r="AL104" i="65"/>
  <c r="AN142" i="73"/>
  <c r="CJ74" i="71"/>
  <c r="CJ79" i="71"/>
  <c r="AK42" i="73"/>
  <c r="AM56" i="65"/>
  <c r="AP28" i="81"/>
  <c r="AP90" i="81"/>
  <c r="AP131" i="81"/>
  <c r="AP147" i="81"/>
  <c r="AP118" i="81"/>
  <c r="AP14" i="81"/>
  <c r="AP75" i="81"/>
  <c r="AP62" i="81"/>
  <c r="AP50" i="81"/>
  <c r="AP13" i="81"/>
  <c r="AP98" i="81"/>
  <c r="AP137" i="81"/>
  <c r="AP166" i="81"/>
  <c r="AP149" i="81"/>
  <c r="AP92" i="81"/>
  <c r="AP48" i="81"/>
  <c r="AP18" i="81"/>
  <c r="AP136" i="81"/>
  <c r="AP87" i="81"/>
  <c r="AP81" i="81"/>
  <c r="AP46" i="81"/>
  <c r="AP155" i="81"/>
  <c r="AP29" i="81"/>
  <c r="AP134" i="81"/>
  <c r="AP135" i="81"/>
  <c r="AP31" i="81"/>
  <c r="AP26" i="81"/>
  <c r="AP85" i="81"/>
  <c r="AP152" i="81"/>
  <c r="AP158" i="81"/>
  <c r="AP47" i="81"/>
  <c r="AP54" i="81"/>
  <c r="AP96" i="81"/>
  <c r="AP140" i="81"/>
  <c r="AP127" i="81"/>
  <c r="AP99" i="81"/>
  <c r="AP63" i="81"/>
  <c r="AP100" i="81"/>
  <c r="AP84" i="81"/>
  <c r="AP67" i="81"/>
  <c r="AP116" i="81"/>
  <c r="AP52" i="81"/>
  <c r="AP108" i="81"/>
  <c r="AP120" i="81"/>
  <c r="AP77" i="81"/>
  <c r="AP119" i="81"/>
  <c r="AP103" i="81"/>
  <c r="AP39" i="81"/>
  <c r="AP61" i="81"/>
  <c r="AP32" i="81"/>
  <c r="AP45" i="81"/>
  <c r="AP27" i="81"/>
  <c r="AP111" i="81"/>
  <c r="AP38" i="81"/>
  <c r="AP148" i="81"/>
  <c r="AP105" i="81"/>
  <c r="AP165" i="81"/>
  <c r="AP58" i="81"/>
  <c r="AP23" i="81"/>
  <c r="AP150" i="81"/>
  <c r="AP141" i="81"/>
  <c r="AP72" i="81"/>
  <c r="AP138" i="81"/>
  <c r="AP121" i="81"/>
  <c r="AP160" i="81"/>
  <c r="AP153" i="81"/>
  <c r="AP142" i="81"/>
  <c r="AP41" i="81"/>
  <c r="AP19" i="81"/>
  <c r="AP95" i="81"/>
  <c r="AP53" i="81"/>
  <c r="AP25" i="81"/>
  <c r="AP146" i="81"/>
  <c r="AP109" i="81"/>
  <c r="AP70" i="81"/>
  <c r="AP74" i="81"/>
  <c r="AP156" i="81"/>
  <c r="AP128" i="81"/>
  <c r="AP11" i="81"/>
  <c r="AP129" i="81"/>
  <c r="AP133" i="81"/>
  <c r="AP9" i="81"/>
  <c r="AP35" i="81"/>
  <c r="AP69" i="81"/>
  <c r="AP43" i="81"/>
  <c r="AP66" i="81"/>
  <c r="AP151" i="81"/>
  <c r="AP57" i="81"/>
  <c r="AP112" i="81"/>
  <c r="AP125" i="81"/>
  <c r="AP10" i="81"/>
  <c r="AP94" i="81"/>
  <c r="AP12" i="81"/>
  <c r="AP21" i="81"/>
  <c r="AP78" i="81"/>
  <c r="AP106" i="81"/>
  <c r="AP107" i="81"/>
  <c r="AP82" i="81"/>
  <c r="AP144" i="81"/>
  <c r="AP8" i="81"/>
  <c r="AP145" i="81"/>
  <c r="AP124" i="81"/>
  <c r="AP91" i="81"/>
  <c r="AP33" i="81"/>
  <c r="AP17" i="81"/>
  <c r="AP101" i="81"/>
  <c r="AP59" i="81"/>
  <c r="AP159" i="81"/>
  <c r="AP24" i="81"/>
  <c r="AP110" i="81"/>
  <c r="AP97" i="81"/>
  <c r="AP16" i="81"/>
  <c r="AP80" i="81"/>
  <c r="AP122" i="81"/>
  <c r="AP40" i="81"/>
  <c r="AP55" i="81"/>
  <c r="AP76" i="81"/>
  <c r="AP161" i="81"/>
  <c r="AP163" i="81"/>
  <c r="AP34" i="81"/>
  <c r="AP143" i="81"/>
  <c r="AP132" i="81"/>
  <c r="AP154" i="81"/>
  <c r="AP22" i="81"/>
  <c r="AP68" i="81"/>
  <c r="AP88" i="81"/>
  <c r="AP71" i="81"/>
  <c r="AP115" i="81"/>
  <c r="AP79" i="81"/>
  <c r="AP64" i="81"/>
  <c r="AP83" i="81"/>
  <c r="AP164" i="81"/>
  <c r="AP104" i="81"/>
  <c r="AP42" i="81"/>
  <c r="AP56" i="81"/>
  <c r="AP60" i="81"/>
  <c r="AP102" i="81"/>
  <c r="AP44" i="81"/>
  <c r="AP65" i="81"/>
  <c r="AP49" i="81"/>
  <c r="AP139" i="81"/>
  <c r="AP126" i="81"/>
  <c r="AP86" i="81"/>
  <c r="AP37" i="81"/>
  <c r="AP123" i="81"/>
  <c r="AP130" i="81"/>
  <c r="AP30" i="81"/>
  <c r="AP51" i="81"/>
  <c r="AP157" i="81"/>
  <c r="AP117" i="81"/>
  <c r="AP114" i="81"/>
  <c r="AP20" i="81"/>
  <c r="AP93" i="81"/>
  <c r="AP162" i="81"/>
  <c r="AP89" i="81"/>
  <c r="AP36" i="81"/>
  <c r="AP113" i="81"/>
  <c r="AP73" i="81"/>
  <c r="AP15" i="81"/>
  <c r="AP7" i="81"/>
  <c r="AN6" i="65"/>
  <c r="CJ19" i="71"/>
  <c r="CD96" i="65"/>
  <c r="AR120" i="65"/>
  <c r="AK75" i="73"/>
  <c r="CJ62" i="71"/>
  <c r="CI88" i="71"/>
  <c r="AN85" i="73"/>
  <c r="AN14" i="73"/>
  <c r="CJ34" i="71"/>
  <c r="CH57" i="71"/>
  <c r="CJ86" i="71"/>
  <c r="AT153" i="65"/>
  <c r="AK22" i="65"/>
  <c r="AL26" i="73"/>
  <c r="ET157" i="79"/>
  <c r="AS36" i="65"/>
  <c r="CI100" i="71"/>
  <c r="CH100" i="71"/>
  <c r="AR29" i="65"/>
  <c r="CF77" i="71"/>
  <c r="AJ97" i="73"/>
  <c r="AN143" i="73"/>
  <c r="AM31" i="65"/>
  <c r="ER159" i="79"/>
  <c r="AN71" i="65"/>
  <c r="AK45" i="73"/>
  <c r="AL47" i="65"/>
  <c r="AN68" i="65"/>
  <c r="BE100" i="71"/>
  <c r="BE52" i="71"/>
  <c r="BE9" i="71"/>
  <c r="BE92" i="71"/>
  <c r="BE24" i="71"/>
  <c r="BE18" i="71"/>
  <c r="BE54" i="71"/>
  <c r="BE6" i="71"/>
  <c r="BE38" i="71"/>
  <c r="BE81" i="71"/>
  <c r="BE39" i="71"/>
  <c r="BE78" i="71"/>
  <c r="BE61" i="71"/>
  <c r="BE86" i="71"/>
  <c r="BE48" i="71"/>
  <c r="BE12" i="71"/>
  <c r="BE49" i="71"/>
  <c r="BE72" i="71"/>
  <c r="BE31" i="71"/>
  <c r="BE57" i="71"/>
  <c r="BE62" i="71"/>
  <c r="BE91" i="71"/>
  <c r="BE40" i="71"/>
  <c r="BE88" i="71"/>
  <c r="BE101" i="71"/>
  <c r="BE95" i="71"/>
  <c r="BE83" i="71"/>
  <c r="BE68" i="71"/>
  <c r="BE58" i="71"/>
  <c r="BE45" i="71"/>
  <c r="BE33" i="71"/>
  <c r="BE65" i="71"/>
  <c r="BE87" i="71"/>
  <c r="BE11" i="71"/>
  <c r="BE43" i="71"/>
  <c r="BE93" i="71"/>
  <c r="BE27" i="71"/>
  <c r="BE36" i="71"/>
  <c r="BE23" i="71"/>
  <c r="BE51" i="71"/>
  <c r="BE47" i="71"/>
  <c r="BE30" i="71"/>
  <c r="BE55" i="71"/>
  <c r="BE14" i="71"/>
  <c r="BE60" i="71"/>
  <c r="BE67" i="71"/>
  <c r="BE73" i="71"/>
  <c r="BE82" i="71"/>
  <c r="BE90" i="71"/>
  <c r="BE69" i="71"/>
  <c r="BE99" i="71"/>
  <c r="BE21" i="71"/>
  <c r="BE64" i="71"/>
  <c r="BE35" i="71"/>
  <c r="BE26" i="71"/>
  <c r="BE94" i="71"/>
  <c r="BE89" i="71"/>
  <c r="BE46" i="71"/>
  <c r="BE77" i="71"/>
  <c r="BE20" i="71"/>
  <c r="BE98" i="71"/>
  <c r="BE41" i="71"/>
  <c r="BE53" i="71"/>
  <c r="BE102" i="71"/>
  <c r="BE16" i="71"/>
  <c r="BE56" i="71"/>
  <c r="BE8" i="71"/>
  <c r="BE59" i="71"/>
  <c r="BE104" i="71"/>
  <c r="BE5" i="71"/>
  <c r="BE97" i="71"/>
  <c r="BE71" i="71"/>
  <c r="BE15" i="71"/>
  <c r="BE63" i="71"/>
  <c r="BE76" i="71"/>
  <c r="BE32" i="71"/>
  <c r="BE22" i="71"/>
  <c r="BE19" i="71"/>
  <c r="BE29" i="71"/>
  <c r="BE84" i="71"/>
  <c r="BE75" i="71"/>
  <c r="BE66" i="71"/>
  <c r="BE80" i="71"/>
  <c r="BE7" i="71"/>
  <c r="BE10" i="71"/>
  <c r="BE34" i="71"/>
  <c r="BE44" i="71"/>
  <c r="BE96" i="71"/>
  <c r="BE70" i="71"/>
  <c r="BE13" i="71"/>
  <c r="BE74" i="71"/>
  <c r="BE85" i="71"/>
  <c r="BE50" i="71"/>
  <c r="CF5" i="71"/>
  <c r="BE25" i="71"/>
  <c r="BE79" i="71"/>
  <c r="BE37" i="71"/>
  <c r="BE103" i="71"/>
  <c r="BE28" i="71"/>
  <c r="BE17" i="71"/>
  <c r="BE42" i="71"/>
  <c r="CJ33" i="71"/>
  <c r="AM5" i="73"/>
  <c r="AK148" i="65"/>
  <c r="AS125" i="65"/>
  <c r="AJ68" i="73"/>
  <c r="AN152" i="65"/>
  <c r="AK21" i="65"/>
  <c r="CI38" i="71"/>
  <c r="AK101" i="65"/>
  <c r="AL22" i="65"/>
  <c r="AK81" i="73"/>
  <c r="AU109" i="65"/>
  <c r="AS148" i="65"/>
  <c r="AK6" i="73"/>
  <c r="AJ25" i="65"/>
  <c r="AK51" i="73"/>
  <c r="AK31" i="65"/>
  <c r="CJ22" i="71"/>
  <c r="AK146" i="73"/>
  <c r="AL75" i="65"/>
  <c r="CF62" i="71"/>
  <c r="ES157" i="79"/>
  <c r="CI10" i="71"/>
  <c r="AJ50" i="65"/>
  <c r="AL62" i="73"/>
  <c r="CG101" i="71"/>
  <c r="AK123" i="73"/>
  <c r="AN7" i="65"/>
  <c r="AL39" i="73"/>
  <c r="AK71" i="65"/>
  <c r="CG22" i="71"/>
  <c r="ER164" i="79"/>
  <c r="AJ71" i="73"/>
  <c r="CD52" i="65"/>
  <c r="CG69" i="71"/>
  <c r="V21" i="71"/>
  <c r="M21" i="71" s="1"/>
  <c r="V16" i="71"/>
  <c r="M16" i="71" s="1"/>
  <c r="AU162" i="65"/>
  <c r="AM54" i="65"/>
  <c r="CB144" i="65"/>
  <c r="EQ164" i="79"/>
  <c r="AL76" i="65"/>
  <c r="AR48" i="81"/>
  <c r="AR51" i="81"/>
  <c r="AR118" i="81"/>
  <c r="AR133" i="81"/>
  <c r="AR102" i="81"/>
  <c r="AR105" i="81"/>
  <c r="AR164" i="81"/>
  <c r="AR145" i="81"/>
  <c r="AR148" i="81"/>
  <c r="AR162" i="81"/>
  <c r="AR32" i="81"/>
  <c r="AR122" i="81"/>
  <c r="AR63" i="81"/>
  <c r="AR156" i="81"/>
  <c r="AR30" i="81"/>
  <c r="AR49" i="81"/>
  <c r="AR9" i="81"/>
  <c r="AR31" i="81"/>
  <c r="AR15" i="81"/>
  <c r="AR165" i="81"/>
  <c r="AR98" i="81"/>
  <c r="AR109" i="81"/>
  <c r="AR71" i="81"/>
  <c r="AR76" i="81"/>
  <c r="AR57" i="81"/>
  <c r="AR77" i="81"/>
  <c r="AR29" i="81"/>
  <c r="AR62" i="81"/>
  <c r="AR92" i="81"/>
  <c r="AR61" i="81"/>
  <c r="AR73" i="81"/>
  <c r="AR68" i="81"/>
  <c r="AR59" i="81"/>
  <c r="AR70" i="81"/>
  <c r="AR100" i="81"/>
  <c r="AR33" i="81"/>
  <c r="AR127" i="81"/>
  <c r="AR131" i="81"/>
  <c r="AR79" i="81"/>
  <c r="AR139" i="81"/>
  <c r="AR140" i="81"/>
  <c r="AR50" i="81"/>
  <c r="AR18" i="81"/>
  <c r="AR35" i="81"/>
  <c r="AR47" i="81"/>
  <c r="AR25" i="81"/>
  <c r="AR27" i="81"/>
  <c r="AR93" i="81"/>
  <c r="AR60" i="81"/>
  <c r="AR104" i="81"/>
  <c r="AR136" i="81"/>
  <c r="AR152" i="81"/>
  <c r="AR160" i="81"/>
  <c r="AR154" i="81"/>
  <c r="AR132" i="81"/>
  <c r="AR111" i="81"/>
  <c r="AR58" i="81"/>
  <c r="AR87" i="81"/>
  <c r="AR108" i="81"/>
  <c r="AR64" i="81"/>
  <c r="AR128" i="81"/>
  <c r="AR141" i="81"/>
  <c r="AR17" i="81"/>
  <c r="AR142" i="81"/>
  <c r="AR125" i="81"/>
  <c r="AR96" i="81"/>
  <c r="AR23" i="81"/>
  <c r="AR80" i="81"/>
  <c r="AR12" i="81"/>
  <c r="AR28" i="81"/>
  <c r="AR20" i="81"/>
  <c r="AR159" i="81"/>
  <c r="AR10" i="81"/>
  <c r="AR67" i="81"/>
  <c r="AR106" i="81"/>
  <c r="AR66" i="81"/>
  <c r="AR116" i="81"/>
  <c r="AR149" i="81"/>
  <c r="AR88" i="81"/>
  <c r="AR55" i="81"/>
  <c r="AR22" i="81"/>
  <c r="AR161" i="81"/>
  <c r="AR65" i="81"/>
  <c r="AR155" i="81"/>
  <c r="AR82" i="81"/>
  <c r="AR24" i="81"/>
  <c r="AR45" i="81"/>
  <c r="AR107" i="81"/>
  <c r="AR78" i="81"/>
  <c r="AR124" i="81"/>
  <c r="AR74" i="81"/>
  <c r="AR113" i="81"/>
  <c r="AR94" i="81"/>
  <c r="AR119" i="81"/>
  <c r="AR114" i="81"/>
  <c r="AR54" i="81"/>
  <c r="AR41" i="81"/>
  <c r="AR56" i="81"/>
  <c r="AR42" i="81"/>
  <c r="AR121" i="81"/>
  <c r="AR95" i="81"/>
  <c r="AR83" i="81"/>
  <c r="AR112" i="81"/>
  <c r="AR158" i="81"/>
  <c r="AR144" i="81"/>
  <c r="AR101" i="81"/>
  <c r="AR130" i="81"/>
  <c r="AR26" i="81"/>
  <c r="AR126" i="81"/>
  <c r="AR69" i="81"/>
  <c r="AR7" i="81"/>
  <c r="AR138" i="81"/>
  <c r="AR103" i="81"/>
  <c r="AR90" i="81"/>
  <c r="AR44" i="81"/>
  <c r="AR81" i="81"/>
  <c r="AR36" i="81"/>
  <c r="AR89" i="81"/>
  <c r="AR157" i="81"/>
  <c r="AR143" i="81"/>
  <c r="AR39" i="81"/>
  <c r="AR97" i="81"/>
  <c r="AR151" i="81"/>
  <c r="AR134" i="81"/>
  <c r="AR40" i="81"/>
  <c r="AR86" i="81"/>
  <c r="AR115" i="81"/>
  <c r="AR129" i="81"/>
  <c r="AR163" i="81"/>
  <c r="AR52" i="81"/>
  <c r="AR147" i="81"/>
  <c r="AR14" i="81"/>
  <c r="AR34" i="81"/>
  <c r="AR84" i="81"/>
  <c r="AR11" i="81"/>
  <c r="AR46" i="81"/>
  <c r="AR72" i="81"/>
  <c r="AR135" i="81"/>
  <c r="AR153" i="81"/>
  <c r="AR120" i="81"/>
  <c r="AR43" i="81"/>
  <c r="AR99" i="81"/>
  <c r="AR91" i="81"/>
  <c r="AR117" i="81"/>
  <c r="AR19" i="81"/>
  <c r="AR13" i="81"/>
  <c r="AR146" i="81"/>
  <c r="AR123" i="81"/>
  <c r="AR75" i="81"/>
  <c r="AR8" i="81"/>
  <c r="AR21" i="81"/>
  <c r="AR110" i="81"/>
  <c r="AR137" i="81"/>
  <c r="AR85" i="81"/>
  <c r="AR150" i="81"/>
  <c r="AR37" i="81"/>
  <c r="AR53" i="81"/>
  <c r="AR16" i="81"/>
  <c r="AR38" i="81"/>
  <c r="AR166" i="81"/>
  <c r="CJ56" i="71"/>
  <c r="AS138" i="65"/>
  <c r="CF85" i="71"/>
  <c r="AK33" i="73"/>
  <c r="AM43" i="73"/>
  <c r="CF66" i="71"/>
  <c r="AL73" i="65"/>
  <c r="AJ57" i="65"/>
  <c r="AM59" i="65"/>
  <c r="AT34" i="65"/>
  <c r="CC142" i="65"/>
  <c r="AM96" i="73"/>
  <c r="AL163" i="73"/>
  <c r="AJ66" i="73"/>
  <c r="CF86" i="71"/>
  <c r="AL91" i="65"/>
  <c r="AJ49" i="65"/>
  <c r="AN5" i="73"/>
  <c r="AT62" i="65"/>
  <c r="CI48" i="71"/>
  <c r="AN156" i="65"/>
  <c r="EP162" i="79"/>
  <c r="AM146" i="73"/>
  <c r="CJ48" i="71"/>
  <c r="CH7" i="71"/>
  <c r="CG21" i="71"/>
  <c r="CH101" i="71"/>
  <c r="AJ50" i="73"/>
  <c r="V8" i="79"/>
  <c r="CJ83" i="71"/>
  <c r="CG74" i="71"/>
  <c r="AL86" i="65"/>
  <c r="AL89" i="65"/>
  <c r="AN83" i="65"/>
  <c r="AN70" i="73"/>
  <c r="CI64" i="71"/>
  <c r="AN49" i="73"/>
  <c r="AL74" i="65"/>
  <c r="CB101" i="65"/>
  <c r="AS93" i="65"/>
  <c r="CJ55" i="71"/>
  <c r="AN142" i="65"/>
  <c r="AT126" i="65"/>
  <c r="AK67" i="73"/>
  <c r="CJ71" i="71"/>
  <c r="CI29" i="71"/>
  <c r="AJ160" i="73"/>
  <c r="AQ6" i="65"/>
  <c r="AR145" i="65"/>
  <c r="AL55" i="65"/>
  <c r="AM87" i="65"/>
  <c r="AJ57" i="73"/>
  <c r="CF21" i="71"/>
  <c r="CB194" i="65"/>
  <c r="AN104" i="65"/>
  <c r="V24" i="79"/>
  <c r="CH19" i="71"/>
  <c r="CH80" i="71"/>
  <c r="AJ14" i="65"/>
  <c r="CB5" i="65"/>
  <c r="CC192" i="65"/>
  <c r="AU84" i="65"/>
  <c r="AL24" i="73"/>
  <c r="AN75" i="73"/>
  <c r="CB55" i="65"/>
  <c r="AK64" i="65"/>
  <c r="AM97" i="73"/>
  <c r="AK92" i="73"/>
  <c r="AK79" i="73"/>
  <c r="AJ33" i="73"/>
  <c r="CF98" i="71"/>
  <c r="AL100" i="73"/>
  <c r="AN15" i="73"/>
  <c r="AJ109" i="65"/>
  <c r="AR140" i="65"/>
  <c r="AL15" i="73"/>
  <c r="AM52" i="73"/>
  <c r="AN65" i="65"/>
  <c r="AL162" i="73"/>
  <c r="AK93" i="65"/>
  <c r="AL69" i="73"/>
  <c r="AN31" i="65"/>
  <c r="AN51" i="73"/>
  <c r="ER157" i="79"/>
  <c r="AN32" i="73"/>
  <c r="AJ44" i="65"/>
  <c r="CB8" i="65"/>
  <c r="CB191" i="65"/>
  <c r="AN74" i="65"/>
  <c r="ES162" i="79"/>
  <c r="AM82" i="65"/>
  <c r="AK48" i="65"/>
  <c r="CJ52" i="71"/>
  <c r="AL105" i="65"/>
  <c r="AS47" i="65"/>
  <c r="AM122" i="65"/>
  <c r="AM11" i="73"/>
  <c r="CJ75" i="71"/>
  <c r="AN30" i="65"/>
  <c r="AR99" i="65"/>
  <c r="AJ28" i="65"/>
  <c r="CF14" i="71"/>
  <c r="AJ74" i="65"/>
  <c r="CB11" i="65"/>
  <c r="CJ82" i="71"/>
  <c r="AL71" i="73"/>
  <c r="CH77" i="71"/>
  <c r="BG89" i="71"/>
  <c r="BG54" i="71"/>
  <c r="BG71" i="71"/>
  <c r="BG92" i="71"/>
  <c r="BG50" i="71"/>
  <c r="BG14" i="71"/>
  <c r="BG34" i="71"/>
  <c r="BG69" i="71"/>
  <c r="BG68" i="71"/>
  <c r="BG16" i="71"/>
  <c r="BG76" i="71"/>
  <c r="BG19" i="71"/>
  <c r="BG104" i="71"/>
  <c r="BG7" i="71"/>
  <c r="BG80" i="71"/>
  <c r="BG97" i="71"/>
  <c r="BG98" i="71"/>
  <c r="BG13" i="71"/>
  <c r="BG75" i="71"/>
  <c r="BG60" i="71"/>
  <c r="BG53" i="71"/>
  <c r="BG88" i="71"/>
  <c r="BG84" i="71"/>
  <c r="BG6" i="71"/>
  <c r="BG77" i="71"/>
  <c r="BG9" i="71"/>
  <c r="BG30" i="71"/>
  <c r="BG44" i="71"/>
  <c r="BG15" i="71"/>
  <c r="BG66" i="71"/>
  <c r="BG29" i="71"/>
  <c r="BG90" i="71"/>
  <c r="BG51" i="71"/>
  <c r="BG49" i="71"/>
  <c r="BG32" i="71"/>
  <c r="BG72" i="71"/>
  <c r="BG83" i="71"/>
  <c r="BG64" i="71"/>
  <c r="BG62" i="71"/>
  <c r="BG31" i="71"/>
  <c r="BG103" i="71"/>
  <c r="BG100" i="71"/>
  <c r="BG57" i="71"/>
  <c r="BG46" i="71"/>
  <c r="BG86" i="71"/>
  <c r="BG20" i="71"/>
  <c r="BG96" i="71"/>
  <c r="BG91" i="71"/>
  <c r="BG79" i="71"/>
  <c r="BG42" i="71"/>
  <c r="BG38" i="71"/>
  <c r="BG17" i="71"/>
  <c r="BG27" i="71"/>
  <c r="BG82" i="71"/>
  <c r="BG94" i="71"/>
  <c r="BG26" i="71"/>
  <c r="BG87" i="71"/>
  <c r="BG43" i="71"/>
  <c r="BG47" i="71"/>
  <c r="BG11" i="71"/>
  <c r="BG56" i="71"/>
  <c r="BG95" i="71"/>
  <c r="BG18" i="71"/>
  <c r="CH5" i="71"/>
  <c r="BG45" i="71"/>
  <c r="BG48" i="71"/>
  <c r="BG61" i="71"/>
  <c r="BG10" i="71"/>
  <c r="BG40" i="71"/>
  <c r="BG81" i="71"/>
  <c r="BG99" i="71"/>
  <c r="BG33" i="71"/>
  <c r="BG8" i="71"/>
  <c r="BG67" i="71"/>
  <c r="BG93" i="71"/>
  <c r="BG24" i="71"/>
  <c r="BG12" i="71"/>
  <c r="BG55" i="71"/>
  <c r="BG28" i="71"/>
  <c r="BG65" i="71"/>
  <c r="BG74" i="71"/>
  <c r="BG21" i="71"/>
  <c r="BG25" i="71"/>
  <c r="BG70" i="71"/>
  <c r="BG59" i="71"/>
  <c r="BG63" i="71"/>
  <c r="BG78" i="71"/>
  <c r="BG37" i="71"/>
  <c r="BG36" i="71"/>
  <c r="BG52" i="71"/>
  <c r="BG101" i="71"/>
  <c r="BG41" i="71"/>
  <c r="BG35" i="71"/>
  <c r="BG22" i="71"/>
  <c r="BG58" i="71"/>
  <c r="BG23" i="71"/>
  <c r="BG73" i="71"/>
  <c r="BG85" i="71"/>
  <c r="BG39" i="71"/>
  <c r="BG102" i="71"/>
  <c r="BG5" i="71"/>
  <c r="CI26" i="71"/>
  <c r="AJ99" i="73"/>
  <c r="AK59" i="73"/>
  <c r="AL150" i="73"/>
  <c r="CJ29" i="71"/>
  <c r="AJ64" i="73"/>
  <c r="AU111" i="65"/>
  <c r="AL59" i="73"/>
  <c r="CJ28" i="71"/>
  <c r="AJ34" i="65"/>
  <c r="CB7" i="65"/>
  <c r="AJ115" i="65"/>
  <c r="CH40" i="71"/>
  <c r="AL14" i="73"/>
  <c r="AL106" i="73"/>
  <c r="AN92" i="65"/>
  <c r="AL45" i="65"/>
  <c r="AL99" i="73"/>
  <c r="ES156" i="79"/>
  <c r="EP163" i="79"/>
  <c r="CH99" i="71"/>
  <c r="AM49" i="65"/>
  <c r="CG58" i="71"/>
  <c r="AM13" i="65"/>
  <c r="AN104" i="73"/>
  <c r="AL86" i="73"/>
  <c r="AM99" i="73"/>
  <c r="AN35" i="65"/>
  <c r="AN84" i="73"/>
  <c r="CD193" i="65"/>
  <c r="AL31" i="73"/>
  <c r="AJ41" i="73"/>
  <c r="CF40" i="71"/>
  <c r="CF82" i="71"/>
  <c r="AJ56" i="65"/>
  <c r="AK39" i="73"/>
  <c r="AN26" i="73"/>
  <c r="AN29" i="73"/>
  <c r="AN38" i="65"/>
  <c r="AM100" i="65"/>
  <c r="AL122" i="65"/>
  <c r="AR12" i="65"/>
  <c r="AQ58" i="65"/>
  <c r="AJ52" i="65"/>
  <c r="V9" i="71"/>
  <c r="M9" i="71" s="1"/>
  <c r="CH48" i="71"/>
  <c r="AM25" i="73"/>
  <c r="AL10" i="65"/>
  <c r="CD142" i="65"/>
  <c r="AM90" i="65"/>
  <c r="AK46" i="73"/>
  <c r="CF59" i="71"/>
  <c r="CJ59" i="71"/>
  <c r="AK50" i="73"/>
  <c r="AK157" i="65"/>
  <c r="CG81" i="71"/>
  <c r="AL61" i="73"/>
  <c r="AK49" i="65"/>
  <c r="AJ95" i="73"/>
  <c r="AK76" i="73"/>
  <c r="AL40" i="73"/>
  <c r="AL126" i="73"/>
  <c r="AJ18" i="73"/>
  <c r="AN36" i="73"/>
  <c r="AN97" i="65"/>
  <c r="AJ95" i="65"/>
  <c r="CH50" i="71"/>
  <c r="AN9" i="65"/>
  <c r="EP164" i="79"/>
  <c r="V15" i="79"/>
  <c r="CH8" i="71"/>
  <c r="AN58" i="65"/>
  <c r="CI18" i="71"/>
  <c r="AJ87" i="65"/>
  <c r="AJ78" i="73"/>
  <c r="AJ152" i="73"/>
  <c r="AN20" i="73"/>
  <c r="AR69" i="65"/>
  <c r="CI95" i="71"/>
  <c r="AQ98" i="65"/>
  <c r="CG49" i="71"/>
  <c r="CF19" i="71"/>
  <c r="AL44" i="73"/>
  <c r="V6" i="79"/>
  <c r="CI78" i="71"/>
  <c r="ES160" i="79"/>
  <c r="CJ15" i="71"/>
  <c r="AK62" i="73"/>
  <c r="AN66" i="65"/>
  <c r="AM116" i="73"/>
  <c r="AJ43" i="65"/>
  <c r="AK35" i="65"/>
  <c r="AM92" i="65"/>
  <c r="CG86" i="71"/>
  <c r="AT17" i="65"/>
  <c r="AM75" i="73"/>
  <c r="AQ92" i="65"/>
  <c r="AK86" i="73"/>
  <c r="CF39" i="71"/>
  <c r="CG65" i="71"/>
  <c r="AN85" i="65"/>
  <c r="AM30" i="65"/>
  <c r="AQ57" i="65"/>
  <c r="AM98" i="65"/>
  <c r="AL124" i="65"/>
  <c r="CB106" i="65"/>
  <c r="CD58" i="65"/>
  <c r="AK88" i="65"/>
  <c r="CG85" i="71"/>
  <c r="CF52" i="71"/>
  <c r="V22" i="71"/>
  <c r="M22" i="71" s="1"/>
  <c r="CJ42" i="71"/>
  <c r="AT104" i="65"/>
  <c r="CC149" i="65"/>
  <c r="AL35" i="65"/>
  <c r="CD54" i="65"/>
  <c r="CG64" i="71"/>
  <c r="CJ51" i="71"/>
  <c r="AK22" i="73"/>
  <c r="AJ27" i="65"/>
  <c r="CH93" i="71"/>
  <c r="AK132" i="73"/>
  <c r="AQ68" i="65"/>
  <c r="AJ142" i="73"/>
  <c r="AM89" i="73"/>
  <c r="CF37" i="71"/>
  <c r="AJ125" i="65"/>
  <c r="CD191" i="65"/>
  <c r="AM22" i="65"/>
  <c r="AT109" i="65"/>
  <c r="AM85" i="73"/>
  <c r="CF23" i="71"/>
  <c r="AL87" i="65"/>
  <c r="CD194" i="65"/>
  <c r="AK67" i="65"/>
  <c r="BI57" i="71"/>
  <c r="BI91" i="71"/>
  <c r="BI45" i="71"/>
  <c r="BI17" i="71"/>
  <c r="BI95" i="71"/>
  <c r="BI79" i="71"/>
  <c r="BI94" i="71"/>
  <c r="BI48" i="71"/>
  <c r="BI34" i="71"/>
  <c r="BI86" i="71"/>
  <c r="BI41" i="71"/>
  <c r="BI65" i="71"/>
  <c r="BI64" i="71"/>
  <c r="BI44" i="71"/>
  <c r="BI103" i="71"/>
  <c r="BI31" i="71"/>
  <c r="BI28" i="71"/>
  <c r="BI33" i="71"/>
  <c r="BI70" i="71"/>
  <c r="BI13" i="71"/>
  <c r="BI101" i="71"/>
  <c r="BI76" i="71"/>
  <c r="BI5" i="71"/>
  <c r="BI62" i="71"/>
  <c r="BI88" i="71"/>
  <c r="BI78" i="71"/>
  <c r="BI55" i="71"/>
  <c r="BI61" i="71"/>
  <c r="BI21" i="71"/>
  <c r="BI29" i="71"/>
  <c r="BI23" i="71"/>
  <c r="BI83" i="71"/>
  <c r="BI10" i="71"/>
  <c r="BI47" i="71"/>
  <c r="BI96" i="71"/>
  <c r="BI73" i="71"/>
  <c r="BI85" i="71"/>
  <c r="BI92" i="71"/>
  <c r="BI7" i="71"/>
  <c r="BI90" i="71"/>
  <c r="BI51" i="71"/>
  <c r="BI100" i="71"/>
  <c r="BI18" i="71"/>
  <c r="BI102" i="71"/>
  <c r="BI26" i="71"/>
  <c r="BI24" i="71"/>
  <c r="BI37" i="71"/>
  <c r="BI30" i="71"/>
  <c r="BI77" i="71"/>
  <c r="BI8" i="71"/>
  <c r="BI87" i="71"/>
  <c r="BI84" i="71"/>
  <c r="BI80" i="71"/>
  <c r="BI22" i="71"/>
  <c r="BI50" i="71"/>
  <c r="BI43" i="71"/>
  <c r="BI27" i="71"/>
  <c r="BI104" i="71"/>
  <c r="BI9" i="71"/>
  <c r="BI98" i="71"/>
  <c r="BI66" i="71"/>
  <c r="BI58" i="71"/>
  <c r="BI40" i="71"/>
  <c r="BI16" i="71"/>
  <c r="BI15" i="71"/>
  <c r="BI72" i="71"/>
  <c r="BI19" i="71"/>
  <c r="BI63" i="71"/>
  <c r="BI97" i="71"/>
  <c r="BI20" i="71"/>
  <c r="BI38" i="71"/>
  <c r="BI89" i="71"/>
  <c r="BI81" i="71"/>
  <c r="BI49" i="71"/>
  <c r="BI54" i="71"/>
  <c r="BI6" i="71"/>
  <c r="BI99" i="71"/>
  <c r="BI46" i="71"/>
  <c r="BI36" i="71"/>
  <c r="BI14" i="71"/>
  <c r="BI67" i="71"/>
  <c r="CJ5" i="71"/>
  <c r="BI56" i="71"/>
  <c r="BI60" i="71"/>
  <c r="BI82" i="71"/>
  <c r="BI11" i="71"/>
  <c r="BI68" i="71"/>
  <c r="BI69" i="71"/>
  <c r="BI93" i="71"/>
  <c r="BI52" i="71"/>
  <c r="BI75" i="71"/>
  <c r="BI35" i="71"/>
  <c r="BI12" i="71"/>
  <c r="BI74" i="71"/>
  <c r="BI59" i="71"/>
  <c r="BI25" i="71"/>
  <c r="BI42" i="71"/>
  <c r="BI53" i="71"/>
  <c r="BI39" i="71"/>
  <c r="BI71" i="71"/>
  <c r="BI32" i="71"/>
  <c r="AL38" i="73"/>
  <c r="AN60" i="73"/>
  <c r="AN5" i="65"/>
  <c r="CF92" i="71"/>
  <c r="AT141" i="65"/>
  <c r="AJ70" i="65"/>
  <c r="AL11" i="65"/>
  <c r="V7" i="71"/>
  <c r="M7" i="71" s="1"/>
  <c r="AM86" i="73"/>
  <c r="AK85" i="65"/>
  <c r="AM146" i="65"/>
  <c r="AK161" i="65"/>
  <c r="AL66" i="65"/>
  <c r="AN44" i="73"/>
  <c r="AN89" i="65"/>
  <c r="AK83" i="65"/>
  <c r="AS115" i="65"/>
  <c r="CH22" i="71"/>
  <c r="CF10" i="71"/>
  <c r="AT114" i="65"/>
  <c r="CC150" i="65"/>
  <c r="AJ54" i="73"/>
  <c r="AK112" i="65"/>
  <c r="V5" i="79"/>
  <c r="AN76" i="65"/>
  <c r="CG13" i="71"/>
  <c r="AS78" i="65"/>
  <c r="CH65" i="71"/>
  <c r="AM115" i="65"/>
  <c r="AJ15" i="73"/>
  <c r="AK36" i="73"/>
  <c r="AJ9" i="65"/>
  <c r="CG11" i="71"/>
  <c r="AJ140" i="73"/>
  <c r="AJ98" i="73"/>
  <c r="AN21" i="73"/>
  <c r="AQ148" i="65"/>
  <c r="AN138" i="81"/>
  <c r="AN16" i="81"/>
  <c r="AN67" i="81"/>
  <c r="AN153" i="81"/>
  <c r="AN115" i="81"/>
  <c r="AN144" i="81"/>
  <c r="AN123" i="81"/>
  <c r="AN26" i="81"/>
  <c r="AN85" i="81"/>
  <c r="AN104" i="81"/>
  <c r="AN92" i="81"/>
  <c r="AN161" i="81"/>
  <c r="AN52" i="81"/>
  <c r="AN39" i="81"/>
  <c r="AN83" i="81"/>
  <c r="AN140" i="81"/>
  <c r="AN86" i="81"/>
  <c r="AN98" i="81"/>
  <c r="AN103" i="81"/>
  <c r="AN51" i="81"/>
  <c r="AN70" i="81"/>
  <c r="AN14" i="81"/>
  <c r="AN163" i="81"/>
  <c r="AN20" i="81"/>
  <c r="AN90" i="81"/>
  <c r="AN80" i="81"/>
  <c r="AN114" i="81"/>
  <c r="AN149" i="81"/>
  <c r="AN75" i="81"/>
  <c r="AN71" i="81"/>
  <c r="AN8" i="81"/>
  <c r="AN79" i="81"/>
  <c r="AN54" i="81"/>
  <c r="AN50" i="81"/>
  <c r="AN139" i="81"/>
  <c r="AN87" i="81"/>
  <c r="AN154" i="81"/>
  <c r="AN46" i="81"/>
  <c r="AN165" i="81"/>
  <c r="AN126" i="81"/>
  <c r="AN99" i="81"/>
  <c r="AN158" i="81"/>
  <c r="AN112" i="81"/>
  <c r="AN13" i="81"/>
  <c r="AN155" i="81"/>
  <c r="AN72" i="81"/>
  <c r="AN148" i="81"/>
  <c r="AN36" i="81"/>
  <c r="AN94" i="81"/>
  <c r="AN47" i="81"/>
  <c r="AN62" i="81"/>
  <c r="AN64" i="81"/>
  <c r="AN108" i="81"/>
  <c r="AN68" i="81"/>
  <c r="AN25" i="81"/>
  <c r="AN129" i="81"/>
  <c r="AN24" i="81"/>
  <c r="AN32" i="81"/>
  <c r="AN41" i="81"/>
  <c r="AN110" i="81"/>
  <c r="AN121" i="81"/>
  <c r="AN18" i="81"/>
  <c r="AN136" i="81"/>
  <c r="AN73" i="81"/>
  <c r="AN57" i="81"/>
  <c r="AN156" i="81"/>
  <c r="AN78" i="81"/>
  <c r="AN105" i="81"/>
  <c r="AN100" i="81"/>
  <c r="AN58" i="81"/>
  <c r="AN17" i="81"/>
  <c r="AN145" i="81"/>
  <c r="AN59" i="81"/>
  <c r="AN81" i="81"/>
  <c r="AN122" i="81"/>
  <c r="AN28" i="81"/>
  <c r="AN120" i="81"/>
  <c r="AN34" i="81"/>
  <c r="AN12" i="81"/>
  <c r="AN133" i="81"/>
  <c r="AN53" i="81"/>
  <c r="AN134" i="81"/>
  <c r="AN63" i="81"/>
  <c r="AN131" i="81"/>
  <c r="AN60" i="81"/>
  <c r="AN130" i="81"/>
  <c r="AN166" i="81"/>
  <c r="AN21" i="81"/>
  <c r="AN95" i="81"/>
  <c r="AN107" i="81"/>
  <c r="AN119" i="81"/>
  <c r="AN22" i="81"/>
  <c r="AN146" i="81"/>
  <c r="AN162" i="81"/>
  <c r="AN82" i="81"/>
  <c r="AN116" i="81"/>
  <c r="AN111" i="81"/>
  <c r="AN159" i="81"/>
  <c r="AN11" i="81"/>
  <c r="AN40" i="81"/>
  <c r="AN141" i="81"/>
  <c r="AN56" i="81"/>
  <c r="AN42" i="81"/>
  <c r="AN55" i="81"/>
  <c r="AN147" i="81"/>
  <c r="AN74" i="81"/>
  <c r="AN135" i="81"/>
  <c r="AN61" i="81"/>
  <c r="AN7" i="81"/>
  <c r="AN38" i="81"/>
  <c r="AN152" i="81"/>
  <c r="AN66" i="81"/>
  <c r="AN118" i="81"/>
  <c r="AN44" i="81"/>
  <c r="AN102" i="81"/>
  <c r="AN97" i="81"/>
  <c r="AN43" i="81"/>
  <c r="AN19" i="81"/>
  <c r="AN96" i="81"/>
  <c r="AN45" i="81"/>
  <c r="AN91" i="81"/>
  <c r="AN117" i="81"/>
  <c r="AN37" i="81"/>
  <c r="AN101" i="81"/>
  <c r="AN160" i="81"/>
  <c r="AN89" i="81"/>
  <c r="AN124" i="81"/>
  <c r="AN65" i="81"/>
  <c r="AN113" i="81"/>
  <c r="AN150" i="81"/>
  <c r="AN48" i="81"/>
  <c r="AN23" i="81"/>
  <c r="AN77" i="81"/>
  <c r="AN31" i="81"/>
  <c r="AN164" i="81"/>
  <c r="AN142" i="81"/>
  <c r="AN30" i="81"/>
  <c r="AN10" i="81"/>
  <c r="AN128" i="81"/>
  <c r="AN84" i="81"/>
  <c r="AN76" i="81"/>
  <c r="AN9" i="81"/>
  <c r="AN106" i="81"/>
  <c r="AN125" i="81"/>
  <c r="AN27" i="81"/>
  <c r="AN143" i="81"/>
  <c r="AN33" i="81"/>
  <c r="AN29" i="81"/>
  <c r="AN35" i="81"/>
  <c r="AN157" i="81"/>
  <c r="AN151" i="81"/>
  <c r="AN132" i="81"/>
  <c r="AN15" i="81"/>
  <c r="AN69" i="81"/>
  <c r="AN93" i="81"/>
  <c r="AN137" i="81"/>
  <c r="AN49" i="81"/>
  <c r="AN127" i="81"/>
  <c r="AN109" i="81"/>
  <c r="AN88" i="81"/>
  <c r="CJ38" i="71"/>
  <c r="AL81" i="73"/>
  <c r="AM45" i="65"/>
  <c r="EP161" i="79"/>
  <c r="CH61" i="71"/>
  <c r="CJ88" i="71"/>
  <c r="AU127" i="65"/>
  <c r="AK144" i="65"/>
  <c r="CB63" i="65"/>
  <c r="AK105" i="73"/>
  <c r="AS101" i="65"/>
  <c r="CI24" i="71"/>
  <c r="AL58" i="65"/>
  <c r="AR83" i="65"/>
  <c r="CC144" i="65"/>
  <c r="AT54" i="65"/>
  <c r="CD97" i="65"/>
  <c r="AL27" i="65"/>
  <c r="AK87" i="73"/>
  <c r="CF56" i="71"/>
  <c r="EP160" i="79"/>
  <c r="AR93" i="65"/>
  <c r="AK13" i="65"/>
  <c r="AN31" i="73"/>
  <c r="AM118" i="65"/>
  <c r="AM35" i="73"/>
  <c r="AT45" i="65"/>
  <c r="AR74" i="65"/>
  <c r="CC56" i="65"/>
  <c r="AQ136" i="65"/>
  <c r="AS118" i="65"/>
  <c r="AL68" i="73"/>
  <c r="AL61" i="65"/>
  <c r="V21" i="79"/>
  <c r="AN145" i="73"/>
  <c r="AK99" i="73"/>
  <c r="CD102" i="65"/>
  <c r="AM8" i="65"/>
  <c r="AL112" i="65"/>
  <c r="AM72" i="65"/>
  <c r="AU88" i="65"/>
  <c r="CG27" i="71"/>
  <c r="AJ90" i="65"/>
  <c r="CG73" i="71"/>
  <c r="AK151" i="65"/>
  <c r="CI16" i="71"/>
  <c r="AJ120" i="73"/>
  <c r="AM47" i="65"/>
  <c r="AT112" i="65"/>
  <c r="AM108" i="65"/>
  <c r="AN60" i="65"/>
  <c r="AJ35" i="73"/>
  <c r="CI54" i="71"/>
  <c r="CG54" i="71"/>
  <c r="AN61" i="65"/>
  <c r="CH12" i="71"/>
  <c r="AL101" i="65"/>
  <c r="AL60" i="73"/>
  <c r="CI34" i="71"/>
  <c r="AK74" i="73"/>
  <c r="AK138" i="65"/>
  <c r="V23" i="71"/>
  <c r="M23" i="71" s="1"/>
  <c r="CD6" i="65"/>
  <c r="AJ36" i="73"/>
  <c r="AL15" i="65"/>
  <c r="AK71" i="73"/>
  <c r="AL57" i="65"/>
  <c r="AM14" i="73"/>
  <c r="CH47" i="71"/>
  <c r="AT69" i="65"/>
  <c r="CD141" i="65"/>
  <c r="AL97" i="65"/>
  <c r="AU139" i="65"/>
  <c r="AQ114" i="65"/>
  <c r="CC15" i="65"/>
  <c r="AL149" i="65"/>
  <c r="AN158" i="65"/>
  <c r="AM85" i="65"/>
  <c r="AU55" i="65"/>
  <c r="AS103" i="65"/>
  <c r="AN48" i="73"/>
  <c r="AT138" i="65"/>
  <c r="AM16" i="65"/>
  <c r="AJ22" i="73"/>
  <c r="AM29" i="73"/>
  <c r="AN48" i="65"/>
  <c r="CI58" i="71"/>
  <c r="AJ94" i="73"/>
  <c r="CJ54" i="71"/>
  <c r="AM132" i="73"/>
  <c r="AM55" i="65"/>
  <c r="AU33" i="65"/>
  <c r="AN13" i="73"/>
  <c r="AN15" i="65"/>
  <c r="CD95" i="65"/>
  <c r="AM109" i="73"/>
  <c r="AK121" i="73"/>
  <c r="AM73" i="65"/>
  <c r="CJ21" i="71"/>
  <c r="AK11" i="73"/>
  <c r="AU39" i="65"/>
  <c r="AN97" i="73"/>
  <c r="AK5" i="73"/>
  <c r="AM91" i="73"/>
  <c r="AL109" i="65"/>
  <c r="AM33" i="65"/>
  <c r="AK65" i="65"/>
  <c r="AJ47" i="73"/>
  <c r="AQ124" i="65"/>
  <c r="CC16" i="65"/>
  <c r="CF27" i="71"/>
  <c r="AM30" i="73"/>
  <c r="CG20" i="71"/>
  <c r="AK44" i="73"/>
  <c r="AN90" i="73"/>
  <c r="AJ123" i="73"/>
  <c r="AK118" i="65"/>
  <c r="AL160" i="73"/>
  <c r="CB188" i="65"/>
  <c r="AN44" i="65"/>
  <c r="AS152" i="65"/>
  <c r="AJ145" i="65"/>
  <c r="AU49" i="65"/>
  <c r="AL23" i="65"/>
  <c r="V11" i="79"/>
  <c r="AM71" i="73"/>
  <c r="CI20" i="71"/>
  <c r="AJ132" i="65"/>
  <c r="V13" i="71"/>
  <c r="M13" i="71" s="1"/>
  <c r="AL102" i="65"/>
  <c r="CJ103" i="71"/>
  <c r="CJ67" i="71"/>
  <c r="AK81" i="65"/>
  <c r="AN160" i="73"/>
  <c r="AL63" i="65"/>
  <c r="AN47" i="73"/>
  <c r="AM17" i="73"/>
  <c r="AU147" i="65"/>
  <c r="CJ13" i="71"/>
  <c r="AJ85" i="65"/>
  <c r="AM58" i="65"/>
  <c r="AJ102" i="65"/>
  <c r="AS34" i="65"/>
  <c r="CC97" i="65"/>
  <c r="AK150" i="65"/>
  <c r="AJ62" i="73"/>
  <c r="AN24" i="65"/>
  <c r="CB186" i="65"/>
  <c r="CG57" i="71"/>
  <c r="CF45" i="71"/>
  <c r="AM42" i="65"/>
  <c r="AU61" i="65"/>
  <c r="CH97" i="71"/>
  <c r="AM13" i="73"/>
  <c r="AT106" i="65"/>
  <c r="CI46" i="71"/>
  <c r="AK155" i="65"/>
  <c r="AK32" i="65"/>
  <c r="CJ78" i="71"/>
  <c r="AK53" i="73"/>
  <c r="AM23" i="65"/>
  <c r="AL115" i="65"/>
  <c r="AM36" i="65"/>
  <c r="AL41" i="73"/>
  <c r="CF88" i="71"/>
  <c r="AN23" i="65"/>
  <c r="AM37" i="73"/>
  <c r="AL118" i="73"/>
  <c r="CI57" i="71"/>
  <c r="AT125" i="65"/>
  <c r="AN11" i="73"/>
  <c r="AL141" i="65"/>
  <c r="AU25" i="65"/>
  <c r="V19" i="71"/>
  <c r="M19" i="71" s="1"/>
  <c r="AM83" i="73"/>
  <c r="AL137" i="65"/>
  <c r="AN40" i="73"/>
  <c r="AK86" i="65"/>
  <c r="CH72" i="71"/>
  <c r="AJ38" i="65"/>
  <c r="AN150" i="65"/>
  <c r="AL145" i="73"/>
  <c r="CG93" i="71"/>
  <c r="AJ121" i="73"/>
  <c r="AJ49" i="73"/>
  <c r="AK70" i="65"/>
  <c r="CD55" i="65"/>
  <c r="CG8" i="71"/>
  <c r="AK8" i="73"/>
  <c r="AL45" i="73"/>
  <c r="AJ85" i="73"/>
  <c r="AN49" i="65"/>
  <c r="AU113" i="65"/>
  <c r="AK38" i="73"/>
  <c r="AN12" i="65"/>
  <c r="CI53" i="71"/>
  <c r="CG33" i="71"/>
  <c r="AM69" i="73"/>
  <c r="AQ119" i="65"/>
  <c r="AJ83" i="65"/>
  <c r="AU48" i="65"/>
  <c r="AU37" i="65"/>
  <c r="CB52" i="65"/>
  <c r="AK34" i="65"/>
  <c r="AT133" i="65"/>
  <c r="AN73" i="73"/>
  <c r="AK107" i="65"/>
  <c r="AT47" i="65"/>
  <c r="AQ32" i="65"/>
  <c r="AK73" i="73"/>
  <c r="CH29" i="71"/>
  <c r="AL90" i="65"/>
  <c r="CH37" i="71"/>
  <c r="AJ73" i="73"/>
  <c r="CF35" i="71"/>
  <c r="CI12" i="71"/>
  <c r="AJ36" i="65"/>
  <c r="AJ54" i="65"/>
  <c r="CB9" i="65"/>
  <c r="AJ93" i="65"/>
  <c r="AJ91" i="73"/>
  <c r="AU10" i="65"/>
  <c r="CD100" i="65"/>
  <c r="AK65" i="73"/>
  <c r="AL13" i="73"/>
  <c r="AJ33" i="65"/>
  <c r="AL19" i="65"/>
  <c r="CG35" i="71"/>
  <c r="CG42" i="71"/>
  <c r="CD101" i="65"/>
  <c r="AU78" i="65"/>
  <c r="CH67" i="71"/>
  <c r="CI6" i="71"/>
  <c r="AJ120" i="65"/>
  <c r="AJ61" i="65"/>
  <c r="AJ5" i="65"/>
  <c r="AL7" i="73"/>
  <c r="AK94" i="65"/>
  <c r="CB58" i="65"/>
  <c r="AL26" i="65"/>
  <c r="AS159" i="65"/>
  <c r="AN128" i="73"/>
  <c r="AQ52" i="65"/>
  <c r="AN96" i="65"/>
  <c r="AJ62" i="65"/>
  <c r="AN19" i="73"/>
  <c r="AM93" i="73"/>
  <c r="CF32" i="71"/>
  <c r="AT66" i="65"/>
  <c r="AN52" i="65"/>
  <c r="AJ20" i="73"/>
  <c r="CH83" i="71"/>
  <c r="AN80" i="65"/>
  <c r="AL52" i="73"/>
  <c r="V10" i="71"/>
  <c r="M10" i="71" s="1"/>
  <c r="AK76" i="65"/>
  <c r="AN76" i="73"/>
  <c r="AN7" i="73"/>
  <c r="AK70" i="73"/>
  <c r="AK162" i="73"/>
  <c r="CJ85" i="71"/>
  <c r="ET158" i="79"/>
  <c r="AU72" i="65"/>
  <c r="AJ105" i="73"/>
  <c r="AN99" i="73"/>
  <c r="AT16" i="65"/>
  <c r="AJ55" i="65"/>
  <c r="CJ69" i="71"/>
  <c r="AR151" i="65"/>
  <c r="CG55" i="71"/>
  <c r="CI81" i="71"/>
  <c r="CF83" i="71"/>
  <c r="AQ75" i="65"/>
  <c r="CG39" i="71"/>
  <c r="CG52" i="71"/>
  <c r="AN131" i="73"/>
  <c r="AM90" i="73"/>
  <c r="AK111" i="65"/>
  <c r="AS45" i="65"/>
  <c r="AR113" i="65"/>
  <c r="AL56" i="65"/>
  <c r="CI68" i="71"/>
  <c r="AN80" i="73"/>
  <c r="EQ163" i="79"/>
  <c r="AS136" i="65"/>
  <c r="AL21" i="65"/>
  <c r="AK28" i="73"/>
  <c r="AL156" i="65"/>
  <c r="AJ99" i="65"/>
  <c r="AN11" i="65"/>
  <c r="AS90" i="65"/>
  <c r="AT134" i="65"/>
  <c r="CC152" i="65"/>
  <c r="CJ58" i="71"/>
  <c r="AJ9" i="73"/>
  <c r="CI70" i="71"/>
  <c r="AJ138" i="73"/>
  <c r="AN43" i="73"/>
  <c r="AL143" i="65"/>
  <c r="AS72" i="65"/>
  <c r="AL48" i="73"/>
  <c r="AJ80" i="65"/>
  <c r="AK90" i="65"/>
  <c r="AM12" i="65"/>
  <c r="CF76" i="71"/>
  <c r="AQ10" i="65"/>
  <c r="CH73" i="71"/>
  <c r="CC146" i="65"/>
  <c r="AT74" i="65"/>
  <c r="CI82" i="71"/>
  <c r="AR18" i="65"/>
  <c r="CG24" i="71"/>
  <c r="AS35" i="65"/>
  <c r="CJ91" i="71"/>
  <c r="AJ26" i="65"/>
  <c r="AJ60" i="73"/>
  <c r="AL6" i="73"/>
  <c r="CH14" i="71"/>
  <c r="AJ76" i="65"/>
  <c r="AM84" i="65"/>
  <c r="CB147" i="65"/>
  <c r="AL12" i="65"/>
  <c r="AT9" i="65"/>
  <c r="AR105" i="65"/>
  <c r="AU150" i="65"/>
  <c r="AQ38" i="65"/>
  <c r="CJ76" i="71"/>
  <c r="CF13" i="71"/>
  <c r="AL82" i="73"/>
  <c r="AN43" i="65"/>
  <c r="AK58" i="65"/>
  <c r="CI101" i="71"/>
  <c r="BY93" i="71"/>
  <c r="BY94" i="71"/>
  <c r="BY102" i="71"/>
  <c r="BY99" i="71"/>
  <c r="BY97" i="71"/>
  <c r="BY98" i="71"/>
  <c r="BY103" i="71"/>
  <c r="BY92" i="71"/>
  <c r="BY104" i="71"/>
  <c r="BY96" i="71"/>
  <c r="BY100" i="71"/>
  <c r="BY101" i="71"/>
  <c r="BY91" i="71"/>
  <c r="BY95" i="71"/>
  <c r="CI80" i="71"/>
  <c r="AL8" i="73"/>
  <c r="AJ93" i="73"/>
  <c r="AL56" i="73"/>
  <c r="AL131" i="73"/>
  <c r="AK39" i="65"/>
  <c r="AM88" i="65"/>
  <c r="CI36" i="71"/>
  <c r="CB85" i="71"/>
  <c r="CB91" i="71"/>
  <c r="CB6" i="71"/>
  <c r="CB93" i="71"/>
  <c r="CB74" i="71"/>
  <c r="CB89" i="71"/>
  <c r="CB8" i="71"/>
  <c r="CB48" i="71"/>
  <c r="CB87" i="71"/>
  <c r="CB69" i="71"/>
  <c r="CB88" i="71"/>
  <c r="CB22" i="71"/>
  <c r="CB42" i="71"/>
  <c r="CB63" i="71"/>
  <c r="CB84" i="71"/>
  <c r="CB76" i="71"/>
  <c r="CB37" i="71"/>
  <c r="CB83" i="71"/>
  <c r="CB67" i="71"/>
  <c r="CB99" i="71"/>
  <c r="CB38" i="71"/>
  <c r="CB60" i="71"/>
  <c r="CB92" i="71"/>
  <c r="CB23" i="71"/>
  <c r="CB68" i="71"/>
  <c r="CB15" i="71"/>
  <c r="CB75" i="71"/>
  <c r="CB31" i="71"/>
  <c r="CB73" i="71"/>
  <c r="CB17" i="71"/>
  <c r="CB65" i="71"/>
  <c r="CB54" i="71"/>
  <c r="CB50" i="71"/>
  <c r="CB71" i="71"/>
  <c r="CB57" i="71"/>
  <c r="CB51" i="71"/>
  <c r="CB45" i="71"/>
  <c r="CB24" i="71"/>
  <c r="CB64" i="71"/>
  <c r="CB77" i="71"/>
  <c r="CB79" i="71"/>
  <c r="CB103" i="71"/>
  <c r="CB19" i="71"/>
  <c r="CB7" i="71"/>
  <c r="CB61" i="71"/>
  <c r="CB52" i="71"/>
  <c r="CB46" i="71"/>
  <c r="CB9" i="71"/>
  <c r="CB47" i="71"/>
  <c r="CB25" i="71"/>
  <c r="CB35" i="71"/>
  <c r="CB34" i="71"/>
  <c r="CB98" i="71"/>
  <c r="CB55" i="71"/>
  <c r="CB81" i="71"/>
  <c r="CB16" i="71"/>
  <c r="CB59" i="71"/>
  <c r="CB49" i="71"/>
  <c r="CB18" i="71"/>
  <c r="CB14" i="71"/>
  <c r="CB36" i="71"/>
  <c r="CB56" i="71"/>
  <c r="CB29" i="71"/>
  <c r="CB95" i="71"/>
  <c r="CB41" i="71"/>
  <c r="CB28" i="71"/>
  <c r="CB44" i="71"/>
  <c r="CB43" i="71"/>
  <c r="CB86" i="71"/>
  <c r="CB27" i="71"/>
  <c r="CB82" i="71"/>
  <c r="CB26" i="71"/>
  <c r="CB78" i="71"/>
  <c r="CB97" i="71"/>
  <c r="CB40" i="71"/>
  <c r="CB53" i="71"/>
  <c r="CB21" i="71"/>
  <c r="CB39" i="71"/>
  <c r="CB13" i="71"/>
  <c r="CB10" i="71"/>
  <c r="CB104" i="71"/>
  <c r="CB100" i="71"/>
  <c r="CB80" i="71"/>
  <c r="CB94" i="71"/>
  <c r="CB32" i="71"/>
  <c r="CB72" i="71"/>
  <c r="CB62" i="71"/>
  <c r="CB66" i="71"/>
  <c r="CB30" i="71"/>
  <c r="CB90" i="71"/>
  <c r="CB58" i="71"/>
  <c r="CB11" i="71"/>
  <c r="CB20" i="71"/>
  <c r="CB101" i="71"/>
  <c r="CB96" i="71"/>
  <c r="CB70" i="71"/>
  <c r="CB102" i="71"/>
  <c r="CB33" i="71"/>
  <c r="CB12" i="71"/>
  <c r="CG95" i="71"/>
  <c r="AS59" i="65"/>
  <c r="CF33" i="71"/>
  <c r="AN111" i="73"/>
  <c r="AM135" i="65"/>
  <c r="AN62" i="65"/>
  <c r="AR21" i="65"/>
  <c r="AM123" i="65"/>
  <c r="CJ18" i="71"/>
  <c r="AK18" i="65"/>
  <c r="CJ45" i="71"/>
  <c r="AK37" i="65"/>
  <c r="AN41" i="73"/>
  <c r="CF28" i="71"/>
  <c r="AU83" i="65"/>
  <c r="CD153" i="65"/>
  <c r="CJ27" i="71"/>
  <c r="AM66" i="65"/>
  <c r="AU29" i="65"/>
  <c r="CG61" i="71"/>
  <c r="AM28" i="73"/>
  <c r="AK138" i="73"/>
  <c r="CG37" i="71"/>
  <c r="AU97" i="65"/>
  <c r="V22" i="79"/>
  <c r="AL91" i="73"/>
  <c r="AU32" i="65"/>
  <c r="AM101" i="73"/>
  <c r="AM75" i="65"/>
  <c r="CG78" i="71"/>
  <c r="AL46" i="65"/>
  <c r="AL41" i="65"/>
  <c r="AL20" i="73"/>
  <c r="AL62" i="65"/>
  <c r="CD10" i="65"/>
  <c r="AJ161" i="65"/>
  <c r="AU73" i="65"/>
  <c r="CF34" i="71"/>
  <c r="AT72" i="65"/>
  <c r="AJ72" i="73"/>
  <c r="AL110" i="65"/>
  <c r="CI84" i="71"/>
  <c r="AJ82" i="73"/>
  <c r="AK117" i="65"/>
  <c r="CD146" i="65"/>
  <c r="CG100" i="71"/>
  <c r="CI50" i="71"/>
  <c r="CH25" i="71"/>
  <c r="AL134" i="65"/>
  <c r="CB107" i="65"/>
  <c r="CG14" i="71"/>
  <c r="AM74" i="73"/>
  <c r="AK28" i="65"/>
  <c r="AN122" i="73"/>
  <c r="CI62" i="71"/>
  <c r="AS22" i="65"/>
  <c r="AL71" i="65"/>
  <c r="AL36" i="73"/>
  <c r="CG75" i="71"/>
  <c r="AN79" i="65"/>
  <c r="CG46" i="71"/>
  <c r="AU59" i="65"/>
  <c r="AK19" i="65"/>
  <c r="AK162" i="65"/>
  <c r="AL85" i="65"/>
  <c r="AJ24" i="65"/>
  <c r="CB6" i="65"/>
  <c r="AL17" i="65"/>
  <c r="AU40" i="65"/>
  <c r="AN33" i="65"/>
  <c r="AJ96" i="73"/>
  <c r="CI85" i="71"/>
  <c r="CD199" i="65"/>
  <c r="AN114" i="65"/>
  <c r="CB195" i="65"/>
  <c r="AN81" i="65"/>
  <c r="AN88" i="73"/>
  <c r="AM139" i="65"/>
  <c r="AL16" i="65"/>
  <c r="AN30" i="73"/>
  <c r="AJ40" i="73"/>
  <c r="AN58" i="73"/>
  <c r="AJ153" i="65"/>
  <c r="CF102" i="71"/>
  <c r="CF30" i="71"/>
  <c r="AM59" i="73"/>
  <c r="AL74" i="73"/>
  <c r="CF70" i="71"/>
  <c r="CH68" i="71"/>
  <c r="AT27" i="65"/>
  <c r="AL100" i="65"/>
  <c r="CH44" i="71"/>
  <c r="AL92" i="65"/>
  <c r="AN132" i="73"/>
  <c r="AL98" i="73"/>
  <c r="AN38" i="73"/>
  <c r="CF38" i="71"/>
  <c r="CG18" i="71"/>
  <c r="AN23" i="73"/>
  <c r="AM34" i="73"/>
  <c r="ES155" i="79"/>
  <c r="AM65" i="73"/>
  <c r="CH75" i="71"/>
  <c r="CC191" i="65"/>
  <c r="AU74" i="65"/>
  <c r="AK63" i="65"/>
  <c r="AJ105" i="65"/>
  <c r="ET160" i="79"/>
  <c r="AT70" i="65"/>
  <c r="CC195" i="65"/>
  <c r="AU114" i="65"/>
  <c r="AJ75" i="65"/>
  <c r="AJ26" i="73"/>
  <c r="AN24" i="73"/>
  <c r="AJ40" i="65"/>
  <c r="AL49" i="65"/>
  <c r="AK33" i="65"/>
  <c r="AK38" i="65"/>
  <c r="AL88" i="65"/>
  <c r="AK75" i="65"/>
  <c r="AJ19" i="65"/>
  <c r="AL39" i="65"/>
  <c r="AN159" i="73"/>
  <c r="AQ41" i="65"/>
  <c r="CI103" i="71"/>
  <c r="CI45" i="71"/>
  <c r="CC200" i="65"/>
  <c r="AU164" i="65"/>
  <c r="AL144" i="73"/>
  <c r="CD143" i="65"/>
  <c r="AT59" i="65"/>
  <c r="AN134" i="73"/>
  <c r="AK159" i="73"/>
  <c r="AQ45" i="65"/>
  <c r="AJ136" i="73"/>
  <c r="AS15" i="65"/>
  <c r="AN141" i="73"/>
  <c r="AK30" i="73"/>
  <c r="AL49" i="73"/>
  <c r="AS63" i="65"/>
  <c r="AQ7" i="65"/>
  <c r="AT155" i="65"/>
  <c r="AJ14" i="73"/>
  <c r="AM56" i="73"/>
  <c r="AT40" i="65"/>
  <c r="AR60" i="65"/>
  <c r="AN155" i="73"/>
  <c r="AM112" i="73"/>
  <c r="AM129" i="73"/>
  <c r="AT67" i="65"/>
  <c r="AQ17" i="65"/>
  <c r="AL119" i="65"/>
  <c r="AL158" i="65"/>
  <c r="AS12" i="65"/>
  <c r="CJ50" i="71"/>
  <c r="AS61" i="65"/>
  <c r="CI28" i="71"/>
  <c r="AN126" i="73"/>
  <c r="CD108" i="65"/>
  <c r="AJ59" i="73"/>
  <c r="AQ117" i="65"/>
  <c r="AQ60" i="65"/>
  <c r="CB146" i="65"/>
  <c r="AM74" i="65"/>
  <c r="CI7" i="71"/>
  <c r="AJ6" i="65"/>
  <c r="AS158" i="65"/>
  <c r="V13" i="79"/>
  <c r="AJ28" i="73"/>
  <c r="AK77" i="73"/>
  <c r="AT159" i="65"/>
  <c r="AL19" i="73"/>
  <c r="AQ108" i="65"/>
  <c r="CG9" i="71"/>
  <c r="CG16" i="71"/>
  <c r="CI32" i="71"/>
  <c r="AL141" i="73"/>
  <c r="AK104" i="73"/>
  <c r="CF49" i="71"/>
  <c r="AN65" i="73"/>
  <c r="AN39" i="73"/>
  <c r="CD99" i="65"/>
  <c r="AM21" i="73"/>
  <c r="CG40" i="71"/>
  <c r="AJ155" i="65"/>
  <c r="AR36" i="65"/>
  <c r="AK20" i="65"/>
  <c r="AM82" i="73"/>
  <c r="AL108" i="73"/>
  <c r="AL145" i="65"/>
  <c r="AR159" i="65"/>
  <c r="AU13" i="65"/>
  <c r="AK82" i="73"/>
  <c r="AL33" i="73"/>
  <c r="CH86" i="71"/>
  <c r="AJ111" i="65"/>
  <c r="CD64" i="65"/>
  <c r="AL156" i="73"/>
  <c r="AJ55" i="73"/>
  <c r="AL140" i="65"/>
  <c r="AU24" i="65"/>
  <c r="CC186" i="65"/>
  <c r="AN153" i="65"/>
  <c r="AK133" i="73"/>
  <c r="CH84" i="71"/>
  <c r="AL14" i="65"/>
  <c r="CB95" i="65"/>
  <c r="AN106" i="73"/>
  <c r="ET155" i="79"/>
  <c r="AQ83" i="65"/>
  <c r="AQ99" i="65"/>
  <c r="AS25" i="65"/>
  <c r="AQ131" i="65"/>
  <c r="AR137" i="65"/>
  <c r="CH6" i="71"/>
  <c r="AR88" i="65"/>
  <c r="AJ137" i="73"/>
  <c r="AS133" i="65"/>
  <c r="AJ67" i="73"/>
  <c r="AS149" i="65"/>
  <c r="CH26" i="71"/>
  <c r="AL159" i="65"/>
  <c r="AK17" i="65"/>
  <c r="AJ90" i="73"/>
  <c r="AK53" i="65"/>
  <c r="AT42" i="65"/>
  <c r="AM147" i="73"/>
  <c r="CH64" i="71"/>
  <c r="AL142" i="73"/>
  <c r="AL125" i="65"/>
  <c r="ER160" i="79"/>
  <c r="AJ107" i="65"/>
  <c r="CB13" i="65"/>
  <c r="AJ94" i="65"/>
  <c r="AQ122" i="65"/>
  <c r="AN18" i="73"/>
  <c r="AM46" i="65"/>
  <c r="AU141" i="65"/>
  <c r="CC102" i="65"/>
  <c r="AS84" i="65"/>
  <c r="AL75" i="73"/>
  <c r="AN22" i="73"/>
  <c r="AL54" i="73"/>
  <c r="CJ8" i="71"/>
  <c r="AT113" i="65"/>
  <c r="AT161" i="65"/>
  <c r="AN34" i="73"/>
  <c r="CD185" i="65"/>
  <c r="AJ27" i="73"/>
  <c r="AR142" i="65"/>
  <c r="AR20" i="65"/>
  <c r="AK82" i="65"/>
  <c r="AS16" i="65"/>
  <c r="AU117" i="65"/>
  <c r="V30" i="79"/>
  <c r="AJ35" i="65"/>
  <c r="AU100" i="65"/>
  <c r="AT58" i="65"/>
  <c r="AN128" i="65"/>
  <c r="AT78" i="65"/>
  <c r="AJ122" i="65"/>
  <c r="AN160" i="65"/>
  <c r="AS10" i="65"/>
  <c r="AL101" i="73"/>
  <c r="CI89" i="71"/>
  <c r="AK140" i="73"/>
  <c r="AL129" i="65"/>
  <c r="AU66" i="65"/>
  <c r="AR25" i="65"/>
  <c r="AU105" i="65"/>
  <c r="V17" i="79"/>
  <c r="AK48" i="73"/>
  <c r="AS48" i="65"/>
  <c r="AM113" i="65"/>
  <c r="AT25" i="65"/>
  <c r="AQ76" i="65"/>
  <c r="AT28" i="65"/>
  <c r="AN109" i="65"/>
  <c r="CH76" i="71"/>
  <c r="AJ41" i="65"/>
  <c r="AM132" i="65"/>
  <c r="AK126" i="65"/>
  <c r="AR89" i="65"/>
  <c r="AL102" i="73"/>
  <c r="AQ71" i="65"/>
  <c r="AJ130" i="65"/>
  <c r="AL25" i="65"/>
  <c r="AL9" i="65"/>
  <c r="CB189" i="65"/>
  <c r="AN54" i="65"/>
  <c r="AJ13" i="73"/>
  <c r="AL47" i="73"/>
  <c r="AN90" i="65"/>
  <c r="AN107" i="65"/>
  <c r="AT10" i="65"/>
  <c r="AR87" i="65"/>
  <c r="AO51" i="81"/>
  <c r="AO13" i="81"/>
  <c r="AO121" i="81"/>
  <c r="AO88" i="81"/>
  <c r="AO106" i="81"/>
  <c r="AO162" i="81"/>
  <c r="AO63" i="81"/>
  <c r="AO58" i="81"/>
  <c r="AO117" i="81"/>
  <c r="AO86" i="81"/>
  <c r="AO12" i="81"/>
  <c r="AO126" i="81"/>
  <c r="AO73" i="81"/>
  <c r="AO81" i="81"/>
  <c r="AO18" i="81"/>
  <c r="AO32" i="81"/>
  <c r="AO84" i="81"/>
  <c r="AO112" i="81"/>
  <c r="AO89" i="81"/>
  <c r="AO78" i="81"/>
  <c r="AO25" i="81"/>
  <c r="AO41" i="81"/>
  <c r="AO27" i="81"/>
  <c r="AO31" i="81"/>
  <c r="AO100" i="81"/>
  <c r="AO55" i="81"/>
  <c r="AO47" i="81"/>
  <c r="AO94" i="81"/>
  <c r="AO19" i="81"/>
  <c r="AO49" i="81"/>
  <c r="AO66" i="81"/>
  <c r="AO46" i="81"/>
  <c r="AO36" i="81"/>
  <c r="AO148" i="81"/>
  <c r="AO118" i="81"/>
  <c r="AO165" i="81"/>
  <c r="AO72" i="81"/>
  <c r="AO42" i="81"/>
  <c r="AO166" i="81"/>
  <c r="AO133" i="81"/>
  <c r="AO155" i="81"/>
  <c r="AO91" i="81"/>
  <c r="AO125" i="81"/>
  <c r="AO143" i="81"/>
  <c r="AO160" i="81"/>
  <c r="AO29" i="81"/>
  <c r="AO15" i="81"/>
  <c r="AO153" i="81"/>
  <c r="AO97" i="81"/>
  <c r="AO21" i="81"/>
  <c r="AO123" i="81"/>
  <c r="AO104" i="81"/>
  <c r="AO152" i="81"/>
  <c r="AO60" i="81"/>
  <c r="AO62" i="81"/>
  <c r="AO138" i="81"/>
  <c r="AO56" i="81"/>
  <c r="AO163" i="81"/>
  <c r="AO109" i="81"/>
  <c r="AO26" i="81"/>
  <c r="AO150" i="81"/>
  <c r="AO139" i="81"/>
  <c r="AO151" i="81"/>
  <c r="AO59" i="81"/>
  <c r="AO67" i="81"/>
  <c r="AO132" i="81"/>
  <c r="AO142" i="81"/>
  <c r="AO141" i="81"/>
  <c r="AO44" i="81"/>
  <c r="AO114" i="81"/>
  <c r="AO65" i="81"/>
  <c r="AO75" i="81"/>
  <c r="AO102" i="81"/>
  <c r="AO147" i="81"/>
  <c r="AO115" i="81"/>
  <c r="AO33" i="81"/>
  <c r="AO98" i="81"/>
  <c r="AO9" i="81"/>
  <c r="AO82" i="81"/>
  <c r="AO35" i="81"/>
  <c r="AO79" i="81"/>
  <c r="AO134" i="81"/>
  <c r="AO131" i="81"/>
  <c r="AO8" i="81"/>
  <c r="AO137" i="81"/>
  <c r="AO28" i="81"/>
  <c r="AO90" i="81"/>
  <c r="AO122" i="81"/>
  <c r="AO37" i="81"/>
  <c r="AO120" i="81"/>
  <c r="AO146" i="81"/>
  <c r="AO124" i="81"/>
  <c r="AO54" i="81"/>
  <c r="AO68" i="81"/>
  <c r="AO157" i="81"/>
  <c r="AO156" i="81"/>
  <c r="AO95" i="81"/>
  <c r="AO7" i="81"/>
  <c r="AO57" i="81"/>
  <c r="AO80" i="81"/>
  <c r="AO38" i="81"/>
  <c r="AO11" i="81"/>
  <c r="AO39" i="81"/>
  <c r="AO77" i="81"/>
  <c r="AO61" i="81"/>
  <c r="AO103" i="81"/>
  <c r="AO145" i="81"/>
  <c r="AO53" i="81"/>
  <c r="AO43" i="81"/>
  <c r="AO10" i="81"/>
  <c r="AO116" i="81"/>
  <c r="AO136" i="81"/>
  <c r="AO129" i="81"/>
  <c r="AO52" i="81"/>
  <c r="AO22" i="81"/>
  <c r="AO135" i="81"/>
  <c r="AO50" i="81"/>
  <c r="AO74" i="81"/>
  <c r="AO30" i="81"/>
  <c r="AO23" i="81"/>
  <c r="AO64" i="81"/>
  <c r="AO83" i="81"/>
  <c r="AO140" i="81"/>
  <c r="AO128" i="81"/>
  <c r="AO144" i="81"/>
  <c r="AO99" i="81"/>
  <c r="AO14" i="81"/>
  <c r="AO110" i="81"/>
  <c r="AO149" i="81"/>
  <c r="AO92" i="81"/>
  <c r="AO17" i="81"/>
  <c r="AO130" i="81"/>
  <c r="AO158" i="81"/>
  <c r="AO154" i="81"/>
  <c r="AO85" i="81"/>
  <c r="AO101" i="81"/>
  <c r="AO34" i="81"/>
  <c r="AO70" i="81"/>
  <c r="AO96" i="81"/>
  <c r="AO24" i="81"/>
  <c r="AO87" i="81"/>
  <c r="AO69" i="81"/>
  <c r="AO111" i="81"/>
  <c r="AO93" i="81"/>
  <c r="AO48" i="81"/>
  <c r="AO108" i="81"/>
  <c r="AO164" i="81"/>
  <c r="AO71" i="81"/>
  <c r="AO16" i="81"/>
  <c r="AO113" i="81"/>
  <c r="AO76" i="81"/>
  <c r="AO40" i="81"/>
  <c r="AO159" i="81"/>
  <c r="AO119" i="81"/>
  <c r="AO105" i="81"/>
  <c r="AO127" i="81"/>
  <c r="AO45" i="81"/>
  <c r="AO161" i="81"/>
  <c r="AO20" i="81"/>
  <c r="AO107" i="81"/>
  <c r="CF63" i="71"/>
  <c r="AJ15" i="65"/>
  <c r="AN87" i="65"/>
  <c r="AN46" i="73"/>
  <c r="AN25" i="73"/>
  <c r="AM14" i="65"/>
  <c r="CB140" i="65"/>
  <c r="CB148" i="65"/>
  <c r="AM94" i="65"/>
  <c r="AS32" i="65"/>
  <c r="AK108" i="65"/>
  <c r="CD18" i="65"/>
  <c r="AM32" i="65"/>
  <c r="AQ133" i="65"/>
  <c r="CI75" i="71"/>
  <c r="AT35" i="65"/>
  <c r="CF36" i="71"/>
  <c r="AS71" i="65"/>
  <c r="CF89" i="71"/>
  <c r="CI41" i="71"/>
  <c r="CB154" i="65"/>
  <c r="AM154" i="65"/>
  <c r="AL46" i="73"/>
  <c r="AR17" i="65"/>
  <c r="CF20" i="71"/>
  <c r="AS55" i="65"/>
  <c r="AU91" i="65"/>
  <c r="AL79" i="73"/>
  <c r="AM35" i="65"/>
  <c r="AJ135" i="73"/>
  <c r="AK115" i="73"/>
  <c r="AN96" i="73"/>
  <c r="AK91" i="73"/>
  <c r="CB152" i="65"/>
  <c r="AM134" i="65"/>
  <c r="AS56" i="65"/>
  <c r="CH87" i="71"/>
  <c r="AK14" i="73"/>
  <c r="AN99" i="65"/>
  <c r="AJ60" i="65"/>
  <c r="AJ96" i="65"/>
  <c r="AN125" i="73"/>
  <c r="AJ156" i="73"/>
  <c r="CJ44" i="71"/>
  <c r="AQ59" i="65"/>
  <c r="AT46" i="65"/>
  <c r="AS27" i="65"/>
  <c r="AR155" i="65"/>
  <c r="AL120" i="65"/>
  <c r="AK134" i="65"/>
  <c r="CB62" i="65"/>
  <c r="AT18" i="65"/>
  <c r="AL162" i="65"/>
  <c r="AK100" i="65"/>
  <c r="AN102" i="65"/>
  <c r="CG23" i="71"/>
  <c r="AK66" i="65"/>
  <c r="AR154" i="65"/>
  <c r="CC64" i="65"/>
  <c r="CF15" i="71"/>
  <c r="CG36" i="71"/>
  <c r="CJ37" i="71"/>
  <c r="AM126" i="73"/>
  <c r="CD20" i="65"/>
  <c r="BR105" i="69"/>
  <c r="CJ12" i="71"/>
  <c r="AM155" i="73"/>
  <c r="AJ163" i="65"/>
  <c r="AJ48" i="65"/>
  <c r="CH52" i="71"/>
  <c r="CJ98" i="71"/>
  <c r="AK88" i="73"/>
  <c r="EQ160" i="79"/>
  <c r="CI69" i="71"/>
  <c r="AM71" i="65"/>
  <c r="CJ11" i="71"/>
  <c r="AK136" i="73"/>
  <c r="CI94" i="71"/>
  <c r="AR136" i="65"/>
  <c r="CI72" i="71"/>
  <c r="CD148" i="65"/>
  <c r="AQ107" i="65"/>
  <c r="AS142" i="65"/>
  <c r="CC52" i="65"/>
  <c r="AR34" i="65"/>
  <c r="AN133" i="73"/>
  <c r="AJ39" i="65"/>
  <c r="BZ51" i="71"/>
  <c r="BZ28" i="71"/>
  <c r="BZ38" i="71"/>
  <c r="BZ73" i="71"/>
  <c r="BZ58" i="71"/>
  <c r="BZ17" i="71"/>
  <c r="BZ69" i="71"/>
  <c r="BZ65" i="71"/>
  <c r="BZ50" i="71"/>
  <c r="BZ13" i="71"/>
  <c r="BZ86" i="71"/>
  <c r="BZ59" i="71"/>
  <c r="BZ82" i="71"/>
  <c r="BZ92" i="71"/>
  <c r="BZ29" i="71"/>
  <c r="BZ90" i="71"/>
  <c r="BZ98" i="71"/>
  <c r="BZ104" i="71"/>
  <c r="BZ76" i="71"/>
  <c r="BZ34" i="71"/>
  <c r="BZ22" i="71"/>
  <c r="BZ35" i="71"/>
  <c r="BZ63" i="71"/>
  <c r="BZ27" i="71"/>
  <c r="BZ53" i="71"/>
  <c r="BZ37" i="71"/>
  <c r="BZ93" i="71"/>
  <c r="BZ14" i="71"/>
  <c r="BZ97" i="71"/>
  <c r="BZ12" i="71"/>
  <c r="BZ43" i="71"/>
  <c r="BZ23" i="71"/>
  <c r="BZ18" i="71"/>
  <c r="BZ79" i="71"/>
  <c r="BZ62" i="71"/>
  <c r="BZ48" i="71"/>
  <c r="BZ84" i="71"/>
  <c r="BZ99" i="71"/>
  <c r="BZ26" i="71"/>
  <c r="BZ70" i="71"/>
  <c r="BZ39" i="71"/>
  <c r="BZ72" i="71"/>
  <c r="BZ24" i="71"/>
  <c r="BZ83" i="71"/>
  <c r="BZ96" i="71"/>
  <c r="BZ71" i="71"/>
  <c r="BZ88" i="71"/>
  <c r="BZ66" i="71"/>
  <c r="BZ75" i="71"/>
  <c r="BZ54" i="71"/>
  <c r="BZ31" i="71"/>
  <c r="BZ85" i="71"/>
  <c r="BZ94" i="71"/>
  <c r="BZ41" i="71"/>
  <c r="BZ95" i="71"/>
  <c r="BZ103" i="71"/>
  <c r="BZ101" i="71"/>
  <c r="BZ21" i="71"/>
  <c r="BZ40" i="71"/>
  <c r="BZ33" i="71"/>
  <c r="BZ61" i="71"/>
  <c r="BZ32" i="71"/>
  <c r="BZ20" i="71"/>
  <c r="BZ30" i="71"/>
  <c r="BZ45" i="71"/>
  <c r="BZ87" i="71"/>
  <c r="BZ57" i="71"/>
  <c r="BZ56" i="71"/>
  <c r="BZ77" i="71"/>
  <c r="BZ100" i="71"/>
  <c r="BZ89" i="71"/>
  <c r="BZ44" i="71"/>
  <c r="BZ15" i="71"/>
  <c r="BZ42" i="71"/>
  <c r="BZ68" i="71"/>
  <c r="BZ49" i="71"/>
  <c r="BZ52" i="71"/>
  <c r="BZ81" i="71"/>
  <c r="BZ67" i="71"/>
  <c r="BZ102" i="71"/>
  <c r="BZ91" i="71"/>
  <c r="BZ25" i="71"/>
  <c r="BZ16" i="71"/>
  <c r="BZ80" i="71"/>
  <c r="BZ36" i="71"/>
  <c r="BZ74" i="71"/>
  <c r="BZ55" i="71"/>
  <c r="BZ46" i="71"/>
  <c r="BZ19" i="71"/>
  <c r="BZ60" i="71"/>
  <c r="BZ78" i="71"/>
  <c r="BZ64" i="71"/>
  <c r="BZ47" i="71"/>
  <c r="CG10" i="71"/>
  <c r="CB198" i="65"/>
  <c r="AN144" i="65"/>
  <c r="CD187" i="65"/>
  <c r="AK96" i="65"/>
  <c r="CH91" i="71"/>
  <c r="CD8" i="65"/>
  <c r="AK117" i="73"/>
  <c r="AJ127" i="65"/>
  <c r="AS145" i="65"/>
  <c r="AR76" i="65"/>
  <c r="AJ118" i="73"/>
  <c r="AR70" i="65"/>
  <c r="AT43" i="65"/>
  <c r="AM33" i="73"/>
  <c r="AS126" i="65"/>
  <c r="CI30" i="71"/>
  <c r="AN98" i="65"/>
  <c r="AK30" i="65"/>
  <c r="AK80" i="65"/>
  <c r="CG72" i="71"/>
  <c r="AU126" i="65"/>
  <c r="AL11" i="73"/>
  <c r="CI104" i="71"/>
  <c r="AK145" i="65"/>
  <c r="CC12" i="65"/>
  <c r="AQ84" i="65"/>
  <c r="CG19" i="71"/>
  <c r="AK96" i="73"/>
  <c r="AN91" i="73"/>
  <c r="AJ71" i="65"/>
  <c r="AM27" i="73"/>
  <c r="AJ131" i="65"/>
  <c r="CF16" i="71"/>
  <c r="AM62" i="73"/>
  <c r="CI9" i="71"/>
  <c r="AM93" i="65"/>
  <c r="CB108" i="65"/>
  <c r="AL144" i="65"/>
  <c r="AN93" i="65"/>
  <c r="AM65" i="65"/>
  <c r="AR146" i="65"/>
  <c r="AR8" i="65"/>
  <c r="AM20" i="73"/>
  <c r="CF81" i="71"/>
  <c r="AN148" i="65"/>
  <c r="AM57" i="73"/>
  <c r="CC63" i="65"/>
  <c r="AR144" i="65"/>
  <c r="AS160" i="65"/>
  <c r="AK153" i="73"/>
  <c r="AJ137" i="65"/>
  <c r="AN100" i="73"/>
  <c r="CI49" i="71"/>
  <c r="AM105" i="73"/>
  <c r="AK23" i="65"/>
  <c r="AM26" i="65"/>
  <c r="ET161" i="79"/>
  <c r="CG103" i="71"/>
  <c r="AM60" i="73"/>
  <c r="CI59" i="71"/>
  <c r="CJ25" i="71"/>
  <c r="CG82" i="71"/>
  <c r="AT98" i="65"/>
  <c r="AT79" i="65"/>
  <c r="AL105" i="73"/>
  <c r="V32" i="79"/>
  <c r="CF91" i="71"/>
  <c r="CJ53" i="71"/>
  <c r="ET156" i="79"/>
  <c r="AS123" i="65"/>
  <c r="CI90" i="71"/>
  <c r="CH23" i="71"/>
  <c r="AL130" i="73"/>
  <c r="CF12" i="71"/>
  <c r="AK149" i="73"/>
  <c r="CB192" i="65"/>
  <c r="AN84" i="65"/>
  <c r="AQ25" i="65"/>
  <c r="AT95" i="65"/>
  <c r="AU30" i="65"/>
  <c r="CF78" i="71"/>
  <c r="AN157" i="65"/>
  <c r="AK115" i="65"/>
  <c r="CD53" i="65"/>
  <c r="AJ159" i="65"/>
  <c r="CD186" i="65"/>
  <c r="CF18" i="71"/>
  <c r="AQ158" i="65"/>
  <c r="AN79" i="73"/>
  <c r="AS110" i="65"/>
  <c r="AT130" i="65"/>
  <c r="AN29" i="65"/>
  <c r="CH53" i="71"/>
  <c r="AQ63" i="65"/>
  <c r="AU47" i="65"/>
  <c r="AN136" i="65"/>
  <c r="AQ141" i="65"/>
  <c r="AQ44" i="65"/>
  <c r="CC8" i="65"/>
  <c r="AM11" i="65"/>
  <c r="AL104" i="73"/>
  <c r="AK78" i="73"/>
  <c r="AN105" i="73"/>
  <c r="CH69" i="71"/>
  <c r="AJ32" i="65"/>
  <c r="AU51" i="65"/>
  <c r="AJ147" i="73"/>
  <c r="AK137" i="73"/>
  <c r="AU85" i="65"/>
  <c r="AQ55" i="65"/>
  <c r="CD5" i="65"/>
  <c r="CJ10" i="71"/>
  <c r="AU46" i="65"/>
  <c r="AJ149" i="73"/>
  <c r="CH62" i="71"/>
  <c r="AS7" i="65"/>
  <c r="AL123" i="65"/>
  <c r="AK143" i="73"/>
  <c r="AQ78" i="65"/>
  <c r="AL152" i="73"/>
  <c r="AL137" i="73"/>
  <c r="AK19" i="73"/>
  <c r="CH27" i="71"/>
  <c r="CH74" i="71"/>
  <c r="AM21" i="65"/>
  <c r="AK125" i="73"/>
  <c r="AT19" i="65"/>
  <c r="AL28" i="73"/>
  <c r="CH24" i="71"/>
  <c r="AM23" i="73"/>
  <c r="V9" i="79"/>
  <c r="AN21" i="65"/>
  <c r="AM91" i="65"/>
  <c r="CF103" i="71"/>
  <c r="CJ41" i="71"/>
  <c r="AJ58" i="65"/>
  <c r="AR46" i="65"/>
  <c r="AK131" i="73"/>
  <c r="AL35" i="73"/>
  <c r="AL69" i="65"/>
  <c r="V12" i="71"/>
  <c r="M12" i="71" s="1"/>
  <c r="AQ116" i="65"/>
  <c r="CD189" i="65"/>
  <c r="AT100" i="65"/>
  <c r="AN40" i="65"/>
  <c r="AR156" i="65"/>
  <c r="AL131" i="65"/>
  <c r="AR104" i="65"/>
  <c r="CC59" i="65"/>
  <c r="AM117" i="65"/>
  <c r="CI35" i="71"/>
  <c r="AK106" i="65"/>
  <c r="CG71" i="71"/>
  <c r="AM57" i="65"/>
  <c r="AS105" i="65"/>
  <c r="AJ75" i="73"/>
  <c r="AM104" i="65"/>
  <c r="CB149" i="65"/>
  <c r="AN141" i="65"/>
  <c r="AR24" i="65"/>
  <c r="CC51" i="65"/>
  <c r="AM115" i="73"/>
  <c r="AJ111" i="73"/>
  <c r="AN134" i="65"/>
  <c r="CB197" i="65"/>
  <c r="AK50" i="65"/>
  <c r="AK95" i="73"/>
  <c r="AN147" i="73"/>
  <c r="AK57" i="65"/>
  <c r="AK139" i="73"/>
  <c r="AN8" i="65"/>
  <c r="AN110" i="73"/>
  <c r="CF48" i="71"/>
  <c r="AQ164" i="65"/>
  <c r="CC20" i="65"/>
  <c r="AL92" i="73"/>
  <c r="AQ145" i="65"/>
  <c r="AR5" i="65"/>
  <c r="AQ162" i="65"/>
  <c r="AU58" i="65"/>
  <c r="AS49" i="65"/>
  <c r="CJ73" i="71"/>
  <c r="AS57" i="65"/>
  <c r="AS85" i="65"/>
  <c r="AJ150" i="65"/>
  <c r="CH102" i="71"/>
  <c r="AN147" i="65"/>
  <c r="AN45" i="73"/>
  <c r="AL54" i="65"/>
  <c r="CB99" i="65"/>
  <c r="CD105" i="65"/>
  <c r="AM80" i="65"/>
  <c r="AN67" i="65"/>
  <c r="AL77" i="65"/>
  <c r="AN78" i="65"/>
  <c r="AJ17" i="65"/>
  <c r="AT123" i="65"/>
  <c r="AK155" i="73"/>
  <c r="AK24" i="73"/>
  <c r="CD144" i="65"/>
  <c r="AL78" i="65"/>
  <c r="AK15" i="73"/>
  <c r="CF84" i="71"/>
  <c r="AM144" i="65"/>
  <c r="CB153" i="65"/>
  <c r="AJ8" i="73"/>
  <c r="AL96" i="73"/>
  <c r="AL66" i="73"/>
  <c r="CI92" i="71"/>
  <c r="AL90" i="73"/>
  <c r="AN95" i="65"/>
  <c r="AL95" i="73"/>
  <c r="AL12" i="73"/>
  <c r="AN139" i="73"/>
  <c r="AL73" i="73"/>
  <c r="AT140" i="65"/>
  <c r="AS39" i="65"/>
  <c r="AR163" i="65"/>
  <c r="CJ26" i="71"/>
  <c r="AU7" i="65"/>
  <c r="AR125" i="65"/>
  <c r="AK127" i="65"/>
  <c r="CD103" i="65"/>
  <c r="AN89" i="73"/>
  <c r="AJ107" i="73"/>
  <c r="AN120" i="65"/>
  <c r="AN124" i="65"/>
  <c r="CB196" i="65"/>
  <c r="AJ146" i="65"/>
  <c r="CG43" i="71"/>
  <c r="AT22" i="65"/>
  <c r="AM137" i="65"/>
  <c r="AJ63" i="73"/>
  <c r="CF51" i="71"/>
  <c r="AU36" i="65"/>
  <c r="AN155" i="65"/>
  <c r="CB17" i="65"/>
  <c r="AJ134" i="65"/>
  <c r="V18" i="79"/>
  <c r="AU138" i="65"/>
  <c r="AN127" i="73"/>
  <c r="AT26" i="65"/>
  <c r="AM19" i="73"/>
  <c r="CF95" i="71"/>
  <c r="AM67" i="65"/>
  <c r="V16" i="79"/>
  <c r="AL113" i="73"/>
  <c r="AQ37" i="65"/>
  <c r="AK102" i="65"/>
  <c r="AN149" i="73"/>
  <c r="AT41" i="65"/>
  <c r="AT92" i="65"/>
  <c r="CJ16" i="71"/>
  <c r="CG70" i="71"/>
  <c r="AL111" i="73"/>
  <c r="CF41" i="71"/>
  <c r="AT85" i="65"/>
  <c r="AR128" i="65"/>
  <c r="CJ36" i="71"/>
  <c r="AJ100" i="65"/>
  <c r="CG87" i="71"/>
  <c r="CJ63" i="71"/>
  <c r="CH60" i="71"/>
  <c r="AT24" i="65"/>
  <c r="CC141" i="65"/>
  <c r="AM152" i="73"/>
  <c r="AN121" i="73"/>
  <c r="AU15" i="65"/>
  <c r="CI33" i="71"/>
  <c r="AM127" i="73"/>
  <c r="AR129" i="65"/>
  <c r="AU44" i="65"/>
  <c r="CC188" i="65"/>
  <c r="AK120" i="73"/>
  <c r="AS46" i="65"/>
  <c r="AM125" i="73"/>
  <c r="CG45" i="71"/>
  <c r="AK158" i="73"/>
  <c r="AN63" i="73"/>
  <c r="AK152" i="65"/>
  <c r="AQ110" i="65"/>
  <c r="AM9" i="65"/>
  <c r="AU103" i="65"/>
  <c r="AT143" i="65"/>
  <c r="AN157" i="73"/>
  <c r="AT152" i="65"/>
  <c r="AM160" i="65"/>
  <c r="CC99" i="65"/>
  <c r="AS54" i="65"/>
  <c r="CJ32" i="71"/>
  <c r="AS107" i="65"/>
  <c r="AS53" i="65"/>
  <c r="AL161" i="73"/>
  <c r="CD198" i="65"/>
  <c r="CD19" i="65"/>
  <c r="AM47" i="73"/>
  <c r="AK132" i="65"/>
  <c r="AN61" i="73"/>
  <c r="AS69" i="65"/>
  <c r="AK101" i="73"/>
  <c r="AL98" i="65"/>
  <c r="AU62" i="65"/>
  <c r="CI96" i="71"/>
  <c r="AJ119" i="73"/>
  <c r="AS95" i="65"/>
  <c r="AS92" i="65"/>
  <c r="AQ23" i="65"/>
  <c r="AR9" i="65"/>
  <c r="CG63" i="71"/>
  <c r="AT148" i="65"/>
  <c r="AU35" i="65"/>
  <c r="AK36" i="65"/>
  <c r="AM149" i="65"/>
  <c r="AL118" i="65"/>
  <c r="AT137" i="65"/>
  <c r="AN119" i="73"/>
  <c r="CG26" i="71"/>
  <c r="AS129" i="65"/>
  <c r="AS75" i="65"/>
  <c r="AJ148" i="65"/>
  <c r="AL65" i="73"/>
  <c r="AL51" i="73"/>
  <c r="AL138" i="73"/>
  <c r="AN137" i="65"/>
  <c r="AM149" i="73"/>
  <c r="AT8" i="65"/>
  <c r="AT149" i="65"/>
  <c r="AS29" i="65"/>
  <c r="AT147" i="65"/>
  <c r="CG17" i="71"/>
  <c r="AN139" i="65"/>
  <c r="AM162" i="65"/>
  <c r="AJ129" i="73"/>
  <c r="AR135" i="65"/>
  <c r="AM124" i="73"/>
  <c r="AR95" i="65"/>
  <c r="AL21" i="73"/>
  <c r="AN113" i="65"/>
  <c r="AU43" i="65"/>
  <c r="AL9" i="73"/>
  <c r="AQ50" i="65"/>
  <c r="AL95" i="65"/>
  <c r="AK5" i="65"/>
  <c r="AK134" i="73"/>
  <c r="AJ126" i="65"/>
  <c r="AJ76" i="73"/>
  <c r="AK148" i="73"/>
  <c r="AK40" i="65"/>
  <c r="AT115" i="65"/>
  <c r="AT117" i="65"/>
  <c r="AM111" i="65"/>
  <c r="AR150" i="65"/>
  <c r="CD154" i="65"/>
  <c r="AN127" i="65"/>
  <c r="AK43" i="73"/>
  <c r="AJ101" i="65"/>
  <c r="AS108" i="65"/>
  <c r="CD50" i="65"/>
  <c r="AJ133" i="73"/>
  <c r="AT39" i="65"/>
  <c r="AL55" i="73"/>
  <c r="AN159" i="65"/>
  <c r="AL53" i="65"/>
  <c r="AL25" i="73"/>
  <c r="AS20" i="65"/>
  <c r="AJ151" i="73"/>
  <c r="AM52" i="65"/>
  <c r="CB65" i="65"/>
  <c r="AK164" i="65"/>
  <c r="AJ113" i="65"/>
  <c r="AK89" i="73"/>
  <c r="AM84" i="73"/>
  <c r="AK57" i="73"/>
  <c r="AJ123" i="65"/>
  <c r="CC199" i="65"/>
  <c r="AU154" i="65"/>
  <c r="AU53" i="65"/>
  <c r="AL116" i="65"/>
  <c r="AN163" i="73"/>
  <c r="AU54" i="65"/>
  <c r="CC189" i="65"/>
  <c r="CI56" i="71"/>
  <c r="CB200" i="65"/>
  <c r="AN164" i="65"/>
  <c r="CF99" i="71"/>
  <c r="AN37" i="73"/>
  <c r="AL126" i="65"/>
  <c r="AM154" i="73"/>
  <c r="AS106" i="65"/>
  <c r="AQ143" i="65"/>
  <c r="AR16" i="65"/>
  <c r="CC196" i="65"/>
  <c r="AU124" i="65"/>
  <c r="AK110" i="65"/>
  <c r="AK109" i="73"/>
  <c r="AL148" i="73"/>
  <c r="AM37" i="65"/>
  <c r="AN123" i="73"/>
  <c r="AJ74" i="73"/>
  <c r="AM162" i="73"/>
  <c r="CJ49" i="71"/>
  <c r="AR26" i="65"/>
  <c r="AN118" i="73"/>
  <c r="AM131" i="65"/>
  <c r="CG66" i="71"/>
  <c r="AJ53" i="73"/>
  <c r="AM134" i="73"/>
  <c r="AM119" i="73"/>
  <c r="AU22" i="65"/>
  <c r="AU52" i="65"/>
  <c r="AL117" i="65"/>
  <c r="AJ153" i="73"/>
  <c r="AQ161" i="65"/>
  <c r="AN110" i="65"/>
  <c r="AT15" i="65"/>
  <c r="AL164" i="73"/>
  <c r="AR59" i="65"/>
  <c r="AK62" i="65"/>
  <c r="AQ49" i="65"/>
  <c r="AU163" i="65"/>
  <c r="AQ43" i="65"/>
  <c r="CH88" i="71"/>
  <c r="CD65" i="65"/>
  <c r="AK139" i="65"/>
  <c r="AQ8" i="65"/>
  <c r="AT157" i="65"/>
  <c r="AR143" i="65"/>
  <c r="AQ159" i="65"/>
  <c r="AL129" i="73"/>
  <c r="AT151" i="65"/>
  <c r="CH35" i="71"/>
  <c r="AJ110" i="65"/>
  <c r="AT128" i="65"/>
  <c r="AR62" i="65"/>
  <c r="CD147" i="65"/>
  <c r="AS164" i="65"/>
  <c r="CC110" i="65"/>
  <c r="AU80" i="65"/>
  <c r="AU69" i="65"/>
  <c r="AK15" i="65"/>
  <c r="AM111" i="73"/>
  <c r="AQ36" i="65"/>
  <c r="AM121" i="73"/>
  <c r="AR11" i="65"/>
  <c r="AM116" i="65"/>
  <c r="AL136" i="73"/>
  <c r="AN94" i="65"/>
  <c r="CB193" i="65"/>
  <c r="AK23" i="73"/>
  <c r="AL122" i="73"/>
  <c r="AL85" i="73"/>
  <c r="CI47" i="71"/>
  <c r="AJ116" i="73"/>
  <c r="AU104" i="65"/>
  <c r="CC194" i="65"/>
  <c r="CI71" i="71"/>
  <c r="CI99" i="71"/>
  <c r="AM24" i="65"/>
  <c r="CB141" i="65"/>
  <c r="AJ157" i="65"/>
  <c r="AQ113" i="65"/>
  <c r="AU94" i="65"/>
  <c r="CC193" i="65"/>
  <c r="AU110" i="65"/>
  <c r="AJ84" i="65"/>
  <c r="CB12" i="65"/>
  <c r="AJ158" i="65"/>
  <c r="AT63" i="65"/>
  <c r="AM103" i="73"/>
  <c r="AQ138" i="65"/>
  <c r="AT55" i="65"/>
  <c r="AK135" i="73"/>
  <c r="AQ130" i="65"/>
  <c r="AR110" i="65"/>
  <c r="CC17" i="65"/>
  <c r="AQ134" i="65"/>
  <c r="AS151" i="65"/>
  <c r="CH59" i="71"/>
  <c r="AJ13" i="65"/>
  <c r="AU56" i="65"/>
  <c r="AR141" i="65"/>
  <c r="AS161" i="65"/>
  <c r="AN59" i="73"/>
  <c r="CA63" i="71"/>
  <c r="CA54" i="71"/>
  <c r="CA100" i="71"/>
  <c r="CA55" i="71"/>
  <c r="CA46" i="71"/>
  <c r="CA52" i="71"/>
  <c r="CA81" i="71"/>
  <c r="CA84" i="71"/>
  <c r="CA65" i="71"/>
  <c r="CA64" i="71"/>
  <c r="CA91" i="71"/>
  <c r="CA85" i="71"/>
  <c r="CA82" i="71"/>
  <c r="CA80" i="71"/>
  <c r="CA69" i="71"/>
  <c r="CA87" i="71"/>
  <c r="CA98" i="71"/>
  <c r="CA60" i="71"/>
  <c r="CA79" i="71"/>
  <c r="CA49" i="71"/>
  <c r="CA90" i="71"/>
  <c r="CA93" i="71"/>
  <c r="CA75" i="71"/>
  <c r="CA68" i="71"/>
  <c r="CA56" i="71"/>
  <c r="CA71" i="71"/>
  <c r="CA96" i="71"/>
  <c r="CA59" i="71"/>
  <c r="CA47" i="71"/>
  <c r="CA94" i="71"/>
  <c r="CA77" i="71"/>
  <c r="CA89" i="71"/>
  <c r="CA73" i="71"/>
  <c r="CA83" i="71"/>
  <c r="CA66" i="71"/>
  <c r="CA102" i="71"/>
  <c r="CA43" i="71"/>
  <c r="CA58" i="71"/>
  <c r="CA95" i="71"/>
  <c r="CA50" i="71"/>
  <c r="CA88" i="71"/>
  <c r="CA72" i="71"/>
  <c r="CA61" i="71"/>
  <c r="CA76" i="71"/>
  <c r="CA62" i="71"/>
  <c r="CA101" i="71"/>
  <c r="CA74" i="71"/>
  <c r="CA97" i="71"/>
  <c r="CA51" i="71"/>
  <c r="CA103" i="71"/>
  <c r="CA67" i="71"/>
  <c r="CA78" i="71"/>
  <c r="CA104" i="71"/>
  <c r="CA92" i="71"/>
  <c r="CA53" i="71"/>
  <c r="CA44" i="71"/>
  <c r="CA45" i="71"/>
  <c r="CA70" i="71"/>
  <c r="CA57" i="71"/>
  <c r="CA99" i="71"/>
  <c r="CA86" i="71"/>
  <c r="CA48" i="71"/>
  <c r="AS82" i="65"/>
  <c r="CI42" i="71"/>
  <c r="AQ140" i="65"/>
  <c r="AS131" i="65"/>
  <c r="AQ16" i="65"/>
  <c r="AT56" i="65"/>
  <c r="AL127" i="65"/>
  <c r="AJ125" i="73"/>
  <c r="AN53" i="73"/>
  <c r="AN108" i="65"/>
  <c r="AK135" i="65"/>
  <c r="AS6" i="65"/>
  <c r="AT99" i="65"/>
  <c r="AJ124" i="73"/>
  <c r="AM49" i="73"/>
  <c r="AQ115" i="65"/>
  <c r="AU140" i="65"/>
  <c r="AU107" i="65"/>
  <c r="CC153" i="65"/>
  <c r="AT144" i="65"/>
  <c r="AQ9" i="65"/>
  <c r="AS119" i="65"/>
  <c r="AR101" i="65"/>
  <c r="AN56" i="73"/>
  <c r="AJ68" i="65"/>
  <c r="AQ160" i="65"/>
  <c r="AK125" i="65"/>
  <c r="AN8" i="73"/>
  <c r="AR90" i="65"/>
  <c r="AN161" i="73"/>
  <c r="AQ157" i="65"/>
  <c r="AU125" i="65"/>
  <c r="AJ148" i="73"/>
  <c r="AL157" i="73"/>
  <c r="AQ153" i="65"/>
  <c r="AT136" i="65"/>
  <c r="CH36" i="71"/>
  <c r="CF75" i="71"/>
  <c r="AN55" i="73"/>
  <c r="AN62" i="73"/>
  <c r="AN116" i="65"/>
  <c r="AR97" i="65"/>
  <c r="AK116" i="73"/>
  <c r="AN72" i="65"/>
  <c r="AT119" i="65"/>
  <c r="AS24" i="65"/>
  <c r="CC96" i="65"/>
  <c r="AK130" i="73"/>
  <c r="AM142" i="65"/>
  <c r="AL148" i="65"/>
  <c r="AL67" i="73"/>
  <c r="AM159" i="65"/>
  <c r="AM120" i="73"/>
  <c r="AL115" i="73"/>
  <c r="AS44" i="65"/>
  <c r="CC98" i="65"/>
  <c r="AQ142" i="65"/>
  <c r="AM112" i="65"/>
  <c r="AK54" i="65"/>
  <c r="CB54" i="65"/>
  <c r="AR103" i="65"/>
  <c r="AM129" i="65"/>
  <c r="AR81" i="65"/>
  <c r="AL107" i="73"/>
  <c r="CG12" i="71"/>
  <c r="AJ147" i="65"/>
  <c r="AL139" i="73"/>
  <c r="AQ29" i="65"/>
  <c r="AR15" i="65"/>
  <c r="AR22" i="65"/>
  <c r="AU155" i="65"/>
  <c r="AT82" i="65"/>
  <c r="AK21" i="73"/>
  <c r="EQ159" i="79"/>
  <c r="AK130" i="65"/>
  <c r="AU130" i="65"/>
  <c r="AM133" i="65"/>
  <c r="AJ110" i="73"/>
  <c r="AN114" i="73"/>
  <c r="AQ33" i="65"/>
  <c r="CD60" i="65"/>
  <c r="AU60" i="65"/>
  <c r="AJ79" i="73"/>
  <c r="AN161" i="65"/>
  <c r="AL52" i="65"/>
  <c r="AU23" i="65"/>
  <c r="AK105" i="65"/>
  <c r="AN57" i="73"/>
  <c r="AN135" i="65"/>
  <c r="AR19" i="65"/>
  <c r="AK133" i="65"/>
  <c r="AQ152" i="65"/>
  <c r="AS79" i="65"/>
  <c r="AK25" i="65"/>
  <c r="AR109" i="65"/>
  <c r="AL30" i="73"/>
  <c r="AM110" i="73"/>
  <c r="AR123" i="65"/>
  <c r="AJ142" i="65"/>
  <c r="AT84" i="65"/>
  <c r="CC147" i="65"/>
  <c r="AQ150" i="65"/>
  <c r="AR49" i="65"/>
  <c r="AN138" i="65"/>
  <c r="AJ128" i="73"/>
  <c r="AL60" i="65"/>
  <c r="AT146" i="65"/>
  <c r="AQ81" i="65"/>
  <c r="AJ149" i="65"/>
  <c r="AU158" i="65"/>
  <c r="AJ113" i="73"/>
  <c r="CD107" i="65"/>
  <c r="AT86" i="65"/>
  <c r="AJ163" i="73"/>
  <c r="CG7" i="71"/>
  <c r="AQ61" i="65"/>
  <c r="AL16" i="73"/>
  <c r="AQ129" i="65"/>
  <c r="AS9" i="65"/>
  <c r="AT156" i="65"/>
  <c r="AQ151" i="65"/>
  <c r="AT118" i="65"/>
  <c r="AK141" i="73"/>
  <c r="AR53" i="65"/>
  <c r="AN111" i="65"/>
  <c r="CG28" i="71"/>
  <c r="CC62" i="65"/>
  <c r="AR134" i="65"/>
  <c r="AM136" i="65"/>
  <c r="AR127" i="65"/>
  <c r="AS18" i="65"/>
  <c r="AL120" i="73"/>
  <c r="AM16" i="73"/>
  <c r="AK108" i="73"/>
  <c r="AT71" i="65"/>
  <c r="AQ19" i="65"/>
  <c r="AJ131" i="73"/>
  <c r="AJ86" i="65"/>
  <c r="AJ64" i="65"/>
  <c r="CB10" i="65"/>
  <c r="AM138" i="65"/>
  <c r="AT36" i="65"/>
  <c r="AJ159" i="73"/>
  <c r="AS8" i="65"/>
  <c r="AM119" i="65"/>
  <c r="AN133" i="65"/>
  <c r="AJ134" i="73"/>
  <c r="AM60" i="65"/>
  <c r="AR43" i="65"/>
  <c r="AL133" i="65"/>
  <c r="AM122" i="73"/>
  <c r="AQ139" i="65"/>
  <c r="AQ46" i="65"/>
  <c r="AL153" i="73"/>
  <c r="AL121" i="73"/>
  <c r="AL128" i="65"/>
  <c r="CI93" i="71"/>
  <c r="AN146" i="65"/>
  <c r="AL135" i="73"/>
  <c r="AR50" i="65"/>
  <c r="AM45" i="73"/>
  <c r="AQ90" i="65"/>
  <c r="AT76" i="65"/>
  <c r="AK124" i="65"/>
  <c r="CB61" i="65"/>
  <c r="AN119" i="65"/>
  <c r="AT23" i="65"/>
  <c r="AU159" i="65"/>
  <c r="AR40" i="65"/>
  <c r="AR115" i="65"/>
  <c r="AK61" i="73"/>
  <c r="CB109" i="65"/>
  <c r="AL154" i="65"/>
  <c r="AL88" i="73"/>
  <c r="AM73" i="73"/>
  <c r="CD188" i="65"/>
  <c r="AN78" i="73"/>
  <c r="AK80" i="73"/>
  <c r="AM157" i="73"/>
  <c r="AT73" i="65"/>
  <c r="AT116" i="65"/>
  <c r="CD16" i="65"/>
  <c r="AT53" i="65"/>
  <c r="AU92" i="65"/>
  <c r="CJ24" i="71"/>
  <c r="CG56" i="71"/>
  <c r="AT13" i="65"/>
  <c r="AM164" i="65"/>
  <c r="CB155" i="65"/>
  <c r="AN118" i="65"/>
  <c r="AU115" i="65"/>
  <c r="CC190" i="65"/>
  <c r="AU64" i="65"/>
  <c r="AQ102" i="65"/>
  <c r="AQ66" i="65"/>
  <c r="AS33" i="65"/>
  <c r="AU101" i="65"/>
  <c r="AJ155" i="73"/>
  <c r="AL139" i="65"/>
  <c r="AJ154" i="73"/>
  <c r="AR82" i="65"/>
  <c r="AU5" i="65"/>
  <c r="AU28" i="65"/>
  <c r="AJ164" i="73"/>
  <c r="AK163" i="65"/>
  <c r="AR6" i="65"/>
  <c r="AU121" i="65"/>
  <c r="CI19" i="71"/>
  <c r="AQ111" i="65"/>
  <c r="AR32" i="65"/>
  <c r="AQ56" i="65"/>
  <c r="AM147" i="65"/>
  <c r="AL29" i="73"/>
  <c r="AN163" i="65"/>
  <c r="AT127" i="65"/>
  <c r="CH71" i="71"/>
  <c r="AT139" i="65"/>
  <c r="AM88" i="73"/>
  <c r="AN70" i="65"/>
  <c r="AL37" i="65"/>
  <c r="AU87" i="65"/>
  <c r="AU128" i="65"/>
  <c r="AM39" i="73"/>
  <c r="AM140" i="73"/>
  <c r="AS40" i="65"/>
  <c r="CF93" i="71"/>
  <c r="AS137" i="65"/>
  <c r="CF68" i="71"/>
  <c r="AR79" i="65"/>
  <c r="CH70" i="71"/>
  <c r="CH13" i="71"/>
  <c r="AL93" i="73"/>
  <c r="AU82" i="65"/>
  <c r="AT30" i="65"/>
  <c r="AK106" i="73"/>
  <c r="AL130" i="65"/>
  <c r="AL110" i="73"/>
  <c r="AS162" i="65"/>
  <c r="AL132" i="65"/>
  <c r="AL123" i="73"/>
  <c r="AU129" i="65"/>
  <c r="AS13" i="65"/>
  <c r="AS135" i="65"/>
  <c r="AU81" i="65"/>
  <c r="AN112" i="73"/>
  <c r="AT68" i="65"/>
  <c r="AK113" i="73"/>
  <c r="AU148" i="65"/>
  <c r="AN109" i="73"/>
  <c r="AL159" i="73"/>
  <c r="AM143" i="65"/>
  <c r="AJ6" i="73"/>
  <c r="AL109" i="73"/>
  <c r="AM163" i="65"/>
  <c r="AT29" i="65"/>
  <c r="AS5" i="65"/>
  <c r="AN117" i="65"/>
  <c r="AQ48" i="65"/>
  <c r="CI52" i="71"/>
  <c r="CF74" i="71"/>
  <c r="AU90" i="65"/>
  <c r="CH94" i="71"/>
  <c r="CC55" i="65"/>
  <c r="AR64" i="65"/>
  <c r="AJ145" i="73"/>
  <c r="AR96" i="65"/>
  <c r="AN86" i="73"/>
  <c r="AL135" i="65"/>
  <c r="AJ73" i="65"/>
  <c r="AQ51" i="65"/>
  <c r="AJ21" i="73"/>
  <c r="AR122" i="65"/>
  <c r="AL106" i="65"/>
  <c r="AL140" i="73"/>
  <c r="AR158" i="65"/>
  <c r="AL127" i="73"/>
  <c r="AJ130" i="73"/>
  <c r="AJ156" i="65"/>
  <c r="AN63" i="65"/>
  <c r="AU93" i="65"/>
  <c r="AU42" i="65"/>
  <c r="AR47" i="65"/>
  <c r="AT97" i="65"/>
  <c r="CH42" i="71"/>
  <c r="AK110" i="73"/>
  <c r="AT145" i="65"/>
  <c r="AU31" i="65"/>
  <c r="AU17" i="65"/>
  <c r="AL133" i="73"/>
  <c r="AJ144" i="73"/>
  <c r="AM164" i="73"/>
  <c r="AS38" i="65"/>
  <c r="AS150" i="65"/>
  <c r="CH95" i="71"/>
  <c r="AN164" i="73"/>
  <c r="AK119" i="73"/>
  <c r="AM106" i="73"/>
  <c r="AR77" i="65"/>
  <c r="AM120" i="65"/>
  <c r="AR45" i="65"/>
  <c r="AK161" i="73"/>
  <c r="AN101" i="65"/>
  <c r="AN129" i="65"/>
  <c r="AK78" i="65"/>
  <c r="AJ128" i="65"/>
  <c r="AS50" i="65"/>
  <c r="AM12" i="73"/>
  <c r="AR106" i="65"/>
  <c r="AS117" i="65"/>
  <c r="CI13" i="71"/>
  <c r="CJ20" i="71"/>
  <c r="AM94" i="73"/>
  <c r="AU79" i="65"/>
  <c r="AM18" i="73"/>
  <c r="CH38" i="71"/>
  <c r="CD104" i="65"/>
  <c r="AN162" i="65"/>
  <c r="AL83" i="65"/>
  <c r="AQ24" i="65"/>
  <c r="CC6" i="65"/>
  <c r="CC53" i="65"/>
  <c r="AR44" i="65"/>
  <c r="AS146" i="65"/>
  <c r="AJ114" i="73"/>
  <c r="AL152" i="65"/>
  <c r="AU153" i="65"/>
  <c r="AN120" i="73"/>
  <c r="AU102" i="65"/>
  <c r="AJ132" i="73"/>
  <c r="AQ127" i="65"/>
  <c r="AK112" i="73"/>
  <c r="AN33" i="73"/>
  <c r="CJ92" i="71"/>
  <c r="CH21" i="71"/>
  <c r="CF50" i="71"/>
  <c r="AR37" i="65"/>
  <c r="AM148" i="65"/>
  <c r="AS60" i="65"/>
  <c r="AN106" i="65"/>
  <c r="AR54" i="65"/>
  <c r="CC54" i="65"/>
  <c r="AS120" i="65"/>
  <c r="AQ35" i="65"/>
  <c r="AS140" i="65"/>
  <c r="CG53" i="71"/>
  <c r="AS124" i="65"/>
  <c r="CC106" i="65"/>
  <c r="AR78" i="65"/>
  <c r="AJ112" i="73"/>
  <c r="AQ87" i="65"/>
  <c r="CF6" i="71"/>
  <c r="AJ143" i="73"/>
  <c r="AS31" i="65"/>
  <c r="CC108" i="65"/>
  <c r="AS144" i="65"/>
  <c r="AN143" i="65"/>
  <c r="AU26" i="65"/>
  <c r="AT105" i="65"/>
  <c r="AR65" i="65"/>
  <c r="AM106" i="65"/>
  <c r="CH17" i="71"/>
  <c r="AJ160" i="65"/>
  <c r="AN122" i="65"/>
  <c r="AL84" i="73"/>
  <c r="AS109" i="65"/>
  <c r="AJ115" i="73"/>
  <c r="AL124" i="73"/>
  <c r="AM61" i="73"/>
  <c r="AR86" i="65"/>
  <c r="AN17" i="73"/>
  <c r="AS91" i="65"/>
  <c r="AU77" i="65"/>
  <c r="AS89" i="65"/>
  <c r="AS21" i="65"/>
  <c r="AR38" i="65"/>
  <c r="AT120" i="65"/>
  <c r="AT65" i="65"/>
  <c r="CD150" i="65"/>
  <c r="AU136" i="65"/>
  <c r="AN102" i="73"/>
  <c r="AR162" i="65"/>
  <c r="AK20" i="73"/>
  <c r="AN67" i="73"/>
  <c r="AS97" i="65"/>
  <c r="AR57" i="65"/>
  <c r="AQ135" i="65"/>
  <c r="AS157" i="65"/>
  <c r="AU142" i="65"/>
  <c r="AS114" i="65"/>
  <c r="CC105" i="65"/>
  <c r="AJ51" i="73"/>
  <c r="CJ31" i="71"/>
  <c r="AQ18" i="65"/>
  <c r="AR148" i="65"/>
  <c r="AN137" i="73"/>
  <c r="AT122" i="65"/>
  <c r="AT90" i="65"/>
  <c r="AN135" i="73"/>
  <c r="AJ32" i="73"/>
  <c r="AM124" i="65"/>
  <c r="CB151" i="65"/>
  <c r="AR108" i="65"/>
  <c r="AU133" i="65"/>
  <c r="AU135" i="65"/>
  <c r="CD151" i="65"/>
  <c r="AS41" i="65"/>
  <c r="AN42" i="65"/>
  <c r="AQ65" i="65"/>
  <c r="AN145" i="65"/>
  <c r="AM77" i="73"/>
  <c r="CF58" i="71"/>
  <c r="AK54" i="73"/>
  <c r="AK56" i="65"/>
  <c r="AU75" i="65"/>
  <c r="AS77" i="65"/>
  <c r="AT101" i="65"/>
  <c r="AK122" i="65"/>
  <c r="AJ23" i="73"/>
  <c r="CD15" i="65"/>
  <c r="AQ104" i="65"/>
  <c r="CC14" i="65"/>
  <c r="AN158" i="73"/>
  <c r="AS68" i="65"/>
  <c r="AR13" i="65"/>
  <c r="AJ140" i="65"/>
  <c r="AS88" i="65"/>
  <c r="AJ109" i="73"/>
  <c r="AN150" i="73"/>
  <c r="AU95" i="65"/>
  <c r="AK69" i="65"/>
  <c r="AU86" i="65"/>
  <c r="AN112" i="65"/>
  <c r="AL154" i="73"/>
  <c r="AK91" i="65"/>
  <c r="AU6" i="65"/>
  <c r="AU123" i="65"/>
  <c r="CI23" i="71"/>
  <c r="AQ82" i="65"/>
  <c r="AK41" i="73"/>
  <c r="AQ97" i="65"/>
  <c r="CG50" i="71"/>
  <c r="AQ121" i="65"/>
  <c r="AT103" i="65"/>
  <c r="AU132" i="65"/>
  <c r="AQ72" i="65"/>
  <c r="CD7" i="65"/>
  <c r="AJ141" i="73"/>
  <c r="AR126" i="65"/>
  <c r="AM107" i="73"/>
  <c r="CF55" i="71"/>
  <c r="AU9" i="65"/>
  <c r="AN154" i="73"/>
  <c r="AJ17" i="73"/>
  <c r="AS81" i="65"/>
  <c r="AU8" i="65"/>
  <c r="AJ126" i="73"/>
  <c r="AM5" i="65"/>
  <c r="AJ69" i="73"/>
  <c r="AJ46" i="73"/>
  <c r="AN27" i="65"/>
  <c r="AL155" i="73"/>
  <c r="AN148" i="73"/>
  <c r="AL160" i="65"/>
  <c r="CH46" i="71"/>
  <c r="AS83" i="65"/>
  <c r="AR35" i="65"/>
  <c r="AR119" i="65"/>
  <c r="AT57" i="65"/>
  <c r="AM63" i="65"/>
  <c r="AK29" i="65"/>
  <c r="AN41" i="65"/>
  <c r="AS42" i="65"/>
  <c r="AQ126" i="65"/>
  <c r="AU112" i="65"/>
  <c r="CD63" i="65"/>
  <c r="AT50" i="65"/>
  <c r="CD110" i="65"/>
  <c r="AN129" i="73"/>
  <c r="AM143" i="73"/>
  <c r="AK157" i="73"/>
  <c r="AR139" i="65"/>
  <c r="AK158" i="65"/>
  <c r="AM95" i="73"/>
  <c r="AU152" i="65"/>
  <c r="AU145" i="65"/>
  <c r="AL112" i="73"/>
  <c r="AS127" i="65"/>
  <c r="AK118" i="73"/>
  <c r="AU99" i="65"/>
  <c r="CD62" i="65"/>
  <c r="AR66" i="65"/>
  <c r="AN27" i="73"/>
  <c r="AK60" i="73"/>
  <c r="AT135" i="65"/>
  <c r="AQ31" i="65"/>
  <c r="AT80" i="65"/>
  <c r="AS74" i="65"/>
  <c r="CC101" i="65"/>
  <c r="AK127" i="73"/>
  <c r="AQ26" i="65"/>
  <c r="AU68" i="65"/>
  <c r="AJ139" i="65"/>
  <c r="AK131" i="65"/>
  <c r="AL149" i="73"/>
  <c r="CD14" i="65"/>
  <c r="AN37" i="65"/>
  <c r="AL72" i="65"/>
  <c r="AJ114" i="65"/>
  <c r="CB15" i="65"/>
  <c r="AN88" i="65"/>
  <c r="AR39" i="65"/>
  <c r="AT12" i="65"/>
  <c r="AQ109" i="65"/>
  <c r="AM70" i="65"/>
  <c r="AJ135" i="65"/>
  <c r="AT31" i="65"/>
  <c r="AL121" i="65"/>
  <c r="AR80" i="65"/>
  <c r="AT158" i="65"/>
  <c r="AK147" i="65"/>
  <c r="AK156" i="73"/>
  <c r="AQ112" i="65"/>
  <c r="AS112" i="65"/>
  <c r="AQ123" i="65"/>
  <c r="AJ138" i="65"/>
  <c r="AJ162" i="65"/>
  <c r="AR7" i="65"/>
  <c r="AQ62" i="65"/>
  <c r="AJ136" i="65"/>
  <c r="AK119" i="65"/>
  <c r="AT162" i="65"/>
  <c r="AU11" i="65"/>
  <c r="AJ152" i="65"/>
  <c r="V4" i="71"/>
  <c r="AM153" i="65"/>
  <c r="AM48" i="65"/>
  <c r="AM121" i="65"/>
  <c r="AQ42" i="65"/>
  <c r="AQ28" i="65"/>
  <c r="AK129" i="65"/>
  <c r="AT49" i="65"/>
  <c r="AM139" i="73"/>
  <c r="AL147" i="73"/>
  <c r="AM158" i="73"/>
  <c r="AJ106" i="65"/>
  <c r="AM160" i="73"/>
  <c r="AM102" i="65"/>
  <c r="CG6" i="71"/>
  <c r="AM127" i="65"/>
  <c r="AQ128" i="65"/>
  <c r="CG60" i="71"/>
  <c r="CC65" i="65"/>
  <c r="AR164" i="65"/>
  <c r="AQ125" i="65"/>
  <c r="AR71" i="65"/>
  <c r="AJ141" i="65"/>
  <c r="AN115" i="65"/>
  <c r="AS99" i="65"/>
  <c r="AL138" i="65"/>
  <c r="AQ96" i="65"/>
  <c r="CI61" i="71"/>
  <c r="CF17" i="71"/>
  <c r="CG34" i="71"/>
  <c r="AJ119" i="65"/>
  <c r="AK142" i="65"/>
  <c r="AS70" i="65"/>
  <c r="AR10" i="65"/>
  <c r="CD152" i="65"/>
  <c r="AR102" i="65"/>
  <c r="CG97" i="71"/>
  <c r="AL136" i="65"/>
  <c r="AS102" i="65"/>
  <c r="AM130" i="73"/>
  <c r="AM151" i="73"/>
  <c r="CF42" i="71"/>
  <c r="AQ106" i="65"/>
  <c r="CD61" i="65"/>
  <c r="AM32" i="73"/>
  <c r="AK126" i="73"/>
  <c r="AM68" i="65"/>
  <c r="AR147" i="65"/>
  <c r="AQ74" i="65"/>
  <c r="CC11" i="65"/>
  <c r="AN140" i="73"/>
  <c r="CC109" i="65"/>
  <c r="AS154" i="65"/>
  <c r="AR67" i="65"/>
  <c r="AL151" i="73"/>
  <c r="CG48" i="71"/>
  <c r="AM158" i="65"/>
  <c r="AQ88" i="65"/>
  <c r="AM55" i="73"/>
  <c r="AS143" i="65"/>
  <c r="AM155" i="65"/>
  <c r="AJ106" i="73"/>
  <c r="AT110" i="65"/>
  <c r="AU89" i="65"/>
  <c r="AU146" i="65"/>
  <c r="AT52" i="65"/>
  <c r="AM8" i="73"/>
  <c r="AN101" i="73"/>
  <c r="AM66" i="73"/>
  <c r="AM150" i="73"/>
  <c r="AK141" i="65"/>
  <c r="AQ149" i="65"/>
  <c r="AN100" i="65"/>
  <c r="AR114" i="65"/>
  <c r="CC60" i="65"/>
  <c r="AJ164" i="65"/>
  <c r="CB20" i="65"/>
  <c r="AS11" i="65"/>
  <c r="CG32" i="71"/>
  <c r="CD149" i="65"/>
  <c r="CG41" i="71"/>
  <c r="AR152" i="65"/>
  <c r="AM107" i="65"/>
  <c r="AQ118" i="65"/>
  <c r="AU131" i="65"/>
  <c r="AM152" i="65"/>
  <c r="AK109" i="65"/>
  <c r="AQ27" i="65"/>
  <c r="AK100" i="73"/>
  <c r="AN130" i="65"/>
  <c r="AM128" i="73"/>
  <c r="AQ147" i="65"/>
  <c r="AL158" i="73"/>
  <c r="AK151" i="73"/>
  <c r="AU12" i="65"/>
  <c r="AM150" i="65"/>
  <c r="AT93" i="65"/>
  <c r="AQ20" i="65"/>
  <c r="AK136" i="65"/>
  <c r="AR138" i="65"/>
  <c r="AT6" i="65"/>
  <c r="AK154" i="73"/>
  <c r="CJ68" i="71"/>
  <c r="AL32" i="73"/>
  <c r="AR55" i="65"/>
  <c r="AU157" i="65"/>
  <c r="AJ139" i="73"/>
  <c r="AL113" i="65"/>
  <c r="AQ103" i="65"/>
  <c r="AS30" i="65"/>
  <c r="AR27" i="65"/>
  <c r="AR157" i="65"/>
  <c r="AR14" i="65"/>
  <c r="CC50" i="65"/>
  <c r="AM42" i="73"/>
  <c r="AK137" i="65"/>
  <c r="CI11" i="71"/>
  <c r="AM108" i="73"/>
  <c r="AM118" i="73"/>
  <c r="AT87" i="65"/>
  <c r="AR28" i="65"/>
  <c r="AS100" i="65"/>
  <c r="AQ85" i="65"/>
  <c r="AT96" i="65"/>
  <c r="AT129" i="65"/>
  <c r="AT20" i="65"/>
  <c r="AQ95" i="65"/>
  <c r="AQ94" i="65"/>
  <c r="CC13" i="65"/>
  <c r="AJ154" i="65"/>
  <c r="CB19" i="65"/>
  <c r="AQ105" i="65"/>
  <c r="AJ162" i="73"/>
  <c r="AT60" i="65"/>
  <c r="AK107" i="73"/>
  <c r="AT48" i="65"/>
  <c r="AU160" i="65"/>
  <c r="CH9" i="71"/>
  <c r="AU41" i="65"/>
  <c r="AM68" i="73"/>
  <c r="AK98" i="73"/>
  <c r="AS67" i="65"/>
  <c r="AM114" i="73"/>
  <c r="CJ47" i="71"/>
  <c r="AS163" i="65"/>
  <c r="AR68" i="65"/>
  <c r="AS14" i="65"/>
  <c r="CC95" i="65"/>
  <c r="AR48" i="65"/>
  <c r="CD109" i="65"/>
  <c r="CJ60" i="71"/>
  <c r="AT94" i="65"/>
  <c r="CC148" i="65"/>
  <c r="AS58" i="65"/>
  <c r="CH85" i="71"/>
  <c r="AL132" i="73"/>
  <c r="AU50" i="65"/>
  <c r="AS51" i="65"/>
  <c r="CG92" i="71"/>
  <c r="AS147" i="65"/>
  <c r="AR133" i="65"/>
  <c r="AK140" i="65"/>
  <c r="AK47" i="73"/>
  <c r="AR30" i="65"/>
  <c r="AR31" i="65"/>
  <c r="CH58" i="71"/>
  <c r="CI55" i="71"/>
  <c r="AN152" i="73"/>
  <c r="AQ86" i="65"/>
  <c r="AQ69" i="65"/>
  <c r="AT132" i="65"/>
  <c r="AK73" i="65"/>
  <c r="AU156" i="65"/>
  <c r="AJ25" i="73"/>
  <c r="CH103" i="71"/>
  <c r="AR161" i="65"/>
  <c r="AR72" i="65"/>
  <c r="AJ143" i="65"/>
  <c r="AJ108" i="65"/>
  <c r="AN125" i="65"/>
  <c r="CD106" i="65"/>
  <c r="AQ39" i="65"/>
  <c r="AJ37" i="65"/>
  <c r="AS104" i="65"/>
  <c r="CC104" i="65"/>
  <c r="AN116" i="73"/>
  <c r="AN115" i="73"/>
  <c r="CF90" i="71"/>
  <c r="AU151" i="65"/>
  <c r="AN136" i="73"/>
  <c r="AT91" i="65"/>
  <c r="AM61" i="65"/>
  <c r="AT75" i="65"/>
  <c r="AM151" i="65"/>
  <c r="AR160" i="65"/>
  <c r="CJ70" i="71"/>
  <c r="CF101" i="71"/>
  <c r="AT154" i="65"/>
  <c r="CC154" i="65"/>
  <c r="AK144" i="73"/>
  <c r="AM18" i="65"/>
  <c r="AL146" i="65"/>
  <c r="AQ77" i="65"/>
  <c r="AN151" i="65"/>
  <c r="AS121" i="65"/>
  <c r="AU67" i="65"/>
  <c r="AN156" i="73"/>
  <c r="AQ12" i="65"/>
  <c r="AK83" i="73"/>
  <c r="AU16" i="65"/>
  <c r="AS111" i="65"/>
  <c r="AM156" i="73"/>
  <c r="AK114" i="73"/>
  <c r="AS76" i="65"/>
  <c r="AN108" i="73"/>
  <c r="AM117" i="73"/>
  <c r="AU21" i="65"/>
  <c r="CG38" i="71"/>
  <c r="AS23" i="65"/>
  <c r="CH41" i="71"/>
  <c r="AM145" i="65"/>
  <c r="CH34" i="71"/>
  <c r="AL164" i="65"/>
  <c r="CB110" i="65"/>
  <c r="AJ108" i="73"/>
  <c r="CB16" i="65"/>
  <c r="AJ124" i="65"/>
  <c r="AJ45" i="73"/>
  <c r="AK146" i="65"/>
  <c r="AQ163" i="65"/>
  <c r="AS65" i="65"/>
  <c r="AJ146" i="73"/>
  <c r="CJ72" i="71"/>
  <c r="CD196" i="65"/>
  <c r="CH66" i="71"/>
  <c r="AK42" i="65"/>
  <c r="AN153" i="73"/>
  <c r="AS43" i="65"/>
  <c r="AN144" i="73"/>
  <c r="AK156" i="65"/>
  <c r="AQ79" i="65"/>
  <c r="AT150" i="65"/>
  <c r="CB53" i="65"/>
  <c r="AK44" i="65"/>
  <c r="CI27" i="71"/>
  <c r="AS80" i="65"/>
  <c r="AS66" i="65"/>
  <c r="CB105" i="65"/>
  <c r="AL114" i="65"/>
  <c r="CC151" i="65"/>
  <c r="AT124" i="65"/>
  <c r="AL153" i="65"/>
  <c r="AJ83" i="73"/>
  <c r="AJ117" i="65"/>
  <c r="AR130" i="65"/>
  <c r="AL146" i="73"/>
  <c r="AK143" i="65"/>
  <c r="AK13" i="73"/>
  <c r="AL51" i="65"/>
  <c r="AM161" i="65"/>
  <c r="AT32" i="65"/>
  <c r="AL18" i="65"/>
  <c r="AR52" i="65"/>
  <c r="AL134" i="73"/>
  <c r="AT160" i="65"/>
  <c r="AL161" i="65"/>
  <c r="AR118" i="65"/>
  <c r="AK149" i="65"/>
  <c r="CC107" i="65"/>
  <c r="AS134" i="65"/>
  <c r="AK153" i="65"/>
  <c r="AU14" i="65"/>
  <c r="CC185" i="65"/>
  <c r="AJ121" i="65"/>
  <c r="AN138" i="73"/>
  <c r="AL111" i="65"/>
  <c r="AQ156" i="65"/>
  <c r="AK122" i="73"/>
  <c r="AS87" i="65"/>
  <c r="AL147" i="65"/>
  <c r="AQ93" i="65"/>
  <c r="AJ18" i="65"/>
  <c r="AL59" i="65"/>
  <c r="AJ67" i="65"/>
  <c r="CF22" i="71"/>
  <c r="AQ132" i="65"/>
  <c r="AS94" i="65"/>
  <c r="CC103" i="65"/>
  <c r="AK123" i="65"/>
  <c r="AR91" i="65"/>
  <c r="CI22" i="71"/>
  <c r="AN126" i="65"/>
  <c r="AM137" i="73"/>
  <c r="AM113" i="73"/>
  <c r="AL125" i="73"/>
  <c r="AM99" i="65"/>
  <c r="AT164" i="65"/>
  <c r="CC155" i="65"/>
  <c r="AL157" i="65"/>
  <c r="AJ158" i="73"/>
  <c r="AR75" i="65"/>
  <c r="CC58" i="65"/>
  <c r="AR94" i="65"/>
  <c r="BF94" i="71"/>
  <c r="BF81" i="71"/>
  <c r="BF9" i="71"/>
  <c r="BF25" i="71"/>
  <c r="BF11" i="71"/>
  <c r="BF46" i="71"/>
  <c r="CG5" i="71"/>
  <c r="BF15" i="71"/>
  <c r="BF54" i="71"/>
  <c r="BF22" i="71"/>
  <c r="BF101" i="71"/>
  <c r="BF41" i="71"/>
  <c r="BF10" i="71"/>
  <c r="BF92" i="71"/>
  <c r="BF13" i="71"/>
  <c r="BF65" i="71"/>
  <c r="BF96" i="71"/>
  <c r="BF44" i="71"/>
  <c r="BF56" i="71"/>
  <c r="BF28" i="71"/>
  <c r="BF7" i="71"/>
  <c r="BF16" i="71"/>
  <c r="BF40" i="71"/>
  <c r="BF70" i="71"/>
  <c r="BF55" i="71"/>
  <c r="BF71" i="71"/>
  <c r="BF85" i="71"/>
  <c r="BF24" i="71"/>
  <c r="BF51" i="71"/>
  <c r="BF50" i="71"/>
  <c r="BF38" i="71"/>
  <c r="BF79" i="71"/>
  <c r="BF87" i="71"/>
  <c r="BF66" i="71"/>
  <c r="BF84" i="71"/>
  <c r="BF5" i="71"/>
  <c r="BF26" i="71"/>
  <c r="BF73" i="71"/>
  <c r="BF62" i="71"/>
  <c r="BF75" i="71"/>
  <c r="BF18" i="71"/>
  <c r="BF42" i="71"/>
  <c r="BF47" i="71"/>
  <c r="BF88" i="71"/>
  <c r="BF19" i="71"/>
  <c r="BF43" i="71"/>
  <c r="BF98" i="71"/>
  <c r="BF80" i="71"/>
  <c r="BF32" i="71"/>
  <c r="BF45" i="71"/>
  <c r="BF82" i="71"/>
  <c r="BF20" i="71"/>
  <c r="BF61" i="71"/>
  <c r="BF36" i="71"/>
  <c r="BF59" i="71"/>
  <c r="BF21" i="71"/>
  <c r="BF67" i="71"/>
  <c r="BF29" i="71"/>
  <c r="BF57" i="71"/>
  <c r="BF14" i="71"/>
  <c r="BF27" i="71"/>
  <c r="BF95" i="71"/>
  <c r="BF34" i="71"/>
  <c r="BF91" i="71"/>
  <c r="BF12" i="71"/>
  <c r="BF69" i="71"/>
  <c r="BF100" i="71"/>
  <c r="BF31" i="71"/>
  <c r="BF89" i="71"/>
  <c r="BF30" i="71"/>
  <c r="BF6" i="71"/>
  <c r="BF93" i="71"/>
  <c r="BF90" i="71"/>
  <c r="BF35" i="71"/>
  <c r="BF78" i="71"/>
  <c r="BF60" i="71"/>
  <c r="BF74" i="71"/>
  <c r="BF48" i="71"/>
  <c r="BF63" i="71"/>
  <c r="BF17" i="71"/>
  <c r="BF39" i="71"/>
  <c r="BF52" i="71"/>
  <c r="BF58" i="71"/>
  <c r="BF76" i="71"/>
  <c r="BF72" i="71"/>
  <c r="BF97" i="71"/>
  <c r="BF83" i="71"/>
  <c r="BF68" i="71"/>
  <c r="BF53" i="71"/>
  <c r="BF86" i="71"/>
  <c r="BF49" i="71"/>
  <c r="BF64" i="71"/>
  <c r="BF77" i="71"/>
  <c r="BF103" i="71"/>
  <c r="BF104" i="71"/>
  <c r="BF37" i="71"/>
  <c r="BF8" i="71"/>
  <c r="BF102" i="71"/>
  <c r="BF23" i="71"/>
  <c r="BF99" i="71"/>
  <c r="BF33" i="71"/>
  <c r="AJ91" i="65"/>
  <c r="AL33" i="65"/>
  <c r="AS19" i="65"/>
  <c r="CB96" i="65"/>
  <c r="AL24" i="65"/>
  <c r="AS73" i="65"/>
  <c r="AS132" i="65"/>
  <c r="AJ112" i="65"/>
  <c r="AN130" i="73"/>
  <c r="AU76" i="65"/>
  <c r="AK160" i="65"/>
  <c r="AU70" i="65"/>
  <c r="AM135" i="73"/>
  <c r="AL119" i="73"/>
  <c r="AT111" i="65"/>
  <c r="AK111" i="73"/>
  <c r="CB51" i="65"/>
  <c r="AK24" i="65"/>
  <c r="CJ64" i="71"/>
  <c r="AL78" i="73"/>
  <c r="AJ102" i="73"/>
  <c r="AL128" i="73"/>
  <c r="AN105" i="65"/>
  <c r="AJ104" i="73"/>
  <c r="AS62" i="65"/>
  <c r="AU63" i="65"/>
  <c r="AM140" i="65"/>
  <c r="AQ91" i="65"/>
  <c r="CB18" i="65"/>
  <c r="AJ144" i="65"/>
  <c r="AN103" i="65"/>
  <c r="AS122" i="65"/>
  <c r="AS155" i="65"/>
  <c r="AQ34" i="65"/>
  <c r="CC7" i="65"/>
  <c r="AJ5" i="73"/>
  <c r="AK124" i="73"/>
  <c r="AS17" i="65"/>
  <c r="AJ42" i="73"/>
  <c r="CI77" i="71"/>
  <c r="AR56" i="65"/>
  <c r="AS98" i="65"/>
  <c r="AU149" i="65"/>
  <c r="AS52" i="65"/>
  <c r="AM148" i="73"/>
  <c r="AL155" i="65"/>
  <c r="AT142" i="65"/>
  <c r="AJ117" i="73"/>
  <c r="AT37" i="65"/>
  <c r="AU144" i="65"/>
  <c r="CC198" i="65"/>
  <c r="AJ133" i="65"/>
  <c r="CD200" i="65"/>
  <c r="AL116" i="73"/>
  <c r="AT81" i="65"/>
  <c r="AL151" i="65"/>
  <c r="AL103" i="65"/>
  <c r="AU108" i="65"/>
  <c r="AR100" i="65"/>
  <c r="AN146" i="73"/>
  <c r="AM76" i="65"/>
  <c r="AM163" i="73"/>
  <c r="AM64" i="73"/>
  <c r="AR92" i="65"/>
  <c r="AL38" i="65"/>
  <c r="AM141" i="73"/>
  <c r="CB64" i="65"/>
  <c r="AK154" i="65"/>
  <c r="AJ88" i="65"/>
  <c r="CI8" i="71"/>
  <c r="AM50" i="73"/>
  <c r="CG62" i="71"/>
  <c r="AS86" i="65"/>
  <c r="AS96" i="65"/>
  <c r="AT51" i="65"/>
  <c r="AN149" i="65"/>
  <c r="AQ30" i="65"/>
  <c r="CJ61" i="71"/>
  <c r="AQ80" i="65"/>
  <c r="V5" i="71"/>
  <c r="M5" i="71" s="1"/>
  <c r="CD195" i="65"/>
  <c r="AN121" i="65"/>
  <c r="AJ77" i="65"/>
  <c r="AU161" i="65"/>
  <c r="CB98" i="65"/>
  <c r="AL44" i="65"/>
  <c r="AU45" i="65"/>
  <c r="AS28" i="65"/>
  <c r="CB60" i="65"/>
  <c r="AK114" i="65"/>
  <c r="AK25" i="73"/>
  <c r="AK145" i="73"/>
  <c r="AN154" i="65"/>
  <c r="CB199" i="65"/>
  <c r="AT5" i="65"/>
  <c r="AM103" i="65"/>
  <c r="AN162" i="73"/>
  <c r="V20" i="71"/>
  <c r="M20" i="71" s="1"/>
  <c r="AN92" i="73"/>
  <c r="AU19" i="65"/>
  <c r="AL31" i="65"/>
  <c r="AM138" i="73"/>
  <c r="AT131" i="65"/>
  <c r="AK68" i="65"/>
  <c r="AQ120" i="65"/>
  <c r="CJ95" i="71"/>
  <c r="CD197" i="65"/>
  <c r="AK147" i="73"/>
  <c r="AK163" i="73"/>
  <c r="AT107" i="65"/>
  <c r="AR51" i="65"/>
  <c r="AM6" i="65"/>
  <c r="CI76" i="71"/>
  <c r="AK79" i="65"/>
  <c r="AN113" i="73"/>
  <c r="AL142" i="65"/>
  <c r="CD11" i="65"/>
  <c r="AU96" i="65"/>
  <c r="AR107" i="65"/>
  <c r="CF97" i="71"/>
  <c r="AU120" i="65"/>
  <c r="CI79" i="71"/>
  <c r="AK152" i="73"/>
  <c r="AK128" i="65"/>
  <c r="AR117" i="65"/>
  <c r="AR58" i="65"/>
  <c r="AN18" i="65"/>
  <c r="AM144" i="73"/>
  <c r="AN50" i="65"/>
  <c r="AQ100" i="65"/>
  <c r="AM41" i="65"/>
  <c r="AR23" i="65"/>
  <c r="AJ29" i="65"/>
  <c r="CD17" i="65"/>
  <c r="AJ38" i="73"/>
  <c r="AM125" i="65"/>
  <c r="AJ122" i="73"/>
  <c r="CC61" i="65"/>
  <c r="AR124" i="65"/>
  <c r="AS128" i="65"/>
  <c r="AT61" i="65"/>
  <c r="AS37" i="65"/>
  <c r="AQ73" i="65"/>
  <c r="AU143" i="65"/>
  <c r="AT88" i="65"/>
  <c r="AQ13" i="65"/>
  <c r="AR63" i="65"/>
  <c r="AM38" i="65"/>
  <c r="AK37" i="73"/>
  <c r="AM142" i="73"/>
  <c r="AN107" i="73"/>
  <c r="AR149" i="65"/>
  <c r="AL143" i="73"/>
  <c r="AT11" i="65"/>
  <c r="AK164" i="73"/>
  <c r="AK159" i="65"/>
  <c r="AR153" i="65"/>
  <c r="AT108" i="65"/>
  <c r="AM110" i="65"/>
  <c r="AL10" i="73"/>
  <c r="AK58" i="73"/>
  <c r="AT33" i="65"/>
  <c r="AM15" i="73"/>
  <c r="CC100" i="65"/>
  <c r="AS64" i="65"/>
  <c r="AR98" i="65"/>
  <c r="AS116" i="65"/>
  <c r="AJ116" i="65"/>
  <c r="AJ24" i="73"/>
  <c r="AQ21" i="65"/>
  <c r="AK142" i="73"/>
  <c r="AR112" i="65"/>
  <c r="AQ67" i="65"/>
  <c r="AJ118" i="65"/>
  <c r="AN46" i="65"/>
  <c r="CG15" i="71"/>
  <c r="AN10" i="73"/>
  <c r="AL5" i="73"/>
  <c r="AU71" i="65"/>
  <c r="AQ15" i="65"/>
  <c r="AM36" i="73"/>
  <c r="AN123" i="65"/>
  <c r="AS153" i="65"/>
  <c r="CI97" i="71"/>
  <c r="CH98" i="71"/>
  <c r="AN64" i="65"/>
  <c r="CB190" i="65"/>
  <c r="AN56" i="65"/>
  <c r="AU134" i="65"/>
  <c r="CC197" i="65"/>
  <c r="AR33" i="65"/>
  <c r="AK116" i="65"/>
  <c r="AT7" i="65"/>
  <c r="CD155" i="65"/>
  <c r="AU116" i="65"/>
  <c r="AU137" i="65"/>
  <c r="AQ146" i="65"/>
  <c r="CD13" i="65"/>
  <c r="AN132" i="65"/>
  <c r="AL72" i="73"/>
  <c r="AT121" i="65"/>
  <c r="CH81" i="71"/>
  <c r="AM128" i="65"/>
  <c r="AT21" i="65"/>
  <c r="AR73" i="65"/>
  <c r="AQ53" i="65"/>
  <c r="AL108" i="65"/>
  <c r="CD59" i="65"/>
  <c r="AJ127" i="73"/>
  <c r="AN140" i="65"/>
  <c r="AK129" i="73"/>
  <c r="AL150" i="65"/>
  <c r="AM105" i="65"/>
  <c r="AK32" i="73"/>
  <c r="AJ46" i="65"/>
  <c r="CC19" i="65"/>
  <c r="AQ154" i="65"/>
  <c r="AM123" i="73"/>
  <c r="AT77" i="65"/>
  <c r="CH96" i="71"/>
  <c r="AR84" i="65"/>
  <c r="CC57" i="65"/>
  <c r="CC10" i="65"/>
  <c r="AQ64" i="65"/>
  <c r="AN124" i="73"/>
  <c r="AK113" i="65"/>
  <c r="AK102" i="73"/>
  <c r="AT102" i="65"/>
  <c r="CH20" i="71"/>
  <c r="AN151" i="73"/>
  <c r="AS156" i="65"/>
  <c r="AT64" i="65"/>
  <c r="CC145" i="65"/>
  <c r="AQ5" i="65"/>
  <c r="AM130" i="65"/>
  <c r="AL163" i="65"/>
  <c r="AM161" i="73"/>
  <c r="AM156" i="65"/>
  <c r="AK26" i="73"/>
  <c r="AM157" i="65"/>
  <c r="CL5" i="71"/>
  <c r="CO6" i="71"/>
  <c r="M10" i="79"/>
  <c r="M14" i="79"/>
  <c r="CN5" i="71"/>
  <c r="M17" i="79"/>
  <c r="CM5" i="71"/>
  <c r="CM7" i="71"/>
  <c r="CM8" i="71"/>
  <c r="CM6" i="71"/>
  <c r="EA101" i="71"/>
  <c r="DV102" i="71"/>
  <c r="AH197" i="82"/>
  <c r="W198" i="82"/>
  <c r="AV54" i="84"/>
  <c r="AY102" i="84"/>
  <c r="AY82" i="84"/>
  <c r="FM72" i="71"/>
  <c r="FN19" i="71"/>
  <c r="AU40" i="71"/>
  <c r="FP53" i="71"/>
  <c r="EF82" i="79"/>
  <c r="EG80" i="79"/>
  <c r="EF83" i="79"/>
  <c r="FO97" i="71"/>
  <c r="AV48" i="71"/>
  <c r="EJ18" i="79"/>
  <c r="EG22" i="79"/>
  <c r="EG24" i="79"/>
  <c r="AR98" i="71"/>
  <c r="AR40" i="71"/>
  <c r="AS85" i="71"/>
  <c r="FL44" i="71"/>
  <c r="AY17" i="84"/>
  <c r="AZ151" i="84"/>
  <c r="AS55" i="71"/>
  <c r="AV25" i="84"/>
  <c r="AT84" i="71"/>
  <c r="FO28" i="71"/>
  <c r="AX124" i="84"/>
  <c r="AX79" i="84"/>
  <c r="AS26" i="71"/>
  <c r="FO75" i="71"/>
  <c r="AX134" i="84"/>
  <c r="AX84" i="84"/>
  <c r="AV140" i="84"/>
  <c r="AY62" i="84"/>
  <c r="AV19" i="84"/>
  <c r="AT18" i="71"/>
  <c r="AU43" i="71"/>
  <c r="AT79" i="71"/>
  <c r="AS30" i="71"/>
  <c r="FL46" i="71"/>
  <c r="AX66" i="84"/>
  <c r="AY63" i="84"/>
  <c r="AX35" i="84"/>
  <c r="AR7" i="71"/>
  <c r="EH81" i="79"/>
  <c r="EI77" i="79"/>
  <c r="EJ77" i="79"/>
  <c r="AV62" i="71"/>
  <c r="EF22" i="79"/>
  <c r="EJ17" i="79"/>
  <c r="EF21" i="79"/>
  <c r="EF24" i="79"/>
  <c r="FM32" i="71"/>
  <c r="FO73" i="71"/>
  <c r="FM16" i="71"/>
  <c r="AY46" i="84"/>
  <c r="AZ16" i="84"/>
  <c r="AZ13" i="84"/>
  <c r="AX22" i="84"/>
  <c r="AX17" i="84"/>
  <c r="FM30" i="71"/>
  <c r="AW135" i="84"/>
  <c r="AT24" i="71"/>
  <c r="AZ121" i="84"/>
  <c r="AS17" i="71"/>
  <c r="AZ117" i="84"/>
  <c r="AX129" i="84"/>
  <c r="AX153" i="84"/>
  <c r="AY154" i="84"/>
  <c r="AR101" i="71"/>
  <c r="FL74" i="71"/>
  <c r="FL98" i="71"/>
  <c r="AV17" i="71"/>
  <c r="AV23" i="71"/>
  <c r="FL22" i="71"/>
  <c r="FN65" i="71"/>
  <c r="AS59" i="71"/>
  <c r="AW12" i="84"/>
  <c r="AT45" i="71"/>
  <c r="AX33" i="84"/>
  <c r="EI81" i="79"/>
  <c r="EH79" i="79"/>
  <c r="EG84" i="79"/>
  <c r="EI78" i="79"/>
  <c r="AT57" i="71"/>
  <c r="EF25" i="79"/>
  <c r="EG23" i="79"/>
  <c r="EG20" i="79"/>
  <c r="EG19" i="79"/>
  <c r="FM55" i="71"/>
  <c r="AY101" i="84"/>
  <c r="AV51" i="71"/>
  <c r="AT61" i="71"/>
  <c r="AZ45" i="84"/>
  <c r="AV84" i="84"/>
  <c r="AT73" i="71"/>
  <c r="FN8" i="71"/>
  <c r="AU89" i="71"/>
  <c r="FN54" i="71"/>
  <c r="FL77" i="71"/>
  <c r="FM66" i="71"/>
  <c r="AZ40" i="84"/>
  <c r="FL34" i="71"/>
  <c r="FO31" i="71"/>
  <c r="AV87" i="71"/>
  <c r="AY40" i="84"/>
  <c r="AZ52" i="84"/>
  <c r="EJ79" i="79"/>
  <c r="EH80" i="79"/>
  <c r="EI79" i="79"/>
  <c r="EF81" i="79"/>
  <c r="FO60" i="71"/>
  <c r="EH22" i="79"/>
  <c r="EI21" i="79"/>
  <c r="EF23" i="79"/>
  <c r="EI18" i="79"/>
  <c r="FN63" i="71"/>
  <c r="AT50" i="71"/>
  <c r="AR37" i="71"/>
  <c r="AY9" i="84"/>
  <c r="AX64" i="84"/>
  <c r="AX91" i="84"/>
  <c r="AT14" i="71"/>
  <c r="FO40" i="71"/>
  <c r="AZ110" i="84"/>
  <c r="CY6" i="71"/>
  <c r="AY92" i="84"/>
  <c r="AS70" i="71"/>
  <c r="AZ111" i="84"/>
  <c r="AS12" i="71"/>
  <c r="AZ164" i="84"/>
  <c r="AV161" i="84"/>
  <c r="AX139" i="84"/>
  <c r="AU27" i="71"/>
  <c r="AZ51" i="84"/>
  <c r="AV39" i="71"/>
  <c r="FL33" i="71"/>
  <c r="FN69" i="71"/>
  <c r="FL81" i="71"/>
  <c r="AV12" i="84"/>
  <c r="EJ75" i="79"/>
  <c r="AW42" i="84"/>
  <c r="EI19" i="79"/>
  <c r="EJ19" i="79"/>
  <c r="FP36" i="71"/>
  <c r="FL82" i="71"/>
  <c r="FL94" i="71"/>
  <c r="AV45" i="71"/>
  <c r="AV16" i="84"/>
  <c r="AZ135" i="84"/>
  <c r="AW16" i="84"/>
  <c r="AV65" i="84"/>
  <c r="AT46" i="71"/>
  <c r="AT34" i="71"/>
  <c r="AZ65" i="84"/>
  <c r="FM22" i="71"/>
  <c r="AZ15" i="84"/>
  <c r="FN46" i="71"/>
  <c r="AR9" i="71"/>
  <c r="AV52" i="84"/>
  <c r="AV89" i="71"/>
  <c r="AZ7" i="84"/>
  <c r="AV58" i="84"/>
  <c r="FL63" i="71"/>
  <c r="AT48" i="71"/>
  <c r="EI58" i="79"/>
  <c r="EI60" i="79"/>
  <c r="AS86" i="71"/>
  <c r="AX59" i="84"/>
  <c r="FP94" i="71"/>
  <c r="FL24" i="71"/>
  <c r="AR34" i="71"/>
  <c r="AX40" i="84"/>
  <c r="FL101" i="71"/>
  <c r="FM102" i="71"/>
  <c r="AS103" i="71"/>
  <c r="FP77" i="71"/>
  <c r="FL43" i="71"/>
  <c r="FO35" i="71"/>
  <c r="AS76" i="71"/>
  <c r="FN61" i="71"/>
  <c r="AT63" i="71"/>
  <c r="EJ78" i="79"/>
  <c r="AT33" i="71"/>
  <c r="EI20" i="79"/>
  <c r="EH23" i="79"/>
  <c r="AV28" i="71"/>
  <c r="AW84" i="84"/>
  <c r="AY37" i="84"/>
  <c r="AX42" i="84"/>
  <c r="AY33" i="84"/>
  <c r="AZ79" i="84"/>
  <c r="AT59" i="71"/>
  <c r="AU19" i="71"/>
  <c r="AW30" i="84"/>
  <c r="FP48" i="71"/>
  <c r="AX164" i="84"/>
  <c r="FL25" i="71"/>
  <c r="FM65" i="71"/>
  <c r="FM31" i="71"/>
  <c r="FP42" i="71"/>
  <c r="FO103" i="71"/>
  <c r="AU60" i="71"/>
  <c r="AX48" i="84"/>
  <c r="AX75" i="84"/>
  <c r="AY123" i="84"/>
  <c r="AS81" i="71"/>
  <c r="EG62" i="79"/>
  <c r="EF63" i="79"/>
  <c r="AS65" i="71"/>
  <c r="AY119" i="84"/>
  <c r="AV78" i="71"/>
  <c r="FL11" i="71"/>
  <c r="AT25" i="71"/>
  <c r="FM38" i="71"/>
  <c r="AX10" i="84"/>
  <c r="FM54" i="71"/>
  <c r="AR12" i="71"/>
  <c r="AZ41" i="84"/>
  <c r="AY161" i="84"/>
  <c r="FN75" i="71"/>
  <c r="AS25" i="71"/>
  <c r="AY80" i="84"/>
  <c r="AT16" i="71"/>
  <c r="EJ80" i="79"/>
  <c r="EJ76" i="79"/>
  <c r="FM78" i="71"/>
  <c r="EJ20" i="79"/>
  <c r="EG21" i="79"/>
  <c r="FM20" i="71"/>
  <c r="AV91" i="84"/>
  <c r="AR32" i="71"/>
  <c r="AX159" i="84"/>
  <c r="AV128" i="84"/>
  <c r="AZ156" i="84"/>
  <c r="FP21" i="71"/>
  <c r="AR93" i="71"/>
  <c r="FN18" i="71"/>
  <c r="AV118" i="84"/>
  <c r="AR100" i="71"/>
  <c r="AU87" i="71"/>
  <c r="AU83" i="71"/>
  <c r="FO86" i="71"/>
  <c r="AY52" i="84"/>
  <c r="AT31" i="71"/>
  <c r="AX95" i="84"/>
  <c r="AR5" i="71"/>
  <c r="AX56" i="84"/>
  <c r="AV29" i="84"/>
  <c r="FL67" i="71"/>
  <c r="EG60" i="79"/>
  <c r="EG61" i="79"/>
  <c r="FN16" i="71"/>
  <c r="AS54" i="71"/>
  <c r="AU57" i="71"/>
  <c r="AS52" i="71"/>
  <c r="AW29" i="84"/>
  <c r="AU45" i="71"/>
  <c r="AR89" i="71"/>
  <c r="AV49" i="84"/>
  <c r="AZ158" i="84"/>
  <c r="AX132" i="84"/>
  <c r="AZ138" i="84"/>
  <c r="AX53" i="84"/>
  <c r="AX38" i="84"/>
  <c r="AV115" i="84"/>
  <c r="AX114" i="84"/>
  <c r="FM74" i="71"/>
  <c r="FO98" i="71"/>
  <c r="EF108" i="79"/>
  <c r="EI104" i="79"/>
  <c r="EI109" i="79"/>
  <c r="EF110" i="79"/>
  <c r="AR64" i="71"/>
  <c r="AZ83" i="84"/>
  <c r="FL31" i="71"/>
  <c r="EJ72" i="79"/>
  <c r="EH75" i="79"/>
  <c r="AZ21" i="84"/>
  <c r="AZ87" i="84"/>
  <c r="EH147" i="79"/>
  <c r="EI148" i="79"/>
  <c r="EJ143" i="79"/>
  <c r="EH148" i="79"/>
  <c r="EG124" i="79"/>
  <c r="EG119" i="79"/>
  <c r="EG121" i="79"/>
  <c r="EH119" i="79"/>
  <c r="AU66" i="71"/>
  <c r="FL97" i="71"/>
  <c r="AV26" i="84"/>
  <c r="FP15" i="71"/>
  <c r="AT99" i="71"/>
  <c r="AV42" i="71"/>
  <c r="AW113" i="84"/>
  <c r="AY48" i="84"/>
  <c r="AY43" i="84"/>
  <c r="AT37" i="71"/>
  <c r="FO57" i="71"/>
  <c r="AS75" i="71"/>
  <c r="AT86" i="71"/>
  <c r="AY95" i="84"/>
  <c r="FP39" i="71"/>
  <c r="AV83" i="84"/>
  <c r="AU51" i="71"/>
  <c r="EH82" i="79"/>
  <c r="EG82" i="79"/>
  <c r="FM89" i="71"/>
  <c r="EI22" i="79"/>
  <c r="AX90" i="84"/>
  <c r="AV15" i="71"/>
  <c r="AT47" i="71"/>
  <c r="AZ81" i="84"/>
  <c r="AU7" i="71"/>
  <c r="AY66" i="84"/>
  <c r="AR41" i="71"/>
  <c r="AY65" i="84"/>
  <c r="AW100" i="84"/>
  <c r="AY78" i="84"/>
  <c r="EG79" i="79"/>
  <c r="EF85" i="79"/>
  <c r="AY55" i="84"/>
  <c r="EJ21" i="79"/>
  <c r="FL15" i="71"/>
  <c r="AY99" i="84"/>
  <c r="AZ159" i="84"/>
  <c r="AV69" i="71"/>
  <c r="AW21" i="84"/>
  <c r="AV53" i="71"/>
  <c r="AW153" i="84"/>
  <c r="AS7" i="71"/>
  <c r="AZ102" i="84"/>
  <c r="AR42" i="71"/>
  <c r="AW69" i="84"/>
  <c r="FL35" i="71"/>
  <c r="FN76" i="71"/>
  <c r="FP69" i="71"/>
  <c r="AX44" i="84"/>
  <c r="FO19" i="71"/>
  <c r="AR26" i="71"/>
  <c r="AW78" i="84"/>
  <c r="AS101" i="71"/>
  <c r="FO32" i="71"/>
  <c r="FN36" i="71"/>
  <c r="EJ57" i="79"/>
  <c r="EH61" i="79"/>
  <c r="FP20" i="71"/>
  <c r="AV5" i="71"/>
  <c r="AV103" i="71"/>
  <c r="AV37" i="84"/>
  <c r="FL57" i="71"/>
  <c r="AR30" i="71"/>
  <c r="AX141" i="84"/>
  <c r="AV44" i="71"/>
  <c r="AV132" i="84"/>
  <c r="AV33" i="84"/>
  <c r="AT102" i="71"/>
  <c r="AX117" i="84"/>
  <c r="FN26" i="71"/>
  <c r="FN68" i="71"/>
  <c r="FP88" i="71"/>
  <c r="AS38" i="71"/>
  <c r="AX143" i="84"/>
  <c r="AX85" i="84"/>
  <c r="EG111" i="79"/>
  <c r="EH107" i="79"/>
  <c r="EI108" i="79"/>
  <c r="EJ104" i="79"/>
  <c r="FL39" i="71"/>
  <c r="FO69" i="71"/>
  <c r="FM86" i="71"/>
  <c r="EF78" i="79"/>
  <c r="EJ74" i="79"/>
  <c r="FP84" i="71"/>
  <c r="EJ145" i="79"/>
  <c r="EF145" i="79"/>
  <c r="EI145" i="79"/>
  <c r="EJ147" i="79"/>
  <c r="FM103" i="71"/>
  <c r="EH123" i="79"/>
  <c r="EH121" i="79"/>
  <c r="EF124" i="79"/>
  <c r="FL87" i="71"/>
  <c r="AY90" i="84"/>
  <c r="AV86" i="71"/>
  <c r="AU48" i="71"/>
  <c r="AZ75" i="84"/>
  <c r="AX123" i="84"/>
  <c r="AV126" i="84"/>
  <c r="FN45" i="71"/>
  <c r="AX16" i="84"/>
  <c r="AX138" i="84"/>
  <c r="FO24" i="71"/>
  <c r="AY124" i="84"/>
  <c r="AX101" i="84"/>
  <c r="AZ129" i="84"/>
  <c r="FP102" i="71"/>
  <c r="EF27" i="79"/>
  <c r="FO42" i="71"/>
  <c r="EG83" i="79"/>
  <c r="EH20" i="79"/>
  <c r="AR45" i="71"/>
  <c r="AS82" i="71"/>
  <c r="FL26" i="71"/>
  <c r="AS48" i="71"/>
  <c r="AZ35" i="84"/>
  <c r="AV82" i="84"/>
  <c r="AX51" i="84"/>
  <c r="AY20" i="84"/>
  <c r="AW94" i="84"/>
  <c r="EH59" i="79"/>
  <c r="AR19" i="71"/>
  <c r="AY59" i="84"/>
  <c r="AW59" i="84"/>
  <c r="AX126" i="84"/>
  <c r="AY94" i="84"/>
  <c r="AZ125" i="84"/>
  <c r="AY137" i="84"/>
  <c r="AW123" i="84"/>
  <c r="AY108" i="84"/>
  <c r="AX45" i="84"/>
  <c r="AR25" i="71"/>
  <c r="EF107" i="79"/>
  <c r="EF109" i="79"/>
  <c r="EG108" i="79"/>
  <c r="FL76" i="71"/>
  <c r="AV94" i="71"/>
  <c r="EI76" i="79"/>
  <c r="AV80" i="84"/>
  <c r="EH144" i="79"/>
  <c r="EG148" i="79"/>
  <c r="EG145" i="79"/>
  <c r="EI147" i="79"/>
  <c r="EJ120" i="79"/>
  <c r="EI118" i="79"/>
  <c r="AT28" i="71"/>
  <c r="AZ56" i="84"/>
  <c r="AW102" i="84"/>
  <c r="AV45" i="84"/>
  <c r="FO67" i="71"/>
  <c r="FN82" i="71"/>
  <c r="AU34" i="71"/>
  <c r="AS8" i="71"/>
  <c r="AV77" i="84"/>
  <c r="AZ34" i="84"/>
  <c r="AT76" i="71"/>
  <c r="AW97" i="84"/>
  <c r="EH29" i="79"/>
  <c r="EF28" i="79"/>
  <c r="EH28" i="79"/>
  <c r="AR103" i="71"/>
  <c r="AR95" i="71"/>
  <c r="AW6" i="84"/>
  <c r="AX128" i="84"/>
  <c r="FO26" i="71"/>
  <c r="AS53" i="71"/>
  <c r="AW132" i="84"/>
  <c r="AW138" i="84"/>
  <c r="AY162" i="84"/>
  <c r="AY126" i="84"/>
  <c r="AV97" i="71"/>
  <c r="AV80" i="71"/>
  <c r="EH78" i="79"/>
  <c r="FN70" i="71"/>
  <c r="FL41" i="71"/>
  <c r="FP95" i="71"/>
  <c r="FP7" i="71"/>
  <c r="AW141" i="84"/>
  <c r="AV7" i="71"/>
  <c r="AY30" i="84"/>
  <c r="AW47" i="84"/>
  <c r="FM97" i="71"/>
  <c r="FN55" i="71"/>
  <c r="EF62" i="79"/>
  <c r="FP104" i="71"/>
  <c r="FP41" i="71"/>
  <c r="AV27" i="71"/>
  <c r="AV36" i="84"/>
  <c r="AU49" i="71"/>
  <c r="AW103" i="84"/>
  <c r="FM7" i="71"/>
  <c r="AR55" i="71"/>
  <c r="AT103" i="71"/>
  <c r="FN98" i="71"/>
  <c r="AY54" i="84"/>
  <c r="FO83" i="71"/>
  <c r="FM90" i="71"/>
  <c r="FL92" i="71"/>
  <c r="FP10" i="71"/>
  <c r="AS87" i="71"/>
  <c r="AV74" i="84"/>
  <c r="AX112" i="84"/>
  <c r="FO39" i="71"/>
  <c r="AV8" i="84"/>
  <c r="AU74" i="71"/>
  <c r="AR62" i="71"/>
  <c r="FO92" i="71"/>
  <c r="EI57" i="79"/>
  <c r="FL85" i="71"/>
  <c r="AW108" i="84"/>
  <c r="AZ115" i="84"/>
  <c r="AZ100" i="84"/>
  <c r="AT53" i="71"/>
  <c r="AZ128" i="84"/>
  <c r="AY120" i="84"/>
  <c r="AV139" i="84"/>
  <c r="AW157" i="84"/>
  <c r="AS15" i="71"/>
  <c r="EH109" i="79"/>
  <c r="EH111" i="79"/>
  <c r="EJ107" i="79"/>
  <c r="AT43" i="71"/>
  <c r="AV17" i="84"/>
  <c r="EG76" i="79"/>
  <c r="EH76" i="79"/>
  <c r="FP13" i="71"/>
  <c r="EG150" i="79"/>
  <c r="EI142" i="79"/>
  <c r="EH145" i="79"/>
  <c r="EG122" i="79"/>
  <c r="EJ119" i="79"/>
  <c r="EI122" i="79"/>
  <c r="AZ76" i="84"/>
  <c r="AV74" i="71"/>
  <c r="AT7" i="71"/>
  <c r="BO6" i="71"/>
  <c r="FP16" i="71"/>
  <c r="AV88" i="71"/>
  <c r="FN23" i="71"/>
  <c r="AZ97" i="84"/>
  <c r="AW38" i="84"/>
  <c r="AV7" i="84"/>
  <c r="AR20" i="71"/>
  <c r="EH25" i="79"/>
  <c r="EG28" i="79"/>
  <c r="EH27" i="79"/>
  <c r="EF29" i="79"/>
  <c r="AY58" i="84"/>
  <c r="AY10" i="84"/>
  <c r="AT88" i="71"/>
  <c r="AT36" i="71"/>
  <c r="AU93" i="71"/>
  <c r="AV141" i="84"/>
  <c r="AY128" i="84"/>
  <c r="AV60" i="71"/>
  <c r="AX25" i="84"/>
  <c r="AY18" i="84"/>
  <c r="AT55" i="71"/>
  <c r="AU91" i="71"/>
  <c r="FN80" i="71"/>
  <c r="AZ11" i="84"/>
  <c r="EH115" i="79"/>
  <c r="EI112" i="79"/>
  <c r="EH113" i="79"/>
  <c r="EI115" i="79"/>
  <c r="AS104" i="71"/>
  <c r="EJ126" i="79"/>
  <c r="EF131" i="79"/>
  <c r="EF129" i="79"/>
  <c r="EI127" i="79"/>
  <c r="FM64" i="71"/>
  <c r="AZ14" i="84"/>
  <c r="AZ69" i="84"/>
  <c r="FM15" i="71"/>
  <c r="AZ93" i="84"/>
  <c r="EF10" i="79"/>
  <c r="EG13" i="79"/>
  <c r="EG12" i="79"/>
  <c r="AV44" i="84"/>
  <c r="FN85" i="71"/>
  <c r="EF8" i="79"/>
  <c r="EJ7" i="79"/>
  <c r="EJ81" i="79"/>
  <c r="EI85" i="79"/>
  <c r="EJ84" i="79"/>
  <c r="AZ62" i="84"/>
  <c r="FO41" i="71"/>
  <c r="AV121" i="84"/>
  <c r="AY13" i="84"/>
  <c r="AZ82" i="84"/>
  <c r="AV50" i="71"/>
  <c r="AV8" i="71"/>
  <c r="AS23" i="71"/>
  <c r="AY22" i="84"/>
  <c r="AR84" i="71"/>
  <c r="AR99" i="71"/>
  <c r="FO37" i="71"/>
  <c r="AV157" i="84"/>
  <c r="AW159" i="84"/>
  <c r="AW143" i="84"/>
  <c r="AX165" i="84"/>
  <c r="AU8" i="71"/>
  <c r="AT81" i="71"/>
  <c r="AT30" i="71"/>
  <c r="AW10" i="84"/>
  <c r="AW13" i="84"/>
  <c r="FO84" i="71"/>
  <c r="AU67" i="71"/>
  <c r="FM49" i="71"/>
  <c r="EH19" i="79"/>
  <c r="FO104" i="71"/>
  <c r="AY89" i="84"/>
  <c r="AW37" i="84"/>
  <c r="AY149" i="84"/>
  <c r="AW160" i="84"/>
  <c r="AR29" i="71"/>
  <c r="FO72" i="71"/>
  <c r="FP64" i="71"/>
  <c r="AS22" i="71"/>
  <c r="AY50" i="84"/>
  <c r="EH60" i="79"/>
  <c r="FM82" i="71"/>
  <c r="AS35" i="71"/>
  <c r="AV106" i="84"/>
  <c r="AZ103" i="84"/>
  <c r="AV10" i="71"/>
  <c r="AZ165" i="84"/>
  <c r="AY165" i="84"/>
  <c r="AW120" i="84"/>
  <c r="FL48" i="71"/>
  <c r="AX151" i="84"/>
  <c r="EH110" i="79"/>
  <c r="EH105" i="79"/>
  <c r="EG112" i="79"/>
  <c r="FP25" i="71"/>
  <c r="AY8" i="84"/>
  <c r="EJ73" i="79"/>
  <c r="EH77" i="79"/>
  <c r="FN42" i="71"/>
  <c r="EH149" i="79"/>
  <c r="EH146" i="79"/>
  <c r="EI146" i="79"/>
  <c r="EJ121" i="79"/>
  <c r="EF123" i="79"/>
  <c r="EI121" i="79"/>
  <c r="AY11" i="84"/>
  <c r="AU88" i="71"/>
  <c r="AV83" i="71"/>
  <c r="FM36" i="71"/>
  <c r="FO50" i="71"/>
  <c r="AR56" i="71"/>
  <c r="AU20" i="71"/>
  <c r="AV85" i="71"/>
  <c r="AS37" i="71"/>
  <c r="FP96" i="71"/>
  <c r="FM28" i="71"/>
  <c r="EJ23" i="79"/>
  <c r="EG26" i="79"/>
  <c r="EI24" i="79"/>
  <c r="EI23" i="79"/>
  <c r="AW51" i="84"/>
  <c r="AX99" i="84"/>
  <c r="AZ95" i="84"/>
  <c r="AY143" i="84"/>
  <c r="AX133" i="84"/>
  <c r="AU23" i="71"/>
  <c r="FN14" i="71"/>
  <c r="AZ152" i="84"/>
  <c r="AZ106" i="84"/>
  <c r="AV99" i="84"/>
  <c r="AV43" i="71"/>
  <c r="AR47" i="71"/>
  <c r="AR96" i="71"/>
  <c r="FN84" i="71"/>
  <c r="EG115" i="79"/>
  <c r="EI111" i="79"/>
  <c r="EG113" i="79"/>
  <c r="EF114" i="79"/>
  <c r="AS102" i="71"/>
  <c r="EF128" i="79"/>
  <c r="EH125" i="79"/>
  <c r="EH128" i="79"/>
  <c r="EG128" i="79"/>
  <c r="AZ27" i="84"/>
  <c r="AT90" i="71"/>
  <c r="AV33" i="71"/>
  <c r="FP32" i="71"/>
  <c r="FO9" i="71"/>
  <c r="EF15" i="79"/>
  <c r="EF12" i="79"/>
  <c r="EH14" i="79"/>
  <c r="AZ86" i="84"/>
  <c r="FP82" i="71"/>
  <c r="EF6" i="79"/>
  <c r="EJ8" i="79"/>
  <c r="EH83" i="79"/>
  <c r="EI83" i="79"/>
  <c r="EI84" i="79"/>
  <c r="FP100" i="71"/>
  <c r="FO94" i="71"/>
  <c r="AW95" i="84"/>
  <c r="FN57" i="71"/>
  <c r="AR38" i="71"/>
  <c r="AS9" i="71"/>
  <c r="FO101" i="71"/>
  <c r="AS36" i="71"/>
  <c r="FL27" i="71"/>
  <c r="AU92" i="71"/>
  <c r="AY132" i="84"/>
  <c r="FO99" i="71"/>
  <c r="AT42" i="71"/>
  <c r="AV136" i="84"/>
  <c r="AX137" i="84"/>
  <c r="FM48" i="71"/>
  <c r="AZ150" i="84"/>
  <c r="AY106" i="84"/>
  <c r="AV9" i="84"/>
  <c r="AV22" i="84"/>
  <c r="FP31" i="71"/>
  <c r="AR46" i="71"/>
  <c r="EF84" i="79"/>
  <c r="EH18" i="79"/>
  <c r="FM85" i="71"/>
  <c r="FM47" i="71"/>
  <c r="AX96" i="84"/>
  <c r="AW70" i="84"/>
  <c r="AZ124" i="84"/>
  <c r="AS29" i="71"/>
  <c r="AY41" i="84"/>
  <c r="AZ18" i="84"/>
  <c r="AR85" i="71"/>
  <c r="FP73" i="71"/>
  <c r="EJ56" i="79"/>
  <c r="FO44" i="71"/>
  <c r="AU6" i="71"/>
  <c r="AW39" i="84"/>
  <c r="AR15" i="71"/>
  <c r="AT74" i="71"/>
  <c r="AY25" i="84"/>
  <c r="AV92" i="71"/>
  <c r="AY122" i="84"/>
  <c r="AW154" i="84"/>
  <c r="AX43" i="84"/>
  <c r="EI106" i="79"/>
  <c r="EJ106" i="79"/>
  <c r="EF111" i="79"/>
  <c r="BL6" i="71"/>
  <c r="AW105" i="84"/>
  <c r="EI74" i="79"/>
  <c r="EI75" i="79"/>
  <c r="FM61" i="71"/>
  <c r="EJ141" i="79"/>
  <c r="EF150" i="79"/>
  <c r="EG147" i="79"/>
  <c r="EI120" i="79"/>
  <c r="EI117" i="79"/>
  <c r="EH122" i="79"/>
  <c r="AY28" i="84"/>
  <c r="AU100" i="71"/>
  <c r="AZ84" i="84"/>
  <c r="AZ36" i="84"/>
  <c r="FO85" i="71"/>
  <c r="AX62" i="84"/>
  <c r="FM41" i="71"/>
  <c r="FP11" i="71"/>
  <c r="AY76" i="84"/>
  <c r="AX15" i="84"/>
  <c r="FL54" i="71"/>
  <c r="EI25" i="79"/>
  <c r="EH24" i="79"/>
  <c r="EF26" i="79"/>
  <c r="EG30" i="79"/>
  <c r="AY81" i="84"/>
  <c r="AY150" i="84"/>
  <c r="AV85" i="84"/>
  <c r="AV148" i="84"/>
  <c r="AU52" i="71"/>
  <c r="FO56" i="71"/>
  <c r="AZ101" i="84"/>
  <c r="AW147" i="84"/>
  <c r="AX152" i="84"/>
  <c r="AV105" i="84"/>
  <c r="FN25" i="71"/>
  <c r="AW9" i="84"/>
  <c r="AY16" i="84"/>
  <c r="FO13" i="71"/>
  <c r="EF117" i="79"/>
  <c r="EF116" i="79"/>
  <c r="EF118" i="79"/>
  <c r="EF113" i="79"/>
  <c r="AS44" i="71"/>
  <c r="EG125" i="79"/>
  <c r="EJ128" i="79"/>
  <c r="EH126" i="79"/>
  <c r="EF130" i="79"/>
  <c r="AW27" i="84"/>
  <c r="AU37" i="71"/>
  <c r="FP60" i="71"/>
  <c r="FN58" i="71"/>
  <c r="AS58" i="71"/>
  <c r="EI13" i="79"/>
  <c r="EJ11" i="79"/>
  <c r="EJ9" i="79"/>
  <c r="AX125" i="84"/>
  <c r="AT22" i="71"/>
  <c r="EG6" i="79"/>
  <c r="EI8" i="79"/>
  <c r="EF87" i="79"/>
  <c r="EF88" i="79"/>
  <c r="EH84" i="79"/>
  <c r="FO23" i="71"/>
  <c r="AY24" i="84"/>
  <c r="AZ53" i="84"/>
  <c r="AU101" i="71"/>
  <c r="AT75" i="71"/>
  <c r="AR49" i="71"/>
  <c r="AX130" i="84"/>
  <c r="FL102" i="71"/>
  <c r="AX70" i="84"/>
  <c r="AW128" i="84"/>
  <c r="AV158" i="84"/>
  <c r="AZ134" i="84"/>
  <c r="AT21" i="71"/>
  <c r="AW148" i="84"/>
  <c r="FP14" i="71"/>
  <c r="AW124" i="84"/>
  <c r="AZ122" i="84"/>
  <c r="AW114" i="84"/>
  <c r="AS94" i="71"/>
  <c r="FM76" i="71"/>
  <c r="AV24" i="84"/>
  <c r="AV21" i="84"/>
  <c r="AZ91" i="84"/>
  <c r="AR31" i="71"/>
  <c r="AX80" i="84"/>
  <c r="EF64" i="79"/>
  <c r="AX57" i="84"/>
  <c r="AR18" i="71"/>
  <c r="AZ146" i="84"/>
  <c r="AW129" i="84"/>
  <c r="EH108" i="79"/>
  <c r="EG109" i="79"/>
  <c r="AY97" i="84"/>
  <c r="AS51" i="71"/>
  <c r="EF147" i="79"/>
  <c r="EI119" i="79"/>
  <c r="EG120" i="79"/>
  <c r="AW88" i="84"/>
  <c r="FM63" i="71"/>
  <c r="FP44" i="71"/>
  <c r="AU53" i="71"/>
  <c r="FL40" i="71"/>
  <c r="AY12" i="84"/>
  <c r="EG29" i="79"/>
  <c r="AY118" i="84"/>
  <c r="AY38" i="84"/>
  <c r="FL37" i="71"/>
  <c r="FM88" i="71"/>
  <c r="AX60" i="84"/>
  <c r="AR65" i="71"/>
  <c r="AS68" i="71"/>
  <c r="FL42" i="71"/>
  <c r="EF115" i="79"/>
  <c r="EH114" i="79"/>
  <c r="EJ114" i="79"/>
  <c r="EJ125" i="79"/>
  <c r="EJ127" i="79"/>
  <c r="EF132" i="79"/>
  <c r="AR69" i="71"/>
  <c r="AT80" i="71"/>
  <c r="FO20" i="71"/>
  <c r="EF13" i="79"/>
  <c r="EG14" i="79"/>
  <c r="EG8" i="79"/>
  <c r="EH8" i="79"/>
  <c r="EJ83" i="79"/>
  <c r="EG88" i="79"/>
  <c r="AV103" i="84"/>
  <c r="FO11" i="71"/>
  <c r="FP51" i="71"/>
  <c r="AX146" i="84"/>
  <c r="AT52" i="71"/>
  <c r="AV73" i="71"/>
  <c r="FL75" i="71"/>
  <c r="AY164" i="84"/>
  <c r="AV107" i="84"/>
  <c r="AW161" i="84"/>
  <c r="AY42" i="84"/>
  <c r="AU65" i="71"/>
  <c r="AZ54" i="84"/>
  <c r="FO61" i="71"/>
  <c r="EH55" i="79"/>
  <c r="EI54" i="79"/>
  <c r="EF58" i="79"/>
  <c r="AZ17" i="84"/>
  <c r="AW52" i="84"/>
  <c r="AV100" i="71"/>
  <c r="AV22" i="71"/>
  <c r="AS74" i="71"/>
  <c r="FP58" i="71"/>
  <c r="AV59" i="71"/>
  <c r="AW162" i="84"/>
  <c r="FO100" i="71"/>
  <c r="FN41" i="71"/>
  <c r="FM11" i="71"/>
  <c r="EF92" i="79"/>
  <c r="EF90" i="79"/>
  <c r="EJ86" i="79"/>
  <c r="FO51" i="71"/>
  <c r="EH52" i="79"/>
  <c r="EF55" i="79"/>
  <c r="EI46" i="79"/>
  <c r="EG53" i="79"/>
  <c r="AW83" i="84"/>
  <c r="AV12" i="71"/>
  <c r="EH151" i="79"/>
  <c r="EI150" i="79"/>
  <c r="EI154" i="79"/>
  <c r="EF152" i="79"/>
  <c r="FP17" i="71"/>
  <c r="AZ68" i="84"/>
  <c r="EJ71" i="79"/>
  <c r="EG75" i="79"/>
  <c r="AV36" i="71"/>
  <c r="AX118" i="84"/>
  <c r="AX149" i="84"/>
  <c r="AZ147" i="84"/>
  <c r="FP68" i="71"/>
  <c r="AU11" i="71"/>
  <c r="FN74" i="71"/>
  <c r="AW122" i="84"/>
  <c r="AV14" i="71"/>
  <c r="FO76" i="71"/>
  <c r="FO80" i="71"/>
  <c r="AX7" i="84"/>
  <c r="EG93" i="79"/>
  <c r="EI93" i="79"/>
  <c r="EJ92" i="79"/>
  <c r="EH97" i="79"/>
  <c r="EF100" i="79"/>
  <c r="FP87" i="71"/>
  <c r="FP83" i="71"/>
  <c r="FP89" i="71"/>
  <c r="AW49" i="84"/>
  <c r="AZ59" i="84"/>
  <c r="AY23" i="84"/>
  <c r="AW152" i="84"/>
  <c r="AW82" i="84"/>
  <c r="AW35" i="84"/>
  <c r="AR76" i="71"/>
  <c r="AS100" i="71"/>
  <c r="AW76" i="84"/>
  <c r="EH21" i="79"/>
  <c r="AS71" i="71"/>
  <c r="FM33" i="71"/>
  <c r="FL83" i="71"/>
  <c r="EI59" i="79"/>
  <c r="AW91" i="84"/>
  <c r="AZ142" i="84"/>
  <c r="AY6" i="84"/>
  <c r="AX14" i="84"/>
  <c r="EH106" i="79"/>
  <c r="AR43" i="71"/>
  <c r="EF79" i="79"/>
  <c r="FP19" i="71"/>
  <c r="EI144" i="79"/>
  <c r="EF125" i="79"/>
  <c r="EH118" i="79"/>
  <c r="AZ153" i="84"/>
  <c r="AR82" i="71"/>
  <c r="AX113" i="84"/>
  <c r="AU81" i="71"/>
  <c r="AW54" i="84"/>
  <c r="EG25" i="79"/>
  <c r="EJ26" i="79"/>
  <c r="AV18" i="84"/>
  <c r="AV14" i="84"/>
  <c r="AZ130" i="84"/>
  <c r="AS32" i="71"/>
  <c r="FP74" i="71"/>
  <c r="AV104" i="71"/>
  <c r="AU5" i="71"/>
  <c r="AR44" i="71"/>
  <c r="EI113" i="79"/>
  <c r="EG118" i="79"/>
  <c r="FP103" i="71"/>
  <c r="EF126" i="79"/>
  <c r="EI128" i="79"/>
  <c r="FN87" i="71"/>
  <c r="FP97" i="71"/>
  <c r="CZ6" i="71"/>
  <c r="EJ12" i="79"/>
  <c r="EI12" i="79"/>
  <c r="AZ67" i="84"/>
  <c r="EH6" i="79"/>
  <c r="EH7" i="79"/>
  <c r="EH85" i="79"/>
  <c r="EF89" i="79"/>
  <c r="AZ25" i="84"/>
  <c r="AU68" i="71"/>
  <c r="AV41" i="84"/>
  <c r="AT26" i="71"/>
  <c r="AZ99" i="84"/>
  <c r="AZ148" i="84"/>
  <c r="AZ112" i="84"/>
  <c r="AZ107" i="84"/>
  <c r="AV142" i="84"/>
  <c r="AW25" i="84"/>
  <c r="AU97" i="71"/>
  <c r="AV93" i="84"/>
  <c r="AX31" i="84"/>
  <c r="AV31" i="84"/>
  <c r="EJ52" i="79"/>
  <c r="EH58" i="79"/>
  <c r="EI55" i="79"/>
  <c r="AZ20" i="84"/>
  <c r="AY96" i="84"/>
  <c r="FN97" i="71"/>
  <c r="AU10" i="71"/>
  <c r="AV55" i="71"/>
  <c r="AV52" i="71"/>
  <c r="AW50" i="84"/>
  <c r="AY116" i="84"/>
  <c r="AZ49" i="84"/>
  <c r="FO93" i="71"/>
  <c r="AR83" i="71"/>
  <c r="EH90" i="79"/>
  <c r="EI89" i="79"/>
  <c r="EI90" i="79"/>
  <c r="AT44" i="71"/>
  <c r="EH49" i="79"/>
  <c r="EI48" i="79"/>
  <c r="EH48" i="79"/>
  <c r="EF51" i="79"/>
  <c r="FP30" i="71"/>
  <c r="AY72" i="84"/>
  <c r="EF157" i="79"/>
  <c r="EJ150" i="79"/>
  <c r="EF155" i="79"/>
  <c r="EI149" i="79"/>
  <c r="AZ22" i="84"/>
  <c r="EI69" i="79"/>
  <c r="EF20" i="79"/>
  <c r="AW136" i="84"/>
  <c r="AU102" i="71"/>
  <c r="FN53" i="71"/>
  <c r="EJ58" i="79"/>
  <c r="AW20" i="84"/>
  <c r="AR48" i="71"/>
  <c r="AS97" i="71"/>
  <c r="FO33" i="71"/>
  <c r="EG107" i="79"/>
  <c r="AY98" i="84"/>
  <c r="EF80" i="79"/>
  <c r="EF148" i="79"/>
  <c r="EG149" i="79"/>
  <c r="EG123" i="79"/>
  <c r="EJ118" i="79"/>
  <c r="FM60" i="71"/>
  <c r="AR59" i="71"/>
  <c r="AY109" i="84"/>
  <c r="AV91" i="71"/>
  <c r="FN101" i="71"/>
  <c r="EI26" i="79"/>
  <c r="EI27" i="79"/>
  <c r="AY138" i="84"/>
  <c r="FO21" i="71"/>
  <c r="AT38" i="71"/>
  <c r="AY151" i="84"/>
  <c r="AY7" i="84"/>
  <c r="AV84" i="71"/>
  <c r="FM69" i="71"/>
  <c r="AX6" i="84"/>
  <c r="EI114" i="79"/>
  <c r="EJ111" i="79"/>
  <c r="EI126" i="79"/>
  <c r="EI129" i="79"/>
  <c r="EG126" i="79"/>
  <c r="AV66" i="71"/>
  <c r="AV19" i="71"/>
  <c r="AR14" i="71"/>
  <c r="EJ10" i="79"/>
  <c r="EG11" i="79"/>
  <c r="FO59" i="71"/>
  <c r="EF7" i="79"/>
  <c r="EI7" i="79"/>
  <c r="EF86" i="79"/>
  <c r="EI86" i="79"/>
  <c r="AR88" i="71"/>
  <c r="AX157" i="84"/>
  <c r="AX89" i="84"/>
  <c r="AY47" i="84"/>
  <c r="AS19" i="71"/>
  <c r="AV135" i="84"/>
  <c r="FM26" i="71"/>
  <c r="FM68" i="71"/>
  <c r="AU61" i="71"/>
  <c r="AV145" i="84"/>
  <c r="AY157" i="84"/>
  <c r="AV57" i="71"/>
  <c r="AV130" i="84"/>
  <c r="EH56" i="79"/>
  <c r="EH53" i="79"/>
  <c r="EJ50" i="79"/>
  <c r="EI52" i="79"/>
  <c r="FO87" i="71"/>
  <c r="FN49" i="71"/>
  <c r="AV79" i="71"/>
  <c r="AZ8" i="84"/>
  <c r="AU29" i="71"/>
  <c r="AV75" i="71"/>
  <c r="AZ98" i="84"/>
  <c r="FM45" i="71"/>
  <c r="AY56" i="84"/>
  <c r="AT72" i="71"/>
  <c r="AV58" i="71"/>
  <c r="EH89" i="79"/>
  <c r="EJ87" i="79"/>
  <c r="EF93" i="79"/>
  <c r="FM8" i="71"/>
  <c r="EF50" i="79"/>
  <c r="EG49" i="79"/>
  <c r="EI50" i="79"/>
  <c r="EJ48" i="79"/>
  <c r="FP101" i="71"/>
  <c r="AS10" i="71"/>
  <c r="EI152" i="79"/>
  <c r="EF156" i="79"/>
  <c r="EI151" i="79"/>
  <c r="EG153" i="79"/>
  <c r="FM27" i="71"/>
  <c r="EH72" i="79"/>
  <c r="EG72" i="79"/>
  <c r="EG73" i="79"/>
  <c r="AS63" i="71"/>
  <c r="AU71" i="71"/>
  <c r="AW131" i="84"/>
  <c r="AW164" i="84"/>
  <c r="FO79" i="71"/>
  <c r="AT41" i="71"/>
  <c r="AU76" i="71"/>
  <c r="AU86" i="71"/>
  <c r="AZ92" i="84"/>
  <c r="AX83" i="84"/>
  <c r="AZ70" i="84"/>
  <c r="FM84" i="71"/>
  <c r="EG95" i="79"/>
  <c r="EI92" i="79"/>
  <c r="EF99" i="79"/>
  <c r="EI96" i="79"/>
  <c r="EI97" i="79"/>
  <c r="AV79" i="84"/>
  <c r="FP49" i="71"/>
  <c r="AR66" i="71"/>
  <c r="AV116" i="84"/>
  <c r="FL104" i="71"/>
  <c r="AR10" i="71"/>
  <c r="AT12" i="71"/>
  <c r="AT97" i="71"/>
  <c r="AV34" i="84"/>
  <c r="AV76" i="71"/>
  <c r="FM51" i="71"/>
  <c r="FL38" i="71"/>
  <c r="AV123" i="84"/>
  <c r="AV98" i="71"/>
  <c r="AZ137" i="84"/>
  <c r="AR51" i="71"/>
  <c r="EH62" i="79"/>
  <c r="EF65" i="79"/>
  <c r="AX54" i="84"/>
  <c r="AV87" i="84"/>
  <c r="AZ64" i="84"/>
  <c r="AZ89" i="84"/>
  <c r="AS41" i="71"/>
  <c r="AW144" i="84"/>
  <c r="AV134" i="84"/>
  <c r="AY45" i="84"/>
  <c r="AW98" i="84"/>
  <c r="AR87" i="71"/>
  <c r="AW7" i="84"/>
  <c r="FL84" i="71"/>
  <c r="EH15" i="79"/>
  <c r="EI17" i="79"/>
  <c r="EI15" i="79"/>
  <c r="AY79" i="84"/>
  <c r="AT92" i="71"/>
  <c r="FO89" i="71"/>
  <c r="FO70" i="71"/>
  <c r="AZ31" i="84"/>
  <c r="AV96" i="84"/>
  <c r="AX67" i="84"/>
  <c r="AU58" i="71"/>
  <c r="AT29" i="71"/>
  <c r="AS61" i="71"/>
  <c r="FP8" i="71"/>
  <c r="FO30" i="71"/>
  <c r="AZ94" i="84"/>
  <c r="FN77" i="71"/>
  <c r="AX78" i="84"/>
  <c r="AW111" i="84"/>
  <c r="AT70" i="71"/>
  <c r="AZ43" i="84"/>
  <c r="FP5" i="71"/>
  <c r="AW137" i="84"/>
  <c r="AX156" i="84"/>
  <c r="FL29" i="71"/>
  <c r="FM98" i="71"/>
  <c r="EH135" i="79"/>
  <c r="EI134" i="79"/>
  <c r="EI133" i="79"/>
  <c r="EI135" i="79"/>
  <c r="FN22" i="71"/>
  <c r="FP34" i="71"/>
  <c r="EJ39" i="79"/>
  <c r="EG44" i="79"/>
  <c r="EF44" i="79"/>
  <c r="EH43" i="79"/>
  <c r="FN86" i="71"/>
  <c r="EI5" i="79"/>
  <c r="AV90" i="71"/>
  <c r="EI31" i="79"/>
  <c r="EI32" i="79"/>
  <c r="EG34" i="79"/>
  <c r="AW75" i="84"/>
  <c r="AR77" i="71"/>
  <c r="AV43" i="84"/>
  <c r="AV82" i="71"/>
  <c r="AW55" i="84"/>
  <c r="FO34" i="71"/>
  <c r="FL60" i="71"/>
  <c r="AV88" i="84"/>
  <c r="FN40" i="71"/>
  <c r="AW41" i="84"/>
  <c r="FM14" i="71"/>
  <c r="AR54" i="71"/>
  <c r="EJ108" i="79"/>
  <c r="FP65" i="71"/>
  <c r="EG77" i="79"/>
  <c r="EJ146" i="79"/>
  <c r="EG146" i="79"/>
  <c r="EF122" i="79"/>
  <c r="AV152" i="84"/>
  <c r="AW32" i="84"/>
  <c r="FN20" i="71"/>
  <c r="FN100" i="71"/>
  <c r="AU36" i="71"/>
  <c r="AZ108" i="84"/>
  <c r="EF31" i="79"/>
  <c r="EI28" i="79"/>
  <c r="FN43" i="71"/>
  <c r="AW126" i="84"/>
  <c r="AZ123" i="84"/>
  <c r="AV155" i="84"/>
  <c r="AZ57" i="84"/>
  <c r="BM6" i="71"/>
  <c r="AS47" i="71"/>
  <c r="FL61" i="71"/>
  <c r="EJ113" i="79"/>
  <c r="EH112" i="79"/>
  <c r="EG129" i="79"/>
  <c r="EI125" i="79"/>
  <c r="EI124" i="79"/>
  <c r="AW104" i="84"/>
  <c r="AY32" i="84"/>
  <c r="AT77" i="71"/>
  <c r="EI10" i="79"/>
  <c r="EI11" i="79"/>
  <c r="FO16" i="71"/>
  <c r="EG7" i="79"/>
  <c r="FO45" i="71"/>
  <c r="EH87" i="79"/>
  <c r="AS73" i="71"/>
  <c r="FN93" i="71"/>
  <c r="AX144" i="84"/>
  <c r="FP38" i="71"/>
  <c r="AY114" i="84"/>
  <c r="FN17" i="71"/>
  <c r="FM43" i="71"/>
  <c r="FO7" i="71"/>
  <c r="FP79" i="71"/>
  <c r="AZ131" i="84"/>
  <c r="FO74" i="71"/>
  <c r="FL66" i="71"/>
  <c r="FM25" i="71"/>
  <c r="AV35" i="71"/>
  <c r="EG54" i="79"/>
  <c r="EJ55" i="79"/>
  <c r="EF59" i="79"/>
  <c r="EG58" i="79"/>
  <c r="AT39" i="71"/>
  <c r="AX108" i="84"/>
  <c r="AT100" i="71"/>
  <c r="FP90" i="71"/>
  <c r="FM70" i="71"/>
  <c r="AU26" i="71"/>
  <c r="FP67" i="71"/>
  <c r="FM62" i="71"/>
  <c r="FL23" i="71"/>
  <c r="FP52" i="71"/>
  <c r="AU82" i="71"/>
  <c r="EG92" i="79"/>
  <c r="EI88" i="79"/>
  <c r="EG90" i="79"/>
  <c r="FO38" i="71"/>
  <c r="EG50" i="79"/>
  <c r="EH51" i="79"/>
  <c r="EF52" i="79"/>
  <c r="FO47" i="71"/>
  <c r="AV42" i="84"/>
  <c r="AT91" i="71"/>
  <c r="EJ151" i="79"/>
  <c r="EG151" i="79"/>
  <c r="EJ148" i="79"/>
  <c r="EH150" i="79"/>
  <c r="AV41" i="71"/>
  <c r="EI72" i="79"/>
  <c r="EI73" i="79"/>
  <c r="EF74" i="79"/>
  <c r="AX119" i="84"/>
  <c r="AV159" i="84"/>
  <c r="AW106" i="84"/>
  <c r="AR74" i="71"/>
  <c r="FP56" i="71"/>
  <c r="AW43" i="84"/>
  <c r="FP29" i="71"/>
  <c r="FN35" i="71"/>
  <c r="FO25" i="71"/>
  <c r="AV46" i="84"/>
  <c r="AV9" i="71"/>
  <c r="AV96" i="71"/>
  <c r="EH96" i="79"/>
  <c r="EH94" i="79"/>
  <c r="EI91" i="79"/>
  <c r="EJ93" i="79"/>
  <c r="EG97" i="79"/>
  <c r="AV93" i="71"/>
  <c r="AT32" i="71"/>
  <c r="AU64" i="71"/>
  <c r="AX46" i="84"/>
  <c r="AW36" i="84"/>
  <c r="AZ77" i="84"/>
  <c r="AW139" i="84"/>
  <c r="AW156" i="84"/>
  <c r="AV62" i="84"/>
  <c r="FP57" i="71"/>
  <c r="AU85" i="71"/>
  <c r="FM12" i="71"/>
  <c r="FM101" i="71"/>
  <c r="BP6" i="71"/>
  <c r="AT62" i="71"/>
  <c r="EI61" i="79"/>
  <c r="EJ61" i="79"/>
  <c r="EH64" i="79"/>
  <c r="AW165" i="84"/>
  <c r="FP37" i="71"/>
  <c r="AR50" i="71"/>
  <c r="AV153" i="84"/>
  <c r="AY153" i="84"/>
  <c r="AW150" i="84"/>
  <c r="AV78" i="84"/>
  <c r="AW121" i="84"/>
  <c r="FO22" i="71"/>
  <c r="FL65" i="71"/>
  <c r="FM46" i="71"/>
  <c r="FL13" i="71"/>
  <c r="EF18" i="79"/>
  <c r="EH16" i="79"/>
  <c r="EF17" i="79"/>
  <c r="AX65" i="84"/>
  <c r="AU14" i="71"/>
  <c r="AV51" i="84"/>
  <c r="AZ105" i="84"/>
  <c r="AV75" i="84"/>
  <c r="FN104" i="71"/>
  <c r="AZ90" i="84"/>
  <c r="FP23" i="71"/>
  <c r="AV94" i="84"/>
  <c r="AX47" i="84"/>
  <c r="FO12" i="71"/>
  <c r="AY133" i="84"/>
  <c r="AV138" i="84"/>
  <c r="FO27" i="71"/>
  <c r="AY145" i="84"/>
  <c r="AU99" i="71"/>
  <c r="AX131" i="84"/>
  <c r="FL79" i="71"/>
  <c r="FM5" i="71"/>
  <c r="AV70" i="71"/>
  <c r="AY77" i="84"/>
  <c r="AV30" i="84"/>
  <c r="AZ26" i="84"/>
  <c r="EH133" i="79"/>
  <c r="EG135" i="79"/>
  <c r="EH134" i="79"/>
  <c r="FP33" i="71"/>
  <c r="AU21" i="71"/>
  <c r="AV77" i="71"/>
  <c r="EI39" i="79"/>
  <c r="EI43" i="79"/>
  <c r="EH41" i="79"/>
  <c r="EF47" i="79"/>
  <c r="AT54" i="71"/>
  <c r="EJ5" i="79"/>
  <c r="AX29" i="84"/>
  <c r="EJ30" i="79"/>
  <c r="EH33" i="79"/>
  <c r="EF34" i="79"/>
  <c r="FP86" i="71"/>
  <c r="AW86" i="84"/>
  <c r="AT13" i="71"/>
  <c r="AV6" i="71"/>
  <c r="AT19" i="71"/>
  <c r="AR23" i="71"/>
  <c r="AS40" i="71"/>
  <c r="FN21" i="71"/>
  <c r="AZ126" i="84"/>
  <c r="AV13" i="84"/>
  <c r="EF112" i="79"/>
  <c r="FM34" i="71"/>
  <c r="EF77" i="79"/>
  <c r="EG144" i="79"/>
  <c r="EJ142" i="79"/>
  <c r="EJ117" i="79"/>
  <c r="FL64" i="71"/>
  <c r="AR86" i="71"/>
  <c r="AR52" i="71"/>
  <c r="AY86" i="84"/>
  <c r="AR33" i="71"/>
  <c r="AZ88" i="84"/>
  <c r="EJ22" i="79"/>
  <c r="EF30" i="79"/>
  <c r="AV63" i="71"/>
  <c r="FP75" i="71"/>
  <c r="FL68" i="71"/>
  <c r="AV47" i="71"/>
  <c r="AX109" i="84"/>
  <c r="AR72" i="71"/>
  <c r="FN31" i="71"/>
  <c r="EJ112" i="79"/>
  <c r="EJ110" i="79"/>
  <c r="EH117" i="79"/>
  <c r="EJ124" i="79"/>
  <c r="EH127" i="79"/>
  <c r="EI123" i="79"/>
  <c r="AW15" i="84"/>
  <c r="AS69" i="71"/>
  <c r="FO36" i="71"/>
  <c r="EH11" i="79"/>
  <c r="EF11" i="79"/>
  <c r="AV28" i="84"/>
  <c r="EG9" i="79"/>
  <c r="FO62" i="71"/>
  <c r="EJ82" i="79"/>
  <c r="FO71" i="71"/>
  <c r="AS93" i="71"/>
  <c r="AU80" i="71"/>
  <c r="FL12" i="71"/>
  <c r="AU75" i="71"/>
  <c r="AW116" i="84"/>
  <c r="AU33" i="71"/>
  <c r="AV24" i="71"/>
  <c r="AZ113" i="84"/>
  <c r="AV68" i="71"/>
  <c r="AX39" i="84"/>
  <c r="AV99" i="71"/>
  <c r="AR53" i="71"/>
  <c r="AT11" i="71"/>
  <c r="EJ54" i="79"/>
  <c r="EJ51" i="79"/>
  <c r="EI56" i="79"/>
  <c r="EG59" i="79"/>
  <c r="FO64" i="71"/>
  <c r="AW56" i="84"/>
  <c r="AW22" i="84"/>
  <c r="AX77" i="84"/>
  <c r="FO15" i="71"/>
  <c r="FL36" i="71"/>
  <c r="FL20" i="71"/>
  <c r="AY73" i="84"/>
  <c r="AR27" i="71"/>
  <c r="AS33" i="71"/>
  <c r="AV27" i="84"/>
  <c r="EI87" i="79"/>
  <c r="EJ88" i="79"/>
  <c r="AS78" i="71"/>
  <c r="FN12" i="71"/>
  <c r="EJ46" i="79"/>
  <c r="EI49" i="79"/>
  <c r="EH47" i="79"/>
  <c r="FM96" i="71"/>
  <c r="AZ55" i="84"/>
  <c r="AR16" i="71"/>
  <c r="EG154" i="79"/>
  <c r="EH153" i="79"/>
  <c r="EJ153" i="79"/>
  <c r="EF151" i="79"/>
  <c r="FO6" i="71"/>
  <c r="EJ69" i="79"/>
  <c r="EJ70" i="79"/>
  <c r="EF76" i="79"/>
  <c r="AV149" i="84"/>
  <c r="AU42" i="71"/>
  <c r="AV143" i="84"/>
  <c r="AY121" i="84"/>
  <c r="FO18" i="71"/>
  <c r="FN48" i="71"/>
  <c r="AZ19" i="84"/>
  <c r="AV40" i="71"/>
  <c r="AV98" i="84"/>
  <c r="AW44" i="84"/>
  <c r="AS99" i="71"/>
  <c r="FM13" i="71"/>
  <c r="EG99" i="79"/>
  <c r="EG98" i="79"/>
  <c r="EH92" i="79"/>
  <c r="EG96" i="79"/>
  <c r="AT10" i="71"/>
  <c r="AU44" i="71"/>
  <c r="AS83" i="71"/>
  <c r="FL70" i="71"/>
  <c r="FP9" i="71"/>
  <c r="AY31" i="84"/>
  <c r="AV10" i="84"/>
  <c r="AX58" i="84"/>
  <c r="AZ24" i="84"/>
  <c r="AX27" i="84"/>
  <c r="FN10" i="71"/>
  <c r="AV154" i="84"/>
  <c r="AS16" i="71"/>
  <c r="AV131" i="84"/>
  <c r="AU72" i="71"/>
  <c r="FO77" i="71"/>
  <c r="EF66" i="79"/>
  <c r="EI63" i="79"/>
  <c r="FO43" i="71"/>
  <c r="AS66" i="71"/>
  <c r="FL99" i="71"/>
  <c r="FO68" i="71"/>
  <c r="FN88" i="71"/>
  <c r="AT58" i="71"/>
  <c r="AV122" i="84"/>
  <c r="FN29" i="71"/>
  <c r="AU25" i="71"/>
  <c r="AT78" i="71"/>
  <c r="FN34" i="71"/>
  <c r="AW48" i="84"/>
  <c r="AV11" i="84"/>
  <c r="EJ15" i="79"/>
  <c r="EG16" i="79"/>
  <c r="AY26" i="84"/>
  <c r="AV90" i="84"/>
  <c r="AV32" i="84"/>
  <c r="FO90" i="71"/>
  <c r="AV15" i="84"/>
  <c r="FN92" i="71"/>
  <c r="AW89" i="84"/>
  <c r="FN44" i="71"/>
  <c r="AX24" i="84"/>
  <c r="AT83" i="71"/>
  <c r="AV162" i="84"/>
  <c r="AX120" i="84"/>
  <c r="AR63" i="71"/>
  <c r="AY27" i="84"/>
  <c r="AV59" i="84"/>
  <c r="AZ96" i="84"/>
  <c r="AZ109" i="84"/>
  <c r="AX136" i="84"/>
  <c r="AW92" i="84"/>
  <c r="FO5" i="71"/>
  <c r="AY146" i="84"/>
  <c r="AS62" i="71"/>
  <c r="AV117" i="84"/>
  <c r="AX97" i="84"/>
  <c r="EG134" i="79"/>
  <c r="EJ131" i="79"/>
  <c r="EF137" i="79"/>
  <c r="FP35" i="71"/>
  <c r="AS91" i="71"/>
  <c r="AV73" i="84"/>
  <c r="EJ40" i="79"/>
  <c r="EF45" i="79"/>
  <c r="EG46" i="79"/>
  <c r="EH45" i="79"/>
  <c r="AX68" i="84"/>
  <c r="EF5" i="79"/>
  <c r="AV81" i="71"/>
  <c r="EF33" i="79"/>
  <c r="EJ29" i="79"/>
  <c r="AW60" i="84"/>
  <c r="FL49" i="71"/>
  <c r="FN78" i="71"/>
  <c r="AW93" i="84"/>
  <c r="FM100" i="71"/>
  <c r="AS6" i="71"/>
  <c r="AW96" i="84"/>
  <c r="FN15" i="71"/>
  <c r="FL100" i="71"/>
  <c r="FN28" i="71"/>
  <c r="AV150" i="84"/>
  <c r="AX158" i="84"/>
  <c r="EI105" i="79"/>
  <c r="EI107" i="79"/>
  <c r="AV70" i="84"/>
  <c r="EG78" i="79"/>
  <c r="EF149" i="79"/>
  <c r="EJ144" i="79"/>
  <c r="EH120" i="79"/>
  <c r="AW46" i="84"/>
  <c r="AV71" i="71"/>
  <c r="AV71" i="84"/>
  <c r="FM94" i="71"/>
  <c r="AW118" i="84"/>
  <c r="AU69" i="71"/>
  <c r="EJ24" i="79"/>
  <c r="EG27" i="79"/>
  <c r="AZ140" i="84"/>
  <c r="AW134" i="84"/>
  <c r="AZ28" i="84"/>
  <c r="AT66" i="71"/>
  <c r="FP98" i="71"/>
  <c r="FP76" i="71"/>
  <c r="AR73" i="71"/>
  <c r="EG116" i="79"/>
  <c r="EJ115" i="79"/>
  <c r="EG114" i="79"/>
  <c r="EH124" i="79"/>
  <c r="EJ122" i="79"/>
  <c r="EH129" i="79"/>
  <c r="AY142" i="84"/>
  <c r="AY60" i="84"/>
  <c r="AV35" i="84"/>
  <c r="EI9" i="79"/>
  <c r="EH10" i="79"/>
  <c r="FM50" i="71"/>
  <c r="EH9" i="79"/>
  <c r="AW145" i="84"/>
  <c r="EG86" i="79"/>
  <c r="AX110" i="84"/>
  <c r="FM52" i="71"/>
  <c r="AY67" i="84"/>
  <c r="FP40" i="71"/>
  <c r="AU41" i="71"/>
  <c r="FM6" i="71"/>
  <c r="AS45" i="71"/>
  <c r="AZ119" i="84"/>
  <c r="FN56" i="71"/>
  <c r="AT9" i="71"/>
  <c r="AZ155" i="84"/>
  <c r="AV67" i="84"/>
  <c r="FL69" i="71"/>
  <c r="AV64" i="84"/>
  <c r="EF60" i="79"/>
  <c r="EF57" i="79"/>
  <c r="EG57" i="79"/>
  <c r="EH57" i="79"/>
  <c r="AS84" i="71"/>
  <c r="AS98" i="71"/>
  <c r="FL78" i="71"/>
  <c r="AX92" i="84"/>
  <c r="AV110" i="84"/>
  <c r="FN9" i="71"/>
  <c r="FP59" i="71"/>
  <c r="FP71" i="71"/>
  <c r="AW119" i="84"/>
  <c r="AV55" i="84"/>
  <c r="FM57" i="71"/>
  <c r="EJ85" i="79"/>
  <c r="EH88" i="79"/>
  <c r="AX135" i="84"/>
  <c r="FM40" i="71"/>
  <c r="EF53" i="79"/>
  <c r="EJ47" i="79"/>
  <c r="EJ45" i="79"/>
  <c r="AV112" i="84"/>
  <c r="FL28" i="71"/>
  <c r="AX145" i="84"/>
  <c r="EF153" i="79"/>
  <c r="EG156" i="79"/>
  <c r="EG155" i="79"/>
  <c r="EG152" i="79"/>
  <c r="FO95" i="71"/>
  <c r="EF75" i="79"/>
  <c r="EF73" i="79"/>
  <c r="EH71" i="79"/>
  <c r="AY163" i="84"/>
  <c r="FM75" i="71"/>
  <c r="FP26" i="71"/>
  <c r="AW79" i="84"/>
  <c r="FO88" i="71"/>
  <c r="AX19" i="84"/>
  <c r="AY111" i="84"/>
  <c r="AV48" i="84"/>
  <c r="AZ33" i="84"/>
  <c r="AS31" i="71"/>
  <c r="AR67" i="71"/>
  <c r="AW17" i="84"/>
  <c r="EF95" i="79"/>
  <c r="EH98" i="79"/>
  <c r="EH95" i="79"/>
  <c r="EI94" i="79"/>
  <c r="AW62" i="84"/>
  <c r="AY84" i="84"/>
  <c r="AV104" i="84"/>
  <c r="AW65" i="84"/>
  <c r="AY14" i="84"/>
  <c r="FN59" i="71"/>
  <c r="AV38" i="71"/>
  <c r="AY74" i="84"/>
  <c r="AX142" i="84"/>
  <c r="FN11" i="71"/>
  <c r="AY136" i="84"/>
  <c r="AR70" i="71"/>
  <c r="FP47" i="71"/>
  <c r="AW109" i="84"/>
  <c r="AV40" i="84"/>
  <c r="FN27" i="71"/>
  <c r="EJ60" i="79"/>
  <c r="EJ59" i="79"/>
  <c r="AV32" i="71"/>
  <c r="AW140" i="84"/>
  <c r="AX155" i="84"/>
  <c r="AV31" i="71"/>
  <c r="AW130" i="84"/>
  <c r="AW74" i="84"/>
  <c r="AX148" i="84"/>
  <c r="AV119" i="84"/>
  <c r="AY115" i="84"/>
  <c r="AV46" i="71"/>
  <c r="AU15" i="71"/>
  <c r="FL86" i="71"/>
  <c r="FP81" i="71"/>
  <c r="EI14" i="79"/>
  <c r="EH17" i="79"/>
  <c r="AU39" i="71"/>
  <c r="FM83" i="71"/>
  <c r="AV34" i="71"/>
  <c r="AV56" i="71"/>
  <c r="AZ66" i="84"/>
  <c r="AV29" i="71"/>
  <c r="FM59" i="71"/>
  <c r="FL45" i="71"/>
  <c r="AS57" i="71"/>
  <c r="AV56" i="84"/>
  <c r="AS14" i="71"/>
  <c r="AU28" i="71"/>
  <c r="AR36" i="71"/>
  <c r="AV25" i="71"/>
  <c r="FL6" i="71"/>
  <c r="AV16" i="71"/>
  <c r="AY113" i="84"/>
  <c r="AT95" i="71"/>
  <c r="FL56" i="71"/>
  <c r="FN5" i="71"/>
  <c r="AW45" i="84"/>
  <c r="AV61" i="71"/>
  <c r="AZ141" i="84"/>
  <c r="EF136" i="79"/>
  <c r="EI132" i="79"/>
  <c r="EG137" i="79"/>
  <c r="EH131" i="79"/>
  <c r="AW85" i="84"/>
  <c r="FN39" i="71"/>
  <c r="AZ23" i="84"/>
  <c r="EI41" i="79"/>
  <c r="EI45" i="79"/>
  <c r="EF43" i="79"/>
  <c r="EI42" i="79"/>
  <c r="FL72" i="71"/>
  <c r="EH5" i="79"/>
  <c r="AR79" i="71"/>
  <c r="EF32" i="79"/>
  <c r="EG31" i="79"/>
  <c r="AV101" i="71"/>
  <c r="FL53" i="71"/>
  <c r="FL89" i="71"/>
  <c r="EI80" i="79"/>
  <c r="AW127" i="84"/>
  <c r="AX52" i="84"/>
  <c r="FP61" i="71"/>
  <c r="EF61" i="79"/>
  <c r="FO52" i="71"/>
  <c r="AS72" i="71"/>
  <c r="AR6" i="71"/>
  <c r="AU79" i="71"/>
  <c r="EG106" i="79"/>
  <c r="EJ105" i="79"/>
  <c r="AZ46" i="84"/>
  <c r="AZ48" i="84"/>
  <c r="EI143" i="79"/>
  <c r="EF121" i="79"/>
  <c r="EJ116" i="79"/>
  <c r="AU63" i="71"/>
  <c r="FL55" i="71"/>
  <c r="AT65" i="71"/>
  <c r="FN52" i="71"/>
  <c r="FN38" i="71"/>
  <c r="AZ85" i="84"/>
  <c r="EH26" i="79"/>
  <c r="FP6" i="71"/>
  <c r="AY53" i="84"/>
  <c r="FL7" i="71"/>
  <c r="AY71" i="84"/>
  <c r="AX162" i="84"/>
  <c r="AX8" i="84"/>
  <c r="AY35" i="84"/>
  <c r="AX37" i="84"/>
  <c r="EJ109" i="79"/>
  <c r="EH116" i="79"/>
  <c r="EG117" i="79"/>
  <c r="EF127" i="79"/>
  <c r="EG127" i="79"/>
  <c r="EH130" i="79"/>
  <c r="AV65" i="71"/>
  <c r="AR21" i="71"/>
  <c r="AT8" i="71"/>
  <c r="EH13" i="79"/>
  <c r="EG10" i="79"/>
  <c r="EI6" i="79"/>
  <c r="EJ6" i="79"/>
  <c r="EI82" i="79"/>
  <c r="EG85" i="79"/>
  <c r="AV67" i="71"/>
  <c r="FP24" i="71"/>
  <c r="AW163" i="84"/>
  <c r="FN96" i="71"/>
  <c r="AV61" i="84"/>
  <c r="AW58" i="84"/>
  <c r="FM21" i="71"/>
  <c r="AR68" i="71"/>
  <c r="FL88" i="71"/>
  <c r="AY152" i="84"/>
  <c r="FO29" i="71"/>
  <c r="AU31" i="71"/>
  <c r="AR8" i="71"/>
  <c r="AX21" i="84"/>
  <c r="EJ53" i="79"/>
  <c r="EG56" i="79"/>
  <c r="EG55" i="79"/>
  <c r="AY29" i="84"/>
  <c r="AT15" i="71"/>
  <c r="AW90" i="84"/>
  <c r="FN89" i="71"/>
  <c r="AS21" i="71"/>
  <c r="AZ32" i="84"/>
  <c r="AX11" i="84"/>
  <c r="AX12" i="84"/>
  <c r="AX98" i="84"/>
  <c r="DA6" i="71"/>
  <c r="AW77" i="84"/>
  <c r="AV18" i="71"/>
  <c r="EH91" i="79"/>
  <c r="EF91" i="79"/>
  <c r="AZ80" i="84"/>
  <c r="EH50" i="79"/>
  <c r="EG52" i="79"/>
  <c r="EG51" i="79"/>
  <c r="EI51" i="79"/>
  <c r="AV108" i="84"/>
  <c r="FN102" i="71"/>
  <c r="AU59" i="71"/>
  <c r="EF154" i="79"/>
  <c r="EI153" i="79"/>
  <c r="EJ149" i="79"/>
  <c r="AU90" i="71"/>
  <c r="FN91" i="71"/>
  <c r="EI70" i="79"/>
  <c r="EJ68" i="79"/>
  <c r="FP43" i="71"/>
  <c r="AV124" i="84"/>
  <c r="AZ73" i="84"/>
  <c r="FM99" i="71"/>
  <c r="AY107" i="84"/>
  <c r="AY156" i="84"/>
  <c r="AX104" i="84"/>
  <c r="FN66" i="71"/>
  <c r="AV60" i="84"/>
  <c r="AS96" i="71"/>
  <c r="AR80" i="71"/>
  <c r="AR94" i="71"/>
  <c r="AX71" i="84"/>
  <c r="EF96" i="79"/>
  <c r="EI95" i="79"/>
  <c r="EJ90" i="79"/>
  <c r="EF94" i="79"/>
  <c r="FN103" i="71"/>
  <c r="AZ132" i="84"/>
  <c r="FP78" i="71"/>
  <c r="AY83" i="84"/>
  <c r="FN67" i="71"/>
  <c r="FP50" i="71"/>
  <c r="FN62" i="71"/>
  <c r="AY34" i="84"/>
  <c r="FL52" i="71"/>
  <c r="AV100" i="84"/>
  <c r="AX111" i="84"/>
  <c r="AX50" i="84"/>
  <c r="AZ154" i="84"/>
  <c r="AU30" i="71"/>
  <c r="EF146" i="79"/>
  <c r="EJ25" i="79"/>
  <c r="AZ78" i="84"/>
  <c r="AY88" i="84"/>
  <c r="AV146" i="84"/>
  <c r="AV163" i="84"/>
  <c r="EH54" i="79"/>
  <c r="FN50" i="71"/>
  <c r="EF54" i="79"/>
  <c r="EH154" i="79"/>
  <c r="AY68" i="84"/>
  <c r="AU13" i="71"/>
  <c r="AR57" i="71"/>
  <c r="FM81" i="71"/>
  <c r="EJ96" i="79"/>
  <c r="FL58" i="71"/>
  <c r="FM23" i="71"/>
  <c r="AS18" i="71"/>
  <c r="FO102" i="71"/>
  <c r="AV147" i="84"/>
  <c r="EI62" i="79"/>
  <c r="AS28" i="71"/>
  <c r="FL18" i="71"/>
  <c r="AX115" i="84"/>
  <c r="FP66" i="71"/>
  <c r="AV66" i="84"/>
  <c r="AW61" i="84"/>
  <c r="EF19" i="79"/>
  <c r="AT82" i="71"/>
  <c r="FO78" i="71"/>
  <c r="AX106" i="84"/>
  <c r="AW68" i="84"/>
  <c r="AV39" i="84"/>
  <c r="AX93" i="84"/>
  <c r="FO54" i="71"/>
  <c r="AZ9" i="84"/>
  <c r="AZ120" i="84"/>
  <c r="FL5" i="71"/>
  <c r="AS5" i="71"/>
  <c r="FO66" i="71"/>
  <c r="EG133" i="79"/>
  <c r="EJ134" i="79"/>
  <c r="FO65" i="71"/>
  <c r="EH46" i="79"/>
  <c r="EI44" i="79"/>
  <c r="FM42" i="71"/>
  <c r="EF35" i="79"/>
  <c r="EH31" i="79"/>
  <c r="AX105" i="84"/>
  <c r="EG101" i="79"/>
  <c r="EH99" i="79"/>
  <c r="EI103" i="79"/>
  <c r="EF105" i="79"/>
  <c r="FP63" i="71"/>
  <c r="AU18" i="71"/>
  <c r="FP85" i="71"/>
  <c r="AX28" i="84"/>
  <c r="AS20" i="71"/>
  <c r="EH34" i="79"/>
  <c r="EF37" i="79"/>
  <c r="EJ37" i="79"/>
  <c r="EG38" i="79"/>
  <c r="FP93" i="71"/>
  <c r="AS39" i="71"/>
  <c r="AS95" i="71"/>
  <c r="AT68" i="71"/>
  <c r="AU32" i="71"/>
  <c r="EH142" i="79"/>
  <c r="EI136" i="79"/>
  <c r="EJ135" i="79"/>
  <c r="EJ137" i="79"/>
  <c r="EJ65" i="79"/>
  <c r="EI66" i="79"/>
  <c r="EH69" i="79"/>
  <c r="AY36" i="84"/>
  <c r="AW146" i="84"/>
  <c r="AT27" i="71"/>
  <c r="AS43" i="71"/>
  <c r="AZ162" i="84"/>
  <c r="AT94" i="71"/>
  <c r="AX122" i="84"/>
  <c r="AU55" i="71"/>
  <c r="AY141" i="84"/>
  <c r="AT20" i="71"/>
  <c r="CG191" i="84"/>
  <c r="CG146" i="84"/>
  <c r="CG188" i="84"/>
  <c r="CG99" i="84"/>
  <c r="CG18" i="84"/>
  <c r="CG109" i="84"/>
  <c r="CG151" i="84"/>
  <c r="AX18" i="84"/>
  <c r="FN37" i="71"/>
  <c r="FL95" i="71"/>
  <c r="FM87" i="71"/>
  <c r="FP99" i="71"/>
  <c r="EJ43" i="79"/>
  <c r="FO58" i="71"/>
  <c r="FN94" i="71"/>
  <c r="EJ67" i="79"/>
  <c r="AX55" i="84"/>
  <c r="CG100" i="84"/>
  <c r="FM37" i="71"/>
  <c r="EF120" i="79"/>
  <c r="FP27" i="71"/>
  <c r="EF119" i="79"/>
  <c r="FM67" i="71"/>
  <c r="AS42" i="71"/>
  <c r="AR90" i="71"/>
  <c r="FL103" i="71"/>
  <c r="AZ61" i="84"/>
  <c r="EI47" i="79"/>
  <c r="EJ152" i="79"/>
  <c r="AT60" i="71"/>
  <c r="AR58" i="71"/>
  <c r="FP22" i="71"/>
  <c r="EH93" i="79"/>
  <c r="EF98" i="79"/>
  <c r="FP92" i="71"/>
  <c r="AV13" i="71"/>
  <c r="FL8" i="71"/>
  <c r="AW31" i="84"/>
  <c r="EG63" i="79"/>
  <c r="AW133" i="84"/>
  <c r="AS56" i="71"/>
  <c r="AS60" i="71"/>
  <c r="AY100" i="84"/>
  <c r="FN33" i="71"/>
  <c r="AX100" i="84"/>
  <c r="FL19" i="71"/>
  <c r="EG18" i="79"/>
  <c r="FO49" i="71"/>
  <c r="AV50" i="84"/>
  <c r="FM9" i="71"/>
  <c r="FP62" i="71"/>
  <c r="AZ12" i="84"/>
  <c r="AY75" i="84"/>
  <c r="AR91" i="71"/>
  <c r="AV101" i="84"/>
  <c r="AV129" i="84"/>
  <c r="AY49" i="84"/>
  <c r="AW115" i="84"/>
  <c r="CG61" i="84" s="1"/>
  <c r="EJ132" i="79"/>
  <c r="EI131" i="79"/>
  <c r="AY87" i="84"/>
  <c r="FM80" i="71"/>
  <c r="EF46" i="79"/>
  <c r="EH42" i="79"/>
  <c r="EG5" i="79"/>
  <c r="EG32" i="79"/>
  <c r="AY51" i="84"/>
  <c r="AY57" i="84"/>
  <c r="EI101" i="79"/>
  <c r="EG104" i="79"/>
  <c r="EJ97" i="79"/>
  <c r="EI98" i="79"/>
  <c r="FM92" i="71"/>
  <c r="AU95" i="71"/>
  <c r="AR92" i="71"/>
  <c r="AS27" i="71"/>
  <c r="EH36" i="79"/>
  <c r="EF42" i="79"/>
  <c r="EJ31" i="79"/>
  <c r="EJ35" i="79"/>
  <c r="EI38" i="79"/>
  <c r="AW71" i="84"/>
  <c r="AU70" i="71"/>
  <c r="AZ63" i="84"/>
  <c r="AW64" i="84"/>
  <c r="FN47" i="71"/>
  <c r="EG142" i="79"/>
  <c r="EI137" i="79"/>
  <c r="EH139" i="79"/>
  <c r="EH138" i="79"/>
  <c r="EI65" i="79"/>
  <c r="EG68" i="79"/>
  <c r="EH65" i="79"/>
  <c r="AX121" i="84"/>
  <c r="AV72" i="84"/>
  <c r="FM77" i="71"/>
  <c r="AV49" i="71"/>
  <c r="AZ136" i="84"/>
  <c r="AZ144" i="84"/>
  <c r="AV137" i="84"/>
  <c r="AV109" i="84"/>
  <c r="AU77" i="71"/>
  <c r="CG186" i="84"/>
  <c r="CG111" i="84"/>
  <c r="CG195" i="84"/>
  <c r="CG58" i="84"/>
  <c r="AR75" i="71"/>
  <c r="AS89" i="71"/>
  <c r="AV53" i="84"/>
  <c r="AT17" i="71"/>
  <c r="EF138" i="79"/>
  <c r="EG48" i="79"/>
  <c r="FN83" i="71"/>
  <c r="EG102" i="79"/>
  <c r="FM73" i="71"/>
  <c r="AU54" i="71"/>
  <c r="EJ33" i="79"/>
  <c r="AV20" i="84"/>
  <c r="EF139" i="79"/>
  <c r="EH70" i="79"/>
  <c r="FO91" i="71"/>
  <c r="AW142" i="84"/>
  <c r="CG7" i="84"/>
  <c r="CG51" i="84"/>
  <c r="EI53" i="79"/>
  <c r="FP45" i="71"/>
  <c r="FM39" i="71"/>
  <c r="AY135" i="84"/>
  <c r="AZ60" i="84"/>
  <c r="EG103" i="79"/>
  <c r="EI37" i="79"/>
  <c r="EG140" i="79"/>
  <c r="AY160" i="84"/>
  <c r="CG198" i="84"/>
  <c r="EG81" i="79"/>
  <c r="AV89" i="84"/>
  <c r="FO53" i="71"/>
  <c r="AZ114" i="84"/>
  <c r="EI116" i="79"/>
  <c r="EH12" i="79"/>
  <c r="AX63" i="84"/>
  <c r="AV95" i="71"/>
  <c r="AT51" i="71"/>
  <c r="AV133" i="84"/>
  <c r="EJ44" i="79"/>
  <c r="EH155" i="79"/>
  <c r="AV102" i="84"/>
  <c r="FL14" i="71"/>
  <c r="BN6" i="71"/>
  <c r="EF97" i="79"/>
  <c r="AZ58" i="84"/>
  <c r="FN73" i="71"/>
  <c r="FM93" i="71"/>
  <c r="FL96" i="71"/>
  <c r="AU104" i="71"/>
  <c r="EG64" i="79"/>
  <c r="AU96" i="71"/>
  <c r="AX140" i="84"/>
  <c r="AZ116" i="84"/>
  <c r="AV92" i="84"/>
  <c r="FM35" i="71"/>
  <c r="AX9" i="84"/>
  <c r="AX81" i="84"/>
  <c r="EI16" i="79"/>
  <c r="AX94" i="84"/>
  <c r="AT101" i="71"/>
  <c r="FL73" i="71"/>
  <c r="AW14" i="84"/>
  <c r="FO10" i="71"/>
  <c r="FL47" i="71"/>
  <c r="AT23" i="71"/>
  <c r="AV114" i="84"/>
  <c r="AV20" i="71"/>
  <c r="AY103" i="84"/>
  <c r="AY104" i="84"/>
  <c r="EH136" i="79"/>
  <c r="EF133" i="79"/>
  <c r="AT89" i="71"/>
  <c r="FO46" i="71"/>
  <c r="EG42" i="79"/>
  <c r="EF49" i="79"/>
  <c r="FN81" i="71"/>
  <c r="EJ27" i="79"/>
  <c r="AV102" i="71"/>
  <c r="FN60" i="71"/>
  <c r="EF103" i="79"/>
  <c r="EJ100" i="79"/>
  <c r="EH101" i="79"/>
  <c r="EG100" i="79"/>
  <c r="AT40" i="71"/>
  <c r="AS49" i="71"/>
  <c r="FO82" i="71"/>
  <c r="AU16" i="71"/>
  <c r="EF39" i="79"/>
  <c r="EF40" i="79"/>
  <c r="EG39" i="79"/>
  <c r="EH39" i="79"/>
  <c r="EF41" i="79"/>
  <c r="AZ50" i="84"/>
  <c r="AV81" i="84"/>
  <c r="DB6" i="71"/>
  <c r="AV76" i="84"/>
  <c r="AW18" i="84"/>
  <c r="EI139" i="79"/>
  <c r="EI141" i="79"/>
  <c r="EH137" i="79"/>
  <c r="FN30" i="71"/>
  <c r="EF68" i="79"/>
  <c r="EJ66" i="79"/>
  <c r="EG69" i="79"/>
  <c r="AW101" i="84"/>
  <c r="AU9" i="71"/>
  <c r="FN95" i="71"/>
  <c r="AV111" i="84"/>
  <c r="FN7" i="71"/>
  <c r="AY125" i="84"/>
  <c r="AS34" i="71"/>
  <c r="AX147" i="84"/>
  <c r="AW155" i="84"/>
  <c r="CG187" i="84"/>
  <c r="CG66" i="84"/>
  <c r="CG145" i="84"/>
  <c r="CG104" i="84"/>
  <c r="CG60" i="84"/>
  <c r="CG15" i="84"/>
  <c r="CG6" i="84"/>
  <c r="CG57" i="84"/>
  <c r="CG65" i="84"/>
  <c r="AV68" i="84"/>
  <c r="AZ104" i="84"/>
  <c r="EJ16" i="79"/>
  <c r="AX150" i="84"/>
  <c r="AX127" i="84"/>
  <c r="AR97" i="71"/>
  <c r="AV30" i="71"/>
  <c r="EG45" i="79"/>
  <c r="AW72" i="84"/>
  <c r="EJ101" i="79"/>
  <c r="FM44" i="71"/>
  <c r="EJ36" i="79"/>
  <c r="AX13" i="84"/>
  <c r="EG143" i="79"/>
  <c r="EG70" i="79"/>
  <c r="AV164" i="84"/>
  <c r="FN99" i="71"/>
  <c r="AV72" i="71"/>
  <c r="CG201" i="84"/>
  <c r="CG192" i="84"/>
  <c r="CG147" i="84"/>
  <c r="AR71" i="71"/>
  <c r="EG89" i="79"/>
  <c r="AW23" i="84"/>
  <c r="AY117" i="84"/>
  <c r="EF16" i="79"/>
  <c r="FL51" i="71"/>
  <c r="EJ133" i="79"/>
  <c r="AX82" i="84"/>
  <c r="EG105" i="79"/>
  <c r="AV21" i="71"/>
  <c r="AV6" i="84"/>
  <c r="EF142" i="79"/>
  <c r="AZ145" i="84"/>
  <c r="AW117" i="84"/>
  <c r="FM24" i="71"/>
  <c r="EG110" i="79"/>
  <c r="FN32" i="71"/>
  <c r="AZ139" i="84"/>
  <c r="EI110" i="79"/>
  <c r="EF14" i="79"/>
  <c r="AV156" i="84"/>
  <c r="CG20" i="84" s="1"/>
  <c r="AR104" i="71"/>
  <c r="AX41" i="84"/>
  <c r="AV63" i="84"/>
  <c r="EJ49" i="79"/>
  <c r="AU35" i="71"/>
  <c r="AW63" i="84"/>
  <c r="AS92" i="71"/>
  <c r="AY110" i="84"/>
  <c r="EG94" i="79"/>
  <c r="FN64" i="71"/>
  <c r="AU78" i="71"/>
  <c r="AR35" i="71"/>
  <c r="AX160" i="84"/>
  <c r="AR81" i="71"/>
  <c r="EG66" i="79"/>
  <c r="AV127" i="84"/>
  <c r="AY148" i="84"/>
  <c r="AR17" i="71"/>
  <c r="AV64" i="71"/>
  <c r="AW8" i="84"/>
  <c r="FL80" i="71"/>
  <c r="AS67" i="71"/>
  <c r="EG15" i="79"/>
  <c r="AW11" i="84"/>
  <c r="AX87" i="84"/>
  <c r="AZ39" i="84"/>
  <c r="FM71" i="71"/>
  <c r="AW40" i="84"/>
  <c r="FO96" i="71"/>
  <c r="FO17" i="71"/>
  <c r="AU56" i="71"/>
  <c r="AZ163" i="84"/>
  <c r="AY69" i="84"/>
  <c r="AW80" i="84"/>
  <c r="EF135" i="79"/>
  <c r="EI130" i="79"/>
  <c r="AX49" i="84"/>
  <c r="AS77" i="71"/>
  <c r="EH44" i="79"/>
  <c r="EG47" i="79"/>
  <c r="AW53" i="84"/>
  <c r="EH30" i="79"/>
  <c r="AZ29" i="84"/>
  <c r="AX76" i="84"/>
  <c r="EI102" i="79"/>
  <c r="EF104" i="79"/>
  <c r="EH100" i="79"/>
  <c r="EI100" i="79"/>
  <c r="FL9" i="71"/>
  <c r="FM104" i="71"/>
  <c r="AS13" i="71"/>
  <c r="FN71" i="71"/>
  <c r="EG40" i="79"/>
  <c r="EH37" i="79"/>
  <c r="EI33" i="79"/>
  <c r="EJ34" i="79"/>
  <c r="AX103" i="84"/>
  <c r="AU12" i="71"/>
  <c r="AS24" i="71"/>
  <c r="AU84" i="71"/>
  <c r="AW34" i="84"/>
  <c r="AV95" i="84"/>
  <c r="CG14" i="84" s="1"/>
  <c r="EJ138" i="79"/>
  <c r="EF141" i="79"/>
  <c r="EJ140" i="79"/>
  <c r="AZ161" i="84"/>
  <c r="EI64" i="79"/>
  <c r="EF72" i="79"/>
  <c r="EH67" i="79"/>
  <c r="FP54" i="71"/>
  <c r="AZ149" i="84"/>
  <c r="AY105" i="84"/>
  <c r="AU47" i="71"/>
  <c r="AY139" i="84"/>
  <c r="AW57" i="84"/>
  <c r="AY159" i="84"/>
  <c r="AV125" i="84"/>
  <c r="CG17" i="84" s="1"/>
  <c r="FM29" i="71"/>
  <c r="CG101" i="84"/>
  <c r="CG193" i="84"/>
  <c r="CG189" i="84"/>
  <c r="CG102" i="84"/>
  <c r="CG9" i="84"/>
  <c r="CG143" i="84"/>
  <c r="CG19" i="84"/>
  <c r="CG53" i="84"/>
  <c r="CG12" i="84"/>
  <c r="CG105" i="84"/>
  <c r="EH74" i="79"/>
  <c r="AX107" i="84"/>
  <c r="EG17" i="79"/>
  <c r="AZ143" i="84"/>
  <c r="AW19" i="84"/>
  <c r="AV160" i="84"/>
  <c r="DC6" i="71"/>
  <c r="EI40" i="79"/>
  <c r="EI29" i="79"/>
  <c r="EJ102" i="79"/>
  <c r="AY93" i="84"/>
  <c r="EF36" i="79"/>
  <c r="AV86" i="84"/>
  <c r="CG13" i="84" s="1"/>
  <c r="AU50" i="71"/>
  <c r="EI140" i="79"/>
  <c r="EH68" i="79"/>
  <c r="FL17" i="71"/>
  <c r="FM79" i="71"/>
  <c r="AY39" i="84"/>
  <c r="CG196" i="84"/>
  <c r="AT5" i="71"/>
  <c r="FL32" i="71"/>
  <c r="EJ91" i="79"/>
  <c r="FM56" i="71"/>
  <c r="FO55" i="71"/>
  <c r="FM18" i="71"/>
  <c r="EJ38" i="79"/>
  <c r="EH102" i="79"/>
  <c r="EI36" i="79"/>
  <c r="AU103" i="71"/>
  <c r="EF69" i="79"/>
  <c r="FP18" i="71"/>
  <c r="CG156" i="84"/>
  <c r="AV120" i="84"/>
  <c r="EJ103" i="79"/>
  <c r="AY147" i="84"/>
  <c r="AZ42" i="84"/>
  <c r="EG131" i="79"/>
  <c r="AX88" i="84"/>
  <c r="FP28" i="71"/>
  <c r="FP80" i="71"/>
  <c r="AX23" i="84"/>
  <c r="FM10" i="71"/>
  <c r="AT6" i="71"/>
  <c r="AR61" i="71"/>
  <c r="EJ89" i="79"/>
  <c r="AU17" i="71"/>
  <c r="AT93" i="71"/>
  <c r="AW112" i="84"/>
  <c r="FL30" i="71"/>
  <c r="FM17" i="71"/>
  <c r="EF67" i="79"/>
  <c r="AY112" i="84"/>
  <c r="FO14" i="71"/>
  <c r="AY21" i="84"/>
  <c r="FM53" i="71"/>
  <c r="AT64" i="71"/>
  <c r="EJ130" i="79"/>
  <c r="FM19" i="71"/>
  <c r="EH103" i="79"/>
  <c r="EI35" i="79"/>
  <c r="AX20" i="84"/>
  <c r="EG141" i="79"/>
  <c r="EG67" i="79"/>
  <c r="FL21" i="71"/>
  <c r="CG55" i="84"/>
  <c r="CG200" i="84"/>
  <c r="AZ160" i="84"/>
  <c r="AY127" i="84"/>
  <c r="EJ62" i="79"/>
  <c r="AW149" i="84"/>
  <c r="AR22" i="71"/>
  <c r="AR11" i="71"/>
  <c r="AW158" i="84"/>
  <c r="EG35" i="79"/>
  <c r="EJ139" i="79"/>
  <c r="AZ30" i="84"/>
  <c r="CG64" i="84"/>
  <c r="CG154" i="84"/>
  <c r="FO81" i="71"/>
  <c r="AT56" i="71"/>
  <c r="AW87" i="84"/>
  <c r="FO48" i="71"/>
  <c r="EJ123" i="79"/>
  <c r="EF9" i="79"/>
  <c r="FL91" i="71"/>
  <c r="FN13" i="71"/>
  <c r="AZ157" i="84"/>
  <c r="EG91" i="79"/>
  <c r="AV97" i="84"/>
  <c r="EI71" i="79"/>
  <c r="AY130" i="84"/>
  <c r="AX32" i="84"/>
  <c r="FP46" i="71"/>
  <c r="EJ95" i="79"/>
  <c r="AW99" i="84"/>
  <c r="AZ6" i="84"/>
  <c r="AY85" i="84"/>
  <c r="CG148" i="84" s="1"/>
  <c r="AX163" i="84"/>
  <c r="FN6" i="71"/>
  <c r="EG65" i="79"/>
  <c r="AT35" i="71"/>
  <c r="FN79" i="71"/>
  <c r="AV144" i="84"/>
  <c r="AT98" i="71"/>
  <c r="AT49" i="71"/>
  <c r="AS90" i="71"/>
  <c r="EJ13" i="79"/>
  <c r="AY44" i="84"/>
  <c r="AZ72" i="84"/>
  <c r="FM58" i="71"/>
  <c r="AX36" i="84"/>
  <c r="CG98" i="84" s="1"/>
  <c r="AU46" i="71"/>
  <c r="AS46" i="71"/>
  <c r="AY155" i="84"/>
  <c r="CG155" i="84" s="1"/>
  <c r="FM95" i="71"/>
  <c r="AW26" i="84"/>
  <c r="CG52" i="84" s="1"/>
  <c r="AX161" i="84"/>
  <c r="AX154" i="84"/>
  <c r="AV47" i="84"/>
  <c r="EH132" i="79"/>
  <c r="EF134" i="79"/>
  <c r="AU73" i="71"/>
  <c r="EJ41" i="79"/>
  <c r="EF48" i="79"/>
  <c r="AU98" i="71"/>
  <c r="AY70" i="84"/>
  <c r="EH32" i="79"/>
  <c r="AR60" i="71"/>
  <c r="FN90" i="71"/>
  <c r="EJ98" i="79"/>
  <c r="EF101" i="79"/>
  <c r="EH104" i="79"/>
  <c r="EF106" i="79"/>
  <c r="AY91" i="84"/>
  <c r="AR39" i="71"/>
  <c r="AS11" i="71"/>
  <c r="AX102" i="84"/>
  <c r="EJ32" i="79"/>
  <c r="EG37" i="79"/>
  <c r="EG36" i="79"/>
  <c r="EH35" i="79"/>
  <c r="AW151" i="84"/>
  <c r="AT67" i="71"/>
  <c r="AR13" i="71"/>
  <c r="AX72" i="84"/>
  <c r="FO8" i="71"/>
  <c r="EH141" i="79"/>
  <c r="EI138" i="79"/>
  <c r="EG138" i="79"/>
  <c r="EF143" i="79"/>
  <c r="EJ63" i="79"/>
  <c r="EH66" i="79"/>
  <c r="EI67" i="79"/>
  <c r="EI68" i="79"/>
  <c r="AV11" i="71"/>
  <c r="AR78" i="71"/>
  <c r="AV151" i="84"/>
  <c r="AV69" i="84"/>
  <c r="AZ71" i="84"/>
  <c r="AS50" i="71"/>
  <c r="AV165" i="84"/>
  <c r="CG21" i="84" s="1"/>
  <c r="AZ127" i="84"/>
  <c r="AZ47" i="84"/>
  <c r="CG150" i="84"/>
  <c r="CG63" i="84"/>
  <c r="CG142" i="84"/>
  <c r="CG96" i="84"/>
  <c r="CG8" i="84"/>
  <c r="CG10" i="84"/>
  <c r="CG110" i="84"/>
  <c r="CG153" i="84"/>
  <c r="CG199" i="84"/>
  <c r="EG87" i="79"/>
  <c r="EG74" i="79"/>
  <c r="AR28" i="71"/>
  <c r="AY129" i="84"/>
  <c r="AS64" i="71"/>
  <c r="AY131" i="84"/>
  <c r="AW28" i="84"/>
  <c r="FL59" i="71"/>
  <c r="AZ44" i="84"/>
  <c r="EG71" i="79"/>
  <c r="AW110" i="84"/>
  <c r="CG107" i="84"/>
  <c r="EG130" i="79"/>
  <c r="AT96" i="71"/>
  <c r="AV38" i="84"/>
  <c r="AW107" i="84"/>
  <c r="EJ28" i="79"/>
  <c r="EI34" i="79"/>
  <c r="EJ136" i="79"/>
  <c r="AY144" i="84"/>
  <c r="CG149" i="84"/>
  <c r="AV54" i="71"/>
  <c r="EH143" i="79"/>
  <c r="AU94" i="71"/>
  <c r="AR24" i="71"/>
  <c r="AS88" i="71"/>
  <c r="EH86" i="79"/>
  <c r="AT71" i="71"/>
  <c r="EF56" i="79"/>
  <c r="AV57" i="84"/>
  <c r="AU62" i="71"/>
  <c r="EH152" i="79"/>
  <c r="EH73" i="79"/>
  <c r="AW125" i="84"/>
  <c r="CG62" i="84" s="1"/>
  <c r="AT104" i="71"/>
  <c r="AZ74" i="84"/>
  <c r="EJ94" i="79"/>
  <c r="FL90" i="71"/>
  <c r="FL71" i="71"/>
  <c r="AX86" i="84"/>
  <c r="CG103" i="84" s="1"/>
  <c r="AV37" i="71"/>
  <c r="FP91" i="71"/>
  <c r="EH63" i="79"/>
  <c r="AX61" i="84"/>
  <c r="AY64" i="84"/>
  <c r="AY19" i="84"/>
  <c r="AX30" i="84"/>
  <c r="AV23" i="84"/>
  <c r="AX69" i="84"/>
  <c r="EJ14" i="79"/>
  <c r="AS79" i="71"/>
  <c r="AU38" i="71"/>
  <c r="FO63" i="71"/>
  <c r="FL50" i="71"/>
  <c r="FL93" i="71"/>
  <c r="AY140" i="84"/>
  <c r="AT87" i="71"/>
  <c r="FM91" i="71"/>
  <c r="AY61" i="84"/>
  <c r="AZ38" i="84"/>
  <c r="AU22" i="71"/>
  <c r="AY158" i="84"/>
  <c r="EJ129" i="79"/>
  <c r="EG132" i="79"/>
  <c r="AZ37" i="84"/>
  <c r="EJ42" i="79"/>
  <c r="EG43" i="79"/>
  <c r="AS80" i="71"/>
  <c r="EI30" i="79"/>
  <c r="EG33" i="79"/>
  <c r="AW73" i="84"/>
  <c r="FP70" i="71"/>
  <c r="EJ99" i="79"/>
  <c r="EF102" i="79"/>
  <c r="EI99" i="79"/>
  <c r="FP55" i="71"/>
  <c r="AZ10" i="84"/>
  <c r="FL16" i="71"/>
  <c r="AU24" i="71"/>
  <c r="AW66" i="84"/>
  <c r="CG56" i="84" s="1"/>
  <c r="EH40" i="79"/>
  <c r="EF38" i="79"/>
  <c r="EH38" i="79"/>
  <c r="EG41" i="79"/>
  <c r="AW33" i="84"/>
  <c r="FN24" i="71"/>
  <c r="FL10" i="71"/>
  <c r="AR102" i="71"/>
  <c r="FP12" i="71"/>
  <c r="EF140" i="79"/>
  <c r="EG139" i="79"/>
  <c r="EF144" i="79"/>
  <c r="EH140" i="79"/>
  <c r="EJ64" i="79"/>
  <c r="EF70" i="79"/>
  <c r="EF71" i="79"/>
  <c r="AY15" i="84"/>
  <c r="CG141" i="84" s="1"/>
  <c r="AW81" i="84"/>
  <c r="AT69" i="71"/>
  <c r="AV26" i="71"/>
  <c r="AY134" i="84"/>
  <c r="AZ118" i="84"/>
  <c r="AX73" i="84"/>
  <c r="AT85" i="71"/>
  <c r="AV113" i="84"/>
  <c r="AZ133" i="84"/>
  <c r="CG197" i="84"/>
  <c r="CG11" i="84"/>
  <c r="CG16" i="84"/>
  <c r="CG194" i="84"/>
  <c r="CG59" i="84"/>
  <c r="CG190" i="84"/>
  <c r="CG144" i="84"/>
  <c r="CG54" i="84"/>
  <c r="CG152" i="84"/>
  <c r="FN72" i="71"/>
  <c r="AW24" i="84"/>
  <c r="AW67" i="84"/>
  <c r="FP72" i="71"/>
  <c r="AX116" i="84"/>
  <c r="CG106" i="84" s="1"/>
  <c r="EG136" i="79"/>
  <c r="AX74" i="84"/>
  <c r="FL62" i="71"/>
  <c r="FN51" i="71"/>
  <c r="AX26" i="84"/>
  <c r="CG97" i="84" s="1"/>
  <c r="AX34" i="84"/>
  <c r="CG108" i="84"/>
  <c r="CL16" i="71" l="1"/>
  <c r="CL8" i="71"/>
  <c r="CK59" i="71"/>
  <c r="CO103" i="71"/>
  <c r="CO43" i="71"/>
  <c r="CO31" i="71"/>
  <c r="CO53" i="71"/>
  <c r="CO50" i="71"/>
  <c r="CO84" i="71"/>
  <c r="CO10" i="71"/>
  <c r="CO13" i="71"/>
  <c r="CO100" i="71"/>
  <c r="CO15" i="71"/>
  <c r="CO51" i="71"/>
  <c r="CO76" i="71"/>
  <c r="CO36" i="71"/>
  <c r="CO34" i="71"/>
  <c r="CO75" i="71"/>
  <c r="CO44" i="71"/>
  <c r="CO9" i="71"/>
  <c r="CO60" i="71"/>
  <c r="CO54" i="71"/>
  <c r="CO24" i="71"/>
  <c r="CO55" i="71"/>
  <c r="CO23" i="71"/>
  <c r="CO71" i="71"/>
  <c r="CO104" i="71"/>
  <c r="CO21" i="71"/>
  <c r="CO48" i="71"/>
  <c r="CO87" i="71"/>
  <c r="CO102" i="71"/>
  <c r="CO20" i="71"/>
  <c r="CO32" i="71"/>
  <c r="CO56" i="71"/>
  <c r="CO94" i="71"/>
  <c r="CO78" i="71"/>
  <c r="CO72" i="71"/>
  <c r="CO42" i="71"/>
  <c r="CO12" i="71"/>
  <c r="CO95" i="71"/>
  <c r="CO27" i="71"/>
  <c r="CO66" i="71"/>
  <c r="CO85" i="71"/>
  <c r="CO38" i="71"/>
  <c r="CO8" i="71"/>
  <c r="CO91" i="71"/>
  <c r="CO64" i="71"/>
  <c r="CO39" i="71"/>
  <c r="CO57" i="71"/>
  <c r="CO92" i="71"/>
  <c r="CO96" i="71"/>
  <c r="CO65" i="71"/>
  <c r="CO49" i="71"/>
  <c r="CO59" i="71"/>
  <c r="CO35" i="71"/>
  <c r="CO16" i="71"/>
  <c r="CO73" i="71"/>
  <c r="CO98" i="71"/>
  <c r="CO37" i="71"/>
  <c r="CO79" i="71"/>
  <c r="CO68" i="71"/>
  <c r="CO97" i="71"/>
  <c r="CO28" i="71"/>
  <c r="CO93" i="71"/>
  <c r="CO52" i="71"/>
  <c r="CO45" i="71"/>
  <c r="CO81" i="71"/>
  <c r="CO74" i="71"/>
  <c r="CO63" i="71"/>
  <c r="CO47" i="71"/>
  <c r="CO99" i="71"/>
  <c r="CO83" i="71"/>
  <c r="CO30" i="71"/>
  <c r="CO67" i="71"/>
  <c r="CO101" i="71"/>
  <c r="CO88" i="71"/>
  <c r="CO29" i="71"/>
  <c r="CO62" i="71"/>
  <c r="CO86" i="71"/>
  <c r="CO22" i="71"/>
  <c r="CO70" i="71"/>
  <c r="CO17" i="71"/>
  <c r="CO46" i="71"/>
  <c r="CO80" i="71"/>
  <c r="CO58" i="71"/>
  <c r="CO19" i="71"/>
  <c r="CO18" i="71"/>
  <c r="CO11" i="71"/>
  <c r="CO77" i="71"/>
  <c r="CO69" i="71"/>
  <c r="CO14" i="71"/>
  <c r="CO82" i="71"/>
  <c r="CO33" i="71"/>
  <c r="CO41" i="71"/>
  <c r="CO90" i="71"/>
  <c r="CO26" i="71"/>
  <c r="CO61" i="71"/>
  <c r="CO25" i="71"/>
  <c r="CO40" i="71"/>
  <c r="CN13" i="71"/>
  <c r="CN39" i="71"/>
  <c r="CN99" i="71"/>
  <c r="CN103" i="71"/>
  <c r="CN49" i="71"/>
  <c r="CN64" i="71"/>
  <c r="CN19" i="71"/>
  <c r="CN88" i="71"/>
  <c r="CN96" i="71"/>
  <c r="CN98" i="71"/>
  <c r="CN26" i="71"/>
  <c r="CN77" i="71"/>
  <c r="CN66" i="71"/>
  <c r="CN29" i="71"/>
  <c r="CN57" i="71"/>
  <c r="CN67" i="71"/>
  <c r="CN95" i="71"/>
  <c r="CN73" i="71"/>
  <c r="CN7" i="71"/>
  <c r="CN61" i="71"/>
  <c r="CN83" i="71"/>
  <c r="CN9" i="71"/>
  <c r="CN80" i="71"/>
  <c r="CN44" i="71"/>
  <c r="CN76" i="71"/>
  <c r="CN48" i="71"/>
  <c r="CN63" i="71"/>
  <c r="CN40" i="71"/>
  <c r="CN82" i="71"/>
  <c r="CN86" i="71"/>
  <c r="CN15" i="71"/>
  <c r="CN52" i="71"/>
  <c r="CN84" i="71"/>
  <c r="CN97" i="71"/>
  <c r="CN12" i="71"/>
  <c r="CN100" i="71"/>
  <c r="CN58" i="71"/>
  <c r="CN33" i="71"/>
  <c r="CN46" i="71"/>
  <c r="CN8" i="71"/>
  <c r="CN87" i="71"/>
  <c r="CN90" i="71"/>
  <c r="CN47" i="71"/>
  <c r="CN104" i="71"/>
  <c r="CN42" i="71"/>
  <c r="CN30" i="71"/>
  <c r="CN79" i="71"/>
  <c r="CN92" i="71"/>
  <c r="CN22" i="71"/>
  <c r="CN68" i="71"/>
  <c r="CN101" i="71"/>
  <c r="CN53" i="71"/>
  <c r="CN41" i="71"/>
  <c r="CN43" i="71"/>
  <c r="CN71" i="71"/>
  <c r="CN93" i="71"/>
  <c r="CN102" i="71"/>
  <c r="CN28" i="71"/>
  <c r="CN75" i="71"/>
  <c r="CN94" i="71"/>
  <c r="CN23" i="71"/>
  <c r="CN59" i="71"/>
  <c r="CN37" i="71"/>
  <c r="CN32" i="71"/>
  <c r="CN70" i="71"/>
  <c r="CN25" i="71"/>
  <c r="CN31" i="71"/>
  <c r="CN65" i="71"/>
  <c r="CN14" i="71"/>
  <c r="CN51" i="71"/>
  <c r="CN34" i="71"/>
  <c r="CN35" i="71"/>
  <c r="CN72" i="71"/>
  <c r="CN85" i="71"/>
  <c r="CN24" i="71"/>
  <c r="CN69" i="71"/>
  <c r="CN91" i="71"/>
  <c r="CN89" i="71"/>
  <c r="CN74" i="71"/>
  <c r="CN60" i="71"/>
  <c r="CN36" i="71"/>
  <c r="CN38" i="71"/>
  <c r="CN62" i="71"/>
  <c r="CN50" i="71"/>
  <c r="CN27" i="71"/>
  <c r="CN21" i="71"/>
  <c r="CN56" i="71"/>
  <c r="CN16" i="71"/>
  <c r="CN18" i="71"/>
  <c r="CN45" i="71"/>
  <c r="CN78" i="71"/>
  <c r="CN54" i="71"/>
  <c r="CL75" i="71"/>
  <c r="CL33" i="71"/>
  <c r="CL29" i="71"/>
  <c r="CL58" i="71"/>
  <c r="CL41" i="71"/>
  <c r="CL23" i="71"/>
  <c r="CL64" i="71"/>
  <c r="CO89" i="71"/>
  <c r="CM87" i="71"/>
  <c r="CM73" i="71"/>
  <c r="CN81" i="71"/>
  <c r="CM93" i="71"/>
  <c r="CM88" i="71"/>
  <c r="CM70" i="71"/>
  <c r="CM69" i="71"/>
  <c r="CM43" i="71"/>
  <c r="CM53" i="71"/>
  <c r="CM62" i="71"/>
  <c r="CM81" i="71"/>
  <c r="CM71" i="71"/>
  <c r="CM102" i="71"/>
  <c r="CM29" i="71"/>
  <c r="CM14" i="71"/>
  <c r="CM86" i="71"/>
  <c r="CM18" i="71"/>
  <c r="CM65" i="71"/>
  <c r="CM100" i="71"/>
  <c r="CM46" i="71"/>
  <c r="CM94" i="71"/>
  <c r="CM20" i="71"/>
  <c r="CM34" i="71"/>
  <c r="CM40" i="71"/>
  <c r="CM12" i="71"/>
  <c r="CM50" i="71"/>
  <c r="CM24" i="71"/>
  <c r="CM15" i="71"/>
  <c r="CM33" i="71"/>
  <c r="CM72" i="71"/>
  <c r="CM31" i="71"/>
  <c r="CM89" i="71"/>
  <c r="CM84" i="71"/>
  <c r="CM26" i="71"/>
  <c r="CM27" i="71"/>
  <c r="CM57" i="71"/>
  <c r="CM32" i="71"/>
  <c r="CM61" i="71"/>
  <c r="CM97" i="71"/>
  <c r="CM28" i="71"/>
  <c r="CM37" i="71"/>
  <c r="CM60" i="71"/>
  <c r="CM51" i="71"/>
  <c r="CM56" i="71"/>
  <c r="CM66" i="71"/>
  <c r="CM9" i="71"/>
  <c r="CM21" i="71"/>
  <c r="CM80" i="71"/>
  <c r="CM68" i="71"/>
  <c r="CM92" i="71"/>
  <c r="CM85" i="71"/>
  <c r="CM39" i="71"/>
  <c r="CM10" i="71"/>
  <c r="CM16" i="71"/>
  <c r="CM23" i="71"/>
  <c r="CM64" i="71"/>
  <c r="CM55" i="71"/>
  <c r="CM58" i="71"/>
  <c r="CM67" i="71"/>
  <c r="CM74" i="71"/>
  <c r="CM45" i="71"/>
  <c r="CM91" i="71"/>
  <c r="CM83" i="71"/>
  <c r="CM78" i="71"/>
  <c r="CM42" i="71"/>
  <c r="CM30" i="71"/>
  <c r="CM25" i="71"/>
  <c r="CM52" i="71"/>
  <c r="CM36" i="71"/>
  <c r="CM96" i="71"/>
  <c r="CM75" i="71"/>
  <c r="CM54" i="71"/>
  <c r="CM49" i="71"/>
  <c r="CM38" i="71"/>
  <c r="CM41" i="71"/>
  <c r="CM44" i="71"/>
  <c r="CM59" i="71"/>
  <c r="CM22" i="71"/>
  <c r="CM95" i="71"/>
  <c r="CM79" i="71"/>
  <c r="CM77" i="71"/>
  <c r="CM99" i="71"/>
  <c r="CM90" i="71"/>
  <c r="CM47" i="71"/>
  <c r="CM17" i="71"/>
  <c r="CM82" i="71"/>
  <c r="CM48" i="71"/>
  <c r="CM19" i="71"/>
  <c r="CM35" i="71"/>
  <c r="CM11" i="71"/>
  <c r="CM104" i="71"/>
  <c r="CK64" i="71"/>
  <c r="CK14" i="71"/>
  <c r="CK44" i="71"/>
  <c r="CK11" i="71"/>
  <c r="CK99" i="71"/>
  <c r="CK84" i="71"/>
  <c r="CK20" i="71"/>
  <c r="CK27" i="71"/>
  <c r="CK24" i="71"/>
  <c r="CK98" i="71"/>
  <c r="CK26" i="71"/>
  <c r="CK37" i="71"/>
  <c r="CK81" i="71"/>
  <c r="CK58" i="71"/>
  <c r="CK57" i="71"/>
  <c r="CK65" i="71"/>
  <c r="CK73" i="71"/>
  <c r="CK45" i="71"/>
  <c r="CK101" i="71"/>
  <c r="CK86" i="71"/>
  <c r="CK12" i="71"/>
  <c r="CK93" i="71"/>
  <c r="CK56" i="71"/>
  <c r="CK16" i="71"/>
  <c r="CK39" i="71"/>
  <c r="CK42" i="71"/>
  <c r="CK97" i="71"/>
  <c r="CK83" i="71"/>
  <c r="CK46" i="71"/>
  <c r="CK89" i="71"/>
  <c r="CK30" i="71"/>
  <c r="CK19" i="71"/>
  <c r="CK7" i="71"/>
  <c r="CK62" i="71"/>
  <c r="CK77" i="71"/>
  <c r="CK87" i="71"/>
  <c r="CK55" i="71"/>
  <c r="CK88" i="71"/>
  <c r="CK90" i="71"/>
  <c r="CK60" i="71"/>
  <c r="CK47" i="71"/>
  <c r="CK33" i="71"/>
  <c r="CK17" i="71"/>
  <c r="CK63" i="71"/>
  <c r="CK49" i="71"/>
  <c r="CK15" i="71"/>
  <c r="CK38" i="71"/>
  <c r="CK40" i="71"/>
  <c r="CK96" i="71"/>
  <c r="CK75" i="71"/>
  <c r="CK22" i="71"/>
  <c r="CK91" i="71"/>
  <c r="CK13" i="71"/>
  <c r="CK23" i="71"/>
  <c r="CK28" i="71"/>
  <c r="CK31" i="71"/>
  <c r="CK35" i="71"/>
  <c r="CK72" i="71"/>
  <c r="CK41" i="71"/>
  <c r="CK82" i="71"/>
  <c r="CK74" i="71"/>
  <c r="CK43" i="71"/>
  <c r="CK50" i="71"/>
  <c r="CK10" i="71"/>
  <c r="CK61" i="71"/>
  <c r="CK69" i="71"/>
  <c r="CK52" i="71"/>
  <c r="CK48" i="71"/>
  <c r="CK32" i="71"/>
  <c r="CK95" i="71"/>
  <c r="CK92" i="71"/>
  <c r="CK76" i="71"/>
  <c r="CK34" i="71"/>
  <c r="CK79" i="71"/>
  <c r="CK54" i="71"/>
  <c r="CK71" i="71"/>
  <c r="CK67" i="71"/>
  <c r="CK18" i="71"/>
  <c r="CK29" i="71"/>
  <c r="CK9" i="71"/>
  <c r="CK104" i="71"/>
  <c r="CK70" i="71"/>
  <c r="CK85" i="71"/>
  <c r="CK53" i="71"/>
  <c r="CK94" i="71"/>
  <c r="CK51" i="71"/>
  <c r="CK100" i="71"/>
  <c r="CK80" i="71"/>
  <c r="CK102" i="71"/>
  <c r="CK25" i="71"/>
  <c r="CK68" i="71"/>
  <c r="CM103" i="71"/>
  <c r="CM101" i="71"/>
  <c r="CK8" i="71"/>
  <c r="CK36" i="71"/>
  <c r="CM98" i="71"/>
  <c r="CK21" i="71"/>
  <c r="CL103" i="71"/>
  <c r="CL95" i="71"/>
  <c r="CL76" i="71"/>
  <c r="CL24" i="71"/>
  <c r="CL79" i="71"/>
  <c r="CL92" i="71"/>
  <c r="CL51" i="71"/>
  <c r="CL101" i="71"/>
  <c r="CL48" i="71"/>
  <c r="CL61" i="71"/>
  <c r="CL78" i="71"/>
  <c r="CL19" i="71"/>
  <c r="CL32" i="71"/>
  <c r="CL49" i="71"/>
  <c r="CL53" i="71"/>
  <c r="CL62" i="71"/>
  <c r="CL54" i="71"/>
  <c r="CL77" i="71"/>
  <c r="CL73" i="71"/>
  <c r="CL31" i="71"/>
  <c r="CL52" i="71"/>
  <c r="CL40" i="71"/>
  <c r="CL102" i="71"/>
  <c r="CL104" i="71"/>
  <c r="CL93" i="71"/>
  <c r="CL47" i="71"/>
  <c r="CL35" i="71"/>
  <c r="CL11" i="71"/>
  <c r="CL59" i="71"/>
  <c r="CL28" i="71"/>
  <c r="CL6" i="71"/>
  <c r="CL65" i="71"/>
  <c r="CL15" i="71"/>
  <c r="CL20" i="71"/>
  <c r="CL14" i="71"/>
  <c r="CL98" i="71"/>
  <c r="CL18" i="71"/>
  <c r="CL42" i="71"/>
  <c r="CL94" i="71"/>
  <c r="CL36" i="71"/>
  <c r="CL74" i="71"/>
  <c r="CL63" i="71"/>
  <c r="CL82" i="71"/>
  <c r="CL43" i="71"/>
  <c r="CL68" i="71"/>
  <c r="CL90" i="71"/>
  <c r="CL81" i="71"/>
  <c r="CL70" i="71"/>
  <c r="CL50" i="71"/>
  <c r="CL85" i="71"/>
  <c r="CL87" i="71"/>
  <c r="CL37" i="71"/>
  <c r="CL45" i="71"/>
  <c r="CL56" i="71"/>
  <c r="CL27" i="71"/>
  <c r="CL88" i="71"/>
  <c r="CL86" i="71"/>
  <c r="CL67" i="71"/>
  <c r="CL30" i="71"/>
  <c r="CL21" i="71"/>
  <c r="CL89" i="71"/>
  <c r="CL57" i="71"/>
  <c r="CL44" i="71"/>
  <c r="CL80" i="71"/>
  <c r="CL66" i="71"/>
  <c r="CL83" i="71"/>
  <c r="CL38" i="71"/>
  <c r="CL72" i="71"/>
  <c r="CL84" i="71"/>
  <c r="CL60" i="71"/>
  <c r="CL34" i="71"/>
  <c r="CL96" i="71"/>
  <c r="CL99" i="71"/>
  <c r="CL39" i="71"/>
  <c r="CL46" i="71"/>
  <c r="CL100" i="71"/>
  <c r="CL25" i="71"/>
  <c r="CL55" i="71"/>
  <c r="CL69" i="71"/>
  <c r="CL12" i="71"/>
  <c r="CL91" i="71"/>
  <c r="CL71" i="71"/>
  <c r="CL17" i="71"/>
  <c r="CL13" i="71"/>
  <c r="CL22" i="71"/>
  <c r="CL26" i="71"/>
  <c r="CL97" i="71"/>
  <c r="CL9" i="71"/>
  <c r="CL10" i="71"/>
  <c r="CL7" i="71"/>
  <c r="CK6" i="84"/>
  <c r="CK7" i="84" s="1"/>
  <c r="CK8" i="84" s="1"/>
  <c r="CK9" i="84" s="1"/>
  <c r="CK10" i="84" s="1"/>
  <c r="CK11" i="84" s="1"/>
  <c r="CK51" i="84"/>
  <c r="CK52" i="84" s="1"/>
  <c r="CK53" i="84" s="1"/>
  <c r="CK54" i="84" s="1"/>
  <c r="CK96" i="84"/>
  <c r="CK97" i="84" s="1"/>
  <c r="CK98" i="84" s="1"/>
  <c r="CK99" i="84" s="1"/>
  <c r="CK100" i="84" s="1"/>
  <c r="CK101" i="84" s="1"/>
  <c r="CK186" i="84"/>
  <c r="BE133" i="84"/>
  <c r="BB117" i="84"/>
  <c r="BE47" i="84"/>
  <c r="BD39" i="84"/>
  <c r="FW29" i="71"/>
  <c r="BB155" i="84"/>
  <c r="BD141" i="84"/>
  <c r="BA113" i="84"/>
  <c r="BC34" i="84"/>
  <c r="BE127" i="84"/>
  <c r="BA125" i="84"/>
  <c r="BC147" i="84"/>
  <c r="BA109" i="84"/>
  <c r="BB110" i="84"/>
  <c r="BA165" i="84"/>
  <c r="BB142" i="84"/>
  <c r="BD159" i="84"/>
  <c r="BA137" i="84"/>
  <c r="BC122" i="84"/>
  <c r="BC73" i="84"/>
  <c r="FZ18" i="71"/>
  <c r="FW79" i="71"/>
  <c r="BB57" i="84"/>
  <c r="BD125" i="84"/>
  <c r="BE144" i="84"/>
  <c r="BE118" i="84"/>
  <c r="BD144" i="84"/>
  <c r="BE71" i="84"/>
  <c r="FX99" i="71"/>
  <c r="BD139" i="84"/>
  <c r="FX7" i="71"/>
  <c r="BE136" i="84"/>
  <c r="BE162" i="84"/>
  <c r="BD134" i="84"/>
  <c r="BD160" i="84"/>
  <c r="BA69" i="84"/>
  <c r="FV21" i="71"/>
  <c r="BA111" i="84"/>
  <c r="BC55" i="84"/>
  <c r="BA151" i="84"/>
  <c r="FY91" i="71"/>
  <c r="BD105" i="84"/>
  <c r="FX95" i="71"/>
  <c r="FW77" i="71"/>
  <c r="BE30" i="84"/>
  <c r="FV17" i="71"/>
  <c r="BE149" i="84"/>
  <c r="BA72" i="84"/>
  <c r="BB146" i="84"/>
  <c r="BB81" i="84"/>
  <c r="BE145" i="84"/>
  <c r="BA164" i="84"/>
  <c r="FZ54" i="71"/>
  <c r="BB101" i="84"/>
  <c r="BC121" i="84"/>
  <c r="BD36" i="84"/>
  <c r="BD15" i="84"/>
  <c r="BC26" i="84"/>
  <c r="ES68" i="79"/>
  <c r="EQ67" i="79"/>
  <c r="ER67" i="79"/>
  <c r="EQ69" i="79"/>
  <c r="ER65" i="79"/>
  <c r="ER69" i="79"/>
  <c r="EP71" i="79"/>
  <c r="EP69" i="79"/>
  <c r="ES67" i="79"/>
  <c r="ER70" i="79"/>
  <c r="EP72" i="79"/>
  <c r="ET66" i="79"/>
  <c r="EQ68" i="79"/>
  <c r="ES66" i="79"/>
  <c r="EP70" i="79"/>
  <c r="EQ71" i="79"/>
  <c r="ER66" i="79"/>
  <c r="ER68" i="79"/>
  <c r="ES64" i="79"/>
  <c r="EP68" i="79"/>
  <c r="ES65" i="79"/>
  <c r="ET65" i="79"/>
  <c r="ET64" i="79"/>
  <c r="ET67" i="79"/>
  <c r="ET63" i="79"/>
  <c r="EQ70" i="79"/>
  <c r="BE161" i="84"/>
  <c r="FX30" i="71"/>
  <c r="ER138" i="79"/>
  <c r="ET137" i="79"/>
  <c r="ER140" i="79"/>
  <c r="ET136" i="79"/>
  <c r="EP143" i="79"/>
  <c r="EP139" i="79"/>
  <c r="ET140" i="79"/>
  <c r="ER137" i="79"/>
  <c r="ER139" i="79"/>
  <c r="ET135" i="79"/>
  <c r="EP144" i="79"/>
  <c r="EQ140" i="79"/>
  <c r="EQ138" i="79"/>
  <c r="ES140" i="79"/>
  <c r="EP141" i="79"/>
  <c r="ES141" i="79"/>
  <c r="ES137" i="79"/>
  <c r="ES136" i="79"/>
  <c r="EQ139" i="79"/>
  <c r="EP142" i="79"/>
  <c r="ES138" i="79"/>
  <c r="EQ141" i="79"/>
  <c r="ET138" i="79"/>
  <c r="ES139" i="79"/>
  <c r="EQ142" i="79"/>
  <c r="ER142" i="79"/>
  <c r="EP140" i="79"/>
  <c r="ET139" i="79"/>
  <c r="ER141" i="79"/>
  <c r="EQ143" i="79"/>
  <c r="BA95" i="84"/>
  <c r="BB18" i="84"/>
  <c r="FX47" i="71"/>
  <c r="FZ12" i="71"/>
  <c r="FY8" i="71"/>
  <c r="BA20" i="84"/>
  <c r="BB34" i="84"/>
  <c r="BA76" i="84"/>
  <c r="BB64" i="84"/>
  <c r="FX51" i="71"/>
  <c r="BC72" i="84"/>
  <c r="BE63" i="84"/>
  <c r="FV10" i="71"/>
  <c r="BE44" i="84"/>
  <c r="BC13" i="84"/>
  <c r="BA81" i="84"/>
  <c r="FX24" i="71"/>
  <c r="BA6" i="84"/>
  <c r="BC20" i="84"/>
  <c r="BE50" i="84"/>
  <c r="BB71" i="84"/>
  <c r="FZ93" i="71"/>
  <c r="BB33" i="84"/>
  <c r="FX94" i="71"/>
  <c r="BB151" i="84"/>
  <c r="BA86" i="84"/>
  <c r="BC103" i="84"/>
  <c r="EP41" i="79"/>
  <c r="ES38" i="79"/>
  <c r="EQ38" i="79"/>
  <c r="EQ41" i="79"/>
  <c r="EQ35" i="79"/>
  <c r="ER35" i="79"/>
  <c r="ET33" i="79"/>
  <c r="ET34" i="79"/>
  <c r="ER39" i="79"/>
  <c r="ET35" i="79"/>
  <c r="ET37" i="79"/>
  <c r="ER38" i="79"/>
  <c r="ES37" i="79"/>
  <c r="EQ36" i="79"/>
  <c r="ET36" i="79"/>
  <c r="ES33" i="79"/>
  <c r="EQ39" i="79"/>
  <c r="ET31" i="79"/>
  <c r="EP37" i="79"/>
  <c r="EP38" i="79"/>
  <c r="ES34" i="79"/>
  <c r="EQ37" i="79"/>
  <c r="EP36" i="79"/>
  <c r="ER37" i="79"/>
  <c r="EP40" i="79"/>
  <c r="EP42" i="79"/>
  <c r="ER34" i="79"/>
  <c r="ER40" i="79"/>
  <c r="ES36" i="79"/>
  <c r="ET32" i="79"/>
  <c r="ES35" i="79"/>
  <c r="EQ40" i="79"/>
  <c r="EP39" i="79"/>
  <c r="ER36" i="79"/>
  <c r="BB66" i="84"/>
  <c r="BC102" i="84"/>
  <c r="FX71" i="71"/>
  <c r="BC28" i="84"/>
  <c r="FV62" i="71"/>
  <c r="FW44" i="71"/>
  <c r="FY82" i="71"/>
  <c r="FZ85" i="71"/>
  <c r="FV16" i="71"/>
  <c r="FV59" i="71"/>
  <c r="BD93" i="84"/>
  <c r="FW104" i="71"/>
  <c r="BE10" i="84"/>
  <c r="BB158" i="84"/>
  <c r="BD91" i="84"/>
  <c r="FW73" i="71"/>
  <c r="FV9" i="71"/>
  <c r="FW92" i="71"/>
  <c r="FZ63" i="71"/>
  <c r="FZ55" i="71"/>
  <c r="FY58" i="71"/>
  <c r="EP106" i="79"/>
  <c r="ET101" i="79"/>
  <c r="ES100" i="79"/>
  <c r="EQ100" i="79"/>
  <c r="ES98" i="79"/>
  <c r="EP105" i="79"/>
  <c r="ES99" i="79"/>
  <c r="EQ105" i="79"/>
  <c r="ER104" i="79"/>
  <c r="ER103" i="79"/>
  <c r="ER100" i="79"/>
  <c r="ER101" i="79"/>
  <c r="ET97" i="79"/>
  <c r="ES103" i="79"/>
  <c r="EP102" i="79"/>
  <c r="EQ103" i="79"/>
  <c r="EP101" i="79"/>
  <c r="ET102" i="79"/>
  <c r="EP104" i="79"/>
  <c r="ET100" i="79"/>
  <c r="EQ104" i="79"/>
  <c r="ER99" i="79"/>
  <c r="ET99" i="79"/>
  <c r="ER102" i="79"/>
  <c r="ET98" i="79"/>
  <c r="EQ102" i="79"/>
  <c r="ES102" i="79"/>
  <c r="EP103" i="79"/>
  <c r="ES101" i="79"/>
  <c r="EQ101" i="79"/>
  <c r="FZ70" i="71"/>
  <c r="BC74" i="84"/>
  <c r="FX90" i="71"/>
  <c r="BB72" i="84"/>
  <c r="BC76" i="84"/>
  <c r="FV89" i="71"/>
  <c r="FX78" i="71"/>
  <c r="FX60" i="71"/>
  <c r="BD57" i="84"/>
  <c r="BC105" i="84"/>
  <c r="BB73" i="84"/>
  <c r="BB28" i="84"/>
  <c r="FV53" i="71"/>
  <c r="FV49" i="71"/>
  <c r="BB75" i="84"/>
  <c r="FX83" i="71"/>
  <c r="BE29" i="84"/>
  <c r="BD51" i="84"/>
  <c r="BB60" i="84"/>
  <c r="EP34" i="79"/>
  <c r="EQ34" i="79"/>
  <c r="ER31" i="79"/>
  <c r="EQ33" i="79"/>
  <c r="ET28" i="79"/>
  <c r="ER32" i="79"/>
  <c r="EQ31" i="79"/>
  <c r="ET29" i="79"/>
  <c r="ER33" i="79"/>
  <c r="ES32" i="79"/>
  <c r="ES29" i="79"/>
  <c r="ER30" i="79"/>
  <c r="ET27" i="79"/>
  <c r="EQ32" i="79"/>
  <c r="EP32" i="79"/>
  <c r="EP33" i="79"/>
  <c r="ET30" i="79"/>
  <c r="ES31" i="79"/>
  <c r="EP35" i="79"/>
  <c r="ES30" i="79"/>
  <c r="BD70" i="84"/>
  <c r="BC29" i="84"/>
  <c r="FW19" i="71"/>
  <c r="BB53" i="84"/>
  <c r="FX81" i="71"/>
  <c r="EQ5" i="79"/>
  <c r="ER5" i="79"/>
  <c r="EP5" i="79"/>
  <c r="ET5" i="79"/>
  <c r="ES5" i="79"/>
  <c r="FW42" i="71"/>
  <c r="BC82" i="84"/>
  <c r="FV72" i="71"/>
  <c r="BC68" i="84"/>
  <c r="FX86" i="71"/>
  <c r="EQ45" i="79"/>
  <c r="EQ47" i="79"/>
  <c r="EP49" i="79"/>
  <c r="ER42" i="79"/>
  <c r="ES42" i="79"/>
  <c r="ER45" i="79"/>
  <c r="EP47" i="79"/>
  <c r="ER43" i="79"/>
  <c r="ES44" i="79"/>
  <c r="EQ43" i="79"/>
  <c r="ET43" i="79"/>
  <c r="EP48" i="79"/>
  <c r="EP43" i="79"/>
  <c r="EQ46" i="79"/>
  <c r="ER41" i="79"/>
  <c r="EP44" i="79"/>
  <c r="EQ48" i="79"/>
  <c r="ER44" i="79"/>
  <c r="EQ42" i="79"/>
  <c r="EP46" i="79"/>
  <c r="ES45" i="79"/>
  <c r="EP45" i="79"/>
  <c r="ES43" i="79"/>
  <c r="EQ44" i="79"/>
  <c r="ER46" i="79"/>
  <c r="ET42" i="79"/>
  <c r="ET38" i="79"/>
  <c r="ET41" i="79"/>
  <c r="ES41" i="79"/>
  <c r="ET40" i="79"/>
  <c r="ES39" i="79"/>
  <c r="ET39" i="79"/>
  <c r="ES40" i="79"/>
  <c r="FY46" i="71"/>
  <c r="FW80" i="71"/>
  <c r="BE23" i="84"/>
  <c r="BA73" i="84"/>
  <c r="FZ34" i="71"/>
  <c r="FY65" i="71"/>
  <c r="BE37" i="84"/>
  <c r="BE60" i="84"/>
  <c r="FX39" i="71"/>
  <c r="FX22" i="71"/>
  <c r="BC49" i="84"/>
  <c r="BD87" i="84"/>
  <c r="BB85" i="84"/>
  <c r="FZ35" i="71"/>
  <c r="FZ33" i="71"/>
  <c r="ES135" i="79"/>
  <c r="ET134" i="79"/>
  <c r="EQ132" i="79"/>
  <c r="EQ136" i="79"/>
  <c r="EP134" i="79"/>
  <c r="ER131" i="79"/>
  <c r="EP137" i="79"/>
  <c r="ER134" i="79"/>
  <c r="ES133" i="79"/>
  <c r="EP138" i="79"/>
  <c r="ES130" i="79"/>
  <c r="EP133" i="79"/>
  <c r="ES131" i="79"/>
  <c r="EQ137" i="79"/>
  <c r="ET131" i="79"/>
  <c r="EQ135" i="79"/>
  <c r="ES134" i="79"/>
  <c r="EQ133" i="79"/>
  <c r="ET129" i="79"/>
  <c r="ET133" i="79"/>
  <c r="ER132" i="79"/>
  <c r="ES132" i="79"/>
  <c r="EQ134" i="79"/>
  <c r="ER133" i="79"/>
  <c r="ER135" i="79"/>
  <c r="ET130" i="79"/>
  <c r="EP135" i="79"/>
  <c r="ER136" i="79"/>
  <c r="ET132" i="79"/>
  <c r="EP136" i="79"/>
  <c r="BC97" i="84"/>
  <c r="BE26" i="84"/>
  <c r="FW98" i="71"/>
  <c r="FY66" i="71"/>
  <c r="BD158" i="84"/>
  <c r="BD131" i="84"/>
  <c r="BA47" i="84"/>
  <c r="BE141" i="84"/>
  <c r="BA117" i="84"/>
  <c r="BA30" i="84"/>
  <c r="FV29" i="71"/>
  <c r="BB80" i="84"/>
  <c r="BD104" i="84"/>
  <c r="BB115" i="84"/>
  <c r="BD77" i="84"/>
  <c r="BC156" i="84"/>
  <c r="BC154" i="84"/>
  <c r="BB45" i="84"/>
  <c r="BD146" i="84"/>
  <c r="BB137" i="84"/>
  <c r="BD69" i="84"/>
  <c r="BD103" i="84"/>
  <c r="BD49" i="84"/>
  <c r="FX5" i="71"/>
  <c r="FY5" i="71"/>
  <c r="FW5" i="71"/>
  <c r="FZ5" i="71"/>
  <c r="FV5" i="71"/>
  <c r="BE38" i="84"/>
  <c r="FW18" i="71"/>
  <c r="BC161" i="84"/>
  <c r="FV56" i="71"/>
  <c r="BB92" i="84"/>
  <c r="FV79" i="71"/>
  <c r="BE43" i="84"/>
  <c r="BE163" i="84"/>
  <c r="BA129" i="84"/>
  <c r="BC136" i="84"/>
  <c r="BC131" i="84"/>
  <c r="BE120" i="84"/>
  <c r="BD61" i="84"/>
  <c r="FZ99" i="71"/>
  <c r="BB26" i="84"/>
  <c r="BD113" i="84"/>
  <c r="BE109" i="84"/>
  <c r="BB111" i="84"/>
  <c r="BC127" i="84"/>
  <c r="BA114" i="84"/>
  <c r="BA101" i="84"/>
  <c r="BE96" i="84"/>
  <c r="BD145" i="84"/>
  <c r="BC78" i="84"/>
  <c r="BE9" i="84"/>
  <c r="FW91" i="71"/>
  <c r="BB107" i="84"/>
  <c r="FW95" i="71"/>
  <c r="FV6" i="71"/>
  <c r="BA59" i="84"/>
  <c r="FY27" i="71"/>
  <c r="FX77" i="71"/>
  <c r="BA160" i="84"/>
  <c r="FY17" i="71"/>
  <c r="BD27" i="84"/>
  <c r="BA138" i="84"/>
  <c r="BE94" i="84"/>
  <c r="FY54" i="71"/>
  <c r="BD135" i="84"/>
  <c r="BD155" i="84"/>
  <c r="BD133" i="84"/>
  <c r="FY30" i="71"/>
  <c r="FY96" i="71"/>
  <c r="FV47" i="71"/>
  <c r="BD75" i="84"/>
  <c r="BC120" i="84"/>
  <c r="FY12" i="71"/>
  <c r="FZ8" i="71"/>
  <c r="BC93" i="84"/>
  <c r="BD140" i="84"/>
  <c r="FV51" i="71"/>
  <c r="BA162" i="84"/>
  <c r="BC47" i="84"/>
  <c r="BB19" i="84"/>
  <c r="BB40" i="84"/>
  <c r="FY10" i="71"/>
  <c r="BE12" i="84"/>
  <c r="BA56" i="84"/>
  <c r="BA94" i="84"/>
  <c r="BA39" i="84"/>
  <c r="FV93" i="71"/>
  <c r="BC116" i="84"/>
  <c r="BC24" i="84"/>
  <c r="FZ23" i="71"/>
  <c r="BC150" i="84"/>
  <c r="FW71" i="71"/>
  <c r="BB14" i="84"/>
  <c r="FZ62" i="71"/>
  <c r="FV45" i="71"/>
  <c r="FX44" i="71"/>
  <c r="BE90" i="84"/>
  <c r="BC67" i="84"/>
  <c r="BB68" i="84"/>
  <c r="FV50" i="71"/>
  <c r="BC36" i="84"/>
  <c r="FW59" i="71"/>
  <c r="BB89" i="84"/>
  <c r="FX104" i="71"/>
  <c r="BA96" i="84"/>
  <c r="BA53" i="84"/>
  <c r="BE39" i="84"/>
  <c r="FV73" i="71"/>
  <c r="FW9" i="71"/>
  <c r="FX92" i="71"/>
  <c r="BA75" i="84"/>
  <c r="BE31" i="84"/>
  <c r="BC106" i="84"/>
  <c r="FY63" i="71"/>
  <c r="FY55" i="71"/>
  <c r="FW58" i="71"/>
  <c r="BE66" i="84"/>
  <c r="BA15" i="84"/>
  <c r="BE105" i="84"/>
  <c r="FY70" i="71"/>
  <c r="BE143" i="84"/>
  <c r="BC87" i="84"/>
  <c r="BA50" i="84"/>
  <c r="FY90" i="71"/>
  <c r="BA51" i="84"/>
  <c r="FY89" i="71"/>
  <c r="FY78" i="71"/>
  <c r="BB149" i="84"/>
  <c r="BE72" i="84"/>
  <c r="BA32" i="84"/>
  <c r="FW53" i="71"/>
  <c r="BB11" i="84"/>
  <c r="BC94" i="84"/>
  <c r="FY49" i="71"/>
  <c r="FW83" i="71"/>
  <c r="BA90" i="84"/>
  <c r="BC65" i="84"/>
  <c r="BD79" i="84"/>
  <c r="FW87" i="71"/>
  <c r="BD44" i="84"/>
  <c r="BD26" i="84"/>
  <c r="EP17" i="79"/>
  <c r="ES15" i="79"/>
  <c r="ET16" i="79"/>
  <c r="EQ15" i="79"/>
  <c r="ES16" i="79"/>
  <c r="EQ18" i="79"/>
  <c r="ER17" i="79"/>
  <c r="EQ16" i="79"/>
  <c r="ER16" i="79"/>
  <c r="ES17" i="79"/>
  <c r="EP19" i="79"/>
  <c r="ET14" i="79"/>
  <c r="EP16" i="79"/>
  <c r="ET13" i="79"/>
  <c r="ES14" i="79"/>
  <c r="ET15" i="79"/>
  <c r="EP18" i="79"/>
  <c r="ER15" i="79"/>
  <c r="EQ17" i="79"/>
  <c r="BC81" i="84"/>
  <c r="FV19" i="71"/>
  <c r="FZ81" i="71"/>
  <c r="BA11" i="84"/>
  <c r="FV13" i="71"/>
  <c r="FV84" i="71"/>
  <c r="BB61" i="84"/>
  <c r="BC69" i="84"/>
  <c r="FZ72" i="71"/>
  <c r="FV86" i="71"/>
  <c r="BB48" i="84"/>
  <c r="FW46" i="71"/>
  <c r="BB7" i="84"/>
  <c r="FV80" i="71"/>
  <c r="BC9" i="84"/>
  <c r="BC100" i="84"/>
  <c r="FX34" i="71"/>
  <c r="FV65" i="71"/>
  <c r="BA66" i="84"/>
  <c r="BA23" i="84"/>
  <c r="FW39" i="71"/>
  <c r="FY22" i="71"/>
  <c r="BB98" i="84"/>
  <c r="BD21" i="84"/>
  <c r="BB8" i="84"/>
  <c r="FW35" i="71"/>
  <c r="FX33" i="71"/>
  <c r="BD115" i="84"/>
  <c r="BB121" i="84"/>
  <c r="BD45" i="84"/>
  <c r="FZ66" i="71"/>
  <c r="BC30" i="84"/>
  <c r="BD129" i="84"/>
  <c r="BA119" i="84"/>
  <c r="FX29" i="71"/>
  <c r="BA78" i="84"/>
  <c r="BA134" i="84"/>
  <c r="BE104" i="84"/>
  <c r="BA92" i="84"/>
  <c r="BD100" i="84"/>
  <c r="BC148" i="84"/>
  <c r="BA122" i="84"/>
  <c r="BB150" i="84"/>
  <c r="BB144" i="84"/>
  <c r="BC115" i="84"/>
  <c r="BD19" i="84"/>
  <c r="BA38" i="84"/>
  <c r="BA144" i="84"/>
  <c r="BB74" i="84"/>
  <c r="BD153" i="84"/>
  <c r="FY14" i="71"/>
  <c r="BE116" i="84"/>
  <c r="BB130" i="84"/>
  <c r="FX88" i="71"/>
  <c r="BA153" i="84"/>
  <c r="BE89" i="84"/>
  <c r="FV18" i="71"/>
  <c r="BD64" i="84"/>
  <c r="FW56" i="71"/>
  <c r="FX79" i="71"/>
  <c r="FY68" i="71"/>
  <c r="BE64" i="84"/>
  <c r="BC107" i="84"/>
  <c r="BD148" i="84"/>
  <c r="BC140" i="84"/>
  <c r="BC155" i="84"/>
  <c r="FV99" i="71"/>
  <c r="FZ37" i="71"/>
  <c r="BA87" i="84"/>
  <c r="BC61" i="84"/>
  <c r="BD117" i="84"/>
  <c r="BB140" i="84"/>
  <c r="BB165" i="84"/>
  <c r="BC54" i="84"/>
  <c r="BD112" i="84"/>
  <c r="BA127" i="84"/>
  <c r="BB133" i="84"/>
  <c r="FY43" i="71"/>
  <c r="ER64" i="79"/>
  <c r="EP65" i="79"/>
  <c r="ES62" i="79"/>
  <c r="ER63" i="79"/>
  <c r="ET62" i="79"/>
  <c r="EQ65" i="79"/>
  <c r="ET59" i="79"/>
  <c r="ES63" i="79"/>
  <c r="ET61" i="79"/>
  <c r="ER62" i="79"/>
  <c r="EP67" i="79"/>
  <c r="EQ66" i="79"/>
  <c r="EQ64" i="79"/>
  <c r="EQ63" i="79"/>
  <c r="ET60" i="79"/>
  <c r="EP66" i="79"/>
  <c r="ES61" i="79"/>
  <c r="BA147" i="84"/>
  <c r="FZ91" i="71"/>
  <c r="FV95" i="71"/>
  <c r="FX6" i="71"/>
  <c r="FX27" i="71"/>
  <c r="FY77" i="71"/>
  <c r="BE137" i="84"/>
  <c r="FW17" i="71"/>
  <c r="BB31" i="84"/>
  <c r="BA40" i="84"/>
  <c r="FY102" i="71"/>
  <c r="BB67" i="84"/>
  <c r="BC163" i="84"/>
  <c r="BB109" i="84"/>
  <c r="BA131" i="84"/>
  <c r="FW101" i="71"/>
  <c r="BA123" i="84"/>
  <c r="FV30" i="71"/>
  <c r="BC160" i="84"/>
  <c r="BE154" i="84"/>
  <c r="FV96" i="71"/>
  <c r="FZ47" i="71"/>
  <c r="FW12" i="71"/>
  <c r="FV38" i="71"/>
  <c r="FV8" i="71"/>
  <c r="BB76" i="84"/>
  <c r="BC50" i="84"/>
  <c r="BA154" i="84"/>
  <c r="FW51" i="71"/>
  <c r="BC86" i="84"/>
  <c r="BC111" i="84"/>
  <c r="BD136" i="84"/>
  <c r="FX10" i="71"/>
  <c r="FZ57" i="71"/>
  <c r="BD85" i="84"/>
  <c r="BA100" i="84"/>
  <c r="BB112" i="84"/>
  <c r="FX11" i="71"/>
  <c r="BC27" i="84"/>
  <c r="BA62" i="84"/>
  <c r="BA34" i="84"/>
  <c r="BB35" i="84"/>
  <c r="FV52" i="71"/>
  <c r="FW93" i="71"/>
  <c r="BC142" i="84"/>
  <c r="BE24" i="84"/>
  <c r="BB156" i="84"/>
  <c r="BB82" i="84"/>
  <c r="BD34" i="84"/>
  <c r="FW23" i="71"/>
  <c r="BD74" i="84"/>
  <c r="BC58" i="84"/>
  <c r="BB139" i="84"/>
  <c r="FV71" i="71"/>
  <c r="BB152" i="84"/>
  <c r="FX62" i="71"/>
  <c r="FZ45" i="71"/>
  <c r="BA10" i="84"/>
  <c r="BE77" i="84"/>
  <c r="BE6" i="84"/>
  <c r="BD23" i="84"/>
  <c r="FZ50" i="71"/>
  <c r="FX59" i="71"/>
  <c r="BD31" i="84"/>
  <c r="BB36" i="84"/>
  <c r="FV104" i="71"/>
  <c r="BE59" i="84"/>
  <c r="FX67" i="71"/>
  <c r="FX73" i="71"/>
  <c r="BD14" i="84"/>
  <c r="FZ9" i="71"/>
  <c r="BC46" i="84"/>
  <c r="BA116" i="84"/>
  <c r="FZ92" i="71"/>
  <c r="BB49" i="84"/>
  <c r="BD83" i="84"/>
  <c r="FV58" i="71"/>
  <c r="BB65" i="84"/>
  <c r="FV70" i="71"/>
  <c r="FV90" i="71"/>
  <c r="FZ89" i="71"/>
  <c r="FZ78" i="71"/>
  <c r="BB23" i="84"/>
  <c r="BA104" i="84"/>
  <c r="FZ49" i="71"/>
  <c r="BB99" i="84"/>
  <c r="FZ83" i="71"/>
  <c r="BE132" i="84"/>
  <c r="BD84" i="84"/>
  <c r="BA79" i="84"/>
  <c r="FX64" i="71"/>
  <c r="FZ87" i="71"/>
  <c r="FX103" i="71"/>
  <c r="BE58" i="84"/>
  <c r="BB62" i="84"/>
  <c r="EQ97" i="79"/>
  <c r="ES97" i="79"/>
  <c r="EP98" i="79"/>
  <c r="EP100" i="79"/>
  <c r="EP94" i="79"/>
  <c r="ET96" i="79"/>
  <c r="ES94" i="79"/>
  <c r="EQ96" i="79"/>
  <c r="ET93" i="79"/>
  <c r="ES96" i="79"/>
  <c r="ET94" i="79"/>
  <c r="ER97" i="79"/>
  <c r="ET90" i="79"/>
  <c r="ET91" i="79"/>
  <c r="ER95" i="79"/>
  <c r="ER92" i="79"/>
  <c r="ES91" i="79"/>
  <c r="EP99" i="79"/>
  <c r="ET95" i="79"/>
  <c r="ET92" i="79"/>
  <c r="ES95" i="79"/>
  <c r="ET89" i="79"/>
  <c r="ER98" i="79"/>
  <c r="EQ98" i="79"/>
  <c r="ER94" i="79"/>
  <c r="ES92" i="79"/>
  <c r="EQ94" i="79"/>
  <c r="ES93" i="79"/>
  <c r="EP96" i="79"/>
  <c r="EP97" i="79"/>
  <c r="EP95" i="79"/>
  <c r="EQ99" i="79"/>
  <c r="ER96" i="79"/>
  <c r="EQ95" i="79"/>
  <c r="ER93" i="79"/>
  <c r="EQ93" i="79"/>
  <c r="BC71" i="84"/>
  <c r="FW81" i="71"/>
  <c r="BB17" i="84"/>
  <c r="FW13" i="71"/>
  <c r="FW84" i="71"/>
  <c r="BE74" i="84"/>
  <c r="BC7" i="84"/>
  <c r="BD127" i="84"/>
  <c r="BE70" i="84"/>
  <c r="FZ46" i="71"/>
  <c r="FY80" i="71"/>
  <c r="BB44" i="84"/>
  <c r="BA46" i="84"/>
  <c r="BC83" i="84"/>
  <c r="BD110" i="84"/>
  <c r="FY76" i="71"/>
  <c r="BE33" i="84"/>
  <c r="BA98" i="84"/>
  <c r="FY25" i="71"/>
  <c r="BE92" i="84"/>
  <c r="FZ22" i="71"/>
  <c r="BA60" i="84"/>
  <c r="BA48" i="84"/>
  <c r="FX35" i="71"/>
  <c r="BB122" i="84"/>
  <c r="FX66" i="71"/>
  <c r="BD111" i="84"/>
  <c r="BE19" i="84"/>
  <c r="FZ29" i="71"/>
  <c r="BC32" i="84"/>
  <c r="FX74" i="71"/>
  <c r="BC104" i="84"/>
  <c r="BA68" i="84"/>
  <c r="BC19" i="84"/>
  <c r="FX48" i="71"/>
  <c r="BB43" i="84"/>
  <c r="BD156" i="84"/>
  <c r="FV14" i="71"/>
  <c r="FY88" i="71"/>
  <c r="FY18" i="71"/>
  <c r="FZ56" i="71"/>
  <c r="FY79" i="71"/>
  <c r="FZ68" i="71"/>
  <c r="BD107" i="84"/>
  <c r="BB79" i="84"/>
  <c r="BD121" i="84"/>
  <c r="BB164" i="84"/>
  <c r="BB125" i="84"/>
  <c r="BE147" i="84"/>
  <c r="FW99" i="71"/>
  <c r="FX37" i="71"/>
  <c r="FZ26" i="71"/>
  <c r="BA143" i="84"/>
  <c r="BB106" i="84"/>
  <c r="BB131" i="84"/>
  <c r="BD130" i="84"/>
  <c r="BC149" i="84"/>
  <c r="BE73" i="84"/>
  <c r="FW75" i="71"/>
  <c r="BA159" i="84"/>
  <c r="BB63" i="84"/>
  <c r="BC118" i="84"/>
  <c r="BA124" i="84"/>
  <c r="BA102" i="84"/>
  <c r="BD163" i="84"/>
  <c r="BA149" i="84"/>
  <c r="BC119" i="84"/>
  <c r="FZ43" i="71"/>
  <c r="BD68" i="84"/>
  <c r="ER71" i="79"/>
  <c r="EP76" i="79"/>
  <c r="EP74" i="79"/>
  <c r="EQ73" i="79"/>
  <c r="ER73" i="79"/>
  <c r="EQ75" i="79"/>
  <c r="ET68" i="79"/>
  <c r="EQ74" i="79"/>
  <c r="EP73" i="79"/>
  <c r="ET70" i="79"/>
  <c r="ES73" i="79"/>
  <c r="EQ72" i="79"/>
  <c r="ES71" i="79"/>
  <c r="ET71" i="79"/>
  <c r="ES70" i="79"/>
  <c r="ER74" i="79"/>
  <c r="EP75" i="79"/>
  <c r="ET69" i="79"/>
  <c r="ES72" i="79"/>
  <c r="ER72" i="79"/>
  <c r="ES69" i="79"/>
  <c r="BE68" i="84"/>
  <c r="FX91" i="71"/>
  <c r="FY95" i="71"/>
  <c r="FY6" i="71"/>
  <c r="FW27" i="71"/>
  <c r="BE22" i="84"/>
  <c r="FZ17" i="71"/>
  <c r="ER155" i="79"/>
  <c r="EQ152" i="79"/>
  <c r="EP151" i="79"/>
  <c r="ER150" i="79"/>
  <c r="EQ153" i="79"/>
  <c r="ES149" i="79"/>
  <c r="EP152" i="79"/>
  <c r="ET149" i="79"/>
  <c r="ET152" i="79"/>
  <c r="EQ155" i="79"/>
  <c r="ET153" i="79"/>
  <c r="ET148" i="79"/>
  <c r="ES151" i="79"/>
  <c r="EP155" i="79"/>
  <c r="ES154" i="79"/>
  <c r="ES153" i="79"/>
  <c r="ER154" i="79"/>
  <c r="EQ156" i="79"/>
  <c r="ER153" i="79"/>
  <c r="EQ151" i="79"/>
  <c r="EP156" i="79"/>
  <c r="ET150" i="79"/>
  <c r="ES150" i="79"/>
  <c r="EP154" i="79"/>
  <c r="ER152" i="79"/>
  <c r="EP153" i="79"/>
  <c r="EQ154" i="79"/>
  <c r="ET151" i="79"/>
  <c r="ES152" i="79"/>
  <c r="EP157" i="79"/>
  <c r="ER151" i="79"/>
  <c r="BB24" i="84"/>
  <c r="BC145" i="84"/>
  <c r="BD72" i="84"/>
  <c r="FX102" i="71"/>
  <c r="BA97" i="84"/>
  <c r="FV28" i="71"/>
  <c r="BE55" i="84"/>
  <c r="BA42" i="84"/>
  <c r="FZ101" i="71"/>
  <c r="FZ30" i="71"/>
  <c r="BB83" i="84"/>
  <c r="BA108" i="84"/>
  <c r="BA112" i="84"/>
  <c r="FW96" i="71"/>
  <c r="FY47" i="71"/>
  <c r="ET48" i="79"/>
  <c r="EP51" i="79"/>
  <c r="EQ53" i="79"/>
  <c r="ES51" i="79"/>
  <c r="ET49" i="79"/>
  <c r="ET45" i="79"/>
  <c r="ER47" i="79"/>
  <c r="EP52" i="79"/>
  <c r="ES50" i="79"/>
  <c r="ER48" i="79"/>
  <c r="ES46" i="79"/>
  <c r="EQ51" i="79"/>
  <c r="ET44" i="79"/>
  <c r="ET47" i="79"/>
  <c r="ES49" i="79"/>
  <c r="ER51" i="79"/>
  <c r="EQ49" i="79"/>
  <c r="ES48" i="79"/>
  <c r="EP55" i="79"/>
  <c r="EQ52" i="79"/>
  <c r="ES47" i="79"/>
  <c r="EP53" i="79"/>
  <c r="ET46" i="79"/>
  <c r="EQ50" i="79"/>
  <c r="EP50" i="79"/>
  <c r="ER49" i="79"/>
  <c r="ER52" i="79"/>
  <c r="ER50" i="79"/>
  <c r="EP54" i="79"/>
  <c r="FW40" i="71"/>
  <c r="FX12" i="71"/>
  <c r="FY38" i="71"/>
  <c r="FW8" i="71"/>
  <c r="FY51" i="71"/>
  <c r="BE80" i="84"/>
  <c r="BC135" i="84"/>
  <c r="EQ90" i="79"/>
  <c r="EP93" i="79"/>
  <c r="ES90" i="79"/>
  <c r="ET86" i="79"/>
  <c r="EP91" i="79"/>
  <c r="EQ89" i="79"/>
  <c r="ER88" i="79"/>
  <c r="ET88" i="79"/>
  <c r="ES88" i="79"/>
  <c r="ET87" i="79"/>
  <c r="ES89" i="79"/>
  <c r="EP90" i="79"/>
  <c r="ER91" i="79"/>
  <c r="EQ91" i="79"/>
  <c r="ET85" i="79"/>
  <c r="ES87" i="79"/>
  <c r="EQ92" i="79"/>
  <c r="ER89" i="79"/>
  <c r="ER90" i="79"/>
  <c r="EP92" i="79"/>
  <c r="FW10" i="71"/>
  <c r="FW57" i="71"/>
  <c r="BA27" i="84"/>
  <c r="FW11" i="71"/>
  <c r="BB77" i="84"/>
  <c r="BA63" i="84"/>
  <c r="BA55" i="84"/>
  <c r="FZ52" i="71"/>
  <c r="FY93" i="71"/>
  <c r="FX41" i="71"/>
  <c r="BA133" i="84"/>
  <c r="BB119" i="84"/>
  <c r="FV23" i="71"/>
  <c r="BD56" i="84"/>
  <c r="BE49" i="84"/>
  <c r="FY100" i="71"/>
  <c r="BC98" i="84"/>
  <c r="BE61" i="84"/>
  <c r="FZ71" i="71"/>
  <c r="BD73" i="84"/>
  <c r="FW62" i="71"/>
  <c r="FW45" i="71"/>
  <c r="BD116" i="84"/>
  <c r="BB162" i="84"/>
  <c r="BC12" i="84"/>
  <c r="FX50" i="71"/>
  <c r="FZ59" i="71"/>
  <c r="FV20" i="71"/>
  <c r="FZ67" i="71"/>
  <c r="BE98" i="84"/>
  <c r="BB50" i="84"/>
  <c r="BC11" i="84"/>
  <c r="BA57" i="84"/>
  <c r="FX9" i="71"/>
  <c r="FV36" i="71"/>
  <c r="FZ58" i="71"/>
  <c r="BE32" i="84"/>
  <c r="FV32" i="71"/>
  <c r="BA110" i="84"/>
  <c r="FY15" i="71"/>
  <c r="FW70" i="71"/>
  <c r="BE157" i="84"/>
  <c r="BC92" i="84"/>
  <c r="BC77" i="84"/>
  <c r="FZ90" i="71"/>
  <c r="BE8" i="84"/>
  <c r="FX89" i="71"/>
  <c r="BC23" i="84"/>
  <c r="FV78" i="71"/>
  <c r="BB22" i="84"/>
  <c r="FX97" i="71"/>
  <c r="BB90" i="84"/>
  <c r="BC41" i="84"/>
  <c r="BB56" i="84"/>
  <c r="BC108" i="84"/>
  <c r="FX49" i="71"/>
  <c r="BD96" i="84"/>
  <c r="BB52" i="84"/>
  <c r="FY64" i="71"/>
  <c r="FY87" i="71"/>
  <c r="BE20" i="84"/>
  <c r="BE17" i="84"/>
  <c r="BD29" i="84"/>
  <c r="FV103" i="71"/>
  <c r="ER57" i="79"/>
  <c r="EQ59" i="79"/>
  <c r="EQ58" i="79"/>
  <c r="ES52" i="79"/>
  <c r="ES55" i="79"/>
  <c r="EP58" i="79"/>
  <c r="EQ55" i="79"/>
  <c r="ER54" i="79"/>
  <c r="EQ57" i="79"/>
  <c r="ES56" i="79"/>
  <c r="EP59" i="79"/>
  <c r="ET50" i="79"/>
  <c r="ER58" i="79"/>
  <c r="ES54" i="79"/>
  <c r="EQ56" i="79"/>
  <c r="EP56" i="79"/>
  <c r="EP57" i="79"/>
  <c r="ET51" i="79"/>
  <c r="ET55" i="79"/>
  <c r="ER53" i="79"/>
  <c r="ET52" i="79"/>
  <c r="ER55" i="79"/>
  <c r="ET53" i="79"/>
  <c r="ES53" i="79"/>
  <c r="EP60" i="79"/>
  <c r="ET54" i="79"/>
  <c r="EQ54" i="79"/>
  <c r="ER56" i="79"/>
  <c r="BA31" i="84"/>
  <c r="FY61" i="71"/>
  <c r="BC21" i="84"/>
  <c r="FX13" i="71"/>
  <c r="FY84" i="71"/>
  <c r="BA64" i="84"/>
  <c r="BA130" i="84"/>
  <c r="BC31" i="84"/>
  <c r="BA24" i="84"/>
  <c r="FZ31" i="71"/>
  <c r="BB13" i="84"/>
  <c r="BE54" i="84"/>
  <c r="FZ80" i="71"/>
  <c r="FV69" i="71"/>
  <c r="FW76" i="71"/>
  <c r="BA22" i="84"/>
  <c r="BB10" i="84"/>
  <c r="FW25" i="71"/>
  <c r="BA93" i="84"/>
  <c r="BA9" i="84"/>
  <c r="BA67" i="84"/>
  <c r="FV66" i="71"/>
  <c r="BD157" i="84"/>
  <c r="BB114" i="84"/>
  <c r="BD106" i="84"/>
  <c r="BD42" i="84"/>
  <c r="FY29" i="71"/>
  <c r="BE155" i="84"/>
  <c r="BE122" i="84"/>
  <c r="BE150" i="84"/>
  <c r="BC39" i="84"/>
  <c r="FY74" i="71"/>
  <c r="BA145" i="84"/>
  <c r="BB25" i="84"/>
  <c r="BB161" i="84"/>
  <c r="BB124" i="84"/>
  <c r="FW48" i="71"/>
  <c r="BC165" i="84"/>
  <c r="BD152" i="84"/>
  <c r="BE131" i="84"/>
  <c r="FZ14" i="71"/>
  <c r="BC137" i="84"/>
  <c r="BB143" i="84"/>
  <c r="BA142" i="84"/>
  <c r="BA107" i="84"/>
  <c r="FV88" i="71"/>
  <c r="BA163" i="84"/>
  <c r="BB148" i="84"/>
  <c r="BA136" i="84"/>
  <c r="BB159" i="84"/>
  <c r="FX56" i="71"/>
  <c r="BE113" i="84"/>
  <c r="FZ79" i="71"/>
  <c r="FW68" i="71"/>
  <c r="BE107" i="84"/>
  <c r="BA157" i="84"/>
  <c r="BD164" i="84"/>
  <c r="BE119" i="84"/>
  <c r="BE134" i="84"/>
  <c r="FY99" i="71"/>
  <c r="FY37" i="71"/>
  <c r="FY7" i="71"/>
  <c r="FW26" i="71"/>
  <c r="BE112" i="84"/>
  <c r="FV75" i="71"/>
  <c r="FW21" i="71"/>
  <c r="BA158" i="84"/>
  <c r="BD132" i="84"/>
  <c r="BE160" i="84"/>
  <c r="FW43" i="71"/>
  <c r="BA135" i="84"/>
  <c r="BB128" i="84"/>
  <c r="BE148" i="84"/>
  <c r="BB58" i="84"/>
  <c r="FV91" i="71"/>
  <c r="FW6" i="71"/>
  <c r="BC70" i="84"/>
  <c r="FV27" i="71"/>
  <c r="BD22" i="84"/>
  <c r="BB116" i="84"/>
  <c r="FX17" i="71"/>
  <c r="BE99" i="84"/>
  <c r="FV102" i="71"/>
  <c r="BA61" i="84"/>
  <c r="FZ28" i="71"/>
  <c r="BD114" i="84"/>
  <c r="BC130" i="84"/>
  <c r="FY101" i="71"/>
  <c r="BD47" i="84"/>
  <c r="BC146" i="84"/>
  <c r="FX96" i="71"/>
  <c r="BA156" i="84"/>
  <c r="FZ40" i="71"/>
  <c r="FV12" i="71"/>
  <c r="FZ38" i="71"/>
  <c r="BC89" i="84"/>
  <c r="BA41" i="84"/>
  <c r="BE82" i="84"/>
  <c r="FZ51" i="71"/>
  <c r="BB163" i="84"/>
  <c r="BC63" i="84"/>
  <c r="BD67" i="84"/>
  <c r="FX57" i="71"/>
  <c r="BD13" i="84"/>
  <c r="BC144" i="84"/>
  <c r="BC157" i="84"/>
  <c r="FY11" i="71"/>
  <c r="FZ24" i="71"/>
  <c r="BE53" i="84"/>
  <c r="BB95" i="84"/>
  <c r="BA121" i="84"/>
  <c r="FW52" i="71"/>
  <c r="FX93" i="71"/>
  <c r="BD24" i="84"/>
  <c r="FY94" i="71"/>
  <c r="FY41" i="71"/>
  <c r="BE25" i="84"/>
  <c r="BA103" i="84"/>
  <c r="BA146" i="84"/>
  <c r="BC110" i="84"/>
  <c r="FY23" i="71"/>
  <c r="FZ100" i="71"/>
  <c r="BE62" i="84"/>
  <c r="FY71" i="71"/>
  <c r="ES86" i="79"/>
  <c r="EP89" i="79"/>
  <c r="EQ88" i="79"/>
  <c r="ER84" i="79"/>
  <c r="ES84" i="79"/>
  <c r="ET84" i="79"/>
  <c r="EQ85" i="79"/>
  <c r="ER86" i="79"/>
  <c r="EQ86" i="79"/>
  <c r="ET82" i="79"/>
  <c r="ER87" i="79"/>
  <c r="EP88" i="79"/>
  <c r="ES83" i="79"/>
  <c r="ES85" i="79"/>
  <c r="EP86" i="79"/>
  <c r="ER85" i="79"/>
  <c r="ET83" i="79"/>
  <c r="ES82" i="79"/>
  <c r="EQ87" i="79"/>
  <c r="EP87" i="79"/>
  <c r="ER83" i="79"/>
  <c r="ET81" i="79"/>
  <c r="BB145" i="84"/>
  <c r="FY62" i="71"/>
  <c r="FY45" i="71"/>
  <c r="ES7" i="79"/>
  <c r="ER7" i="79"/>
  <c r="ES8" i="79"/>
  <c r="ET8" i="79"/>
  <c r="ET7" i="79"/>
  <c r="ER8" i="79"/>
  <c r="ET6" i="79"/>
  <c r="EP9" i="79"/>
  <c r="ER9" i="79"/>
  <c r="EQ9" i="79"/>
  <c r="EQ6" i="79"/>
  <c r="EP6" i="79"/>
  <c r="EP8" i="79"/>
  <c r="EQ7" i="79"/>
  <c r="EP7" i="79"/>
  <c r="ER6" i="79"/>
  <c r="EQ8" i="79"/>
  <c r="ES6" i="79"/>
  <c r="FZ82" i="71"/>
  <c r="FX85" i="71"/>
  <c r="BC88" i="84"/>
  <c r="FW50" i="71"/>
  <c r="BA28" i="84"/>
  <c r="FY16" i="71"/>
  <c r="FY59" i="71"/>
  <c r="BC125" i="84"/>
  <c r="BE86" i="84"/>
  <c r="BA44" i="84"/>
  <c r="BE67" i="84"/>
  <c r="EQ14" i="79"/>
  <c r="EQ10" i="79"/>
  <c r="EP14" i="79"/>
  <c r="ER10" i="79"/>
  <c r="ET9" i="79"/>
  <c r="ER14" i="79"/>
  <c r="EQ12" i="79"/>
  <c r="EP11" i="79"/>
  <c r="ES11" i="79"/>
  <c r="EQ11" i="79"/>
  <c r="ES12" i="79"/>
  <c r="EP13" i="79"/>
  <c r="ET11" i="79"/>
  <c r="EP12" i="79"/>
  <c r="EQ13" i="79"/>
  <c r="ER13" i="79"/>
  <c r="ER12" i="79"/>
  <c r="ES9" i="79"/>
  <c r="ER11" i="79"/>
  <c r="ES10" i="79"/>
  <c r="ES13" i="79"/>
  <c r="EP15" i="79"/>
  <c r="EP10" i="79"/>
  <c r="ET10" i="79"/>
  <c r="ET12" i="79"/>
  <c r="FY20" i="71"/>
  <c r="FW67" i="71"/>
  <c r="FY9" i="71"/>
  <c r="BE93" i="84"/>
  <c r="BA35" i="84"/>
  <c r="FY36" i="71"/>
  <c r="FX58" i="71"/>
  <c r="FZ32" i="71"/>
  <c r="FW15" i="71"/>
  <c r="BD88" i="84"/>
  <c r="BD60" i="84"/>
  <c r="FZ60" i="71"/>
  <c r="BE69" i="84"/>
  <c r="BD32" i="84"/>
  <c r="FZ97" i="71"/>
  <c r="BE14" i="84"/>
  <c r="BD142" i="84"/>
  <c r="BB15" i="84"/>
  <c r="BB104" i="84"/>
  <c r="BB27" i="84"/>
  <c r="BE27" i="84"/>
  <c r="FW64" i="71"/>
  <c r="FX87" i="71"/>
  <c r="EP132" i="79"/>
  <c r="ER130" i="79"/>
  <c r="EQ130" i="79"/>
  <c r="ER129" i="79"/>
  <c r="EP130" i="79"/>
  <c r="EQ128" i="79"/>
  <c r="ES127" i="79"/>
  <c r="ES123" i="79"/>
  <c r="ES124" i="79"/>
  <c r="EQ126" i="79"/>
  <c r="ES128" i="79"/>
  <c r="ET127" i="79"/>
  <c r="ER126" i="79"/>
  <c r="ER128" i="79"/>
  <c r="EP129" i="79"/>
  <c r="EQ127" i="79"/>
  <c r="ET123" i="79"/>
  <c r="ET122" i="79"/>
  <c r="ER127" i="79"/>
  <c r="ES125" i="79"/>
  <c r="ET128" i="79"/>
  <c r="ER125" i="79"/>
  <c r="EP131" i="79"/>
  <c r="ES129" i="79"/>
  <c r="EP126" i="79"/>
  <c r="ET125" i="79"/>
  <c r="EP127" i="79"/>
  <c r="EQ131" i="79"/>
  <c r="EQ125" i="79"/>
  <c r="EP128" i="79"/>
  <c r="ET126" i="79"/>
  <c r="ER124" i="79"/>
  <c r="ET124" i="79"/>
  <c r="EQ129" i="79"/>
  <c r="ES126" i="79"/>
  <c r="FZ103" i="71"/>
  <c r="ET114" i="79"/>
  <c r="EQ117" i="79"/>
  <c r="ES110" i="79"/>
  <c r="EQ114" i="79"/>
  <c r="ER117" i="79"/>
  <c r="EP113" i="79"/>
  <c r="EP114" i="79"/>
  <c r="ES115" i="79"/>
  <c r="ER112" i="79"/>
  <c r="ET111" i="79"/>
  <c r="EQ118" i="79"/>
  <c r="ER114" i="79"/>
  <c r="ER116" i="79"/>
  <c r="EP118" i="79"/>
  <c r="EQ113" i="79"/>
  <c r="ER113" i="79"/>
  <c r="ES116" i="79"/>
  <c r="ET115" i="79"/>
  <c r="ET110" i="79"/>
  <c r="ET113" i="79"/>
  <c r="ES114" i="79"/>
  <c r="EP116" i="79"/>
  <c r="ES111" i="79"/>
  <c r="ES112" i="79"/>
  <c r="ES113" i="79"/>
  <c r="EP115" i="79"/>
  <c r="ET109" i="79"/>
  <c r="EP119" i="79"/>
  <c r="EQ116" i="79"/>
  <c r="EP117" i="79"/>
  <c r="EQ115" i="79"/>
  <c r="ER115" i="79"/>
  <c r="ET112" i="79"/>
  <c r="FV61" i="71"/>
  <c r="BC6" i="84"/>
  <c r="FV42" i="71"/>
  <c r="FY13" i="71"/>
  <c r="FX84" i="71"/>
  <c r="BE11" i="84"/>
  <c r="BC37" i="84"/>
  <c r="BE78" i="84"/>
  <c r="FX31" i="71"/>
  <c r="BD16" i="84"/>
  <c r="FX80" i="71"/>
  <c r="FW69" i="71"/>
  <c r="BD35" i="84"/>
  <c r="BB9" i="84"/>
  <c r="FZ76" i="71"/>
  <c r="FX25" i="71"/>
  <c r="BC8" i="84"/>
  <c r="FZ98" i="71"/>
  <c r="BA105" i="84"/>
  <c r="BA99" i="84"/>
  <c r="BD18" i="84"/>
  <c r="BC109" i="84"/>
  <c r="BE57" i="84"/>
  <c r="BD126" i="84"/>
  <c r="BD7" i="84"/>
  <c r="FZ74" i="71"/>
  <c r="BC152" i="84"/>
  <c r="BE106" i="84"/>
  <c r="BC25" i="84"/>
  <c r="BC60" i="84"/>
  <c r="BC162" i="84"/>
  <c r="BD162" i="84"/>
  <c r="FY48" i="71"/>
  <c r="BB147" i="84"/>
  <c r="BE152" i="84"/>
  <c r="BA155" i="84"/>
  <c r="BB138" i="84"/>
  <c r="BD151" i="84"/>
  <c r="BE101" i="84"/>
  <c r="FX14" i="71"/>
  <c r="BD128" i="84"/>
  <c r="FW88" i="71"/>
  <c r="BD71" i="84"/>
  <c r="BB132" i="84"/>
  <c r="BE42" i="84"/>
  <c r="BE28" i="84"/>
  <c r="FY56" i="71"/>
  <c r="BA141" i="84"/>
  <c r="FV68" i="71"/>
  <c r="BE123" i="84"/>
  <c r="BE130" i="84"/>
  <c r="BC133" i="84"/>
  <c r="FV37" i="71"/>
  <c r="FV7" i="71"/>
  <c r="FY26" i="71"/>
  <c r="BE139" i="84"/>
  <c r="BB134" i="84"/>
  <c r="BA148" i="84"/>
  <c r="BD143" i="84"/>
  <c r="FZ75" i="71"/>
  <c r="BB126" i="84"/>
  <c r="BC128" i="84"/>
  <c r="FY21" i="71"/>
  <c r="BA14" i="84"/>
  <c r="BA85" i="84"/>
  <c r="BE95" i="84"/>
  <c r="BD38" i="84"/>
  <c r="BD53" i="84"/>
  <c r="BB6" i="84"/>
  <c r="BE114" i="84"/>
  <c r="BE140" i="84"/>
  <c r="BD150" i="84"/>
  <c r="BC99" i="84"/>
  <c r="BD10" i="84"/>
  <c r="FX43" i="71"/>
  <c r="BD138" i="84"/>
  <c r="BA18" i="84"/>
  <c r="BD81" i="84"/>
  <c r="BB51" i="84"/>
  <c r="BD58" i="84"/>
  <c r="BD118" i="84"/>
  <c r="FZ6" i="71"/>
  <c r="FZ27" i="71"/>
  <c r="EQ27" i="79"/>
  <c r="EQ30" i="79"/>
  <c r="ES23" i="79"/>
  <c r="EP29" i="79"/>
  <c r="EP30" i="79"/>
  <c r="ES28" i="79"/>
  <c r="ER28" i="79"/>
  <c r="ES27" i="79"/>
  <c r="ET26" i="79"/>
  <c r="EP26" i="79"/>
  <c r="ES24" i="79"/>
  <c r="ER27" i="79"/>
  <c r="EQ29" i="79"/>
  <c r="ER26" i="79"/>
  <c r="EP28" i="79"/>
  <c r="ET25" i="79"/>
  <c r="ET24" i="79"/>
  <c r="ER24" i="79"/>
  <c r="EQ26" i="79"/>
  <c r="EQ28" i="79"/>
  <c r="ET22" i="79"/>
  <c r="EP31" i="79"/>
  <c r="ER29" i="79"/>
  <c r="ES26" i="79"/>
  <c r="EQ25" i="79"/>
  <c r="ES25" i="79"/>
  <c r="ET23" i="79"/>
  <c r="EP27" i="79"/>
  <c r="ER25" i="79"/>
  <c r="BD12" i="84"/>
  <c r="BE85" i="84"/>
  <c r="BB97" i="84"/>
  <c r="FV54" i="71"/>
  <c r="FZ102" i="71"/>
  <c r="FW28" i="71"/>
  <c r="BD95" i="84"/>
  <c r="BE88" i="84"/>
  <c r="BE108" i="84"/>
  <c r="FX101" i="71"/>
  <c r="BE129" i="84"/>
  <c r="BB54" i="84"/>
  <c r="BC15" i="84"/>
  <c r="FZ96" i="71"/>
  <c r="BA7" i="84"/>
  <c r="FV40" i="71"/>
  <c r="FX38" i="71"/>
  <c r="BC101" i="84"/>
  <c r="BE34" i="84"/>
  <c r="BC18" i="84"/>
  <c r="BB118" i="84"/>
  <c r="BD76" i="84"/>
  <c r="BB38" i="84"/>
  <c r="BD124" i="84"/>
  <c r="FY57" i="71"/>
  <c r="BA77" i="84"/>
  <c r="FZ11" i="71"/>
  <c r="FY24" i="71"/>
  <c r="BE97" i="84"/>
  <c r="FX52" i="71"/>
  <c r="BB87" i="84"/>
  <c r="BC138" i="84"/>
  <c r="FW94" i="71"/>
  <c r="FW41" i="71"/>
  <c r="BD43" i="84"/>
  <c r="FX23" i="71"/>
  <c r="BD86" i="84"/>
  <c r="FX100" i="71"/>
  <c r="BC16" i="84"/>
  <c r="BD109" i="84"/>
  <c r="BD48" i="84"/>
  <c r="BC113" i="84"/>
  <c r="BC62" i="84"/>
  <c r="FX45" i="71"/>
  <c r="FZ44" i="71"/>
  <c r="BB113" i="84"/>
  <c r="FX82" i="71"/>
  <c r="BD147" i="84"/>
  <c r="BA71" i="84"/>
  <c r="FY85" i="71"/>
  <c r="BA126" i="84"/>
  <c r="FY50" i="71"/>
  <c r="FZ16" i="71"/>
  <c r="FX20" i="71"/>
  <c r="FY67" i="71"/>
  <c r="BC123" i="84"/>
  <c r="BE36" i="84"/>
  <c r="FW36" i="71"/>
  <c r="FW63" i="71"/>
  <c r="FV55" i="71"/>
  <c r="BE75" i="84"/>
  <c r="BA45" i="84"/>
  <c r="FX32" i="71"/>
  <c r="FZ15" i="71"/>
  <c r="BE84" i="84"/>
  <c r="BB32" i="84"/>
  <c r="BA26" i="84"/>
  <c r="BB102" i="84"/>
  <c r="FW60" i="71"/>
  <c r="BE153" i="84"/>
  <c r="FV97" i="71"/>
  <c r="BB88" i="84"/>
  <c r="BE56" i="84"/>
  <c r="FY53" i="71"/>
  <c r="BD90" i="84"/>
  <c r="BB46" i="84"/>
  <c r="BD28" i="84"/>
  <c r="BD11" i="84"/>
  <c r="BE76" i="84"/>
  <c r="FV64" i="71"/>
  <c r="BA152" i="84"/>
  <c r="FV87" i="71"/>
  <c r="ET118" i="79"/>
  <c r="ER119" i="79"/>
  <c r="ER118" i="79"/>
  <c r="ER122" i="79"/>
  <c r="ES121" i="79"/>
  <c r="ES122" i="79"/>
  <c r="EP124" i="79"/>
  <c r="EQ120" i="79"/>
  <c r="ET116" i="79"/>
  <c r="EQ121" i="79"/>
  <c r="ES118" i="79"/>
  <c r="EP120" i="79"/>
  <c r="ER120" i="79"/>
  <c r="ES117" i="79"/>
  <c r="ER121" i="79"/>
  <c r="EP123" i="79"/>
  <c r="ET119" i="79"/>
  <c r="EQ119" i="79"/>
  <c r="ET117" i="79"/>
  <c r="EP122" i="79"/>
  <c r="ET120" i="79"/>
  <c r="EQ123" i="79"/>
  <c r="ER123" i="79"/>
  <c r="EP125" i="79"/>
  <c r="ES120" i="79"/>
  <c r="EQ124" i="79"/>
  <c r="ET121" i="79"/>
  <c r="EQ122" i="79"/>
  <c r="ES119" i="79"/>
  <c r="EP121" i="79"/>
  <c r="FW103" i="71"/>
  <c r="ES147" i="79"/>
  <c r="EP146" i="79"/>
  <c r="ER148" i="79"/>
  <c r="ET144" i="79"/>
  <c r="EQ147" i="79"/>
  <c r="ES146" i="79"/>
  <c r="ER145" i="79"/>
  <c r="ET147" i="79"/>
  <c r="ET142" i="79"/>
  <c r="EQ146" i="79"/>
  <c r="ET143" i="79"/>
  <c r="EQ145" i="79"/>
  <c r="EQ149" i="79"/>
  <c r="ES144" i="79"/>
  <c r="EP150" i="79"/>
  <c r="ES145" i="79"/>
  <c r="ER146" i="79"/>
  <c r="ES142" i="79"/>
  <c r="ES148" i="79"/>
  <c r="EP147" i="79"/>
  <c r="ES143" i="79"/>
  <c r="EQ148" i="79"/>
  <c r="ER143" i="79"/>
  <c r="EP145" i="79"/>
  <c r="EP149" i="79"/>
  <c r="ET141" i="79"/>
  <c r="ER147" i="79"/>
  <c r="ER149" i="79"/>
  <c r="EQ150" i="79"/>
  <c r="EQ144" i="79"/>
  <c r="ET146" i="79"/>
  <c r="ET145" i="79"/>
  <c r="ER144" i="79"/>
  <c r="EP148" i="79"/>
  <c r="BE87" i="84"/>
  <c r="FZ19" i="71"/>
  <c r="FW61" i="71"/>
  <c r="FX42" i="71"/>
  <c r="FZ13" i="71"/>
  <c r="FZ84" i="71"/>
  <c r="BE48" i="84"/>
  <c r="BE21" i="84"/>
  <c r="BA80" i="84"/>
  <c r="FX72" i="71"/>
  <c r="EQ78" i="79"/>
  <c r="ES75" i="79"/>
  <c r="ET74" i="79"/>
  <c r="ER77" i="79"/>
  <c r="ER76" i="79"/>
  <c r="ER75" i="79"/>
  <c r="EP77" i="79"/>
  <c r="EQ77" i="79"/>
  <c r="ES76" i="79"/>
  <c r="EP80" i="79"/>
  <c r="EP78" i="79"/>
  <c r="EP79" i="79"/>
  <c r="ES74" i="79"/>
  <c r="ET72" i="79"/>
  <c r="ET73" i="79"/>
  <c r="EQ76" i="79"/>
  <c r="BD97" i="84"/>
  <c r="BE46" i="84"/>
  <c r="FW86" i="71"/>
  <c r="FV31" i="71"/>
  <c r="BA70" i="84"/>
  <c r="BB105" i="84"/>
  <c r="BD8" i="84"/>
  <c r="BA17" i="84"/>
  <c r="FY69" i="71"/>
  <c r="FW34" i="71"/>
  <c r="FZ65" i="71"/>
  <c r="BE83" i="84"/>
  <c r="FV76" i="71"/>
  <c r="BD98" i="84"/>
  <c r="FV39" i="71"/>
  <c r="FZ25" i="71"/>
  <c r="EQ109" i="79"/>
  <c r="ET105" i="79"/>
  <c r="EQ108" i="79"/>
  <c r="ET103" i="79"/>
  <c r="ET104" i="79"/>
  <c r="ES107" i="79"/>
  <c r="EP111" i="79"/>
  <c r="EP110" i="79"/>
  <c r="EQ112" i="79"/>
  <c r="ET107" i="79"/>
  <c r="EP112" i="79"/>
  <c r="ET108" i="79"/>
  <c r="ES108" i="79"/>
  <c r="EP109" i="79"/>
  <c r="EQ107" i="79"/>
  <c r="ES109" i="79"/>
  <c r="ER106" i="79"/>
  <c r="ET106" i="79"/>
  <c r="ER105" i="79"/>
  <c r="ER111" i="79"/>
  <c r="ER107" i="79"/>
  <c r="ER108" i="79"/>
  <c r="EQ106" i="79"/>
  <c r="ES104" i="79"/>
  <c r="EP107" i="79"/>
  <c r="EQ110" i="79"/>
  <c r="ES105" i="79"/>
  <c r="ES106" i="79"/>
  <c r="EQ111" i="79"/>
  <c r="ER110" i="79"/>
  <c r="ER109" i="79"/>
  <c r="EP108" i="79"/>
  <c r="BA13" i="84"/>
  <c r="FY33" i="71"/>
  <c r="BC85" i="84"/>
  <c r="BC14" i="84"/>
  <c r="BC43" i="84"/>
  <c r="FY98" i="71"/>
  <c r="BC151" i="84"/>
  <c r="BB129" i="84"/>
  <c r="BC143" i="84"/>
  <c r="BC45" i="84"/>
  <c r="BA89" i="84"/>
  <c r="FW74" i="71"/>
  <c r="BC158" i="84"/>
  <c r="BB154" i="84"/>
  <c r="FV48" i="71"/>
  <c r="BB157" i="84"/>
  <c r="BE126" i="84"/>
  <c r="BC114" i="84"/>
  <c r="BD108" i="84"/>
  <c r="FW14" i="71"/>
  <c r="BD122" i="84"/>
  <c r="FZ88" i="71"/>
  <c r="BB120" i="84"/>
  <c r="BA139" i="84"/>
  <c r="BA115" i="84"/>
  <c r="BD6" i="84"/>
  <c r="BB123" i="84"/>
  <c r="BE146" i="84"/>
  <c r="FX68" i="71"/>
  <c r="BC38" i="84"/>
  <c r="BD165" i="84"/>
  <c r="BD120" i="84"/>
  <c r="FW37" i="71"/>
  <c r="FW7" i="71"/>
  <c r="FX26" i="71"/>
  <c r="BD137" i="84"/>
  <c r="BA150" i="84"/>
  <c r="BC53" i="84"/>
  <c r="FX75" i="71"/>
  <c r="FX21" i="71"/>
  <c r="BD25" i="84"/>
  <c r="BE165" i="84"/>
  <c r="BC117" i="84"/>
  <c r="BE128" i="84"/>
  <c r="BB41" i="84"/>
  <c r="BE138" i="84"/>
  <c r="BD161" i="84"/>
  <c r="FV43" i="71"/>
  <c r="BB103" i="84"/>
  <c r="BE125" i="84"/>
  <c r="BE142" i="84"/>
  <c r="BC132" i="84"/>
  <c r="BE41" i="84"/>
  <c r="FZ77" i="71"/>
  <c r="BA33" i="84"/>
  <c r="BE158" i="84"/>
  <c r="BD94" i="84"/>
  <c r="BA132" i="84"/>
  <c r="BA49" i="84"/>
  <c r="FW54" i="71"/>
  <c r="FW102" i="71"/>
  <c r="BE103" i="84"/>
  <c r="BE100" i="84"/>
  <c r="FX28" i="71"/>
  <c r="BC10" i="84"/>
  <c r="FV101" i="71"/>
  <c r="BA36" i="84"/>
  <c r="BC126" i="84"/>
  <c r="BC141" i="84"/>
  <c r="FX40" i="71"/>
  <c r="FW38" i="71"/>
  <c r="BC40" i="84"/>
  <c r="BB39" i="84"/>
  <c r="BA106" i="84"/>
  <c r="BE115" i="84"/>
  <c r="BB20" i="84"/>
  <c r="BB29" i="84"/>
  <c r="BB59" i="84"/>
  <c r="FV57" i="71"/>
  <c r="BB91" i="84"/>
  <c r="BC57" i="84"/>
  <c r="FV11" i="71"/>
  <c r="FV24" i="71"/>
  <c r="BA37" i="84"/>
  <c r="BB108" i="84"/>
  <c r="FY52" i="71"/>
  <c r="FZ94" i="71"/>
  <c r="FZ41" i="71"/>
  <c r="BD59" i="84"/>
  <c r="FV100" i="71"/>
  <c r="BD119" i="84"/>
  <c r="BC59" i="84"/>
  <c r="FY44" i="71"/>
  <c r="FW82" i="71"/>
  <c r="FV85" i="71"/>
  <c r="FX16" i="71"/>
  <c r="FZ104" i="71"/>
  <c r="FZ20" i="71"/>
  <c r="BA88" i="84"/>
  <c r="ET58" i="79"/>
  <c r="EQ61" i="79"/>
  <c r="EP63" i="79"/>
  <c r="ES60" i="79"/>
  <c r="ET56" i="79"/>
  <c r="ER60" i="79"/>
  <c r="ER61" i="79"/>
  <c r="ES57" i="79"/>
  <c r="ES59" i="79"/>
  <c r="EQ60" i="79"/>
  <c r="EQ62" i="79"/>
  <c r="ES58" i="79"/>
  <c r="EP62" i="79"/>
  <c r="ER59" i="79"/>
  <c r="ET57" i="79"/>
  <c r="EP64" i="79"/>
  <c r="EP61" i="79"/>
  <c r="FV67" i="71"/>
  <c r="FZ73" i="71"/>
  <c r="BD50" i="84"/>
  <c r="FX36" i="71"/>
  <c r="FY92" i="71"/>
  <c r="BA29" i="84"/>
  <c r="BD123" i="84"/>
  <c r="FV63" i="71"/>
  <c r="FX55" i="71"/>
  <c r="BB94" i="84"/>
  <c r="FY32" i="71"/>
  <c r="FX15" i="71"/>
  <c r="BC56" i="84"/>
  <c r="BC75" i="84"/>
  <c r="BA58" i="84"/>
  <c r="FV60" i="71"/>
  <c r="BC48" i="84"/>
  <c r="BE7" i="84"/>
  <c r="FW97" i="71"/>
  <c r="BD20" i="84"/>
  <c r="BB78" i="84"/>
  <c r="FX53" i="71"/>
  <c r="FV83" i="71"/>
  <c r="BC95" i="84"/>
  <c r="BE18" i="84"/>
  <c r="FZ64" i="71"/>
  <c r="BC80" i="84"/>
  <c r="FY103" i="71"/>
  <c r="BA52" i="84"/>
  <c r="BB47" i="84"/>
  <c r="BC51" i="84"/>
  <c r="FY19" i="71"/>
  <c r="FZ61" i="71"/>
  <c r="FY81" i="71"/>
  <c r="BD52" i="84"/>
  <c r="FZ42" i="71"/>
  <c r="BD41" i="84"/>
  <c r="FY72" i="71"/>
  <c r="BC44" i="84"/>
  <c r="BA8" i="84"/>
  <c r="BB96" i="84"/>
  <c r="FY86" i="71"/>
  <c r="FW31" i="71"/>
  <c r="FX46" i="71"/>
  <c r="BD30" i="84"/>
  <c r="BA82" i="84"/>
  <c r="FZ69" i="71"/>
  <c r="FY34" i="71"/>
  <c r="FW65" i="71"/>
  <c r="BE15" i="84"/>
  <c r="FX76" i="71"/>
  <c r="FY39" i="71"/>
  <c r="FV25" i="71"/>
  <c r="FW22" i="71"/>
  <c r="BE35" i="84"/>
  <c r="FV35" i="71"/>
  <c r="FW33" i="71"/>
  <c r="FV98" i="71"/>
  <c r="BC164" i="84"/>
  <c r="BE65" i="84"/>
  <c r="BE124" i="84"/>
  <c r="BB160" i="84"/>
  <c r="BE51" i="84"/>
  <c r="BB69" i="84"/>
  <c r="FV74" i="71"/>
  <c r="BA19" i="84"/>
  <c r="BC112" i="84"/>
  <c r="BC52" i="84"/>
  <c r="BA118" i="84"/>
  <c r="FZ48" i="71"/>
  <c r="BD62" i="84"/>
  <c r="BB141" i="84"/>
  <c r="BA120" i="84"/>
  <c r="BC139" i="84"/>
  <c r="BD154" i="84"/>
  <c r="BA140" i="84"/>
  <c r="FX18" i="71"/>
  <c r="BB30" i="84"/>
  <c r="BB70" i="84"/>
  <c r="BA161" i="84"/>
  <c r="BD149" i="84"/>
  <c r="BC153" i="84"/>
  <c r="BC84" i="84"/>
  <c r="BE102" i="84"/>
  <c r="BA74" i="84"/>
  <c r="BE164" i="84"/>
  <c r="BC129" i="84"/>
  <c r="BC134" i="84"/>
  <c r="BA65" i="84"/>
  <c r="FZ7" i="71"/>
  <c r="FV26" i="71"/>
  <c r="BB55" i="84"/>
  <c r="BE117" i="84"/>
  <c r="FY75" i="71"/>
  <c r="BB136" i="84"/>
  <c r="FZ21" i="71"/>
  <c r="BB16" i="84"/>
  <c r="BE111" i="84"/>
  <c r="BC96" i="84"/>
  <c r="BB37" i="84"/>
  <c r="BB153" i="84"/>
  <c r="BE156" i="84"/>
  <c r="BE121" i="84"/>
  <c r="BC79" i="84"/>
  <c r="BE79" i="84"/>
  <c r="BE135" i="84"/>
  <c r="FZ95" i="71"/>
  <c r="BD92" i="84"/>
  <c r="FV77" i="71"/>
  <c r="BC124" i="84"/>
  <c r="BD66" i="84"/>
  <c r="BA128" i="84"/>
  <c r="FX54" i="71"/>
  <c r="BB135" i="84"/>
  <c r="FY28" i="71"/>
  <c r="BD33" i="84"/>
  <c r="BA16" i="84"/>
  <c r="BE91" i="84"/>
  <c r="BB127" i="84"/>
  <c r="BE110" i="84"/>
  <c r="FW30" i="71"/>
  <c r="BB21" i="84"/>
  <c r="FW47" i="71"/>
  <c r="BC159" i="84"/>
  <c r="FY40" i="71"/>
  <c r="FX8" i="71"/>
  <c r="BC17" i="84"/>
  <c r="BA25" i="84"/>
  <c r="BC42" i="84"/>
  <c r="BD89" i="84"/>
  <c r="FZ10" i="71"/>
  <c r="BC22" i="84"/>
  <c r="FW24" i="71"/>
  <c r="BE81" i="84"/>
  <c r="BC91" i="84"/>
  <c r="BA84" i="84"/>
  <c r="BE13" i="84"/>
  <c r="BE151" i="84"/>
  <c r="BD37" i="84"/>
  <c r="FV94" i="71"/>
  <c r="FV41" i="71"/>
  <c r="BC64" i="84"/>
  <c r="BE45" i="84"/>
  <c r="BE16" i="84"/>
  <c r="BD17" i="84"/>
  <c r="BE159" i="84"/>
  <c r="FW100" i="71"/>
  <c r="BA91" i="84"/>
  <c r="BD9" i="84"/>
  <c r="BD46" i="84"/>
  <c r="FV44" i="71"/>
  <c r="BB84" i="84"/>
  <c r="FV82" i="71"/>
  <c r="BB86" i="84"/>
  <c r="FW85" i="71"/>
  <c r="FW16" i="71"/>
  <c r="BD99" i="84"/>
  <c r="FY104" i="71"/>
  <c r="FW20" i="71"/>
  <c r="BD101" i="84"/>
  <c r="FY73" i="71"/>
  <c r="FZ36" i="71"/>
  <c r="FV92" i="71"/>
  <c r="FX63" i="71"/>
  <c r="FW55" i="71"/>
  <c r="FW32" i="71"/>
  <c r="FV15" i="71"/>
  <c r="FX70" i="71"/>
  <c r="BC90" i="84"/>
  <c r="EQ21" i="79"/>
  <c r="ES18" i="79"/>
  <c r="EQ19" i="79"/>
  <c r="EP24" i="79"/>
  <c r="EQ24" i="79"/>
  <c r="ER23" i="79"/>
  <c r="ET19" i="79"/>
  <c r="ER20" i="79"/>
  <c r="EP20" i="79"/>
  <c r="EP23" i="79"/>
  <c r="EQ20" i="79"/>
  <c r="EP21" i="79"/>
  <c r="EQ22" i="79"/>
  <c r="ET21" i="79"/>
  <c r="ER21" i="79"/>
  <c r="ES22" i="79"/>
  <c r="ET20" i="79"/>
  <c r="ES21" i="79"/>
  <c r="EQ23" i="79"/>
  <c r="ET17" i="79"/>
  <c r="ET18" i="79"/>
  <c r="ES20" i="79"/>
  <c r="ES19" i="79"/>
  <c r="ER18" i="79"/>
  <c r="ER19" i="79"/>
  <c r="ER22" i="79"/>
  <c r="EP25" i="79"/>
  <c r="EP22" i="79"/>
  <c r="BD55" i="84"/>
  <c r="FW90" i="71"/>
  <c r="FW89" i="71"/>
  <c r="FW78" i="71"/>
  <c r="FY60" i="71"/>
  <c r="FY97" i="71"/>
  <c r="BB42" i="84"/>
  <c r="BA21" i="84"/>
  <c r="ER78" i="79"/>
  <c r="EP81" i="79"/>
  <c r="ES78" i="79"/>
  <c r="ET77" i="79"/>
  <c r="EP83" i="79"/>
  <c r="EP85" i="79"/>
  <c r="EQ83" i="79"/>
  <c r="EQ82" i="79"/>
  <c r="ET76" i="79"/>
  <c r="ES79" i="79"/>
  <c r="EQ84" i="79"/>
  <c r="ES77" i="79"/>
  <c r="EQ80" i="79"/>
  <c r="ET78" i="79"/>
  <c r="ET75" i="79"/>
  <c r="ES80" i="79"/>
  <c r="EQ81" i="79"/>
  <c r="ER80" i="79"/>
  <c r="ER79" i="79"/>
  <c r="ER81" i="79"/>
  <c r="EP82" i="79"/>
  <c r="EQ79" i="79"/>
  <c r="EP84" i="79"/>
  <c r="ER82" i="79"/>
  <c r="ET80" i="79"/>
  <c r="ET79" i="79"/>
  <c r="ES81" i="79"/>
  <c r="FZ53" i="71"/>
  <c r="BA12" i="84"/>
  <c r="FW49" i="71"/>
  <c r="FY83" i="71"/>
  <c r="BE52" i="84"/>
  <c r="BC33" i="84"/>
  <c r="BC35" i="84"/>
  <c r="BD78" i="84"/>
  <c r="BB93" i="84"/>
  <c r="BD40" i="84"/>
  <c r="BD63" i="84"/>
  <c r="FX19" i="71"/>
  <c r="FX61" i="71"/>
  <c r="FV81" i="71"/>
  <c r="FY42" i="71"/>
  <c r="BB12" i="84"/>
  <c r="BC66" i="84"/>
  <c r="FW72" i="71"/>
  <c r="BB100" i="84"/>
  <c r="FZ86" i="71"/>
  <c r="BA83" i="84"/>
  <c r="BD80" i="84"/>
  <c r="FY31" i="71"/>
  <c r="FV46" i="71"/>
  <c r="BD82" i="84"/>
  <c r="FX69" i="71"/>
  <c r="BA43" i="84"/>
  <c r="FV34" i="71"/>
  <c r="FX65" i="71"/>
  <c r="BD102" i="84"/>
  <c r="BD65" i="84"/>
  <c r="FZ39" i="71"/>
  <c r="BE40" i="84"/>
  <c r="FV22" i="71"/>
  <c r="BA54" i="84"/>
  <c r="FY35" i="71"/>
  <c r="FV33" i="71"/>
  <c r="BD54" i="84"/>
  <c r="FX98" i="71"/>
  <c r="FW66" i="71"/>
  <c r="CM76" i="71"/>
  <c r="CM13" i="71"/>
  <c r="M30" i="79"/>
  <c r="M11" i="79"/>
  <c r="M24" i="79"/>
  <c r="M4" i="79"/>
  <c r="M12" i="79"/>
  <c r="M29" i="79"/>
  <c r="M4" i="71"/>
  <c r="CN11" i="71"/>
  <c r="M7" i="79"/>
  <c r="M16" i="79"/>
  <c r="CO7" i="71"/>
  <c r="CO5" i="71"/>
  <c r="M23" i="79"/>
  <c r="M18" i="79"/>
  <c r="M32" i="79"/>
  <c r="M13" i="79"/>
  <c r="M22" i="79"/>
  <c r="CK103" i="71"/>
  <c r="M21" i="79"/>
  <c r="M5" i="79"/>
  <c r="M6" i="79"/>
  <c r="CM63" i="71"/>
  <c r="M28" i="79"/>
  <c r="M26" i="79"/>
  <c r="M9" i="79"/>
  <c r="M27" i="79"/>
  <c r="M31" i="79"/>
  <c r="M19" i="79"/>
  <c r="CN20" i="71"/>
  <c r="CN17" i="71"/>
  <c r="CN6" i="71"/>
  <c r="CN55" i="71"/>
  <c r="CN10" i="71"/>
  <c r="M25" i="79"/>
  <c r="M15" i="79"/>
  <c r="CK66" i="71"/>
  <c r="CK6" i="71"/>
  <c r="CK78" i="71"/>
  <c r="CK5" i="71"/>
  <c r="M8" i="79"/>
  <c r="M20" i="79"/>
  <c r="CK141" i="84"/>
  <c r="CK142" i="84" s="1"/>
  <c r="CK143" i="84" s="1"/>
  <c r="CK144" i="84" s="1"/>
  <c r="CK145" i="84" s="1"/>
  <c r="CK146" i="84" s="1"/>
  <c r="CK187" i="84"/>
  <c r="CK188" i="84" s="1"/>
  <c r="CK189" i="84" s="1"/>
  <c r="CK190" i="84" s="1"/>
  <c r="CK55" i="84"/>
  <c r="CK56" i="84" s="1"/>
  <c r="CK57" i="84" s="1"/>
  <c r="EA102" i="71"/>
  <c r="DV103" i="71"/>
  <c r="AH198" i="82"/>
  <c r="W199" i="82"/>
  <c r="CH17" i="84"/>
  <c r="CH107" i="84"/>
  <c r="CH9" i="84"/>
  <c r="CH19" i="84"/>
  <c r="CH53" i="84"/>
  <c r="CH102" i="84"/>
  <c r="CH194" i="84"/>
  <c r="DB7" i="71"/>
  <c r="CH189" i="84"/>
  <c r="CH60" i="84"/>
  <c r="CH56" i="84"/>
  <c r="BL7" i="71"/>
  <c r="BN7" i="71"/>
  <c r="CH111" i="84"/>
  <c r="CH199" i="84"/>
  <c r="CH192" i="84"/>
  <c r="CH191" i="84"/>
  <c r="CH16" i="84"/>
  <c r="CH10" i="84"/>
  <c r="CH21" i="84"/>
  <c r="CH193" i="84"/>
  <c r="CH151" i="84"/>
  <c r="CH98" i="84"/>
  <c r="CH11" i="84"/>
  <c r="CH109" i="84"/>
  <c r="CH186" i="84"/>
  <c r="CH156" i="84"/>
  <c r="CH52" i="84"/>
  <c r="CH141" i="84"/>
  <c r="CH62" i="84"/>
  <c r="CH54" i="84"/>
  <c r="CH55" i="84"/>
  <c r="DA7" i="71"/>
  <c r="CH147" i="84"/>
  <c r="CH63" i="84"/>
  <c r="CH14" i="84"/>
  <c r="CH65" i="84"/>
  <c r="CZ7" i="71"/>
  <c r="CH12" i="84"/>
  <c r="CH57" i="84"/>
  <c r="CH154" i="84"/>
  <c r="DC7" i="71"/>
  <c r="CH13" i="84"/>
  <c r="CH61" i="84"/>
  <c r="CH188" i="84"/>
  <c r="CH200" i="84"/>
  <c r="CH106" i="84"/>
  <c r="CH59" i="84"/>
  <c r="CH195" i="84"/>
  <c r="CH8" i="84"/>
  <c r="CH153" i="84"/>
  <c r="CH155" i="84"/>
  <c r="CH99" i="84"/>
  <c r="CH148" i="84"/>
  <c r="CH145" i="84"/>
  <c r="CH15" i="84"/>
  <c r="CH187" i="84"/>
  <c r="CH150" i="84"/>
  <c r="CH51" i="84"/>
  <c r="CH143" i="84"/>
  <c r="CH97" i="84"/>
  <c r="CH142" i="84"/>
  <c r="CY7" i="71"/>
  <c r="CH108" i="84"/>
  <c r="BM7" i="71"/>
  <c r="CH101" i="84"/>
  <c r="CH110" i="84"/>
  <c r="CH201" i="84"/>
  <c r="CH190" i="84"/>
  <c r="CH146" i="84"/>
  <c r="BO7" i="71"/>
  <c r="CH6" i="84"/>
  <c r="CH103" i="84"/>
  <c r="CH198" i="84"/>
  <c r="CH196" i="84"/>
  <c r="CH58" i="84"/>
  <c r="CH18" i="84"/>
  <c r="CH149" i="84"/>
  <c r="CH66" i="84"/>
  <c r="BP7" i="71"/>
  <c r="CH197" i="84"/>
  <c r="CH64" i="84"/>
  <c r="CH152" i="84"/>
  <c r="CH104" i="84"/>
  <c r="CH20" i="84"/>
  <c r="CH144" i="84"/>
  <c r="CH96" i="84"/>
  <c r="CH100" i="84"/>
  <c r="CH105" i="84"/>
  <c r="CH7" i="84"/>
  <c r="CL186" i="84" l="1"/>
  <c r="CM186" i="84" s="1"/>
  <c r="CL96" i="84"/>
  <c r="CM96" i="84" s="1"/>
  <c r="CL51" i="84"/>
  <c r="CM51" i="84" s="1"/>
  <c r="CL6" i="84"/>
  <c r="CM6" i="84" s="1"/>
  <c r="CL141" i="84"/>
  <c r="CL142" i="84" s="1"/>
  <c r="CK102" i="84"/>
  <c r="CK58" i="84"/>
  <c r="CK147" i="84"/>
  <c r="CK191" i="84"/>
  <c r="CK12" i="84"/>
  <c r="EA103" i="71"/>
  <c r="DV104" i="71"/>
  <c r="W200" i="82"/>
  <c r="AH199" i="82"/>
  <c r="DA8" i="71"/>
  <c r="CZ8" i="71"/>
  <c r="BM8" i="71"/>
  <c r="BP8" i="71"/>
  <c r="BL8" i="71"/>
  <c r="BN8" i="71"/>
  <c r="CY8" i="71"/>
  <c r="DB8" i="71"/>
  <c r="DC8" i="71"/>
  <c r="BO8" i="71"/>
  <c r="CL52" i="84" l="1"/>
  <c r="CM52" i="84" s="1"/>
  <c r="CL187" i="84"/>
  <c r="CL188" i="84" s="1"/>
  <c r="CL189" i="84" s="1"/>
  <c r="CM141" i="84"/>
  <c r="CL7" i="84"/>
  <c r="CL8" i="84" s="1"/>
  <c r="CM8" i="84" s="1"/>
  <c r="CM142" i="84"/>
  <c r="CL143" i="84"/>
  <c r="CM143" i="84" s="1"/>
  <c r="CL97" i="84"/>
  <c r="CL98" i="84" s="1"/>
  <c r="CK148" i="84"/>
  <c r="CK13" i="84"/>
  <c r="CK59" i="84"/>
  <c r="CK192" i="84"/>
  <c r="CK103" i="84"/>
  <c r="EA104" i="71"/>
  <c r="AH200" i="82"/>
  <c r="W201" i="82"/>
  <c r="DB9" i="71"/>
  <c r="CZ9" i="71"/>
  <c r="DC9" i="71"/>
  <c r="BM9" i="71"/>
  <c r="CY9" i="71"/>
  <c r="BL9" i="71"/>
  <c r="DA9" i="71"/>
  <c r="BO9" i="71"/>
  <c r="BP9" i="71"/>
  <c r="BN9" i="71"/>
  <c r="CM97" i="84" l="1"/>
  <c r="CM187" i="84"/>
  <c r="CL53" i="84"/>
  <c r="CM53" i="84" s="1"/>
  <c r="CM188" i="84"/>
  <c r="CM7" i="84"/>
  <c r="CL9" i="84"/>
  <c r="CL10" i="84" s="1"/>
  <c r="CL144" i="84"/>
  <c r="CL145" i="84" s="1"/>
  <c r="CL99" i="84"/>
  <c r="CM98" i="84"/>
  <c r="CL190" i="84"/>
  <c r="CM189" i="84"/>
  <c r="CK14" i="84"/>
  <c r="CK104" i="84"/>
  <c r="CK60" i="84"/>
  <c r="CK193" i="84"/>
  <c r="CK149" i="84"/>
  <c r="W13" i="82"/>
  <c r="CS5" i="71"/>
  <c r="DG5" i="71" s="1"/>
  <c r="CV5" i="71"/>
  <c r="DJ5" i="71" s="1"/>
  <c r="CU5" i="71"/>
  <c r="DI5" i="71" s="1"/>
  <c r="CR5" i="71"/>
  <c r="AH201" i="82"/>
  <c r="X48" i="82"/>
  <c r="BO10" i="71"/>
  <c r="DC10" i="71"/>
  <c r="DA10" i="71"/>
  <c r="CY10" i="71"/>
  <c r="BL10" i="71"/>
  <c r="BM10" i="71"/>
  <c r="DB10" i="71"/>
  <c r="BN10" i="71"/>
  <c r="CZ10" i="71"/>
  <c r="BP10" i="71"/>
  <c r="CL54" i="84" l="1"/>
  <c r="CL55" i="84" s="1"/>
  <c r="CM55" i="84" s="1"/>
  <c r="CM9" i="84"/>
  <c r="CM144" i="84"/>
  <c r="CM54" i="84"/>
  <c r="CL100" i="84"/>
  <c r="CM99" i="84"/>
  <c r="CM145" i="84"/>
  <c r="CL146" i="84"/>
  <c r="CL11" i="84"/>
  <c r="CM10" i="84"/>
  <c r="CL191" i="84"/>
  <c r="CM190" i="84"/>
  <c r="CK150" i="84"/>
  <c r="CK61" i="84"/>
  <c r="CK105" i="84"/>
  <c r="CK194" i="84"/>
  <c r="CK15" i="84"/>
  <c r="CS6" i="71"/>
  <c r="DG6" i="71" s="1"/>
  <c r="CU6" i="71"/>
  <c r="DI6" i="71" s="1"/>
  <c r="CT5" i="71"/>
  <c r="DH5" i="71" s="1"/>
  <c r="EO5" i="71"/>
  <c r="EM5" i="71"/>
  <c r="DF5" i="71"/>
  <c r="DQ5" i="71" s="1"/>
  <c r="EP5" i="71"/>
  <c r="CR6" i="71"/>
  <c r="CV6" i="71"/>
  <c r="DJ6" i="71" s="1"/>
  <c r="AI48" i="82"/>
  <c r="X49" i="82"/>
  <c r="BO11" i="71"/>
  <c r="ET5" i="71"/>
  <c r="BL11" i="71"/>
  <c r="BN11" i="71"/>
  <c r="EV5" i="71"/>
  <c r="DC11" i="71"/>
  <c r="BP11" i="71"/>
  <c r="DA11" i="71"/>
  <c r="EW5" i="71"/>
  <c r="CZ11" i="71"/>
  <c r="DB11" i="71"/>
  <c r="BM11" i="71"/>
  <c r="CY11" i="71"/>
  <c r="CL56" i="84" l="1"/>
  <c r="CL57" i="84" s="1"/>
  <c r="CL101" i="84"/>
  <c r="CM100" i="84"/>
  <c r="CL147" i="84"/>
  <c r="CM146" i="84"/>
  <c r="CL192" i="84"/>
  <c r="CM191" i="84"/>
  <c r="CL12" i="84"/>
  <c r="CM11" i="84"/>
  <c r="CM56" i="84"/>
  <c r="CK106" i="84"/>
  <c r="CK16" i="84"/>
  <c r="CK62" i="84"/>
  <c r="CK195" i="84"/>
  <c r="CK151" i="84"/>
  <c r="CU7" i="71"/>
  <c r="DI7" i="71" s="1"/>
  <c r="CT6" i="71"/>
  <c r="DH6" i="71" s="1"/>
  <c r="EM6" i="71"/>
  <c r="DL5" i="71"/>
  <c r="DP5" i="71"/>
  <c r="EL5" i="71"/>
  <c r="DO5" i="71"/>
  <c r="DM5" i="71"/>
  <c r="DN5" i="71"/>
  <c r="CV7" i="71"/>
  <c r="DJ7" i="71" s="1"/>
  <c r="EP6" i="71"/>
  <c r="EN5" i="71"/>
  <c r="CR7" i="71"/>
  <c r="DF6" i="71"/>
  <c r="EO6" i="71"/>
  <c r="X50" i="82"/>
  <c r="AI49" i="82"/>
  <c r="X51" i="82"/>
  <c r="ET6" i="71"/>
  <c r="EV6" i="71"/>
  <c r="ES5" i="71"/>
  <c r="DB12" i="71"/>
  <c r="BN12" i="71"/>
  <c r="DA12" i="71"/>
  <c r="CY12" i="71"/>
  <c r="BL12" i="71"/>
  <c r="BO12" i="71"/>
  <c r="EU5" i="71"/>
  <c r="EW6" i="71"/>
  <c r="BP12" i="71"/>
  <c r="CZ12" i="71"/>
  <c r="BM12" i="71"/>
  <c r="DC12" i="71"/>
  <c r="CL102" i="84" l="1"/>
  <c r="CM101" i="84"/>
  <c r="CL148" i="84"/>
  <c r="CM147" i="84"/>
  <c r="CL58" i="84"/>
  <c r="CM57" i="84"/>
  <c r="CL13" i="84"/>
  <c r="CM12" i="84"/>
  <c r="CL193" i="84"/>
  <c r="CM192" i="84"/>
  <c r="CK63" i="84"/>
  <c r="CK152" i="84"/>
  <c r="CK17" i="84"/>
  <c r="CK196" i="84"/>
  <c r="CK107" i="84"/>
  <c r="CU8" i="71"/>
  <c r="DI8" i="71" s="1"/>
  <c r="CS7" i="71"/>
  <c r="DG7" i="71" s="1"/>
  <c r="EM7" i="71" s="1"/>
  <c r="DF7" i="71"/>
  <c r="DQ7" i="71" s="1"/>
  <c r="EO7" i="71"/>
  <c r="EN6" i="71"/>
  <c r="CT7" i="71"/>
  <c r="DH7" i="71" s="1"/>
  <c r="CV8" i="71"/>
  <c r="DJ8" i="71" s="1"/>
  <c r="DQ6" i="71"/>
  <c r="DM6" i="71"/>
  <c r="EL6" i="71"/>
  <c r="DO6" i="71"/>
  <c r="DL6" i="71"/>
  <c r="DN6" i="71"/>
  <c r="DP6" i="71"/>
  <c r="EP7" i="71"/>
  <c r="AI50" i="82"/>
  <c r="AI51" i="82"/>
  <c r="X52" i="82"/>
  <c r="CY13" i="71"/>
  <c r="EV7" i="71"/>
  <c r="ES6" i="71"/>
  <c r="BM13" i="71"/>
  <c r="BO13" i="71"/>
  <c r="BL13" i="71"/>
  <c r="DB13" i="71"/>
  <c r="DC13" i="71"/>
  <c r="BP13" i="71"/>
  <c r="EW7" i="71"/>
  <c r="EV8" i="71"/>
  <c r="CZ13" i="71"/>
  <c r="BN13" i="71"/>
  <c r="EU6" i="71"/>
  <c r="DA13" i="71"/>
  <c r="CL103" i="84" l="1"/>
  <c r="CM102" i="84"/>
  <c r="CL149" i="84"/>
  <c r="CM148" i="84"/>
  <c r="CL14" i="84"/>
  <c r="CM13" i="84"/>
  <c r="CL194" i="84"/>
  <c r="CM193" i="84"/>
  <c r="CM58" i="84"/>
  <c r="CL59" i="84"/>
  <c r="CK108" i="84"/>
  <c r="CK153" i="84"/>
  <c r="CK197" i="84"/>
  <c r="CK64" i="84"/>
  <c r="CK18" i="84"/>
  <c r="CV9" i="71"/>
  <c r="DJ9" i="71" s="1"/>
  <c r="EP9" i="71" s="1"/>
  <c r="CU9" i="71"/>
  <c r="DI9" i="71" s="1"/>
  <c r="EO8" i="71"/>
  <c r="CT8" i="71"/>
  <c r="DH8" i="71" s="1"/>
  <c r="EP8" i="71"/>
  <c r="EN7" i="71"/>
  <c r="DP7" i="71"/>
  <c r="DL7" i="71"/>
  <c r="DN7" i="71"/>
  <c r="DM7" i="71"/>
  <c r="DO7" i="71"/>
  <c r="EL7" i="71"/>
  <c r="X53" i="82"/>
  <c r="AI52" i="82"/>
  <c r="DA14" i="71"/>
  <c r="EU7" i="71"/>
  <c r="DB14" i="71"/>
  <c r="ET7" i="71"/>
  <c r="BL14" i="71"/>
  <c r="BO14" i="71"/>
  <c r="ES7" i="71"/>
  <c r="BM14" i="71"/>
  <c r="CY14" i="71"/>
  <c r="BN14" i="71"/>
  <c r="EW8" i="71"/>
  <c r="BP14" i="71"/>
  <c r="DC14" i="71"/>
  <c r="CZ14" i="71"/>
  <c r="EV9" i="71"/>
  <c r="CL104" i="84" l="1"/>
  <c r="CM103" i="84"/>
  <c r="CL150" i="84"/>
  <c r="CM149" i="84"/>
  <c r="CL15" i="84"/>
  <c r="CM14" i="84"/>
  <c r="CM59" i="84"/>
  <c r="CL60" i="84"/>
  <c r="CL195" i="84"/>
  <c r="CM194" i="84"/>
  <c r="CK198" i="84"/>
  <c r="CK19" i="84"/>
  <c r="CK65" i="84"/>
  <c r="CK109" i="84"/>
  <c r="CK154" i="84"/>
  <c r="CV10" i="71"/>
  <c r="DJ10" i="71" s="1"/>
  <c r="EP10" i="71" s="1"/>
  <c r="EO9" i="71"/>
  <c r="EN8" i="71"/>
  <c r="X54" i="82"/>
  <c r="AI53" i="82"/>
  <c r="BN15" i="71"/>
  <c r="DA15" i="71"/>
  <c r="BO15" i="71"/>
  <c r="DC15" i="71"/>
  <c r="EW9" i="71"/>
  <c r="BL15" i="71"/>
  <c r="CZ15" i="71"/>
  <c r="DB15" i="71"/>
  <c r="BM15" i="71"/>
  <c r="BP15" i="71"/>
  <c r="CY15" i="71"/>
  <c r="EU8" i="71"/>
  <c r="CL105" i="84" l="1"/>
  <c r="CM104" i="84"/>
  <c r="CM150" i="84"/>
  <c r="CL151" i="84"/>
  <c r="CL196" i="84"/>
  <c r="CM195" i="84"/>
  <c r="CL61" i="84"/>
  <c r="CM60" i="84"/>
  <c r="CL16" i="84"/>
  <c r="CM15" i="84"/>
  <c r="CK155" i="84"/>
  <c r="CK20" i="84"/>
  <c r="CK66" i="84"/>
  <c r="CK110" i="84"/>
  <c r="CK199" i="84"/>
  <c r="CV11" i="71"/>
  <c r="DJ11" i="71" s="1"/>
  <c r="EP11" i="71" s="1"/>
  <c r="AI54" i="82"/>
  <c r="X55" i="82"/>
  <c r="DB16" i="71"/>
  <c r="CY16" i="71"/>
  <c r="BL16" i="71"/>
  <c r="DC16" i="71"/>
  <c r="BN16" i="71"/>
  <c r="BP16" i="71"/>
  <c r="BM16" i="71"/>
  <c r="EW10" i="71"/>
  <c r="DA16" i="71"/>
  <c r="CZ16" i="71"/>
  <c r="BO16" i="71"/>
  <c r="CL106" i="84" l="1"/>
  <c r="CM105" i="84"/>
  <c r="CM151" i="84"/>
  <c r="CL152" i="84"/>
  <c r="CL197" i="84"/>
  <c r="CM196" i="84"/>
  <c r="CL62" i="84"/>
  <c r="CM61" i="84"/>
  <c r="CL17" i="84"/>
  <c r="CM16" i="84"/>
  <c r="CK111" i="84"/>
  <c r="CK200" i="84"/>
  <c r="CK21" i="84"/>
  <c r="CK156" i="84"/>
  <c r="CS8" i="71"/>
  <c r="DG8" i="71" s="1"/>
  <c r="CV12" i="71"/>
  <c r="DJ12" i="71" s="1"/>
  <c r="CR8" i="71"/>
  <c r="CU10" i="71"/>
  <c r="DI10" i="71" s="1"/>
  <c r="CT9" i="71"/>
  <c r="X56" i="82"/>
  <c r="AI55" i="82"/>
  <c r="BN17" i="71"/>
  <c r="CY17" i="71"/>
  <c r="EW11" i="71"/>
  <c r="DA17" i="71"/>
  <c r="EW12" i="71"/>
  <c r="DC17" i="71"/>
  <c r="BO17" i="71"/>
  <c r="CZ17" i="71"/>
  <c r="BP17" i="71"/>
  <c r="DB17" i="71"/>
  <c r="BM17" i="71"/>
  <c r="ET8" i="71"/>
  <c r="BL17" i="71"/>
  <c r="EV10" i="71"/>
  <c r="CL107" i="84" l="1"/>
  <c r="CM106" i="84"/>
  <c r="CL153" i="84"/>
  <c r="CM152" i="84"/>
  <c r="CL18" i="84"/>
  <c r="CM17" i="84"/>
  <c r="CL63" i="84"/>
  <c r="CM62" i="84"/>
  <c r="CL198" i="84"/>
  <c r="CM197" i="84"/>
  <c r="CK201" i="84"/>
  <c r="CU11" i="71"/>
  <c r="DI11" i="71" s="1"/>
  <c r="EO11" i="71" s="1"/>
  <c r="CV13" i="71"/>
  <c r="DJ13" i="71" s="1"/>
  <c r="CS9" i="71"/>
  <c r="DG9" i="71" s="1"/>
  <c r="EM9" i="71" s="1"/>
  <c r="CR9" i="71"/>
  <c r="DF9" i="71" s="1"/>
  <c r="CT10" i="71"/>
  <c r="DH10" i="71" s="1"/>
  <c r="DH9" i="71"/>
  <c r="EM8" i="71"/>
  <c r="EP12" i="71"/>
  <c r="EO10" i="71"/>
  <c r="DF8" i="71"/>
  <c r="AI56" i="82"/>
  <c r="X57" i="82"/>
  <c r="BL18" i="71"/>
  <c r="DB18" i="71"/>
  <c r="BM18" i="71"/>
  <c r="DC18" i="71"/>
  <c r="BP18" i="71"/>
  <c r="BO18" i="71"/>
  <c r="BN18" i="71"/>
  <c r="CZ18" i="71"/>
  <c r="CY18" i="71"/>
  <c r="DA18" i="71"/>
  <c r="EU9" i="71"/>
  <c r="EW13" i="71"/>
  <c r="ES8" i="71"/>
  <c r="CL108" i="84" l="1"/>
  <c r="CM107" i="84"/>
  <c r="CL154" i="84"/>
  <c r="CM153" i="84"/>
  <c r="CL199" i="84"/>
  <c r="CM198" i="84"/>
  <c r="CL64" i="84"/>
  <c r="CM63" i="84"/>
  <c r="CL19" i="84"/>
  <c r="CM18" i="84"/>
  <c r="CV14" i="71"/>
  <c r="DJ14" i="71" s="1"/>
  <c r="EP14" i="71" s="1"/>
  <c r="CS10" i="71"/>
  <c r="DG10" i="71" s="1"/>
  <c r="EM10" i="71" s="1"/>
  <c r="CU12" i="71"/>
  <c r="DI12" i="71" s="1"/>
  <c r="EO12" i="71" s="1"/>
  <c r="EP13" i="71"/>
  <c r="CR10" i="71"/>
  <c r="EN9" i="71"/>
  <c r="EN10" i="71"/>
  <c r="EL8" i="71"/>
  <c r="DO8" i="71"/>
  <c r="DN8" i="71"/>
  <c r="DP8" i="71"/>
  <c r="DL8" i="71"/>
  <c r="DM8" i="71"/>
  <c r="DQ8" i="71"/>
  <c r="DQ9" i="71"/>
  <c r="DM9" i="71"/>
  <c r="DP9" i="71"/>
  <c r="DL9" i="71"/>
  <c r="DO9" i="71"/>
  <c r="EL9" i="71"/>
  <c r="DN9" i="71"/>
  <c r="CT11" i="71"/>
  <c r="DH11" i="71" s="1"/>
  <c r="X58" i="82"/>
  <c r="AI57" i="82"/>
  <c r="CZ19" i="71"/>
  <c r="DB19" i="71"/>
  <c r="ET9" i="71"/>
  <c r="DA19" i="71"/>
  <c r="EU10" i="71"/>
  <c r="ES9" i="71"/>
  <c r="EV11" i="71"/>
  <c r="BL19" i="71"/>
  <c r="BP19" i="71"/>
  <c r="BN19" i="71"/>
  <c r="EU11" i="71"/>
  <c r="BM19" i="71"/>
  <c r="BO19" i="71"/>
  <c r="DC19" i="71"/>
  <c r="CY19" i="71"/>
  <c r="CL109" i="84" l="1"/>
  <c r="CM108" i="84"/>
  <c r="CL155" i="84"/>
  <c r="CM154" i="84"/>
  <c r="CL20" i="84"/>
  <c r="CM19" i="84"/>
  <c r="CL65" i="84"/>
  <c r="CM64" i="84"/>
  <c r="CL200" i="84"/>
  <c r="CM199" i="84"/>
  <c r="CS11" i="71"/>
  <c r="DG11" i="71" s="1"/>
  <c r="CV15" i="71"/>
  <c r="DJ15" i="71" s="1"/>
  <c r="CU13" i="71"/>
  <c r="DI13" i="71" s="1"/>
  <c r="CR11" i="71"/>
  <c r="EN11" i="71"/>
  <c r="CT12" i="71"/>
  <c r="DH12" i="71" s="1"/>
  <c r="DF10" i="71"/>
  <c r="DQ10" i="71" s="1"/>
  <c r="AI58" i="82"/>
  <c r="X59" i="82"/>
  <c r="BP20" i="71"/>
  <c r="EW15" i="71"/>
  <c r="CZ20" i="71"/>
  <c r="EW14" i="71"/>
  <c r="DB20" i="71"/>
  <c r="EV13" i="71"/>
  <c r="CY20" i="71"/>
  <c r="ET10" i="71"/>
  <c r="DC20" i="71"/>
  <c r="DA20" i="71"/>
  <c r="EV12" i="71"/>
  <c r="BN20" i="71"/>
  <c r="BL20" i="71"/>
  <c r="ET11" i="71"/>
  <c r="BO20" i="71"/>
  <c r="EU12" i="71"/>
  <c r="BM20" i="71"/>
  <c r="CL110" i="84" l="1"/>
  <c r="CM109" i="84"/>
  <c r="CL156" i="84"/>
  <c r="CM156" i="84" s="1"/>
  <c r="CM155" i="84"/>
  <c r="CL201" i="84"/>
  <c r="CM201" i="84" s="1"/>
  <c r="CM200" i="84"/>
  <c r="CM65" i="84"/>
  <c r="CL66" i="84"/>
  <c r="CM66" i="84" s="1"/>
  <c r="CL21" i="84"/>
  <c r="CM21" i="84" s="1"/>
  <c r="CM20" i="84"/>
  <c r="CV16" i="71"/>
  <c r="DJ16" i="71" s="1"/>
  <c r="CS12" i="71"/>
  <c r="DG12" i="71" s="1"/>
  <c r="EM12" i="71" s="1"/>
  <c r="EM11" i="71"/>
  <c r="EO13" i="71"/>
  <c r="CU14" i="71"/>
  <c r="CR12" i="71"/>
  <c r="DF11" i="71"/>
  <c r="DQ11" i="71" s="1"/>
  <c r="EL10" i="71"/>
  <c r="DP10" i="71"/>
  <c r="DM10" i="71"/>
  <c r="DN10" i="71"/>
  <c r="DO10" i="71"/>
  <c r="DL10" i="71"/>
  <c r="EP15" i="71"/>
  <c r="EN12" i="71"/>
  <c r="CT13" i="71"/>
  <c r="DH13" i="71" s="1"/>
  <c r="AI59" i="82"/>
  <c r="X60" i="82"/>
  <c r="BM21" i="71"/>
  <c r="BP21" i="71"/>
  <c r="BL21" i="71"/>
  <c r="ES10" i="71"/>
  <c r="CZ21" i="71"/>
  <c r="DC21" i="71"/>
  <c r="BO21" i="71"/>
  <c r="DA21" i="71"/>
  <c r="BN21" i="71"/>
  <c r="DB21" i="71"/>
  <c r="CY21" i="71"/>
  <c r="EU13" i="71"/>
  <c r="EW16" i="71"/>
  <c r="CL111" i="84" l="1"/>
  <c r="CM111" i="84" s="1"/>
  <c r="CM110" i="84"/>
  <c r="CV17" i="71"/>
  <c r="CV18" i="71" s="1"/>
  <c r="DI14" i="71"/>
  <c r="CU15" i="71"/>
  <c r="CS13" i="71"/>
  <c r="DG13" i="71" s="1"/>
  <c r="DP11" i="71"/>
  <c r="DL11" i="71"/>
  <c r="DO11" i="71"/>
  <c r="EL11" i="71"/>
  <c r="DM11" i="71"/>
  <c r="DN11" i="71"/>
  <c r="DF12" i="71"/>
  <c r="EP16" i="71"/>
  <c r="CT14" i="71"/>
  <c r="DH14" i="71" s="1"/>
  <c r="EN13" i="71"/>
  <c r="AI60" i="82"/>
  <c r="X61" i="82"/>
  <c r="BM22" i="71"/>
  <c r="EV14" i="71"/>
  <c r="DA22" i="71"/>
  <c r="CY22" i="71"/>
  <c r="BL22" i="71"/>
  <c r="BN22" i="71"/>
  <c r="DB22" i="71"/>
  <c r="BP22" i="71"/>
  <c r="ET12" i="71"/>
  <c r="ES11" i="71"/>
  <c r="DC22" i="71"/>
  <c r="ET13" i="71"/>
  <c r="BO22" i="71"/>
  <c r="CZ22" i="71"/>
  <c r="ES12" i="71"/>
  <c r="EU14" i="71"/>
  <c r="DJ17" i="71" l="1"/>
  <c r="DI15" i="71"/>
  <c r="CU16" i="71"/>
  <c r="EO14" i="71"/>
  <c r="DQ12" i="71"/>
  <c r="CS14" i="71"/>
  <c r="DG14" i="71" s="1"/>
  <c r="CR13" i="71"/>
  <c r="DF13" i="71" s="1"/>
  <c r="EN14" i="71"/>
  <c r="EM13" i="71"/>
  <c r="DP12" i="71"/>
  <c r="DO12" i="71"/>
  <c r="DL12" i="71"/>
  <c r="EL12" i="71"/>
  <c r="DN12" i="71"/>
  <c r="DM12" i="71"/>
  <c r="DJ18" i="71"/>
  <c r="CV19" i="71"/>
  <c r="CT15" i="71"/>
  <c r="DH15" i="71" s="1"/>
  <c r="X62" i="82"/>
  <c r="AI61" i="82"/>
  <c r="BP23" i="71"/>
  <c r="DA23" i="71"/>
  <c r="BO23" i="71"/>
  <c r="ES13" i="71"/>
  <c r="BL23" i="71"/>
  <c r="BM23" i="71"/>
  <c r="DB23" i="71"/>
  <c r="BN23" i="71"/>
  <c r="DC23" i="71"/>
  <c r="CZ23" i="71"/>
  <c r="CY23" i="71"/>
  <c r="EW17" i="71"/>
  <c r="EV15" i="71"/>
  <c r="EU15" i="71"/>
  <c r="ET14" i="71"/>
  <c r="EP17" i="71" l="1"/>
  <c r="DI16" i="71"/>
  <c r="CU17" i="71"/>
  <c r="DI17" i="71" s="1"/>
  <c r="EO15" i="71"/>
  <c r="CT16" i="71"/>
  <c r="DH16" i="71" s="1"/>
  <c r="DQ13" i="71"/>
  <c r="DM13" i="71"/>
  <c r="DP13" i="71"/>
  <c r="DL13" i="71"/>
  <c r="DN13" i="71"/>
  <c r="EL13" i="71"/>
  <c r="DO13" i="71"/>
  <c r="EN15" i="71"/>
  <c r="EM14" i="71"/>
  <c r="DJ19" i="71"/>
  <c r="CV20" i="71"/>
  <c r="EP18" i="71"/>
  <c r="AI62" i="82"/>
  <c r="X63" i="82"/>
  <c r="BN24" i="71"/>
  <c r="EU16" i="71"/>
  <c r="BM24" i="71"/>
  <c r="DB24" i="71"/>
  <c r="BO24" i="71"/>
  <c r="BL24" i="71"/>
  <c r="DA24" i="71"/>
  <c r="EW18" i="71"/>
  <c r="CY24" i="71"/>
  <c r="BP24" i="71"/>
  <c r="DC24" i="71"/>
  <c r="CZ24" i="71"/>
  <c r="EV16" i="71"/>
  <c r="EW19" i="71"/>
  <c r="CU18" i="71" l="1"/>
  <c r="DI18" i="71" s="1"/>
  <c r="EO17" i="71"/>
  <c r="EO16" i="71"/>
  <c r="CR14" i="71"/>
  <c r="CS15" i="71"/>
  <c r="DG15" i="71" s="1"/>
  <c r="DJ20" i="71"/>
  <c r="CV21" i="71"/>
  <c r="EN16" i="71"/>
  <c r="EP19" i="71"/>
  <c r="X64" i="82"/>
  <c r="AI63" i="82"/>
  <c r="BN25" i="71"/>
  <c r="DC25" i="71"/>
  <c r="CY25" i="71"/>
  <c r="BM25" i="71"/>
  <c r="DB25" i="71"/>
  <c r="CZ25" i="71"/>
  <c r="BL25" i="71"/>
  <c r="BO25" i="71"/>
  <c r="ET15" i="71"/>
  <c r="EV18" i="71"/>
  <c r="BP25" i="71"/>
  <c r="DA25" i="71"/>
  <c r="EV17" i="71"/>
  <c r="EW20" i="71"/>
  <c r="EO18" i="71" l="1"/>
  <c r="CU19" i="71"/>
  <c r="DI19" i="71" s="1"/>
  <c r="CT17" i="71"/>
  <c r="DH17" i="71" s="1"/>
  <c r="DJ21" i="71"/>
  <c r="CV22" i="71"/>
  <c r="DJ22" i="71" s="1"/>
  <c r="EP20" i="71"/>
  <c r="EM15" i="71"/>
  <c r="DF14" i="71"/>
  <c r="DQ14" i="71" s="1"/>
  <c r="X65" i="82"/>
  <c r="AI64" i="82"/>
  <c r="BP26" i="71"/>
  <c r="BN26" i="71"/>
  <c r="BM26" i="71"/>
  <c r="CY26" i="71"/>
  <c r="CZ26" i="71"/>
  <c r="DB26" i="71"/>
  <c r="BO26" i="71"/>
  <c r="EV19" i="71"/>
  <c r="DC26" i="71"/>
  <c r="DA26" i="71"/>
  <c r="BL26" i="71"/>
  <c r="EU17" i="71"/>
  <c r="EW21" i="71"/>
  <c r="CS16" i="71" l="1"/>
  <c r="DG16" i="71" s="1"/>
  <c r="CR15" i="71"/>
  <c r="DP14" i="71"/>
  <c r="DN14" i="71"/>
  <c r="DM14" i="71"/>
  <c r="DO14" i="71"/>
  <c r="EL14" i="71"/>
  <c r="DL14" i="71"/>
  <c r="EO19" i="71"/>
  <c r="EN17" i="71"/>
  <c r="EP22" i="71"/>
  <c r="EP21" i="71"/>
  <c r="CV23" i="71"/>
  <c r="DJ23" i="71" s="1"/>
  <c r="AI65" i="82"/>
  <c r="X66" i="82"/>
  <c r="DA27" i="71"/>
  <c r="ET16" i="71"/>
  <c r="BP27" i="71"/>
  <c r="DC27" i="71"/>
  <c r="DB27" i="71"/>
  <c r="EW22" i="71"/>
  <c r="BO27" i="71"/>
  <c r="ES14" i="71"/>
  <c r="BL27" i="71"/>
  <c r="CY27" i="71"/>
  <c r="EW23" i="71"/>
  <c r="CZ27" i="71"/>
  <c r="BN27" i="71"/>
  <c r="BM27" i="71"/>
  <c r="CU20" i="71" l="1"/>
  <c r="DI20" i="71" s="1"/>
  <c r="CT18" i="71"/>
  <c r="DH18" i="71" s="1"/>
  <c r="CV24" i="71"/>
  <c r="DJ24" i="71" s="1"/>
  <c r="EP23" i="71"/>
  <c r="DF15" i="71"/>
  <c r="DQ15" i="71" s="1"/>
  <c r="EM16" i="71"/>
  <c r="X67" i="82"/>
  <c r="AI66" i="82"/>
  <c r="CY28" i="71"/>
  <c r="DC28" i="71"/>
  <c r="BP28" i="71"/>
  <c r="BL28" i="71"/>
  <c r="DB28" i="71"/>
  <c r="CZ28" i="71"/>
  <c r="DA28" i="71"/>
  <c r="BN28" i="71"/>
  <c r="BM28" i="71"/>
  <c r="EU18" i="71"/>
  <c r="EW24" i="71"/>
  <c r="EV20" i="71"/>
  <c r="BO28" i="71"/>
  <c r="CS17" i="71" l="1"/>
  <c r="DG17" i="71" s="1"/>
  <c r="EN18" i="71"/>
  <c r="EO20" i="71"/>
  <c r="EP24" i="71"/>
  <c r="DL15" i="71"/>
  <c r="DN15" i="71"/>
  <c r="EL15" i="71"/>
  <c r="DO15" i="71"/>
  <c r="DM15" i="71"/>
  <c r="DP15" i="71"/>
  <c r="AI67" i="82"/>
  <c r="X68" i="82"/>
  <c r="AI68" i="82"/>
  <c r="CY29" i="71"/>
  <c r="ET17" i="71"/>
  <c r="DA29" i="71"/>
  <c r="BL29" i="71"/>
  <c r="BM29" i="71"/>
  <c r="BN29" i="71"/>
  <c r="BP29" i="71"/>
  <c r="CZ29" i="71"/>
  <c r="BO29" i="71"/>
  <c r="ES15" i="71"/>
  <c r="DC29" i="71"/>
  <c r="DB29" i="71"/>
  <c r="CR16" i="71" l="1"/>
  <c r="CV25" i="71"/>
  <c r="DJ25" i="71" s="1"/>
  <c r="CU21" i="71"/>
  <c r="DI21" i="71" s="1"/>
  <c r="EM17" i="71"/>
  <c r="X69" i="82"/>
  <c r="AI69" i="82" s="1"/>
  <c r="X70" i="82"/>
  <c r="BN30" i="71"/>
  <c r="BL30" i="71"/>
  <c r="EV21" i="71"/>
  <c r="DB30" i="71"/>
  <c r="CY30" i="71"/>
  <c r="DA30" i="71"/>
  <c r="DC30" i="71"/>
  <c r="BO30" i="71"/>
  <c r="BM30" i="71"/>
  <c r="CZ30" i="71"/>
  <c r="BP30" i="71"/>
  <c r="EW25" i="71"/>
  <c r="CT19" i="71" l="1"/>
  <c r="DH19" i="71" s="1"/>
  <c r="EO21" i="71"/>
  <c r="EP25" i="71"/>
  <c r="DF16" i="71"/>
  <c r="DQ16" i="71" s="1"/>
  <c r="X71" i="82"/>
  <c r="AI71" i="82" s="1"/>
  <c r="AI70" i="82"/>
  <c r="CZ31" i="71"/>
  <c r="CY31" i="71"/>
  <c r="BN31" i="71"/>
  <c r="DB31" i="71"/>
  <c r="EU19" i="71"/>
  <c r="DA31" i="71"/>
  <c r="BL31" i="71"/>
  <c r="DC31" i="71"/>
  <c r="BP31" i="71"/>
  <c r="BM31" i="71"/>
  <c r="BO31" i="71"/>
  <c r="CS18" i="71" l="1"/>
  <c r="DG18" i="71" s="1"/>
  <c r="EN19" i="71"/>
  <c r="DP16" i="71"/>
  <c r="DO16" i="71"/>
  <c r="DM16" i="71"/>
  <c r="DL16" i="71"/>
  <c r="EL16" i="71"/>
  <c r="DN16" i="71"/>
  <c r="X72" i="82"/>
  <c r="AI72" i="82"/>
  <c r="CZ32" i="71"/>
  <c r="BL32" i="71"/>
  <c r="BM32" i="71"/>
  <c r="DC32" i="71"/>
  <c r="ES16" i="71"/>
  <c r="DA32" i="71"/>
  <c r="DB32" i="71"/>
  <c r="BO32" i="71"/>
  <c r="BP32" i="71"/>
  <c r="CY32" i="71"/>
  <c r="BN32" i="71"/>
  <c r="ET18" i="71"/>
  <c r="CU22" i="71" l="1"/>
  <c r="DI22" i="71" s="1"/>
  <c r="CR17" i="71"/>
  <c r="CV26" i="71"/>
  <c r="DJ26" i="71" s="1"/>
  <c r="EM18" i="71"/>
  <c r="X73" i="82"/>
  <c r="AI73" i="82" s="1"/>
  <c r="X74" i="82"/>
  <c r="CY33" i="71"/>
  <c r="EV22" i="71"/>
  <c r="CZ33" i="71"/>
  <c r="EW26" i="71"/>
  <c r="BL33" i="71"/>
  <c r="BO33" i="71"/>
  <c r="BN33" i="71"/>
  <c r="DB33" i="71"/>
  <c r="DC33" i="71"/>
  <c r="BM33" i="71"/>
  <c r="DA33" i="71"/>
  <c r="BP33" i="71"/>
  <c r="CT20" i="71" l="1"/>
  <c r="DH20" i="71" s="1"/>
  <c r="DF17" i="71"/>
  <c r="DQ17" i="71" s="1"/>
  <c r="EO22" i="71"/>
  <c r="EP26" i="71"/>
  <c r="X75" i="82"/>
  <c r="AI74" i="82"/>
  <c r="BO34" i="71"/>
  <c r="DB34" i="71"/>
  <c r="EU20" i="71"/>
  <c r="CZ34" i="71"/>
  <c r="DC34" i="71"/>
  <c r="BL34" i="71"/>
  <c r="BN34" i="71"/>
  <c r="BM34" i="71"/>
  <c r="BP34" i="71"/>
  <c r="CY34" i="71"/>
  <c r="DA34" i="71"/>
  <c r="EN20" i="71" l="1"/>
  <c r="DP17" i="71"/>
  <c r="DO17" i="71"/>
  <c r="EL17" i="71"/>
  <c r="DN17" i="71"/>
  <c r="DL17" i="71"/>
  <c r="DM17" i="71"/>
  <c r="AI75" i="82"/>
  <c r="X76" i="82"/>
  <c r="DA35" i="71"/>
  <c r="CZ35" i="71"/>
  <c r="BM35" i="71"/>
  <c r="DB35" i="71"/>
  <c r="BP35" i="71"/>
  <c r="DC35" i="71"/>
  <c r="BO35" i="71"/>
  <c r="BN35" i="71"/>
  <c r="ES17" i="71"/>
  <c r="CY35" i="71"/>
  <c r="BL35" i="71"/>
  <c r="CV27" i="71" l="1"/>
  <c r="DJ27" i="71" s="1"/>
  <c r="CS19" i="71"/>
  <c r="DG19" i="71" s="1"/>
  <c r="AI76" i="82"/>
  <c r="X77" i="82"/>
  <c r="DB36" i="71"/>
  <c r="CZ36" i="71"/>
  <c r="BM36" i="71"/>
  <c r="ET19" i="71"/>
  <c r="BN36" i="71"/>
  <c r="CY36" i="71"/>
  <c r="BP36" i="71"/>
  <c r="EW27" i="71"/>
  <c r="DA36" i="71"/>
  <c r="BO36" i="71"/>
  <c r="DC36" i="71"/>
  <c r="BL36" i="71"/>
  <c r="CR18" i="71" l="1"/>
  <c r="CU23" i="71"/>
  <c r="DI23" i="71" s="1"/>
  <c r="EP27" i="71"/>
  <c r="EM19" i="71"/>
  <c r="X78" i="82"/>
  <c r="AI77" i="82"/>
  <c r="BL37" i="71"/>
  <c r="DC37" i="71"/>
  <c r="CY37" i="71"/>
  <c r="BP37" i="71"/>
  <c r="BO37" i="71"/>
  <c r="BN37" i="71"/>
  <c r="CZ37" i="71"/>
  <c r="DB37" i="71"/>
  <c r="BM37" i="71"/>
  <c r="DA37" i="71"/>
  <c r="EV23" i="71"/>
  <c r="CT21" i="71" l="1"/>
  <c r="DH21" i="71" s="1"/>
  <c r="EO23" i="71"/>
  <c r="DF18" i="71"/>
  <c r="DQ18" i="71" s="1"/>
  <c r="X79" i="82"/>
  <c r="AI78" i="82"/>
  <c r="DB38" i="71"/>
  <c r="CZ38" i="71"/>
  <c r="BL38" i="71"/>
  <c r="BM38" i="71"/>
  <c r="CY38" i="71"/>
  <c r="EU21" i="71"/>
  <c r="DC38" i="71"/>
  <c r="BO38" i="71"/>
  <c r="DA38" i="71"/>
  <c r="BP38" i="71"/>
  <c r="BN38" i="71"/>
  <c r="EN21" i="71" l="1"/>
  <c r="DO18" i="71"/>
  <c r="EL18" i="71"/>
  <c r="DP18" i="71"/>
  <c r="DN18" i="71"/>
  <c r="DM18" i="71"/>
  <c r="DL18" i="71"/>
  <c r="AI79" i="82"/>
  <c r="X80" i="82"/>
  <c r="DA39" i="71"/>
  <c r="DB39" i="71"/>
  <c r="ES18" i="71"/>
  <c r="CZ39" i="71"/>
  <c r="BN39" i="71"/>
  <c r="BM39" i="71"/>
  <c r="BP39" i="71"/>
  <c r="DC39" i="71"/>
  <c r="BO39" i="71"/>
  <c r="CY39" i="71"/>
  <c r="BL39" i="71"/>
  <c r="CV28" i="71" l="1"/>
  <c r="DJ28" i="71" s="1"/>
  <c r="CS20" i="71"/>
  <c r="DG20" i="71" s="1"/>
  <c r="X81" i="82"/>
  <c r="AI80" i="82"/>
  <c r="DB40" i="71"/>
  <c r="DC40" i="71"/>
  <c r="BN40" i="71"/>
  <c r="BO40" i="71"/>
  <c r="CY40" i="71"/>
  <c r="ET20" i="71"/>
  <c r="DA40" i="71"/>
  <c r="BL40" i="71"/>
  <c r="EW28" i="71"/>
  <c r="BM40" i="71"/>
  <c r="CZ40" i="71"/>
  <c r="BP40" i="71"/>
  <c r="CU24" i="71" l="1"/>
  <c r="DI24" i="71" s="1"/>
  <c r="CR19" i="71"/>
  <c r="EP28" i="71"/>
  <c r="EM20" i="71"/>
  <c r="AI81" i="82"/>
  <c r="X82" i="82"/>
  <c r="CY41" i="71"/>
  <c r="DC41" i="71"/>
  <c r="EV24" i="71"/>
  <c r="DB41" i="71"/>
  <c r="BO41" i="71"/>
  <c r="BN41" i="71"/>
  <c r="CZ41" i="71"/>
  <c r="BM41" i="71"/>
  <c r="DA41" i="71"/>
  <c r="BL41" i="71"/>
  <c r="BP41" i="71"/>
  <c r="CT22" i="71" l="1"/>
  <c r="DH22" i="71" s="1"/>
  <c r="DF19" i="71"/>
  <c r="DQ19" i="71" s="1"/>
  <c r="EO24" i="71"/>
  <c r="AI82" i="82"/>
  <c r="X83" i="82"/>
  <c r="X84" i="82"/>
  <c r="BN42" i="71"/>
  <c r="EU22" i="71"/>
  <c r="CZ42" i="71"/>
  <c r="DB42" i="71"/>
  <c r="CY42" i="71"/>
  <c r="BM42" i="71"/>
  <c r="DC42" i="71"/>
  <c r="BO42" i="71"/>
  <c r="BL42" i="71"/>
  <c r="DA42" i="71"/>
  <c r="BP42" i="71"/>
  <c r="EN22" i="71" l="1"/>
  <c r="DO19" i="71"/>
  <c r="DP19" i="71"/>
  <c r="DN19" i="71"/>
  <c r="DM19" i="71"/>
  <c r="EL19" i="71"/>
  <c r="DL19" i="71"/>
  <c r="AI84" i="82"/>
  <c r="X85" i="82"/>
  <c r="X86" i="82"/>
  <c r="AI85" i="82"/>
  <c r="AI83" i="82"/>
  <c r="ES19" i="71"/>
  <c r="BM43" i="71"/>
  <c r="DB43" i="71"/>
  <c r="DC43" i="71"/>
  <c r="BN43" i="71"/>
  <c r="CY43" i="71"/>
  <c r="BL43" i="71"/>
  <c r="BO43" i="71"/>
  <c r="CZ43" i="71"/>
  <c r="DA43" i="71"/>
  <c r="BP43" i="71"/>
  <c r="CU25" i="71" l="1"/>
  <c r="DI25" i="71" s="1"/>
  <c r="CV29" i="71"/>
  <c r="DJ29" i="71" s="1"/>
  <c r="CS21" i="71"/>
  <c r="DG21" i="71" s="1"/>
  <c r="AI86" i="82"/>
  <c r="X87" i="82"/>
  <c r="BN44" i="71"/>
  <c r="DB44" i="71"/>
  <c r="BO44" i="71"/>
  <c r="BM44" i="71"/>
  <c r="DA44" i="71"/>
  <c r="CZ44" i="71"/>
  <c r="DC44" i="71"/>
  <c r="CY44" i="71"/>
  <c r="BL44" i="71"/>
  <c r="BP44" i="71"/>
  <c r="EV25" i="71"/>
  <c r="EW29" i="71"/>
  <c r="ET21" i="71"/>
  <c r="CR20" i="71" l="1"/>
  <c r="EM21" i="71"/>
  <c r="EP29" i="71"/>
  <c r="EO25" i="71"/>
  <c r="AI87" i="82"/>
  <c r="X88" i="82"/>
  <c r="AI88" i="82" s="1"/>
  <c r="CY45" i="71"/>
  <c r="DA45" i="71"/>
  <c r="BM45" i="71"/>
  <c r="BN45" i="71"/>
  <c r="CZ45" i="71"/>
  <c r="BP45" i="71"/>
  <c r="BO45" i="71"/>
  <c r="DC45" i="71"/>
  <c r="DB45" i="71"/>
  <c r="BL45" i="71"/>
  <c r="CT23" i="71" l="1"/>
  <c r="DH23" i="71" s="1"/>
  <c r="DF20" i="71"/>
  <c r="DQ20" i="71" s="1"/>
  <c r="X89" i="82"/>
  <c r="X90" i="82"/>
  <c r="CZ46" i="71"/>
  <c r="DC46" i="71"/>
  <c r="BP46" i="71"/>
  <c r="BN46" i="71"/>
  <c r="DA46" i="71"/>
  <c r="CY46" i="71"/>
  <c r="BL46" i="71"/>
  <c r="BO46" i="71"/>
  <c r="EU23" i="71"/>
  <c r="DB46" i="71"/>
  <c r="BM46" i="71"/>
  <c r="DN20" i="71" l="1"/>
  <c r="EL20" i="71"/>
  <c r="DL20" i="71"/>
  <c r="DM20" i="71"/>
  <c r="DO20" i="71"/>
  <c r="DP20" i="71"/>
  <c r="EN23" i="71"/>
  <c r="AI90" i="82"/>
  <c r="AI89" i="82"/>
  <c r="X91" i="82"/>
  <c r="X92" i="82"/>
  <c r="AI91" i="82"/>
  <c r="BO47" i="71"/>
  <c r="CY47" i="71"/>
  <c r="BN47" i="71"/>
  <c r="BM47" i="71"/>
  <c r="DC47" i="71"/>
  <c r="BL47" i="71"/>
  <c r="ES20" i="71"/>
  <c r="DA47" i="71"/>
  <c r="CZ47" i="71"/>
  <c r="DB47" i="71"/>
  <c r="BP47" i="71"/>
  <c r="CV30" i="71" l="1"/>
  <c r="DJ30" i="71" s="1"/>
  <c r="AI92" i="82"/>
  <c r="X93" i="82"/>
  <c r="AI93" i="82"/>
  <c r="DB48" i="71"/>
  <c r="DA48" i="71"/>
  <c r="BN48" i="71"/>
  <c r="BP48" i="71"/>
  <c r="CY48" i="71"/>
  <c r="CZ48" i="71"/>
  <c r="BM48" i="71"/>
  <c r="BO48" i="71"/>
  <c r="EW30" i="71"/>
  <c r="BL48" i="71"/>
  <c r="DC48" i="71"/>
  <c r="CS22" i="71" l="1"/>
  <c r="DG22" i="71" s="1"/>
  <c r="CU26" i="71"/>
  <c r="DI26" i="71" s="1"/>
  <c r="EP30" i="71"/>
  <c r="X94" i="82"/>
  <c r="X95" i="82"/>
  <c r="AI95" i="82"/>
  <c r="ET22" i="71"/>
  <c r="BM49" i="71"/>
  <c r="CZ49" i="71"/>
  <c r="DC49" i="71"/>
  <c r="DA49" i="71"/>
  <c r="BL49" i="71"/>
  <c r="BP49" i="71"/>
  <c r="BO49" i="71"/>
  <c r="CY49" i="71"/>
  <c r="DB49" i="71"/>
  <c r="BN49" i="71"/>
  <c r="EV26" i="71"/>
  <c r="CR21" i="71" l="1"/>
  <c r="EO26" i="71"/>
  <c r="EM22" i="71"/>
  <c r="AI94" i="82"/>
  <c r="X96" i="82"/>
  <c r="X97" i="82"/>
  <c r="AI97" i="82" s="1"/>
  <c r="BL50" i="71"/>
  <c r="BP50" i="71"/>
  <c r="DC50" i="71"/>
  <c r="BM50" i="71"/>
  <c r="CY50" i="71"/>
  <c r="DB50" i="71"/>
  <c r="BN50" i="71"/>
  <c r="CZ50" i="71"/>
  <c r="DA50" i="71"/>
  <c r="BO50" i="71"/>
  <c r="CT24" i="71" l="1"/>
  <c r="DH24" i="71" s="1"/>
  <c r="DF21" i="71"/>
  <c r="DQ21" i="71" s="1"/>
  <c r="AI96" i="82"/>
  <c r="X98" i="82"/>
  <c r="AI98" i="82"/>
  <c r="DC51" i="71"/>
  <c r="BM51" i="71"/>
  <c r="DB51" i="71"/>
  <c r="BP51" i="71"/>
  <c r="BL51" i="71"/>
  <c r="BO51" i="71"/>
  <c r="CZ51" i="71"/>
  <c r="DA51" i="71"/>
  <c r="CY51" i="71"/>
  <c r="EU24" i="71"/>
  <c r="BN51" i="71"/>
  <c r="EN24" i="71" l="1"/>
  <c r="DP21" i="71"/>
  <c r="DN21" i="71"/>
  <c r="DL21" i="71"/>
  <c r="EL21" i="71"/>
  <c r="DO21" i="71"/>
  <c r="DM21" i="71"/>
  <c r="X99" i="82"/>
  <c r="X100" i="82"/>
  <c r="AI100" i="82"/>
  <c r="AI99" i="82"/>
  <c r="X101" i="82"/>
  <c r="BO52" i="71"/>
  <c r="DC52" i="71"/>
  <c r="BL52" i="71"/>
  <c r="DB52" i="71"/>
  <c r="BN52" i="71"/>
  <c r="CZ52" i="71"/>
  <c r="BM52" i="71"/>
  <c r="DA52" i="71"/>
  <c r="BP52" i="71"/>
  <c r="CY52" i="71"/>
  <c r="ES21" i="71"/>
  <c r="CV31" i="71" l="1"/>
  <c r="DJ31" i="71" s="1"/>
  <c r="X102" i="82"/>
  <c r="AI101" i="82"/>
  <c r="CZ53" i="71"/>
  <c r="DA53" i="71"/>
  <c r="DB53" i="71"/>
  <c r="EW31" i="71"/>
  <c r="BO53" i="71"/>
  <c r="DC53" i="71"/>
  <c r="BN53" i="71"/>
  <c r="BM53" i="71"/>
  <c r="CY53" i="71"/>
  <c r="BL53" i="71"/>
  <c r="BP53" i="71"/>
  <c r="CU27" i="71" l="1"/>
  <c r="DI27" i="71" s="1"/>
  <c r="EP31" i="71"/>
  <c r="X103" i="82"/>
  <c r="AI102" i="82"/>
  <c r="BM54" i="71"/>
  <c r="BP54" i="71"/>
  <c r="BN54" i="71"/>
  <c r="BL54" i="71"/>
  <c r="CY54" i="71"/>
  <c r="DA54" i="71"/>
  <c r="EV27" i="71"/>
  <c r="BO54" i="71"/>
  <c r="DB54" i="71"/>
  <c r="DC54" i="71"/>
  <c r="CZ54" i="71"/>
  <c r="CS23" i="71" l="1"/>
  <c r="DG23" i="71" s="1"/>
  <c r="EO27" i="71"/>
  <c r="X104" i="82"/>
  <c r="AI103" i="82"/>
  <c r="CZ55" i="71"/>
  <c r="BL55" i="71"/>
  <c r="BN55" i="71"/>
  <c r="DC55" i="71"/>
  <c r="DB55" i="71"/>
  <c r="BO55" i="71"/>
  <c r="DA55" i="71"/>
  <c r="BP55" i="71"/>
  <c r="CY55" i="71"/>
  <c r="BM55" i="71"/>
  <c r="ET23" i="71"/>
  <c r="CR22" i="71" l="1"/>
  <c r="EM23" i="71"/>
  <c r="X105" i="82"/>
  <c r="AI104" i="82"/>
  <c r="AI105" i="82"/>
  <c r="BP56" i="71"/>
  <c r="DB56" i="71"/>
  <c r="BM56" i="71"/>
  <c r="DA56" i="71"/>
  <c r="CY56" i="71"/>
  <c r="BO56" i="71"/>
  <c r="BL56" i="71"/>
  <c r="DC56" i="71"/>
  <c r="BN56" i="71"/>
  <c r="CZ56" i="71"/>
  <c r="CT25" i="71" l="1"/>
  <c r="DH25" i="71" s="1"/>
  <c r="DF22" i="71"/>
  <c r="X106" i="82"/>
  <c r="BP57" i="71"/>
  <c r="CZ57" i="71"/>
  <c r="DA57" i="71"/>
  <c r="DB57" i="71"/>
  <c r="BM57" i="71"/>
  <c r="EU25" i="71"/>
  <c r="CY57" i="71"/>
  <c r="BL57" i="71"/>
  <c r="BO57" i="71"/>
  <c r="DC57" i="71"/>
  <c r="BN57" i="71"/>
  <c r="ES22" i="71"/>
  <c r="DN22" i="71" l="1"/>
  <c r="DL22" i="71"/>
  <c r="EL22" i="71"/>
  <c r="DM22" i="71"/>
  <c r="DP22" i="71"/>
  <c r="DO22" i="71"/>
  <c r="DQ22" i="71"/>
  <c r="EN25" i="71"/>
  <c r="AI106" i="82"/>
  <c r="X107" i="82"/>
  <c r="DC58" i="71"/>
  <c r="BP58" i="71"/>
  <c r="BL58" i="71"/>
  <c r="BO58" i="71"/>
  <c r="DB58" i="71"/>
  <c r="BN58" i="71"/>
  <c r="DA58" i="71"/>
  <c r="CY58" i="71"/>
  <c r="CZ58" i="71"/>
  <c r="BM58" i="71"/>
  <c r="CV32" i="71" l="1"/>
  <c r="DJ32" i="71" s="1"/>
  <c r="X108" i="82"/>
  <c r="AI107" i="82"/>
  <c r="BM59" i="71"/>
  <c r="BL59" i="71"/>
  <c r="CY59" i="71"/>
  <c r="BO59" i="71"/>
  <c r="EW32" i="71"/>
  <c r="DA59" i="71"/>
  <c r="CZ59" i="71"/>
  <c r="BN59" i="71"/>
  <c r="DC59" i="71"/>
  <c r="DB59" i="71"/>
  <c r="BP59" i="71"/>
  <c r="CU28" i="71" l="1"/>
  <c r="DI28" i="71" s="1"/>
  <c r="EP32" i="71"/>
  <c r="AI108" i="82"/>
  <c r="X109" i="82"/>
  <c r="BM60" i="71"/>
  <c r="BP60" i="71"/>
  <c r="DA60" i="71"/>
  <c r="BN60" i="71"/>
  <c r="BL60" i="71"/>
  <c r="BO60" i="71"/>
  <c r="DB60" i="71"/>
  <c r="DC60" i="71"/>
  <c r="EV28" i="71"/>
  <c r="CY60" i="71"/>
  <c r="CZ60" i="71"/>
  <c r="CS24" i="71" l="1"/>
  <c r="DG24" i="71" s="1"/>
  <c r="EO28" i="71"/>
  <c r="X110" i="82"/>
  <c r="AI109" i="82"/>
  <c r="BP61" i="71"/>
  <c r="DB61" i="71"/>
  <c r="CY61" i="71"/>
  <c r="CZ61" i="71"/>
  <c r="DA61" i="71"/>
  <c r="BM61" i="71"/>
  <c r="BL61" i="71"/>
  <c r="BO61" i="71"/>
  <c r="BN61" i="71"/>
  <c r="DC61" i="71"/>
  <c r="ET24" i="71"/>
  <c r="EM24" i="71" l="1"/>
  <c r="AI110" i="82"/>
  <c r="X111" i="82"/>
  <c r="BP62" i="71"/>
  <c r="BN62" i="71"/>
  <c r="CZ62" i="71"/>
  <c r="DB62" i="71"/>
  <c r="DC62" i="71"/>
  <c r="CY62" i="71"/>
  <c r="BO62" i="71"/>
  <c r="DA62" i="71"/>
  <c r="BL62" i="71"/>
  <c r="BM62" i="71"/>
  <c r="CR23" i="71" l="1"/>
  <c r="AI111" i="82"/>
  <c r="X112" i="82"/>
  <c r="DC63" i="71"/>
  <c r="DA63" i="71"/>
  <c r="BL63" i="71"/>
  <c r="CY63" i="71"/>
  <c r="BN63" i="71"/>
  <c r="DB63" i="71"/>
  <c r="BO63" i="71"/>
  <c r="CZ63" i="71"/>
  <c r="BM63" i="71"/>
  <c r="BP63" i="71"/>
  <c r="CT26" i="71" l="1"/>
  <c r="DH26" i="71" s="1"/>
  <c r="DF23" i="71"/>
  <c r="DQ23" i="71" s="1"/>
  <c r="X113" i="82"/>
  <c r="AI112" i="82"/>
  <c r="DC64" i="71"/>
  <c r="DB64" i="71"/>
  <c r="BO64" i="71"/>
  <c r="CY64" i="71"/>
  <c r="EU26" i="71"/>
  <c r="BL64" i="71"/>
  <c r="BP64" i="71"/>
  <c r="CZ64" i="71"/>
  <c r="BN64" i="71"/>
  <c r="BM64" i="71"/>
  <c r="DA64" i="71"/>
  <c r="DN23" i="71" l="1"/>
  <c r="DM23" i="71"/>
  <c r="EL23" i="71"/>
  <c r="DP23" i="71"/>
  <c r="DL23" i="71"/>
  <c r="DO23" i="71"/>
  <c r="EN26" i="71"/>
  <c r="X114" i="82"/>
  <c r="AI113" i="82"/>
  <c r="BN65" i="71"/>
  <c r="DC65" i="71"/>
  <c r="BL65" i="71"/>
  <c r="BO65" i="71"/>
  <c r="BP65" i="71"/>
  <c r="DA65" i="71"/>
  <c r="BM65" i="71"/>
  <c r="CY65" i="71"/>
  <c r="DB65" i="71"/>
  <c r="CZ65" i="71"/>
  <c r="ES23" i="71"/>
  <c r="CV33" i="71" l="1"/>
  <c r="DJ33" i="71" s="1"/>
  <c r="AI114" i="82"/>
  <c r="X115" i="82"/>
  <c r="BN66" i="71"/>
  <c r="CZ66" i="71"/>
  <c r="DA66" i="71"/>
  <c r="BM66" i="71"/>
  <c r="CY66" i="71"/>
  <c r="BP66" i="71"/>
  <c r="EW33" i="71"/>
  <c r="BO66" i="71"/>
  <c r="BL66" i="71"/>
  <c r="DB66" i="71"/>
  <c r="DC66" i="71"/>
  <c r="EP33" i="71" l="1"/>
  <c r="AI115" i="82"/>
  <c r="X116" i="82"/>
  <c r="DC67" i="71"/>
  <c r="BN67" i="71"/>
  <c r="CZ67" i="71"/>
  <c r="BP67" i="71"/>
  <c r="BL67" i="71"/>
  <c r="DA67" i="71"/>
  <c r="BO67" i="71"/>
  <c r="CY67" i="71"/>
  <c r="DB67" i="71"/>
  <c r="BM67" i="71"/>
  <c r="CU29" i="71" l="1"/>
  <c r="DI29" i="71" s="1"/>
  <c r="X117" i="82"/>
  <c r="AI116" i="82"/>
  <c r="CY68" i="71"/>
  <c r="EV29" i="71"/>
  <c r="DB68" i="71"/>
  <c r="BO68" i="71"/>
  <c r="BN68" i="71"/>
  <c r="BP68" i="71"/>
  <c r="BM68" i="71"/>
  <c r="CZ68" i="71"/>
  <c r="DC68" i="71"/>
  <c r="BL68" i="71"/>
  <c r="DA68" i="71"/>
  <c r="CS25" i="71" l="1"/>
  <c r="DG25" i="71" s="1"/>
  <c r="EO29" i="71"/>
  <c r="AI117" i="82"/>
  <c r="X118" i="82"/>
  <c r="CY69" i="71"/>
  <c r="DB69" i="71"/>
  <c r="BL69" i="71"/>
  <c r="BP69" i="71"/>
  <c r="CZ69" i="71"/>
  <c r="DC69" i="71"/>
  <c r="DA69" i="71"/>
  <c r="BN69" i="71"/>
  <c r="BM69" i="71"/>
  <c r="BO69" i="71"/>
  <c r="ET25" i="71"/>
  <c r="EM25" i="71" l="1"/>
  <c r="X119" i="82"/>
  <c r="AI118" i="82"/>
  <c r="BL70" i="71"/>
  <c r="BN70" i="71"/>
  <c r="BP70" i="71"/>
  <c r="BM70" i="71"/>
  <c r="CY70" i="71"/>
  <c r="BO70" i="71"/>
  <c r="CZ70" i="71"/>
  <c r="DA70" i="71"/>
  <c r="DB70" i="71"/>
  <c r="DC70" i="71"/>
  <c r="CT27" i="71" l="1"/>
  <c r="DH27" i="71" s="1"/>
  <c r="CR24" i="71"/>
  <c r="X120" i="82"/>
  <c r="AI119" i="82"/>
  <c r="BO71" i="71"/>
  <c r="DC71" i="71"/>
  <c r="DA71" i="71"/>
  <c r="CY71" i="71"/>
  <c r="CZ71" i="71"/>
  <c r="BM71" i="71"/>
  <c r="BP71" i="71"/>
  <c r="BN71" i="71"/>
  <c r="EU27" i="71"/>
  <c r="DB71" i="71"/>
  <c r="BL71" i="71"/>
  <c r="DF24" i="71" l="1"/>
  <c r="DQ24" i="71" s="1"/>
  <c r="EN27" i="71"/>
  <c r="AI120" i="82"/>
  <c r="X121" i="82"/>
  <c r="CZ72" i="71"/>
  <c r="BO72" i="71"/>
  <c r="BM72" i="71"/>
  <c r="BL72" i="71"/>
  <c r="CY72" i="71"/>
  <c r="DA72" i="71"/>
  <c r="BN72" i="71"/>
  <c r="DC72" i="71"/>
  <c r="DB72" i="71"/>
  <c r="BP72" i="71"/>
  <c r="DP24" i="71" l="1"/>
  <c r="DO24" i="71"/>
  <c r="EL24" i="71"/>
  <c r="DN24" i="71"/>
  <c r="DM24" i="71"/>
  <c r="DL24" i="71"/>
  <c r="X122" i="82"/>
  <c r="AI121" i="82"/>
  <c r="ES24" i="71"/>
  <c r="BM73" i="71"/>
  <c r="BL73" i="71"/>
  <c r="DC73" i="71"/>
  <c r="DA73" i="71"/>
  <c r="CY73" i="71"/>
  <c r="DB73" i="71"/>
  <c r="CZ73" i="71"/>
  <c r="BN73" i="71"/>
  <c r="BO73" i="71"/>
  <c r="BP73" i="71"/>
  <c r="CV34" i="71" l="1"/>
  <c r="DJ34" i="71" s="1"/>
  <c r="AI122" i="82"/>
  <c r="X123" i="82"/>
  <c r="CY74" i="71"/>
  <c r="BO74" i="71"/>
  <c r="DB74" i="71"/>
  <c r="CZ74" i="71"/>
  <c r="BN74" i="71"/>
  <c r="EW34" i="71"/>
  <c r="BM74" i="71"/>
  <c r="BL74" i="71"/>
  <c r="BP74" i="71"/>
  <c r="DA74" i="71"/>
  <c r="DC74" i="71"/>
  <c r="EP34" i="71" l="1"/>
  <c r="AI123" i="82"/>
  <c r="X124" i="82"/>
  <c r="BL75" i="71"/>
  <c r="BP75" i="71"/>
  <c r="DA75" i="71"/>
  <c r="CZ75" i="71"/>
  <c r="BN75" i="71"/>
  <c r="DC75" i="71"/>
  <c r="BM75" i="71"/>
  <c r="CY75" i="71"/>
  <c r="BO75" i="71"/>
  <c r="DB75" i="71"/>
  <c r="CU30" i="71" l="1"/>
  <c r="DI30" i="71" s="1"/>
  <c r="AI124" i="82"/>
  <c r="X125" i="82"/>
  <c r="CY76" i="71"/>
  <c r="BO76" i="71"/>
  <c r="DA76" i="71"/>
  <c r="CZ76" i="71"/>
  <c r="BM76" i="71"/>
  <c r="DB76" i="71"/>
  <c r="BP76" i="71"/>
  <c r="BN76" i="71"/>
  <c r="DC76" i="71"/>
  <c r="BL76" i="71"/>
  <c r="EV30" i="71"/>
  <c r="CS26" i="71" l="1"/>
  <c r="DG26" i="71" s="1"/>
  <c r="EO30" i="71"/>
  <c r="AI125" i="82"/>
  <c r="X126" i="82"/>
  <c r="CY77" i="71"/>
  <c r="ET26" i="71"/>
  <c r="CZ77" i="71"/>
  <c r="BL77" i="71"/>
  <c r="BP77" i="71"/>
  <c r="BM77" i="71"/>
  <c r="BO77" i="71"/>
  <c r="BN77" i="71"/>
  <c r="DA77" i="71"/>
  <c r="DB77" i="71"/>
  <c r="DC77" i="71"/>
  <c r="EM26" i="71" l="1"/>
  <c r="AI126" i="82"/>
  <c r="X127" i="82"/>
  <c r="BM78" i="71"/>
  <c r="DC78" i="71"/>
  <c r="CZ78" i="71"/>
  <c r="BP78" i="71"/>
  <c r="DA78" i="71"/>
  <c r="CY78" i="71"/>
  <c r="BN78" i="71"/>
  <c r="BO78" i="71"/>
  <c r="BL78" i="71"/>
  <c r="DB78" i="71"/>
  <c r="CT28" i="71" l="1"/>
  <c r="DH28" i="71" s="1"/>
  <c r="CR25" i="71"/>
  <c r="AI127" i="82"/>
  <c r="X128" i="82"/>
  <c r="CY79" i="71"/>
  <c r="DA79" i="71"/>
  <c r="BP79" i="71"/>
  <c r="EU28" i="71"/>
  <c r="CZ79" i="71"/>
  <c r="BL79" i="71"/>
  <c r="BM79" i="71"/>
  <c r="DB79" i="71"/>
  <c r="BO79" i="71"/>
  <c r="DC79" i="71"/>
  <c r="BN79" i="71"/>
  <c r="DF25" i="71" l="1"/>
  <c r="DQ25" i="71" s="1"/>
  <c r="EN28" i="71"/>
  <c r="X129" i="82"/>
  <c r="AI128" i="82"/>
  <c r="BP80" i="71"/>
  <c r="CZ80" i="71"/>
  <c r="BO80" i="71"/>
  <c r="DC80" i="71"/>
  <c r="BL80" i="71"/>
  <c r="BM80" i="71"/>
  <c r="DA80" i="71"/>
  <c r="BN80" i="71"/>
  <c r="DB80" i="71"/>
  <c r="CY80" i="71"/>
  <c r="DM25" i="71" l="1"/>
  <c r="DL25" i="71"/>
  <c r="DN25" i="71"/>
  <c r="EL25" i="71"/>
  <c r="DP25" i="71"/>
  <c r="DO25" i="71"/>
  <c r="X130" i="82"/>
  <c r="AI129" i="82"/>
  <c r="CY81" i="71"/>
  <c r="CZ81" i="71"/>
  <c r="BP81" i="71"/>
  <c r="DA81" i="71"/>
  <c r="DB81" i="71"/>
  <c r="BO81" i="71"/>
  <c r="ES25" i="71"/>
  <c r="BL81" i="71"/>
  <c r="BM81" i="71"/>
  <c r="BN81" i="71"/>
  <c r="DC81" i="71"/>
  <c r="CV35" i="71" l="1"/>
  <c r="DJ35" i="71" s="1"/>
  <c r="AI130" i="82"/>
  <c r="X131" i="82"/>
  <c r="CZ82" i="71"/>
  <c r="BO82" i="71"/>
  <c r="DB82" i="71"/>
  <c r="BM82" i="71"/>
  <c r="BL82" i="71"/>
  <c r="BN82" i="71"/>
  <c r="DA82" i="71"/>
  <c r="DC82" i="71"/>
  <c r="CY82" i="71"/>
  <c r="BP82" i="71"/>
  <c r="EW35" i="71"/>
  <c r="EP35" i="71" l="1"/>
  <c r="AI131" i="82"/>
  <c r="X132" i="82"/>
  <c r="CZ83" i="71"/>
  <c r="DC83" i="71"/>
  <c r="BP83" i="71"/>
  <c r="DB83" i="71"/>
  <c r="DA83" i="71"/>
  <c r="CY83" i="71"/>
  <c r="BN83" i="71"/>
  <c r="BL83" i="71"/>
  <c r="BO83" i="71"/>
  <c r="BM83" i="71"/>
  <c r="CU31" i="71" l="1"/>
  <c r="DI31" i="71" s="1"/>
  <c r="X133" i="82"/>
  <c r="AI132" i="82"/>
  <c r="BM84" i="71"/>
  <c r="DB84" i="71"/>
  <c r="CZ84" i="71"/>
  <c r="BL84" i="71"/>
  <c r="EV31" i="71"/>
  <c r="BN84" i="71"/>
  <c r="CY84" i="71"/>
  <c r="BO84" i="71"/>
  <c r="DA84" i="71"/>
  <c r="BP84" i="71"/>
  <c r="DC84" i="71"/>
  <c r="EO31" i="71" l="1"/>
  <c r="AI133" i="82"/>
  <c r="X134" i="82"/>
  <c r="DC85" i="71"/>
  <c r="BP85" i="71"/>
  <c r="DA85" i="71"/>
  <c r="BM85" i="71"/>
  <c r="BO85" i="71"/>
  <c r="CY85" i="71"/>
  <c r="BN85" i="71"/>
  <c r="BL85" i="71"/>
  <c r="CZ85" i="71"/>
  <c r="DB85" i="71"/>
  <c r="CS27" i="71" l="1"/>
  <c r="DG27" i="71" s="1"/>
  <c r="AI134" i="82"/>
  <c r="X135" i="82"/>
  <c r="BM86" i="71"/>
  <c r="CY86" i="71"/>
  <c r="CZ86" i="71"/>
  <c r="ET27" i="71"/>
  <c r="BN86" i="71"/>
  <c r="DB86" i="71"/>
  <c r="DA86" i="71"/>
  <c r="BL86" i="71"/>
  <c r="BO86" i="71"/>
  <c r="DC86" i="71"/>
  <c r="BP86" i="71"/>
  <c r="EM27" i="71" l="1"/>
  <c r="X136" i="82"/>
  <c r="AI135" i="82"/>
  <c r="DC87" i="71"/>
  <c r="BO87" i="71"/>
  <c r="CZ87" i="71"/>
  <c r="BL87" i="71"/>
  <c r="BP87" i="71"/>
  <c r="BM87" i="71"/>
  <c r="BN87" i="71"/>
  <c r="CY87" i="71"/>
  <c r="DB87" i="71"/>
  <c r="DA87" i="71"/>
  <c r="CT29" i="71" l="1"/>
  <c r="DH29" i="71" s="1"/>
  <c r="AI136" i="82"/>
  <c r="X137" i="82"/>
  <c r="EU29" i="71"/>
  <c r="BP88" i="71"/>
  <c r="DA88" i="71"/>
  <c r="CZ88" i="71"/>
  <c r="BM88" i="71"/>
  <c r="DB88" i="71"/>
  <c r="BN88" i="71"/>
  <c r="CY88" i="71"/>
  <c r="DC88" i="71"/>
  <c r="BO88" i="71"/>
  <c r="BL88" i="71"/>
  <c r="CR26" i="71" l="1"/>
  <c r="EN29" i="71"/>
  <c r="X138" i="82"/>
  <c r="AI137" i="82"/>
  <c r="CZ89" i="71"/>
  <c r="DC89" i="71"/>
  <c r="DB89" i="71"/>
  <c r="BO89" i="71"/>
  <c r="BN89" i="71"/>
  <c r="BP89" i="71"/>
  <c r="BL89" i="71"/>
  <c r="CY89" i="71"/>
  <c r="DA89" i="71"/>
  <c r="BM89" i="71"/>
  <c r="DF26" i="71" l="1"/>
  <c r="DQ26" i="71" s="1"/>
  <c r="X139" i="82"/>
  <c r="AI139" i="82"/>
  <c r="AI138" i="82"/>
  <c r="CY90" i="71"/>
  <c r="DC90" i="71"/>
  <c r="BO90" i="71"/>
  <c r="CZ90" i="71"/>
  <c r="BM90" i="71"/>
  <c r="BN90" i="71"/>
  <c r="DA90" i="71"/>
  <c r="BL90" i="71"/>
  <c r="DB90" i="71"/>
  <c r="BP90" i="71"/>
  <c r="EL26" i="71" l="1"/>
  <c r="DL26" i="71"/>
  <c r="DO26" i="71"/>
  <c r="DM26" i="71"/>
  <c r="DP26" i="71"/>
  <c r="DN26" i="71"/>
  <c r="X140" i="82"/>
  <c r="BP91" i="71"/>
  <c r="BL91" i="71"/>
  <c r="DC91" i="71"/>
  <c r="BM91" i="71"/>
  <c r="DB91" i="71"/>
  <c r="BO91" i="71"/>
  <c r="CZ91" i="71"/>
  <c r="ES26" i="71"/>
  <c r="CY91" i="71"/>
  <c r="DA91" i="71"/>
  <c r="BN91" i="71"/>
  <c r="CV36" i="71" l="1"/>
  <c r="DJ36" i="71" s="1"/>
  <c r="AI140" i="82"/>
  <c r="X141" i="82"/>
  <c r="BM92" i="71"/>
  <c r="DA92" i="71"/>
  <c r="DB92" i="71"/>
  <c r="BL92" i="71"/>
  <c r="CZ92" i="71"/>
  <c r="BO92" i="71"/>
  <c r="BN92" i="71"/>
  <c r="EW36" i="71"/>
  <c r="BP92" i="71"/>
  <c r="DC92" i="71"/>
  <c r="CY92" i="71"/>
  <c r="EP36" i="71" l="1"/>
  <c r="X142" i="82"/>
  <c r="AI141" i="82"/>
  <c r="BL93" i="71"/>
  <c r="BP93" i="71"/>
  <c r="DA93" i="71"/>
  <c r="BO93" i="71"/>
  <c r="CY93" i="71"/>
  <c r="BM93" i="71"/>
  <c r="BN93" i="71"/>
  <c r="DC93" i="71"/>
  <c r="CZ93" i="71"/>
  <c r="DB93" i="71"/>
  <c r="CU32" i="71" l="1"/>
  <c r="DI32" i="71" s="1"/>
  <c r="AI142" i="82"/>
  <c r="X143" i="82"/>
  <c r="DA94" i="71"/>
  <c r="BM94" i="71"/>
  <c r="DB94" i="71"/>
  <c r="DC94" i="71"/>
  <c r="CZ94" i="71"/>
  <c r="BO94" i="71"/>
  <c r="CY94" i="71"/>
  <c r="BN94" i="71"/>
  <c r="EV32" i="71"/>
  <c r="BP94" i="71"/>
  <c r="BL94" i="71"/>
  <c r="EO32" i="71" l="1"/>
  <c r="X144" i="82"/>
  <c r="AI143" i="82"/>
  <c r="DA95" i="71"/>
  <c r="BL95" i="71"/>
  <c r="BN95" i="71"/>
  <c r="DC95" i="71"/>
  <c r="DB95" i="71"/>
  <c r="BM95" i="71"/>
  <c r="CY95" i="71"/>
  <c r="BP95" i="71"/>
  <c r="CZ95" i="71"/>
  <c r="BO95" i="71"/>
  <c r="CS28" i="71" l="1"/>
  <c r="DG28" i="71" s="1"/>
  <c r="AI144" i="82"/>
  <c r="X145" i="82"/>
  <c r="BL96" i="71"/>
  <c r="CZ96" i="71"/>
  <c r="CY96" i="71"/>
  <c r="DA96" i="71"/>
  <c r="DC96" i="71"/>
  <c r="BP96" i="71"/>
  <c r="BN96" i="71"/>
  <c r="BO96" i="71"/>
  <c r="BM96" i="71"/>
  <c r="DB96" i="71"/>
  <c r="ET28" i="71"/>
  <c r="EM28" i="71" l="1"/>
  <c r="AI145" i="82"/>
  <c r="X146" i="82"/>
  <c r="BO97" i="71"/>
  <c r="CZ97" i="71"/>
  <c r="DB97" i="71"/>
  <c r="BN97" i="71"/>
  <c r="DA97" i="71"/>
  <c r="CY97" i="71"/>
  <c r="DC97" i="71"/>
  <c r="BP97" i="71"/>
  <c r="BM97" i="71"/>
  <c r="BL97" i="71"/>
  <c r="CT30" i="71" l="1"/>
  <c r="DH30" i="71" s="1"/>
  <c r="AI146" i="82"/>
  <c r="X147" i="82"/>
  <c r="AI147" i="82"/>
  <c r="BO98" i="71"/>
  <c r="BM98" i="71"/>
  <c r="DB98" i="71"/>
  <c r="BN98" i="71"/>
  <c r="CZ98" i="71"/>
  <c r="BP98" i="71"/>
  <c r="DC98" i="71"/>
  <c r="CY98" i="71"/>
  <c r="BL98" i="71"/>
  <c r="DA98" i="71"/>
  <c r="EU30" i="71"/>
  <c r="CR27" i="71" l="1"/>
  <c r="DF27" i="71" s="1"/>
  <c r="EN30" i="71"/>
  <c r="X148" i="82"/>
  <c r="BO99" i="71"/>
  <c r="DA99" i="71"/>
  <c r="DC99" i="71"/>
  <c r="CZ99" i="71"/>
  <c r="BM99" i="71"/>
  <c r="CY99" i="71"/>
  <c r="BN99" i="71"/>
  <c r="ES27" i="71"/>
  <c r="BP99" i="71"/>
  <c r="DB99" i="71"/>
  <c r="BL99" i="71"/>
  <c r="DQ27" i="71" l="1"/>
  <c r="DO27" i="71"/>
  <c r="DM27" i="71"/>
  <c r="DP27" i="71"/>
  <c r="DN27" i="71"/>
  <c r="DL27" i="71"/>
  <c r="EL27" i="71"/>
  <c r="X149" i="82"/>
  <c r="AI148" i="82"/>
  <c r="BP100" i="71"/>
  <c r="DB100" i="71"/>
  <c r="BN100" i="71"/>
  <c r="BM100" i="71"/>
  <c r="CY100" i="71"/>
  <c r="BO100" i="71"/>
  <c r="BL100" i="71"/>
  <c r="DC100" i="71"/>
  <c r="CZ100" i="71"/>
  <c r="DA100" i="71"/>
  <c r="CV37" i="71" l="1"/>
  <c r="DJ37" i="71" s="1"/>
  <c r="AI149" i="82"/>
  <c r="X150" i="82"/>
  <c r="BN101" i="71"/>
  <c r="DA101" i="71"/>
  <c r="BO101" i="71"/>
  <c r="DC101" i="71"/>
  <c r="DB101" i="71"/>
  <c r="CZ101" i="71"/>
  <c r="EW37" i="71"/>
  <c r="BP101" i="71"/>
  <c r="BM101" i="71"/>
  <c r="CY101" i="71"/>
  <c r="BL101" i="71"/>
  <c r="EP37" i="71" l="1"/>
  <c r="AI150" i="82"/>
  <c r="X151" i="82"/>
  <c r="BL102" i="71"/>
  <c r="BO102" i="71"/>
  <c r="CY102" i="71"/>
  <c r="DB102" i="71"/>
  <c r="BM102" i="71"/>
  <c r="DA102" i="71"/>
  <c r="BP102" i="71"/>
  <c r="DC102" i="71"/>
  <c r="CZ102" i="71"/>
  <c r="BN102" i="71"/>
  <c r="CU33" i="71" l="1"/>
  <c r="DI33" i="71" s="1"/>
  <c r="AI151" i="82"/>
  <c r="X152" i="82"/>
  <c r="BN103" i="71"/>
  <c r="DB103" i="71"/>
  <c r="CZ103" i="71"/>
  <c r="BL103" i="71"/>
  <c r="DA103" i="71"/>
  <c r="EV33" i="71"/>
  <c r="BO103" i="71"/>
  <c r="BP103" i="71"/>
  <c r="BM103" i="71"/>
  <c r="DC103" i="71"/>
  <c r="CY103" i="71"/>
  <c r="EO33" i="71" l="1"/>
  <c r="AI152" i="82"/>
  <c r="X153" i="82"/>
  <c r="BM104" i="71"/>
  <c r="BO104" i="71"/>
  <c r="CZ104" i="71"/>
  <c r="BL104" i="71"/>
  <c r="DC104" i="71"/>
  <c r="DB104" i="71"/>
  <c r="DA104" i="71"/>
  <c r="BP104" i="71"/>
  <c r="BN104" i="71"/>
  <c r="CY104" i="71"/>
  <c r="CS29" i="71" l="1"/>
  <c r="DG29" i="71" s="1"/>
  <c r="AI153" i="82"/>
  <c r="X154" i="82"/>
  <c r="ET29" i="71"/>
  <c r="EM29" i="71" l="1"/>
  <c r="AI154" i="82"/>
  <c r="X155" i="82"/>
  <c r="CT31" i="71" l="1"/>
  <c r="DH31" i="71" s="1"/>
  <c r="X156" i="82"/>
  <c r="AI155" i="82"/>
  <c r="EU31" i="71"/>
  <c r="EN31" i="71" l="1"/>
  <c r="X157" i="82"/>
  <c r="AI156" i="82"/>
  <c r="CR28" i="71" l="1"/>
  <c r="AI157" i="82"/>
  <c r="X158" i="82"/>
  <c r="DF28" i="71" l="1"/>
  <c r="DQ28" i="71" s="1"/>
  <c r="X159" i="82"/>
  <c r="AI158" i="82"/>
  <c r="EL28" i="71" l="1"/>
  <c r="DL28" i="71"/>
  <c r="DO28" i="71"/>
  <c r="DN28" i="71"/>
  <c r="DM28" i="71"/>
  <c r="DP28" i="71"/>
  <c r="AI159" i="82"/>
  <c r="X160" i="82"/>
  <c r="ES28" i="71"/>
  <c r="CV38" i="71" l="1"/>
  <c r="DJ38" i="71" s="1"/>
  <c r="AI160" i="82"/>
  <c r="X161" i="82"/>
  <c r="EW38" i="71"/>
  <c r="EP38" i="71" l="1"/>
  <c r="X162" i="82"/>
  <c r="AI161" i="82"/>
  <c r="CU34" i="71" l="1"/>
  <c r="DI34" i="71" s="1"/>
  <c r="AI162" i="82"/>
  <c r="X163" i="82"/>
  <c r="AI163" i="82"/>
  <c r="EV34" i="71"/>
  <c r="EO34" i="71" l="1"/>
  <c r="X164" i="82"/>
  <c r="CS30" i="71" l="1"/>
  <c r="DG30" i="71" s="1"/>
  <c r="AI164" i="82"/>
  <c r="X165" i="82"/>
  <c r="ET30" i="71"/>
  <c r="EM30" i="71" l="1"/>
  <c r="AI165" i="82"/>
  <c r="X166" i="82"/>
  <c r="CT32" i="71" l="1"/>
  <c r="DH32" i="71" s="1"/>
  <c r="AI166" i="82"/>
  <c r="X167" i="82"/>
  <c r="EU32" i="71"/>
  <c r="EN32" i="71" l="1"/>
  <c r="X168" i="82"/>
  <c r="AI167" i="82"/>
  <c r="CR29" i="71" l="1"/>
  <c r="AI168" i="82"/>
  <c r="X169" i="82"/>
  <c r="CV39" i="71" l="1"/>
  <c r="DJ39" i="71" s="1"/>
  <c r="DF29" i="71"/>
  <c r="DQ29" i="71" s="1"/>
  <c r="AI169" i="82"/>
  <c r="X170" i="82"/>
  <c r="EW39" i="71"/>
  <c r="EP39" i="71" l="1"/>
  <c r="DN29" i="71"/>
  <c r="EL29" i="71"/>
  <c r="DL29" i="71"/>
  <c r="DP29" i="71"/>
  <c r="DM29" i="71"/>
  <c r="DO29" i="71"/>
  <c r="X171" i="82"/>
  <c r="AI170" i="82"/>
  <c r="ES29" i="71"/>
  <c r="CU35" i="71" l="1"/>
  <c r="DI35" i="71" s="1"/>
  <c r="X172" i="82"/>
  <c r="AI171" i="82"/>
  <c r="EV35" i="71"/>
  <c r="EO35" i="71" l="1"/>
  <c r="X173" i="82"/>
  <c r="AI173" i="82"/>
  <c r="AI172" i="82"/>
  <c r="CS31" i="71" l="1"/>
  <c r="DG31" i="71" s="1"/>
  <c r="X174" i="82"/>
  <c r="ET31" i="71"/>
  <c r="EM31" i="71" l="1"/>
  <c r="AI174" i="82"/>
  <c r="X175" i="82"/>
  <c r="CT33" i="71" l="1"/>
  <c r="DH33" i="71" s="1"/>
  <c r="AI175" i="82"/>
  <c r="X176" i="82"/>
  <c r="EU33" i="71"/>
  <c r="CV40" i="71" l="1"/>
  <c r="DJ40" i="71" s="1"/>
  <c r="EN33" i="71"/>
  <c r="AI176" i="82"/>
  <c r="X177" i="82"/>
  <c r="EW40" i="71"/>
  <c r="EP40" i="71" l="1"/>
  <c r="AI177" i="82"/>
  <c r="X178" i="82"/>
  <c r="CR30" i="71" l="1"/>
  <c r="AI178" i="82"/>
  <c r="X179" i="82"/>
  <c r="DF30" i="71" l="1"/>
  <c r="AI179" i="82"/>
  <c r="X180" i="82"/>
  <c r="ES30" i="71"/>
  <c r="DN30" i="71" l="1"/>
  <c r="DP30" i="71"/>
  <c r="DL30" i="71"/>
  <c r="DO30" i="71"/>
  <c r="EL30" i="71"/>
  <c r="DM30" i="71"/>
  <c r="DQ30" i="71"/>
  <c r="X181" i="82"/>
  <c r="AI180" i="82"/>
  <c r="CU36" i="71" l="1"/>
  <c r="DI36" i="71" s="1"/>
  <c r="X182" i="82"/>
  <c r="AI181" i="82"/>
  <c r="EV36" i="71"/>
  <c r="EO36" i="71" l="1"/>
  <c r="AI182" i="82"/>
  <c r="X183" i="82"/>
  <c r="CS32" i="71" l="1"/>
  <c r="DG32" i="71" s="1"/>
  <c r="AI183" i="82"/>
  <c r="X184" i="82"/>
  <c r="ET32" i="71"/>
  <c r="EM32" i="71" l="1"/>
  <c r="X185" i="82"/>
  <c r="AI184" i="82"/>
  <c r="CV41" i="71" l="1"/>
  <c r="DJ41" i="71" s="1"/>
  <c r="AI185" i="82"/>
  <c r="X186" i="82"/>
  <c r="EW41" i="71"/>
  <c r="EP41" i="71" l="1"/>
  <c r="AI186" i="82"/>
  <c r="X187" i="82"/>
  <c r="CT34" i="71" l="1"/>
  <c r="DH34" i="71" s="1"/>
  <c r="AI187" i="82"/>
  <c r="X188" i="82"/>
  <c r="EU34" i="71"/>
  <c r="EN34" i="71" l="1"/>
  <c r="AI188" i="82"/>
  <c r="X189" i="82"/>
  <c r="CR31" i="71" l="1"/>
  <c r="X190" i="82"/>
  <c r="AI189" i="82"/>
  <c r="DF31" i="71" l="1"/>
  <c r="DQ31" i="71" s="1"/>
  <c r="X191" i="82"/>
  <c r="AI190" i="82"/>
  <c r="DP31" i="71" l="1"/>
  <c r="DN31" i="71"/>
  <c r="DO31" i="71"/>
  <c r="DM31" i="71"/>
  <c r="EL31" i="71"/>
  <c r="DL31" i="71"/>
  <c r="X192" i="82"/>
  <c r="AI191" i="82"/>
  <c r="ES31" i="71"/>
  <c r="CU37" i="71" l="1"/>
  <c r="DI37" i="71" s="1"/>
  <c r="AI192" i="82"/>
  <c r="X193" i="82"/>
  <c r="EV37" i="71"/>
  <c r="EO37" i="71" l="1"/>
  <c r="X194" i="82"/>
  <c r="AI193" i="82"/>
  <c r="CS33" i="71" l="1"/>
  <c r="DG33" i="71" s="1"/>
  <c r="AI194" i="82"/>
  <c r="X195" i="82"/>
  <c r="ET33" i="71"/>
  <c r="EM33" i="71" l="1"/>
  <c r="AI195" i="82"/>
  <c r="X196" i="82"/>
  <c r="CV42" i="71" l="1"/>
  <c r="DJ42" i="71" s="1"/>
  <c r="AI196" i="82"/>
  <c r="X197" i="82"/>
  <c r="EW42" i="71"/>
  <c r="EP42" i="71" l="1"/>
  <c r="AI197" i="82"/>
  <c r="X198" i="82"/>
  <c r="AI198" i="82" s="1"/>
  <c r="CT35" i="71" l="1"/>
  <c r="DH35" i="71" s="1"/>
  <c r="X199" i="82"/>
  <c r="EU35" i="71"/>
  <c r="EN35" i="71" l="1"/>
  <c r="AI199" i="82"/>
  <c r="X200" i="82"/>
  <c r="CR32" i="71" l="1"/>
  <c r="DF32" i="71" s="1"/>
  <c r="AI200" i="82"/>
  <c r="X201" i="82"/>
  <c r="ES32" i="71"/>
  <c r="X13" i="82" l="1"/>
  <c r="DQ32" i="71"/>
  <c r="EL32" i="71"/>
  <c r="DL32" i="71"/>
  <c r="DP32" i="71"/>
  <c r="DN32" i="71"/>
  <c r="DO32" i="71"/>
  <c r="DM32" i="71"/>
  <c r="AI201" i="82"/>
  <c r="CU38" i="71" l="1"/>
  <c r="DI38" i="71" s="1"/>
  <c r="Y22" i="82"/>
  <c r="Y23" i="82"/>
  <c r="Y24" i="82"/>
  <c r="Z22" i="82"/>
  <c r="AK22" i="82"/>
  <c r="AA22" i="82"/>
  <c r="EV38" i="71"/>
  <c r="EO38" i="71" l="1"/>
  <c r="AJ23" i="82"/>
  <c r="AJ24" i="82"/>
  <c r="AJ22" i="82"/>
  <c r="AL22" i="82"/>
  <c r="Y25" i="82"/>
  <c r="Z23" i="82"/>
  <c r="AJ25" i="82"/>
  <c r="Y26" i="82"/>
  <c r="AK23" i="82"/>
  <c r="Z24" i="82"/>
  <c r="Z25" i="82"/>
  <c r="CS34" i="71" l="1"/>
  <c r="DG34" i="71" s="1"/>
  <c r="AK25" i="82"/>
  <c r="AK24" i="82"/>
  <c r="Y27" i="82"/>
  <c r="AJ26" i="82"/>
  <c r="ET34" i="71"/>
  <c r="CV43" i="71" l="1"/>
  <c r="DJ43" i="71" s="1"/>
  <c r="EM34" i="71"/>
  <c r="AJ27" i="82"/>
  <c r="Y28" i="82"/>
  <c r="EW43" i="71"/>
  <c r="EP43" i="71" l="1"/>
  <c r="Y29" i="82"/>
  <c r="AJ28" i="82"/>
  <c r="CT36" i="71" l="1"/>
  <c r="DH36" i="71" s="1"/>
  <c r="AJ29" i="82"/>
  <c r="Y30" i="82"/>
  <c r="EU36" i="71"/>
  <c r="EN36" i="71" l="1"/>
  <c r="Y31" i="82"/>
  <c r="AJ31" i="82"/>
  <c r="Y32" i="82"/>
  <c r="AJ30" i="82"/>
  <c r="CR33" i="71" l="1"/>
  <c r="AJ32" i="82"/>
  <c r="Y33" i="82"/>
  <c r="AJ33" i="82"/>
  <c r="DF33" i="71" l="1"/>
  <c r="DQ33" i="71" s="1"/>
  <c r="Y34" i="82"/>
  <c r="Y35" i="82"/>
  <c r="Y36" i="82"/>
  <c r="Y37" i="82"/>
  <c r="AJ36" i="82"/>
  <c r="DL33" i="71" l="1"/>
  <c r="DP33" i="71"/>
  <c r="DO33" i="71"/>
  <c r="DM33" i="71"/>
  <c r="DN33" i="71"/>
  <c r="EL33" i="71"/>
  <c r="AJ34" i="82"/>
  <c r="Y38" i="82"/>
  <c r="AJ37" i="82"/>
  <c r="AJ38" i="82"/>
  <c r="Y39" i="82"/>
  <c r="AJ35" i="82"/>
  <c r="ES33" i="71"/>
  <c r="CU39" i="71" l="1"/>
  <c r="DI39" i="71" s="1"/>
  <c r="Y40" i="82"/>
  <c r="AJ39" i="82"/>
  <c r="EV39" i="71"/>
  <c r="EO39" i="71" l="1"/>
  <c r="AJ40" i="82"/>
  <c r="Y41" i="82"/>
  <c r="CV44" i="71" l="1"/>
  <c r="DJ44" i="71" s="1"/>
  <c r="AJ41" i="82"/>
  <c r="Y42" i="82"/>
  <c r="EW44" i="71"/>
  <c r="EP44" i="71" l="1"/>
  <c r="AJ42" i="82"/>
  <c r="Y43" i="82"/>
  <c r="CS35" i="71" l="1"/>
  <c r="DG35" i="71" s="1"/>
  <c r="AJ43" i="82"/>
  <c r="Y44" i="82"/>
  <c r="ET35" i="71"/>
  <c r="EM35" i="71" l="1"/>
  <c r="AJ44" i="82"/>
  <c r="Y45" i="82"/>
  <c r="CT37" i="71" l="1"/>
  <c r="DH37" i="71" s="1"/>
  <c r="AJ45" i="82"/>
  <c r="Y46" i="82"/>
  <c r="Y47" i="82" s="1"/>
  <c r="AJ46" i="82"/>
  <c r="EU37" i="71"/>
  <c r="EN37" i="71" l="1"/>
  <c r="AJ47" i="82"/>
  <c r="Y48" i="82"/>
  <c r="CR34" i="71" l="1"/>
  <c r="AJ48" i="82"/>
  <c r="Y49" i="82"/>
  <c r="DF34" i="71" l="1"/>
  <c r="DQ34" i="71" s="1"/>
  <c r="Y50" i="82"/>
  <c r="AJ49" i="82"/>
  <c r="AJ50" i="82"/>
  <c r="DO34" i="71" l="1"/>
  <c r="EL34" i="71"/>
  <c r="DM34" i="71"/>
  <c r="DP34" i="71"/>
  <c r="DN34" i="71"/>
  <c r="DL34" i="71"/>
  <c r="Y51" i="82"/>
  <c r="AJ51" i="82" s="1"/>
  <c r="ES34" i="71"/>
  <c r="CU40" i="71" l="1"/>
  <c r="DI40" i="71" s="1"/>
  <c r="Y52" i="82"/>
  <c r="AJ52" i="82" s="1"/>
  <c r="Y53" i="82"/>
  <c r="Y54" i="82"/>
  <c r="AJ53" i="82"/>
  <c r="Y55" i="82"/>
  <c r="EV40" i="71"/>
  <c r="EO40" i="71" l="1"/>
  <c r="AJ54" i="82"/>
  <c r="Y56" i="82"/>
  <c r="AJ55" i="82"/>
  <c r="CV45" i="71" l="1"/>
  <c r="DJ45" i="71" s="1"/>
  <c r="AJ56" i="82"/>
  <c r="Y57" i="82"/>
  <c r="Y58" i="82"/>
  <c r="EW45" i="71"/>
  <c r="EP45" i="71" l="1"/>
  <c r="AJ58" i="82"/>
  <c r="AJ57" i="82"/>
  <c r="Y59" i="82"/>
  <c r="AJ59" i="82" s="1"/>
  <c r="CS36" i="71" l="1"/>
  <c r="DG36" i="71" s="1"/>
  <c r="Y60" i="82"/>
  <c r="AJ60" i="82" s="1"/>
  <c r="ET36" i="71"/>
  <c r="EM36" i="71" l="1"/>
  <c r="Y61" i="82"/>
  <c r="Y62" i="82"/>
  <c r="Y63" i="82" s="1"/>
  <c r="AJ62" i="82"/>
  <c r="CT38" i="71" l="1"/>
  <c r="DH38" i="71" s="1"/>
  <c r="AJ61" i="82"/>
  <c r="Y64" i="82"/>
  <c r="AJ63" i="82"/>
  <c r="EU38" i="71"/>
  <c r="EN38" i="71" l="1"/>
  <c r="Y65" i="82"/>
  <c r="AJ64" i="82"/>
  <c r="CR35" i="71" l="1"/>
  <c r="Y66" i="82"/>
  <c r="AJ65" i="82"/>
  <c r="DF35" i="71" l="1"/>
  <c r="DQ35" i="71" s="1"/>
  <c r="AJ66" i="82"/>
  <c r="Y67" i="82"/>
  <c r="DL35" i="71" l="1"/>
  <c r="DN35" i="71"/>
  <c r="DM35" i="71"/>
  <c r="DP35" i="71"/>
  <c r="DO35" i="71"/>
  <c r="EL35" i="71"/>
  <c r="Y68" i="82"/>
  <c r="AJ67" i="82"/>
  <c r="ES35" i="71"/>
  <c r="CU41" i="71" l="1"/>
  <c r="DI41" i="71" s="1"/>
  <c r="AJ68" i="82"/>
  <c r="Y69" i="82"/>
  <c r="EV41" i="71"/>
  <c r="EO41" i="71" l="1"/>
  <c r="AJ69" i="82"/>
  <c r="Y70" i="82"/>
  <c r="CV46" i="71" l="1"/>
  <c r="DJ46" i="71" s="1"/>
  <c r="AJ70" i="82"/>
  <c r="Y71" i="82"/>
  <c r="EW46" i="71"/>
  <c r="EP46" i="71" l="1"/>
  <c r="Y72" i="82"/>
  <c r="AJ71" i="82"/>
  <c r="AJ72" i="82"/>
  <c r="CS37" i="71" l="1"/>
  <c r="DG37" i="71" s="1"/>
  <c r="Y73" i="82"/>
  <c r="ET37" i="71"/>
  <c r="EM37" i="71" l="1"/>
  <c r="Y74" i="82"/>
  <c r="AJ73" i="82"/>
  <c r="CT39" i="71" l="1"/>
  <c r="DH39" i="71" s="1"/>
  <c r="AJ74" i="82"/>
  <c r="Y75" i="82"/>
  <c r="EU39" i="71"/>
  <c r="EN39" i="71" l="1"/>
  <c r="Y76" i="82"/>
  <c r="AJ75" i="82"/>
  <c r="CR36" i="71" l="1"/>
  <c r="Y77" i="82"/>
  <c r="AJ76" i="82"/>
  <c r="CU42" i="71" l="1"/>
  <c r="DI42" i="71" s="1"/>
  <c r="DF36" i="71"/>
  <c r="Y78" i="82"/>
  <c r="AJ77" i="82"/>
  <c r="EV42" i="71"/>
  <c r="ES36" i="71"/>
  <c r="EO42" i="71" l="1"/>
  <c r="DO36" i="71"/>
  <c r="EL36" i="71"/>
  <c r="DM36" i="71"/>
  <c r="DL36" i="71"/>
  <c r="DP36" i="71"/>
  <c r="DN36" i="71"/>
  <c r="DQ36" i="71"/>
  <c r="AJ78" i="82"/>
  <c r="Y79" i="82"/>
  <c r="CV47" i="71" l="1"/>
  <c r="DJ47" i="71" s="1"/>
  <c r="AJ79" i="82"/>
  <c r="Y80" i="82"/>
  <c r="EW47" i="71"/>
  <c r="EP47" i="71" l="1"/>
  <c r="AJ80" i="82"/>
  <c r="Y81" i="82"/>
  <c r="CS38" i="71" l="1"/>
  <c r="DG38" i="71" s="1"/>
  <c r="Y82" i="82"/>
  <c r="AJ81" i="82"/>
  <c r="ET38" i="71"/>
  <c r="EM38" i="71" l="1"/>
  <c r="AJ82" i="82"/>
  <c r="Y83" i="82"/>
  <c r="CT40" i="71" l="1"/>
  <c r="DH40" i="71" s="1"/>
  <c r="Y84" i="82"/>
  <c r="AJ83" i="82"/>
  <c r="EU40" i="71"/>
  <c r="EN40" i="71" l="1"/>
  <c r="Y85" i="82"/>
  <c r="AJ84" i="82"/>
  <c r="CU43" i="71" l="1"/>
  <c r="DI43" i="71" s="1"/>
  <c r="Y86" i="82"/>
  <c r="AJ85" i="82"/>
  <c r="EV43" i="71"/>
  <c r="EO43" i="71" l="1"/>
  <c r="Y87" i="82"/>
  <c r="AJ86" i="82"/>
  <c r="CR37" i="71" l="1"/>
  <c r="Y88" i="82"/>
  <c r="AJ87" i="82"/>
  <c r="DF37" i="71" l="1"/>
  <c r="DQ37" i="71" s="1"/>
  <c r="AJ88" i="82"/>
  <c r="Y89" i="82"/>
  <c r="EL37" i="71" l="1"/>
  <c r="DL37" i="71"/>
  <c r="DM37" i="71"/>
  <c r="DO37" i="71"/>
  <c r="DP37" i="71"/>
  <c r="DN37" i="71"/>
  <c r="AJ89" i="82"/>
  <c r="Y90" i="82"/>
  <c r="ES37" i="71"/>
  <c r="CV48" i="71" l="1"/>
  <c r="DJ48" i="71" s="1"/>
  <c r="AJ90" i="82"/>
  <c r="Y91" i="82"/>
  <c r="EW48" i="71"/>
  <c r="EP48" i="71" l="1"/>
  <c r="Y92" i="82"/>
  <c r="AJ91" i="82"/>
  <c r="CS39" i="71" l="1"/>
  <c r="DG39" i="71" s="1"/>
  <c r="Y93" i="82"/>
  <c r="AJ92" i="82"/>
  <c r="ET39" i="71"/>
  <c r="EM39" i="71" l="1"/>
  <c r="AJ93" i="82"/>
  <c r="Y94" i="82"/>
  <c r="CT41" i="71" l="1"/>
  <c r="DH41" i="71" s="1"/>
  <c r="AJ94" i="82"/>
  <c r="Y95" i="82"/>
  <c r="EU41" i="71"/>
  <c r="EN41" i="71" l="1"/>
  <c r="Y96" i="82"/>
  <c r="AJ95" i="82"/>
  <c r="CU44" i="71" l="1"/>
  <c r="DI44" i="71" s="1"/>
  <c r="AJ96" i="82"/>
  <c r="Y97" i="82"/>
  <c r="EV44" i="71"/>
  <c r="EO44" i="71" l="1"/>
  <c r="AJ97" i="82"/>
  <c r="Y98" i="82"/>
  <c r="CR38" i="71" l="1"/>
  <c r="AJ98" i="82"/>
  <c r="Y99" i="82"/>
  <c r="AJ99" i="82"/>
  <c r="DF38" i="71" l="1"/>
  <c r="Y100" i="82"/>
  <c r="ES38" i="71"/>
  <c r="EL38" i="71" l="1"/>
  <c r="DM38" i="71"/>
  <c r="DN38" i="71"/>
  <c r="DO38" i="71"/>
  <c r="DL38" i="71"/>
  <c r="DP38" i="71"/>
  <c r="DQ38" i="71"/>
  <c r="Y101" i="82"/>
  <c r="AJ100" i="82"/>
  <c r="CV49" i="71" l="1"/>
  <c r="DJ49" i="71" s="1"/>
  <c r="AJ101" i="82"/>
  <c r="Y102" i="82"/>
  <c r="EW49" i="71"/>
  <c r="EP49" i="71" l="1"/>
  <c r="AJ102" i="82"/>
  <c r="Y103" i="82"/>
  <c r="CS40" i="71" l="1"/>
  <c r="DG40" i="71" s="1"/>
  <c r="Y104" i="82"/>
  <c r="AJ103" i="82"/>
  <c r="ET40" i="71"/>
  <c r="EM40" i="71" l="1"/>
  <c r="AJ104" i="82"/>
  <c r="Y105" i="82"/>
  <c r="CT42" i="71" l="1"/>
  <c r="DH42" i="71" s="1"/>
  <c r="Y106" i="82"/>
  <c r="AJ105" i="82"/>
  <c r="EU42" i="71"/>
  <c r="EN42" i="71" l="1"/>
  <c r="AJ106" i="82"/>
  <c r="Y107" i="82"/>
  <c r="CU45" i="71" l="1"/>
  <c r="DI45" i="71" s="1"/>
  <c r="AJ107" i="82"/>
  <c r="Y108" i="82"/>
  <c r="EV45" i="71"/>
  <c r="EO45" i="71" l="1"/>
  <c r="Y109" i="82"/>
  <c r="AJ108" i="82"/>
  <c r="CR39" i="71" l="1"/>
  <c r="AJ109" i="82"/>
  <c r="Y110" i="82"/>
  <c r="DF39" i="71" l="1"/>
  <c r="Y111" i="82"/>
  <c r="AJ110" i="82"/>
  <c r="ES39" i="71"/>
  <c r="DN39" i="71" l="1"/>
  <c r="DP39" i="71"/>
  <c r="EL39" i="71"/>
  <c r="DO39" i="71"/>
  <c r="DL39" i="71"/>
  <c r="DM39" i="71"/>
  <c r="DQ39" i="71"/>
  <c r="AJ111" i="82"/>
  <c r="Y112" i="82"/>
  <c r="CV50" i="71" l="1"/>
  <c r="DJ50" i="71" s="1"/>
  <c r="Y113" i="82"/>
  <c r="AJ112" i="82"/>
  <c r="EW50" i="71"/>
  <c r="EP50" i="71" l="1"/>
  <c r="Y114" i="82"/>
  <c r="AJ113" i="82"/>
  <c r="CS41" i="71" l="1"/>
  <c r="DG41" i="71" s="1"/>
  <c r="AJ114" i="82"/>
  <c r="Y115" i="82"/>
  <c r="ET41" i="71"/>
  <c r="EM41" i="71" l="1"/>
  <c r="AJ115" i="82"/>
  <c r="Y116" i="82"/>
  <c r="CT43" i="71" l="1"/>
  <c r="DH43" i="71" s="1"/>
  <c r="EN43" i="71" s="1"/>
  <c r="AJ116" i="82"/>
  <c r="Y117" i="82"/>
  <c r="CU46" i="71" l="1"/>
  <c r="DI46" i="71" s="1"/>
  <c r="EO46" i="71" s="1"/>
  <c r="AJ117" i="82"/>
  <c r="Y118" i="82"/>
  <c r="EU43" i="71"/>
  <c r="CR40" i="71" l="1"/>
  <c r="DF40" i="71" s="1"/>
  <c r="DN40" i="71" s="1"/>
  <c r="Y119" i="82"/>
  <c r="AJ118" i="82"/>
  <c r="EV46" i="71"/>
  <c r="DP40" i="71" l="1"/>
  <c r="DL40" i="71"/>
  <c r="DO40" i="71"/>
  <c r="EL40" i="71"/>
  <c r="DM40" i="71"/>
  <c r="DQ40" i="71"/>
  <c r="AJ119" i="82"/>
  <c r="Y120" i="82"/>
  <c r="AJ120" i="82" s="1"/>
  <c r="ES40" i="71"/>
  <c r="CV51" i="71" l="1"/>
  <c r="DJ51" i="71" s="1"/>
  <c r="EP51" i="71" s="1"/>
  <c r="Y121" i="82"/>
  <c r="CS42" i="71" l="1"/>
  <c r="DG42" i="71" s="1"/>
  <c r="Y122" i="82"/>
  <c r="AJ121" i="82"/>
  <c r="ET42" i="71"/>
  <c r="EW51" i="71"/>
  <c r="EM42" i="71" l="1"/>
  <c r="Y123" i="82"/>
  <c r="AJ122" i="82"/>
  <c r="CT44" i="71" l="1"/>
  <c r="DH44" i="71" s="1"/>
  <c r="AJ123" i="82"/>
  <c r="Y124" i="82"/>
  <c r="EU44" i="71"/>
  <c r="EN44" i="71" l="1"/>
  <c r="AJ124" i="82"/>
  <c r="Y125" i="82"/>
  <c r="CU47" i="71" l="1"/>
  <c r="DI47" i="71" s="1"/>
  <c r="AJ125" i="82"/>
  <c r="Y126" i="82"/>
  <c r="EV47" i="71"/>
  <c r="EO47" i="71" l="1"/>
  <c r="AJ126" i="82"/>
  <c r="Y127" i="82"/>
  <c r="CR41" i="71" l="1"/>
  <c r="DF41" i="71" s="1"/>
  <c r="DO41" i="71" s="1"/>
  <c r="AJ127" i="82"/>
  <c r="Y128" i="82"/>
  <c r="EL41" i="71" l="1"/>
  <c r="DP41" i="71"/>
  <c r="DL41" i="71"/>
  <c r="DN41" i="71"/>
  <c r="DM41" i="71"/>
  <c r="DQ41" i="71"/>
  <c r="AJ128" i="82"/>
  <c r="Y129" i="82"/>
  <c r="ES41" i="71"/>
  <c r="CV52" i="71" l="1"/>
  <c r="DJ52" i="71" s="1"/>
  <c r="EP52" i="71" s="1"/>
  <c r="Y130" i="82"/>
  <c r="AJ129" i="82"/>
  <c r="CS43" i="71" l="1"/>
  <c r="DG43" i="71" s="1"/>
  <c r="EM43" i="71" s="1"/>
  <c r="Y131" i="82"/>
  <c r="AJ130" i="82"/>
  <c r="EW52" i="71"/>
  <c r="CT45" i="71" l="1"/>
  <c r="DH45" i="71" s="1"/>
  <c r="EN45" i="71" s="1"/>
  <c r="AJ131" i="82"/>
  <c r="Y132" i="82"/>
  <c r="ET43" i="71"/>
  <c r="CU48" i="71" l="1"/>
  <c r="DI48" i="71" s="1"/>
  <c r="EO48" i="71" s="1"/>
  <c r="AJ132" i="82"/>
  <c r="Y133" i="82"/>
  <c r="EU45" i="71"/>
  <c r="CR42" i="71" l="1"/>
  <c r="DF42" i="71" s="1"/>
  <c r="EL42" i="71" s="1"/>
  <c r="AJ133" i="82"/>
  <c r="Y134" i="82"/>
  <c r="EV48" i="71"/>
  <c r="DL42" i="71" l="1"/>
  <c r="DO42" i="71"/>
  <c r="DP42" i="71"/>
  <c r="DM42" i="71"/>
  <c r="DQ42" i="71"/>
  <c r="DN42" i="71"/>
  <c r="Y135" i="82"/>
  <c r="AJ134" i="82"/>
  <c r="ES42" i="71"/>
  <c r="CV53" i="71" l="1"/>
  <c r="DJ53" i="71" s="1"/>
  <c r="Y136" i="82"/>
  <c r="AJ135" i="82"/>
  <c r="EW53" i="71"/>
  <c r="CV54" i="71" l="1"/>
  <c r="DJ54" i="71" s="1"/>
  <c r="EP54" i="71" s="1"/>
  <c r="EP53" i="71"/>
  <c r="Y137" i="82"/>
  <c r="AJ136" i="82"/>
  <c r="CV55" i="71" l="1"/>
  <c r="DJ55" i="71" s="1"/>
  <c r="EP55" i="71" s="1"/>
  <c r="AJ137" i="82"/>
  <c r="Y138" i="82"/>
  <c r="EW54" i="71"/>
  <c r="CV56" i="71" l="1"/>
  <c r="DJ56" i="71" s="1"/>
  <c r="EP56" i="71" s="1"/>
  <c r="AJ138" i="82"/>
  <c r="Y139" i="82"/>
  <c r="EW55" i="71"/>
  <c r="CV57" i="71" l="1"/>
  <c r="DJ57" i="71" s="1"/>
  <c r="EP57" i="71" s="1"/>
  <c r="Y140" i="82"/>
  <c r="AJ139" i="82"/>
  <c r="EW56" i="71"/>
  <c r="CV58" i="71" l="1"/>
  <c r="DJ58" i="71" s="1"/>
  <c r="Y141" i="82"/>
  <c r="AJ140" i="82"/>
  <c r="EW58" i="71"/>
  <c r="EW57" i="71"/>
  <c r="EP58" i="71" l="1"/>
  <c r="CV59" i="71"/>
  <c r="DJ59" i="71" s="1"/>
  <c r="EP59" i="71" s="1"/>
  <c r="Y142" i="82"/>
  <c r="AJ141" i="82"/>
  <c r="CV60" i="71" l="1"/>
  <c r="DJ60" i="71" s="1"/>
  <c r="EP60" i="71" s="1"/>
  <c r="AJ142" i="82"/>
  <c r="Y143" i="82"/>
  <c r="EW59" i="71"/>
  <c r="CV61" i="71" l="1"/>
  <c r="DJ61" i="71" s="1"/>
  <c r="EP61" i="71" s="1"/>
  <c r="AJ143" i="82"/>
  <c r="Y144" i="82"/>
  <c r="EW60" i="71"/>
  <c r="CV62" i="71" l="1"/>
  <c r="DJ62" i="71" s="1"/>
  <c r="EP62" i="71" s="1"/>
  <c r="AJ144" i="82"/>
  <c r="Y145" i="82"/>
  <c r="EW61" i="71"/>
  <c r="CV63" i="71" l="1"/>
  <c r="DJ63" i="71" s="1"/>
  <c r="EP63" i="71" s="1"/>
  <c r="AJ145" i="82"/>
  <c r="Y146" i="82"/>
  <c r="EW62" i="71"/>
  <c r="CV64" i="71" l="1"/>
  <c r="DJ64" i="71" s="1"/>
  <c r="EP64" i="71" s="1"/>
  <c r="AJ146" i="82"/>
  <c r="Y147" i="82"/>
  <c r="EW63" i="71"/>
  <c r="CV65" i="71" l="1"/>
  <c r="DJ65" i="71" s="1"/>
  <c r="EP65" i="71" s="1"/>
  <c r="Y148" i="82"/>
  <c r="AJ147" i="82"/>
  <c r="EW64" i="71"/>
  <c r="CV66" i="71" l="1"/>
  <c r="DJ66" i="71" s="1"/>
  <c r="EP66" i="71" s="1"/>
  <c r="AJ148" i="82"/>
  <c r="Y149" i="82"/>
  <c r="EW65" i="71"/>
  <c r="CV67" i="71" l="1"/>
  <c r="DJ67" i="71" s="1"/>
  <c r="EP67" i="71" s="1"/>
  <c r="AJ149" i="82"/>
  <c r="Y150" i="82"/>
  <c r="EW66" i="71"/>
  <c r="CV68" i="71" l="1"/>
  <c r="DJ68" i="71" s="1"/>
  <c r="EP68" i="71" s="1"/>
  <c r="Y151" i="82"/>
  <c r="AJ150" i="82"/>
  <c r="EW67" i="71"/>
  <c r="CV69" i="71" l="1"/>
  <c r="DJ69" i="71" s="1"/>
  <c r="EP69" i="71" s="1"/>
  <c r="AJ151" i="82"/>
  <c r="Y152" i="82"/>
  <c r="EW68" i="71"/>
  <c r="CV70" i="71" l="1"/>
  <c r="DJ70" i="71" s="1"/>
  <c r="EP70" i="71" s="1"/>
  <c r="AJ152" i="82"/>
  <c r="Y153" i="82"/>
  <c r="EW69" i="71"/>
  <c r="CV71" i="71" l="1"/>
  <c r="DJ71" i="71" s="1"/>
  <c r="EP71" i="71" s="1"/>
  <c r="AJ153" i="82"/>
  <c r="Y154" i="82"/>
  <c r="EW70" i="71"/>
  <c r="CV72" i="71" l="1"/>
  <c r="DJ72" i="71" s="1"/>
  <c r="EP72" i="71" s="1"/>
  <c r="Y155" i="82"/>
  <c r="AJ154" i="82"/>
  <c r="EW71" i="71"/>
  <c r="CV73" i="71" l="1"/>
  <c r="DJ73" i="71" s="1"/>
  <c r="EP73" i="71" s="1"/>
  <c r="Y156" i="82"/>
  <c r="AJ155" i="82"/>
  <c r="EW72" i="71"/>
  <c r="CV74" i="71" l="1"/>
  <c r="DJ74" i="71" s="1"/>
  <c r="EP74" i="71" s="1"/>
  <c r="AJ156" i="82"/>
  <c r="Y157" i="82"/>
  <c r="EW73" i="71"/>
  <c r="CV75" i="71" l="1"/>
  <c r="DJ75" i="71" s="1"/>
  <c r="EP75" i="71" s="1"/>
  <c r="Y158" i="82"/>
  <c r="AJ157" i="82"/>
  <c r="EW74" i="71"/>
  <c r="CV76" i="71" l="1"/>
  <c r="DJ76" i="71" s="1"/>
  <c r="EP76" i="71" s="1"/>
  <c r="Y159" i="82"/>
  <c r="AJ158" i="82"/>
  <c r="AJ159" i="82"/>
  <c r="EW75" i="71"/>
  <c r="CV77" i="71" l="1"/>
  <c r="DJ77" i="71" s="1"/>
  <c r="EP77" i="71" s="1"/>
  <c r="Y160" i="82"/>
  <c r="EW76" i="71"/>
  <c r="CV78" i="71" l="1"/>
  <c r="DJ78" i="71" s="1"/>
  <c r="EP78" i="71" s="1"/>
  <c r="AJ160" i="82"/>
  <c r="Y161" i="82"/>
  <c r="EW77" i="71"/>
  <c r="CV79" i="71" l="1"/>
  <c r="DJ79" i="71" s="1"/>
  <c r="AJ161" i="82"/>
  <c r="Y162" i="82"/>
  <c r="EW79" i="71"/>
  <c r="EW78" i="71"/>
  <c r="EP79" i="71" l="1"/>
  <c r="CV80" i="71"/>
  <c r="DJ80" i="71" s="1"/>
  <c r="EP80" i="71" s="1"/>
  <c r="AJ162" i="82"/>
  <c r="Y163" i="82"/>
  <c r="CV81" i="71" l="1"/>
  <c r="DJ81" i="71" s="1"/>
  <c r="AJ163" i="82"/>
  <c r="Y164" i="82"/>
  <c r="EW80" i="71"/>
  <c r="EW81" i="71"/>
  <c r="EP81" i="71" l="1"/>
  <c r="CV82" i="71"/>
  <c r="DJ82" i="71" s="1"/>
  <c r="EP82" i="71" s="1"/>
  <c r="AJ164" i="82"/>
  <c r="Y165" i="82"/>
  <c r="CV83" i="71" l="1"/>
  <c r="DJ83" i="71" s="1"/>
  <c r="EP83" i="71" s="1"/>
  <c r="AJ165" i="82"/>
  <c r="Y166" i="82"/>
  <c r="EW82" i="71"/>
  <c r="CV84" i="71" l="1"/>
  <c r="DJ84" i="71" s="1"/>
  <c r="EP84" i="71" s="1"/>
  <c r="AJ166" i="82"/>
  <c r="Y167" i="82"/>
  <c r="EW83" i="71"/>
  <c r="CV85" i="71" l="1"/>
  <c r="DJ85" i="71" s="1"/>
  <c r="EP85" i="71" s="1"/>
  <c r="Y168" i="82"/>
  <c r="AJ167" i="82"/>
  <c r="EW84" i="71"/>
  <c r="CV86" i="71" l="1"/>
  <c r="DJ86" i="71" s="1"/>
  <c r="EP86" i="71" s="1"/>
  <c r="AJ168" i="82"/>
  <c r="Y169" i="82"/>
  <c r="EW85" i="71"/>
  <c r="CV87" i="71" l="1"/>
  <c r="DJ87" i="71" s="1"/>
  <c r="EP87" i="71" s="1"/>
  <c r="Y170" i="82"/>
  <c r="AJ169" i="82"/>
  <c r="EW86" i="71"/>
  <c r="CV88" i="71" l="1"/>
  <c r="DJ88" i="71" s="1"/>
  <c r="EP88" i="71" s="1"/>
  <c r="AJ170" i="82"/>
  <c r="Y171" i="82"/>
  <c r="EW87" i="71"/>
  <c r="CV89" i="71" l="1"/>
  <c r="DJ89" i="71" s="1"/>
  <c r="EP89" i="71" s="1"/>
  <c r="AJ171" i="82"/>
  <c r="Y172" i="82"/>
  <c r="EW88" i="71"/>
  <c r="CV90" i="71" l="1"/>
  <c r="DJ90" i="71" s="1"/>
  <c r="EP90" i="71" s="1"/>
  <c r="AJ172" i="82"/>
  <c r="Y173" i="82"/>
  <c r="EW89" i="71"/>
  <c r="CV91" i="71" l="1"/>
  <c r="DJ91" i="71" s="1"/>
  <c r="EP91" i="71" s="1"/>
  <c r="Y174" i="82"/>
  <c r="AJ173" i="82"/>
  <c r="EW90" i="71"/>
  <c r="CV92" i="71" l="1"/>
  <c r="DJ92" i="71" s="1"/>
  <c r="EP92" i="71" s="1"/>
  <c r="Y175" i="82"/>
  <c r="AJ174" i="82"/>
  <c r="EW91" i="71"/>
  <c r="CV93" i="71" l="1"/>
  <c r="DJ93" i="71" s="1"/>
  <c r="EP93" i="71" s="1"/>
  <c r="Y176" i="82"/>
  <c r="AJ175" i="82"/>
  <c r="EW92" i="71"/>
  <c r="CV94" i="71" l="1"/>
  <c r="DJ94" i="71" s="1"/>
  <c r="EP94" i="71" s="1"/>
  <c r="AJ176" i="82"/>
  <c r="Y177" i="82"/>
  <c r="EW93" i="71"/>
  <c r="CV95" i="71" l="1"/>
  <c r="DJ95" i="71" s="1"/>
  <c r="EP95" i="71" s="1"/>
  <c r="AJ177" i="82"/>
  <c r="Y178" i="82"/>
  <c r="EW94" i="71"/>
  <c r="CV96" i="71" l="1"/>
  <c r="DJ96" i="71" s="1"/>
  <c r="EP96" i="71" s="1"/>
  <c r="Y179" i="82"/>
  <c r="AJ178" i="82"/>
  <c r="EW95" i="71"/>
  <c r="CV97" i="71" l="1"/>
  <c r="DJ97" i="71" s="1"/>
  <c r="EP97" i="71" s="1"/>
  <c r="AJ179" i="82"/>
  <c r="Y180" i="82"/>
  <c r="EW96" i="71"/>
  <c r="CV98" i="71" l="1"/>
  <c r="DJ98" i="71" s="1"/>
  <c r="EP98" i="71" s="1"/>
  <c r="Y181" i="82"/>
  <c r="AJ180" i="82"/>
  <c r="EW97" i="71"/>
  <c r="CV99" i="71" l="1"/>
  <c r="DJ99" i="71" s="1"/>
  <c r="EP99" i="71" s="1"/>
  <c r="AJ181" i="82"/>
  <c r="Y182" i="82"/>
  <c r="EW98" i="71"/>
  <c r="CV100" i="71" l="1"/>
  <c r="DJ100" i="71" s="1"/>
  <c r="EP100" i="71" s="1"/>
  <c r="Y183" i="82"/>
  <c r="AJ183" i="82"/>
  <c r="AJ182" i="82"/>
  <c r="EW99" i="71"/>
  <c r="CV101" i="71" l="1"/>
  <c r="DJ101" i="71" s="1"/>
  <c r="EP101" i="71" s="1"/>
  <c r="Y184" i="82"/>
  <c r="EW100" i="71"/>
  <c r="CV102" i="71" l="1"/>
  <c r="DJ102" i="71" s="1"/>
  <c r="EP102" i="71" s="1"/>
  <c r="AJ184" i="82"/>
  <c r="Y185" i="82"/>
  <c r="EW101" i="71"/>
  <c r="CV103" i="71" l="1"/>
  <c r="DJ103" i="71" s="1"/>
  <c r="EP103" i="71" s="1"/>
  <c r="AJ185" i="82"/>
  <c r="Y186" i="82"/>
  <c r="EW102" i="71"/>
  <c r="CV104" i="71" l="1"/>
  <c r="DJ104" i="71" s="1"/>
  <c r="Y187" i="82"/>
  <c r="AJ186" i="82"/>
  <c r="EW103" i="71"/>
  <c r="EP104" i="71" l="1"/>
  <c r="Y188" i="82"/>
  <c r="AJ187" i="82"/>
  <c r="EW104" i="71"/>
  <c r="CS44" i="71" l="1"/>
  <c r="DG44" i="71" s="1"/>
  <c r="EM44" i="71" s="1"/>
  <c r="Y189" i="82"/>
  <c r="AJ188" i="82"/>
  <c r="CT46" i="71" l="1"/>
  <c r="DH46" i="71" s="1"/>
  <c r="EN46" i="71" s="1"/>
  <c r="AJ189" i="82"/>
  <c r="Y190" i="82"/>
  <c r="ET44" i="71"/>
  <c r="CU49" i="71" l="1"/>
  <c r="DI49" i="71" s="1"/>
  <c r="EO49" i="71" s="1"/>
  <c r="AJ190" i="82"/>
  <c r="Y191" i="82"/>
  <c r="EU46" i="71"/>
  <c r="CR43" i="71" l="1"/>
  <c r="DF43" i="71" s="1"/>
  <c r="DQ43" i="71" s="1"/>
  <c r="Y192" i="82"/>
  <c r="AJ191" i="82"/>
  <c r="EV49" i="71"/>
  <c r="DL43" i="71" l="1"/>
  <c r="DP43" i="71"/>
  <c r="DN43" i="71"/>
  <c r="DO43" i="71"/>
  <c r="DM43" i="71"/>
  <c r="EL43" i="71"/>
  <c r="AJ192" i="82"/>
  <c r="Y193" i="82"/>
  <c r="ES43" i="71"/>
  <c r="CS45" i="71" l="1"/>
  <c r="DG45" i="71" s="1"/>
  <c r="AJ193" i="82"/>
  <c r="Y194" i="82"/>
  <c r="ET45" i="71"/>
  <c r="EM45" i="71" l="1"/>
  <c r="Y195" i="82"/>
  <c r="AJ194" i="82"/>
  <c r="CT47" i="71" l="1"/>
  <c r="DH47" i="71" s="1"/>
  <c r="Y196" i="82"/>
  <c r="AJ195" i="82"/>
  <c r="EU47" i="71"/>
  <c r="EN47" i="71" l="1"/>
  <c r="Y197" i="82"/>
  <c r="AJ196" i="82"/>
  <c r="CU50" i="71" l="1"/>
  <c r="DI50" i="71" s="1"/>
  <c r="EO50" i="71" s="1"/>
  <c r="AJ197" i="82"/>
  <c r="Y198" i="82"/>
  <c r="CR44" i="71" l="1"/>
  <c r="DF44" i="71" s="1"/>
  <c r="DP44" i="71" s="1"/>
  <c r="AJ198" i="82"/>
  <c r="Y199" i="82"/>
  <c r="EV50" i="71"/>
  <c r="DM44" i="71" l="1"/>
  <c r="DN44" i="71"/>
  <c r="DL44" i="71"/>
  <c r="EL44" i="71"/>
  <c r="DQ44" i="71"/>
  <c r="DO44" i="71"/>
  <c r="AJ199" i="82"/>
  <c r="Y200" i="82"/>
  <c r="ES44" i="71"/>
  <c r="CS46" i="71" l="1"/>
  <c r="DG46" i="71" s="1"/>
  <c r="EM46" i="71" s="1"/>
  <c r="AJ200" i="82"/>
  <c r="Y201" i="82"/>
  <c r="Y13" i="82" l="1"/>
  <c r="CT48" i="71"/>
  <c r="DH48" i="71" s="1"/>
  <c r="EN48" i="71" s="1"/>
  <c r="AJ201" i="82"/>
  <c r="ET46" i="71"/>
  <c r="CU51" i="71" l="1"/>
  <c r="DI51" i="71" s="1"/>
  <c r="EO51" i="71" s="1"/>
  <c r="Z26" i="82"/>
  <c r="AK26" i="82"/>
  <c r="Z27" i="82"/>
  <c r="Z28" i="82" s="1"/>
  <c r="AK27" i="82"/>
  <c r="EU48" i="71"/>
  <c r="CR45" i="71" l="1"/>
  <c r="DF45" i="71" s="1"/>
  <c r="DO45" i="71" s="1"/>
  <c r="AK28" i="82"/>
  <c r="Z29" i="82"/>
  <c r="Z30" i="82"/>
  <c r="AK30" i="82" s="1"/>
  <c r="EV51" i="71"/>
  <c r="DN45" i="71" l="1"/>
  <c r="DM45" i="71"/>
  <c r="EL45" i="71"/>
  <c r="DL45" i="71"/>
  <c r="DQ45" i="71"/>
  <c r="DP45" i="71"/>
  <c r="AK29" i="82"/>
  <c r="Z31" i="82"/>
  <c r="Z32" i="82"/>
  <c r="AK32" i="82" s="1"/>
  <c r="ES45" i="71"/>
  <c r="CS47" i="71" l="1"/>
  <c r="DG47" i="71" s="1"/>
  <c r="EM47" i="71" s="1"/>
  <c r="AK31" i="82"/>
  <c r="Z33" i="82"/>
  <c r="Z34" i="82"/>
  <c r="Z35" i="82"/>
  <c r="AK33" i="82"/>
  <c r="CT49" i="71" l="1"/>
  <c r="DH49" i="71" s="1"/>
  <c r="EN49" i="71" s="1"/>
  <c r="AK34" i="82"/>
  <c r="AK35" i="82"/>
  <c r="Z36" i="82"/>
  <c r="AK36" i="82" s="1"/>
  <c r="ET47" i="71"/>
  <c r="CS48" i="71" l="1"/>
  <c r="DG48" i="71" s="1"/>
  <c r="EM48" i="71" s="1"/>
  <c r="Z37" i="82"/>
  <c r="Z38" i="82"/>
  <c r="AK38" i="82" s="1"/>
  <c r="EU49" i="71"/>
  <c r="CS49" i="71" l="1"/>
  <c r="DG49" i="71" s="1"/>
  <c r="CT50" i="71"/>
  <c r="DH50" i="71" s="1"/>
  <c r="CU52" i="71"/>
  <c r="DI52" i="71" s="1"/>
  <c r="CR46" i="71"/>
  <c r="DF46" i="71" s="1"/>
  <c r="Z39" i="82"/>
  <c r="AK39" i="82" s="1"/>
  <c r="AK37" i="82"/>
  <c r="ET48" i="71"/>
  <c r="CS50" i="71" l="1"/>
  <c r="DG50" i="71" s="1"/>
  <c r="EM49" i="71"/>
  <c r="DQ46" i="71"/>
  <c r="DM46" i="71"/>
  <c r="DL46" i="71"/>
  <c r="DN46" i="71"/>
  <c r="DO46" i="71"/>
  <c r="DP46" i="71"/>
  <c r="EL46" i="71"/>
  <c r="CR47" i="71"/>
  <c r="DF47" i="71" s="1"/>
  <c r="EO52" i="71"/>
  <c r="CU53" i="71"/>
  <c r="DI53" i="71" s="1"/>
  <c r="EN50" i="71"/>
  <c r="CT51" i="71"/>
  <c r="DH51" i="71" s="1"/>
  <c r="Z40" i="82"/>
  <c r="Z41" i="82"/>
  <c r="AK41" i="82"/>
  <c r="EU50" i="71"/>
  <c r="ES46" i="71"/>
  <c r="ET49" i="71"/>
  <c r="EV52" i="71"/>
  <c r="CS51" i="71" l="1"/>
  <c r="DG51" i="71" s="1"/>
  <c r="EM50" i="71"/>
  <c r="EN51" i="71"/>
  <c r="CT52" i="71"/>
  <c r="DH52" i="71" s="1"/>
  <c r="EO53" i="71"/>
  <c r="CU54" i="71"/>
  <c r="DI54" i="71" s="1"/>
  <c r="DQ47" i="71"/>
  <c r="DP47" i="71"/>
  <c r="DO47" i="71"/>
  <c r="DN47" i="71"/>
  <c r="EL47" i="71"/>
  <c r="DL47" i="71"/>
  <c r="DM47" i="71"/>
  <c r="CR48" i="71"/>
  <c r="DF48" i="71" s="1"/>
  <c r="Z42" i="82"/>
  <c r="Z43" i="82"/>
  <c r="AK40" i="82"/>
  <c r="AK43" i="82"/>
  <c r="AK42" i="82"/>
  <c r="EV53" i="71"/>
  <c r="ES47" i="71"/>
  <c r="ET50" i="71"/>
  <c r="EU51" i="71"/>
  <c r="CS52" i="71" l="1"/>
  <c r="DG52" i="71" s="1"/>
  <c r="EM51" i="71"/>
  <c r="DQ48" i="71"/>
  <c r="DN48" i="71"/>
  <c r="DL48" i="71"/>
  <c r="DM48" i="71"/>
  <c r="EL48" i="71"/>
  <c r="DO48" i="71"/>
  <c r="DP48" i="71"/>
  <c r="CR49" i="71"/>
  <c r="DF49" i="71" s="1"/>
  <c r="EO54" i="71"/>
  <c r="CU55" i="71"/>
  <c r="DI55" i="71" s="1"/>
  <c r="EN52" i="71"/>
  <c r="CT53" i="71"/>
  <c r="DH53" i="71" s="1"/>
  <c r="Z44" i="82"/>
  <c r="Z45" i="82"/>
  <c r="AK45" i="82"/>
  <c r="Z46" i="82"/>
  <c r="Z47" i="82"/>
  <c r="AK44" i="82"/>
  <c r="ES48" i="71"/>
  <c r="EU52" i="71"/>
  <c r="ET51" i="71"/>
  <c r="EV54" i="71"/>
  <c r="CS53" i="71" l="1"/>
  <c r="DG53" i="71" s="1"/>
  <c r="EM52" i="71"/>
  <c r="EN53" i="71"/>
  <c r="CT54" i="71"/>
  <c r="DH54" i="71" s="1"/>
  <c r="EO55" i="71"/>
  <c r="CU56" i="71"/>
  <c r="DI56" i="71" s="1"/>
  <c r="DQ49" i="71"/>
  <c r="EL49" i="71"/>
  <c r="DL49" i="71"/>
  <c r="DN49" i="71"/>
  <c r="DM49" i="71"/>
  <c r="DP49" i="71"/>
  <c r="DO49" i="71"/>
  <c r="CR50" i="71"/>
  <c r="DF50" i="71" s="1"/>
  <c r="AK47" i="82"/>
  <c r="AK46" i="82"/>
  <c r="Z48" i="82"/>
  <c r="ET52" i="71"/>
  <c r="ES49" i="71"/>
  <c r="EV55" i="71"/>
  <c r="EU53" i="71"/>
  <c r="CS54" i="71" l="1"/>
  <c r="DG54" i="71" s="1"/>
  <c r="EM53" i="71"/>
  <c r="DQ50" i="71"/>
  <c r="EL50" i="71"/>
  <c r="DL50" i="71"/>
  <c r="DN50" i="71"/>
  <c r="DP50" i="71"/>
  <c r="DO50" i="71"/>
  <c r="DM50" i="71"/>
  <c r="CR51" i="71"/>
  <c r="DF51" i="71" s="1"/>
  <c r="EO56" i="71"/>
  <c r="CU57" i="71"/>
  <c r="DI57" i="71" s="1"/>
  <c r="EN54" i="71"/>
  <c r="CT55" i="71"/>
  <c r="DH55" i="71" s="1"/>
  <c r="AK48" i="82"/>
  <c r="Z49" i="82"/>
  <c r="ES50" i="71"/>
  <c r="ET53" i="71"/>
  <c r="EV56" i="71"/>
  <c r="EU54" i="71"/>
  <c r="CS55" i="71" l="1"/>
  <c r="DG55" i="71" s="1"/>
  <c r="EM54" i="71"/>
  <c r="EN55" i="71"/>
  <c r="CT56" i="71"/>
  <c r="DH56" i="71" s="1"/>
  <c r="EO57" i="71"/>
  <c r="CU58" i="71"/>
  <c r="DI58" i="71" s="1"/>
  <c r="DQ51" i="71"/>
  <c r="DN51" i="71"/>
  <c r="DM51" i="71"/>
  <c r="DL51" i="71"/>
  <c r="EL51" i="71"/>
  <c r="DP51" i="71"/>
  <c r="DO51" i="71"/>
  <c r="CR52" i="71"/>
  <c r="DF52" i="71" s="1"/>
  <c r="AK49" i="82"/>
  <c r="Z50" i="82"/>
  <c r="EU55" i="71"/>
  <c r="ET54" i="71"/>
  <c r="ES51" i="71"/>
  <c r="EV57" i="71"/>
  <c r="CS56" i="71" l="1"/>
  <c r="DG56" i="71" s="1"/>
  <c r="EM55" i="71"/>
  <c r="DQ52" i="71"/>
  <c r="DP52" i="71"/>
  <c r="DN52" i="71"/>
  <c r="DM52" i="71"/>
  <c r="EL52" i="71"/>
  <c r="DL52" i="71"/>
  <c r="DO52" i="71"/>
  <c r="CR53" i="71"/>
  <c r="DF53" i="71" s="1"/>
  <c r="EO58" i="71"/>
  <c r="CU59" i="71"/>
  <c r="DI59" i="71" s="1"/>
  <c r="EN56" i="71"/>
  <c r="CT57" i="71"/>
  <c r="DH57" i="71" s="1"/>
  <c r="Z51" i="82"/>
  <c r="AK50" i="82"/>
  <c r="ES52" i="71"/>
  <c r="EU56" i="71"/>
  <c r="EV58" i="71"/>
  <c r="ET55" i="71"/>
  <c r="CS57" i="71" l="1"/>
  <c r="DG57" i="71" s="1"/>
  <c r="EM57" i="71" s="1"/>
  <c r="EM56" i="71"/>
  <c r="EN57" i="71"/>
  <c r="CT58" i="71"/>
  <c r="DH58" i="71" s="1"/>
  <c r="EO59" i="71"/>
  <c r="CU60" i="71"/>
  <c r="DI60" i="71" s="1"/>
  <c r="DQ53" i="71"/>
  <c r="DN53" i="71"/>
  <c r="DP53" i="71"/>
  <c r="DL53" i="71"/>
  <c r="EL53" i="71"/>
  <c r="DO53" i="71"/>
  <c r="DM53" i="71"/>
  <c r="CR54" i="71"/>
  <c r="AK51" i="82"/>
  <c r="Z52" i="82"/>
  <c r="EU57" i="71"/>
  <c r="ES53" i="71"/>
  <c r="EV59" i="71"/>
  <c r="ET56" i="71"/>
  <c r="CS58" i="71" l="1"/>
  <c r="DG58" i="71" s="1"/>
  <c r="DF54" i="71"/>
  <c r="DQ54" i="71" s="1"/>
  <c r="CR55" i="71"/>
  <c r="EO60" i="71"/>
  <c r="CU61" i="71"/>
  <c r="DI61" i="71" s="1"/>
  <c r="EN58" i="71"/>
  <c r="CT59" i="71"/>
  <c r="DH59" i="71" s="1"/>
  <c r="AK52" i="82"/>
  <c r="Z53" i="82"/>
  <c r="EV60" i="71"/>
  <c r="ET57" i="71"/>
  <c r="EU58" i="71"/>
  <c r="CS59" i="71" l="1"/>
  <c r="DG59" i="71" s="1"/>
  <c r="EM58" i="71"/>
  <c r="EN59" i="71"/>
  <c r="CT60" i="71"/>
  <c r="DH60" i="71" s="1"/>
  <c r="EO61" i="71"/>
  <c r="CU62" i="71"/>
  <c r="DI62" i="71" s="1"/>
  <c r="DF55" i="71"/>
  <c r="DQ55" i="71" s="1"/>
  <c r="CR56" i="71"/>
  <c r="EL54" i="71"/>
  <c r="DP54" i="71"/>
  <c r="DM54" i="71"/>
  <c r="DO54" i="71"/>
  <c r="DL54" i="71"/>
  <c r="DN54" i="71"/>
  <c r="AK53" i="82"/>
  <c r="Z54" i="82"/>
  <c r="EV61" i="71"/>
  <c r="EU59" i="71"/>
  <c r="ES54" i="71"/>
  <c r="ET58" i="71"/>
  <c r="CS60" i="71" l="1"/>
  <c r="DG60" i="71" s="1"/>
  <c r="EM59" i="71"/>
  <c r="DF56" i="71"/>
  <c r="DQ56" i="71" s="1"/>
  <c r="CR57" i="71"/>
  <c r="DN55" i="71"/>
  <c r="DP55" i="71"/>
  <c r="DM55" i="71"/>
  <c r="EL55" i="71"/>
  <c r="DL55" i="71"/>
  <c r="DO55" i="71"/>
  <c r="EO62" i="71"/>
  <c r="CU63" i="71"/>
  <c r="DI63" i="71" s="1"/>
  <c r="EN60" i="71"/>
  <c r="CT61" i="71"/>
  <c r="DH61" i="71" s="1"/>
  <c r="AK54" i="82"/>
  <c r="Z55" i="82"/>
  <c r="EV62" i="71"/>
  <c r="ES55" i="71"/>
  <c r="ET59" i="71"/>
  <c r="EU60" i="71"/>
  <c r="CS61" i="71" l="1"/>
  <c r="DG61" i="71" s="1"/>
  <c r="EM60" i="71"/>
  <c r="EN61" i="71"/>
  <c r="CT62" i="71"/>
  <c r="DH62" i="71" s="1"/>
  <c r="EO63" i="71"/>
  <c r="CU64" i="71"/>
  <c r="DI64" i="71" s="1"/>
  <c r="DF57" i="71"/>
  <c r="DQ57" i="71" s="1"/>
  <c r="CR58" i="71"/>
  <c r="DF58" i="71" s="1"/>
  <c r="DP56" i="71"/>
  <c r="DO56" i="71"/>
  <c r="EL56" i="71"/>
  <c r="DL56" i="71"/>
  <c r="DN56" i="71"/>
  <c r="DM56" i="71"/>
  <c r="AK55" i="82"/>
  <c r="Z56" i="82"/>
  <c r="EU61" i="71"/>
  <c r="ET60" i="71"/>
  <c r="EV63" i="71"/>
  <c r="ES56" i="71"/>
  <c r="CS62" i="71" l="1"/>
  <c r="DG62" i="71" s="1"/>
  <c r="EM61" i="71"/>
  <c r="DQ58" i="71"/>
  <c r="DO58" i="71"/>
  <c r="DP58" i="71"/>
  <c r="DL58" i="71"/>
  <c r="DM58" i="71"/>
  <c r="EL58" i="71"/>
  <c r="DN58" i="71"/>
  <c r="CR59" i="71"/>
  <c r="DF59" i="71" s="1"/>
  <c r="EL57" i="71"/>
  <c r="DN57" i="71"/>
  <c r="DM57" i="71"/>
  <c r="DP57" i="71"/>
  <c r="DL57" i="71"/>
  <c r="DO57" i="71"/>
  <c r="EO64" i="71"/>
  <c r="CU65" i="71"/>
  <c r="DI65" i="71" s="1"/>
  <c r="EN62" i="71"/>
  <c r="CT63" i="71"/>
  <c r="DH63" i="71" s="1"/>
  <c r="AK56" i="82"/>
  <c r="Z57" i="82"/>
  <c r="EV64" i="71"/>
  <c r="ES58" i="71"/>
  <c r="EU62" i="71"/>
  <c r="ET61" i="71"/>
  <c r="ES57" i="71"/>
  <c r="CS63" i="71" l="1"/>
  <c r="DG63" i="71" s="1"/>
  <c r="EM62" i="71"/>
  <c r="EN63" i="71"/>
  <c r="CT64" i="71"/>
  <c r="DH64" i="71" s="1"/>
  <c r="EO65" i="71"/>
  <c r="CU66" i="71"/>
  <c r="DI66" i="71" s="1"/>
  <c r="DQ59" i="71"/>
  <c r="DN59" i="71"/>
  <c r="DO59" i="71"/>
  <c r="DM59" i="71"/>
  <c r="DP59" i="71"/>
  <c r="DL59" i="71"/>
  <c r="EL59" i="71"/>
  <c r="CR60" i="71"/>
  <c r="DF60" i="71" s="1"/>
  <c r="AK57" i="82"/>
  <c r="Z58" i="82"/>
  <c r="EV65" i="71"/>
  <c r="EU63" i="71"/>
  <c r="ET62" i="71"/>
  <c r="ES59" i="71"/>
  <c r="CS64" i="71" l="1"/>
  <c r="DG64" i="71" s="1"/>
  <c r="EM63" i="71"/>
  <c r="DQ60" i="71"/>
  <c r="DM60" i="71"/>
  <c r="DO60" i="71"/>
  <c r="DL60" i="71"/>
  <c r="DN60" i="71"/>
  <c r="DP60" i="71"/>
  <c r="EL60" i="71"/>
  <c r="CR61" i="71"/>
  <c r="EO66" i="71"/>
  <c r="CU67" i="71"/>
  <c r="DI67" i="71" s="1"/>
  <c r="EN64" i="71"/>
  <c r="CT65" i="71"/>
  <c r="DH65" i="71" s="1"/>
  <c r="Z59" i="82"/>
  <c r="AK58" i="82"/>
  <c r="ET63" i="71"/>
  <c r="EU64" i="71"/>
  <c r="EV66" i="71"/>
  <c r="ES60" i="71"/>
  <c r="CS65" i="71" l="1"/>
  <c r="DG65" i="71" s="1"/>
  <c r="EM64" i="71"/>
  <c r="EN65" i="71"/>
  <c r="CT66" i="71"/>
  <c r="DH66" i="71" s="1"/>
  <c r="EO67" i="71"/>
  <c r="CU68" i="71"/>
  <c r="DI68" i="71" s="1"/>
  <c r="DF61" i="71"/>
  <c r="DQ61" i="71" s="1"/>
  <c r="CR62" i="71"/>
  <c r="AK59" i="82"/>
  <c r="Z60" i="82"/>
  <c r="EV67" i="71"/>
  <c r="ET64" i="71"/>
  <c r="EU65" i="71"/>
  <c r="CS66" i="71" l="1"/>
  <c r="DG66" i="71" s="1"/>
  <c r="EM65" i="71"/>
  <c r="DF62" i="71"/>
  <c r="DQ62" i="71" s="1"/>
  <c r="CR63" i="71"/>
  <c r="DO61" i="71"/>
  <c r="DM61" i="71"/>
  <c r="DN61" i="71"/>
  <c r="DL61" i="71"/>
  <c r="DP61" i="71"/>
  <c r="EL61" i="71"/>
  <c r="EO68" i="71"/>
  <c r="CU69" i="71"/>
  <c r="DI69" i="71" s="1"/>
  <c r="EN66" i="71"/>
  <c r="CT67" i="71"/>
  <c r="DH67" i="71" s="1"/>
  <c r="AK60" i="82"/>
  <c r="Z61" i="82"/>
  <c r="ES61" i="71"/>
  <c r="EU66" i="71"/>
  <c r="EV68" i="71"/>
  <c r="ET65" i="71"/>
  <c r="CS67" i="71" l="1"/>
  <c r="DG67" i="71" s="1"/>
  <c r="EM66" i="71"/>
  <c r="EN67" i="71"/>
  <c r="CT68" i="71"/>
  <c r="DH68" i="71" s="1"/>
  <c r="EO69" i="71"/>
  <c r="CU70" i="71"/>
  <c r="DI70" i="71" s="1"/>
  <c r="DF63" i="71"/>
  <c r="DQ63" i="71" s="1"/>
  <c r="CR64" i="71"/>
  <c r="DO62" i="71"/>
  <c r="DM62" i="71"/>
  <c r="DP62" i="71"/>
  <c r="DN62" i="71"/>
  <c r="DL62" i="71"/>
  <c r="EL62" i="71"/>
  <c r="AK61" i="82"/>
  <c r="Z62" i="82"/>
  <c r="ES62" i="71"/>
  <c r="EU67" i="71"/>
  <c r="ET66" i="71"/>
  <c r="EV69" i="71"/>
  <c r="CS68" i="71" l="1"/>
  <c r="DG68" i="71" s="1"/>
  <c r="EM67" i="71"/>
  <c r="DF64" i="71"/>
  <c r="DQ64" i="71" s="1"/>
  <c r="CR65" i="71"/>
  <c r="DN63" i="71"/>
  <c r="DM63" i="71"/>
  <c r="DL63" i="71"/>
  <c r="DO63" i="71"/>
  <c r="DP63" i="71"/>
  <c r="EL63" i="71"/>
  <c r="EO70" i="71"/>
  <c r="CU71" i="71"/>
  <c r="DI71" i="71" s="1"/>
  <c r="EN68" i="71"/>
  <c r="CT69" i="71"/>
  <c r="DH69" i="71" s="1"/>
  <c r="AK62" i="82"/>
  <c r="Z63" i="82"/>
  <c r="ES63" i="71"/>
  <c r="EU68" i="71"/>
  <c r="ET67" i="71"/>
  <c r="EV70" i="71"/>
  <c r="CS69" i="71" l="1"/>
  <c r="DG69" i="71" s="1"/>
  <c r="EM68" i="71"/>
  <c r="EN69" i="71"/>
  <c r="CT70" i="71"/>
  <c r="DH70" i="71" s="1"/>
  <c r="EO71" i="71"/>
  <c r="CU72" i="71"/>
  <c r="DI72" i="71" s="1"/>
  <c r="DF65" i="71"/>
  <c r="DQ65" i="71" s="1"/>
  <c r="CR66" i="71"/>
  <c r="DF66" i="71" s="1"/>
  <c r="DP64" i="71"/>
  <c r="EL64" i="71"/>
  <c r="DO64" i="71"/>
  <c r="DL64" i="71"/>
  <c r="DM64" i="71"/>
  <c r="DN64" i="71"/>
  <c r="AK63" i="82"/>
  <c r="Z64" i="82"/>
  <c r="EU69" i="71"/>
  <c r="ES64" i="71"/>
  <c r="ET68" i="71"/>
  <c r="EV71" i="71"/>
  <c r="CS70" i="71" l="1"/>
  <c r="DG70" i="71" s="1"/>
  <c r="EM69" i="71"/>
  <c r="DQ66" i="71"/>
  <c r="DL66" i="71"/>
  <c r="DP66" i="71"/>
  <c r="EL66" i="71"/>
  <c r="DO66" i="71"/>
  <c r="DN66" i="71"/>
  <c r="DM66" i="71"/>
  <c r="CR67" i="71"/>
  <c r="DM65" i="71"/>
  <c r="DP65" i="71"/>
  <c r="EL65" i="71"/>
  <c r="DL65" i="71"/>
  <c r="DN65" i="71"/>
  <c r="DO65" i="71"/>
  <c r="EO72" i="71"/>
  <c r="CU73" i="71"/>
  <c r="DI73" i="71" s="1"/>
  <c r="EN70" i="71"/>
  <c r="CT71" i="71"/>
  <c r="DH71" i="71" s="1"/>
  <c r="AK64" i="82"/>
  <c r="Z65" i="82"/>
  <c r="ES66" i="71"/>
  <c r="EV72" i="71"/>
  <c r="EU70" i="71"/>
  <c r="ES65" i="71"/>
  <c r="ET69" i="71"/>
  <c r="CS71" i="71" l="1"/>
  <c r="DG71" i="71" s="1"/>
  <c r="EM70" i="71"/>
  <c r="EN71" i="71"/>
  <c r="CT72" i="71"/>
  <c r="DH72" i="71" s="1"/>
  <c r="EO73" i="71"/>
  <c r="CU74" i="71"/>
  <c r="DI74" i="71" s="1"/>
  <c r="DF67" i="71"/>
  <c r="DQ67" i="71" s="1"/>
  <c r="CR68" i="71"/>
  <c r="DF68" i="71" s="1"/>
  <c r="AK65" i="82"/>
  <c r="Z66" i="82"/>
  <c r="EV73" i="71"/>
  <c r="EU71" i="71"/>
  <c r="ET70" i="71"/>
  <c r="CS72" i="71" l="1"/>
  <c r="DG72" i="71" s="1"/>
  <c r="EM71" i="71"/>
  <c r="DQ68" i="71"/>
  <c r="DN68" i="71"/>
  <c r="EL68" i="71"/>
  <c r="DM68" i="71"/>
  <c r="DL68" i="71"/>
  <c r="DP68" i="71"/>
  <c r="DO68" i="71"/>
  <c r="CR69" i="71"/>
  <c r="DN67" i="71"/>
  <c r="DL67" i="71"/>
  <c r="DP67" i="71"/>
  <c r="DO67" i="71"/>
  <c r="DM67" i="71"/>
  <c r="EL67" i="71"/>
  <c r="EO74" i="71"/>
  <c r="CU75" i="71"/>
  <c r="DI75" i="71" s="1"/>
  <c r="EN72" i="71"/>
  <c r="CT73" i="71"/>
  <c r="DH73" i="71" s="1"/>
  <c r="Z67" i="82"/>
  <c r="AK66" i="82"/>
  <c r="ES68" i="71"/>
  <c r="ET71" i="71"/>
  <c r="ES67" i="71"/>
  <c r="EV74" i="71"/>
  <c r="EU72" i="71"/>
  <c r="CS73" i="71" l="1"/>
  <c r="DG73" i="71" s="1"/>
  <c r="EM72" i="71"/>
  <c r="EN73" i="71"/>
  <c r="CT74" i="71"/>
  <c r="DH74" i="71" s="1"/>
  <c r="EO75" i="71"/>
  <c r="CU76" i="71"/>
  <c r="DI76" i="71" s="1"/>
  <c r="DF69" i="71"/>
  <c r="DQ69" i="71" s="1"/>
  <c r="CR70" i="71"/>
  <c r="DF70" i="71" s="1"/>
  <c r="Z68" i="82"/>
  <c r="AK67" i="82"/>
  <c r="ET72" i="71"/>
  <c r="EU73" i="71"/>
  <c r="EV75" i="71"/>
  <c r="CS74" i="71" l="1"/>
  <c r="DG74" i="71" s="1"/>
  <c r="EM73" i="71"/>
  <c r="DQ70" i="71"/>
  <c r="DM70" i="71"/>
  <c r="DP70" i="71"/>
  <c r="EL70" i="71"/>
  <c r="DN70" i="71"/>
  <c r="DL70" i="71"/>
  <c r="DO70" i="71"/>
  <c r="CR71" i="71"/>
  <c r="DL69" i="71"/>
  <c r="DO69" i="71"/>
  <c r="DM69" i="71"/>
  <c r="EL69" i="71"/>
  <c r="DN69" i="71"/>
  <c r="DP69" i="71"/>
  <c r="EO76" i="71"/>
  <c r="CU77" i="71"/>
  <c r="DI77" i="71" s="1"/>
  <c r="EN74" i="71"/>
  <c r="CT75" i="71"/>
  <c r="DH75" i="71" s="1"/>
  <c r="Z69" i="82"/>
  <c r="AK68" i="82"/>
  <c r="EU74" i="71"/>
  <c r="ES70" i="71"/>
  <c r="EV76" i="71"/>
  <c r="ES69" i="71"/>
  <c r="ET73" i="71"/>
  <c r="CS75" i="71" l="1"/>
  <c r="DG75" i="71" s="1"/>
  <c r="EM74" i="71"/>
  <c r="EN75" i="71"/>
  <c r="CT76" i="71"/>
  <c r="DH76" i="71" s="1"/>
  <c r="EO77" i="71"/>
  <c r="CU78" i="71"/>
  <c r="DI78" i="71" s="1"/>
  <c r="DF71" i="71"/>
  <c r="DQ71" i="71" s="1"/>
  <c r="CR72" i="71"/>
  <c r="Z70" i="82"/>
  <c r="AK69" i="82"/>
  <c r="EV77" i="71"/>
  <c r="ET74" i="71"/>
  <c r="EU75" i="71"/>
  <c r="CS76" i="71" l="1"/>
  <c r="DG76" i="71" s="1"/>
  <c r="EM75" i="71"/>
  <c r="DF72" i="71"/>
  <c r="DQ72" i="71" s="1"/>
  <c r="CR73" i="71"/>
  <c r="DN71" i="71"/>
  <c r="EL71" i="71"/>
  <c r="DO71" i="71"/>
  <c r="DM71" i="71"/>
  <c r="DL71" i="71"/>
  <c r="DP71" i="71"/>
  <c r="EO78" i="71"/>
  <c r="CU79" i="71"/>
  <c r="DI79" i="71" s="1"/>
  <c r="EN76" i="71"/>
  <c r="CT77" i="71"/>
  <c r="DH77" i="71" s="1"/>
  <c r="AK70" i="82"/>
  <c r="Z71" i="82"/>
  <c r="ET75" i="71"/>
  <c r="EU76" i="71"/>
  <c r="ES71" i="71"/>
  <c r="EV78" i="71"/>
  <c r="CS77" i="71" l="1"/>
  <c r="DG77" i="71" s="1"/>
  <c r="EM76" i="71"/>
  <c r="EN77" i="71"/>
  <c r="CT78" i="71"/>
  <c r="DH78" i="71" s="1"/>
  <c r="EO79" i="71"/>
  <c r="CU80" i="71"/>
  <c r="DI80" i="71" s="1"/>
  <c r="DF73" i="71"/>
  <c r="DQ73" i="71" s="1"/>
  <c r="CR74" i="71"/>
  <c r="DF74" i="71" s="1"/>
  <c r="DP72" i="71"/>
  <c r="DM72" i="71"/>
  <c r="DO72" i="71"/>
  <c r="EL72" i="71"/>
  <c r="DN72" i="71"/>
  <c r="DL72" i="71"/>
  <c r="Z72" i="82"/>
  <c r="AK71" i="82"/>
  <c r="ES72" i="71"/>
  <c r="EU77" i="71"/>
  <c r="EV79" i="71"/>
  <c r="ET76" i="71"/>
  <c r="CS78" i="71" l="1"/>
  <c r="DG78" i="71" s="1"/>
  <c r="EM77" i="71"/>
  <c r="DQ74" i="71"/>
  <c r="EL74" i="71"/>
  <c r="DO74" i="71"/>
  <c r="DM74" i="71"/>
  <c r="DL74" i="71"/>
  <c r="DP74" i="71"/>
  <c r="DN74" i="71"/>
  <c r="CR75" i="71"/>
  <c r="DN73" i="71"/>
  <c r="DO73" i="71"/>
  <c r="DL73" i="71"/>
  <c r="DM73" i="71"/>
  <c r="DP73" i="71"/>
  <c r="EL73" i="71"/>
  <c r="EO80" i="71"/>
  <c r="CU81" i="71"/>
  <c r="DI81" i="71" s="1"/>
  <c r="EN78" i="71"/>
  <c r="CT79" i="71"/>
  <c r="DH79" i="71" s="1"/>
  <c r="Z73" i="82"/>
  <c r="AK72" i="82"/>
  <c r="EV80" i="71"/>
  <c r="ET77" i="71"/>
  <c r="ES74" i="71"/>
  <c r="EU78" i="71"/>
  <c r="ES73" i="71"/>
  <c r="CS79" i="71" l="1"/>
  <c r="DG79" i="71" s="1"/>
  <c r="EM78" i="71"/>
  <c r="EN79" i="71"/>
  <c r="CT80" i="71"/>
  <c r="DH80" i="71" s="1"/>
  <c r="EO81" i="71"/>
  <c r="CU82" i="71"/>
  <c r="DI82" i="71" s="1"/>
  <c r="DF75" i="71"/>
  <c r="DQ75" i="71" s="1"/>
  <c r="CR76" i="71"/>
  <c r="DF76" i="71" s="1"/>
  <c r="Z74" i="82"/>
  <c r="AK73" i="82"/>
  <c r="EV81" i="71"/>
  <c r="EU79" i="71"/>
  <c r="ET78" i="71"/>
  <c r="CS80" i="71" l="1"/>
  <c r="DG80" i="71" s="1"/>
  <c r="EM79" i="71"/>
  <c r="DQ76" i="71"/>
  <c r="DN76" i="71"/>
  <c r="DO76" i="71"/>
  <c r="DM76" i="71"/>
  <c r="DL76" i="71"/>
  <c r="EL76" i="71"/>
  <c r="DP76" i="71"/>
  <c r="CR77" i="71"/>
  <c r="DF77" i="71" s="1"/>
  <c r="DN75" i="71"/>
  <c r="DL75" i="71"/>
  <c r="DO75" i="71"/>
  <c r="DM75" i="71"/>
  <c r="DP75" i="71"/>
  <c r="EL75" i="71"/>
  <c r="EO82" i="71"/>
  <c r="CU83" i="71"/>
  <c r="DI83" i="71" s="1"/>
  <c r="EN80" i="71"/>
  <c r="CT81" i="71"/>
  <c r="DH81" i="71" s="1"/>
  <c r="AK74" i="82"/>
  <c r="Z75" i="82"/>
  <c r="ES75" i="71"/>
  <c r="EU80" i="71"/>
  <c r="ES76" i="71"/>
  <c r="ET79" i="71"/>
  <c r="EV82" i="71"/>
  <c r="CS81" i="71" l="1"/>
  <c r="DG81" i="71" s="1"/>
  <c r="EM80" i="71"/>
  <c r="EN81" i="71"/>
  <c r="CT82" i="71"/>
  <c r="DH82" i="71" s="1"/>
  <c r="EO83" i="71"/>
  <c r="CU84" i="71"/>
  <c r="DI84" i="71" s="1"/>
  <c r="DQ77" i="71"/>
  <c r="DN77" i="71"/>
  <c r="DO77" i="71"/>
  <c r="DP77" i="71"/>
  <c r="DM77" i="71"/>
  <c r="DL77" i="71"/>
  <c r="EL77" i="71"/>
  <c r="CR78" i="71"/>
  <c r="AK75" i="82"/>
  <c r="Z76" i="82"/>
  <c r="ES77" i="71"/>
  <c r="ET80" i="71"/>
  <c r="EU81" i="71"/>
  <c r="EV83" i="71"/>
  <c r="CS82" i="71" l="1"/>
  <c r="DG82" i="71" s="1"/>
  <c r="EM81" i="71"/>
  <c r="DF78" i="71"/>
  <c r="DQ78" i="71" s="1"/>
  <c r="CR79" i="71"/>
  <c r="EO84" i="71"/>
  <c r="CU85" i="71"/>
  <c r="DI85" i="71" s="1"/>
  <c r="EN82" i="71"/>
  <c r="CT83" i="71"/>
  <c r="DH83" i="71" s="1"/>
  <c r="AK76" i="82"/>
  <c r="Z77" i="82"/>
  <c r="EV84" i="71"/>
  <c r="EU82" i="71"/>
  <c r="ET81" i="71"/>
  <c r="CS83" i="71" l="1"/>
  <c r="DG83" i="71" s="1"/>
  <c r="EM82" i="71"/>
  <c r="EN83" i="71"/>
  <c r="CT84" i="71"/>
  <c r="DH84" i="71" s="1"/>
  <c r="EO85" i="71"/>
  <c r="CU86" i="71"/>
  <c r="DI86" i="71" s="1"/>
  <c r="DF79" i="71"/>
  <c r="DQ79" i="71" s="1"/>
  <c r="CR80" i="71"/>
  <c r="DF80" i="71" s="1"/>
  <c r="DP78" i="71"/>
  <c r="DO78" i="71"/>
  <c r="DL78" i="71"/>
  <c r="EL78" i="71"/>
  <c r="DM78" i="71"/>
  <c r="DN78" i="71"/>
  <c r="AK77" i="82"/>
  <c r="Z78" i="82"/>
  <c r="ES78" i="71"/>
  <c r="ET82" i="71"/>
  <c r="EV85" i="71"/>
  <c r="EU83" i="71"/>
  <c r="CS84" i="71" l="1"/>
  <c r="DG84" i="71" s="1"/>
  <c r="EM83" i="71"/>
  <c r="DQ80" i="71"/>
  <c r="DM80" i="71"/>
  <c r="EL80" i="71"/>
  <c r="DL80" i="71"/>
  <c r="DP80" i="71"/>
  <c r="DN80" i="71"/>
  <c r="DO80" i="71"/>
  <c r="CR81" i="71"/>
  <c r="DF81" i="71" s="1"/>
  <c r="DM79" i="71"/>
  <c r="DL79" i="71"/>
  <c r="DN79" i="71"/>
  <c r="DO79" i="71"/>
  <c r="EL79" i="71"/>
  <c r="DP79" i="71"/>
  <c r="EO86" i="71"/>
  <c r="CU87" i="71"/>
  <c r="DI87" i="71" s="1"/>
  <c r="EN84" i="71"/>
  <c r="CT85" i="71"/>
  <c r="DH85" i="71" s="1"/>
  <c r="Z79" i="82"/>
  <c r="AK78" i="82"/>
  <c r="ES80" i="71"/>
  <c r="EV86" i="71"/>
  <c r="EU84" i="71"/>
  <c r="ET83" i="71"/>
  <c r="ES79" i="71"/>
  <c r="CS85" i="71" l="1"/>
  <c r="DG85" i="71" s="1"/>
  <c r="EM84" i="71"/>
  <c r="EN85" i="71"/>
  <c r="CT86" i="71"/>
  <c r="DH86" i="71" s="1"/>
  <c r="EO87" i="71"/>
  <c r="CU88" i="71"/>
  <c r="DI88" i="71" s="1"/>
  <c r="DQ81" i="71"/>
  <c r="DP81" i="71"/>
  <c r="DL81" i="71"/>
  <c r="DO81" i="71"/>
  <c r="DM81" i="71"/>
  <c r="EL81" i="71"/>
  <c r="DN81" i="71"/>
  <c r="CR82" i="71"/>
  <c r="Z80" i="82"/>
  <c r="AK79" i="82"/>
  <c r="EU85" i="71"/>
  <c r="ES81" i="71"/>
  <c r="EV87" i="71"/>
  <c r="ET84" i="71"/>
  <c r="CS86" i="71" l="1"/>
  <c r="DG86" i="71" s="1"/>
  <c r="EM85" i="71"/>
  <c r="DF82" i="71"/>
  <c r="DQ82" i="71" s="1"/>
  <c r="CR83" i="71"/>
  <c r="EO88" i="71"/>
  <c r="CU89" i="71"/>
  <c r="DI89" i="71" s="1"/>
  <c r="EN86" i="71"/>
  <c r="CT87" i="71"/>
  <c r="DH87" i="71" s="1"/>
  <c r="AK80" i="82"/>
  <c r="Z81" i="82"/>
  <c r="EV88" i="71"/>
  <c r="ET85" i="71"/>
  <c r="EU86" i="71"/>
  <c r="CS87" i="71" l="1"/>
  <c r="DG87" i="71" s="1"/>
  <c r="EM86" i="71"/>
  <c r="EN87" i="71"/>
  <c r="CT88" i="71"/>
  <c r="DH88" i="71" s="1"/>
  <c r="EO89" i="71"/>
  <c r="CU90" i="71"/>
  <c r="DI90" i="71" s="1"/>
  <c r="DF83" i="71"/>
  <c r="DQ83" i="71" s="1"/>
  <c r="CR84" i="71"/>
  <c r="DF84" i="71" s="1"/>
  <c r="DO82" i="71"/>
  <c r="DM82" i="71"/>
  <c r="DP82" i="71"/>
  <c r="EL82" i="71"/>
  <c r="DL82" i="71"/>
  <c r="DN82" i="71"/>
  <c r="Z82" i="82"/>
  <c r="AK81" i="82"/>
  <c r="ET86" i="71"/>
  <c r="ES82" i="71"/>
  <c r="EV89" i="71"/>
  <c r="EU87" i="71"/>
  <c r="CS88" i="71" l="1"/>
  <c r="DG88" i="71" s="1"/>
  <c r="EM87" i="71"/>
  <c r="DQ84" i="71"/>
  <c r="DL84" i="71"/>
  <c r="DN84" i="71"/>
  <c r="DP84" i="71"/>
  <c r="DO84" i="71"/>
  <c r="EL84" i="71"/>
  <c r="DM84" i="71"/>
  <c r="CR85" i="71"/>
  <c r="DP83" i="71"/>
  <c r="EL83" i="71"/>
  <c r="DL83" i="71"/>
  <c r="DN83" i="71"/>
  <c r="DO83" i="71"/>
  <c r="DM83" i="71"/>
  <c r="EO90" i="71"/>
  <c r="CU91" i="71"/>
  <c r="DI91" i="71" s="1"/>
  <c r="EN88" i="71"/>
  <c r="CT89" i="71"/>
  <c r="DH89" i="71" s="1"/>
  <c r="Z83" i="82"/>
  <c r="AK82" i="82"/>
  <c r="ES83" i="71"/>
  <c r="EU88" i="71"/>
  <c r="EV90" i="71"/>
  <c r="ES84" i="71"/>
  <c r="ET87" i="71"/>
  <c r="CS89" i="71" l="1"/>
  <c r="CS90" i="71" s="1"/>
  <c r="EM88" i="71"/>
  <c r="EN89" i="71"/>
  <c r="CT90" i="71"/>
  <c r="DH90" i="71" s="1"/>
  <c r="EO91" i="71"/>
  <c r="CU92" i="71"/>
  <c r="DI92" i="71" s="1"/>
  <c r="DF85" i="71"/>
  <c r="DQ85" i="71" s="1"/>
  <c r="CR86" i="71"/>
  <c r="DF86" i="71" s="1"/>
  <c r="AK83" i="82"/>
  <c r="Z84" i="82"/>
  <c r="EV91" i="71"/>
  <c r="EU89" i="71"/>
  <c r="ET88" i="71"/>
  <c r="DG89" i="71" l="1"/>
  <c r="EM89" i="71" s="1"/>
  <c r="DG90" i="71"/>
  <c r="CS91" i="71"/>
  <c r="DQ86" i="71"/>
  <c r="EL86" i="71"/>
  <c r="DO86" i="71"/>
  <c r="DM86" i="71"/>
  <c r="DL86" i="71"/>
  <c r="DN86" i="71"/>
  <c r="DP86" i="71"/>
  <c r="CR87" i="71"/>
  <c r="DN85" i="71"/>
  <c r="EL85" i="71"/>
  <c r="DL85" i="71"/>
  <c r="DO85" i="71"/>
  <c r="DP85" i="71"/>
  <c r="DM85" i="71"/>
  <c r="EO92" i="71"/>
  <c r="CU93" i="71"/>
  <c r="DI93" i="71" s="1"/>
  <c r="EN90" i="71"/>
  <c r="CT91" i="71"/>
  <c r="DH91" i="71" s="1"/>
  <c r="Z85" i="82"/>
  <c r="AK84" i="82"/>
  <c r="ES86" i="71"/>
  <c r="EU90" i="71"/>
  <c r="ES85" i="71"/>
  <c r="EV92" i="71"/>
  <c r="DG91" i="71" l="1"/>
  <c r="CS92" i="71"/>
  <c r="EM90" i="71"/>
  <c r="EN91" i="71"/>
  <c r="CT92" i="71"/>
  <c r="DH92" i="71" s="1"/>
  <c r="EO93" i="71"/>
  <c r="CU94" i="71"/>
  <c r="DI94" i="71" s="1"/>
  <c r="DF87" i="71"/>
  <c r="DQ87" i="71" s="1"/>
  <c r="CR88" i="71"/>
  <c r="AK85" i="82"/>
  <c r="Z86" i="82"/>
  <c r="EV93" i="71"/>
  <c r="EU91" i="71"/>
  <c r="ET89" i="71"/>
  <c r="ET90" i="71"/>
  <c r="EM91" i="71" l="1"/>
  <c r="DG92" i="71"/>
  <c r="CS93" i="71"/>
  <c r="DF88" i="71"/>
  <c r="DQ88" i="71" s="1"/>
  <c r="CR89" i="71"/>
  <c r="DF89" i="71" s="1"/>
  <c r="DL87" i="71"/>
  <c r="DO87" i="71"/>
  <c r="EL87" i="71"/>
  <c r="DN87" i="71"/>
  <c r="DM87" i="71"/>
  <c r="DP87" i="71"/>
  <c r="EO94" i="71"/>
  <c r="CU95" i="71"/>
  <c r="DI95" i="71" s="1"/>
  <c r="EN92" i="71"/>
  <c r="CT93" i="71"/>
  <c r="DH93" i="71" s="1"/>
  <c r="Z87" i="82"/>
  <c r="AK86" i="82"/>
  <c r="ET91" i="71"/>
  <c r="EV94" i="71"/>
  <c r="EU92" i="71"/>
  <c r="ES87" i="71"/>
  <c r="EM92" i="71" l="1"/>
  <c r="DG93" i="71"/>
  <c r="CS94" i="71"/>
  <c r="EN93" i="71"/>
  <c r="CT94" i="71"/>
  <c r="DH94" i="71" s="1"/>
  <c r="EO95" i="71"/>
  <c r="CU96" i="71"/>
  <c r="DI96" i="71" s="1"/>
  <c r="DQ89" i="71"/>
  <c r="DN89" i="71"/>
  <c r="DP89" i="71"/>
  <c r="EL89" i="71"/>
  <c r="DL89" i="71"/>
  <c r="DM89" i="71"/>
  <c r="DO89" i="71"/>
  <c r="CR90" i="71"/>
  <c r="DL88" i="71"/>
  <c r="DP88" i="71"/>
  <c r="DO88" i="71"/>
  <c r="EL88" i="71"/>
  <c r="DN88" i="71"/>
  <c r="DM88" i="71"/>
  <c r="Z88" i="82"/>
  <c r="AK87" i="82"/>
  <c r="EU93" i="71"/>
  <c r="ES89" i="71"/>
  <c r="EV95" i="71"/>
  <c r="ES88" i="71"/>
  <c r="ET92" i="71"/>
  <c r="DG94" i="71" l="1"/>
  <c r="CS95" i="71"/>
  <c r="EM93" i="71"/>
  <c r="DF90" i="71"/>
  <c r="DQ90" i="71" s="1"/>
  <c r="CR91" i="71"/>
  <c r="EO96" i="71"/>
  <c r="CU97" i="71"/>
  <c r="DI97" i="71" s="1"/>
  <c r="EN94" i="71"/>
  <c r="CT95" i="71"/>
  <c r="DH95" i="71" s="1"/>
  <c r="AK88" i="82"/>
  <c r="Z89" i="82"/>
  <c r="EV96" i="71"/>
  <c r="ET93" i="71"/>
  <c r="EU94" i="71"/>
  <c r="DG95" i="71" l="1"/>
  <c r="CS96" i="71"/>
  <c r="EM94" i="71"/>
  <c r="EN95" i="71"/>
  <c r="CT96" i="71"/>
  <c r="DH96" i="71" s="1"/>
  <c r="EO97" i="71"/>
  <c r="CU98" i="71"/>
  <c r="DI98" i="71" s="1"/>
  <c r="DF91" i="71"/>
  <c r="DQ91" i="71" s="1"/>
  <c r="CR92" i="71"/>
  <c r="DM90" i="71"/>
  <c r="EL90" i="71"/>
  <c r="DN90" i="71"/>
  <c r="DO90" i="71"/>
  <c r="DL90" i="71"/>
  <c r="DP90" i="71"/>
  <c r="AK89" i="82"/>
  <c r="Z90" i="82"/>
  <c r="EU95" i="71"/>
  <c r="ET94" i="71"/>
  <c r="ES90" i="71"/>
  <c r="EV97" i="71"/>
  <c r="EM95" i="71" l="1"/>
  <c r="DG96" i="71"/>
  <c r="CS97" i="71"/>
  <c r="DF92" i="71"/>
  <c r="DQ92" i="71" s="1"/>
  <c r="CR93" i="71"/>
  <c r="DO91" i="71"/>
  <c r="DM91" i="71"/>
  <c r="EL91" i="71"/>
  <c r="DN91" i="71"/>
  <c r="DP91" i="71"/>
  <c r="DL91" i="71"/>
  <c r="EO98" i="71"/>
  <c r="CU99" i="71"/>
  <c r="DI99" i="71" s="1"/>
  <c r="EN96" i="71"/>
  <c r="CT97" i="71"/>
  <c r="DH97" i="71" s="1"/>
  <c r="AK90" i="82"/>
  <c r="Z91" i="82"/>
  <c r="ET95" i="71"/>
  <c r="ES91" i="71"/>
  <c r="EV98" i="71"/>
  <c r="EU96" i="71"/>
  <c r="EM96" i="71" l="1"/>
  <c r="DG97" i="71"/>
  <c r="CS98" i="71"/>
  <c r="EN97" i="71"/>
  <c r="CT98" i="71"/>
  <c r="DH98" i="71" s="1"/>
  <c r="EO99" i="71"/>
  <c r="CU100" i="71"/>
  <c r="DI100" i="71" s="1"/>
  <c r="DF93" i="71"/>
  <c r="DQ93" i="71" s="1"/>
  <c r="CR94" i="71"/>
  <c r="DF94" i="71" s="1"/>
  <c r="EL92" i="71"/>
  <c r="DN92" i="71"/>
  <c r="DP92" i="71"/>
  <c r="DO92" i="71"/>
  <c r="DM92" i="71"/>
  <c r="DL92" i="71"/>
  <c r="Z92" i="82"/>
  <c r="AK91" i="82"/>
  <c r="ET96" i="71"/>
  <c r="EV99" i="71"/>
  <c r="EU97" i="71"/>
  <c r="ES92" i="71"/>
  <c r="DG98" i="71" l="1"/>
  <c r="CS99" i="71"/>
  <c r="EM97" i="71"/>
  <c r="DQ94" i="71"/>
  <c r="DN94" i="71"/>
  <c r="DL94" i="71"/>
  <c r="DO94" i="71"/>
  <c r="EL94" i="71"/>
  <c r="DP94" i="71"/>
  <c r="DM94" i="71"/>
  <c r="CR95" i="71"/>
  <c r="DF95" i="71" s="1"/>
  <c r="DL93" i="71"/>
  <c r="DP93" i="71"/>
  <c r="EL93" i="71"/>
  <c r="DN93" i="71"/>
  <c r="DO93" i="71"/>
  <c r="DM93" i="71"/>
  <c r="EO100" i="71"/>
  <c r="CU101" i="71"/>
  <c r="DI101" i="71" s="1"/>
  <c r="EN98" i="71"/>
  <c r="CT99" i="71"/>
  <c r="DH99" i="71" s="1"/>
  <c r="Z93" i="82"/>
  <c r="AK92" i="82"/>
  <c r="EV100" i="71"/>
  <c r="ET97" i="71"/>
  <c r="ES93" i="71"/>
  <c r="EU98" i="71"/>
  <c r="ES94" i="71"/>
  <c r="DG99" i="71" l="1"/>
  <c r="CS100" i="71"/>
  <c r="EM98" i="71"/>
  <c r="EN99" i="71"/>
  <c r="CT100" i="71"/>
  <c r="DH100" i="71" s="1"/>
  <c r="EO101" i="71"/>
  <c r="CU102" i="71"/>
  <c r="DI102" i="71" s="1"/>
  <c r="DQ95" i="71"/>
  <c r="EL95" i="71"/>
  <c r="DO95" i="71"/>
  <c r="DM95" i="71"/>
  <c r="DN95" i="71"/>
  <c r="DP95" i="71"/>
  <c r="DL95" i="71"/>
  <c r="CR96" i="71"/>
  <c r="DF96" i="71" s="1"/>
  <c r="Z94" i="82"/>
  <c r="AK93" i="82"/>
  <c r="EV101" i="71"/>
  <c r="ES95" i="71"/>
  <c r="EU99" i="71"/>
  <c r="ET98" i="71"/>
  <c r="CU103" i="71" l="1"/>
  <c r="DI103" i="71" s="1"/>
  <c r="EO103" i="71" s="1"/>
  <c r="DG100" i="71"/>
  <c r="CS101" i="71"/>
  <c r="EM99" i="71"/>
  <c r="DQ96" i="71"/>
  <c r="DP96" i="71"/>
  <c r="EL96" i="71"/>
  <c r="DO96" i="71"/>
  <c r="DL96" i="71"/>
  <c r="DN96" i="71"/>
  <c r="DM96" i="71"/>
  <c r="CR97" i="71"/>
  <c r="EO102" i="71"/>
  <c r="EN100" i="71"/>
  <c r="CT101" i="71"/>
  <c r="DH101" i="71" s="1"/>
  <c r="Z95" i="82"/>
  <c r="AK94" i="82"/>
  <c r="EV102" i="71"/>
  <c r="ET99" i="71"/>
  <c r="EU100" i="71"/>
  <c r="ES96" i="71"/>
  <c r="CU104" i="71" l="1"/>
  <c r="DI104" i="71" s="1"/>
  <c r="EO104" i="71" s="1"/>
  <c r="DG101" i="71"/>
  <c r="CS102" i="71"/>
  <c r="EM100" i="71"/>
  <c r="EN101" i="71"/>
  <c r="CT102" i="71"/>
  <c r="DH102" i="71" s="1"/>
  <c r="DF97" i="71"/>
  <c r="DQ97" i="71" s="1"/>
  <c r="CR98" i="71"/>
  <c r="DF98" i="71" s="1"/>
  <c r="Z96" i="82"/>
  <c r="AK95" i="82"/>
  <c r="EV103" i="71"/>
  <c r="ET100" i="71"/>
  <c r="EU101" i="71"/>
  <c r="CT103" i="71" l="1"/>
  <c r="DH103" i="71" s="1"/>
  <c r="EN103" i="71" s="1"/>
  <c r="DG102" i="71"/>
  <c r="CS103" i="71"/>
  <c r="EM101" i="71"/>
  <c r="DQ98" i="71"/>
  <c r="DL98" i="71"/>
  <c r="EL98" i="71"/>
  <c r="DN98" i="71"/>
  <c r="DP98" i="71"/>
  <c r="DO98" i="71"/>
  <c r="DM98" i="71"/>
  <c r="CR99" i="71"/>
  <c r="DP97" i="71"/>
  <c r="DN97" i="71"/>
  <c r="DM97" i="71"/>
  <c r="DL97" i="71"/>
  <c r="EL97" i="71"/>
  <c r="DO97" i="71"/>
  <c r="EN102" i="71"/>
  <c r="Z97" i="82"/>
  <c r="AK96" i="82"/>
  <c r="ES98" i="71"/>
  <c r="EU102" i="71"/>
  <c r="EV104" i="71"/>
  <c r="ES97" i="71"/>
  <c r="ET101" i="71"/>
  <c r="CT104" i="71" l="1"/>
  <c r="DH104" i="71" s="1"/>
  <c r="EN104" i="71" s="1"/>
  <c r="DG103" i="71"/>
  <c r="CS104" i="71"/>
  <c r="DG104" i="71" s="1"/>
  <c r="EM102" i="71"/>
  <c r="DF99" i="71"/>
  <c r="DQ99" i="71" s="1"/>
  <c r="CR100" i="71"/>
  <c r="Z98" i="82"/>
  <c r="AK97" i="82"/>
  <c r="EU103" i="71"/>
  <c r="ET102" i="71"/>
  <c r="EM104" i="71" l="1"/>
  <c r="EM103" i="71"/>
  <c r="DF100" i="71"/>
  <c r="DQ100" i="71" s="1"/>
  <c r="CR101" i="71"/>
  <c r="DF101" i="71" s="1"/>
  <c r="DN99" i="71"/>
  <c r="DM99" i="71"/>
  <c r="DO99" i="71"/>
  <c r="DP99" i="71"/>
  <c r="EL99" i="71"/>
  <c r="DL99" i="71"/>
  <c r="AK98" i="82"/>
  <c r="Z99" i="82"/>
  <c r="ET104" i="71"/>
  <c r="EU104" i="71"/>
  <c r="ET103" i="71"/>
  <c r="ES99" i="71"/>
  <c r="DQ101" i="71" l="1"/>
  <c r="DM101" i="71"/>
  <c r="DP101" i="71"/>
  <c r="DO101" i="71"/>
  <c r="DN101" i="71"/>
  <c r="DL101" i="71"/>
  <c r="EL101" i="71"/>
  <c r="CR102" i="71"/>
  <c r="DF102" i="71" s="1"/>
  <c r="DM100" i="71"/>
  <c r="EL100" i="71"/>
  <c r="DP100" i="71"/>
  <c r="DL100" i="71"/>
  <c r="DN100" i="71"/>
  <c r="DO100" i="71"/>
  <c r="Z100" i="82"/>
  <c r="AK99" i="82"/>
  <c r="ES101" i="71"/>
  <c r="ES100" i="71"/>
  <c r="DQ102" i="71" l="1"/>
  <c r="EL102" i="71"/>
  <c r="DL102" i="71"/>
  <c r="DN102" i="71"/>
  <c r="DO102" i="71"/>
  <c r="DM102" i="71"/>
  <c r="DP102" i="71"/>
  <c r="CR103" i="71"/>
  <c r="AK100" i="82"/>
  <c r="Z101" i="82"/>
  <c r="ES102" i="71"/>
  <c r="CR104" i="71" l="1"/>
  <c r="DF104" i="71" s="1"/>
  <c r="DM104" i="71" s="1"/>
  <c r="DF103" i="71"/>
  <c r="DQ103" i="71" s="1"/>
  <c r="Z102" i="82"/>
  <c r="AK101" i="82"/>
  <c r="EL104" i="71" l="1"/>
  <c r="DN104" i="71"/>
  <c r="DP104" i="71"/>
  <c r="DO104" i="71"/>
  <c r="DL104" i="71"/>
  <c r="DQ104" i="71"/>
  <c r="DN103" i="71"/>
  <c r="DO103" i="71"/>
  <c r="DM103" i="71"/>
  <c r="DP103" i="71"/>
  <c r="EL103" i="71"/>
  <c r="DL103" i="71"/>
  <c r="Z103" i="82"/>
  <c r="AK102" i="82"/>
  <c r="ES104" i="71"/>
  <c r="ES103" i="71"/>
  <c r="CD61" i="69" l="1"/>
  <c r="CD106" i="69"/>
  <c r="CD17" i="69"/>
  <c r="CD155" i="69"/>
  <c r="CD151" i="69"/>
  <c r="CD62" i="69"/>
  <c r="CD107" i="69"/>
  <c r="CD152" i="69"/>
  <c r="CD18" i="69"/>
  <c r="CD63" i="69"/>
  <c r="CD108" i="69"/>
  <c r="CD153" i="69"/>
  <c r="CD19" i="69"/>
  <c r="CD64" i="69"/>
  <c r="CD16" i="69"/>
  <c r="CD154" i="69"/>
  <c r="CD110" i="69"/>
  <c r="CD109" i="69"/>
  <c r="CD20" i="69"/>
  <c r="CD65" i="69"/>
  <c r="AK103" i="82"/>
  <c r="Z104" i="82"/>
  <c r="CD104" i="69" l="1"/>
  <c r="CD59" i="69"/>
  <c r="CD105" i="69"/>
  <c r="CD60" i="69"/>
  <c r="CD149" i="69"/>
  <c r="CD150" i="69"/>
  <c r="CD57" i="69"/>
  <c r="CD143" i="69"/>
  <c r="CD102" i="69"/>
  <c r="CD103" i="69"/>
  <c r="CD187" i="69"/>
  <c r="CD147" i="69"/>
  <c r="CD144" i="69"/>
  <c r="CD12" i="69"/>
  <c r="CD8" i="69"/>
  <c r="CD13" i="69"/>
  <c r="CD11" i="69"/>
  <c r="CD58" i="69"/>
  <c r="CD9" i="69"/>
  <c r="CD51" i="69"/>
  <c r="CE51" i="69" s="1"/>
  <c r="CD100" i="69"/>
  <c r="CD99" i="69"/>
  <c r="CD52" i="69"/>
  <c r="CD54" i="69"/>
  <c r="CD15" i="69"/>
  <c r="CD6" i="69"/>
  <c r="CE6" i="69" s="1"/>
  <c r="CD142" i="69"/>
  <c r="CD56" i="69"/>
  <c r="CD97" i="69"/>
  <c r="CD14" i="69"/>
  <c r="CD148" i="69"/>
  <c r="CD141" i="69"/>
  <c r="CE141" i="69" s="1"/>
  <c r="CD186" i="69"/>
  <c r="CE186" i="69" s="1"/>
  <c r="CD53" i="69"/>
  <c r="CD98" i="69"/>
  <c r="CD7" i="69"/>
  <c r="CD10" i="69"/>
  <c r="CD96" i="69"/>
  <c r="CE96" i="69" s="1"/>
  <c r="CD145" i="69"/>
  <c r="CD146" i="69"/>
  <c r="CD101" i="69"/>
  <c r="CD55" i="69"/>
  <c r="V179" i="69"/>
  <c r="V98" i="69"/>
  <c r="T89" i="69"/>
  <c r="T170" i="69"/>
  <c r="U95" i="69"/>
  <c r="U176" i="69"/>
  <c r="X94" i="69"/>
  <c r="X175" i="69"/>
  <c r="V172" i="69"/>
  <c r="V91" i="69"/>
  <c r="U97" i="69"/>
  <c r="U178" i="69"/>
  <c r="W92" i="69"/>
  <c r="W173" i="69"/>
  <c r="V99" i="69"/>
  <c r="V180" i="69"/>
  <c r="V182" i="69"/>
  <c r="V101" i="69"/>
  <c r="X178" i="69"/>
  <c r="X97" i="69"/>
  <c r="X170" i="69"/>
  <c r="X89" i="69"/>
  <c r="W169" i="69"/>
  <c r="W88" i="69"/>
  <c r="V170" i="69"/>
  <c r="V89" i="69"/>
  <c r="V178" i="69"/>
  <c r="V97" i="69"/>
  <c r="U167" i="69"/>
  <c r="U86" i="69"/>
  <c r="U100" i="69"/>
  <c r="U181" i="69"/>
  <c r="V87" i="69"/>
  <c r="V168" i="69"/>
  <c r="V45" i="69"/>
  <c r="V166" i="69"/>
  <c r="V5" i="69"/>
  <c r="V85" i="69"/>
  <c r="T179" i="69"/>
  <c r="T98" i="69"/>
  <c r="U183" i="69"/>
  <c r="U102" i="69"/>
  <c r="U5" i="69"/>
  <c r="U45" i="69"/>
  <c r="U166" i="69"/>
  <c r="U85" i="69"/>
  <c r="T90" i="69"/>
  <c r="T171" i="69"/>
  <c r="X176" i="69"/>
  <c r="X95" i="69"/>
  <c r="W86" i="69"/>
  <c r="W167" i="69"/>
  <c r="W168" i="69"/>
  <c r="W87" i="69"/>
  <c r="X179" i="69"/>
  <c r="X98" i="69"/>
  <c r="W182" i="69"/>
  <c r="W101" i="69"/>
  <c r="X166" i="69"/>
  <c r="X85" i="69"/>
  <c r="X5" i="69"/>
  <c r="X45" i="69"/>
  <c r="U170" i="69"/>
  <c r="U89" i="69"/>
  <c r="T183" i="69"/>
  <c r="T102" i="69"/>
  <c r="W98" i="69"/>
  <c r="W179" i="69"/>
  <c r="X88" i="69"/>
  <c r="X169" i="69"/>
  <c r="U104" i="69"/>
  <c r="U185" i="69"/>
  <c r="W5" i="69"/>
  <c r="W166" i="69"/>
  <c r="W45" i="69"/>
  <c r="W85" i="69"/>
  <c r="W100" i="69"/>
  <c r="W181" i="69"/>
  <c r="X172" i="69"/>
  <c r="X91" i="69"/>
  <c r="T178" i="69"/>
  <c r="T97" i="69"/>
  <c r="U172" i="69"/>
  <c r="U91" i="69"/>
  <c r="X183" i="69"/>
  <c r="X102" i="69"/>
  <c r="X90" i="69"/>
  <c r="X171" i="69"/>
  <c r="V175" i="69"/>
  <c r="V94" i="69"/>
  <c r="T180" i="69"/>
  <c r="T99" i="69"/>
  <c r="T87" i="69"/>
  <c r="T168" i="69"/>
  <c r="V176" i="69"/>
  <c r="V95" i="69"/>
  <c r="X101" i="69"/>
  <c r="X182" i="69"/>
  <c r="T167" i="69"/>
  <c r="T86" i="69"/>
  <c r="X86" i="69"/>
  <c r="X167" i="69"/>
  <c r="X184" i="69"/>
  <c r="X103" i="69"/>
  <c r="W172" i="69"/>
  <c r="W91" i="69"/>
  <c r="X93" i="69"/>
  <c r="X174" i="69"/>
  <c r="W89" i="69"/>
  <c r="W170" i="69"/>
  <c r="T96" i="69"/>
  <c r="T177" i="69"/>
  <c r="W94" i="69"/>
  <c r="W175" i="69"/>
  <c r="W183" i="69"/>
  <c r="W102" i="69"/>
  <c r="W97" i="69"/>
  <c r="W178" i="69"/>
  <c r="W177" i="69"/>
  <c r="W96" i="69"/>
  <c r="W90" i="69"/>
  <c r="W171" i="69"/>
  <c r="W99" i="69"/>
  <c r="W180" i="69"/>
  <c r="W104" i="69"/>
  <c r="W185" i="69"/>
  <c r="U88" i="69"/>
  <c r="U169" i="69"/>
  <c r="T181" i="69"/>
  <c r="T100" i="69"/>
  <c r="W174" i="69"/>
  <c r="W93" i="69"/>
  <c r="V184" i="69"/>
  <c r="V103" i="69"/>
  <c r="V167" i="69"/>
  <c r="V86" i="69"/>
  <c r="U175" i="69"/>
  <c r="U94" i="69"/>
  <c r="X180" i="69"/>
  <c r="X99" i="69"/>
  <c r="V93" i="69"/>
  <c r="V174" i="69"/>
  <c r="V173" i="69"/>
  <c r="V92" i="69"/>
  <c r="U98" i="69"/>
  <c r="U179" i="69"/>
  <c r="V181" i="69"/>
  <c r="V100" i="69"/>
  <c r="W103" i="69"/>
  <c r="W184" i="69"/>
  <c r="U96" i="69"/>
  <c r="U177" i="69"/>
  <c r="V102" i="69"/>
  <c r="V183" i="69"/>
  <c r="T174" i="69"/>
  <c r="T93" i="69"/>
  <c r="X173" i="69"/>
  <c r="X92" i="69"/>
  <c r="T104" i="69"/>
  <c r="T185" i="69"/>
  <c r="X96" i="69"/>
  <c r="X177" i="69"/>
  <c r="T94" i="69"/>
  <c r="T175" i="69"/>
  <c r="V169" i="69"/>
  <c r="V88" i="69"/>
  <c r="U93" i="69"/>
  <c r="U174" i="69"/>
  <c r="T103" i="69"/>
  <c r="T184" i="69"/>
  <c r="T91" i="69"/>
  <c r="T172" i="69"/>
  <c r="W95" i="69"/>
  <c r="W176" i="69"/>
  <c r="U173" i="69"/>
  <c r="U92" i="69"/>
  <c r="V96" i="69"/>
  <c r="V177" i="69"/>
  <c r="T88" i="69"/>
  <c r="T169" i="69"/>
  <c r="X181" i="69"/>
  <c r="X100" i="69"/>
  <c r="V104" i="69"/>
  <c r="V185" i="69"/>
  <c r="T182" i="69"/>
  <c r="T101" i="69"/>
  <c r="U180" i="69"/>
  <c r="U99" i="69"/>
  <c r="U182" i="69"/>
  <c r="U101" i="69"/>
  <c r="X168" i="69"/>
  <c r="X87" i="69"/>
  <c r="T176" i="69"/>
  <c r="T95" i="69"/>
  <c r="U87" i="69"/>
  <c r="U168" i="69"/>
  <c r="X104" i="69"/>
  <c r="X185" i="69"/>
  <c r="T173" i="69"/>
  <c r="T92" i="69"/>
  <c r="T45" i="69"/>
  <c r="T166" i="69"/>
  <c r="T5" i="69"/>
  <c r="T85" i="69"/>
  <c r="V90" i="69"/>
  <c r="V171" i="69"/>
  <c r="U184" i="69"/>
  <c r="U103" i="69"/>
  <c r="U171" i="69"/>
  <c r="U90" i="69"/>
  <c r="AK104" i="82"/>
  <c r="Z105" i="82"/>
  <c r="CE52" i="69" l="1"/>
  <c r="CE53" i="69" s="1"/>
  <c r="CE7" i="69"/>
  <c r="CE8" i="69" s="1"/>
  <c r="CE9" i="69" s="1"/>
  <c r="CE142" i="69"/>
  <c r="CE97" i="69"/>
  <c r="CE187" i="69"/>
  <c r="CE188" i="69" s="1"/>
  <c r="CE189" i="69" l="1"/>
  <c r="CE190" i="69" s="1"/>
  <c r="CE10" i="69"/>
  <c r="Z5" i="69"/>
  <c r="CE143" i="69"/>
  <c r="CE144" i="69" s="1"/>
  <c r="AC5" i="69"/>
  <c r="CE54" i="69"/>
  <c r="CE98" i="69"/>
  <c r="AA5" i="69"/>
  <c r="Z106" i="82"/>
  <c r="AK105" i="82"/>
  <c r="CE191" i="69" l="1"/>
  <c r="CF156" i="69"/>
  <c r="CF21" i="69"/>
  <c r="CF111" i="69"/>
  <c r="CF66" i="69"/>
  <c r="CF64" i="69"/>
  <c r="CF65" i="69"/>
  <c r="CF19" i="69"/>
  <c r="CF20" i="69"/>
  <c r="CF110" i="69"/>
  <c r="CF109" i="69"/>
  <c r="CF155" i="69"/>
  <c r="CF154" i="69"/>
  <c r="CF63" i="69"/>
  <c r="CF62" i="69"/>
  <c r="CF61" i="69"/>
  <c r="CF18" i="69"/>
  <c r="CF16" i="69"/>
  <c r="CF17" i="69"/>
  <c r="CF107" i="69"/>
  <c r="CF108" i="69"/>
  <c r="CF106" i="69"/>
  <c r="CF152" i="69"/>
  <c r="CF151" i="69"/>
  <c r="CF153" i="69"/>
  <c r="Z107" i="82"/>
  <c r="Z108" i="82"/>
  <c r="AK106" i="82"/>
  <c r="CE192" i="69" l="1"/>
  <c r="AB5" i="69"/>
  <c r="Y5" i="69"/>
  <c r="CF99" i="69"/>
  <c r="CF148" i="69"/>
  <c r="CF9" i="69"/>
  <c r="CF141" i="69"/>
  <c r="CG141" i="69" s="1"/>
  <c r="CH141" i="69" s="1"/>
  <c r="CF57" i="69"/>
  <c r="CF52" i="69"/>
  <c r="CF97" i="69"/>
  <c r="CF144" i="69"/>
  <c r="CF98" i="69"/>
  <c r="CF104" i="69"/>
  <c r="CF53" i="69"/>
  <c r="CF12" i="69"/>
  <c r="CF59" i="69"/>
  <c r="CF100" i="69"/>
  <c r="CF105" i="69"/>
  <c r="CF145" i="69"/>
  <c r="CF146" i="69"/>
  <c r="CF96" i="69"/>
  <c r="CG96" i="69" s="1"/>
  <c r="CH96" i="69" s="1"/>
  <c r="CF11" i="69"/>
  <c r="CF143" i="69"/>
  <c r="CF147" i="69"/>
  <c r="CF6" i="69"/>
  <c r="CG6" i="69" s="1"/>
  <c r="CH6" i="69" s="1"/>
  <c r="CF55" i="69"/>
  <c r="CF102" i="69"/>
  <c r="CF8" i="69"/>
  <c r="CF187" i="69"/>
  <c r="CF58" i="69"/>
  <c r="CF186" i="69"/>
  <c r="CG186" i="69" s="1"/>
  <c r="CH186" i="69" s="1"/>
  <c r="CF15" i="69"/>
  <c r="CF101" i="69"/>
  <c r="CF56" i="69"/>
  <c r="CF142" i="69"/>
  <c r="CF149" i="69"/>
  <c r="CF150" i="69"/>
  <c r="CF60" i="69"/>
  <c r="CF51" i="69"/>
  <c r="CG51" i="69" s="1"/>
  <c r="CH51" i="69" s="1"/>
  <c r="CF14" i="69"/>
  <c r="CE99" i="69"/>
  <c r="CE145" i="69"/>
  <c r="CE55" i="69"/>
  <c r="CE11" i="69"/>
  <c r="X110" i="69"/>
  <c r="X191" i="69"/>
  <c r="W191" i="69"/>
  <c r="U191" i="69"/>
  <c r="U110" i="69"/>
  <c r="V191" i="69"/>
  <c r="V110" i="69"/>
  <c r="AK108" i="82"/>
  <c r="AK107" i="82"/>
  <c r="Z109" i="82"/>
  <c r="AU71" i="69"/>
  <c r="AJ101" i="69"/>
  <c r="BI38" i="69"/>
  <c r="AU12" i="69"/>
  <c r="AT30" i="69"/>
  <c r="AT54" i="69"/>
  <c r="AV36" i="69"/>
  <c r="BJ88" i="69"/>
  <c r="AW42" i="69"/>
  <c r="AT66" i="69"/>
  <c r="AL98" i="69"/>
  <c r="AT126" i="69"/>
  <c r="AU20" i="69"/>
  <c r="BI82" i="69"/>
  <c r="AT79" i="69"/>
  <c r="AJ102" i="69"/>
  <c r="BK108" i="69"/>
  <c r="BH49" i="69"/>
  <c r="AU82" i="69"/>
  <c r="BJ39" i="69"/>
  <c r="BJ6" i="69"/>
  <c r="AX6" i="69"/>
  <c r="AX78" i="69"/>
  <c r="BH8" i="69"/>
  <c r="AX21" i="69"/>
  <c r="AU75" i="69"/>
  <c r="BH92" i="69"/>
  <c r="AX44" i="69"/>
  <c r="AI117" i="69"/>
  <c r="BK21" i="69"/>
  <c r="BL26" i="69"/>
  <c r="AL114" i="69"/>
  <c r="BJ51" i="69"/>
  <c r="BL35" i="69"/>
  <c r="AW47" i="69"/>
  <c r="AX55" i="69"/>
  <c r="BI108" i="69"/>
  <c r="AI104" i="69"/>
  <c r="AX111" i="69"/>
  <c r="AU86" i="69"/>
  <c r="AI114" i="69"/>
  <c r="AT118" i="69"/>
  <c r="AV97" i="69"/>
  <c r="BI95" i="69"/>
  <c r="AU17" i="69"/>
  <c r="AI8" i="69"/>
  <c r="BI99" i="69"/>
  <c r="BJ89" i="69"/>
  <c r="BH96" i="69"/>
  <c r="AW25" i="69"/>
  <c r="BK12" i="69"/>
  <c r="AV23" i="69"/>
  <c r="AT63" i="69"/>
  <c r="AV25" i="69"/>
  <c r="BJ20" i="69"/>
  <c r="BH38" i="69"/>
  <c r="BH57" i="69"/>
  <c r="AV113" i="69"/>
  <c r="AW11" i="69"/>
  <c r="BK58" i="69"/>
  <c r="BK54" i="69"/>
  <c r="BK48" i="69"/>
  <c r="BL75" i="69"/>
  <c r="AX8" i="69"/>
  <c r="AW37" i="69"/>
  <c r="BK93" i="69"/>
  <c r="AT6" i="69"/>
  <c r="AV76" i="69"/>
  <c r="AL100" i="69"/>
  <c r="BH114" i="69"/>
  <c r="AV18" i="69"/>
  <c r="BL24" i="69"/>
  <c r="BH99" i="69"/>
  <c r="BI36" i="69"/>
  <c r="AX62" i="69"/>
  <c r="BH35" i="69"/>
  <c r="BJ48" i="69"/>
  <c r="BH108" i="69"/>
  <c r="AT114" i="69"/>
  <c r="AW113" i="69"/>
  <c r="BI34" i="69"/>
  <c r="AT45" i="69"/>
  <c r="BH18" i="69"/>
  <c r="AW35" i="69"/>
  <c r="BJ41" i="69"/>
  <c r="AV6" i="69"/>
  <c r="AV94" i="69"/>
  <c r="BL28" i="69"/>
  <c r="AV110" i="69"/>
  <c r="BL15" i="69"/>
  <c r="BI29" i="69"/>
  <c r="AV114" i="69"/>
  <c r="AU118" i="69"/>
  <c r="AI110" i="69"/>
  <c r="AX53" i="69"/>
  <c r="BL72" i="69"/>
  <c r="AX54" i="69"/>
  <c r="AW80" i="69"/>
  <c r="BJ96" i="69"/>
  <c r="BJ85" i="69"/>
  <c r="AW34" i="69"/>
  <c r="BH33" i="69"/>
  <c r="AL105" i="69"/>
  <c r="BL17" i="69"/>
  <c r="AX60" i="69"/>
  <c r="AU26" i="69"/>
  <c r="BL85" i="69"/>
  <c r="BH111" i="69"/>
  <c r="AT57" i="69"/>
  <c r="AW112" i="69"/>
  <c r="AT18" i="69"/>
  <c r="BK56" i="69"/>
  <c r="AU62" i="69"/>
  <c r="AW54" i="69"/>
  <c r="AW33" i="69"/>
  <c r="AU68" i="69"/>
  <c r="BH40" i="69"/>
  <c r="BH9" i="69"/>
  <c r="BI114" i="69"/>
  <c r="AT97" i="69"/>
  <c r="AX63" i="69"/>
  <c r="BH53" i="69"/>
  <c r="BI51" i="69"/>
  <c r="AL113" i="69"/>
  <c r="AU31" i="69"/>
  <c r="BJ106" i="69"/>
  <c r="AX68" i="69"/>
  <c r="BJ98" i="69"/>
  <c r="BJ31" i="69"/>
  <c r="BI63" i="69"/>
  <c r="BH65" i="69"/>
  <c r="AU87" i="69"/>
  <c r="AX34" i="69"/>
  <c r="BH43" i="69"/>
  <c r="BK106" i="69"/>
  <c r="BH78" i="69"/>
  <c r="AT76" i="69"/>
  <c r="AW19" i="69"/>
  <c r="AU64" i="69"/>
  <c r="BJ7" i="69"/>
  <c r="BH14" i="69"/>
  <c r="BL78" i="69"/>
  <c r="BJ52" i="69"/>
  <c r="AW21" i="69"/>
  <c r="AV87" i="69"/>
  <c r="BH29" i="69"/>
  <c r="AI101" i="69"/>
  <c r="BJ111" i="69"/>
  <c r="AW72" i="69"/>
  <c r="AX90" i="69"/>
  <c r="AV124" i="69"/>
  <c r="AW118" i="69"/>
  <c r="AU10" i="69"/>
  <c r="BH97" i="69"/>
  <c r="BI66" i="69"/>
  <c r="AJ114" i="69"/>
  <c r="AU122" i="69"/>
  <c r="AV96" i="69"/>
  <c r="BJ8" i="69"/>
  <c r="BH48" i="69"/>
  <c r="BI24" i="69"/>
  <c r="AI111" i="69"/>
  <c r="AT46" i="69"/>
  <c r="AV123" i="69"/>
  <c r="BI17" i="69"/>
  <c r="AT49" i="69"/>
  <c r="AW40" i="69"/>
  <c r="BL48" i="69"/>
  <c r="AV63" i="69"/>
  <c r="AW98" i="69"/>
  <c r="AX110" i="69"/>
  <c r="AU115" i="69"/>
  <c r="AJ8" i="69"/>
  <c r="AV12" i="69"/>
  <c r="BK112" i="69"/>
  <c r="BJ68" i="69"/>
  <c r="BJ40" i="69"/>
  <c r="AV64" i="69"/>
  <c r="AX66" i="69"/>
  <c r="AW24" i="69"/>
  <c r="BK74" i="69"/>
  <c r="AU9" i="69"/>
  <c r="AX89" i="69"/>
  <c r="AX39" i="69"/>
  <c r="BL12" i="69"/>
  <c r="BJ80" i="69"/>
  <c r="BL31" i="69"/>
  <c r="BH88" i="69"/>
  <c r="AW18" i="69"/>
  <c r="AT11" i="69"/>
  <c r="AU121" i="69"/>
  <c r="AT26" i="69"/>
  <c r="AX93" i="69"/>
  <c r="BL93" i="69"/>
  <c r="AV61" i="69"/>
  <c r="AU52" i="69"/>
  <c r="AU28" i="69"/>
  <c r="AI113" i="69"/>
  <c r="BJ83" i="69"/>
  <c r="BH90" i="69"/>
  <c r="AX85" i="69"/>
  <c r="AW52" i="69"/>
  <c r="AU8" i="69"/>
  <c r="BK19" i="69"/>
  <c r="AU80" i="69"/>
  <c r="BL11" i="69"/>
  <c r="BH62" i="69"/>
  <c r="AV117" i="69"/>
  <c r="BK46" i="69"/>
  <c r="AJ116" i="69"/>
  <c r="BK8" i="69"/>
  <c r="AX47" i="69"/>
  <c r="AU114" i="69"/>
  <c r="AT36" i="69"/>
  <c r="BJ75" i="69"/>
  <c r="AT119" i="69"/>
  <c r="AV79" i="69"/>
  <c r="BI37" i="69"/>
  <c r="AI116" i="69"/>
  <c r="BJ28" i="69"/>
  <c r="AW27" i="69"/>
  <c r="AJ106" i="69"/>
  <c r="AW46" i="69"/>
  <c r="BK24" i="69"/>
  <c r="BK80" i="69"/>
  <c r="AV39" i="69"/>
  <c r="AT81" i="69"/>
  <c r="AT99" i="69"/>
  <c r="AT106" i="69"/>
  <c r="AV27" i="69"/>
  <c r="BL96" i="69"/>
  <c r="BJ65" i="69"/>
  <c r="AW66" i="69"/>
  <c r="BK79" i="69"/>
  <c r="AW77" i="69"/>
  <c r="BH20" i="69"/>
  <c r="AX43" i="69"/>
  <c r="AI119" i="69"/>
  <c r="BH63" i="69"/>
  <c r="BJ107" i="69"/>
  <c r="AW20" i="69"/>
  <c r="AT95" i="69"/>
  <c r="BJ36" i="69"/>
  <c r="BJ70" i="69"/>
  <c r="AT122" i="69"/>
  <c r="AT73" i="69"/>
  <c r="BH19" i="69"/>
  <c r="AT110" i="69"/>
  <c r="BL6" i="69"/>
  <c r="AJ110" i="69"/>
  <c r="AW86" i="69"/>
  <c r="AU108" i="69"/>
  <c r="BI10" i="69"/>
  <c r="BL51" i="69"/>
  <c r="AT58" i="69"/>
  <c r="AV57" i="69"/>
  <c r="BI52" i="69"/>
  <c r="AU89" i="69"/>
  <c r="AU91" i="69"/>
  <c r="AX26" i="69"/>
  <c r="AX38" i="69"/>
  <c r="AW10" i="69"/>
  <c r="AX95" i="69"/>
  <c r="BJ113" i="69"/>
  <c r="AX86" i="69"/>
  <c r="BH101" i="69"/>
  <c r="BI92" i="69"/>
  <c r="BJ26" i="69"/>
  <c r="BI6" i="69"/>
  <c r="AV32" i="69"/>
  <c r="BK82" i="69"/>
  <c r="AX49" i="69"/>
  <c r="AX84" i="69"/>
  <c r="AX91" i="69"/>
  <c r="BL34" i="69"/>
  <c r="BJ21" i="69"/>
  <c r="AW55" i="69"/>
  <c r="BK22" i="69"/>
  <c r="AT100" i="69"/>
  <c r="AX45" i="69"/>
  <c r="BI23" i="69"/>
  <c r="AX20" i="69"/>
  <c r="BK66" i="69"/>
  <c r="BH47" i="69"/>
  <c r="BL40" i="69"/>
  <c r="AT67" i="69"/>
  <c r="AV17" i="69"/>
  <c r="AW41" i="69"/>
  <c r="AV30" i="69"/>
  <c r="AU51" i="69"/>
  <c r="AV44" i="69"/>
  <c r="BJ69" i="69"/>
  <c r="AU78" i="69"/>
  <c r="AW38" i="69"/>
  <c r="BH11" i="69"/>
  <c r="AX22" i="69"/>
  <c r="AU22" i="69"/>
  <c r="AL116" i="69"/>
  <c r="BK29" i="69"/>
  <c r="AW78" i="69"/>
  <c r="AW106" i="69"/>
  <c r="AU23" i="69"/>
  <c r="BJ86" i="69"/>
  <c r="BK44" i="69"/>
  <c r="AX40" i="69"/>
  <c r="BH112" i="69"/>
  <c r="BJ82" i="69"/>
  <c r="BL53" i="69"/>
  <c r="AV84" i="69"/>
  <c r="BI75" i="69"/>
  <c r="BJ72" i="69"/>
  <c r="AX108" i="69"/>
  <c r="BJ46" i="69"/>
  <c r="BL52" i="69"/>
  <c r="BK96" i="69"/>
  <c r="AV119" i="69"/>
  <c r="BH27" i="69"/>
  <c r="BK18" i="69"/>
  <c r="BL56" i="69"/>
  <c r="AT83" i="69"/>
  <c r="AT93" i="69"/>
  <c r="AU45" i="69"/>
  <c r="BL67" i="69"/>
  <c r="BL82" i="69"/>
  <c r="AW32" i="69"/>
  <c r="AT40" i="69"/>
  <c r="AX46" i="69"/>
  <c r="AW53" i="69"/>
  <c r="AX112" i="69"/>
  <c r="AU70" i="69"/>
  <c r="BI15" i="69"/>
  <c r="BJ92" i="69"/>
  <c r="AX83" i="69"/>
  <c r="AW17" i="69"/>
  <c r="BH68" i="69"/>
  <c r="AV58" i="69"/>
  <c r="AT96" i="69"/>
  <c r="BH46" i="69"/>
  <c r="AJ111" i="69"/>
  <c r="AW119" i="69"/>
  <c r="BJ90" i="69"/>
  <c r="BK49" i="69"/>
  <c r="BJ61" i="69"/>
  <c r="BJ53" i="69"/>
  <c r="BI69" i="69"/>
  <c r="AT124" i="69"/>
  <c r="AW87" i="69"/>
  <c r="BI55" i="69"/>
  <c r="BL79" i="69"/>
  <c r="AU81" i="69"/>
  <c r="BI89" i="69"/>
  <c r="BK38" i="69"/>
  <c r="AT115" i="69"/>
  <c r="BI42" i="69"/>
  <c r="BH113" i="69"/>
  <c r="BJ67" i="69"/>
  <c r="AT77" i="69"/>
  <c r="BH100" i="69"/>
  <c r="BL39" i="69"/>
  <c r="BH106" i="69"/>
  <c r="BL94" i="69"/>
  <c r="AT70" i="69"/>
  <c r="AT21" i="69"/>
  <c r="AV29" i="69"/>
  <c r="AT55" i="69"/>
  <c r="AL110" i="69"/>
  <c r="AV20" i="69"/>
  <c r="BJ99" i="69"/>
  <c r="BL64" i="69"/>
  <c r="BH107" i="69"/>
  <c r="BK10" i="69"/>
  <c r="AU6" i="69"/>
  <c r="AV62" i="69"/>
  <c r="BK9" i="69"/>
  <c r="AV72" i="69"/>
  <c r="BJ64" i="69"/>
  <c r="AX30" i="69"/>
  <c r="AU88" i="69"/>
  <c r="AJ103" i="69"/>
  <c r="AT112" i="69"/>
  <c r="BL47" i="69"/>
  <c r="BI47" i="69"/>
  <c r="BI35" i="69"/>
  <c r="BJ30" i="69"/>
  <c r="AW26" i="69"/>
  <c r="BH16" i="69"/>
  <c r="BJ50" i="69"/>
  <c r="AW68" i="69"/>
  <c r="AV122" i="69"/>
  <c r="AU16" i="69"/>
  <c r="BI48" i="69"/>
  <c r="AX12" i="69"/>
  <c r="AV67" i="69"/>
  <c r="AT16" i="69"/>
  <c r="BH69" i="69"/>
  <c r="BL83" i="69"/>
  <c r="AU95" i="69"/>
  <c r="AU72" i="69"/>
  <c r="AV85" i="69"/>
  <c r="BL20" i="69"/>
  <c r="BH71" i="69"/>
  <c r="AX35" i="69"/>
  <c r="AT27" i="69"/>
  <c r="BK84" i="69"/>
  <c r="BI54" i="69"/>
  <c r="AT34" i="69"/>
  <c r="AW121" i="69"/>
  <c r="BH51" i="69"/>
  <c r="AW15" i="69"/>
  <c r="BK60" i="69"/>
  <c r="AI105" i="69"/>
  <c r="BJ14" i="69"/>
  <c r="AX65" i="69"/>
  <c r="AJ7" i="69"/>
  <c r="BH70" i="69"/>
  <c r="AL103" i="69"/>
  <c r="AV10" i="69"/>
  <c r="AU74" i="69"/>
  <c r="BI83" i="69"/>
  <c r="AT47" i="69"/>
  <c r="AT15" i="69"/>
  <c r="AJ113" i="69"/>
  <c r="BJ9" i="69"/>
  <c r="BH84" i="69"/>
  <c r="BK41" i="69"/>
  <c r="BK98" i="69"/>
  <c r="BH79" i="69"/>
  <c r="AX88" i="69"/>
  <c r="AV33" i="69"/>
  <c r="AU13" i="69"/>
  <c r="AV48" i="69"/>
  <c r="BK83" i="69"/>
  <c r="BH55" i="69"/>
  <c r="BJ56" i="69"/>
  <c r="AU77" i="69"/>
  <c r="AV83" i="69"/>
  <c r="BH25" i="69"/>
  <c r="AT7" i="69"/>
  <c r="BI85" i="69"/>
  <c r="AU96" i="69"/>
  <c r="BI68" i="69"/>
  <c r="AV78" i="69"/>
  <c r="AT43" i="69"/>
  <c r="AX51" i="69"/>
  <c r="AX71" i="69"/>
  <c r="BH22" i="69"/>
  <c r="AT53" i="69"/>
  <c r="BL61" i="69"/>
  <c r="AL108" i="69"/>
  <c r="BK17" i="69"/>
  <c r="AV59" i="69"/>
  <c r="BK67" i="69"/>
  <c r="BI46" i="69"/>
  <c r="AJ115" i="69"/>
  <c r="BH52" i="69"/>
  <c r="AV37" i="69"/>
  <c r="AW8" i="69"/>
  <c r="BL14" i="69"/>
  <c r="BJ95" i="69"/>
  <c r="AT108" i="69"/>
  <c r="BL76" i="69"/>
  <c r="AL101" i="69"/>
  <c r="BH94" i="69"/>
  <c r="AX32" i="69"/>
  <c r="AV70" i="69"/>
  <c r="BH110" i="69"/>
  <c r="BI73" i="69"/>
  <c r="BJ55" i="69"/>
  <c r="BH93" i="69"/>
  <c r="AU48" i="69"/>
  <c r="AX29" i="69"/>
  <c r="BH76" i="69"/>
  <c r="BK109" i="69"/>
  <c r="AT107" i="69"/>
  <c r="BI7" i="69"/>
  <c r="BI112" i="69"/>
  <c r="BK45" i="69"/>
  <c r="BH45" i="69"/>
  <c r="AI106" i="69"/>
  <c r="AV98" i="69"/>
  <c r="BJ25" i="69"/>
  <c r="AV16" i="69"/>
  <c r="AX13" i="69"/>
  <c r="AU44" i="69"/>
  <c r="BI81" i="69"/>
  <c r="BL89" i="69"/>
  <c r="AW50" i="69"/>
  <c r="BI90" i="69"/>
  <c r="BK37" i="69"/>
  <c r="BI28" i="69"/>
  <c r="AV41" i="69"/>
  <c r="AU24" i="69"/>
  <c r="BI25" i="69"/>
  <c r="BK50" i="69"/>
  <c r="AT33" i="69"/>
  <c r="AU40" i="69"/>
  <c r="BL69" i="69"/>
  <c r="AU66" i="69"/>
  <c r="BL62" i="69"/>
  <c r="AX122" i="69"/>
  <c r="AU53" i="69"/>
  <c r="AX52" i="69"/>
  <c r="BH34" i="69"/>
  <c r="AW76" i="69"/>
  <c r="BK26" i="69"/>
  <c r="BL74" i="69"/>
  <c r="AW39" i="69"/>
  <c r="AX61" i="69"/>
  <c r="BH7" i="69"/>
  <c r="BK27" i="69"/>
  <c r="AT29" i="69"/>
  <c r="AX79" i="69"/>
  <c r="AT72" i="69"/>
  <c r="BH44" i="69"/>
  <c r="AX70" i="69"/>
  <c r="AV9" i="69"/>
  <c r="AL6" i="69"/>
  <c r="AU21" i="69"/>
  <c r="BL29" i="69"/>
  <c r="BI71" i="69"/>
  <c r="BI106" i="69"/>
  <c r="BK73" i="69"/>
  <c r="BL27" i="69"/>
  <c r="BI32" i="69"/>
  <c r="AW31" i="69"/>
  <c r="AV45" i="69"/>
  <c r="AV21" i="69"/>
  <c r="BJ27" i="69"/>
  <c r="BK88" i="69"/>
  <c r="AJ100" i="69"/>
  <c r="AT41" i="69"/>
  <c r="AX67" i="69"/>
  <c r="AU43" i="69"/>
  <c r="BH17" i="69"/>
  <c r="BK14" i="69"/>
  <c r="AW92" i="69"/>
  <c r="BJ58" i="69"/>
  <c r="BJ91" i="69"/>
  <c r="AU49" i="69"/>
  <c r="AU111" i="69"/>
  <c r="AW83" i="69"/>
  <c r="AV77" i="69"/>
  <c r="AV74" i="69"/>
  <c r="AW60" i="69"/>
  <c r="BI86" i="69"/>
  <c r="BI43" i="69"/>
  <c r="BH50" i="69"/>
  <c r="AV93" i="69"/>
  <c r="BL50" i="69"/>
  <c r="AU99" i="69"/>
  <c r="BK53" i="69"/>
  <c r="BK94" i="69"/>
  <c r="AI112" i="69"/>
  <c r="AX82" i="69"/>
  <c r="BJ12" i="69"/>
  <c r="AT31" i="69"/>
  <c r="AV99" i="69"/>
  <c r="BL92" i="69"/>
  <c r="BI56" i="69"/>
  <c r="AX24" i="69"/>
  <c r="BJ13" i="69"/>
  <c r="BK33" i="69"/>
  <c r="AT113" i="69"/>
  <c r="AT74" i="69"/>
  <c r="AV28" i="69"/>
  <c r="BL68" i="69"/>
  <c r="AU85" i="69"/>
  <c r="AW22" i="69"/>
  <c r="AV92" i="69"/>
  <c r="AV108" i="69"/>
  <c r="AX10" i="69"/>
  <c r="AV88" i="69"/>
  <c r="AX74" i="69"/>
  <c r="BJ60" i="69"/>
  <c r="BI33" i="69"/>
  <c r="BK34" i="69"/>
  <c r="BI97" i="69"/>
  <c r="AW59" i="69"/>
  <c r="AX11" i="69"/>
  <c r="AT25" i="69"/>
  <c r="BH74" i="69"/>
  <c r="BL9" i="69"/>
  <c r="AX69" i="69"/>
  <c r="BK47" i="69"/>
  <c r="AX16" i="69"/>
  <c r="AV66" i="69"/>
  <c r="BK86" i="69"/>
  <c r="BJ42" i="69"/>
  <c r="BK87" i="69"/>
  <c r="AV31" i="69"/>
  <c r="BL36" i="69"/>
  <c r="BL54" i="69"/>
  <c r="AT17" i="69"/>
  <c r="BK42" i="69"/>
  <c r="AV42" i="69"/>
  <c r="AT12" i="69"/>
  <c r="AV112" i="69"/>
  <c r="BK61" i="69"/>
  <c r="BL33" i="69"/>
  <c r="AU50" i="69"/>
  <c r="AU54" i="69"/>
  <c r="BJ16" i="69"/>
  <c r="AW23" i="69"/>
  <c r="BH59" i="69"/>
  <c r="AT44" i="69"/>
  <c r="BI64" i="69"/>
  <c r="BJ59" i="69"/>
  <c r="BK25" i="69"/>
  <c r="AT120" i="69"/>
  <c r="AT60" i="69"/>
  <c r="AX33" i="69"/>
  <c r="AX72" i="69"/>
  <c r="AT9" i="69"/>
  <c r="BJ110" i="69"/>
  <c r="BJ109" i="69"/>
  <c r="AX116" i="69"/>
  <c r="BL18" i="69"/>
  <c r="AT101" i="69"/>
  <c r="BJ97" i="69"/>
  <c r="AV7" i="69"/>
  <c r="BK7" i="69"/>
  <c r="AX73" i="69"/>
  <c r="AL104" i="69"/>
  <c r="BI18" i="69"/>
  <c r="BI72" i="69"/>
  <c r="BL38" i="69"/>
  <c r="AI103" i="69"/>
  <c r="AT38" i="69"/>
  <c r="BI76" i="69"/>
  <c r="AW109" i="69"/>
  <c r="AV49" i="69"/>
  <c r="AJ104" i="69"/>
  <c r="BH83" i="69"/>
  <c r="AU41" i="69"/>
  <c r="AW9" i="69"/>
  <c r="BK62" i="69"/>
  <c r="AT98" i="69"/>
  <c r="BI59" i="69"/>
  <c r="AT23" i="69"/>
  <c r="AI6" i="69"/>
  <c r="BK11" i="69"/>
  <c r="AV40" i="69"/>
  <c r="AT37" i="69"/>
  <c r="BI27" i="69"/>
  <c r="BH115" i="69"/>
  <c r="AV80" i="69"/>
  <c r="AW30" i="69"/>
  <c r="AW67" i="69"/>
  <c r="BK65" i="69"/>
  <c r="AX56" i="69"/>
  <c r="AT48" i="69"/>
  <c r="BI110" i="69"/>
  <c r="BJ37" i="69"/>
  <c r="AU109" i="69"/>
  <c r="AX42" i="69"/>
  <c r="BI45" i="69"/>
  <c r="BH82" i="69"/>
  <c r="BL7" i="69"/>
  <c r="AL7" i="69"/>
  <c r="AJ117" i="69"/>
  <c r="BL10" i="69"/>
  <c r="AU55" i="69"/>
  <c r="AW14" i="69"/>
  <c r="AU11" i="69"/>
  <c r="BI88" i="69"/>
  <c r="AW117" i="69"/>
  <c r="BJ74" i="69"/>
  <c r="AV115" i="69"/>
  <c r="AU37" i="69"/>
  <c r="AW56" i="69"/>
  <c r="AT51" i="69"/>
  <c r="AV107" i="69"/>
  <c r="BH73" i="69"/>
  <c r="BJ63" i="69"/>
  <c r="BK92" i="69"/>
  <c r="AT14" i="69"/>
  <c r="BI80" i="69"/>
  <c r="AT121" i="69"/>
  <c r="BK97" i="69"/>
  <c r="BI44" i="69"/>
  <c r="BJ54" i="69"/>
  <c r="BJ94" i="69"/>
  <c r="AV22" i="69"/>
  <c r="AU61" i="69"/>
  <c r="BI58" i="69"/>
  <c r="BL32" i="69"/>
  <c r="AW88" i="69"/>
  <c r="BH66" i="69"/>
  <c r="BI60" i="69"/>
  <c r="AV75" i="69"/>
  <c r="AU63" i="69"/>
  <c r="AW107" i="69"/>
  <c r="AW71" i="69"/>
  <c r="BI22" i="69"/>
  <c r="AV34" i="69"/>
  <c r="AX64" i="69"/>
  <c r="AT78" i="69"/>
  <c r="BL60" i="69"/>
  <c r="BJ49" i="69"/>
  <c r="BH87" i="69"/>
  <c r="AX14" i="69"/>
  <c r="AU25" i="69"/>
  <c r="AT69" i="69"/>
  <c r="AU34" i="69"/>
  <c r="BL23" i="69"/>
  <c r="AT61" i="69"/>
  <c r="AU32" i="69"/>
  <c r="AW108" i="69"/>
  <c r="BL81" i="69"/>
  <c r="BH75" i="69"/>
  <c r="AL106" i="69"/>
  <c r="AW48" i="69"/>
  <c r="BH77" i="69"/>
  <c r="AJ109" i="69"/>
  <c r="BI96" i="69"/>
  <c r="AX36" i="69"/>
  <c r="AW111" i="69"/>
  <c r="AW115" i="69"/>
  <c r="AJ112" i="69"/>
  <c r="AT111" i="69"/>
  <c r="AW69" i="69"/>
  <c r="BK76" i="69"/>
  <c r="BI77" i="69"/>
  <c r="AT123" i="69"/>
  <c r="BK64" i="69"/>
  <c r="BJ78" i="69"/>
  <c r="AT125" i="69"/>
  <c r="BI21" i="69"/>
  <c r="BL42" i="69"/>
  <c r="AL8" i="69"/>
  <c r="BK90" i="69"/>
  <c r="AV47" i="69"/>
  <c r="BL43" i="69"/>
  <c r="BI49" i="69"/>
  <c r="AX115" i="69"/>
  <c r="AW94" i="69"/>
  <c r="AL115" i="69"/>
  <c r="BI39" i="69"/>
  <c r="BL95" i="69"/>
  <c r="BL91" i="69"/>
  <c r="AU90" i="69"/>
  <c r="AX23" i="69"/>
  <c r="BL87" i="69"/>
  <c r="BJ22" i="69"/>
  <c r="BH15" i="69"/>
  <c r="BH31" i="69"/>
  <c r="AV19" i="69"/>
  <c r="BI53" i="69"/>
  <c r="AT32" i="69"/>
  <c r="AU15" i="69"/>
  <c r="AU112" i="69"/>
  <c r="AV53" i="69"/>
  <c r="AX27" i="69"/>
  <c r="AW79" i="69"/>
  <c r="BJ35" i="69"/>
  <c r="BK81" i="69"/>
  <c r="AU60" i="69"/>
  <c r="AW89" i="69"/>
  <c r="BH85" i="69"/>
  <c r="AT86" i="69"/>
  <c r="BI87" i="69"/>
  <c r="AI108" i="69"/>
  <c r="AX18" i="69"/>
  <c r="BI93" i="69"/>
  <c r="BL21" i="69"/>
  <c r="AX48" i="69"/>
  <c r="AV121" i="69"/>
  <c r="AX41" i="69"/>
  <c r="AT88" i="69"/>
  <c r="AI107" i="69"/>
  <c r="BI12" i="69"/>
  <c r="BJ17" i="69"/>
  <c r="BH91" i="69"/>
  <c r="BK85" i="69"/>
  <c r="AL102" i="69"/>
  <c r="BI26" i="69"/>
  <c r="AW45" i="69"/>
  <c r="AU35" i="69"/>
  <c r="AT8" i="69"/>
  <c r="AX114" i="69"/>
  <c r="BL41" i="69"/>
  <c r="BH12" i="69"/>
  <c r="BL22" i="69"/>
  <c r="AV43" i="69"/>
  <c r="AV35" i="69"/>
  <c r="AT19" i="69"/>
  <c r="AT20" i="69"/>
  <c r="BI74" i="69"/>
  <c r="BJ38" i="69"/>
  <c r="AX37" i="69"/>
  <c r="AX94" i="69"/>
  <c r="BJ44" i="69"/>
  <c r="AI9" i="69"/>
  <c r="AL112" i="69"/>
  <c r="AV8" i="69"/>
  <c r="AJ105" i="69"/>
  <c r="AX7" i="69"/>
  <c r="AU83" i="69"/>
  <c r="AX87" i="69"/>
  <c r="AW36" i="69"/>
  <c r="BI31" i="69"/>
  <c r="AU19" i="69"/>
  <c r="AT94" i="69"/>
  <c r="BI16" i="69"/>
  <c r="BI50" i="69"/>
  <c r="AI109" i="69"/>
  <c r="BK43" i="69"/>
  <c r="BL59" i="69"/>
  <c r="BK72" i="69"/>
  <c r="AW51" i="69"/>
  <c r="AX121" i="69"/>
  <c r="AV38" i="69"/>
  <c r="AV86" i="69"/>
  <c r="BI41" i="69"/>
  <c r="AT59" i="69"/>
  <c r="BK36" i="69"/>
  <c r="BH60" i="69"/>
  <c r="AU100" i="69"/>
  <c r="AV65" i="69"/>
  <c r="AU38" i="69"/>
  <c r="AW73" i="69"/>
  <c r="AU56" i="69"/>
  <c r="AV91" i="69"/>
  <c r="BJ76" i="69"/>
  <c r="BH98" i="69"/>
  <c r="AV90" i="69"/>
  <c r="AX80" i="69"/>
  <c r="AX92" i="69"/>
  <c r="BK16" i="69"/>
  <c r="AU92" i="69"/>
  <c r="AL109" i="69"/>
  <c r="AU98" i="69"/>
  <c r="AW65" i="69"/>
  <c r="AV116" i="69"/>
  <c r="AT87" i="69"/>
  <c r="AU59" i="69"/>
  <c r="AW84" i="69"/>
  <c r="BK75" i="69"/>
  <c r="AT56" i="69"/>
  <c r="BH42" i="69"/>
  <c r="AU18" i="69"/>
  <c r="AU14" i="69"/>
  <c r="AW110" i="69"/>
  <c r="AX59" i="69"/>
  <c r="BI107" i="69"/>
  <c r="AW90" i="69"/>
  <c r="BH72" i="69"/>
  <c r="BI113" i="69"/>
  <c r="BK77" i="69"/>
  <c r="BL46" i="69"/>
  <c r="AX19" i="69"/>
  <c r="BH80" i="69"/>
  <c r="AW96" i="69"/>
  <c r="BJ34" i="69"/>
  <c r="AV120" i="69"/>
  <c r="AW70" i="69"/>
  <c r="BJ77" i="69"/>
  <c r="BI30" i="69"/>
  <c r="AW16" i="69"/>
  <c r="AU58" i="69"/>
  <c r="AX107" i="69"/>
  <c r="AW58" i="69"/>
  <c r="BK40" i="69"/>
  <c r="AV71" i="69"/>
  <c r="AU46" i="69"/>
  <c r="AW61" i="69"/>
  <c r="AX109" i="69"/>
  <c r="BH6" i="69"/>
  <c r="AX28" i="69"/>
  <c r="BL90" i="69"/>
  <c r="BI94" i="69"/>
  <c r="BI78" i="69"/>
  <c r="AW64" i="69"/>
  <c r="BH28" i="69"/>
  <c r="BI9" i="69"/>
  <c r="BL86" i="69"/>
  <c r="AV24" i="69"/>
  <c r="AV60" i="69"/>
  <c r="AW28" i="69"/>
  <c r="BJ73" i="69"/>
  <c r="BL16" i="69"/>
  <c r="BH64" i="69"/>
  <c r="AJ9" i="69"/>
  <c r="AI115" i="69"/>
  <c r="AX25" i="69"/>
  <c r="AW13" i="69"/>
  <c r="AW85" i="69"/>
  <c r="AT28" i="69"/>
  <c r="AJ6" i="69"/>
  <c r="BJ112" i="69"/>
  <c r="BK95" i="69"/>
  <c r="AJ118" i="69"/>
  <c r="BH32" i="69"/>
  <c r="AV51" i="69"/>
  <c r="AT64" i="69"/>
  <c r="AI7" i="69"/>
  <c r="BH61" i="69"/>
  <c r="BI14" i="69"/>
  <c r="BL65" i="69"/>
  <c r="BJ45" i="69"/>
  <c r="AU117" i="69"/>
  <c r="AU39" i="69"/>
  <c r="BK110" i="69"/>
  <c r="AV46" i="69"/>
  <c r="AT62" i="69"/>
  <c r="BK91" i="69"/>
  <c r="AL107" i="69"/>
  <c r="AU57" i="69"/>
  <c r="AU93" i="69"/>
  <c r="AT65" i="69"/>
  <c r="AW7" i="69"/>
  <c r="BJ84" i="69"/>
  <c r="AV69" i="69"/>
  <c r="BJ81" i="69"/>
  <c r="AW75" i="69"/>
  <c r="BL88" i="69"/>
  <c r="AL111" i="69"/>
  <c r="AV81" i="69"/>
  <c r="AW6" i="69"/>
  <c r="AW93" i="69"/>
  <c r="BI57" i="69"/>
  <c r="AU84" i="69"/>
  <c r="AT80" i="69"/>
  <c r="AT82" i="69"/>
  <c r="AL97" i="69"/>
  <c r="BL19" i="69"/>
  <c r="AT52" i="69"/>
  <c r="AT24" i="69"/>
  <c r="AX106" i="69"/>
  <c r="BK6" i="69"/>
  <c r="BL13" i="69"/>
  <c r="AT50" i="69"/>
  <c r="BH41" i="69"/>
  <c r="BL77" i="69"/>
  <c r="AT13" i="69"/>
  <c r="AU47" i="69"/>
  <c r="BJ71" i="69"/>
  <c r="AU67" i="69"/>
  <c r="BI11" i="69"/>
  <c r="BH58" i="69"/>
  <c r="AX31" i="69"/>
  <c r="BH10" i="69"/>
  <c r="AT22" i="69"/>
  <c r="BK23" i="69"/>
  <c r="AT116" i="69"/>
  <c r="BK71" i="69"/>
  <c r="BJ19" i="69"/>
  <c r="AW82" i="69"/>
  <c r="BH26" i="69"/>
  <c r="AL99" i="69"/>
  <c r="AT10" i="69"/>
  <c r="BJ93" i="69"/>
  <c r="BH89" i="69"/>
  <c r="BK59" i="69"/>
  <c r="AU119" i="69"/>
  <c r="AT39" i="69"/>
  <c r="BL80" i="69"/>
  <c r="AT68" i="69"/>
  <c r="BI79" i="69"/>
  <c r="AV89" i="69"/>
  <c r="AV106" i="69"/>
  <c r="BL49" i="69"/>
  <c r="BI62" i="69"/>
  <c r="BK68" i="69"/>
  <c r="BH54" i="69"/>
  <c r="BI111" i="69"/>
  <c r="AI118" i="69"/>
  <c r="BK51" i="69"/>
  <c r="BH36" i="69"/>
  <c r="AJ107" i="69"/>
  <c r="AT91" i="69"/>
  <c r="AX76" i="69"/>
  <c r="AT89" i="69"/>
  <c r="AW44" i="69"/>
  <c r="AX15" i="69"/>
  <c r="BH23" i="69"/>
  <c r="BK32" i="69"/>
  <c r="BJ57" i="69"/>
  <c r="BL30" i="69"/>
  <c r="AJ108" i="69"/>
  <c r="BJ15" i="69"/>
  <c r="AX118" i="69"/>
  <c r="BJ66" i="69"/>
  <c r="BK107" i="69"/>
  <c r="BL70" i="69"/>
  <c r="BK20" i="69"/>
  <c r="BH24" i="69"/>
  <c r="BH67" i="69"/>
  <c r="AV56" i="69"/>
  <c r="AU65" i="69"/>
  <c r="BJ23" i="69"/>
  <c r="AX96" i="69"/>
  <c r="AT84" i="69"/>
  <c r="BK31" i="69"/>
  <c r="BI8" i="69"/>
  <c r="BH37" i="69"/>
  <c r="AT71" i="69"/>
  <c r="BJ11" i="69"/>
  <c r="AV118" i="69"/>
  <c r="AW63" i="69"/>
  <c r="BK28" i="69"/>
  <c r="BH86" i="69"/>
  <c r="AT85" i="69"/>
  <c r="AU42" i="69"/>
  <c r="AV95" i="69"/>
  <c r="BL71" i="69"/>
  <c r="AW95" i="69"/>
  <c r="AV26" i="69"/>
  <c r="AT90" i="69"/>
  <c r="BL66" i="69"/>
  <c r="AU79" i="69"/>
  <c r="BK30" i="69"/>
  <c r="BJ62" i="69"/>
  <c r="AU30" i="69"/>
  <c r="BL45" i="69"/>
  <c r="AU73" i="69"/>
  <c r="BK89" i="69"/>
  <c r="BI20" i="69"/>
  <c r="BJ24" i="69"/>
  <c r="BL8" i="69"/>
  <c r="AW116" i="69"/>
  <c r="BK39" i="69"/>
  <c r="AX17" i="69"/>
  <c r="AV50" i="69"/>
  <c r="AW62" i="69"/>
  <c r="BK70" i="69"/>
  <c r="AT109" i="69"/>
  <c r="AX81" i="69"/>
  <c r="BJ43" i="69"/>
  <c r="AU33" i="69"/>
  <c r="AU27" i="69"/>
  <c r="AV11" i="69"/>
  <c r="BL63" i="69"/>
  <c r="AV73" i="69"/>
  <c r="AT92" i="69"/>
  <c r="BH13" i="69"/>
  <c r="BJ18" i="69"/>
  <c r="BL57" i="69"/>
  <c r="BK52" i="69"/>
  <c r="BL58" i="69"/>
  <c r="AW49" i="69"/>
  <c r="AW74" i="69"/>
  <c r="BK35" i="69"/>
  <c r="AV68" i="69"/>
  <c r="AW81" i="69"/>
  <c r="AT117" i="69"/>
  <c r="BI40" i="69"/>
  <c r="BK57" i="69"/>
  <c r="AI102" i="69"/>
  <c r="BJ32" i="69"/>
  <c r="AU123" i="69"/>
  <c r="BL25" i="69"/>
  <c r="AW123" i="69"/>
  <c r="AV109" i="69"/>
  <c r="BI61" i="69"/>
  <c r="AU97" i="69"/>
  <c r="BK78" i="69"/>
  <c r="BL44" i="69"/>
  <c r="BK15" i="69"/>
  <c r="AU120" i="69"/>
  <c r="BJ33" i="69"/>
  <c r="AU69" i="69"/>
  <c r="AU110" i="69"/>
  <c r="BL84" i="69"/>
  <c r="BH30" i="69"/>
  <c r="BI91" i="69"/>
  <c r="AW57" i="69"/>
  <c r="BH21" i="69"/>
  <c r="BJ47" i="69"/>
  <c r="BI67" i="69"/>
  <c r="BK55" i="69"/>
  <c r="BI13" i="69"/>
  <c r="AU7" i="69"/>
  <c r="AV55" i="69"/>
  <c r="AT35" i="69"/>
  <c r="AU76" i="69"/>
  <c r="BL37" i="69"/>
  <c r="BH39" i="69"/>
  <c r="BH56" i="69"/>
  <c r="BH95" i="69"/>
  <c r="BJ10" i="69"/>
  <c r="AU29" i="69"/>
  <c r="AX50" i="69"/>
  <c r="AT42" i="69"/>
  <c r="AU125" i="69"/>
  <c r="AV15" i="69"/>
  <c r="AX58" i="69"/>
  <c r="BH109" i="69"/>
  <c r="BK63" i="69"/>
  <c r="BI100" i="69"/>
  <c r="AT75" i="69"/>
  <c r="AU94" i="69"/>
  <c r="AW43" i="69"/>
  <c r="AW97" i="69"/>
  <c r="BH81" i="69"/>
  <c r="AU36" i="69"/>
  <c r="AV82" i="69"/>
  <c r="BI98" i="69"/>
  <c r="AX119" i="69"/>
  <c r="BK13" i="69"/>
  <c r="BJ29" i="69"/>
  <c r="AV13" i="69"/>
  <c r="BK69" i="69"/>
  <c r="AX9" i="69"/>
  <c r="AV52" i="69"/>
  <c r="BL55" i="69"/>
  <c r="BI84" i="69"/>
  <c r="BJ87" i="69"/>
  <c r="AX75" i="69"/>
  <c r="AV54" i="69"/>
  <c r="AW29" i="69"/>
  <c r="AX120" i="69"/>
  <c r="AX77" i="69"/>
  <c r="BJ79" i="69"/>
  <c r="BI109" i="69"/>
  <c r="BI70" i="69"/>
  <c r="AW12" i="69"/>
  <c r="AV14" i="69"/>
  <c r="BL73" i="69"/>
  <c r="BI19" i="69"/>
  <c r="AX57" i="69"/>
  <c r="BI65" i="69"/>
  <c r="AW91" i="69"/>
  <c r="BS196" i="69"/>
  <c r="AK99" i="69"/>
  <c r="BS61" i="69"/>
  <c r="BJ116" i="69"/>
  <c r="BS106" i="69"/>
  <c r="BS105" i="69"/>
  <c r="BI116" i="69"/>
  <c r="BI118" i="69"/>
  <c r="AK107" i="69"/>
  <c r="BJ114" i="69"/>
  <c r="BI115" i="69"/>
  <c r="AH102" i="69"/>
  <c r="BK113" i="69"/>
  <c r="BS195" i="69"/>
  <c r="BS60" i="69"/>
  <c r="BJ117" i="69"/>
  <c r="BJ115" i="69"/>
  <c r="BI117" i="69"/>
  <c r="BR56" i="69" l="1"/>
  <c r="BR190" i="69"/>
  <c r="BR14" i="69"/>
  <c r="BR145" i="69"/>
  <c r="BR141" i="69"/>
  <c r="BR187" i="69"/>
  <c r="E101" i="73"/>
  <c r="AN102" i="69"/>
  <c r="P101" i="73" s="1"/>
  <c r="BR143" i="69"/>
  <c r="BR189" i="69"/>
  <c r="BR96" i="69"/>
  <c r="AO108" i="69"/>
  <c r="Q107" i="73" s="1"/>
  <c r="F107" i="73"/>
  <c r="AO107" i="69"/>
  <c r="Q106" i="73" s="1"/>
  <c r="F106" i="73"/>
  <c r="AN118" i="69"/>
  <c r="P117" i="73" s="1"/>
  <c r="E117" i="73"/>
  <c r="H98" i="73"/>
  <c r="AQ99" i="69"/>
  <c r="S98" i="73" s="1"/>
  <c r="AQ97" i="69"/>
  <c r="S96" i="73" s="1"/>
  <c r="H96" i="73"/>
  <c r="H110" i="73"/>
  <c r="AQ111" i="69"/>
  <c r="S110" i="73" s="1"/>
  <c r="AQ107" i="69"/>
  <c r="S106" i="73" s="1"/>
  <c r="H106" i="73"/>
  <c r="BR99" i="69"/>
  <c r="BR191" i="69"/>
  <c r="E6" i="73"/>
  <c r="AN7" i="69"/>
  <c r="P6" i="73" s="1"/>
  <c r="F117" i="73"/>
  <c r="AO118" i="69"/>
  <c r="Q117" i="73" s="1"/>
  <c r="BR149" i="69"/>
  <c r="AO6" i="69"/>
  <c r="F5" i="73"/>
  <c r="E114" i="73"/>
  <c r="AN115" i="69"/>
  <c r="F8" i="73"/>
  <c r="AO9" i="69"/>
  <c r="Q8" i="73" s="1"/>
  <c r="BR147" i="69"/>
  <c r="AQ109" i="69"/>
  <c r="S108" i="73" s="1"/>
  <c r="H108" i="73"/>
  <c r="AN109" i="69"/>
  <c r="P108" i="73" s="1"/>
  <c r="E108" i="73"/>
  <c r="F104" i="73"/>
  <c r="AO105" i="69"/>
  <c r="Q104" i="73" s="1"/>
  <c r="H111" i="73"/>
  <c r="AQ112" i="69"/>
  <c r="S111" i="73" s="1"/>
  <c r="E8" i="73"/>
  <c r="AN9" i="69"/>
  <c r="P8" i="73" s="1"/>
  <c r="H101" i="73"/>
  <c r="AQ102" i="69"/>
  <c r="S101" i="73" s="1"/>
  <c r="BR148" i="69"/>
  <c r="E106" i="73"/>
  <c r="AN107" i="69"/>
  <c r="P106" i="73" s="1"/>
  <c r="AN108" i="69"/>
  <c r="P107" i="73" s="1"/>
  <c r="E107" i="73"/>
  <c r="BR13" i="69"/>
  <c r="BR98" i="69"/>
  <c r="BR6" i="69"/>
  <c r="BR194" i="69"/>
  <c r="H114" i="73"/>
  <c r="AQ115" i="69"/>
  <c r="H7" i="73"/>
  <c r="AQ8" i="69"/>
  <c r="S7" i="73" s="1"/>
  <c r="AO112" i="69"/>
  <c r="Q111" i="73" s="1"/>
  <c r="F111" i="73"/>
  <c r="F108" i="73"/>
  <c r="AO109" i="69"/>
  <c r="Q108" i="73" s="1"/>
  <c r="AQ106" i="69"/>
  <c r="S105" i="73" s="1"/>
  <c r="H105" i="73"/>
  <c r="BR12" i="69"/>
  <c r="AO117" i="69"/>
  <c r="Q116" i="73" s="1"/>
  <c r="F116" i="73"/>
  <c r="H6" i="73"/>
  <c r="AQ7" i="69"/>
  <c r="S6" i="73" s="1"/>
  <c r="BR54" i="69"/>
  <c r="BR146" i="69"/>
  <c r="BR16" i="69"/>
  <c r="AN6" i="69"/>
  <c r="E5" i="73"/>
  <c r="F103" i="73"/>
  <c r="AO104" i="69"/>
  <c r="Q103" i="73" s="1"/>
  <c r="AN103" i="69"/>
  <c r="P102" i="73" s="1"/>
  <c r="E102" i="73"/>
  <c r="H103" i="73"/>
  <c r="AQ104" i="69"/>
  <c r="S103" i="73" s="1"/>
  <c r="BR142" i="69"/>
  <c r="E111" i="73"/>
  <c r="AN112" i="69"/>
  <c r="P111" i="73" s="1"/>
  <c r="AO100" i="69"/>
  <c r="Q99" i="73" s="1"/>
  <c r="F99" i="73"/>
  <c r="H5" i="73"/>
  <c r="AQ6" i="69"/>
  <c r="BR52" i="69"/>
  <c r="BR97" i="69"/>
  <c r="E105" i="73"/>
  <c r="AN106" i="69"/>
  <c r="P105" i="73" s="1"/>
  <c r="BR9" i="69"/>
  <c r="BR144" i="69"/>
  <c r="BR100" i="69"/>
  <c r="H100" i="73"/>
  <c r="AQ101" i="69"/>
  <c r="S100" i="73" s="1"/>
  <c r="BR104" i="69"/>
  <c r="F114" i="73"/>
  <c r="AO115" i="69"/>
  <c r="H107" i="73"/>
  <c r="AQ108" i="69"/>
  <c r="S107" i="73" s="1"/>
  <c r="BR58" i="69"/>
  <c r="BR7" i="69"/>
  <c r="BR10" i="69"/>
  <c r="AO113" i="69"/>
  <c r="Q112" i="73" s="1"/>
  <c r="F112" i="73"/>
  <c r="AQ103" i="69"/>
  <c r="S102" i="73" s="1"/>
  <c r="H102" i="73"/>
  <c r="F6" i="73"/>
  <c r="AO7" i="69"/>
  <c r="Q6" i="73" s="1"/>
  <c r="E104" i="73"/>
  <c r="AN105" i="69"/>
  <c r="P104" i="73" s="1"/>
  <c r="BR53" i="69"/>
  <c r="F102" i="73"/>
  <c r="AO103" i="69"/>
  <c r="Q102" i="73" s="1"/>
  <c r="H109" i="73"/>
  <c r="AQ110" i="69"/>
  <c r="S109" i="73" s="1"/>
  <c r="BR55" i="69"/>
  <c r="AO111" i="69"/>
  <c r="Q110" i="73" s="1"/>
  <c r="F110" i="73"/>
  <c r="BR51" i="69"/>
  <c r="BR57" i="69"/>
  <c r="H115" i="73"/>
  <c r="AQ116" i="69"/>
  <c r="S115" i="73" s="1"/>
  <c r="F109" i="73"/>
  <c r="AO110" i="69"/>
  <c r="Q109" i="73" s="1"/>
  <c r="E118" i="73"/>
  <c r="AN119" i="69"/>
  <c r="P118" i="73" s="1"/>
  <c r="BR101" i="69"/>
  <c r="AO106" i="69"/>
  <c r="Q105" i="73" s="1"/>
  <c r="F105" i="73"/>
  <c r="AN116" i="69"/>
  <c r="P115" i="73" s="1"/>
  <c r="E115" i="73"/>
  <c r="BR102" i="69"/>
  <c r="F115" i="73"/>
  <c r="AO116" i="69"/>
  <c r="Q115" i="73" s="1"/>
  <c r="AN113" i="69"/>
  <c r="P112" i="73" s="1"/>
  <c r="E112" i="73"/>
  <c r="F7" i="73"/>
  <c r="AO8" i="69"/>
  <c r="Q7" i="73" s="1"/>
  <c r="E110" i="73"/>
  <c r="AN111" i="69"/>
  <c r="P110" i="73" s="1"/>
  <c r="AO114" i="69"/>
  <c r="Q113" i="73" s="1"/>
  <c r="F113" i="73"/>
  <c r="AN101" i="69"/>
  <c r="P100" i="73" s="1"/>
  <c r="E100" i="73"/>
  <c r="BR11" i="69"/>
  <c r="H112" i="73"/>
  <c r="AQ113" i="69"/>
  <c r="S112" i="73" s="1"/>
  <c r="BR193" i="69"/>
  <c r="H104" i="73"/>
  <c r="AQ105" i="69"/>
  <c r="S104" i="73" s="1"/>
  <c r="BR103" i="69"/>
  <c r="AN110" i="69"/>
  <c r="P109" i="73" s="1"/>
  <c r="E109" i="73"/>
  <c r="BR186" i="69"/>
  <c r="BR8" i="69"/>
  <c r="H99" i="73"/>
  <c r="AQ100" i="69"/>
  <c r="S99" i="73" s="1"/>
  <c r="BR192" i="69"/>
  <c r="E7" i="73"/>
  <c r="AN8" i="69"/>
  <c r="P7" i="73" s="1"/>
  <c r="BR59" i="69"/>
  <c r="E113" i="73"/>
  <c r="AN114" i="69"/>
  <c r="P113" i="73" s="1"/>
  <c r="AN104" i="69"/>
  <c r="P103" i="73" s="1"/>
  <c r="E103" i="73"/>
  <c r="BR188" i="69"/>
  <c r="H113" i="73"/>
  <c r="AQ114" i="69"/>
  <c r="S113" i="73" s="1"/>
  <c r="E116" i="73"/>
  <c r="AN117" i="69"/>
  <c r="P116" i="73" s="1"/>
  <c r="F101" i="73"/>
  <c r="AO102" i="69"/>
  <c r="Q101" i="73" s="1"/>
  <c r="AQ98" i="69"/>
  <c r="S97" i="73" s="1"/>
  <c r="H97" i="73"/>
  <c r="F100" i="73"/>
  <c r="AO101" i="69"/>
  <c r="Q100" i="73" s="1"/>
  <c r="D32" i="83"/>
  <c r="BR106" i="69"/>
  <c r="BR61" i="69"/>
  <c r="AK109" i="82"/>
  <c r="BT195" i="69"/>
  <c r="BK116" i="69"/>
  <c r="AH108" i="69"/>
  <c r="AK101" i="69"/>
  <c r="AH113" i="69"/>
  <c r="BK114" i="69"/>
  <c r="BL107" i="69"/>
  <c r="AH103" i="69"/>
  <c r="AK100" i="69"/>
  <c r="AK11" i="69"/>
  <c r="AH109" i="69"/>
  <c r="AH105" i="69"/>
  <c r="BL106" i="69"/>
  <c r="BL104" i="69"/>
  <c r="AH106" i="69"/>
  <c r="AH118" i="69"/>
  <c r="BL105" i="69"/>
  <c r="AH104" i="69"/>
  <c r="AK8" i="69"/>
  <c r="AH8" i="69"/>
  <c r="AK105" i="69"/>
  <c r="AK108" i="69"/>
  <c r="AK104" i="69"/>
  <c r="AK115" i="69"/>
  <c r="AH112" i="69"/>
  <c r="AH9" i="69"/>
  <c r="AK117" i="69"/>
  <c r="AK6" i="69"/>
  <c r="BT196" i="69"/>
  <c r="AK9" i="69"/>
  <c r="AH107" i="69"/>
  <c r="AH116" i="69"/>
  <c r="AK10" i="69"/>
  <c r="BK115" i="69"/>
  <c r="BT105" i="69"/>
  <c r="AH117" i="69"/>
  <c r="AH6" i="69"/>
  <c r="AK109" i="69"/>
  <c r="AK112" i="69"/>
  <c r="AK113" i="69"/>
  <c r="AH119" i="69"/>
  <c r="AH111" i="69"/>
  <c r="AK106" i="69"/>
  <c r="AH114" i="69"/>
  <c r="BL109" i="69"/>
  <c r="BL108" i="69"/>
  <c r="AH115" i="69"/>
  <c r="AK114" i="69"/>
  <c r="AK102" i="69"/>
  <c r="BT60" i="69"/>
  <c r="AH7" i="69"/>
  <c r="AK110" i="69"/>
  <c r="AK7" i="69"/>
  <c r="AK111" i="69"/>
  <c r="AK116" i="69"/>
  <c r="AK103" i="69"/>
  <c r="AH120" i="69"/>
  <c r="AH110" i="69"/>
  <c r="D106" i="73" l="1"/>
  <c r="I106" i="73" s="1"/>
  <c r="AM107" i="69"/>
  <c r="D101" i="73"/>
  <c r="I101" i="73" s="1"/>
  <c r="AM102" i="69"/>
  <c r="D103" i="73"/>
  <c r="I103" i="73" s="1"/>
  <c r="AM104" i="69"/>
  <c r="D102" i="73"/>
  <c r="I102" i="73" s="1"/>
  <c r="AM103" i="69"/>
  <c r="D105" i="73"/>
  <c r="I105" i="73" s="1"/>
  <c r="AM106" i="69"/>
  <c r="D104" i="73"/>
  <c r="I104" i="73" s="1"/>
  <c r="AM105" i="69"/>
  <c r="G101" i="73"/>
  <c r="AP102" i="69"/>
  <c r="R101" i="73" s="1"/>
  <c r="G102" i="73"/>
  <c r="AP103" i="69"/>
  <c r="R102" i="73" s="1"/>
  <c r="G99" i="73"/>
  <c r="AP100" i="69"/>
  <c r="R99" i="73" s="1"/>
  <c r="AP107" i="69"/>
  <c r="R106" i="73" s="1"/>
  <c r="G106" i="73"/>
  <c r="G103" i="73"/>
  <c r="AP104" i="69"/>
  <c r="R103" i="73" s="1"/>
  <c r="AP101" i="69"/>
  <c r="R100" i="73" s="1"/>
  <c r="G100" i="73"/>
  <c r="G107" i="73"/>
  <c r="AP108" i="69"/>
  <c r="R107" i="73" s="1"/>
  <c r="G104" i="73"/>
  <c r="AP105" i="69"/>
  <c r="AP110" i="69"/>
  <c r="R109" i="73" s="1"/>
  <c r="G109" i="73"/>
  <c r="AP109" i="69"/>
  <c r="R108" i="73" s="1"/>
  <c r="G108" i="73"/>
  <c r="AP106" i="69"/>
  <c r="R105" i="73" s="1"/>
  <c r="G105" i="73"/>
  <c r="G98" i="73"/>
  <c r="AP99" i="69"/>
  <c r="R98" i="73" s="1"/>
  <c r="Q5" i="73"/>
  <c r="P5" i="73"/>
  <c r="BR195" i="69"/>
  <c r="CE193" i="69"/>
  <c r="BR151" i="69"/>
  <c r="CG142" i="69"/>
  <c r="CH142" i="69" s="1"/>
  <c r="CG97" i="69"/>
  <c r="CH97" i="69" s="1"/>
  <c r="W110" i="69"/>
  <c r="G113" i="73"/>
  <c r="AP114" i="69"/>
  <c r="R113" i="73" s="1"/>
  <c r="G112" i="73"/>
  <c r="AP113" i="69"/>
  <c r="R112" i="73" s="1"/>
  <c r="G110" i="73"/>
  <c r="AP111" i="69"/>
  <c r="R110" i="73" s="1"/>
  <c r="AP116" i="69"/>
  <c r="R115" i="73" s="1"/>
  <c r="G115" i="73"/>
  <c r="G116" i="73"/>
  <c r="AP117" i="69"/>
  <c r="R116" i="73" s="1"/>
  <c r="G111" i="73"/>
  <c r="AP112" i="69"/>
  <c r="R111" i="73" s="1"/>
  <c r="AP115" i="69"/>
  <c r="G114" i="73"/>
  <c r="G6" i="73"/>
  <c r="AP7" i="69"/>
  <c r="R6" i="73" s="1"/>
  <c r="AP6" i="69"/>
  <c r="R5" i="73" s="1"/>
  <c r="G5" i="73"/>
  <c r="AP8" i="69"/>
  <c r="R7" i="73" s="1"/>
  <c r="G7" i="73"/>
  <c r="CG52" i="69"/>
  <c r="CH52" i="69" s="1"/>
  <c r="T110" i="69"/>
  <c r="CG187" i="69"/>
  <c r="CH187" i="69" s="1"/>
  <c r="D109" i="73"/>
  <c r="I109" i="73" s="1"/>
  <c r="AM110" i="69"/>
  <c r="AM113" i="69"/>
  <c r="D112" i="73"/>
  <c r="I112" i="73" s="1"/>
  <c r="D108" i="73"/>
  <c r="I108" i="73" s="1"/>
  <c r="AM109" i="69"/>
  <c r="D111" i="73"/>
  <c r="I111" i="73" s="1"/>
  <c r="AM112" i="69"/>
  <c r="AM108" i="69"/>
  <c r="D107" i="73"/>
  <c r="I107" i="73" s="1"/>
  <c r="D110" i="73"/>
  <c r="I110" i="73" s="1"/>
  <c r="AM111" i="69"/>
  <c r="D116" i="73"/>
  <c r="I116" i="73" s="1"/>
  <c r="AM117" i="69"/>
  <c r="AM115" i="69"/>
  <c r="D114" i="73"/>
  <c r="I114" i="73" s="1"/>
  <c r="D117" i="73"/>
  <c r="I117" i="73" s="1"/>
  <c r="AM118" i="69"/>
  <c r="D115" i="73"/>
  <c r="I115" i="73" s="1"/>
  <c r="AM116" i="69"/>
  <c r="AM119" i="69"/>
  <c r="D118" i="73"/>
  <c r="I118" i="73" s="1"/>
  <c r="AM120" i="69"/>
  <c r="D119" i="73"/>
  <c r="I119" i="73" s="1"/>
  <c r="D113" i="73"/>
  <c r="I113" i="73" s="1"/>
  <c r="AM114" i="69"/>
  <c r="AM6" i="69"/>
  <c r="D5" i="73"/>
  <c r="AM8" i="69"/>
  <c r="D7" i="73"/>
  <c r="D6" i="73"/>
  <c r="AM7" i="69"/>
  <c r="AM9" i="69"/>
  <c r="D8" i="73"/>
  <c r="T191" i="69"/>
  <c r="G9" i="73"/>
  <c r="AP10" i="69"/>
  <c r="R9" i="73" s="1"/>
  <c r="G10" i="73"/>
  <c r="AP11" i="69"/>
  <c r="R10" i="73" s="1"/>
  <c r="G8" i="73"/>
  <c r="AP9" i="69"/>
  <c r="R8" i="73" s="1"/>
  <c r="Z110" i="82"/>
  <c r="BS150" i="69"/>
  <c r="AJ10" i="69"/>
  <c r="BT150" i="69"/>
  <c r="BH118" i="69"/>
  <c r="BS151" i="69"/>
  <c r="BS16" i="69"/>
  <c r="BT15" i="69"/>
  <c r="BH117" i="69"/>
  <c r="BS15" i="69"/>
  <c r="AJ11" i="69"/>
  <c r="BH119" i="69"/>
  <c r="BH116" i="69"/>
  <c r="K6" i="73" l="1"/>
  <c r="K111" i="73"/>
  <c r="K5" i="73"/>
  <c r="K112" i="73"/>
  <c r="K115" i="73"/>
  <c r="K110" i="73"/>
  <c r="K8" i="73"/>
  <c r="K107" i="73"/>
  <c r="K113" i="73"/>
  <c r="K117" i="73"/>
  <c r="K109" i="73"/>
  <c r="K119" i="73"/>
  <c r="K114" i="73"/>
  <c r="K7" i="73"/>
  <c r="K118" i="73"/>
  <c r="K116" i="73"/>
  <c r="K108" i="73"/>
  <c r="O102" i="73"/>
  <c r="U102" i="73" s="1"/>
  <c r="K102" i="73"/>
  <c r="J102" i="73"/>
  <c r="O103" i="73"/>
  <c r="U103" i="73" s="1"/>
  <c r="K103" i="73"/>
  <c r="J103" i="73"/>
  <c r="R104" i="73"/>
  <c r="O104" i="73"/>
  <c r="O101" i="73"/>
  <c r="U101" i="73" s="1"/>
  <c r="K104" i="73"/>
  <c r="J104" i="73"/>
  <c r="K101" i="73"/>
  <c r="J101" i="73"/>
  <c r="O105" i="73"/>
  <c r="U105" i="73" s="1"/>
  <c r="O106" i="73"/>
  <c r="U106" i="73" s="1"/>
  <c r="K105" i="73"/>
  <c r="J105" i="73"/>
  <c r="K106" i="73"/>
  <c r="J106" i="73"/>
  <c r="CG188" i="69"/>
  <c r="CE194" i="69"/>
  <c r="CG53" i="69"/>
  <c r="CG98" i="69"/>
  <c r="CH98" i="69" s="1"/>
  <c r="CG143" i="69"/>
  <c r="CH143" i="69" s="1"/>
  <c r="AO10" i="69"/>
  <c r="Q9" i="73" s="1"/>
  <c r="F9" i="73"/>
  <c r="F10" i="73"/>
  <c r="AO11" i="69"/>
  <c r="Q10" i="73" s="1"/>
  <c r="AK110" i="82"/>
  <c r="Z111" i="82"/>
  <c r="V106" i="73" l="1"/>
  <c r="V101" i="73"/>
  <c r="V102" i="73"/>
  <c r="V105" i="73"/>
  <c r="V103" i="73"/>
  <c r="V104" i="73"/>
  <c r="U104" i="73"/>
  <c r="CG189" i="69"/>
  <c r="CH188" i="69"/>
  <c r="CE195" i="69"/>
  <c r="CG144" i="69"/>
  <c r="CH144" i="69" s="1"/>
  <c r="CG99" i="69"/>
  <c r="CG100" i="69" s="1"/>
  <c r="CG101" i="69" s="1"/>
  <c r="CG102" i="69" s="1"/>
  <c r="CF54" i="69"/>
  <c r="CF13" i="69"/>
  <c r="CF103" i="69"/>
  <c r="Z112" i="82"/>
  <c r="AK111" i="82"/>
  <c r="CG190" i="69" l="1"/>
  <c r="CH189" i="69"/>
  <c r="CE196" i="69"/>
  <c r="CG145" i="69"/>
  <c r="CG146" i="69" s="1"/>
  <c r="CG147" i="69" s="1"/>
  <c r="CG148" i="69" s="1"/>
  <c r="CG149" i="69" s="1"/>
  <c r="CG150" i="69" s="1"/>
  <c r="CG151" i="69" s="1"/>
  <c r="CG152" i="69" s="1"/>
  <c r="CG153" i="69" s="1"/>
  <c r="CG154" i="69" s="1"/>
  <c r="CG155" i="69" s="1"/>
  <c r="CG156" i="69" s="1"/>
  <c r="CG103" i="69"/>
  <c r="CG104" i="69" s="1"/>
  <c r="CG105" i="69" s="1"/>
  <c r="CG106" i="69" s="1"/>
  <c r="CG107" i="69" s="1"/>
  <c r="CG108" i="69" s="1"/>
  <c r="CG109" i="69" s="1"/>
  <c r="CG110" i="69" s="1"/>
  <c r="CG111" i="69" s="1"/>
  <c r="AK112" i="82"/>
  <c r="Z113" i="82"/>
  <c r="CG191" i="69" l="1"/>
  <c r="CH190" i="69"/>
  <c r="CE197" i="69"/>
  <c r="CF10" i="69"/>
  <c r="AK113" i="82"/>
  <c r="Z114" i="82"/>
  <c r="CG192" i="69" l="1"/>
  <c r="CH191" i="69"/>
  <c r="CE198" i="69"/>
  <c r="CF7" i="69"/>
  <c r="CG7" i="69" s="1"/>
  <c r="AK114" i="82"/>
  <c r="Z115" i="82"/>
  <c r="CG193" i="69" l="1"/>
  <c r="CH192" i="69"/>
  <c r="CE199" i="69"/>
  <c r="CE12" i="69"/>
  <c r="CE56" i="69"/>
  <c r="CE146" i="69"/>
  <c r="CH145" i="69"/>
  <c r="CE100" i="69"/>
  <c r="CH99" i="69"/>
  <c r="J109" i="73"/>
  <c r="O109" i="73"/>
  <c r="U109" i="73" s="1"/>
  <c r="O112" i="73"/>
  <c r="U112" i="73" s="1"/>
  <c r="J112" i="73"/>
  <c r="O108" i="73"/>
  <c r="U108" i="73" s="1"/>
  <c r="J108" i="73"/>
  <c r="O111" i="73"/>
  <c r="U111" i="73" s="1"/>
  <c r="J111" i="73"/>
  <c r="O107" i="73"/>
  <c r="U107" i="73" s="1"/>
  <c r="J107" i="73"/>
  <c r="O110" i="73"/>
  <c r="U110" i="73" s="1"/>
  <c r="J110" i="73"/>
  <c r="O116" i="73"/>
  <c r="U116" i="73" s="1"/>
  <c r="J116" i="73"/>
  <c r="O114" i="73"/>
  <c r="J114" i="73"/>
  <c r="AA17" i="73"/>
  <c r="O117" i="73"/>
  <c r="J117" i="73"/>
  <c r="O115" i="73"/>
  <c r="J115" i="73"/>
  <c r="O118" i="73"/>
  <c r="U118" i="73" s="1"/>
  <c r="J118" i="73"/>
  <c r="O119" i="73"/>
  <c r="U119" i="73" s="1"/>
  <c r="J119" i="73"/>
  <c r="O113" i="73"/>
  <c r="U113" i="73" s="1"/>
  <c r="J113" i="73"/>
  <c r="J5" i="73"/>
  <c r="O5" i="73"/>
  <c r="O7" i="73"/>
  <c r="U7" i="73" s="1"/>
  <c r="J7" i="73"/>
  <c r="O6" i="73"/>
  <c r="J6" i="73"/>
  <c r="J8" i="73"/>
  <c r="O8" i="73"/>
  <c r="U8" i="73" s="1"/>
  <c r="R114" i="73"/>
  <c r="AD38" i="73" s="1"/>
  <c r="AD17" i="73"/>
  <c r="Q114" i="73"/>
  <c r="AC38" i="73" s="1"/>
  <c r="AC17" i="73"/>
  <c r="P114" i="73"/>
  <c r="AB38" i="73" s="1"/>
  <c r="AB17" i="73"/>
  <c r="S114" i="73"/>
  <c r="AE38" i="73" s="1"/>
  <c r="AE17" i="73"/>
  <c r="S5" i="73"/>
  <c r="CG54" i="69"/>
  <c r="CH53" i="69"/>
  <c r="CG8" i="69"/>
  <c r="CH7" i="69"/>
  <c r="W192" i="69"/>
  <c r="W111" i="69"/>
  <c r="W193" i="69"/>
  <c r="W112" i="69"/>
  <c r="W194" i="69"/>
  <c r="W113" i="69"/>
  <c r="T113" i="69"/>
  <c r="T194" i="69"/>
  <c r="T111" i="69"/>
  <c r="T192" i="69"/>
  <c r="T112" i="69"/>
  <c r="T193" i="69"/>
  <c r="X192" i="69"/>
  <c r="X111" i="69"/>
  <c r="X194" i="69"/>
  <c r="X113" i="69"/>
  <c r="X112" i="69"/>
  <c r="X193" i="69"/>
  <c r="U192" i="69"/>
  <c r="U111" i="69"/>
  <c r="U194" i="69"/>
  <c r="U113" i="69"/>
  <c r="U112" i="69"/>
  <c r="U193" i="69"/>
  <c r="V111" i="69"/>
  <c r="V192" i="69"/>
  <c r="V112" i="69"/>
  <c r="V193" i="69"/>
  <c r="V194" i="69"/>
  <c r="V113" i="69"/>
  <c r="AK115" i="82"/>
  <c r="Z116" i="82"/>
  <c r="BB118" i="69"/>
  <c r="BB97" i="69"/>
  <c r="BA84" i="69"/>
  <c r="BE86" i="69"/>
  <c r="BE92" i="69"/>
  <c r="BA9" i="69"/>
  <c r="BC58" i="69"/>
  <c r="BD89" i="69"/>
  <c r="BA101" i="69"/>
  <c r="BC7" i="69"/>
  <c r="BC14" i="69"/>
  <c r="BA18" i="69"/>
  <c r="BE21" i="69"/>
  <c r="BD41" i="69"/>
  <c r="BA11" i="69"/>
  <c r="BB54" i="69"/>
  <c r="BB68" i="69"/>
  <c r="BD31" i="69"/>
  <c r="BA117" i="69"/>
  <c r="BE93" i="69"/>
  <c r="BB50" i="69"/>
  <c r="BA78" i="69"/>
  <c r="BC91" i="69"/>
  <c r="BD49" i="69"/>
  <c r="BE91" i="69"/>
  <c r="BC110" i="69"/>
  <c r="BA75" i="69"/>
  <c r="BA13" i="69"/>
  <c r="BB110" i="69"/>
  <c r="BC124" i="69"/>
  <c r="BB89" i="69"/>
  <c r="BA114" i="69"/>
  <c r="BD97" i="69"/>
  <c r="BA26" i="69"/>
  <c r="BE105" i="69"/>
  <c r="BB45" i="69"/>
  <c r="BC13" i="69"/>
  <c r="BE71" i="69"/>
  <c r="BC53" i="69"/>
  <c r="BD109" i="69"/>
  <c r="BD94" i="69"/>
  <c r="BC70" i="69"/>
  <c r="BB69" i="69"/>
  <c r="BC8" i="69"/>
  <c r="BB9" i="69"/>
  <c r="BB16" i="69"/>
  <c r="BD18" i="69"/>
  <c r="BA121" i="69"/>
  <c r="BC105" i="69"/>
  <c r="BD95" i="69"/>
  <c r="BE42" i="69"/>
  <c r="BB107" i="69"/>
  <c r="BD44" i="69"/>
  <c r="BD55" i="69"/>
  <c r="BE19" i="69"/>
  <c r="BA73" i="69"/>
  <c r="BJ122" i="69"/>
  <c r="BD64" i="69"/>
  <c r="BE31" i="69"/>
  <c r="BD11" i="69"/>
  <c r="BC74" i="69"/>
  <c r="BD35" i="69"/>
  <c r="BB104" i="69"/>
  <c r="BA17" i="69"/>
  <c r="BD26" i="69"/>
  <c r="BE7" i="69"/>
  <c r="BA72" i="69"/>
  <c r="BC51" i="69"/>
  <c r="BC21" i="69"/>
  <c r="BB30" i="69"/>
  <c r="BE45" i="69"/>
  <c r="BC86" i="69"/>
  <c r="BA57" i="69"/>
  <c r="BC65" i="69"/>
  <c r="BA21" i="69"/>
  <c r="BA81" i="69"/>
  <c r="BA36" i="69"/>
  <c r="BE64" i="69"/>
  <c r="BD81" i="69"/>
  <c r="BE56" i="69"/>
  <c r="BJ120" i="69"/>
  <c r="BE96" i="69"/>
  <c r="BC80" i="69"/>
  <c r="AK64" i="69"/>
  <c r="BD62" i="69"/>
  <c r="BA7" i="69"/>
  <c r="BD40" i="69"/>
  <c r="BD99" i="69"/>
  <c r="BC79" i="69"/>
  <c r="BB52" i="69"/>
  <c r="BE23" i="69"/>
  <c r="BB88" i="69"/>
  <c r="BA107" i="69"/>
  <c r="BA50" i="69"/>
  <c r="BE90" i="69"/>
  <c r="BC72" i="69"/>
  <c r="BA47" i="69"/>
  <c r="BA96" i="69"/>
  <c r="BC30" i="69"/>
  <c r="BE36" i="69"/>
  <c r="BK117" i="69"/>
  <c r="BC104" i="69"/>
  <c r="BB41" i="69"/>
  <c r="BB29" i="69"/>
  <c r="BE106" i="69"/>
  <c r="BB86" i="69"/>
  <c r="BA53" i="69"/>
  <c r="BB101" i="69"/>
  <c r="BD39" i="69"/>
  <c r="BC84" i="69"/>
  <c r="BB19" i="69"/>
  <c r="BH120" i="69"/>
  <c r="BA79" i="69"/>
  <c r="BC17" i="69"/>
  <c r="BA106" i="69"/>
  <c r="BB43" i="69"/>
  <c r="BA120" i="69"/>
  <c r="BA122" i="69"/>
  <c r="BD82" i="69"/>
  <c r="BH123" i="69"/>
  <c r="BA48" i="69"/>
  <c r="BB21" i="69"/>
  <c r="BA27" i="69"/>
  <c r="BA67" i="69"/>
  <c r="BB85" i="69"/>
  <c r="BE73" i="69"/>
  <c r="BB95" i="69"/>
  <c r="BB27" i="69"/>
  <c r="BA77" i="69"/>
  <c r="BD27" i="69"/>
  <c r="BE40" i="69"/>
  <c r="BC42" i="69"/>
  <c r="BE55" i="69"/>
  <c r="BE18" i="69"/>
  <c r="BC82" i="69"/>
  <c r="BA88" i="69"/>
  <c r="BA71" i="69"/>
  <c r="BD69" i="69"/>
  <c r="BC20" i="69"/>
  <c r="BC95" i="69"/>
  <c r="BB8" i="69"/>
  <c r="BA34" i="69"/>
  <c r="BC98" i="69"/>
  <c r="BD100" i="69"/>
  <c r="BD22" i="69"/>
  <c r="BE66" i="69"/>
  <c r="BC71" i="69"/>
  <c r="BD53" i="69"/>
  <c r="BC76" i="69"/>
  <c r="BA82" i="69"/>
  <c r="BB47" i="69"/>
  <c r="BE28" i="69"/>
  <c r="BB93" i="69"/>
  <c r="BD116" i="69"/>
  <c r="BJ124" i="69"/>
  <c r="BJ121" i="69"/>
  <c r="BA97" i="69"/>
  <c r="BA31" i="69"/>
  <c r="BA8" i="69"/>
  <c r="BE24" i="69"/>
  <c r="BC73" i="69"/>
  <c r="BB58" i="69"/>
  <c r="BB84" i="69"/>
  <c r="BB6" i="69"/>
  <c r="BD86" i="69"/>
  <c r="BC102" i="69"/>
  <c r="BD74" i="69"/>
  <c r="BA98" i="69"/>
  <c r="BB18" i="69"/>
  <c r="BC114" i="69"/>
  <c r="BD115" i="69"/>
  <c r="BD48" i="69"/>
  <c r="BB37" i="69"/>
  <c r="BE53" i="69"/>
  <c r="BA56" i="69"/>
  <c r="BB24" i="69"/>
  <c r="BB39" i="69"/>
  <c r="BE89" i="69"/>
  <c r="BA100" i="69"/>
  <c r="BB49" i="69"/>
  <c r="BC90" i="69"/>
  <c r="BA90" i="69"/>
  <c r="BC29" i="69"/>
  <c r="BE38" i="69"/>
  <c r="BB61" i="69"/>
  <c r="BD112" i="69"/>
  <c r="BB20" i="69"/>
  <c r="BA123" i="69"/>
  <c r="BC113" i="69"/>
  <c r="BB124" i="69"/>
  <c r="BD118" i="69"/>
  <c r="BA30" i="69"/>
  <c r="BD8" i="69"/>
  <c r="BA55" i="69"/>
  <c r="BD38" i="69"/>
  <c r="BD110" i="69"/>
  <c r="BA110" i="69"/>
  <c r="BB17" i="69"/>
  <c r="BD60" i="69"/>
  <c r="BA99" i="69"/>
  <c r="BD75" i="69"/>
  <c r="BC116" i="69"/>
  <c r="BD17" i="69"/>
  <c r="BB87" i="69"/>
  <c r="BB56" i="69"/>
  <c r="BB99" i="69"/>
  <c r="BB22" i="69"/>
  <c r="BA108" i="69"/>
  <c r="BE39" i="69"/>
  <c r="BD98" i="69"/>
  <c r="BE17" i="69"/>
  <c r="BD36" i="69"/>
  <c r="BD90" i="69"/>
  <c r="BC112" i="69"/>
  <c r="BE54" i="69"/>
  <c r="BB7" i="69"/>
  <c r="BC31" i="69"/>
  <c r="BC81" i="69"/>
  <c r="BB105" i="69"/>
  <c r="BE47" i="69"/>
  <c r="BB76" i="69"/>
  <c r="BE33" i="69"/>
  <c r="BB63" i="69"/>
  <c r="BD33" i="69"/>
  <c r="BA59" i="69"/>
  <c r="BB26" i="69"/>
  <c r="BB51" i="69"/>
  <c r="BE46" i="69"/>
  <c r="BC94" i="69"/>
  <c r="BB59" i="69"/>
  <c r="BA40" i="69"/>
  <c r="BB111" i="69"/>
  <c r="BC66" i="69"/>
  <c r="BE78" i="69"/>
  <c r="BB102" i="69"/>
  <c r="BD13" i="69"/>
  <c r="BE20" i="69"/>
  <c r="BD66" i="69"/>
  <c r="BE99" i="69"/>
  <c r="BD28" i="69"/>
  <c r="BB44" i="69"/>
  <c r="BB57" i="69"/>
  <c r="BA63" i="69"/>
  <c r="BE103" i="69"/>
  <c r="BD23" i="69"/>
  <c r="BE88" i="69"/>
  <c r="BC93" i="69"/>
  <c r="BB91" i="69"/>
  <c r="BE22" i="69"/>
  <c r="BD68" i="69"/>
  <c r="BC96" i="69"/>
  <c r="BD87" i="69"/>
  <c r="BC32" i="69"/>
  <c r="BD25" i="69"/>
  <c r="BA95" i="69"/>
  <c r="BD47" i="69"/>
  <c r="BD42" i="69"/>
  <c r="BD78" i="69"/>
  <c r="BA85" i="69"/>
  <c r="BC61" i="69"/>
  <c r="BB109" i="69"/>
  <c r="BB34" i="69"/>
  <c r="BB74" i="69"/>
  <c r="BD21" i="69"/>
  <c r="BA86" i="69"/>
  <c r="BC69" i="69"/>
  <c r="BA39" i="69"/>
  <c r="BE104" i="69"/>
  <c r="BC55" i="69"/>
  <c r="BA115" i="69"/>
  <c r="AL85" i="69"/>
  <c r="BD59" i="69"/>
  <c r="BD67" i="69"/>
  <c r="BC57" i="69"/>
  <c r="BB115" i="69"/>
  <c r="BE76" i="69"/>
  <c r="BC22" i="69"/>
  <c r="BE101" i="69"/>
  <c r="BD79" i="69"/>
  <c r="BB23" i="69"/>
  <c r="BC103" i="69"/>
  <c r="BE68" i="69"/>
  <c r="BA22" i="69"/>
  <c r="BA109" i="69"/>
  <c r="BC78" i="69"/>
  <c r="BD12" i="69"/>
  <c r="BD43" i="69"/>
  <c r="BB53" i="69"/>
  <c r="BC54" i="69"/>
  <c r="BE75" i="69"/>
  <c r="BD72" i="69"/>
  <c r="BD83" i="69"/>
  <c r="BE84" i="69"/>
  <c r="BD65" i="69"/>
  <c r="BE85" i="69"/>
  <c r="BE74" i="69"/>
  <c r="BC52" i="69"/>
  <c r="BE26" i="69"/>
  <c r="BD46" i="69"/>
  <c r="BD111" i="69"/>
  <c r="BB40" i="69"/>
  <c r="BE100" i="69"/>
  <c r="BD37" i="69"/>
  <c r="BA20" i="69"/>
  <c r="BB14" i="69"/>
  <c r="BC67" i="69"/>
  <c r="BD96" i="69"/>
  <c r="BD57" i="69"/>
  <c r="BE50" i="69"/>
  <c r="BD108" i="69"/>
  <c r="BA46" i="69"/>
  <c r="BB108" i="69"/>
  <c r="BA51" i="69"/>
  <c r="BC85" i="69"/>
  <c r="BA92" i="69"/>
  <c r="BA74" i="69"/>
  <c r="BB98" i="69"/>
  <c r="BC26" i="69"/>
  <c r="BB100" i="69"/>
  <c r="BC9" i="69"/>
  <c r="BB70" i="69"/>
  <c r="BC59" i="69"/>
  <c r="BE12" i="69"/>
  <c r="BB25" i="69"/>
  <c r="BD92" i="69"/>
  <c r="BE62" i="69"/>
  <c r="BE25" i="69"/>
  <c r="BA41" i="69"/>
  <c r="BC25" i="69"/>
  <c r="BE27" i="69"/>
  <c r="BD32" i="69"/>
  <c r="BC83" i="69"/>
  <c r="BC41" i="69"/>
  <c r="BE60" i="69"/>
  <c r="BD119" i="69"/>
  <c r="BB125" i="69"/>
  <c r="BA16" i="69"/>
  <c r="BB13" i="69"/>
  <c r="BD106" i="69"/>
  <c r="BC68" i="69"/>
  <c r="BB11" i="69"/>
  <c r="BD10" i="69"/>
  <c r="BB38" i="69"/>
  <c r="BC16" i="69"/>
  <c r="BC92" i="69"/>
  <c r="BC101" i="69"/>
  <c r="BC39" i="69"/>
  <c r="BC6" i="69"/>
  <c r="BC60" i="69"/>
  <c r="BA42" i="69"/>
  <c r="BA116" i="69"/>
  <c r="BK119" i="69"/>
  <c r="BB36" i="69"/>
  <c r="BA111" i="69"/>
  <c r="BC77" i="69"/>
  <c r="BE13" i="69"/>
  <c r="BA28" i="69"/>
  <c r="BA32" i="69"/>
  <c r="BB96" i="69"/>
  <c r="BD50" i="69"/>
  <c r="BD103" i="69"/>
  <c r="BI125" i="69"/>
  <c r="BA69" i="69"/>
  <c r="BD107" i="69"/>
  <c r="BC10" i="69"/>
  <c r="BC88" i="69"/>
  <c r="BB32" i="69"/>
  <c r="BD9" i="69"/>
  <c r="BE52" i="69"/>
  <c r="BE109" i="69"/>
  <c r="BE51" i="69"/>
  <c r="BC48" i="69"/>
  <c r="BE72" i="69"/>
  <c r="BA29" i="69"/>
  <c r="BD7" i="69"/>
  <c r="BC28" i="69"/>
  <c r="BD15" i="69"/>
  <c r="BA33" i="69"/>
  <c r="BA43" i="69"/>
  <c r="BC106" i="69"/>
  <c r="BC107" i="69"/>
  <c r="BA70" i="69"/>
  <c r="BB83" i="69"/>
  <c r="BE59" i="69"/>
  <c r="BA113" i="69"/>
  <c r="BB103" i="69"/>
  <c r="BE108" i="69"/>
  <c r="BE34" i="69"/>
  <c r="BB65" i="69"/>
  <c r="BE48" i="69"/>
  <c r="BE16" i="69"/>
  <c r="BC75" i="69"/>
  <c r="BB73" i="69"/>
  <c r="BD70" i="69"/>
  <c r="BD71" i="69"/>
  <c r="BE107" i="69"/>
  <c r="BC36" i="69"/>
  <c r="BB35" i="69"/>
  <c r="BD6" i="69"/>
  <c r="BA44" i="69"/>
  <c r="BA80" i="69"/>
  <c r="BD88" i="69"/>
  <c r="BD76" i="69"/>
  <c r="BB78" i="69"/>
  <c r="BC24" i="69"/>
  <c r="BA112" i="69"/>
  <c r="BB117" i="69"/>
  <c r="BA25" i="69"/>
  <c r="BD117" i="69"/>
  <c r="BD104" i="69"/>
  <c r="BE14" i="69"/>
  <c r="BD102" i="69"/>
  <c r="BC19" i="69"/>
  <c r="BB75" i="69"/>
  <c r="BA23" i="69"/>
  <c r="AV163" i="69"/>
  <c r="BA45" i="69"/>
  <c r="BA14" i="69"/>
  <c r="BA65" i="69"/>
  <c r="BC64" i="69"/>
  <c r="BD54" i="69"/>
  <c r="BD85" i="69"/>
  <c r="BE79" i="69"/>
  <c r="BD77" i="69"/>
  <c r="BB46" i="69"/>
  <c r="BE77" i="69"/>
  <c r="BC117" i="69"/>
  <c r="BB10" i="69"/>
  <c r="BD113" i="69"/>
  <c r="BE32" i="69"/>
  <c r="BC40" i="69"/>
  <c r="BI124" i="69"/>
  <c r="BC38" i="69"/>
  <c r="BB15" i="69"/>
  <c r="BH121" i="69"/>
  <c r="BA52" i="69"/>
  <c r="BD29" i="69"/>
  <c r="BC23" i="69"/>
  <c r="BA94" i="69"/>
  <c r="BC120" i="69"/>
  <c r="BD91" i="69"/>
  <c r="BB106" i="69"/>
  <c r="BE70" i="69"/>
  <c r="BA64" i="69"/>
  <c r="BA35" i="69"/>
  <c r="BC11" i="69"/>
  <c r="BE82" i="69"/>
  <c r="BB113" i="69"/>
  <c r="BC56" i="69"/>
  <c r="BE35" i="69"/>
  <c r="BB64" i="69"/>
  <c r="BE9" i="69"/>
  <c r="BC63" i="69"/>
  <c r="BE8" i="69"/>
  <c r="BJ123" i="69"/>
  <c r="BE65" i="69"/>
  <c r="BB112" i="69"/>
  <c r="BB66" i="69"/>
  <c r="BE30" i="69"/>
  <c r="BC115" i="69"/>
  <c r="BD80" i="69"/>
  <c r="BC99" i="69"/>
  <c r="BD24" i="69"/>
  <c r="BA38" i="69"/>
  <c r="BE37" i="69"/>
  <c r="BB72" i="69"/>
  <c r="BE67" i="69"/>
  <c r="BD58" i="69"/>
  <c r="BA54" i="69"/>
  <c r="BB31" i="69"/>
  <c r="BA119" i="69"/>
  <c r="BB79" i="69"/>
  <c r="BC108" i="69"/>
  <c r="BC62" i="69"/>
  <c r="BE41" i="69"/>
  <c r="BC34" i="69"/>
  <c r="BE83" i="69"/>
  <c r="BE57" i="69"/>
  <c r="BC50" i="69"/>
  <c r="BC122" i="69"/>
  <c r="BC27" i="69"/>
  <c r="BB92" i="69"/>
  <c r="BA102" i="69"/>
  <c r="BE61" i="69"/>
  <c r="BC89" i="69"/>
  <c r="BC43" i="69"/>
  <c r="BA103" i="69"/>
  <c r="BA91" i="69"/>
  <c r="BA24" i="69"/>
  <c r="BD105" i="69"/>
  <c r="BD93" i="69"/>
  <c r="BA83" i="69"/>
  <c r="BE95" i="69"/>
  <c r="BC49" i="69"/>
  <c r="BA12" i="69"/>
  <c r="BA10" i="69"/>
  <c r="BE11" i="69"/>
  <c r="BC35" i="69"/>
  <c r="BC15" i="69"/>
  <c r="BB33" i="69"/>
  <c r="BA19" i="69"/>
  <c r="BC87" i="69"/>
  <c r="BB71" i="69"/>
  <c r="BD14" i="69"/>
  <c r="BE58" i="69"/>
  <c r="BA37" i="69"/>
  <c r="BD73" i="69"/>
  <c r="BE94" i="69"/>
  <c r="BE87" i="69"/>
  <c r="BB42" i="69"/>
  <c r="BB48" i="69"/>
  <c r="BE6" i="69"/>
  <c r="BC37" i="69"/>
  <c r="BE44" i="69"/>
  <c r="BA6" i="69"/>
  <c r="BC47" i="69"/>
  <c r="BA61" i="69"/>
  <c r="BB114" i="69"/>
  <c r="BB81" i="69"/>
  <c r="BC123" i="69"/>
  <c r="BD30" i="69"/>
  <c r="BE98" i="69"/>
  <c r="BB12" i="69"/>
  <c r="BD114" i="69"/>
  <c r="BA89" i="69"/>
  <c r="BB60" i="69"/>
  <c r="BE81" i="69"/>
  <c r="BB80" i="69"/>
  <c r="BA60" i="69"/>
  <c r="BB94" i="69"/>
  <c r="BC109" i="69"/>
  <c r="BC46" i="69"/>
  <c r="BA76" i="69"/>
  <c r="BA118" i="69"/>
  <c r="BE10" i="69"/>
  <c r="BB116" i="69"/>
  <c r="BA15" i="69"/>
  <c r="BC111" i="69"/>
  <c r="BB82" i="69"/>
  <c r="BA87" i="69"/>
  <c r="BE69" i="69"/>
  <c r="BC18" i="69"/>
  <c r="BC33" i="69"/>
  <c r="BE102" i="69"/>
  <c r="BH122" i="69"/>
  <c r="BB77" i="69"/>
  <c r="BA49" i="69"/>
  <c r="BD63" i="69"/>
  <c r="BE80" i="69"/>
  <c r="BE97" i="69"/>
  <c r="BE49" i="69"/>
  <c r="BD19" i="69"/>
  <c r="BD45" i="69"/>
  <c r="BC44" i="69"/>
  <c r="BE43" i="69"/>
  <c r="BC45" i="69"/>
  <c r="BD101" i="69"/>
  <c r="BE29" i="69"/>
  <c r="BD16" i="69"/>
  <c r="BB28" i="69"/>
  <c r="BE63" i="69"/>
  <c r="BD20" i="69"/>
  <c r="BC97" i="69"/>
  <c r="BC12" i="69"/>
  <c r="BA93" i="69"/>
  <c r="BD52" i="69"/>
  <c r="BA58" i="69"/>
  <c r="BE15" i="69"/>
  <c r="BB67" i="69"/>
  <c r="BK118" i="69"/>
  <c r="BA105" i="69"/>
  <c r="BD51" i="69"/>
  <c r="BD34" i="69"/>
  <c r="BA104" i="69"/>
  <c r="BA68" i="69"/>
  <c r="BD84" i="69"/>
  <c r="BB90" i="69"/>
  <c r="BC100" i="69"/>
  <c r="BB55" i="69"/>
  <c r="BB62" i="69"/>
  <c r="BA66" i="69"/>
  <c r="BD56" i="69"/>
  <c r="BA62" i="69"/>
  <c r="BD61" i="69"/>
  <c r="BR62" i="69" l="1"/>
  <c r="BQ189" i="69"/>
  <c r="BQ192" i="69"/>
  <c r="BQ14" i="69"/>
  <c r="CG194" i="69" l="1"/>
  <c r="CH193" i="69"/>
  <c r="CE200" i="69"/>
  <c r="H84" i="73"/>
  <c r="AQ85" i="69"/>
  <c r="S84" i="73" s="1"/>
  <c r="G63" i="73"/>
  <c r="AP64" i="69"/>
  <c r="R63" i="73" s="1"/>
  <c r="V111" i="73"/>
  <c r="V116" i="73"/>
  <c r="V112" i="73"/>
  <c r="V118" i="73"/>
  <c r="V8" i="73"/>
  <c r="V7" i="73"/>
  <c r="V107" i="73"/>
  <c r="V113" i="73"/>
  <c r="V108" i="73"/>
  <c r="V109" i="73"/>
  <c r="U117" i="73"/>
  <c r="V117" i="73"/>
  <c r="U6" i="73"/>
  <c r="V6" i="73"/>
  <c r="U115" i="73"/>
  <c r="V115" i="73"/>
  <c r="V119" i="73"/>
  <c r="V110" i="73"/>
  <c r="CG55" i="69"/>
  <c r="CH54" i="69"/>
  <c r="U5" i="73"/>
  <c r="V5" i="73"/>
  <c r="AA38" i="73"/>
  <c r="V114" i="73"/>
  <c r="U114" i="73"/>
  <c r="CE101" i="69"/>
  <c r="CH100" i="69"/>
  <c r="CH146" i="69"/>
  <c r="CE147" i="69"/>
  <c r="CE57" i="69"/>
  <c r="CE13" i="69"/>
  <c r="CG9" i="69"/>
  <c r="CH8" i="69"/>
  <c r="AK116" i="82"/>
  <c r="Z117" i="82"/>
  <c r="CG195" i="69" l="1"/>
  <c r="CH194" i="69"/>
  <c r="CE201" i="69"/>
  <c r="CG56" i="69"/>
  <c r="CH55" i="69"/>
  <c r="CE14" i="69"/>
  <c r="CE58" i="69"/>
  <c r="CH101" i="69"/>
  <c r="CE102" i="69"/>
  <c r="CE148" i="69"/>
  <c r="CH147" i="69"/>
  <c r="CG10" i="69"/>
  <c r="CH9" i="69"/>
  <c r="Z118" i="82"/>
  <c r="AK117" i="82"/>
  <c r="CG196" i="69" l="1"/>
  <c r="CH195" i="69"/>
  <c r="CG57" i="69"/>
  <c r="CH56" i="69"/>
  <c r="CH148" i="69"/>
  <c r="CE149" i="69"/>
  <c r="CE59" i="69"/>
  <c r="CE15" i="69"/>
  <c r="CE103" i="69"/>
  <c r="CH102" i="69"/>
  <c r="CG11" i="69"/>
  <c r="CH10" i="69"/>
  <c r="AK118" i="82"/>
  <c r="Z119" i="82"/>
  <c r="BK124" i="69"/>
  <c r="AT156" i="69"/>
  <c r="BA131" i="69"/>
  <c r="BA150" i="69"/>
  <c r="BD155" i="69"/>
  <c r="AH79" i="69"/>
  <c r="BI165" i="69"/>
  <c r="AL163" i="69"/>
  <c r="AH49" i="69"/>
  <c r="AI14" i="69"/>
  <c r="BI149" i="69"/>
  <c r="BE111" i="69"/>
  <c r="AK22" i="69"/>
  <c r="AH14" i="69"/>
  <c r="BI132" i="69"/>
  <c r="BL113" i="69"/>
  <c r="AH68" i="69"/>
  <c r="AK37" i="69"/>
  <c r="AL162" i="69"/>
  <c r="BE157" i="69"/>
  <c r="AX158" i="69"/>
  <c r="BC126" i="69"/>
  <c r="AJ99" i="69"/>
  <c r="BQ144" i="69"/>
  <c r="AL40" i="69"/>
  <c r="AV148" i="69"/>
  <c r="AH160" i="69"/>
  <c r="AU160" i="69"/>
  <c r="AL61" i="69"/>
  <c r="BJ130" i="69"/>
  <c r="AJ55" i="69"/>
  <c r="AL148" i="69"/>
  <c r="BH155" i="69"/>
  <c r="BQ53" i="69"/>
  <c r="BI135" i="69"/>
  <c r="AJ152" i="69"/>
  <c r="AL94" i="69"/>
  <c r="AT153" i="69"/>
  <c r="AL58" i="69"/>
  <c r="BH144" i="69"/>
  <c r="AK145" i="69"/>
  <c r="BD158" i="69"/>
  <c r="BK133" i="69"/>
  <c r="AV165" i="69"/>
  <c r="AH66" i="69"/>
  <c r="AI50" i="69"/>
  <c r="AI43" i="69"/>
  <c r="AJ46" i="69"/>
  <c r="AK133" i="69"/>
  <c r="AL36" i="69"/>
  <c r="BE110" i="69"/>
  <c r="AJ42" i="69"/>
  <c r="AL52" i="69"/>
  <c r="AX135" i="69"/>
  <c r="AU128" i="69"/>
  <c r="BD130" i="69"/>
  <c r="AK149" i="69"/>
  <c r="AH48" i="69"/>
  <c r="AJ63" i="69"/>
  <c r="AL68" i="69"/>
  <c r="AI25" i="69"/>
  <c r="AJ96" i="69"/>
  <c r="AU158" i="69"/>
  <c r="AJ68" i="69"/>
  <c r="BE137" i="69"/>
  <c r="AH80" i="69"/>
  <c r="BH163" i="69"/>
  <c r="AH29" i="69"/>
  <c r="AT136" i="69"/>
  <c r="BE139" i="69"/>
  <c r="BQ102" i="69"/>
  <c r="AL21" i="69"/>
  <c r="AK98" i="69"/>
  <c r="AU138" i="69"/>
  <c r="AJ28" i="69"/>
  <c r="BQ9" i="69"/>
  <c r="BA151" i="69"/>
  <c r="AL19" i="69"/>
  <c r="AK165" i="69"/>
  <c r="AW132" i="69"/>
  <c r="AI85" i="69"/>
  <c r="AX141" i="69"/>
  <c r="BL156" i="69"/>
  <c r="AW131" i="69"/>
  <c r="BI150" i="69"/>
  <c r="AJ54" i="69"/>
  <c r="BJ140" i="69"/>
  <c r="BA162" i="69"/>
  <c r="AH94" i="69"/>
  <c r="AH151" i="69"/>
  <c r="BB155" i="69"/>
  <c r="BQ149" i="69"/>
  <c r="BL153" i="69"/>
  <c r="AJ72" i="69"/>
  <c r="AI158" i="69"/>
  <c r="BA135" i="69"/>
  <c r="AL73" i="69"/>
  <c r="AH16" i="69"/>
  <c r="AV130" i="69"/>
  <c r="BJ138" i="69"/>
  <c r="BQ97" i="69"/>
  <c r="AH73" i="69"/>
  <c r="BK158" i="69"/>
  <c r="BI146" i="69"/>
  <c r="AK134" i="69"/>
  <c r="AK123" i="69"/>
  <c r="BI143" i="69"/>
  <c r="BB144" i="69"/>
  <c r="BB128" i="69"/>
  <c r="BK141" i="69"/>
  <c r="AI163" i="69"/>
  <c r="BE156" i="69"/>
  <c r="AH33" i="69"/>
  <c r="BH135" i="69"/>
  <c r="BB120" i="69"/>
  <c r="AI77" i="69"/>
  <c r="BL121" i="69"/>
  <c r="AI160" i="69"/>
  <c r="BH160" i="69"/>
  <c r="AL33" i="69"/>
  <c r="AK42" i="69"/>
  <c r="BH127" i="69"/>
  <c r="AT152" i="69"/>
  <c r="BE147" i="69"/>
  <c r="AX134" i="69"/>
  <c r="AL27" i="69"/>
  <c r="AH36" i="69"/>
  <c r="AV132" i="69"/>
  <c r="AL10" i="69"/>
  <c r="BQ96" i="69"/>
  <c r="AU149" i="69"/>
  <c r="AK39" i="69"/>
  <c r="AL90" i="69"/>
  <c r="AH87" i="69"/>
  <c r="AL126" i="69"/>
  <c r="BK144" i="69"/>
  <c r="BD131" i="69"/>
  <c r="AX128" i="69"/>
  <c r="BE132" i="69"/>
  <c r="BC154" i="69"/>
  <c r="AK81" i="69"/>
  <c r="BE142" i="69"/>
  <c r="BB165" i="69"/>
  <c r="AK136" i="69"/>
  <c r="AT129" i="69"/>
  <c r="BL130" i="69"/>
  <c r="AK162" i="69"/>
  <c r="BC133" i="69"/>
  <c r="BI133" i="69"/>
  <c r="AK153" i="69"/>
  <c r="AK127" i="69"/>
  <c r="AH89" i="69"/>
  <c r="AK70" i="69"/>
  <c r="AI154" i="69"/>
  <c r="AJ22" i="69"/>
  <c r="AI82" i="69"/>
  <c r="BK165" i="69"/>
  <c r="AI44" i="69"/>
  <c r="AK141" i="69"/>
  <c r="AL142" i="69"/>
  <c r="BD148" i="69"/>
  <c r="AJ69" i="69"/>
  <c r="BL124" i="69"/>
  <c r="BE143" i="69"/>
  <c r="AL95" i="69"/>
  <c r="AK119" i="69"/>
  <c r="AH165" i="69"/>
  <c r="AH140" i="69"/>
  <c r="AK154" i="69"/>
  <c r="AV144" i="69"/>
  <c r="AI12" i="69"/>
  <c r="AH55" i="69"/>
  <c r="BQ141" i="69"/>
  <c r="AL47" i="69"/>
  <c r="AI24" i="69"/>
  <c r="AI76" i="69"/>
  <c r="AL93" i="69"/>
  <c r="AJ66" i="69"/>
  <c r="BB138" i="69"/>
  <c r="AH124" i="69"/>
  <c r="BK137" i="69"/>
  <c r="AV127" i="69"/>
  <c r="BH159" i="69"/>
  <c r="AU130" i="69"/>
  <c r="BQ11" i="69"/>
  <c r="BE150" i="69"/>
  <c r="AL160" i="69"/>
  <c r="BB156" i="69"/>
  <c r="BI162" i="69"/>
  <c r="AL59" i="69"/>
  <c r="BL117" i="69"/>
  <c r="AK16" i="69"/>
  <c r="BT16" i="69"/>
  <c r="AK68" i="69"/>
  <c r="BI134" i="69"/>
  <c r="AL81" i="69"/>
  <c r="AK41" i="69"/>
  <c r="AK20" i="69"/>
  <c r="BK135" i="69"/>
  <c r="BB135" i="69"/>
  <c r="BL140" i="69"/>
  <c r="AU153" i="69"/>
  <c r="AX125" i="69"/>
  <c r="BL165" i="69"/>
  <c r="BI163" i="69"/>
  <c r="BL112" i="69"/>
  <c r="BL116" i="69"/>
  <c r="BK155" i="69"/>
  <c r="AU127" i="69"/>
  <c r="BC165" i="69"/>
  <c r="AH51" i="69"/>
  <c r="AU148" i="69"/>
  <c r="BH138" i="69"/>
  <c r="AK90" i="69"/>
  <c r="BK123" i="69"/>
  <c r="BA146" i="69"/>
  <c r="AL62" i="69"/>
  <c r="AL49" i="69"/>
  <c r="AH67" i="69"/>
  <c r="AL54" i="69"/>
  <c r="AL34" i="69"/>
  <c r="BD153" i="69"/>
  <c r="BA126" i="69"/>
  <c r="AT133" i="69"/>
  <c r="AJ23" i="69"/>
  <c r="BA156" i="69"/>
  <c r="BE112" i="69"/>
  <c r="BQ195" i="69"/>
  <c r="BH157" i="69"/>
  <c r="AT147" i="69"/>
  <c r="AH18" i="69"/>
  <c r="BC135" i="69"/>
  <c r="AW140" i="69"/>
  <c r="AU161" i="69"/>
  <c r="AK69" i="69"/>
  <c r="BI121" i="69"/>
  <c r="BC150" i="69"/>
  <c r="BH150" i="69"/>
  <c r="BB161" i="69"/>
  <c r="AL13" i="69"/>
  <c r="BC138" i="69"/>
  <c r="BL158" i="69"/>
  <c r="BI151" i="69"/>
  <c r="BA138" i="69"/>
  <c r="AK135" i="69"/>
  <c r="AH61" i="69"/>
  <c r="BB146" i="69"/>
  <c r="AV140" i="69"/>
  <c r="AL159" i="69"/>
  <c r="AI56" i="69"/>
  <c r="AJ58" i="69"/>
  <c r="AX159" i="69"/>
  <c r="BD122" i="69"/>
  <c r="AK38" i="69"/>
  <c r="BE136" i="69"/>
  <c r="BL162" i="69"/>
  <c r="BI156" i="69"/>
  <c r="AL119" i="69"/>
  <c r="AJ59" i="69"/>
  <c r="BC134" i="69"/>
  <c r="AV142" i="69"/>
  <c r="AK146" i="69"/>
  <c r="BH136" i="69"/>
  <c r="AU144" i="69"/>
  <c r="AL35" i="69"/>
  <c r="AK29" i="69"/>
  <c r="BA145" i="69"/>
  <c r="AK85" i="69"/>
  <c r="AU151" i="69"/>
  <c r="AJ71" i="69"/>
  <c r="AK121" i="69"/>
  <c r="BQ59" i="69"/>
  <c r="AW153" i="69"/>
  <c r="AH90" i="69"/>
  <c r="BH124" i="69"/>
  <c r="BJ136" i="69"/>
  <c r="AJ39" i="69"/>
  <c r="BE124" i="69"/>
  <c r="AK164" i="69"/>
  <c r="AU126" i="69"/>
  <c r="AU156" i="69"/>
  <c r="AI62" i="69"/>
  <c r="AL151" i="69"/>
  <c r="AT161" i="69"/>
  <c r="AJ97" i="69"/>
  <c r="AJ33" i="69"/>
  <c r="BJ126" i="69"/>
  <c r="AL24" i="69"/>
  <c r="BI128" i="69"/>
  <c r="AK118" i="69"/>
  <c r="AL144" i="69"/>
  <c r="AL165" i="69"/>
  <c r="AJ65" i="69"/>
  <c r="AL129" i="69"/>
  <c r="AX146" i="69"/>
  <c r="BC137" i="69"/>
  <c r="AX157" i="69"/>
  <c r="BC164" i="69"/>
  <c r="BL139" i="69"/>
  <c r="AL48" i="69"/>
  <c r="AJ51" i="69"/>
  <c r="BA144" i="69"/>
  <c r="BD144" i="69"/>
  <c r="BE145" i="69"/>
  <c r="BQ54" i="69"/>
  <c r="BE121" i="69"/>
  <c r="AI16" i="69"/>
  <c r="AL153" i="69"/>
  <c r="AT158" i="69"/>
  <c r="BI141" i="69"/>
  <c r="AK72" i="69"/>
  <c r="AK31" i="69"/>
  <c r="AX131" i="69"/>
  <c r="AK62" i="69"/>
  <c r="AI11" i="69"/>
  <c r="BJ134" i="69"/>
  <c r="AH53" i="69"/>
  <c r="AK160" i="69"/>
  <c r="AH59" i="69"/>
  <c r="AJ157" i="69"/>
  <c r="BD136" i="69"/>
  <c r="BL114" i="69"/>
  <c r="BA129" i="69"/>
  <c r="AI165" i="69"/>
  <c r="BL119" i="69"/>
  <c r="AU165" i="69"/>
  <c r="AL122" i="69"/>
  <c r="AI66" i="69"/>
  <c r="AH17" i="69"/>
  <c r="BL160" i="69"/>
  <c r="AJ25" i="69"/>
  <c r="AU134" i="69"/>
  <c r="AH141" i="69"/>
  <c r="BK149" i="69"/>
  <c r="BI157" i="69"/>
  <c r="AK137" i="69"/>
  <c r="BD137" i="69"/>
  <c r="AU140" i="69"/>
  <c r="BJ165" i="69"/>
  <c r="BK121" i="69"/>
  <c r="BA130" i="69"/>
  <c r="AI34" i="69"/>
  <c r="AL152" i="69"/>
  <c r="BI147" i="69"/>
  <c r="AH64" i="69"/>
  <c r="AL53" i="69"/>
  <c r="BC127" i="69"/>
  <c r="AX129" i="69"/>
  <c r="BE131" i="69"/>
  <c r="AH138" i="69"/>
  <c r="AU152" i="69"/>
  <c r="BI137" i="69"/>
  <c r="AT151" i="69"/>
  <c r="AX123" i="69"/>
  <c r="AI74" i="69"/>
  <c r="BK164" i="69"/>
  <c r="AU143" i="69"/>
  <c r="AK82" i="69"/>
  <c r="AV154" i="69"/>
  <c r="BL150" i="69"/>
  <c r="AI75" i="69"/>
  <c r="BK161" i="69"/>
  <c r="AK151" i="69"/>
  <c r="BL146" i="69"/>
  <c r="BK156" i="69"/>
  <c r="AI17" i="69"/>
  <c r="BA148" i="69"/>
  <c r="AL130" i="69"/>
  <c r="AT155" i="69"/>
  <c r="AL137" i="69"/>
  <c r="AV155" i="69"/>
  <c r="BQ100" i="69"/>
  <c r="AL141" i="69"/>
  <c r="AU163" i="69"/>
  <c r="BA125" i="69"/>
  <c r="BJ133" i="69"/>
  <c r="BI155" i="69"/>
  <c r="AH159" i="69"/>
  <c r="BQ106" i="69"/>
  <c r="AI83" i="69"/>
  <c r="BE113" i="69"/>
  <c r="AH57" i="69"/>
  <c r="AL124" i="69"/>
  <c r="AJ163" i="69"/>
  <c r="AX136" i="69"/>
  <c r="BA163" i="69"/>
  <c r="BQ194" i="69"/>
  <c r="AJ34" i="69"/>
  <c r="BQ52" i="69"/>
  <c r="AJ78" i="69"/>
  <c r="AK89" i="69"/>
  <c r="AL42" i="69"/>
  <c r="AK97" i="69"/>
  <c r="AK65" i="69"/>
  <c r="BB149" i="69"/>
  <c r="BK130" i="69"/>
  <c r="BJ149" i="69"/>
  <c r="BL134" i="69"/>
  <c r="BB119" i="69"/>
  <c r="AK54" i="69"/>
  <c r="AH37" i="69"/>
  <c r="AL131" i="69"/>
  <c r="BK128" i="69"/>
  <c r="BQ7" i="69"/>
  <c r="AH32" i="69"/>
  <c r="BQ8" i="69"/>
  <c r="BL151" i="69"/>
  <c r="BJ148" i="69"/>
  <c r="AL69" i="69"/>
  <c r="BE158" i="69"/>
  <c r="AI40" i="69"/>
  <c r="AK92" i="69"/>
  <c r="BI140" i="69"/>
  <c r="BK152" i="69"/>
  <c r="AU139" i="69"/>
  <c r="AK53" i="69"/>
  <c r="AJ12" i="69"/>
  <c r="AT150" i="69"/>
  <c r="AK51" i="69"/>
  <c r="AL134" i="69"/>
  <c r="BI144" i="69"/>
  <c r="AL82" i="69"/>
  <c r="BI148" i="69"/>
  <c r="AT145" i="69"/>
  <c r="AH143" i="69"/>
  <c r="BK131" i="69"/>
  <c r="BA164" i="69"/>
  <c r="AJ84" i="69"/>
  <c r="AH25" i="69"/>
  <c r="AL121" i="69"/>
  <c r="AH69" i="69"/>
  <c r="BC149" i="69"/>
  <c r="BK163" i="69"/>
  <c r="AX143" i="69"/>
  <c r="BA136" i="69"/>
  <c r="BQ104" i="69"/>
  <c r="AH154" i="69"/>
  <c r="AI60" i="69"/>
  <c r="AI18" i="69"/>
  <c r="BC119" i="69"/>
  <c r="AL9" i="69"/>
  <c r="AH148" i="69"/>
  <c r="AU132" i="69"/>
  <c r="AL28" i="69"/>
  <c r="AK124" i="69"/>
  <c r="AX164" i="69"/>
  <c r="AW164" i="69"/>
  <c r="AH47" i="69"/>
  <c r="AH145" i="69"/>
  <c r="BI130" i="69"/>
  <c r="AW150" i="69"/>
  <c r="BJ135" i="69"/>
  <c r="AJ37" i="69"/>
  <c r="BC157" i="69"/>
  <c r="BL118" i="69"/>
  <c r="BQ98" i="69"/>
  <c r="AU145" i="69"/>
  <c r="AW136" i="69"/>
  <c r="AH157" i="69"/>
  <c r="BK129" i="69"/>
  <c r="BA143" i="69"/>
  <c r="AT144" i="69"/>
  <c r="AJ158" i="69"/>
  <c r="AW165" i="69"/>
  <c r="AK28" i="69"/>
  <c r="AT137" i="69"/>
  <c r="BK148" i="69"/>
  <c r="AL80" i="69"/>
  <c r="AX162" i="69"/>
  <c r="AI92" i="69"/>
  <c r="AI36" i="69"/>
  <c r="AH54" i="69"/>
  <c r="BC144" i="69"/>
  <c r="BL128" i="69"/>
  <c r="AH162" i="69"/>
  <c r="AH147" i="69"/>
  <c r="BD133" i="69"/>
  <c r="AT146" i="69"/>
  <c r="AL87" i="69"/>
  <c r="AL154" i="69"/>
  <c r="AH10" i="69"/>
  <c r="BD159" i="69"/>
  <c r="BI139" i="69"/>
  <c r="BJ150" i="69"/>
  <c r="BH141" i="69"/>
  <c r="BD126" i="69"/>
  <c r="AK143" i="69"/>
  <c r="AW144" i="69"/>
  <c r="BK145" i="69"/>
  <c r="BD162" i="69"/>
  <c r="BE159" i="69"/>
  <c r="AJ21" i="69"/>
  <c r="AW138" i="69"/>
  <c r="BQ146" i="69"/>
  <c r="AU157" i="69"/>
  <c r="AL26" i="69"/>
  <c r="AL17" i="69"/>
  <c r="AI99" i="69"/>
  <c r="AH44" i="69"/>
  <c r="BL141" i="69"/>
  <c r="AL51" i="69"/>
  <c r="BJ132" i="69"/>
  <c r="BJ157" i="69"/>
  <c r="BA161" i="69"/>
  <c r="AL64" i="69"/>
  <c r="AK27" i="69"/>
  <c r="AK18" i="69"/>
  <c r="AH45" i="69"/>
  <c r="BC142" i="69"/>
  <c r="AK19" i="69"/>
  <c r="AX163" i="69"/>
  <c r="BQ191" i="69"/>
  <c r="BI153" i="69"/>
  <c r="BL143" i="69"/>
  <c r="AV133" i="69"/>
  <c r="AH26" i="69"/>
  <c r="AK139" i="69"/>
  <c r="AW124" i="69"/>
  <c r="AL145" i="69"/>
  <c r="BK147" i="69"/>
  <c r="BE151" i="69"/>
  <c r="AU150" i="69"/>
  <c r="BQ147" i="69"/>
  <c r="BC153" i="69"/>
  <c r="AW151" i="69"/>
  <c r="AV151" i="69"/>
  <c r="AW155" i="69"/>
  <c r="AX148" i="69"/>
  <c r="AK95" i="69"/>
  <c r="BQ193" i="69"/>
  <c r="AK159" i="69"/>
  <c r="BI138" i="69"/>
  <c r="AV149" i="69"/>
  <c r="AK75" i="69"/>
  <c r="BD129" i="69"/>
  <c r="AJ91" i="69"/>
  <c r="AW158" i="69"/>
  <c r="AH134" i="69"/>
  <c r="AU131" i="69"/>
  <c r="AK78" i="69"/>
  <c r="AH144" i="69"/>
  <c r="AK48" i="69"/>
  <c r="AK33" i="69"/>
  <c r="AX124" i="69"/>
  <c r="AK163" i="69"/>
  <c r="BJ147" i="69"/>
  <c r="AT131" i="69"/>
  <c r="AK74" i="69"/>
  <c r="BQ148" i="69"/>
  <c r="BE140" i="69"/>
  <c r="BB141" i="69"/>
  <c r="AI159" i="69"/>
  <c r="AI86" i="69"/>
  <c r="BL120" i="69"/>
  <c r="BK154" i="69"/>
  <c r="AV138" i="69"/>
  <c r="BE120" i="69"/>
  <c r="BC129" i="69"/>
  <c r="BQ103" i="69"/>
  <c r="BB129" i="69"/>
  <c r="BJ142" i="69"/>
  <c r="BQ150" i="69"/>
  <c r="AI97" i="69"/>
  <c r="AI42" i="69"/>
  <c r="BA155" i="69"/>
  <c r="BJ155" i="69"/>
  <c r="AV137" i="69"/>
  <c r="AK26" i="69"/>
  <c r="BK126" i="69"/>
  <c r="AW127" i="69"/>
  <c r="AW149" i="69"/>
  <c r="AX145" i="69"/>
  <c r="AK47" i="69"/>
  <c r="AK132" i="69"/>
  <c r="AJ81" i="69"/>
  <c r="AK56" i="69"/>
  <c r="AL60" i="69"/>
  <c r="BL129" i="69"/>
  <c r="AK44" i="69"/>
  <c r="AW130" i="69"/>
  <c r="BJ160" i="69"/>
  <c r="AI73" i="69"/>
  <c r="AJ89" i="69"/>
  <c r="AH99" i="69"/>
  <c r="BD134" i="69"/>
  <c r="BH137" i="69"/>
  <c r="BE128" i="69"/>
  <c r="BE146" i="69"/>
  <c r="AI89" i="69"/>
  <c r="AI164" i="69"/>
  <c r="BI160" i="69"/>
  <c r="BD160" i="69"/>
  <c r="BB160" i="69"/>
  <c r="BI142" i="69"/>
  <c r="AK150" i="69"/>
  <c r="AL158" i="69"/>
  <c r="AX139" i="69"/>
  <c r="AX160" i="69"/>
  <c r="BH164" i="69"/>
  <c r="AJ27" i="69"/>
  <c r="BB140" i="69"/>
  <c r="BC139" i="69"/>
  <c r="BD124" i="69"/>
  <c r="AH21" i="69"/>
  <c r="BL142" i="69"/>
  <c r="BL136" i="69"/>
  <c r="AL75" i="69"/>
  <c r="AI94" i="69"/>
  <c r="BC152" i="69"/>
  <c r="BK132" i="69"/>
  <c r="BB126" i="69"/>
  <c r="AL91" i="69"/>
  <c r="AI65" i="69"/>
  <c r="BA141" i="69"/>
  <c r="BQ188" i="69"/>
  <c r="BQ16" i="69"/>
  <c r="AV141" i="69"/>
  <c r="AJ98" i="69"/>
  <c r="BH132" i="69"/>
  <c r="BB162" i="69"/>
  <c r="BE125" i="69"/>
  <c r="BE160" i="69"/>
  <c r="AK131" i="69"/>
  <c r="BH148" i="69"/>
  <c r="AK91" i="69"/>
  <c r="AH158" i="69"/>
  <c r="AK158" i="69"/>
  <c r="AT127" i="69"/>
  <c r="BA132" i="69"/>
  <c r="AJ80" i="69"/>
  <c r="AJ87" i="69"/>
  <c r="AK120" i="69"/>
  <c r="AI78" i="69"/>
  <c r="BH147" i="69"/>
  <c r="AL150" i="69"/>
  <c r="AK61" i="69"/>
  <c r="AT163" i="69"/>
  <c r="BE115" i="69"/>
  <c r="BK143" i="69"/>
  <c r="AX133" i="69"/>
  <c r="BQ105" i="69"/>
  <c r="AI79" i="69"/>
  <c r="AK94" i="69"/>
  <c r="AJ67" i="69"/>
  <c r="AH128" i="69"/>
  <c r="AJ45" i="69"/>
  <c r="AV152" i="69"/>
  <c r="AL140" i="69"/>
  <c r="AU162" i="69"/>
  <c r="BH153" i="69"/>
  <c r="AH82" i="69"/>
  <c r="AI23" i="69"/>
  <c r="AJ88" i="69"/>
  <c r="BB157" i="69"/>
  <c r="BD147" i="69"/>
  <c r="AJ73" i="69"/>
  <c r="BQ56" i="69"/>
  <c r="AH39" i="69"/>
  <c r="AH12" i="69"/>
  <c r="AJ165" i="69"/>
  <c r="BC146" i="69"/>
  <c r="BQ6" i="69"/>
  <c r="AV150" i="69"/>
  <c r="AJ160" i="69"/>
  <c r="BL152" i="69"/>
  <c r="AK130" i="69"/>
  <c r="AU141" i="69"/>
  <c r="BK122" i="69"/>
  <c r="AL63" i="69"/>
  <c r="BH139" i="69"/>
  <c r="AK59" i="69"/>
  <c r="BC158" i="69"/>
  <c r="BC160" i="69"/>
  <c r="AL67" i="69"/>
  <c r="BJ159" i="69"/>
  <c r="AK46" i="69"/>
  <c r="AL120" i="69"/>
  <c r="BC131" i="69"/>
  <c r="AK36" i="69"/>
  <c r="AL143" i="69"/>
  <c r="BB136" i="69"/>
  <c r="BL115" i="69"/>
  <c r="BA165" i="69"/>
  <c r="AH163" i="69"/>
  <c r="AT165" i="69"/>
  <c r="AL32" i="69"/>
  <c r="BK160" i="69"/>
  <c r="AW157" i="69"/>
  <c r="BE153" i="69"/>
  <c r="AH11" i="69"/>
  <c r="BE129" i="69"/>
  <c r="BQ58" i="69"/>
  <c r="BH161" i="69"/>
  <c r="AL156" i="69"/>
  <c r="BJ163" i="69"/>
  <c r="AJ30" i="69"/>
  <c r="BA157" i="69"/>
  <c r="AJ49" i="69"/>
  <c r="AX149" i="69"/>
  <c r="AT162" i="69"/>
  <c r="BH140" i="69"/>
  <c r="AJ153" i="69"/>
  <c r="BA134" i="69"/>
  <c r="BE135" i="69"/>
  <c r="AV162" i="69"/>
  <c r="AK30" i="69"/>
  <c r="AI30" i="69"/>
  <c r="AU159" i="69"/>
  <c r="AH75" i="69"/>
  <c r="AW147" i="69"/>
  <c r="AH43" i="69"/>
  <c r="AL89" i="69"/>
  <c r="BB164" i="69"/>
  <c r="AK57" i="69"/>
  <c r="BK134" i="69"/>
  <c r="BD161" i="69"/>
  <c r="AI72" i="69"/>
  <c r="BB123" i="69"/>
  <c r="BK150" i="69"/>
  <c r="AK142" i="69"/>
  <c r="AJ38" i="69"/>
  <c r="AT141" i="69"/>
  <c r="AK60" i="69"/>
  <c r="AU133" i="69"/>
  <c r="BI159" i="69"/>
  <c r="AT140" i="69"/>
  <c r="AJ29" i="69"/>
  <c r="AT132" i="69"/>
  <c r="BQ186" i="69"/>
  <c r="AK73" i="69"/>
  <c r="AJ32" i="69"/>
  <c r="AJ61" i="69"/>
  <c r="AJ76" i="69"/>
  <c r="AK14" i="69"/>
  <c r="BE162" i="69"/>
  <c r="AL30" i="69"/>
  <c r="AI100" i="69"/>
  <c r="BL137" i="69"/>
  <c r="AI51" i="69"/>
  <c r="BA158" i="69"/>
  <c r="BL161" i="69"/>
  <c r="BL132" i="69"/>
  <c r="BK140" i="69"/>
  <c r="AK40" i="69"/>
  <c r="BQ143" i="69"/>
  <c r="AK125" i="69"/>
  <c r="AL20" i="69"/>
  <c r="BE123" i="69"/>
  <c r="AH133" i="69"/>
  <c r="BE116" i="69"/>
  <c r="AI45" i="69"/>
  <c r="AK15" i="69"/>
  <c r="AK79" i="69"/>
  <c r="AV161" i="69"/>
  <c r="BA149" i="69"/>
  <c r="AT142" i="69"/>
  <c r="BK151" i="69"/>
  <c r="AH92" i="69"/>
  <c r="BL133" i="69"/>
  <c r="BB139" i="69"/>
  <c r="BK153" i="69"/>
  <c r="AI84" i="69"/>
  <c r="AJ161" i="69"/>
  <c r="BJ128" i="69"/>
  <c r="BJ153" i="69"/>
  <c r="AI87" i="69"/>
  <c r="BI123" i="69"/>
  <c r="BH152" i="69"/>
  <c r="AX161" i="69"/>
  <c r="AT154" i="69"/>
  <c r="AH70" i="69"/>
  <c r="BB130" i="69"/>
  <c r="AL123" i="69"/>
  <c r="AH41" i="69"/>
  <c r="BJ146" i="69"/>
  <c r="BI154" i="69"/>
  <c r="BL145" i="69"/>
  <c r="AH100" i="69"/>
  <c r="AU146" i="69"/>
  <c r="AV156" i="69"/>
  <c r="AX132" i="69"/>
  <c r="AK155" i="69"/>
  <c r="BD135" i="69"/>
  <c r="BJ152" i="69"/>
  <c r="BC159" i="69"/>
  <c r="AL146" i="69"/>
  <c r="AI61" i="69"/>
  <c r="BK142" i="69"/>
  <c r="AH63" i="69"/>
  <c r="AH125" i="69"/>
  <c r="BD121" i="69"/>
  <c r="AH135" i="69"/>
  <c r="AH24" i="69"/>
  <c r="AL117" i="69"/>
  <c r="AH88" i="69"/>
  <c r="AH164" i="69"/>
  <c r="AI28" i="69"/>
  <c r="AJ79" i="69"/>
  <c r="AL86" i="69"/>
  <c r="AV145" i="69"/>
  <c r="BQ151" i="69"/>
  <c r="AH58" i="69"/>
  <c r="AL92" i="69"/>
  <c r="AH97" i="69"/>
  <c r="BL163" i="69"/>
  <c r="BJ145" i="69"/>
  <c r="BB122" i="69"/>
  <c r="BH162" i="69"/>
  <c r="AH121" i="69"/>
  <c r="AL12" i="69"/>
  <c r="AL16" i="69"/>
  <c r="AI96" i="69"/>
  <c r="BH165" i="69"/>
  <c r="AK138" i="69"/>
  <c r="BJ137" i="69"/>
  <c r="AL44" i="69"/>
  <c r="BE144" i="69"/>
  <c r="AI41" i="69"/>
  <c r="BL149" i="69"/>
  <c r="AW146" i="69"/>
  <c r="BK139" i="69"/>
  <c r="AW134" i="69"/>
  <c r="AH153" i="69"/>
  <c r="BH149" i="69"/>
  <c r="BK120" i="69"/>
  <c r="AK58" i="69"/>
  <c r="BC161" i="69"/>
  <c r="AJ92" i="69"/>
  <c r="BL110" i="69"/>
  <c r="AI48" i="69"/>
  <c r="BQ51" i="69"/>
  <c r="AK24" i="69"/>
  <c r="AJ164" i="69"/>
  <c r="BE164" i="69"/>
  <c r="BI122" i="69"/>
  <c r="BE148" i="69"/>
  <c r="AK93" i="69"/>
  <c r="BH158" i="69"/>
  <c r="AL45" i="69"/>
  <c r="BC125" i="69"/>
  <c r="AK80" i="69"/>
  <c r="BE138" i="69"/>
  <c r="AW141" i="69"/>
  <c r="AT128" i="69"/>
  <c r="AK76" i="69"/>
  <c r="BD156" i="69"/>
  <c r="BB142" i="69"/>
  <c r="AH86" i="69"/>
  <c r="BD149" i="69"/>
  <c r="BB137" i="69"/>
  <c r="AK23" i="69"/>
  <c r="AL11" i="69"/>
  <c r="BE130" i="69"/>
  <c r="AV131" i="69"/>
  <c r="AH62" i="69"/>
  <c r="BJ118" i="69"/>
  <c r="BL131" i="69"/>
  <c r="BA137" i="69"/>
  <c r="AL14" i="69"/>
  <c r="BH126" i="69"/>
  <c r="BB153" i="69"/>
  <c r="BB147" i="69"/>
  <c r="BA159" i="69"/>
  <c r="BL123" i="69"/>
  <c r="AH132" i="69"/>
  <c r="AL15" i="69"/>
  <c r="BD132" i="69"/>
  <c r="AI71" i="69"/>
  <c r="AH98" i="69"/>
  <c r="BE152" i="69"/>
  <c r="AJ40" i="69"/>
  <c r="AJ60" i="69"/>
  <c r="AI19" i="69"/>
  <c r="AJ64" i="69"/>
  <c r="AI46" i="69"/>
  <c r="AI80" i="69"/>
  <c r="AJ85" i="69"/>
  <c r="BL154" i="69"/>
  <c r="AL164" i="69"/>
  <c r="BI164" i="69"/>
  <c r="AK71" i="69"/>
  <c r="BD164" i="69"/>
  <c r="AJ35" i="69"/>
  <c r="AH13" i="69"/>
  <c r="BA139" i="69"/>
  <c r="BI158" i="69"/>
  <c r="AX150" i="69"/>
  <c r="AL66" i="69"/>
  <c r="AJ43" i="69"/>
  <c r="AX156" i="69"/>
  <c r="AI22" i="69"/>
  <c r="AH142" i="69"/>
  <c r="AL23" i="69"/>
  <c r="BK146" i="69"/>
  <c r="AK122" i="69"/>
  <c r="AL50" i="69"/>
  <c r="BL164" i="69"/>
  <c r="AI156" i="69"/>
  <c r="BC147" i="69"/>
  <c r="AI90" i="69"/>
  <c r="BB163" i="69"/>
  <c r="AI55" i="69"/>
  <c r="BD154" i="69"/>
  <c r="AL57" i="69"/>
  <c r="AK34" i="69"/>
  <c r="AH22" i="69"/>
  <c r="AH91" i="69"/>
  <c r="AL139" i="69"/>
  <c r="BH146" i="69"/>
  <c r="AV146" i="69"/>
  <c r="AK84" i="69"/>
  <c r="AU147" i="69"/>
  <c r="BB158" i="69"/>
  <c r="BD150" i="69"/>
  <c r="AK63" i="69"/>
  <c r="AH152" i="69"/>
  <c r="AL132" i="69"/>
  <c r="BT106" i="69"/>
  <c r="AH38" i="69"/>
  <c r="AJ77" i="69"/>
  <c r="BB143" i="69"/>
  <c r="AI26" i="69"/>
  <c r="AX147" i="69"/>
  <c r="AI81" i="69"/>
  <c r="AJ162" i="69"/>
  <c r="BT151" i="69"/>
  <c r="AU137" i="69"/>
  <c r="AU136" i="69"/>
  <c r="AH31" i="69"/>
  <c r="BC136" i="69"/>
  <c r="AI10" i="69"/>
  <c r="AJ26" i="69"/>
  <c r="AL118" i="69"/>
  <c r="AH65" i="69"/>
  <c r="AI53" i="69"/>
  <c r="AH71" i="69"/>
  <c r="BB154" i="69"/>
  <c r="AK88" i="69"/>
  <c r="BA147" i="69"/>
  <c r="BT61" i="69"/>
  <c r="AL127" i="69"/>
  <c r="BJ139" i="69"/>
  <c r="AI162" i="69"/>
  <c r="AJ17" i="69"/>
  <c r="BJ143" i="69"/>
  <c r="BI161" i="69"/>
  <c r="BE117" i="69"/>
  <c r="AW125" i="69"/>
  <c r="BK136" i="69"/>
  <c r="AI32" i="69"/>
  <c r="BD163" i="69"/>
  <c r="AI47" i="69"/>
  <c r="AH28" i="69"/>
  <c r="AH40" i="69"/>
  <c r="AJ57" i="69"/>
  <c r="BD120" i="69"/>
  <c r="AH83" i="69"/>
  <c r="BB132" i="69"/>
  <c r="AK77" i="69"/>
  <c r="BD143" i="69"/>
  <c r="AL55" i="69"/>
  <c r="BB133" i="69"/>
  <c r="AH19" i="69"/>
  <c r="AI20" i="69"/>
  <c r="BE149" i="69"/>
  <c r="AK35" i="69"/>
  <c r="AK83" i="69"/>
  <c r="AJ82" i="69"/>
  <c r="AW129" i="69"/>
  <c r="BC140" i="69"/>
  <c r="AV135" i="69"/>
  <c r="AJ20" i="69"/>
  <c r="AI49" i="69"/>
  <c r="BH131" i="69"/>
  <c r="BE118" i="69"/>
  <c r="BQ15" i="69"/>
  <c r="AK157" i="69"/>
  <c r="AX151" i="69"/>
  <c r="AX138" i="69"/>
  <c r="BB121" i="69"/>
  <c r="BL148" i="69"/>
  <c r="AX140" i="69"/>
  <c r="AK17" i="69"/>
  <c r="AL157" i="69"/>
  <c r="BH154" i="69"/>
  <c r="AW143" i="69"/>
  <c r="AK87" i="69"/>
  <c r="BE119" i="69"/>
  <c r="AH155" i="69"/>
  <c r="AT160" i="69"/>
  <c r="AL22" i="69"/>
  <c r="AK128" i="69"/>
  <c r="BB151" i="69"/>
  <c r="AJ90" i="69"/>
  <c r="BQ61" i="69"/>
  <c r="BK162" i="69"/>
  <c r="AH126" i="69"/>
  <c r="BB152" i="69"/>
  <c r="AX155" i="69"/>
  <c r="AI98" i="69"/>
  <c r="AL76" i="69"/>
  <c r="BA140" i="69"/>
  <c r="BK138" i="69"/>
  <c r="BJ141" i="69"/>
  <c r="AW160" i="69"/>
  <c r="BC141" i="69"/>
  <c r="AV126" i="69"/>
  <c r="BB145" i="69"/>
  <c r="AT164" i="69"/>
  <c r="BQ187" i="69"/>
  <c r="AJ56" i="69"/>
  <c r="BQ13" i="69"/>
  <c r="AK13" i="69"/>
  <c r="BL147" i="69"/>
  <c r="BE122" i="69"/>
  <c r="BI126" i="69"/>
  <c r="AL138" i="69"/>
  <c r="BD151" i="69"/>
  <c r="AH52" i="69"/>
  <c r="AK148" i="69"/>
  <c r="AH136" i="69"/>
  <c r="AH130" i="69"/>
  <c r="AT135" i="69"/>
  <c r="AU154" i="69"/>
  <c r="BK125" i="69"/>
  <c r="BH125" i="69"/>
  <c r="BB127" i="69"/>
  <c r="BJ162" i="69"/>
  <c r="AL38" i="69"/>
  <c r="AH20" i="69"/>
  <c r="AK32" i="69"/>
  <c r="BC148" i="69"/>
  <c r="BJ161" i="69"/>
  <c r="BI127" i="69"/>
  <c r="AW126" i="69"/>
  <c r="AV160" i="69"/>
  <c r="BL127" i="69"/>
  <c r="BC121" i="69"/>
  <c r="AH15" i="69"/>
  <c r="AL155" i="69"/>
  <c r="BJ119" i="69"/>
  <c r="AJ159" i="69"/>
  <c r="BE155" i="69"/>
  <c r="AJ93" i="69"/>
  <c r="AI21" i="69"/>
  <c r="AJ36" i="69"/>
  <c r="AH23" i="69"/>
  <c r="BQ145" i="69"/>
  <c r="AJ18" i="69"/>
  <c r="AJ24" i="69"/>
  <c r="AH74" i="69"/>
  <c r="AW148" i="69"/>
  <c r="BC118" i="69"/>
  <c r="BA133" i="69"/>
  <c r="AT148" i="69"/>
  <c r="AL72" i="69"/>
  <c r="BH130" i="69"/>
  <c r="AJ50" i="69"/>
  <c r="AU164" i="69"/>
  <c r="AX165" i="69"/>
  <c r="AW152" i="69"/>
  <c r="BL159" i="69"/>
  <c r="BD152" i="69"/>
  <c r="BH129" i="69"/>
  <c r="AI70" i="69"/>
  <c r="AJ155" i="69"/>
  <c r="BA153" i="69"/>
  <c r="BD140" i="69"/>
  <c r="AI88" i="69"/>
  <c r="BJ125" i="69"/>
  <c r="BJ158" i="69"/>
  <c r="BH143" i="69"/>
  <c r="BA142" i="69"/>
  <c r="AK25" i="69"/>
  <c r="BD139" i="69"/>
  <c r="AH93" i="69"/>
  <c r="AJ95" i="69"/>
  <c r="AV158" i="69"/>
  <c r="AI161" i="69"/>
  <c r="AV153" i="69"/>
  <c r="AW142" i="69"/>
  <c r="AT138" i="69"/>
  <c r="AK129" i="69"/>
  <c r="BJ151" i="69"/>
  <c r="AJ13" i="69"/>
  <c r="AJ14" i="69"/>
  <c r="AJ156" i="69"/>
  <c r="BH145" i="69"/>
  <c r="AK144" i="69"/>
  <c r="BE134" i="69"/>
  <c r="AJ48" i="69"/>
  <c r="BH133" i="69"/>
  <c r="BI152" i="69"/>
  <c r="AH85" i="69"/>
  <c r="AI38" i="69"/>
  <c r="BI131" i="69"/>
  <c r="AJ19" i="69"/>
  <c r="AV143" i="69"/>
  <c r="AW145" i="69"/>
  <c r="BB150" i="69"/>
  <c r="AL71" i="69"/>
  <c r="BE133" i="69"/>
  <c r="AH60" i="69"/>
  <c r="BD138" i="69"/>
  <c r="AH123" i="69"/>
  <c r="AL65" i="69"/>
  <c r="AX154" i="69"/>
  <c r="AL135" i="69"/>
  <c r="AH122" i="69"/>
  <c r="AL46" i="69"/>
  <c r="AH129" i="69"/>
  <c r="BC130" i="69"/>
  <c r="AU142" i="69"/>
  <c r="AH95" i="69"/>
  <c r="AK43" i="69"/>
  <c r="AK140" i="69"/>
  <c r="BL125" i="69"/>
  <c r="AV134" i="69"/>
  <c r="AL147" i="69"/>
  <c r="AL96" i="69"/>
  <c r="AL70" i="69"/>
  <c r="BC143" i="69"/>
  <c r="AK161" i="69"/>
  <c r="BE141" i="69"/>
  <c r="AL149" i="69"/>
  <c r="BC163" i="69"/>
  <c r="AI64" i="69"/>
  <c r="AT143" i="69"/>
  <c r="AW135" i="69"/>
  <c r="AT157" i="69"/>
  <c r="AI54" i="69"/>
  <c r="AI57" i="69"/>
  <c r="BA128" i="69"/>
  <c r="AJ44" i="69"/>
  <c r="BD123" i="69"/>
  <c r="AI27" i="69"/>
  <c r="AK96" i="69"/>
  <c r="AH127" i="69"/>
  <c r="AL31" i="69"/>
  <c r="AI93" i="69"/>
  <c r="AH101" i="69"/>
  <c r="BH142" i="69"/>
  <c r="AW139" i="69"/>
  <c r="AH27" i="69"/>
  <c r="AT130" i="69"/>
  <c r="AL56" i="69"/>
  <c r="BE163" i="69"/>
  <c r="AU135" i="69"/>
  <c r="BL111" i="69"/>
  <c r="BD157" i="69"/>
  <c r="AW133" i="69"/>
  <c r="BD128" i="69"/>
  <c r="AK12" i="69"/>
  <c r="AX126" i="69"/>
  <c r="AI58" i="69"/>
  <c r="BQ57" i="69"/>
  <c r="BD125" i="69"/>
  <c r="AI31" i="69"/>
  <c r="AU129" i="69"/>
  <c r="AI29" i="69"/>
  <c r="BB159" i="69"/>
  <c r="BD142" i="69"/>
  <c r="AU155" i="69"/>
  <c r="AI91" i="69"/>
  <c r="BA154" i="69"/>
  <c r="AH139" i="69"/>
  <c r="AV128" i="69"/>
  <c r="BQ142" i="69"/>
  <c r="AL29" i="69"/>
  <c r="AV164" i="69"/>
  <c r="AI59" i="69"/>
  <c r="AH56" i="69"/>
  <c r="AI67" i="69"/>
  <c r="AJ74" i="69"/>
  <c r="AK55" i="69"/>
  <c r="BL122" i="69"/>
  <c r="AL37" i="69"/>
  <c r="BE114" i="69"/>
  <c r="BH156" i="69"/>
  <c r="AL133" i="69"/>
  <c r="AW162" i="69"/>
  <c r="AT134" i="69"/>
  <c r="AH149" i="69"/>
  <c r="BJ156" i="69"/>
  <c r="AL18" i="69"/>
  <c r="AJ154" i="69"/>
  <c r="AH50" i="69"/>
  <c r="AL41" i="69"/>
  <c r="AH78" i="69"/>
  <c r="AV129" i="69"/>
  <c r="BJ127" i="69"/>
  <c r="BH151" i="69"/>
  <c r="AV157" i="69"/>
  <c r="AH81" i="69"/>
  <c r="AI69" i="69"/>
  <c r="BL126" i="69"/>
  <c r="BQ10" i="69"/>
  <c r="AH42" i="69"/>
  <c r="AT159" i="69"/>
  <c r="BK157" i="69"/>
  <c r="AL79" i="69"/>
  <c r="AH34" i="69"/>
  <c r="AJ47" i="69"/>
  <c r="BK159" i="69"/>
  <c r="BD127" i="69"/>
  <c r="AK86" i="69"/>
  <c r="AH76" i="69"/>
  <c r="BD141" i="69"/>
  <c r="AI13" i="69"/>
  <c r="AK66" i="69"/>
  <c r="BI129" i="69"/>
  <c r="AL25" i="69"/>
  <c r="AJ75" i="69"/>
  <c r="BQ12" i="69"/>
  <c r="AW161" i="69"/>
  <c r="AI33" i="69"/>
  <c r="AK50" i="69"/>
  <c r="AI15" i="69"/>
  <c r="AL88" i="69"/>
  <c r="AV125" i="69"/>
  <c r="AX153" i="69"/>
  <c r="BE161" i="69"/>
  <c r="BC145" i="69"/>
  <c r="AJ41" i="69"/>
  <c r="BI145" i="69"/>
  <c r="AW159" i="69"/>
  <c r="AX144" i="69"/>
  <c r="BQ101" i="69"/>
  <c r="BQ60" i="69"/>
  <c r="AI68" i="69"/>
  <c r="AK52" i="69"/>
  <c r="AX130" i="69"/>
  <c r="AH84" i="69"/>
  <c r="AI95" i="69"/>
  <c r="AV136" i="69"/>
  <c r="AI157" i="69"/>
  <c r="AL125" i="69"/>
  <c r="AI39" i="69"/>
  <c r="BC156" i="69"/>
  <c r="AH161" i="69"/>
  <c r="AJ86" i="69"/>
  <c r="BI120" i="69"/>
  <c r="BL155" i="69"/>
  <c r="BA152" i="69"/>
  <c r="AH46" i="69"/>
  <c r="AJ83" i="69"/>
  <c r="AH96" i="69"/>
  <c r="BE154" i="69"/>
  <c r="AL84" i="69"/>
  <c r="BC132" i="69"/>
  <c r="AK45" i="69"/>
  <c r="BI119" i="69"/>
  <c r="AX127" i="69"/>
  <c r="BJ131" i="69"/>
  <c r="BC151" i="69"/>
  <c r="AX142" i="69"/>
  <c r="AI63" i="69"/>
  <c r="BC128" i="69"/>
  <c r="AW163" i="69"/>
  <c r="AJ151" i="69"/>
  <c r="BE126" i="69"/>
  <c r="BD146" i="69"/>
  <c r="BL138" i="69"/>
  <c r="BJ144" i="69"/>
  <c r="BA160" i="69"/>
  <c r="BL135" i="69"/>
  <c r="AI153" i="69"/>
  <c r="AI152" i="69"/>
  <c r="BJ154" i="69"/>
  <c r="AW137" i="69"/>
  <c r="BH128" i="69"/>
  <c r="BJ164" i="69"/>
  <c r="BL144" i="69"/>
  <c r="AL39" i="69"/>
  <c r="AH131" i="69"/>
  <c r="AL136" i="69"/>
  <c r="AJ52" i="69"/>
  <c r="BI136" i="69"/>
  <c r="AJ70" i="69"/>
  <c r="BD165" i="69"/>
  <c r="AI52" i="69"/>
  <c r="AL128" i="69"/>
  <c r="AL74" i="69"/>
  <c r="BC162" i="69"/>
  <c r="AK67" i="69"/>
  <c r="AJ16" i="69"/>
  <c r="BJ129" i="69"/>
  <c r="AH77" i="69"/>
  <c r="AJ94" i="69"/>
  <c r="AK49" i="69"/>
  <c r="AX152" i="69"/>
  <c r="AV159" i="69"/>
  <c r="AL77" i="69"/>
  <c r="AT139" i="69"/>
  <c r="BH134" i="69"/>
  <c r="BC155" i="69"/>
  <c r="BE127" i="69"/>
  <c r="BQ55" i="69"/>
  <c r="AH137" i="69"/>
  <c r="BA124" i="69"/>
  <c r="AH35" i="69"/>
  <c r="BQ99" i="69"/>
  <c r="AH30" i="69"/>
  <c r="AV139" i="69"/>
  <c r="AL161" i="69"/>
  <c r="AV147" i="69"/>
  <c r="AL83" i="69"/>
  <c r="BB148" i="69"/>
  <c r="BL157" i="69"/>
  <c r="AH72" i="69"/>
  <c r="AX137" i="69"/>
  <c r="AJ31" i="69"/>
  <c r="BB131" i="69"/>
  <c r="AK156" i="69"/>
  <c r="AI155" i="69"/>
  <c r="AW154" i="69"/>
  <c r="AH150" i="69"/>
  <c r="BB134" i="69"/>
  <c r="AI37" i="69"/>
  <c r="AH156" i="69"/>
  <c r="AW156" i="69"/>
  <c r="AK21" i="69"/>
  <c r="BK127" i="69"/>
  <c r="AI35" i="69"/>
  <c r="AL78" i="69"/>
  <c r="AT149" i="69"/>
  <c r="AK126" i="69"/>
  <c r="AK152" i="69"/>
  <c r="BA127" i="69"/>
  <c r="BE165" i="69"/>
  <c r="AJ53" i="69"/>
  <c r="AW128" i="69"/>
  <c r="AL43" i="69"/>
  <c r="AK147" i="69"/>
  <c r="BD145" i="69"/>
  <c r="AJ62" i="69"/>
  <c r="BQ190" i="69"/>
  <c r="AH146" i="69"/>
  <c r="AJ15" i="69"/>
  <c r="BR156" i="69" l="1"/>
  <c r="BR198" i="69"/>
  <c r="BR64" i="69"/>
  <c r="BR63" i="69"/>
  <c r="BR199" i="69"/>
  <c r="BR154" i="69"/>
  <c r="BR110" i="69"/>
  <c r="BR21" i="69"/>
  <c r="BR197" i="69"/>
  <c r="BR155" i="69"/>
  <c r="BR108" i="69"/>
  <c r="BR65" i="69"/>
  <c r="BR107" i="69"/>
  <c r="G41" i="73"/>
  <c r="AP42" i="69"/>
  <c r="R41" i="73" s="1"/>
  <c r="E89" i="73"/>
  <c r="AN90" i="69"/>
  <c r="P89" i="73" s="1"/>
  <c r="AQ162" i="69"/>
  <c r="S161" i="73" s="1"/>
  <c r="H161" i="73"/>
  <c r="AQ141" i="69"/>
  <c r="S140" i="73" s="1"/>
  <c r="H140" i="73"/>
  <c r="F62" i="73"/>
  <c r="AO63" i="69"/>
  <c r="Q62" i="73" s="1"/>
  <c r="AO75" i="69"/>
  <c r="F74" i="73"/>
  <c r="AQ64" i="69"/>
  <c r="S63" i="73" s="1"/>
  <c r="H63" i="73"/>
  <c r="H27" i="73"/>
  <c r="AQ28" i="69"/>
  <c r="S27" i="73" s="1"/>
  <c r="G56" i="73"/>
  <c r="AP57" i="69"/>
  <c r="R56" i="73" s="1"/>
  <c r="E78" i="73"/>
  <c r="AN79" i="69"/>
  <c r="P78" i="73" s="1"/>
  <c r="AQ82" i="69"/>
  <c r="S81" i="73" s="1"/>
  <c r="H81" i="73"/>
  <c r="D26" i="73"/>
  <c r="J26" i="73" s="1"/>
  <c r="AM27" i="69"/>
  <c r="AN40" i="69"/>
  <c r="P39" i="73" s="1"/>
  <c r="E39" i="73"/>
  <c r="AP123" i="69"/>
  <c r="R122" i="73" s="1"/>
  <c r="G122" i="73"/>
  <c r="AP79" i="69"/>
  <c r="R78" i="73" s="1"/>
  <c r="G78" i="73"/>
  <c r="AQ129" i="69"/>
  <c r="S128" i="73" s="1"/>
  <c r="H128" i="73"/>
  <c r="AM14" i="69"/>
  <c r="O13" i="73" s="1"/>
  <c r="U13" i="73" s="1"/>
  <c r="D13" i="73"/>
  <c r="J13" i="73" s="1"/>
  <c r="D148" i="73"/>
  <c r="J148" i="73" s="1"/>
  <c r="AM149" i="69"/>
  <c r="H59" i="73"/>
  <c r="AQ60" i="69"/>
  <c r="S59" i="73" s="1"/>
  <c r="E158" i="73"/>
  <c r="AN159" i="69"/>
  <c r="P158" i="73" s="1"/>
  <c r="H43" i="73"/>
  <c r="AQ44" i="69"/>
  <c r="S43" i="73" s="1"/>
  <c r="AM29" i="69"/>
  <c r="D28" i="73"/>
  <c r="J28" i="73" s="1"/>
  <c r="D158" i="73"/>
  <c r="J158" i="73" s="1"/>
  <c r="AM159" i="69"/>
  <c r="AP70" i="69"/>
  <c r="R69" i="73" s="1"/>
  <c r="G69" i="73"/>
  <c r="AP18" i="69"/>
  <c r="R17" i="73" s="1"/>
  <c r="G17" i="73"/>
  <c r="G75" i="73"/>
  <c r="AP76" i="69"/>
  <c r="R75" i="73" s="1"/>
  <c r="AP86" i="69"/>
  <c r="R85" i="73" s="1"/>
  <c r="G85" i="73"/>
  <c r="G37" i="73"/>
  <c r="AP38" i="69"/>
  <c r="R37" i="73" s="1"/>
  <c r="AQ18" i="69"/>
  <c r="S17" i="73" s="1"/>
  <c r="H17" i="73"/>
  <c r="AP84" i="69"/>
  <c r="R83" i="73" s="1"/>
  <c r="G83" i="73"/>
  <c r="AO49" i="69"/>
  <c r="Q48" i="73" s="1"/>
  <c r="F48" i="73"/>
  <c r="G31" i="73"/>
  <c r="AP32" i="69"/>
  <c r="R31" i="73" s="1"/>
  <c r="AQ32" i="69"/>
  <c r="S31" i="73" s="1"/>
  <c r="H31" i="73"/>
  <c r="D157" i="73"/>
  <c r="K157" i="73" s="1"/>
  <c r="AM158" i="69"/>
  <c r="E53" i="73"/>
  <c r="AN54" i="69"/>
  <c r="P53" i="73" s="1"/>
  <c r="AQ133" i="69"/>
  <c r="S132" i="73" s="1"/>
  <c r="H132" i="73"/>
  <c r="AN89" i="69"/>
  <c r="P88" i="73" s="1"/>
  <c r="E88" i="73"/>
  <c r="G86" i="73"/>
  <c r="AP87" i="69"/>
  <c r="R86" i="73" s="1"/>
  <c r="D58" i="73"/>
  <c r="J58" i="73" s="1"/>
  <c r="AM59" i="69"/>
  <c r="E42" i="73"/>
  <c r="AN43" i="69"/>
  <c r="P42" i="73" s="1"/>
  <c r="D82" i="73"/>
  <c r="K82" i="73" s="1"/>
  <c r="AM83" i="69"/>
  <c r="G47" i="73"/>
  <c r="AP48" i="69"/>
  <c r="R47" i="73" s="1"/>
  <c r="AP75" i="69"/>
  <c r="G74" i="73"/>
  <c r="E28" i="73"/>
  <c r="AN29" i="69"/>
  <c r="P28" i="73" s="1"/>
  <c r="H62" i="73"/>
  <c r="AQ63" i="69"/>
  <c r="S62" i="73" s="1"/>
  <c r="E87" i="73"/>
  <c r="AN88" i="69"/>
  <c r="P87" i="73" s="1"/>
  <c r="D131" i="73"/>
  <c r="I131" i="73" s="1"/>
  <c r="AM132" i="69"/>
  <c r="D79" i="73"/>
  <c r="K79" i="73" s="1"/>
  <c r="AM80" i="69"/>
  <c r="O79" i="73" s="1"/>
  <c r="U79" i="73" s="1"/>
  <c r="AP25" i="69"/>
  <c r="G24" i="73"/>
  <c r="AM135" i="69"/>
  <c r="D134" i="73"/>
  <c r="J134" i="73" s="1"/>
  <c r="AO37" i="69"/>
  <c r="Q36" i="73" s="1"/>
  <c r="F36" i="73"/>
  <c r="E13" i="73"/>
  <c r="AN14" i="69"/>
  <c r="P13" i="73" s="1"/>
  <c r="E43" i="73"/>
  <c r="AN44" i="69"/>
  <c r="P43" i="73" s="1"/>
  <c r="H139" i="73"/>
  <c r="AQ140" i="69"/>
  <c r="S139" i="73" s="1"/>
  <c r="AO61" i="69"/>
  <c r="Q60" i="73" s="1"/>
  <c r="F60" i="73"/>
  <c r="AN20" i="69"/>
  <c r="P19" i="73" s="1"/>
  <c r="E19" i="73"/>
  <c r="E21" i="73"/>
  <c r="AN22" i="69"/>
  <c r="P21" i="73" s="1"/>
  <c r="F88" i="73"/>
  <c r="AO89" i="69"/>
  <c r="Q88" i="73" s="1"/>
  <c r="G124" i="73"/>
  <c r="AD18" i="73" s="1"/>
  <c r="AP125" i="69"/>
  <c r="AN57" i="69"/>
  <c r="P56" i="73" s="1"/>
  <c r="E56" i="73"/>
  <c r="H64" i="73"/>
  <c r="AQ65" i="69"/>
  <c r="F80" i="73"/>
  <c r="AO81" i="69"/>
  <c r="Q80" i="73" s="1"/>
  <c r="AN161" i="69"/>
  <c r="P160" i="73" s="1"/>
  <c r="E160" i="73"/>
  <c r="D19" i="73"/>
  <c r="J19" i="73" s="1"/>
  <c r="AM20" i="69"/>
  <c r="AQ119" i="69"/>
  <c r="S118" i="73" s="1"/>
  <c r="H118" i="73"/>
  <c r="AM43" i="69"/>
  <c r="O42" i="73" s="1"/>
  <c r="U42" i="73" s="1"/>
  <c r="D42" i="73"/>
  <c r="J42" i="73" s="1"/>
  <c r="D145" i="73"/>
  <c r="K145" i="73" s="1"/>
  <c r="AM146" i="69"/>
  <c r="AQ125" i="69"/>
  <c r="H124" i="73"/>
  <c r="AE18" i="73" s="1"/>
  <c r="AM38" i="69"/>
  <c r="D37" i="73"/>
  <c r="J37" i="73" s="1"/>
  <c r="G45" i="73"/>
  <c r="AP46" i="69"/>
  <c r="R45" i="73" s="1"/>
  <c r="G93" i="73"/>
  <c r="AP94" i="69"/>
  <c r="R93" i="73" s="1"/>
  <c r="G141" i="73"/>
  <c r="AP142" i="69"/>
  <c r="R141" i="73" s="1"/>
  <c r="D96" i="73"/>
  <c r="K96" i="73" s="1"/>
  <c r="AM97" i="69"/>
  <c r="E30" i="73"/>
  <c r="AN31" i="69"/>
  <c r="P30" i="73" s="1"/>
  <c r="F65" i="73"/>
  <c r="AO66" i="69"/>
  <c r="Q65" i="73" s="1"/>
  <c r="AP43" i="69"/>
  <c r="R42" i="73" s="1"/>
  <c r="G42" i="73"/>
  <c r="F40" i="73"/>
  <c r="AO41" i="69"/>
  <c r="Q40" i="73" s="1"/>
  <c r="AQ30" i="69"/>
  <c r="S29" i="73" s="1"/>
  <c r="H29" i="73"/>
  <c r="AQ22" i="69"/>
  <c r="S21" i="73" s="1"/>
  <c r="H21" i="73"/>
  <c r="AQ51" i="69"/>
  <c r="S50" i="73" s="1"/>
  <c r="H50" i="73"/>
  <c r="E92" i="73"/>
  <c r="AN93" i="69"/>
  <c r="P92" i="73" s="1"/>
  <c r="F19" i="73"/>
  <c r="AO20" i="69"/>
  <c r="Q19" i="73" s="1"/>
  <c r="G71" i="73"/>
  <c r="AP72" i="69"/>
  <c r="R71" i="73" s="1"/>
  <c r="AN83" i="69"/>
  <c r="P82" i="73" s="1"/>
  <c r="E82" i="73"/>
  <c r="AN156" i="69"/>
  <c r="P155" i="73" s="1"/>
  <c r="E155" i="73"/>
  <c r="D54" i="73"/>
  <c r="K54" i="73" s="1"/>
  <c r="AM55" i="69"/>
  <c r="AO74" i="69"/>
  <c r="Q73" i="73" s="1"/>
  <c r="F73" i="73"/>
  <c r="F31" i="73"/>
  <c r="AO32" i="69"/>
  <c r="Q31" i="73" s="1"/>
  <c r="F84" i="73"/>
  <c r="AC14" i="73" s="1"/>
  <c r="AO85" i="69"/>
  <c r="G131" i="73"/>
  <c r="AP132" i="69"/>
  <c r="R131" i="73" s="1"/>
  <c r="AM72" i="69"/>
  <c r="O71" i="73" s="1"/>
  <c r="U71" i="73" s="1"/>
  <c r="D71" i="73"/>
  <c r="J71" i="73" s="1"/>
  <c r="H61" i="73"/>
  <c r="AQ62" i="69"/>
  <c r="S61" i="73" s="1"/>
  <c r="G82" i="73"/>
  <c r="AP83" i="69"/>
  <c r="R82" i="73" s="1"/>
  <c r="H163" i="73"/>
  <c r="AQ164" i="69"/>
  <c r="S163" i="73" s="1"/>
  <c r="AP30" i="69"/>
  <c r="R29" i="73" s="1"/>
  <c r="G29" i="73"/>
  <c r="AQ118" i="69"/>
  <c r="S117" i="73" s="1"/>
  <c r="H117" i="73"/>
  <c r="AM33" i="69"/>
  <c r="O32" i="73" s="1"/>
  <c r="U32" i="73" s="1"/>
  <c r="D32" i="73"/>
  <c r="J32" i="73" s="1"/>
  <c r="E85" i="73"/>
  <c r="AN86" i="69"/>
  <c r="P85" i="73" s="1"/>
  <c r="AO38" i="69"/>
  <c r="Q37" i="73" s="1"/>
  <c r="F37" i="73"/>
  <c r="AP135" i="69"/>
  <c r="G134" i="73"/>
  <c r="F21" i="73"/>
  <c r="AO22" i="69"/>
  <c r="Q21" i="73" s="1"/>
  <c r="AQ31" i="69"/>
  <c r="S30" i="73" s="1"/>
  <c r="H30" i="73"/>
  <c r="AP81" i="69"/>
  <c r="R80" i="73" s="1"/>
  <c r="G80" i="73"/>
  <c r="E62" i="73"/>
  <c r="AN63" i="69"/>
  <c r="P62" i="73" s="1"/>
  <c r="H44" i="73"/>
  <c r="AQ45" i="69"/>
  <c r="F70" i="73"/>
  <c r="AO71" i="69"/>
  <c r="Q70" i="73" s="1"/>
  <c r="AN71" i="69"/>
  <c r="P70" i="73" s="1"/>
  <c r="E70" i="73"/>
  <c r="AO50" i="69"/>
  <c r="Q49" i="73" s="1"/>
  <c r="F49" i="73"/>
  <c r="G155" i="73"/>
  <c r="AP156" i="69"/>
  <c r="R155" i="73" s="1"/>
  <c r="AP66" i="69"/>
  <c r="R65" i="73" s="1"/>
  <c r="G65" i="73"/>
  <c r="G125" i="73"/>
  <c r="AP126" i="69"/>
  <c r="R125" i="73" s="1"/>
  <c r="G22" i="73"/>
  <c r="AP23" i="69"/>
  <c r="R22" i="73" s="1"/>
  <c r="AN92" i="69"/>
  <c r="P91" i="73" s="1"/>
  <c r="E91" i="73"/>
  <c r="H95" i="73"/>
  <c r="AQ96" i="69"/>
  <c r="S95" i="73" s="1"/>
  <c r="AO97" i="69"/>
  <c r="Q96" i="73" s="1"/>
  <c r="F96" i="73"/>
  <c r="F25" i="73"/>
  <c r="AO26" i="69"/>
  <c r="Q25" i="73" s="1"/>
  <c r="G95" i="73"/>
  <c r="AP96" i="69"/>
  <c r="R95" i="73" s="1"/>
  <c r="AQ160" i="69"/>
  <c r="S159" i="73" s="1"/>
  <c r="H159" i="73"/>
  <c r="G15" i="73"/>
  <c r="AP16" i="69"/>
  <c r="R15" i="73" s="1"/>
  <c r="AO90" i="69"/>
  <c r="Q89" i="73" s="1"/>
  <c r="F89" i="73"/>
  <c r="AP134" i="69"/>
  <c r="R133" i="73" s="1"/>
  <c r="G133" i="73"/>
  <c r="E12" i="73"/>
  <c r="AN13" i="69"/>
  <c r="P12" i="73" s="1"/>
  <c r="AO53" i="69"/>
  <c r="Q52" i="73" s="1"/>
  <c r="F52" i="73"/>
  <c r="AM164" i="69"/>
  <c r="D163" i="73"/>
  <c r="K163" i="73" s="1"/>
  <c r="AQ128" i="69"/>
  <c r="S127" i="73" s="1"/>
  <c r="H127" i="73"/>
  <c r="E25" i="73"/>
  <c r="AN26" i="69"/>
  <c r="P25" i="73" s="1"/>
  <c r="AO14" i="69"/>
  <c r="Q13" i="73" s="1"/>
  <c r="F13" i="73"/>
  <c r="F82" i="73"/>
  <c r="AO83" i="69"/>
  <c r="Q82" i="73" s="1"/>
  <c r="G12" i="73"/>
  <c r="AP13" i="69"/>
  <c r="R12" i="73" s="1"/>
  <c r="D142" i="73"/>
  <c r="J142" i="73" s="1"/>
  <c r="AM143" i="69"/>
  <c r="D139" i="73"/>
  <c r="K139" i="73" s="1"/>
  <c r="AM140" i="69"/>
  <c r="E27" i="73"/>
  <c r="AN28" i="69"/>
  <c r="P27" i="73" s="1"/>
  <c r="E69" i="73"/>
  <c r="AN70" i="69"/>
  <c r="P69" i="73" s="1"/>
  <c r="D99" i="73"/>
  <c r="K99" i="73" s="1"/>
  <c r="AM100" i="69"/>
  <c r="F32" i="73"/>
  <c r="AO33" i="69"/>
  <c r="Q32" i="73" s="1"/>
  <c r="AN15" i="69"/>
  <c r="E14" i="73"/>
  <c r="AB7" i="73" s="1"/>
  <c r="AQ142" i="69"/>
  <c r="S141" i="73" s="1"/>
  <c r="H141" i="73"/>
  <c r="H123" i="73"/>
  <c r="AQ124" i="69"/>
  <c r="S123" i="73" s="1"/>
  <c r="AM70" i="69"/>
  <c r="D69" i="73"/>
  <c r="K69" i="73" s="1"/>
  <c r="E73" i="73"/>
  <c r="AN74" i="69"/>
  <c r="P73" i="73" s="1"/>
  <c r="H35" i="73"/>
  <c r="AQ36" i="69"/>
  <c r="S35" i="73" s="1"/>
  <c r="AP137" i="69"/>
  <c r="R136" i="73" s="1"/>
  <c r="G136" i="73"/>
  <c r="AQ76" i="69"/>
  <c r="S75" i="73" s="1"/>
  <c r="H75" i="73"/>
  <c r="D43" i="73"/>
  <c r="J43" i="73" s="1"/>
  <c r="AM44" i="69"/>
  <c r="AO18" i="69"/>
  <c r="Q17" i="73" s="1"/>
  <c r="F17" i="73"/>
  <c r="AM19" i="69"/>
  <c r="O18" i="73" s="1"/>
  <c r="U18" i="73" s="1"/>
  <c r="D18" i="73"/>
  <c r="J18" i="73" s="1"/>
  <c r="AQ145" i="69"/>
  <c r="H144" i="73"/>
  <c r="D160" i="73"/>
  <c r="K160" i="73" s="1"/>
  <c r="AM161" i="69"/>
  <c r="G62" i="73"/>
  <c r="AP63" i="69"/>
  <c r="R62" i="73" s="1"/>
  <c r="D149" i="73"/>
  <c r="J149" i="73" s="1"/>
  <c r="AM150" i="69"/>
  <c r="AM67" i="69"/>
  <c r="O66" i="73" s="1"/>
  <c r="U66" i="73" s="1"/>
  <c r="D66" i="73"/>
  <c r="I66" i="73" s="1"/>
  <c r="D38" i="73"/>
  <c r="AM39" i="69"/>
  <c r="O38" i="73" s="1"/>
  <c r="U38" i="73" s="1"/>
  <c r="F75" i="73"/>
  <c r="AO76" i="69"/>
  <c r="Q75" i="73" s="1"/>
  <c r="G118" i="73"/>
  <c r="AP119" i="69"/>
  <c r="R118" i="73" s="1"/>
  <c r="E157" i="73"/>
  <c r="AN158" i="69"/>
  <c r="P157" i="73" s="1"/>
  <c r="G162" i="73"/>
  <c r="AP163" i="69"/>
  <c r="R162" i="73" s="1"/>
  <c r="E159" i="73"/>
  <c r="AN160" i="69"/>
  <c r="P159" i="73" s="1"/>
  <c r="AP71" i="69"/>
  <c r="R70" i="73" s="1"/>
  <c r="G70" i="73"/>
  <c r="AM24" i="69"/>
  <c r="O23" i="73" s="1"/>
  <c r="U23" i="73" s="1"/>
  <c r="D23" i="73"/>
  <c r="D10" i="73"/>
  <c r="J10" i="73" s="1"/>
  <c r="AM11" i="69"/>
  <c r="O10" i="73" s="1"/>
  <c r="U10" i="73" s="1"/>
  <c r="AM94" i="69"/>
  <c r="D93" i="73"/>
  <c r="K93" i="73" s="1"/>
  <c r="AN73" i="69"/>
  <c r="P72" i="73" s="1"/>
  <c r="E72" i="73"/>
  <c r="AN35" i="69"/>
  <c r="E34" i="73"/>
  <c r="H85" i="73"/>
  <c r="AQ86" i="69"/>
  <c r="H36" i="73"/>
  <c r="AQ37" i="69"/>
  <c r="S36" i="73" s="1"/>
  <c r="G153" i="73"/>
  <c r="AP154" i="69"/>
  <c r="R153" i="73" s="1"/>
  <c r="D9" i="73"/>
  <c r="J9" i="73" s="1"/>
  <c r="AM10" i="69"/>
  <c r="F43" i="73"/>
  <c r="AO44" i="69"/>
  <c r="Q43" i="73" s="1"/>
  <c r="AP22" i="69"/>
  <c r="R21" i="73" s="1"/>
  <c r="G21" i="73"/>
  <c r="AM101" i="69"/>
  <c r="O100" i="73" s="1"/>
  <c r="U100" i="73" s="1"/>
  <c r="D100" i="73"/>
  <c r="J100" i="73" s="1"/>
  <c r="AQ72" i="69"/>
  <c r="S71" i="73" s="1"/>
  <c r="H71" i="73"/>
  <c r="D15" i="73"/>
  <c r="J15" i="73" s="1"/>
  <c r="AM16" i="69"/>
  <c r="AQ123" i="69"/>
  <c r="S122" i="73" s="1"/>
  <c r="H122" i="73"/>
  <c r="D70" i="73"/>
  <c r="K70" i="73" s="1"/>
  <c r="AM71" i="69"/>
  <c r="O70" i="73" s="1"/>
  <c r="U70" i="73" s="1"/>
  <c r="F46" i="73"/>
  <c r="AO47" i="69"/>
  <c r="Q46" i="73" s="1"/>
  <c r="AN61" i="69"/>
  <c r="P60" i="73" s="1"/>
  <c r="E60" i="73"/>
  <c r="F28" i="73"/>
  <c r="AO29" i="69"/>
  <c r="Q28" i="73" s="1"/>
  <c r="AP124" i="69"/>
  <c r="R123" i="73" s="1"/>
  <c r="G123" i="73"/>
  <c r="E71" i="73"/>
  <c r="AN72" i="69"/>
  <c r="P71" i="73" s="1"/>
  <c r="AO34" i="69"/>
  <c r="Q33" i="73" s="1"/>
  <c r="F33" i="73"/>
  <c r="G73" i="73"/>
  <c r="AP74" i="69"/>
  <c r="R73" i="73" s="1"/>
  <c r="AO80" i="69"/>
  <c r="Q79" i="73" s="1"/>
  <c r="F79" i="73"/>
  <c r="AN98" i="69"/>
  <c r="P97" i="73" s="1"/>
  <c r="E97" i="73"/>
  <c r="AP122" i="69"/>
  <c r="R121" i="73" s="1"/>
  <c r="G121" i="73"/>
  <c r="AO58" i="69"/>
  <c r="Q57" i="73" s="1"/>
  <c r="F57" i="73"/>
  <c r="AP24" i="69"/>
  <c r="R23" i="73" s="1"/>
  <c r="G23" i="73"/>
  <c r="H48" i="73"/>
  <c r="AQ49" i="69"/>
  <c r="S48" i="73" s="1"/>
  <c r="F159" i="73"/>
  <c r="AO160" i="69"/>
  <c r="Q159" i="73" s="1"/>
  <c r="D20" i="73"/>
  <c r="J20" i="73" s="1"/>
  <c r="AM21" i="69"/>
  <c r="O20" i="73" s="1"/>
  <c r="U20" i="73" s="1"/>
  <c r="H72" i="73"/>
  <c r="AQ73" i="69"/>
  <c r="S72" i="73" s="1"/>
  <c r="F151" i="73"/>
  <c r="AO152" i="69"/>
  <c r="Q151" i="73" s="1"/>
  <c r="D61" i="73"/>
  <c r="J61" i="73" s="1"/>
  <c r="AM62" i="69"/>
  <c r="O61" i="73" s="1"/>
  <c r="U61" i="73" s="1"/>
  <c r="F54" i="73"/>
  <c r="AO55" i="69"/>
  <c r="AM50" i="69"/>
  <c r="D49" i="73"/>
  <c r="J49" i="73" s="1"/>
  <c r="AP85" i="69"/>
  <c r="G84" i="73"/>
  <c r="F14" i="73"/>
  <c r="AC7" i="73" s="1"/>
  <c r="AO15" i="69"/>
  <c r="D77" i="73"/>
  <c r="K77" i="73" s="1"/>
  <c r="AM78" i="69"/>
  <c r="G30" i="73"/>
  <c r="AP31" i="69"/>
  <c r="R30" i="73" s="1"/>
  <c r="D90" i="73"/>
  <c r="K90" i="73" s="1"/>
  <c r="AM91" i="69"/>
  <c r="AQ87" i="69"/>
  <c r="S86" i="73" s="1"/>
  <c r="H86" i="73"/>
  <c r="AO24" i="69"/>
  <c r="Q23" i="73" s="1"/>
  <c r="F23" i="73"/>
  <c r="D17" i="73"/>
  <c r="J17" i="73" s="1"/>
  <c r="AM18" i="69"/>
  <c r="O17" i="73" s="1"/>
  <c r="U17" i="73" s="1"/>
  <c r="E76" i="73"/>
  <c r="AN77" i="69"/>
  <c r="P76" i="73" s="1"/>
  <c r="F41" i="73"/>
  <c r="AO42" i="69"/>
  <c r="Q41" i="73" s="1"/>
  <c r="D128" i="73"/>
  <c r="K128" i="73" s="1"/>
  <c r="AM129" i="69"/>
  <c r="H89" i="73"/>
  <c r="AQ90" i="69"/>
  <c r="S89" i="73" s="1"/>
  <c r="H135" i="73"/>
  <c r="AQ136" i="69"/>
  <c r="S135" i="73" s="1"/>
  <c r="D121" i="73"/>
  <c r="K121" i="73" s="1"/>
  <c r="AM122" i="69"/>
  <c r="AQ17" i="69"/>
  <c r="S16" i="73" s="1"/>
  <c r="H16" i="73"/>
  <c r="AQ93" i="69"/>
  <c r="S92" i="73" s="1"/>
  <c r="H92" i="73"/>
  <c r="AQ29" i="69"/>
  <c r="S28" i="73" s="1"/>
  <c r="H28" i="73"/>
  <c r="H82" i="73"/>
  <c r="AQ83" i="69"/>
  <c r="S82" i="73" s="1"/>
  <c r="F163" i="73"/>
  <c r="AO164" i="69"/>
  <c r="Q163" i="73" s="1"/>
  <c r="AQ135" i="69"/>
  <c r="S134" i="73" s="1"/>
  <c r="H134" i="73"/>
  <c r="F34" i="73"/>
  <c r="AO35" i="69"/>
  <c r="Q34" i="73" s="1"/>
  <c r="AO73" i="69"/>
  <c r="Q72" i="73" s="1"/>
  <c r="F72" i="73"/>
  <c r="AM45" i="69"/>
  <c r="O44" i="73" s="1"/>
  <c r="D44" i="73"/>
  <c r="AN51" i="69"/>
  <c r="P50" i="73" s="1"/>
  <c r="E50" i="73"/>
  <c r="F64" i="73"/>
  <c r="AO65" i="69"/>
  <c r="AP95" i="69"/>
  <c r="G94" i="73"/>
  <c r="AM28" i="69"/>
  <c r="D27" i="73"/>
  <c r="J27" i="73" s="1"/>
  <c r="AM37" i="69"/>
  <c r="D36" i="73"/>
  <c r="K36" i="73" s="1"/>
  <c r="G148" i="73"/>
  <c r="AP149" i="69"/>
  <c r="R148" i="73" s="1"/>
  <c r="D153" i="73"/>
  <c r="K153" i="73" s="1"/>
  <c r="AM154" i="69"/>
  <c r="AM35" i="69"/>
  <c r="O34" i="73" s="1"/>
  <c r="D34" i="73"/>
  <c r="AO94" i="69"/>
  <c r="Q93" i="73" s="1"/>
  <c r="F93" i="73"/>
  <c r="AP67" i="69"/>
  <c r="R66" i="73" s="1"/>
  <c r="G66" i="73"/>
  <c r="D73" i="73"/>
  <c r="J73" i="73" s="1"/>
  <c r="AM74" i="69"/>
  <c r="O73" i="73" s="1"/>
  <c r="U73" i="73" s="1"/>
  <c r="H49" i="73"/>
  <c r="AQ50" i="69"/>
  <c r="S49" i="73" s="1"/>
  <c r="AN32" i="69"/>
  <c r="P31" i="73" s="1"/>
  <c r="E31" i="73"/>
  <c r="G139" i="73"/>
  <c r="AP140" i="69"/>
  <c r="R139" i="73" s="1"/>
  <c r="AM42" i="69"/>
  <c r="D41" i="73"/>
  <c r="J41" i="73" s="1"/>
  <c r="AN65" i="69"/>
  <c r="E64" i="73"/>
  <c r="H87" i="73"/>
  <c r="AQ88" i="69"/>
  <c r="S87" i="73" s="1"/>
  <c r="AO21" i="69"/>
  <c r="Q20" i="73" s="1"/>
  <c r="F20" i="73"/>
  <c r="D25" i="73"/>
  <c r="J25" i="73" s="1"/>
  <c r="AM26" i="69"/>
  <c r="AM89" i="69"/>
  <c r="D88" i="73"/>
  <c r="G13" i="73"/>
  <c r="AP14" i="69"/>
  <c r="R13" i="73" s="1"/>
  <c r="AN165" i="69"/>
  <c r="E164" i="73"/>
  <c r="D33" i="73"/>
  <c r="J33" i="73" s="1"/>
  <c r="AM34" i="69"/>
  <c r="O33" i="73" s="1"/>
  <c r="U33" i="73" s="1"/>
  <c r="H11" i="73"/>
  <c r="AQ12" i="69"/>
  <c r="S11" i="73" s="1"/>
  <c r="H14" i="73"/>
  <c r="AE7" i="73" s="1"/>
  <c r="AQ15" i="69"/>
  <c r="D62" i="73"/>
  <c r="J62" i="73" s="1"/>
  <c r="AM63" i="69"/>
  <c r="O62" i="73" s="1"/>
  <c r="U62" i="73" s="1"/>
  <c r="E67" i="73"/>
  <c r="AN68" i="69"/>
  <c r="P67" i="73" s="1"/>
  <c r="AO25" i="69"/>
  <c r="F24" i="73"/>
  <c r="E15" i="73"/>
  <c r="AN16" i="69"/>
  <c r="P15" i="73" s="1"/>
  <c r="AN60" i="69"/>
  <c r="P59" i="73" s="1"/>
  <c r="E59" i="73"/>
  <c r="F16" i="73"/>
  <c r="AO17" i="69"/>
  <c r="Q16" i="73" s="1"/>
  <c r="F153" i="73"/>
  <c r="AO154" i="69"/>
  <c r="Q153" i="73" s="1"/>
  <c r="AO57" i="69"/>
  <c r="Q56" i="73" s="1"/>
  <c r="F56" i="73"/>
  <c r="D123" i="73"/>
  <c r="K123" i="73" s="1"/>
  <c r="AM124" i="69"/>
  <c r="AP88" i="69"/>
  <c r="R87" i="73" s="1"/>
  <c r="G87" i="73"/>
  <c r="AO68" i="69"/>
  <c r="Q67" i="73" s="1"/>
  <c r="F67" i="73"/>
  <c r="AP40" i="69"/>
  <c r="R39" i="73" s="1"/>
  <c r="G39" i="73"/>
  <c r="AP131" i="69"/>
  <c r="R130" i="73" s="1"/>
  <c r="G130" i="73"/>
  <c r="F51" i="73"/>
  <c r="AO52" i="69"/>
  <c r="Q51" i="73" s="1"/>
  <c r="H23" i="73"/>
  <c r="AQ24" i="69"/>
  <c r="S23" i="73" s="1"/>
  <c r="D52" i="73"/>
  <c r="AM53" i="69"/>
  <c r="G35" i="73"/>
  <c r="AP36" i="69"/>
  <c r="R35" i="73" s="1"/>
  <c r="E95" i="73"/>
  <c r="AN96" i="69"/>
  <c r="P95" i="73" s="1"/>
  <c r="AQ120" i="69"/>
  <c r="S119" i="73" s="1"/>
  <c r="H119" i="73"/>
  <c r="G127" i="73"/>
  <c r="AP128" i="69"/>
  <c r="R127" i="73" s="1"/>
  <c r="D164" i="73"/>
  <c r="K164" i="73" s="1"/>
  <c r="AM165" i="69"/>
  <c r="O164" i="73" s="1"/>
  <c r="AQ54" i="69"/>
  <c r="S53" i="73" s="1"/>
  <c r="H53" i="73"/>
  <c r="H58" i="73"/>
  <c r="AQ59" i="69"/>
  <c r="S58" i="73" s="1"/>
  <c r="E26" i="73"/>
  <c r="AN27" i="69"/>
  <c r="P26" i="73" s="1"/>
  <c r="AN64" i="69"/>
  <c r="P63" i="73" s="1"/>
  <c r="E63" i="73"/>
  <c r="E49" i="73"/>
  <c r="AN50" i="69"/>
  <c r="P49" i="73" s="1"/>
  <c r="H162" i="73"/>
  <c r="AQ163" i="69"/>
  <c r="S162" i="73" s="1"/>
  <c r="AM15" i="69"/>
  <c r="D14" i="73"/>
  <c r="K14" i="73" s="1"/>
  <c r="AN85" i="69"/>
  <c r="E84" i="73"/>
  <c r="D92" i="73"/>
  <c r="J92" i="73" s="1"/>
  <c r="AM93" i="69"/>
  <c r="O92" i="73" s="1"/>
  <c r="U92" i="73" s="1"/>
  <c r="E55" i="73"/>
  <c r="AN56" i="69"/>
  <c r="P55" i="73" s="1"/>
  <c r="AO12" i="69"/>
  <c r="Q11" i="73" s="1"/>
  <c r="F11" i="73"/>
  <c r="AP139" i="69"/>
  <c r="R138" i="73" s="1"/>
  <c r="G138" i="73"/>
  <c r="G158" i="73"/>
  <c r="AP159" i="69"/>
  <c r="R158" i="73" s="1"/>
  <c r="AM12" i="69"/>
  <c r="D11" i="73"/>
  <c r="J11" i="73" s="1"/>
  <c r="D47" i="73"/>
  <c r="J47" i="73" s="1"/>
  <c r="AM48" i="69"/>
  <c r="O47" i="73" s="1"/>
  <c r="U47" i="73" s="1"/>
  <c r="AQ156" i="69"/>
  <c r="S155" i="73" s="1"/>
  <c r="H155" i="73"/>
  <c r="AN48" i="69"/>
  <c r="P47" i="73" s="1"/>
  <c r="E47" i="73"/>
  <c r="G164" i="73"/>
  <c r="AP165" i="69"/>
  <c r="AP157" i="69"/>
  <c r="R156" i="73" s="1"/>
  <c r="G156" i="73"/>
  <c r="D80" i="73"/>
  <c r="K80" i="73" s="1"/>
  <c r="AM81" i="69"/>
  <c r="AM121" i="69"/>
  <c r="D120" i="73"/>
  <c r="J120" i="73" s="1"/>
  <c r="AP69" i="69"/>
  <c r="R68" i="73" s="1"/>
  <c r="G68" i="73"/>
  <c r="AQ130" i="69"/>
  <c r="S129" i="73" s="1"/>
  <c r="H129" i="73"/>
  <c r="AM87" i="69"/>
  <c r="D86" i="73"/>
  <c r="I86" i="73" s="1"/>
  <c r="H37" i="73"/>
  <c r="AQ38" i="69"/>
  <c r="S37" i="73" s="1"/>
  <c r="G49" i="73"/>
  <c r="AP50" i="69"/>
  <c r="R49" i="73" s="1"/>
  <c r="H52" i="73"/>
  <c r="AQ53" i="69"/>
  <c r="S52" i="73" s="1"/>
  <c r="D64" i="73"/>
  <c r="K64" i="73" s="1"/>
  <c r="AM65" i="69"/>
  <c r="H12" i="73"/>
  <c r="AQ13" i="69"/>
  <c r="S12" i="73" s="1"/>
  <c r="F59" i="73"/>
  <c r="AO60" i="69"/>
  <c r="Q59" i="73" s="1"/>
  <c r="AM30" i="69"/>
  <c r="D29" i="73"/>
  <c r="J29" i="73" s="1"/>
  <c r="AQ147" i="69"/>
  <c r="S146" i="73" s="1"/>
  <c r="H146" i="73"/>
  <c r="AN36" i="69"/>
  <c r="P35" i="73" s="1"/>
  <c r="E35" i="73"/>
  <c r="AO39" i="69"/>
  <c r="Q38" i="73" s="1"/>
  <c r="F38" i="73"/>
  <c r="AP77" i="69"/>
  <c r="R76" i="73" s="1"/>
  <c r="G76" i="73"/>
  <c r="F39" i="73"/>
  <c r="AO40" i="69"/>
  <c r="Q39" i="73" s="1"/>
  <c r="AN52" i="69"/>
  <c r="P51" i="73" s="1"/>
  <c r="E51" i="73"/>
  <c r="F50" i="73"/>
  <c r="AO51" i="69"/>
  <c r="Q50" i="73" s="1"/>
  <c r="AQ131" i="69"/>
  <c r="S130" i="73" s="1"/>
  <c r="H130" i="73"/>
  <c r="AN39" i="69"/>
  <c r="P38" i="73" s="1"/>
  <c r="E38" i="73"/>
  <c r="G117" i="73"/>
  <c r="AP118" i="69"/>
  <c r="R117" i="73" s="1"/>
  <c r="AP91" i="69"/>
  <c r="R90" i="73" s="1"/>
  <c r="G90" i="73"/>
  <c r="F63" i="73"/>
  <c r="AO64" i="69"/>
  <c r="Q63" i="73" s="1"/>
  <c r="H93" i="73"/>
  <c r="AQ94" i="69"/>
  <c r="S93" i="73" s="1"/>
  <c r="AQ81" i="69"/>
  <c r="S80" i="73" s="1"/>
  <c r="H80" i="73"/>
  <c r="D56" i="73"/>
  <c r="J56" i="73" s="1"/>
  <c r="AM57" i="69"/>
  <c r="O56" i="73" s="1"/>
  <c r="U56" i="73" s="1"/>
  <c r="G120" i="73"/>
  <c r="AP121" i="69"/>
  <c r="R120" i="73" s="1"/>
  <c r="G43" i="73"/>
  <c r="AP44" i="69"/>
  <c r="R43" i="73" s="1"/>
  <c r="AN58" i="69"/>
  <c r="P57" i="73" s="1"/>
  <c r="E57" i="73"/>
  <c r="E52" i="73"/>
  <c r="AN53" i="69"/>
  <c r="P52" i="73" s="1"/>
  <c r="D84" i="73"/>
  <c r="K84" i="73" s="1"/>
  <c r="AM85" i="69"/>
  <c r="AM66" i="69"/>
  <c r="O65" i="73" s="1"/>
  <c r="U65" i="73" s="1"/>
  <c r="D65" i="73"/>
  <c r="AQ35" i="69"/>
  <c r="H34" i="73"/>
  <c r="F77" i="73"/>
  <c r="AO78" i="69"/>
  <c r="Q77" i="73" s="1"/>
  <c r="AQ77" i="69"/>
  <c r="S76" i="73" s="1"/>
  <c r="H76" i="73"/>
  <c r="D122" i="73"/>
  <c r="K122" i="73" s="1"/>
  <c r="AM123" i="69"/>
  <c r="O122" i="73" s="1"/>
  <c r="U122" i="73" s="1"/>
  <c r="G140" i="73"/>
  <c r="AP141" i="69"/>
  <c r="R140" i="73" s="1"/>
  <c r="D147" i="73"/>
  <c r="K147" i="73" s="1"/>
  <c r="AM148" i="69"/>
  <c r="AQ157" i="69"/>
  <c r="S156" i="73" s="1"/>
  <c r="H156" i="73"/>
  <c r="AP89" i="69"/>
  <c r="R88" i="73" s="1"/>
  <c r="G88" i="73"/>
  <c r="H91" i="73"/>
  <c r="AQ92" i="69"/>
  <c r="S91" i="73" s="1"/>
  <c r="D63" i="73"/>
  <c r="J63" i="73" s="1"/>
  <c r="AM64" i="69"/>
  <c r="O63" i="73" s="1"/>
  <c r="U63" i="73" s="1"/>
  <c r="AM156" i="69"/>
  <c r="D155" i="73"/>
  <c r="K155" i="73" s="1"/>
  <c r="AM13" i="69"/>
  <c r="O12" i="73" s="1"/>
  <c r="U12" i="73" s="1"/>
  <c r="D12" i="73"/>
  <c r="J12" i="73" s="1"/>
  <c r="AQ34" i="69"/>
  <c r="S33" i="73" s="1"/>
  <c r="H33" i="73"/>
  <c r="AM131" i="69"/>
  <c r="O130" i="73" s="1"/>
  <c r="U130" i="73" s="1"/>
  <c r="D130" i="73"/>
  <c r="K130" i="73" s="1"/>
  <c r="AP17" i="69"/>
  <c r="R16" i="73" s="1"/>
  <c r="G16" i="73"/>
  <c r="D53" i="73"/>
  <c r="J53" i="73" s="1"/>
  <c r="AM54" i="69"/>
  <c r="AQ71" i="69"/>
  <c r="S70" i="73" s="1"/>
  <c r="H70" i="73"/>
  <c r="G91" i="73"/>
  <c r="AP92" i="69"/>
  <c r="R91" i="73" s="1"/>
  <c r="D144" i="73"/>
  <c r="K144" i="73" s="1"/>
  <c r="AM145" i="69"/>
  <c r="AM73" i="69"/>
  <c r="D72" i="73"/>
  <c r="K72" i="73" s="1"/>
  <c r="AP62" i="69"/>
  <c r="R61" i="73" s="1"/>
  <c r="G61" i="73"/>
  <c r="AO72" i="69"/>
  <c r="Q71" i="73" s="1"/>
  <c r="F71" i="73"/>
  <c r="G129" i="73"/>
  <c r="AP130" i="69"/>
  <c r="R129" i="73" s="1"/>
  <c r="AN34" i="69"/>
  <c r="P33" i="73" s="1"/>
  <c r="E33" i="73"/>
  <c r="AO70" i="69"/>
  <c r="Q69" i="73" s="1"/>
  <c r="F69" i="73"/>
  <c r="G11" i="73"/>
  <c r="AP12" i="69"/>
  <c r="R11" i="73" s="1"/>
  <c r="E20" i="73"/>
  <c r="AN21" i="69"/>
  <c r="P20" i="73" s="1"/>
  <c r="H157" i="73"/>
  <c r="AQ158" i="69"/>
  <c r="S157" i="73" s="1"/>
  <c r="AO54" i="69"/>
  <c r="Q53" i="73" s="1"/>
  <c r="F53" i="73"/>
  <c r="AO156" i="69"/>
  <c r="Q155" i="73" s="1"/>
  <c r="F155" i="73"/>
  <c r="AP37" i="69"/>
  <c r="R36" i="73" s="1"/>
  <c r="G36" i="73"/>
  <c r="AQ150" i="69"/>
  <c r="S149" i="73" s="1"/>
  <c r="H149" i="73"/>
  <c r="AN24" i="69"/>
  <c r="P23" i="73" s="1"/>
  <c r="E23" i="73"/>
  <c r="D78" i="73"/>
  <c r="K78" i="73" s="1"/>
  <c r="AM79" i="69"/>
  <c r="AQ10" i="69"/>
  <c r="S9" i="73" s="1"/>
  <c r="H9" i="73"/>
  <c r="G160" i="73"/>
  <c r="AP161" i="69"/>
  <c r="R160" i="73" s="1"/>
  <c r="AQ139" i="69"/>
  <c r="S138" i="73" s="1"/>
  <c r="H138" i="73"/>
  <c r="H77" i="73"/>
  <c r="AQ78" i="69"/>
  <c r="S77" i="73" s="1"/>
  <c r="E54" i="73"/>
  <c r="AN55" i="69"/>
  <c r="F160" i="73"/>
  <c r="AO161" i="69"/>
  <c r="Q160" i="73" s="1"/>
  <c r="AP73" i="69"/>
  <c r="R72" i="73" s="1"/>
  <c r="G72" i="73"/>
  <c r="H158" i="73"/>
  <c r="AQ159" i="69"/>
  <c r="S158" i="73" s="1"/>
  <c r="AO151" i="69"/>
  <c r="Q150" i="73" s="1"/>
  <c r="F150" i="73"/>
  <c r="G54" i="73"/>
  <c r="AP55" i="69"/>
  <c r="AP35" i="69"/>
  <c r="G34" i="73"/>
  <c r="AM133" i="69"/>
  <c r="O132" i="73" s="1"/>
  <c r="U132" i="73" s="1"/>
  <c r="D132" i="73"/>
  <c r="J132" i="73" s="1"/>
  <c r="AM142" i="69"/>
  <c r="D141" i="73"/>
  <c r="I141" i="73" s="1"/>
  <c r="D143" i="73"/>
  <c r="K143" i="73" s="1"/>
  <c r="AM144" i="69"/>
  <c r="AO79" i="69"/>
  <c r="Q78" i="73" s="1"/>
  <c r="F78" i="73"/>
  <c r="AP153" i="69"/>
  <c r="R152" i="73" s="1"/>
  <c r="G152" i="73"/>
  <c r="AM69" i="69"/>
  <c r="D68" i="73"/>
  <c r="K68" i="73" s="1"/>
  <c r="AN99" i="69"/>
  <c r="P98" i="73" s="1"/>
  <c r="E98" i="73"/>
  <c r="F152" i="73"/>
  <c r="AO153" i="69"/>
  <c r="Q152" i="73" s="1"/>
  <c r="G33" i="73"/>
  <c r="AP34" i="69"/>
  <c r="R33" i="73" s="1"/>
  <c r="AQ43" i="69"/>
  <c r="S42" i="73" s="1"/>
  <c r="H42" i="73"/>
  <c r="E80" i="73"/>
  <c r="AN81" i="69"/>
  <c r="P80" i="73" s="1"/>
  <c r="F86" i="73"/>
  <c r="AO87" i="69"/>
  <c r="Q86" i="73" s="1"/>
  <c r="D60" i="73"/>
  <c r="J60" i="73" s="1"/>
  <c r="AM61" i="69"/>
  <c r="E11" i="73"/>
  <c r="AN12" i="69"/>
  <c r="P11" i="73" s="1"/>
  <c r="D57" i="73"/>
  <c r="J57" i="73" s="1"/>
  <c r="AM58" i="69"/>
  <c r="AN49" i="69"/>
  <c r="P48" i="73" s="1"/>
  <c r="E48" i="73"/>
  <c r="AQ144" i="69"/>
  <c r="S143" i="73" s="1"/>
  <c r="H143" i="73"/>
  <c r="D125" i="73"/>
  <c r="J125" i="73" s="1"/>
  <c r="AM126" i="69"/>
  <c r="H8" i="73"/>
  <c r="AQ9" i="69"/>
  <c r="S8" i="73" s="1"/>
  <c r="D162" i="73"/>
  <c r="K162" i="73" s="1"/>
  <c r="AM163" i="69"/>
  <c r="F83" i="73"/>
  <c r="AO84" i="69"/>
  <c r="Q83" i="73" s="1"/>
  <c r="AQ121" i="69"/>
  <c r="S120" i="73" s="1"/>
  <c r="H120" i="73"/>
  <c r="AQ39" i="69"/>
  <c r="S38" i="73" s="1"/>
  <c r="H38" i="73"/>
  <c r="AN84" i="69"/>
  <c r="P83" i="73" s="1"/>
  <c r="E83" i="73"/>
  <c r="E10" i="73"/>
  <c r="AN11" i="69"/>
  <c r="P10" i="73" s="1"/>
  <c r="AP27" i="69"/>
  <c r="R26" i="73" s="1"/>
  <c r="G26" i="73"/>
  <c r="AM137" i="69"/>
  <c r="D136" i="73"/>
  <c r="I136" i="73" s="1"/>
  <c r="D46" i="73"/>
  <c r="J46" i="73" s="1"/>
  <c r="AM47" i="69"/>
  <c r="D21" i="73"/>
  <c r="J21" i="73" s="1"/>
  <c r="AM22" i="69"/>
  <c r="H18" i="73"/>
  <c r="AQ19" i="69"/>
  <c r="S18" i="73" s="1"/>
  <c r="AP82" i="69"/>
  <c r="R81" i="73" s="1"/>
  <c r="G81" i="73"/>
  <c r="BR18" i="69"/>
  <c r="E17" i="73"/>
  <c r="AN18" i="69"/>
  <c r="P17" i="73" s="1"/>
  <c r="E99" i="73"/>
  <c r="AN100" i="69"/>
  <c r="P99" i="73" s="1"/>
  <c r="AM46" i="69"/>
  <c r="D45" i="73"/>
  <c r="J45" i="73" s="1"/>
  <c r="AN67" i="69"/>
  <c r="P66" i="73" s="1"/>
  <c r="E66" i="73"/>
  <c r="H148" i="73"/>
  <c r="AQ149" i="69"/>
  <c r="S148" i="73" s="1"/>
  <c r="D95" i="73"/>
  <c r="J95" i="73" s="1"/>
  <c r="AM96" i="69"/>
  <c r="O95" i="73" s="1"/>
  <c r="U95" i="73" s="1"/>
  <c r="AP39" i="69"/>
  <c r="R38" i="73" s="1"/>
  <c r="G38" i="73"/>
  <c r="AN25" i="69"/>
  <c r="E24" i="73"/>
  <c r="AB8" i="73" s="1"/>
  <c r="AO13" i="69"/>
  <c r="Q12" i="73" s="1"/>
  <c r="F12" i="73"/>
  <c r="G142" i="73"/>
  <c r="AP143" i="69"/>
  <c r="R142" i="73" s="1"/>
  <c r="AM17" i="69"/>
  <c r="O16" i="73" s="1"/>
  <c r="U16" i="73" s="1"/>
  <c r="D16" i="73"/>
  <c r="J16" i="73" s="1"/>
  <c r="H66" i="73"/>
  <c r="AQ67" i="69"/>
  <c r="S66" i="73" s="1"/>
  <c r="AN94" i="69"/>
  <c r="P93" i="73" s="1"/>
  <c r="E93" i="73"/>
  <c r="H60" i="73"/>
  <c r="AQ61" i="69"/>
  <c r="S60" i="73" s="1"/>
  <c r="H126" i="73"/>
  <c r="AQ127" i="69"/>
  <c r="S126" i="73" s="1"/>
  <c r="AQ40" i="69"/>
  <c r="S39" i="73" s="1"/>
  <c r="H39" i="73"/>
  <c r="AQ126" i="69"/>
  <c r="S125" i="73" s="1"/>
  <c r="H125" i="73"/>
  <c r="D138" i="73"/>
  <c r="I138" i="73" s="1"/>
  <c r="AM139" i="69"/>
  <c r="AQ80" i="69"/>
  <c r="S79" i="73" s="1"/>
  <c r="H79" i="73"/>
  <c r="G59" i="73"/>
  <c r="AP60" i="69"/>
  <c r="R59" i="73" s="1"/>
  <c r="AQ137" i="69"/>
  <c r="S136" i="73" s="1"/>
  <c r="H136" i="73"/>
  <c r="AP54" i="69"/>
  <c r="R53" i="73" s="1"/>
  <c r="G53" i="73"/>
  <c r="AP144" i="69"/>
  <c r="R143" i="73" s="1"/>
  <c r="G143" i="73"/>
  <c r="H151" i="73"/>
  <c r="AQ152" i="69"/>
  <c r="S151" i="73" s="1"/>
  <c r="F27" i="73"/>
  <c r="AO28" i="69"/>
  <c r="Q27" i="73" s="1"/>
  <c r="G126" i="73"/>
  <c r="AP127" i="69"/>
  <c r="R126" i="73" s="1"/>
  <c r="E74" i="73"/>
  <c r="AN75" i="69"/>
  <c r="D151" i="73"/>
  <c r="K151" i="73" s="1"/>
  <c r="AM152" i="69"/>
  <c r="AM125" i="69"/>
  <c r="D124" i="73"/>
  <c r="K124" i="73" s="1"/>
  <c r="G157" i="73"/>
  <c r="AP158" i="69"/>
  <c r="R157" i="73" s="1"/>
  <c r="AQ146" i="69"/>
  <c r="S145" i="73" s="1"/>
  <c r="H145" i="73"/>
  <c r="AP28" i="69"/>
  <c r="R27" i="73" s="1"/>
  <c r="G27" i="73"/>
  <c r="G60" i="73"/>
  <c r="AP61" i="69"/>
  <c r="R60" i="73" s="1"/>
  <c r="AM23" i="69"/>
  <c r="O22" i="73" s="1"/>
  <c r="D22" i="73"/>
  <c r="J22" i="73" s="1"/>
  <c r="F66" i="73"/>
  <c r="AO67" i="69"/>
  <c r="Q66" i="73" s="1"/>
  <c r="G97" i="73"/>
  <c r="AP98" i="69"/>
  <c r="R97" i="73" s="1"/>
  <c r="AQ122" i="69"/>
  <c r="S121" i="73" s="1"/>
  <c r="H121" i="73"/>
  <c r="D135" i="73"/>
  <c r="I135" i="73" s="1"/>
  <c r="AM136" i="69"/>
  <c r="O135" i="73" s="1"/>
  <c r="U135" i="73" s="1"/>
  <c r="AO62" i="69"/>
  <c r="Q61" i="73" s="1"/>
  <c r="F61" i="73"/>
  <c r="H142" i="73"/>
  <c r="AQ143" i="69"/>
  <c r="S142" i="73" s="1"/>
  <c r="F157" i="73"/>
  <c r="AO158" i="69"/>
  <c r="Q157" i="73" s="1"/>
  <c r="AQ57" i="69"/>
  <c r="S56" i="73" s="1"/>
  <c r="H56" i="73"/>
  <c r="BR109" i="69"/>
  <c r="AN87" i="69"/>
  <c r="P86" i="73" s="1"/>
  <c r="E86" i="73"/>
  <c r="AP65" i="69"/>
  <c r="G64" i="73"/>
  <c r="AP164" i="69"/>
  <c r="R163" i="73" s="1"/>
  <c r="G163" i="73"/>
  <c r="H150" i="73"/>
  <c r="AQ151" i="69"/>
  <c r="S150" i="73" s="1"/>
  <c r="H54" i="73"/>
  <c r="AQ55" i="69"/>
  <c r="S54" i="73" s="1"/>
  <c r="H152" i="73"/>
  <c r="AQ153" i="69"/>
  <c r="S152" i="73" s="1"/>
  <c r="E152" i="73"/>
  <c r="AN153" i="69"/>
  <c r="P152" i="73" s="1"/>
  <c r="D30" i="73"/>
  <c r="J30" i="73" s="1"/>
  <c r="AM31" i="69"/>
  <c r="H88" i="73"/>
  <c r="AQ89" i="69"/>
  <c r="S88" i="73" s="1"/>
  <c r="G119" i="73"/>
  <c r="AP120" i="69"/>
  <c r="R119" i="73" s="1"/>
  <c r="H47" i="73"/>
  <c r="AQ48" i="69"/>
  <c r="S47" i="73" s="1"/>
  <c r="AN23" i="69"/>
  <c r="P22" i="73" s="1"/>
  <c r="E22" i="73"/>
  <c r="AQ42" i="69"/>
  <c r="S41" i="73" s="1"/>
  <c r="H41" i="73"/>
  <c r="AM130" i="69"/>
  <c r="O129" i="73" s="1"/>
  <c r="U129" i="73" s="1"/>
  <c r="D129" i="73"/>
  <c r="J129" i="73" s="1"/>
  <c r="AO56" i="69"/>
  <c r="Q55" i="73" s="1"/>
  <c r="F55" i="73"/>
  <c r="AQ52" i="69"/>
  <c r="S51" i="73" s="1"/>
  <c r="H51" i="73"/>
  <c r="AM160" i="69"/>
  <c r="O159" i="73" s="1"/>
  <c r="U159" i="73" s="1"/>
  <c r="D159" i="73"/>
  <c r="J159" i="73" s="1"/>
  <c r="G159" i="73"/>
  <c r="AP160" i="69"/>
  <c r="R159" i="73" s="1"/>
  <c r="BR153" i="69"/>
  <c r="D91" i="73"/>
  <c r="J91" i="73" s="1"/>
  <c r="AM92" i="69"/>
  <c r="O91" i="73" s="1"/>
  <c r="U91" i="73" s="1"/>
  <c r="E65" i="73"/>
  <c r="AN66" i="69"/>
  <c r="P65" i="73" s="1"/>
  <c r="G28" i="73"/>
  <c r="AP29" i="69"/>
  <c r="R28" i="73" s="1"/>
  <c r="AM25" i="69"/>
  <c r="D24" i="73"/>
  <c r="K24" i="73" s="1"/>
  <c r="AP15" i="69"/>
  <c r="G14" i="73"/>
  <c r="AD7" i="73" s="1"/>
  <c r="G149" i="73"/>
  <c r="AP150" i="69"/>
  <c r="R149" i="73" s="1"/>
  <c r="BR111" i="69"/>
  <c r="D76" i="73"/>
  <c r="K76" i="73" s="1"/>
  <c r="AM77" i="69"/>
  <c r="O76" i="73" s="1"/>
  <c r="U76" i="73" s="1"/>
  <c r="AQ66" i="69"/>
  <c r="S65" i="73" s="1"/>
  <c r="H65" i="73"/>
  <c r="AQ47" i="69"/>
  <c r="S46" i="73" s="1"/>
  <c r="H46" i="73"/>
  <c r="D146" i="73"/>
  <c r="J146" i="73" s="1"/>
  <c r="AM147" i="69"/>
  <c r="G55" i="73"/>
  <c r="AP56" i="69"/>
  <c r="R55" i="73" s="1"/>
  <c r="AN91" i="69"/>
  <c r="P90" i="73" s="1"/>
  <c r="E90" i="73"/>
  <c r="D89" i="73"/>
  <c r="K89" i="73" s="1"/>
  <c r="AM90" i="69"/>
  <c r="O89" i="73" s="1"/>
  <c r="U89" i="73" s="1"/>
  <c r="AM56" i="69"/>
  <c r="O55" i="73" s="1"/>
  <c r="U55" i="73" s="1"/>
  <c r="D55" i="73"/>
  <c r="J55" i="73" s="1"/>
  <c r="AQ70" i="69"/>
  <c r="S69" i="73" s="1"/>
  <c r="H69" i="73"/>
  <c r="AN37" i="69"/>
  <c r="P36" i="73" s="1"/>
  <c r="E36" i="73"/>
  <c r="F35" i="73"/>
  <c r="AO36" i="69"/>
  <c r="Q35" i="73" s="1"/>
  <c r="AP147" i="69"/>
  <c r="R146" i="73" s="1"/>
  <c r="G146" i="73"/>
  <c r="AN17" i="69"/>
  <c r="P16" i="73" s="1"/>
  <c r="E16" i="73"/>
  <c r="E94" i="73"/>
  <c r="AN95" i="69"/>
  <c r="AO69" i="69"/>
  <c r="Q68" i="73" s="1"/>
  <c r="F68" i="73"/>
  <c r="F81" i="73"/>
  <c r="AO82" i="69"/>
  <c r="Q81" i="73" s="1"/>
  <c r="E77" i="73"/>
  <c r="AN78" i="69"/>
  <c r="P77" i="73" s="1"/>
  <c r="F22" i="73"/>
  <c r="AO23" i="69"/>
  <c r="Q22" i="73" s="1"/>
  <c r="F158" i="73"/>
  <c r="AO159" i="69"/>
  <c r="Q158" i="73" s="1"/>
  <c r="H164" i="73"/>
  <c r="AQ165" i="69"/>
  <c r="S164" i="73" s="1"/>
  <c r="F47" i="73"/>
  <c r="AO48" i="69"/>
  <c r="Q47" i="73" s="1"/>
  <c r="H15" i="73"/>
  <c r="AQ16" i="69"/>
  <c r="S15" i="73" s="1"/>
  <c r="D85" i="73"/>
  <c r="I85" i="73" s="1"/>
  <c r="AM86" i="69"/>
  <c r="O85" i="73" s="1"/>
  <c r="U85" i="73" s="1"/>
  <c r="AN163" i="69"/>
  <c r="P162" i="73" s="1"/>
  <c r="E162" i="73"/>
  <c r="F95" i="73"/>
  <c r="AO96" i="69"/>
  <c r="Q95" i="73" s="1"/>
  <c r="H40" i="73"/>
  <c r="AQ41" i="69"/>
  <c r="S40" i="73" s="1"/>
  <c r="F58" i="73"/>
  <c r="AO59" i="69"/>
  <c r="Q58" i="73" s="1"/>
  <c r="AQ21" i="69"/>
  <c r="S20" i="73" s="1"/>
  <c r="H20" i="73"/>
  <c r="E79" i="73"/>
  <c r="AN80" i="69"/>
  <c r="P79" i="73" s="1"/>
  <c r="AN155" i="69"/>
  <c r="P154" i="73" s="1"/>
  <c r="E154" i="73"/>
  <c r="AO27" i="69"/>
  <c r="Q26" i="73" s="1"/>
  <c r="F26" i="73"/>
  <c r="D59" i="73"/>
  <c r="J59" i="73" s="1"/>
  <c r="AM60" i="69"/>
  <c r="O59" i="73" s="1"/>
  <c r="U59" i="73" s="1"/>
  <c r="BR66" i="69"/>
  <c r="F45" i="73"/>
  <c r="AO46" i="69"/>
  <c r="Q45" i="73" s="1"/>
  <c r="AO92" i="69"/>
  <c r="Q91" i="73" s="1"/>
  <c r="F91" i="73"/>
  <c r="E68" i="73"/>
  <c r="AN69" i="69"/>
  <c r="P68" i="73" s="1"/>
  <c r="F94" i="73"/>
  <c r="AO95" i="69"/>
  <c r="E151" i="73"/>
  <c r="AN152" i="69"/>
  <c r="P151" i="73" s="1"/>
  <c r="AP129" i="69"/>
  <c r="R128" i="73" s="1"/>
  <c r="G128" i="73"/>
  <c r="AO16" i="69"/>
  <c r="Q15" i="73" s="1"/>
  <c r="F15" i="73"/>
  <c r="F154" i="73"/>
  <c r="AO155" i="69"/>
  <c r="AN42" i="69"/>
  <c r="P41" i="73" s="1"/>
  <c r="E41" i="73"/>
  <c r="F97" i="73"/>
  <c r="AO98" i="69"/>
  <c r="Q97" i="73" s="1"/>
  <c r="G46" i="73"/>
  <c r="AP47" i="69"/>
  <c r="R46" i="73" s="1"/>
  <c r="D156" i="73"/>
  <c r="K156" i="73" s="1"/>
  <c r="AM157" i="69"/>
  <c r="G132" i="73"/>
  <c r="AP133" i="69"/>
  <c r="R132" i="73" s="1"/>
  <c r="E81" i="73"/>
  <c r="AN82" i="69"/>
  <c r="P81" i="73" s="1"/>
  <c r="AO31" i="69"/>
  <c r="Q30" i="73" s="1"/>
  <c r="F30" i="73"/>
  <c r="D154" i="73"/>
  <c r="AM155" i="69"/>
  <c r="O154" i="73" s="1"/>
  <c r="BR152" i="69"/>
  <c r="E44" i="73"/>
  <c r="AB10" i="73" s="1"/>
  <c r="AN45" i="69"/>
  <c r="AQ148" i="69"/>
  <c r="S147" i="73" s="1"/>
  <c r="H147" i="73"/>
  <c r="AQ134" i="69"/>
  <c r="S133" i="73" s="1"/>
  <c r="H133" i="73"/>
  <c r="D50" i="73"/>
  <c r="J50" i="73" s="1"/>
  <c r="AM51" i="69"/>
  <c r="O50" i="73" s="1"/>
  <c r="U50" i="73" s="1"/>
  <c r="BR201" i="69"/>
  <c r="D87" i="73"/>
  <c r="J87" i="73" s="1"/>
  <c r="AM88" i="69"/>
  <c r="AQ11" i="69"/>
  <c r="S10" i="73" s="1"/>
  <c r="H10" i="73"/>
  <c r="H68" i="73"/>
  <c r="AQ69" i="69"/>
  <c r="S68" i="73" s="1"/>
  <c r="H74" i="73"/>
  <c r="AE14" i="73" s="1"/>
  <c r="AQ75" i="69"/>
  <c r="S74" i="73" s="1"/>
  <c r="AE35" i="73" s="1"/>
  <c r="F18" i="73"/>
  <c r="AO19" i="69"/>
  <c r="Q18" i="73" s="1"/>
  <c r="E96" i="73"/>
  <c r="AN97" i="69"/>
  <c r="P96" i="73" s="1"/>
  <c r="F162" i="73"/>
  <c r="AO163" i="69"/>
  <c r="Q162" i="73" s="1"/>
  <c r="AM141" i="69"/>
  <c r="D140" i="73"/>
  <c r="J140" i="73" s="1"/>
  <c r="AQ95" i="69"/>
  <c r="H94" i="73"/>
  <c r="AO88" i="69"/>
  <c r="Q87" i="73" s="1"/>
  <c r="F87" i="73"/>
  <c r="AQ33" i="69"/>
  <c r="S32" i="73" s="1"/>
  <c r="H32" i="73"/>
  <c r="AQ27" i="69"/>
  <c r="S26" i="73" s="1"/>
  <c r="H26" i="73"/>
  <c r="AO91" i="69"/>
  <c r="Q90" i="73" s="1"/>
  <c r="F90" i="73"/>
  <c r="AQ26" i="69"/>
  <c r="S25" i="73" s="1"/>
  <c r="H25" i="73"/>
  <c r="AN157" i="69"/>
  <c r="P156" i="73" s="1"/>
  <c r="E156" i="73"/>
  <c r="AQ56" i="69"/>
  <c r="S55" i="73" s="1"/>
  <c r="H55" i="73"/>
  <c r="AO162" i="69"/>
  <c r="Q161" i="73" s="1"/>
  <c r="F161" i="73"/>
  <c r="AP162" i="69"/>
  <c r="R161" i="73" s="1"/>
  <c r="G161" i="73"/>
  <c r="G67" i="73"/>
  <c r="AP68" i="69"/>
  <c r="R67" i="73" s="1"/>
  <c r="E18" i="73"/>
  <c r="AN19" i="69"/>
  <c r="P18" i="73" s="1"/>
  <c r="G50" i="73"/>
  <c r="AP51" i="69"/>
  <c r="R50" i="73" s="1"/>
  <c r="AQ138" i="69"/>
  <c r="S137" i="73" s="1"/>
  <c r="H137" i="73"/>
  <c r="E32" i="73"/>
  <c r="AN33" i="69"/>
  <c r="P32" i="73" s="1"/>
  <c r="AP20" i="69"/>
  <c r="R19" i="73" s="1"/>
  <c r="G19" i="73"/>
  <c r="AO43" i="69"/>
  <c r="Q42" i="73" s="1"/>
  <c r="F42" i="73"/>
  <c r="H154" i="73"/>
  <c r="AE21" i="73" s="1"/>
  <c r="AQ155" i="69"/>
  <c r="S154" i="73" s="1"/>
  <c r="D127" i="73"/>
  <c r="K127" i="73" s="1"/>
  <c r="AM128" i="69"/>
  <c r="AN10" i="69"/>
  <c r="P9" i="73" s="1"/>
  <c r="E9" i="73"/>
  <c r="D126" i="73"/>
  <c r="J126" i="73" s="1"/>
  <c r="AM127" i="69"/>
  <c r="O126" i="73" s="1"/>
  <c r="U126" i="73" s="1"/>
  <c r="AP49" i="69"/>
  <c r="R48" i="73" s="1"/>
  <c r="G48" i="73"/>
  <c r="H160" i="73"/>
  <c r="AQ161" i="69"/>
  <c r="S160" i="73" s="1"/>
  <c r="AP19" i="69"/>
  <c r="R18" i="73" s="1"/>
  <c r="G18" i="73"/>
  <c r="BR19" i="69"/>
  <c r="BR20" i="69"/>
  <c r="H83" i="73"/>
  <c r="AQ84" i="69"/>
  <c r="S83" i="73" s="1"/>
  <c r="G147" i="73"/>
  <c r="AP148" i="69"/>
  <c r="R147" i="73" s="1"/>
  <c r="AN41" i="69"/>
  <c r="P40" i="73" s="1"/>
  <c r="E40" i="73"/>
  <c r="D152" i="73"/>
  <c r="K152" i="73" s="1"/>
  <c r="AM153" i="69"/>
  <c r="F29" i="73"/>
  <c r="AO30" i="69"/>
  <c r="Q29" i="73" s="1"/>
  <c r="AQ46" i="69"/>
  <c r="S45" i="73" s="1"/>
  <c r="H45" i="73"/>
  <c r="AQ132" i="69"/>
  <c r="S131" i="73" s="1"/>
  <c r="H131" i="73"/>
  <c r="AO99" i="69"/>
  <c r="Q98" i="73" s="1"/>
  <c r="F98" i="73"/>
  <c r="AP41" i="69"/>
  <c r="R40" i="73" s="1"/>
  <c r="G40" i="73"/>
  <c r="AP145" i="69"/>
  <c r="R144" i="73" s="1"/>
  <c r="G144" i="73"/>
  <c r="AD20" i="73" s="1"/>
  <c r="D94" i="73"/>
  <c r="K94" i="73" s="1"/>
  <c r="AM95" i="69"/>
  <c r="E46" i="73"/>
  <c r="AN47" i="69"/>
  <c r="P46" i="73" s="1"/>
  <c r="BR196" i="69"/>
  <c r="E37" i="73"/>
  <c r="AN38" i="69"/>
  <c r="P37" i="73" s="1"/>
  <c r="AP90" i="69"/>
  <c r="R89" i="73" s="1"/>
  <c r="G89" i="73"/>
  <c r="H22" i="73"/>
  <c r="AQ23" i="69"/>
  <c r="S22" i="73" s="1"/>
  <c r="AN46" i="69"/>
  <c r="P45" i="73" s="1"/>
  <c r="E45" i="73"/>
  <c r="AM162" i="69"/>
  <c r="D161" i="73"/>
  <c r="K161" i="73" s="1"/>
  <c r="AM41" i="69"/>
  <c r="O40" i="73" s="1"/>
  <c r="D40" i="73"/>
  <c r="K40" i="73" s="1"/>
  <c r="AP80" i="69"/>
  <c r="R79" i="73" s="1"/>
  <c r="G79" i="73"/>
  <c r="AP152" i="69"/>
  <c r="R151" i="73" s="1"/>
  <c r="G151" i="73"/>
  <c r="AN162" i="69"/>
  <c r="P161" i="73" s="1"/>
  <c r="E161" i="73"/>
  <c r="G58" i="73"/>
  <c r="AP59" i="69"/>
  <c r="R58" i="73" s="1"/>
  <c r="D48" i="73"/>
  <c r="J48" i="73" s="1"/>
  <c r="AM49" i="69"/>
  <c r="O48" i="73" s="1"/>
  <c r="U48" i="73" s="1"/>
  <c r="H90" i="73"/>
  <c r="AQ91" i="69"/>
  <c r="S90" i="73" s="1"/>
  <c r="G57" i="73"/>
  <c r="AP58" i="69"/>
  <c r="R57" i="73" s="1"/>
  <c r="D51" i="73"/>
  <c r="AM52" i="69"/>
  <c r="E75" i="73"/>
  <c r="AN76" i="69"/>
  <c r="P75" i="73" s="1"/>
  <c r="F44" i="73"/>
  <c r="AC10" i="73" s="1"/>
  <c r="AO45" i="69"/>
  <c r="AQ68" i="69"/>
  <c r="S67" i="73" s="1"/>
  <c r="H67" i="73"/>
  <c r="D133" i="73"/>
  <c r="K133" i="73" s="1"/>
  <c r="AM134" i="69"/>
  <c r="AQ20" i="69"/>
  <c r="S19" i="73" s="1"/>
  <c r="H19" i="73"/>
  <c r="D81" i="73"/>
  <c r="I81" i="73" s="1"/>
  <c r="AM82" i="69"/>
  <c r="O81" i="73" s="1"/>
  <c r="U81" i="73" s="1"/>
  <c r="BR200" i="69"/>
  <c r="E29" i="73"/>
  <c r="AN30" i="69"/>
  <c r="P29" i="73" s="1"/>
  <c r="G20" i="73"/>
  <c r="AP21" i="69"/>
  <c r="R20" i="73" s="1"/>
  <c r="AN164" i="69"/>
  <c r="P163" i="73" s="1"/>
  <c r="E163" i="73"/>
  <c r="AM76" i="69"/>
  <c r="O75" i="73" s="1"/>
  <c r="U75" i="73" s="1"/>
  <c r="D75" i="73"/>
  <c r="K75" i="73" s="1"/>
  <c r="AN62" i="69"/>
  <c r="P61" i="73" s="1"/>
  <c r="E61" i="73"/>
  <c r="AM151" i="69"/>
  <c r="D150" i="73"/>
  <c r="K150" i="73" s="1"/>
  <c r="AM75" i="69"/>
  <c r="D74" i="73"/>
  <c r="K74" i="73" s="1"/>
  <c r="AO77" i="69"/>
  <c r="Q76" i="73" s="1"/>
  <c r="F76" i="73"/>
  <c r="AO157" i="69"/>
  <c r="Q156" i="73" s="1"/>
  <c r="F156" i="73"/>
  <c r="AM40" i="69"/>
  <c r="D39" i="73"/>
  <c r="J39" i="73" s="1"/>
  <c r="D97" i="73"/>
  <c r="K97" i="73" s="1"/>
  <c r="AM98" i="69"/>
  <c r="AP138" i="69"/>
  <c r="R137" i="73" s="1"/>
  <c r="G137" i="73"/>
  <c r="AP146" i="69"/>
  <c r="R145" i="73" s="1"/>
  <c r="G145" i="73"/>
  <c r="D83" i="73"/>
  <c r="J83" i="73" s="1"/>
  <c r="AM84" i="69"/>
  <c r="G135" i="73"/>
  <c r="AP136" i="69"/>
  <c r="R135" i="73" s="1"/>
  <c r="AM99" i="69"/>
  <c r="O98" i="73" s="1"/>
  <c r="U98" i="73" s="1"/>
  <c r="D98" i="73"/>
  <c r="K98" i="73" s="1"/>
  <c r="F164" i="73"/>
  <c r="AO165" i="69"/>
  <c r="Q164" i="73" s="1"/>
  <c r="H24" i="73"/>
  <c r="AQ25" i="69"/>
  <c r="S24" i="73" s="1"/>
  <c r="AP97" i="69"/>
  <c r="R96" i="73" s="1"/>
  <c r="G96" i="73"/>
  <c r="G44" i="73"/>
  <c r="AD11" i="73" s="1"/>
  <c r="AP45" i="69"/>
  <c r="AN154" i="69"/>
  <c r="P153" i="73" s="1"/>
  <c r="E153" i="73"/>
  <c r="E58" i="73"/>
  <c r="AN59" i="69"/>
  <c r="P58" i="73" s="1"/>
  <c r="AP93" i="69"/>
  <c r="R92" i="73" s="1"/>
  <c r="G92" i="73"/>
  <c r="AQ154" i="69"/>
  <c r="S153" i="73" s="1"/>
  <c r="H153" i="73"/>
  <c r="AO86" i="69"/>
  <c r="Q85" i="73" s="1"/>
  <c r="F85" i="73"/>
  <c r="AP53" i="69"/>
  <c r="R52" i="73" s="1"/>
  <c r="G52" i="73"/>
  <c r="F92" i="73"/>
  <c r="AO93" i="69"/>
  <c r="Q92" i="73" s="1"/>
  <c r="AP78" i="69"/>
  <c r="R77" i="73" s="1"/>
  <c r="G77" i="73"/>
  <c r="AM36" i="69"/>
  <c r="D35" i="73"/>
  <c r="J35" i="73" s="1"/>
  <c r="D31" i="73"/>
  <c r="J31" i="73" s="1"/>
  <c r="AM32" i="69"/>
  <c r="BR17" i="69"/>
  <c r="D67" i="73"/>
  <c r="J67" i="73" s="1"/>
  <c r="AM68" i="69"/>
  <c r="O67" i="73" s="1"/>
  <c r="U67" i="73" s="1"/>
  <c r="G32" i="73"/>
  <c r="AP33" i="69"/>
  <c r="R32" i="73" s="1"/>
  <c r="H13" i="73"/>
  <c r="AQ14" i="69"/>
  <c r="S13" i="73" s="1"/>
  <c r="AP151" i="69"/>
  <c r="R150" i="73" s="1"/>
  <c r="G150" i="73"/>
  <c r="G25" i="73"/>
  <c r="AP26" i="69"/>
  <c r="R25" i="73" s="1"/>
  <c r="H116" i="73"/>
  <c r="AQ117" i="69"/>
  <c r="S116" i="73" s="1"/>
  <c r="AM138" i="69"/>
  <c r="O137" i="73" s="1"/>
  <c r="U137" i="73" s="1"/>
  <c r="D137" i="73"/>
  <c r="K137" i="73" s="1"/>
  <c r="H78" i="73"/>
  <c r="AQ79" i="69"/>
  <c r="S78" i="73" s="1"/>
  <c r="H57" i="73"/>
  <c r="AQ58" i="69"/>
  <c r="S57" i="73" s="1"/>
  <c r="AQ74" i="69"/>
  <c r="S73" i="73" s="1"/>
  <c r="H73" i="73"/>
  <c r="G154" i="73"/>
  <c r="AP155" i="69"/>
  <c r="R154" i="73" s="1"/>
  <c r="AP52" i="69"/>
  <c r="R51" i="73" s="1"/>
  <c r="G51" i="73"/>
  <c r="K53" i="73"/>
  <c r="V92" i="73"/>
  <c r="I100" i="73"/>
  <c r="J139" i="73"/>
  <c r="I139" i="73"/>
  <c r="J160" i="73"/>
  <c r="I72" i="73"/>
  <c r="J80" i="73"/>
  <c r="I80" i="73"/>
  <c r="J96" i="73"/>
  <c r="K71" i="73"/>
  <c r="I71" i="73"/>
  <c r="AA10" i="73"/>
  <c r="J65" i="73"/>
  <c r="I65" i="73"/>
  <c r="K134" i="73"/>
  <c r="K37" i="73"/>
  <c r="K88" i="73"/>
  <c r="K9" i="73"/>
  <c r="V20" i="73"/>
  <c r="P164" i="73"/>
  <c r="K41" i="73"/>
  <c r="O144" i="73"/>
  <c r="O128" i="73"/>
  <c r="U128" i="73" s="1"/>
  <c r="V79" i="73"/>
  <c r="AE10" i="73"/>
  <c r="R164" i="73"/>
  <c r="K66" i="73"/>
  <c r="J66" i="73"/>
  <c r="K65" i="73"/>
  <c r="V71" i="73"/>
  <c r="AD9" i="73"/>
  <c r="K129" i="73"/>
  <c r="J36" i="73"/>
  <c r="S144" i="73"/>
  <c r="J136" i="73"/>
  <c r="J44" i="73"/>
  <c r="K29" i="73"/>
  <c r="AD13" i="73"/>
  <c r="K44" i="73"/>
  <c r="K58" i="73"/>
  <c r="V17" i="73"/>
  <c r="V73" i="73"/>
  <c r="V76" i="73"/>
  <c r="V61" i="73"/>
  <c r="V66" i="73"/>
  <c r="V70" i="73"/>
  <c r="V33" i="73"/>
  <c r="V65" i="73"/>
  <c r="V56" i="73"/>
  <c r="V10" i="73"/>
  <c r="CG197" i="69"/>
  <c r="CH196" i="69"/>
  <c r="CE104" i="69"/>
  <c r="CH103" i="69"/>
  <c r="CG58" i="69"/>
  <c r="CH57" i="69"/>
  <c r="CE60" i="69"/>
  <c r="CG12" i="69"/>
  <c r="CH11" i="69"/>
  <c r="CH149" i="69"/>
  <c r="CE150" i="69"/>
  <c r="CE16" i="69"/>
  <c r="AK119" i="82"/>
  <c r="Z120" i="82"/>
  <c r="BT21" i="69"/>
  <c r="BT102" i="69"/>
  <c r="BS11" i="69"/>
  <c r="BS102" i="69"/>
  <c r="BQ21" i="69"/>
  <c r="BT59" i="69"/>
  <c r="BS56" i="69"/>
  <c r="BT66" i="69"/>
  <c r="BQ109" i="69"/>
  <c r="BS8" i="69"/>
  <c r="BT96" i="69"/>
  <c r="BQ63" i="69"/>
  <c r="BS156" i="69"/>
  <c r="BT8" i="69"/>
  <c r="BT146" i="69"/>
  <c r="BS10" i="69"/>
  <c r="BT142" i="69"/>
  <c r="BT194" i="69"/>
  <c r="BS98" i="69"/>
  <c r="BS65" i="69"/>
  <c r="BQ153" i="69"/>
  <c r="BT54" i="69"/>
  <c r="BS17" i="69"/>
  <c r="BS110" i="69"/>
  <c r="BT201" i="69"/>
  <c r="BQ154" i="69"/>
  <c r="BQ201" i="69"/>
  <c r="BS100" i="69"/>
  <c r="BQ66" i="69"/>
  <c r="BT18" i="69"/>
  <c r="BQ62" i="69"/>
  <c r="BS148" i="69"/>
  <c r="BS194" i="69"/>
  <c r="BT148" i="69"/>
  <c r="BS6" i="69"/>
  <c r="BT186" i="69"/>
  <c r="BT188" i="69"/>
  <c r="BT111" i="69"/>
  <c r="BT103" i="69"/>
  <c r="BT97" i="69"/>
  <c r="BT57" i="69"/>
  <c r="BS9" i="69"/>
  <c r="BS57" i="69"/>
  <c r="BQ111" i="69"/>
  <c r="BT56" i="69"/>
  <c r="BS14" i="69"/>
  <c r="BS155" i="69"/>
  <c r="BS103" i="69"/>
  <c r="BQ107" i="69"/>
  <c r="BQ198" i="69"/>
  <c r="BS66" i="69"/>
  <c r="BS154" i="69"/>
  <c r="BT55" i="69"/>
  <c r="BT143" i="69"/>
  <c r="BQ18" i="69"/>
  <c r="BT65" i="69"/>
  <c r="BS18" i="69"/>
  <c r="BQ196" i="69"/>
  <c r="BS152" i="69"/>
  <c r="BS52" i="69"/>
  <c r="BT51" i="69"/>
  <c r="BQ19" i="69"/>
  <c r="BQ17" i="69"/>
  <c r="BS147" i="69"/>
  <c r="BQ152" i="69"/>
  <c r="BQ197" i="69"/>
  <c r="BT144" i="69"/>
  <c r="BS145" i="69"/>
  <c r="BS193" i="69"/>
  <c r="BS149" i="69"/>
  <c r="BT10" i="69"/>
  <c r="BT100" i="69"/>
  <c r="BS51" i="69"/>
  <c r="BT17" i="69"/>
  <c r="BS20" i="69"/>
  <c r="BT12" i="69"/>
  <c r="BT200" i="69"/>
  <c r="BS201" i="69"/>
  <c r="BT53" i="69"/>
  <c r="BT154" i="69"/>
  <c r="BT99" i="69"/>
  <c r="BS13" i="69"/>
  <c r="BS7" i="69"/>
  <c r="BQ199" i="69"/>
  <c r="BS96" i="69"/>
  <c r="BS55" i="69"/>
  <c r="BT7" i="69"/>
  <c r="BS200" i="69"/>
  <c r="BQ108" i="69"/>
  <c r="BS146" i="69"/>
  <c r="BT199" i="69"/>
  <c r="BT192" i="69"/>
  <c r="BS188" i="69"/>
  <c r="BT110" i="69"/>
  <c r="BT104" i="69"/>
  <c r="BT52" i="69"/>
  <c r="BT191" i="69"/>
  <c r="BT11" i="69"/>
  <c r="BT197" i="69"/>
  <c r="BT6" i="69"/>
  <c r="BT20" i="69"/>
  <c r="BS59" i="69"/>
  <c r="BS189" i="69"/>
  <c r="BT187" i="69"/>
  <c r="BS198" i="69"/>
  <c r="BS153" i="69"/>
  <c r="BS111" i="69"/>
  <c r="BQ64" i="69"/>
  <c r="BS104" i="69"/>
  <c r="BT190" i="69"/>
  <c r="BS143" i="69"/>
  <c r="BS197" i="69"/>
  <c r="BT145" i="69"/>
  <c r="BS97" i="69"/>
  <c r="BS199" i="69"/>
  <c r="BS101" i="69"/>
  <c r="BT14" i="69"/>
  <c r="BS53" i="69"/>
  <c r="BT156" i="69"/>
  <c r="BQ20" i="69"/>
  <c r="BS99" i="69"/>
  <c r="BT141" i="69"/>
  <c r="BT19" i="69"/>
  <c r="BS58" i="69"/>
  <c r="BS187" i="69"/>
  <c r="BS141" i="69"/>
  <c r="BT101" i="69"/>
  <c r="BS142" i="69"/>
  <c r="BQ200" i="69"/>
  <c r="BT58" i="69"/>
  <c r="BT198" i="69"/>
  <c r="BT98" i="69"/>
  <c r="BS54" i="69"/>
  <c r="BS192" i="69"/>
  <c r="BQ155" i="69"/>
  <c r="BT193" i="69"/>
  <c r="BS190" i="69"/>
  <c r="BS191" i="69"/>
  <c r="BT13" i="69"/>
  <c r="BQ156" i="69"/>
  <c r="BS21" i="69"/>
  <c r="BQ65" i="69"/>
  <c r="BT152" i="69"/>
  <c r="BS19" i="69"/>
  <c r="BT149" i="69"/>
  <c r="BS12" i="69"/>
  <c r="BT9" i="69"/>
  <c r="BT155" i="69"/>
  <c r="BQ110" i="69"/>
  <c r="BT189" i="69"/>
  <c r="BS186" i="69"/>
  <c r="BT147" i="69"/>
  <c r="BS144" i="69"/>
  <c r="BT153" i="69"/>
  <c r="K146" i="73" l="1"/>
  <c r="V159" i="73"/>
  <c r="K136" i="73"/>
  <c r="I146" i="73"/>
  <c r="V55" i="73"/>
  <c r="J72" i="73"/>
  <c r="J86" i="73"/>
  <c r="V47" i="73"/>
  <c r="I151" i="73"/>
  <c r="I134" i="73"/>
  <c r="K86" i="73"/>
  <c r="J151" i="73"/>
  <c r="K142" i="73"/>
  <c r="I89" i="73"/>
  <c r="J89" i="73"/>
  <c r="J85" i="73"/>
  <c r="K81" i="73"/>
  <c r="I142" i="73"/>
  <c r="K73" i="73"/>
  <c r="K46" i="73"/>
  <c r="I73" i="73"/>
  <c r="I121" i="73"/>
  <c r="J121" i="73"/>
  <c r="I160" i="73"/>
  <c r="I156" i="73"/>
  <c r="K59" i="73"/>
  <c r="K21" i="73"/>
  <c r="J77" i="73"/>
  <c r="J147" i="73"/>
  <c r="AA19" i="73"/>
  <c r="I77" i="73"/>
  <c r="I96" i="73"/>
  <c r="V13" i="73"/>
  <c r="V32" i="73"/>
  <c r="I78" i="73"/>
  <c r="J78" i="73"/>
  <c r="AE11" i="73"/>
  <c r="AB11" i="73"/>
  <c r="AD12" i="73"/>
  <c r="J81" i="73"/>
  <c r="I152" i="73"/>
  <c r="J152" i="73"/>
  <c r="K135" i="73"/>
  <c r="V42" i="73"/>
  <c r="I149" i="73"/>
  <c r="I87" i="73"/>
  <c r="K125" i="73"/>
  <c r="K149" i="73"/>
  <c r="AA21" i="73"/>
  <c r="V18" i="73"/>
  <c r="I125" i="73"/>
  <c r="J135" i="73"/>
  <c r="K87" i="73"/>
  <c r="K17" i="73"/>
  <c r="K91" i="73"/>
  <c r="I91" i="73"/>
  <c r="I126" i="73"/>
  <c r="V75" i="73"/>
  <c r="J97" i="73"/>
  <c r="K126" i="73"/>
  <c r="K140" i="73"/>
  <c r="J154" i="73"/>
  <c r="AE19" i="73"/>
  <c r="J40" i="73"/>
  <c r="K48" i="73"/>
  <c r="AA22" i="73"/>
  <c r="I129" i="73"/>
  <c r="I140" i="73"/>
  <c r="I154" i="73"/>
  <c r="AC12" i="73"/>
  <c r="K31" i="73"/>
  <c r="J156" i="73"/>
  <c r="V12" i="73"/>
  <c r="K28" i="73"/>
  <c r="I97" i="73"/>
  <c r="I147" i="73"/>
  <c r="J127" i="73"/>
  <c r="I94" i="73"/>
  <c r="V81" i="73"/>
  <c r="V50" i="73"/>
  <c r="K55" i="73"/>
  <c r="V59" i="73"/>
  <c r="K50" i="73"/>
  <c r="AC8" i="73"/>
  <c r="K18" i="73"/>
  <c r="K62" i="73"/>
  <c r="V23" i="73"/>
  <c r="J141" i="73"/>
  <c r="I159" i="73"/>
  <c r="K141" i="73"/>
  <c r="K159" i="73"/>
  <c r="K57" i="73"/>
  <c r="I82" i="73"/>
  <c r="AC22" i="73"/>
  <c r="K131" i="73"/>
  <c r="I122" i="73"/>
  <c r="J137" i="73"/>
  <c r="J131" i="73"/>
  <c r="K83" i="73"/>
  <c r="K148" i="73"/>
  <c r="K100" i="73"/>
  <c r="K49" i="73"/>
  <c r="J122" i="73"/>
  <c r="K67" i="73"/>
  <c r="I127" i="73"/>
  <c r="AE8" i="73"/>
  <c r="K11" i="73"/>
  <c r="K43" i="73"/>
  <c r="J82" i="73"/>
  <c r="AD10" i="73"/>
  <c r="I83" i="73"/>
  <c r="V38" i="73"/>
  <c r="V132" i="73"/>
  <c r="V16" i="73"/>
  <c r="I148" i="73"/>
  <c r="K25" i="73"/>
  <c r="I67" i="73"/>
  <c r="V63" i="73"/>
  <c r="AD19" i="73"/>
  <c r="K16" i="73"/>
  <c r="K27" i="73"/>
  <c r="I133" i="73"/>
  <c r="I132" i="73"/>
  <c r="J133" i="73"/>
  <c r="K132" i="73"/>
  <c r="AC11" i="73"/>
  <c r="J70" i="73"/>
  <c r="I70" i="73"/>
  <c r="AE13" i="73"/>
  <c r="AD14" i="73"/>
  <c r="J64" i="73"/>
  <c r="K33" i="73"/>
  <c r="K61" i="73"/>
  <c r="I158" i="73"/>
  <c r="K13" i="73"/>
  <c r="K158" i="73"/>
  <c r="K12" i="73"/>
  <c r="K56" i="73"/>
  <c r="AB22" i="73"/>
  <c r="K26" i="73"/>
  <c r="AB12" i="73"/>
  <c r="K19" i="73"/>
  <c r="O74" i="73"/>
  <c r="Q24" i="73"/>
  <c r="R84" i="73"/>
  <c r="K95" i="73"/>
  <c r="AE12" i="73"/>
  <c r="I120" i="73"/>
  <c r="I95" i="73"/>
  <c r="K47" i="73"/>
  <c r="K20" i="73"/>
  <c r="K10" i="73"/>
  <c r="R74" i="73"/>
  <c r="R24" i="73"/>
  <c r="K120" i="73"/>
  <c r="I137" i="73"/>
  <c r="Q44" i="73"/>
  <c r="AC31" i="73" s="1"/>
  <c r="O94" i="73"/>
  <c r="R124" i="73"/>
  <c r="AD39" i="73" s="1"/>
  <c r="R64" i="73"/>
  <c r="Q54" i="73"/>
  <c r="K30" i="73"/>
  <c r="J94" i="73"/>
  <c r="S44" i="73"/>
  <c r="AA15" i="73"/>
  <c r="J138" i="73"/>
  <c r="K39" i="73"/>
  <c r="AD21" i="73"/>
  <c r="P44" i="73"/>
  <c r="P74" i="73"/>
  <c r="AB14" i="73"/>
  <c r="P64" i="73"/>
  <c r="S85" i="73"/>
  <c r="K32" i="73"/>
  <c r="O54" i="73"/>
  <c r="AA32" i="73" s="1"/>
  <c r="K138" i="73"/>
  <c r="AA16" i="73"/>
  <c r="I162" i="73"/>
  <c r="R14" i="73"/>
  <c r="AD28" i="73" s="1"/>
  <c r="AB13" i="73"/>
  <c r="K45" i="73"/>
  <c r="P84" i="73"/>
  <c r="S14" i="73"/>
  <c r="AE20" i="73"/>
  <c r="AC13" i="73"/>
  <c r="K60" i="73"/>
  <c r="J162" i="73"/>
  <c r="AE22" i="73"/>
  <c r="P94" i="73"/>
  <c r="P54" i="73"/>
  <c r="AE9" i="73"/>
  <c r="AC9" i="73"/>
  <c r="AB9" i="73"/>
  <c r="Q74" i="73"/>
  <c r="R44" i="73"/>
  <c r="Q154" i="73"/>
  <c r="AC43" i="73" s="1"/>
  <c r="V135" i="73"/>
  <c r="K154" i="73"/>
  <c r="O24" i="73"/>
  <c r="R34" i="73"/>
  <c r="S34" i="73"/>
  <c r="AE30" i="73" s="1"/>
  <c r="P34" i="73"/>
  <c r="S124" i="73"/>
  <c r="V67" i="73"/>
  <c r="V48" i="73"/>
  <c r="K92" i="73"/>
  <c r="K35" i="73"/>
  <c r="Q94" i="73"/>
  <c r="P24" i="73"/>
  <c r="R54" i="73"/>
  <c r="AD22" i="73"/>
  <c r="O14" i="73"/>
  <c r="R94" i="73"/>
  <c r="Q14" i="73"/>
  <c r="AC28" i="73" s="1"/>
  <c r="P14" i="73"/>
  <c r="AB28" i="73" s="1"/>
  <c r="I130" i="73"/>
  <c r="I92" i="73"/>
  <c r="I90" i="73"/>
  <c r="Q64" i="73"/>
  <c r="Q84" i="73"/>
  <c r="V62" i="73"/>
  <c r="V98" i="73"/>
  <c r="S94" i="73"/>
  <c r="AE37" i="73" s="1"/>
  <c r="J130" i="73"/>
  <c r="J90" i="73"/>
  <c r="K22" i="73"/>
  <c r="O124" i="73"/>
  <c r="K63" i="73"/>
  <c r="O64" i="73"/>
  <c r="O134" i="73"/>
  <c r="AA41" i="73" s="1"/>
  <c r="K85" i="73"/>
  <c r="O84" i="73"/>
  <c r="K15" i="73"/>
  <c r="R134" i="73"/>
  <c r="K42" i="73"/>
  <c r="S64" i="73"/>
  <c r="AE34" i="73" s="1"/>
  <c r="AD8" i="73"/>
  <c r="O31" i="73"/>
  <c r="U31" i="73" s="1"/>
  <c r="O35" i="73"/>
  <c r="U35" i="73" s="1"/>
  <c r="I98" i="73"/>
  <c r="J98" i="73"/>
  <c r="O83" i="73"/>
  <c r="U83" i="73" s="1"/>
  <c r="O97" i="73"/>
  <c r="U97" i="73" s="1"/>
  <c r="O39" i="73"/>
  <c r="U39" i="73" s="1"/>
  <c r="I74" i="73"/>
  <c r="AA13" i="73"/>
  <c r="J74" i="73"/>
  <c r="I150" i="73"/>
  <c r="J150" i="73"/>
  <c r="O150" i="73"/>
  <c r="U150" i="73" s="1"/>
  <c r="I75" i="73"/>
  <c r="J75" i="73"/>
  <c r="O133" i="73"/>
  <c r="U133" i="73" s="1"/>
  <c r="O51" i="73"/>
  <c r="U51" i="73" s="1"/>
  <c r="K51" i="73"/>
  <c r="J51" i="73"/>
  <c r="V40" i="73"/>
  <c r="U40" i="73"/>
  <c r="I161" i="73"/>
  <c r="J161" i="73"/>
  <c r="O161" i="73"/>
  <c r="U161" i="73" s="1"/>
  <c r="O152" i="73"/>
  <c r="U152" i="73" s="1"/>
  <c r="O127" i="73"/>
  <c r="U127" i="73" s="1"/>
  <c r="AE15" i="73"/>
  <c r="AE16" i="73"/>
  <c r="O140" i="73"/>
  <c r="U140" i="73" s="1"/>
  <c r="O87" i="73"/>
  <c r="U87" i="73" s="1"/>
  <c r="O156" i="73"/>
  <c r="U156" i="73" s="1"/>
  <c r="AC16" i="73"/>
  <c r="AC15" i="73"/>
  <c r="AB15" i="73"/>
  <c r="AB16" i="73"/>
  <c r="O146" i="73"/>
  <c r="U146" i="73" s="1"/>
  <c r="I76" i="73"/>
  <c r="J76" i="73"/>
  <c r="J24" i="73"/>
  <c r="AA8" i="73"/>
  <c r="O30" i="73"/>
  <c r="U30" i="73" s="1"/>
  <c r="V22" i="73"/>
  <c r="U22" i="73"/>
  <c r="I124" i="73"/>
  <c r="J124" i="73"/>
  <c r="AA18" i="73"/>
  <c r="O151" i="73"/>
  <c r="U151" i="73" s="1"/>
  <c r="O138" i="73"/>
  <c r="U138" i="73" s="1"/>
  <c r="O45" i="73"/>
  <c r="U45" i="73" s="1"/>
  <c r="O21" i="73"/>
  <c r="U21" i="73" s="1"/>
  <c r="O46" i="73"/>
  <c r="U46" i="73" s="1"/>
  <c r="O136" i="73"/>
  <c r="U136" i="73" s="1"/>
  <c r="O162" i="73"/>
  <c r="U162" i="73" s="1"/>
  <c r="O125" i="73"/>
  <c r="U125" i="73" s="1"/>
  <c r="O57" i="73"/>
  <c r="U57" i="73" s="1"/>
  <c r="O60" i="73"/>
  <c r="U60" i="73" s="1"/>
  <c r="I68" i="73"/>
  <c r="J68" i="73"/>
  <c r="O68" i="73"/>
  <c r="U68" i="73" s="1"/>
  <c r="O143" i="73"/>
  <c r="U143" i="73" s="1"/>
  <c r="I143" i="73"/>
  <c r="J143" i="73"/>
  <c r="O141" i="73"/>
  <c r="U141" i="73" s="1"/>
  <c r="O78" i="73"/>
  <c r="U78" i="73" s="1"/>
  <c r="O72" i="73"/>
  <c r="U72" i="73" s="1"/>
  <c r="I144" i="73"/>
  <c r="AA20" i="73"/>
  <c r="J144" i="73"/>
  <c r="O53" i="73"/>
  <c r="U53" i="73" s="1"/>
  <c r="I155" i="73"/>
  <c r="J155" i="73"/>
  <c r="O155" i="73"/>
  <c r="U155" i="73" s="1"/>
  <c r="O147" i="73"/>
  <c r="U147" i="73" s="1"/>
  <c r="I84" i="73"/>
  <c r="AA14" i="73"/>
  <c r="J84" i="73"/>
  <c r="O29" i="73"/>
  <c r="U29" i="73" s="1"/>
  <c r="I64" i="73"/>
  <c r="AA12" i="73"/>
  <c r="O86" i="73"/>
  <c r="U86" i="73" s="1"/>
  <c r="O120" i="73"/>
  <c r="U120" i="73" s="1"/>
  <c r="O80" i="73"/>
  <c r="U80" i="73" s="1"/>
  <c r="O11" i="73"/>
  <c r="U11" i="73" s="1"/>
  <c r="AA7" i="73"/>
  <c r="J14" i="73"/>
  <c r="I164" i="73"/>
  <c r="J164" i="73"/>
  <c r="O52" i="73"/>
  <c r="U52" i="73" s="1"/>
  <c r="K52" i="73"/>
  <c r="J52" i="73"/>
  <c r="O123" i="73"/>
  <c r="U123" i="73" s="1"/>
  <c r="I123" i="73"/>
  <c r="J123" i="73"/>
  <c r="I88" i="73"/>
  <c r="J88" i="73"/>
  <c r="O88" i="73"/>
  <c r="U88" i="73" s="1"/>
  <c r="O25" i="73"/>
  <c r="U25" i="73" s="1"/>
  <c r="O41" i="73"/>
  <c r="U41" i="73" s="1"/>
  <c r="K34" i="73"/>
  <c r="J34" i="73"/>
  <c r="AA9" i="73"/>
  <c r="O153" i="73"/>
  <c r="U153" i="73" s="1"/>
  <c r="I153" i="73"/>
  <c r="J153" i="73"/>
  <c r="O36" i="73"/>
  <c r="U36" i="73" s="1"/>
  <c r="O27" i="73"/>
  <c r="U27" i="73" s="1"/>
  <c r="AD16" i="73"/>
  <c r="AD15" i="73"/>
  <c r="O121" i="73"/>
  <c r="U121" i="73" s="1"/>
  <c r="I128" i="73"/>
  <c r="J128" i="73"/>
  <c r="O90" i="73"/>
  <c r="U90" i="73" s="1"/>
  <c r="O77" i="73"/>
  <c r="U77" i="73" s="1"/>
  <c r="O49" i="73"/>
  <c r="U49" i="73" s="1"/>
  <c r="O15" i="73"/>
  <c r="U15" i="73" s="1"/>
  <c r="O9" i="73"/>
  <c r="U9" i="73" s="1"/>
  <c r="I93" i="73"/>
  <c r="J93" i="73"/>
  <c r="O93" i="73"/>
  <c r="U93" i="73" s="1"/>
  <c r="K23" i="73"/>
  <c r="J23" i="73"/>
  <c r="K38" i="73"/>
  <c r="J38" i="73"/>
  <c r="O149" i="73"/>
  <c r="U149" i="73" s="1"/>
  <c r="O160" i="73"/>
  <c r="U160" i="73" s="1"/>
  <c r="O43" i="73"/>
  <c r="U43" i="73" s="1"/>
  <c r="I69" i="73"/>
  <c r="J69" i="73"/>
  <c r="O69" i="73"/>
  <c r="U69" i="73" s="1"/>
  <c r="O99" i="73"/>
  <c r="U99" i="73" s="1"/>
  <c r="I99" i="73"/>
  <c r="J99" i="73"/>
  <c r="O139" i="73"/>
  <c r="U139" i="73" s="1"/>
  <c r="O142" i="73"/>
  <c r="U142" i="73" s="1"/>
  <c r="I163" i="73"/>
  <c r="J163" i="73"/>
  <c r="O163" i="73"/>
  <c r="U163" i="73" s="1"/>
  <c r="J54" i="73"/>
  <c r="AA11" i="73"/>
  <c r="O96" i="73"/>
  <c r="U96" i="73" s="1"/>
  <c r="O37" i="73"/>
  <c r="U37" i="73" s="1"/>
  <c r="O145" i="73"/>
  <c r="U145" i="73" s="1"/>
  <c r="I145" i="73"/>
  <c r="J145" i="73"/>
  <c r="O19" i="73"/>
  <c r="U19" i="73" s="1"/>
  <c r="I79" i="73"/>
  <c r="J79" i="73"/>
  <c r="O131" i="73"/>
  <c r="U131" i="73" s="1"/>
  <c r="O82" i="73"/>
  <c r="U82" i="73" s="1"/>
  <c r="O58" i="73"/>
  <c r="U58" i="73" s="1"/>
  <c r="O157" i="73"/>
  <c r="U157" i="73" s="1"/>
  <c r="I157" i="73"/>
  <c r="J157" i="73"/>
  <c r="O158" i="73"/>
  <c r="U158" i="73" s="1"/>
  <c r="O28" i="73"/>
  <c r="U28" i="73" s="1"/>
  <c r="O148" i="73"/>
  <c r="U148" i="73" s="1"/>
  <c r="O26" i="73"/>
  <c r="U26" i="73" s="1"/>
  <c r="V89" i="73"/>
  <c r="V128" i="73"/>
  <c r="V91" i="73"/>
  <c r="V95" i="73"/>
  <c r="V85" i="73"/>
  <c r="AE41" i="73"/>
  <c r="V122" i="73"/>
  <c r="V129" i="73"/>
  <c r="V100" i="73"/>
  <c r="AD42" i="73"/>
  <c r="AE42" i="73"/>
  <c r="V126" i="73"/>
  <c r="AD43" i="73"/>
  <c r="AB43" i="73"/>
  <c r="V44" i="73"/>
  <c r="AA31" i="73"/>
  <c r="U44" i="73"/>
  <c r="V164" i="73"/>
  <c r="U164" i="73"/>
  <c r="AA43" i="73"/>
  <c r="V144" i="73"/>
  <c r="U144" i="73"/>
  <c r="V130" i="73"/>
  <c r="V34" i="73"/>
  <c r="U34" i="73"/>
  <c r="V137" i="73"/>
  <c r="AE43" i="73"/>
  <c r="V154" i="73"/>
  <c r="AA42" i="73"/>
  <c r="U154" i="73"/>
  <c r="CG198" i="69"/>
  <c r="CH197" i="69"/>
  <c r="CE61" i="69"/>
  <c r="CH104" i="69"/>
  <c r="CE105" i="69"/>
  <c r="CG59" i="69"/>
  <c r="CH58" i="69"/>
  <c r="CE17" i="69"/>
  <c r="CE151" i="69"/>
  <c r="CH150" i="69"/>
  <c r="CG13" i="69"/>
  <c r="CH12" i="69"/>
  <c r="Z121" i="82"/>
  <c r="AK120" i="82"/>
  <c r="V52" i="73" l="1"/>
  <c r="V25" i="73"/>
  <c r="AB35" i="73"/>
  <c r="AD32" i="73"/>
  <c r="AD34" i="73"/>
  <c r="V136" i="73"/>
  <c r="V77" i="73"/>
  <c r="AC32" i="73"/>
  <c r="V141" i="73"/>
  <c r="AB32" i="73"/>
  <c r="V153" i="73"/>
  <c r="AB29" i="73"/>
  <c r="V27" i="73"/>
  <c r="AB34" i="73"/>
  <c r="V155" i="73"/>
  <c r="V43" i="73"/>
  <c r="V36" i="73"/>
  <c r="V88" i="73"/>
  <c r="V147" i="73"/>
  <c r="AC33" i="73"/>
  <c r="V53" i="73"/>
  <c r="V68" i="73"/>
  <c r="V161" i="73"/>
  <c r="V21" i="73"/>
  <c r="V49" i="73"/>
  <c r="V45" i="73"/>
  <c r="V140" i="73"/>
  <c r="V39" i="73"/>
  <c r="AD30" i="73"/>
  <c r="AE33" i="73"/>
  <c r="V57" i="73"/>
  <c r="V146" i="73"/>
  <c r="V83" i="73"/>
  <c r="V90" i="73"/>
  <c r="V11" i="73"/>
  <c r="V158" i="73"/>
  <c r="AB33" i="73"/>
  <c r="V99" i="73"/>
  <c r="AD31" i="73"/>
  <c r="AE31" i="73"/>
  <c r="AC34" i="73"/>
  <c r="V86" i="73"/>
  <c r="V31" i="73"/>
  <c r="V30" i="73"/>
  <c r="V156" i="73"/>
  <c r="V19" i="73"/>
  <c r="V163" i="73"/>
  <c r="V69" i="73"/>
  <c r="V87" i="73"/>
  <c r="V150" i="73"/>
  <c r="V84" i="73"/>
  <c r="AA35" i="73"/>
  <c r="U84" i="73"/>
  <c r="V54" i="73"/>
  <c r="U54" i="73"/>
  <c r="V24" i="73"/>
  <c r="AA29" i="73"/>
  <c r="U24" i="73"/>
  <c r="AE36" i="73"/>
  <c r="V125" i="73"/>
  <c r="V138" i="73"/>
  <c r="AC35" i="73"/>
  <c r="AC36" i="73"/>
  <c r="AC37" i="73"/>
  <c r="V157" i="73"/>
  <c r="V93" i="73"/>
  <c r="V29" i="73"/>
  <c r="V143" i="73"/>
  <c r="V162" i="73"/>
  <c r="V151" i="73"/>
  <c r="V35" i="73"/>
  <c r="V134" i="73"/>
  <c r="U134" i="73"/>
  <c r="AA40" i="73"/>
  <c r="AE28" i="73"/>
  <c r="AE29" i="73"/>
  <c r="AD33" i="73"/>
  <c r="V26" i="73"/>
  <c r="V58" i="73"/>
  <c r="V145" i="73"/>
  <c r="V142" i="73"/>
  <c r="V64" i="73"/>
  <c r="U64" i="73"/>
  <c r="AA33" i="73"/>
  <c r="AE32" i="73"/>
  <c r="AA36" i="73"/>
  <c r="V94" i="73"/>
  <c r="AA37" i="73"/>
  <c r="U94" i="73"/>
  <c r="AD41" i="73"/>
  <c r="AD40" i="73"/>
  <c r="V148" i="73"/>
  <c r="V82" i="73"/>
  <c r="V37" i="73"/>
  <c r="V139" i="73"/>
  <c r="V160" i="73"/>
  <c r="V9" i="73"/>
  <c r="V121" i="73"/>
  <c r="V127" i="73"/>
  <c r="V51" i="73"/>
  <c r="V124" i="73"/>
  <c r="U124" i="73"/>
  <c r="AA39" i="73"/>
  <c r="AE39" i="73"/>
  <c r="AE40" i="73"/>
  <c r="AB31" i="73"/>
  <c r="V123" i="73"/>
  <c r="V80" i="73"/>
  <c r="V72" i="73"/>
  <c r="V46" i="73"/>
  <c r="AB30" i="73"/>
  <c r="AD35" i="73"/>
  <c r="V28" i="73"/>
  <c r="V131" i="73"/>
  <c r="V96" i="73"/>
  <c r="V149" i="73"/>
  <c r="V15" i="73"/>
  <c r="V152" i="73"/>
  <c r="V133" i="73"/>
  <c r="AD37" i="73"/>
  <c r="AD36" i="73"/>
  <c r="AC30" i="73"/>
  <c r="AC29" i="73"/>
  <c r="V41" i="73"/>
  <c r="V120" i="73"/>
  <c r="V78" i="73"/>
  <c r="V60" i="73"/>
  <c r="V97" i="73"/>
  <c r="V14" i="73"/>
  <c r="AA28" i="73"/>
  <c r="U14" i="73"/>
  <c r="AB37" i="73"/>
  <c r="AB36" i="73"/>
  <c r="AA30" i="73"/>
  <c r="AD29" i="73"/>
  <c r="V74" i="73"/>
  <c r="AA34" i="73"/>
  <c r="U74" i="73"/>
  <c r="CG199" i="69"/>
  <c r="CH198" i="69"/>
  <c r="CE152" i="69"/>
  <c r="CH151" i="69"/>
  <c r="CE62" i="69"/>
  <c r="CE18" i="69"/>
  <c r="CE106" i="69"/>
  <c r="CH105" i="69"/>
  <c r="CG14" i="69"/>
  <c r="CH13" i="69"/>
  <c r="CG60" i="69"/>
  <c r="CH59" i="69"/>
  <c r="AK121" i="82"/>
  <c r="Z122" i="82"/>
  <c r="CG200" i="69" l="1"/>
  <c r="CH199" i="69"/>
  <c r="CE107" i="69"/>
  <c r="CH106" i="69"/>
  <c r="CE19" i="69"/>
  <c r="CG61" i="69"/>
  <c r="CH60" i="69"/>
  <c r="CE63" i="69"/>
  <c r="CG15" i="69"/>
  <c r="CH14" i="69"/>
  <c r="CE153" i="69"/>
  <c r="CH152" i="69"/>
  <c r="Z123" i="82"/>
  <c r="AK122" i="82"/>
  <c r="CG201" i="69" l="1"/>
  <c r="CH201" i="69" s="1"/>
  <c r="CH200" i="69"/>
  <c r="CG62" i="69"/>
  <c r="CH61" i="69"/>
  <c r="CE154" i="69"/>
  <c r="CH153" i="69"/>
  <c r="CG16" i="69"/>
  <c r="CH15" i="69"/>
  <c r="CE20" i="69"/>
  <c r="CE64" i="69"/>
  <c r="CE108" i="69"/>
  <c r="CH107" i="69"/>
  <c r="Z124" i="82"/>
  <c r="AK123" i="82"/>
  <c r="CG17" i="69" l="1"/>
  <c r="CH16" i="69"/>
  <c r="CE109" i="69"/>
  <c r="CH108" i="69"/>
  <c r="CE65" i="69"/>
  <c r="CH154" i="69"/>
  <c r="CE155" i="69"/>
  <c r="CE21" i="69"/>
  <c r="CG63" i="69"/>
  <c r="CH62" i="69"/>
  <c r="AK124" i="82"/>
  <c r="Z125" i="82"/>
  <c r="CE156" i="69" l="1"/>
  <c r="CH156" i="69" s="1"/>
  <c r="CH155" i="69"/>
  <c r="CG18" i="69"/>
  <c r="CH17" i="69"/>
  <c r="CG64" i="69"/>
  <c r="CH63" i="69"/>
  <c r="CE66" i="69"/>
  <c r="CH109" i="69"/>
  <c r="CE110" i="69"/>
  <c r="Z126" i="82"/>
  <c r="AK125" i="82"/>
  <c r="CH110" i="69" l="1"/>
  <c r="CE111" i="69"/>
  <c r="CH111" i="69" s="1"/>
  <c r="CG19" i="69"/>
  <c r="CH18" i="69"/>
  <c r="CG65" i="69"/>
  <c r="CH64" i="69"/>
  <c r="AK126" i="82"/>
  <c r="Z127" i="82"/>
  <c r="CG66" i="69" l="1"/>
  <c r="CH66" i="69" s="1"/>
  <c r="CH65" i="69"/>
  <c r="CG20" i="69"/>
  <c r="CH19" i="69"/>
  <c r="Z128" i="82"/>
  <c r="AK127" i="82"/>
  <c r="CG21" i="69" l="1"/>
  <c r="CH21" i="69" s="1"/>
  <c r="CH20" i="69"/>
  <c r="AK128" i="82"/>
  <c r="Z129" i="82"/>
  <c r="AK154" i="79" l="1"/>
  <c r="AK130" i="79"/>
  <c r="AK134" i="79"/>
  <c r="AK137" i="79"/>
  <c r="AK140" i="79"/>
  <c r="AK129" i="82"/>
  <c r="Z130" i="82"/>
  <c r="AI125" i="69"/>
  <c r="AJ139" i="69"/>
  <c r="AJ124" i="69"/>
  <c r="AI137" i="69"/>
  <c r="AJ131" i="69"/>
  <c r="AJ147" i="69"/>
  <c r="AJ120" i="69"/>
  <c r="AJ123" i="69"/>
  <c r="AI129" i="69"/>
  <c r="AI151" i="69"/>
  <c r="AI120" i="69"/>
  <c r="AJ133" i="69"/>
  <c r="AI143" i="69"/>
  <c r="AI140" i="69"/>
  <c r="AJ135" i="69"/>
  <c r="AJ142" i="69"/>
  <c r="AJ140" i="69"/>
  <c r="AI138" i="69"/>
  <c r="AI147" i="69"/>
  <c r="AI149" i="69"/>
  <c r="AI131" i="69"/>
  <c r="AI121" i="69"/>
  <c r="AJ141" i="69"/>
  <c r="AJ121" i="69"/>
  <c r="AJ127" i="69"/>
  <c r="AI144" i="69"/>
  <c r="AI136" i="69"/>
  <c r="AI148" i="69"/>
  <c r="AJ144" i="69"/>
  <c r="AI126" i="69"/>
  <c r="AJ146" i="69"/>
  <c r="AJ122" i="69"/>
  <c r="AJ149" i="69"/>
  <c r="AI123" i="69"/>
  <c r="AI128" i="69"/>
  <c r="AJ125" i="69"/>
  <c r="AI132" i="69"/>
  <c r="AJ143" i="69"/>
  <c r="AI146" i="69"/>
  <c r="AJ136" i="69"/>
  <c r="AI139" i="69"/>
  <c r="AI134" i="69"/>
  <c r="AI141" i="69"/>
  <c r="AI124" i="69"/>
  <c r="AI127" i="69"/>
  <c r="AJ145" i="69"/>
  <c r="AJ132" i="69"/>
  <c r="AI133" i="69"/>
  <c r="AI135" i="69"/>
  <c r="AI145" i="69"/>
  <c r="AJ130" i="69"/>
  <c r="AJ137" i="69"/>
  <c r="AJ128" i="69"/>
  <c r="AI142" i="69"/>
  <c r="AI130" i="69"/>
  <c r="AJ129" i="69"/>
  <c r="AJ138" i="69"/>
  <c r="AJ134" i="69"/>
  <c r="AJ150" i="69"/>
  <c r="AJ148" i="69"/>
  <c r="AI150" i="69"/>
  <c r="AI122" i="69"/>
  <c r="AJ126" i="69"/>
  <c r="AJ119" i="69"/>
  <c r="AN139" i="79" l="1"/>
  <c r="AO133" i="79"/>
  <c r="AO127" i="79"/>
  <c r="AK122" i="79"/>
  <c r="AK115" i="79"/>
  <c r="AM110" i="79"/>
  <c r="AK159" i="79"/>
  <c r="AO151" i="79"/>
  <c r="AL164" i="79"/>
  <c r="AN140" i="79"/>
  <c r="AM139" i="79"/>
  <c r="AL138" i="79"/>
  <c r="AK136" i="79"/>
  <c r="AO134" i="79"/>
  <c r="AN133" i="79"/>
  <c r="AM132" i="79"/>
  <c r="AL131" i="79"/>
  <c r="AO128" i="79"/>
  <c r="AN127" i="79"/>
  <c r="AN126" i="79"/>
  <c r="AM125" i="79"/>
  <c r="AL124" i="79"/>
  <c r="AK123" i="79"/>
  <c r="AO121" i="79"/>
  <c r="AO120" i="79"/>
  <c r="AN119" i="79"/>
  <c r="AM118" i="79"/>
  <c r="AL117" i="79"/>
  <c r="AK116" i="79"/>
  <c r="AO114" i="79"/>
  <c r="AN113" i="79"/>
  <c r="AN112" i="79"/>
  <c r="AM111" i="79"/>
  <c r="AL110" i="79"/>
  <c r="AK109" i="79"/>
  <c r="AO107" i="79"/>
  <c r="AN106" i="79"/>
  <c r="AM105" i="79"/>
  <c r="AL161" i="79"/>
  <c r="AK160" i="79"/>
  <c r="AO158" i="79"/>
  <c r="AN157" i="79"/>
  <c r="AM156" i="79"/>
  <c r="AL155" i="79"/>
  <c r="AO152" i="79"/>
  <c r="AN151" i="79"/>
  <c r="AM150" i="79"/>
  <c r="AL149" i="79"/>
  <c r="AK148" i="79"/>
  <c r="AO146" i="79"/>
  <c r="AO145" i="79"/>
  <c r="AN144" i="79"/>
  <c r="AM143" i="79"/>
  <c r="AL142" i="79"/>
  <c r="AK164" i="79"/>
  <c r="AO162" i="79"/>
  <c r="AL137" i="79"/>
  <c r="AM131" i="79"/>
  <c r="AN125" i="79"/>
  <c r="AL123" i="79"/>
  <c r="AO119" i="79"/>
  <c r="AO113" i="79"/>
  <c r="AL109" i="79"/>
  <c r="AN105" i="79"/>
  <c r="AN156" i="79"/>
  <c r="AK153" i="79"/>
  <c r="AM149" i="79"/>
  <c r="AK147" i="79"/>
  <c r="AM142" i="79"/>
  <c r="AO141" i="79"/>
  <c r="AN141" i="79"/>
  <c r="AM140" i="79"/>
  <c r="AL139" i="79"/>
  <c r="AK138" i="79"/>
  <c r="AO135" i="79"/>
  <c r="AN134" i="79"/>
  <c r="AM133" i="79"/>
  <c r="AL132" i="79"/>
  <c r="AK131" i="79"/>
  <c r="AO129" i="79"/>
  <c r="AN128" i="79"/>
  <c r="AM127" i="79"/>
  <c r="AM126" i="79"/>
  <c r="AL125" i="79"/>
  <c r="AK124" i="79"/>
  <c r="AO122" i="79"/>
  <c r="AN121" i="79"/>
  <c r="AN120" i="79"/>
  <c r="AM119" i="79"/>
  <c r="AL118" i="79"/>
  <c r="AK117" i="79"/>
  <c r="AO115" i="79"/>
  <c r="AN114" i="79"/>
  <c r="AM113" i="79"/>
  <c r="AM112" i="79"/>
  <c r="AL111" i="79"/>
  <c r="AK110" i="79"/>
  <c r="AO108" i="79"/>
  <c r="AN107" i="79"/>
  <c r="AM106" i="79"/>
  <c r="AL105" i="79"/>
  <c r="AK161" i="79"/>
  <c r="AO159" i="79"/>
  <c r="AN158" i="79"/>
  <c r="AM157" i="79"/>
  <c r="AL156" i="79"/>
  <c r="AK155" i="79"/>
  <c r="AO153" i="79"/>
  <c r="AN152" i="79"/>
  <c r="AM151" i="79"/>
  <c r="AL150" i="79"/>
  <c r="AK149" i="79"/>
  <c r="AO147" i="79"/>
  <c r="AN146" i="79"/>
  <c r="AN145" i="79"/>
  <c r="AM144" i="79"/>
  <c r="AL143" i="79"/>
  <c r="AK142" i="79"/>
  <c r="AO163" i="79"/>
  <c r="AN162" i="79"/>
  <c r="AK135" i="79"/>
  <c r="AK129" i="79"/>
  <c r="AM124" i="79"/>
  <c r="AM117" i="79"/>
  <c r="AO112" i="79"/>
  <c r="AO106" i="79"/>
  <c r="AM161" i="79"/>
  <c r="AM155" i="79"/>
  <c r="AL154" i="79"/>
  <c r="AN150" i="79"/>
  <c r="AL148" i="79"/>
  <c r="AK163" i="79"/>
  <c r="AM141" i="79"/>
  <c r="AL140" i="79"/>
  <c r="AK139" i="79"/>
  <c r="AO137" i="79"/>
  <c r="AO136" i="79"/>
  <c r="AN135" i="79"/>
  <c r="AM134" i="79"/>
  <c r="AL133" i="79"/>
  <c r="AK132" i="79"/>
  <c r="AO130" i="79"/>
  <c r="AN129" i="79"/>
  <c r="AM128" i="79"/>
  <c r="AL127" i="79"/>
  <c r="AL126" i="79"/>
  <c r="AK125" i="79"/>
  <c r="AO123" i="79"/>
  <c r="AN122" i="79"/>
  <c r="AM121" i="79"/>
  <c r="AM120" i="79"/>
  <c r="AL119" i="79"/>
  <c r="AK118" i="79"/>
  <c r="AO116" i="79"/>
  <c r="AN115" i="79"/>
  <c r="AM114" i="79"/>
  <c r="AL113" i="79"/>
  <c r="AL112" i="79"/>
  <c r="AK111" i="79"/>
  <c r="AO109" i="79"/>
  <c r="AN108" i="79"/>
  <c r="AM107" i="79"/>
  <c r="AL106" i="79"/>
  <c r="AK105" i="79"/>
  <c r="AO160" i="79"/>
  <c r="AN159" i="79"/>
  <c r="AM158" i="79"/>
  <c r="AL157" i="79"/>
  <c r="AK156" i="79"/>
  <c r="AO154" i="79"/>
  <c r="AN153" i="79"/>
  <c r="AM152" i="79"/>
  <c r="AL151" i="79"/>
  <c r="AK150" i="79"/>
  <c r="AO148" i="79"/>
  <c r="AN147" i="79"/>
  <c r="AM146" i="79"/>
  <c r="AM145" i="79"/>
  <c r="AL144" i="79"/>
  <c r="AK143" i="79"/>
  <c r="AO164" i="79"/>
  <c r="AN163" i="79"/>
  <c r="AM162" i="79"/>
  <c r="AO140" i="79"/>
  <c r="AL136" i="79"/>
  <c r="AL130" i="79"/>
  <c r="AL116" i="79"/>
  <c r="AN111" i="79"/>
  <c r="AL160" i="79"/>
  <c r="AO144" i="79"/>
  <c r="AO138" i="79"/>
  <c r="AN137" i="79"/>
  <c r="AN136" i="79"/>
  <c r="AM135" i="79"/>
  <c r="AL134" i="79"/>
  <c r="AK133" i="79"/>
  <c r="AO131" i="79"/>
  <c r="AN130" i="79"/>
  <c r="AM129" i="79"/>
  <c r="AL128" i="79"/>
  <c r="AK127" i="79"/>
  <c r="AK126" i="79"/>
  <c r="AO124" i="79"/>
  <c r="AN123" i="79"/>
  <c r="AM122" i="79"/>
  <c r="AL121" i="79"/>
  <c r="AL120" i="79"/>
  <c r="AK119" i="79"/>
  <c r="AO117" i="79"/>
  <c r="AN116" i="79"/>
  <c r="AM115" i="79"/>
  <c r="AL114" i="79"/>
  <c r="AK113" i="79"/>
  <c r="AK112" i="79"/>
  <c r="AO110" i="79"/>
  <c r="AN109" i="79"/>
  <c r="AM108" i="79"/>
  <c r="AL107" i="79"/>
  <c r="AK106" i="79"/>
  <c r="AO161" i="79"/>
  <c r="AN160" i="79"/>
  <c r="AM159" i="79"/>
  <c r="AL158" i="79"/>
  <c r="AK157" i="79"/>
  <c r="AO155" i="79"/>
  <c r="AN154" i="79"/>
  <c r="AM153" i="79"/>
  <c r="AL152" i="79"/>
  <c r="AK151" i="79"/>
  <c r="AO149" i="79"/>
  <c r="AN148" i="79"/>
  <c r="AM147" i="79"/>
  <c r="AL146" i="79"/>
  <c r="AL145" i="79"/>
  <c r="AK144" i="79"/>
  <c r="AO142" i="79"/>
  <c r="AN164" i="79"/>
  <c r="AM163" i="79"/>
  <c r="AL162" i="79"/>
  <c r="AM138" i="79"/>
  <c r="AN132" i="79"/>
  <c r="AO126" i="79"/>
  <c r="AN118" i="79"/>
  <c r="AK108" i="79"/>
  <c r="AO157" i="79"/>
  <c r="AN143" i="79"/>
  <c r="AL141" i="79"/>
  <c r="AK141" i="79"/>
  <c r="AO139" i="79"/>
  <c r="AN138" i="79"/>
  <c r="AM137" i="79"/>
  <c r="AM136" i="79"/>
  <c r="AL135" i="79"/>
  <c r="AO132" i="79"/>
  <c r="AN131" i="79"/>
  <c r="AM130" i="79"/>
  <c r="AL129" i="79"/>
  <c r="AK128" i="79"/>
  <c r="AO125" i="79"/>
  <c r="AN124" i="79"/>
  <c r="AM123" i="79"/>
  <c r="AL122" i="79"/>
  <c r="AK121" i="79"/>
  <c r="AK120" i="79"/>
  <c r="AO118" i="79"/>
  <c r="AN117" i="79"/>
  <c r="AM116" i="79"/>
  <c r="AL115" i="79"/>
  <c r="AK114" i="79"/>
  <c r="AO111" i="79"/>
  <c r="AN110" i="79"/>
  <c r="AM109" i="79"/>
  <c r="AL108" i="79"/>
  <c r="AK107" i="79"/>
  <c r="AO105" i="79"/>
  <c r="AN161" i="79"/>
  <c r="AM160" i="79"/>
  <c r="AL159" i="79"/>
  <c r="AK158" i="79"/>
  <c r="AO156" i="79"/>
  <c r="AN155" i="79"/>
  <c r="AM154" i="79"/>
  <c r="AL153" i="79"/>
  <c r="AK152" i="79"/>
  <c r="AO150" i="79"/>
  <c r="AN149" i="79"/>
  <c r="AM148" i="79"/>
  <c r="AL147" i="79"/>
  <c r="AK146" i="79"/>
  <c r="AK145" i="79"/>
  <c r="AO143" i="79"/>
  <c r="AN142" i="79"/>
  <c r="AM164" i="79"/>
  <c r="AL163" i="79"/>
  <c r="AK162" i="79"/>
  <c r="E120" i="73"/>
  <c r="AN121" i="69"/>
  <c r="P120" i="73" s="1"/>
  <c r="E127" i="73"/>
  <c r="AN128" i="69"/>
  <c r="P127" i="73" s="1"/>
  <c r="E138" i="73"/>
  <c r="AN139" i="69"/>
  <c r="P138" i="73" s="1"/>
  <c r="F122" i="73"/>
  <c r="AO123" i="69"/>
  <c r="Q122" i="73" s="1"/>
  <c r="AO125" i="69"/>
  <c r="F124" i="73"/>
  <c r="AO135" i="69"/>
  <c r="F134" i="73"/>
  <c r="AN148" i="69"/>
  <c r="P147" i="73" s="1"/>
  <c r="E147" i="73"/>
  <c r="F146" i="73"/>
  <c r="AO147" i="69"/>
  <c r="Q146" i="73" s="1"/>
  <c r="AN134" i="69"/>
  <c r="P133" i="73" s="1"/>
  <c r="E133" i="73"/>
  <c r="F141" i="73"/>
  <c r="AO142" i="69"/>
  <c r="Q141" i="73" s="1"/>
  <c r="E139" i="73"/>
  <c r="AN140" i="69"/>
  <c r="P139" i="73" s="1"/>
  <c r="AN146" i="69"/>
  <c r="P145" i="73" s="1"/>
  <c r="E145" i="73"/>
  <c r="AN125" i="69"/>
  <c r="E124" i="73"/>
  <c r="E130" i="73"/>
  <c r="AN131" i="69"/>
  <c r="P130" i="73" s="1"/>
  <c r="E131" i="73"/>
  <c r="AN132" i="69"/>
  <c r="P131" i="73" s="1"/>
  <c r="AN142" i="69"/>
  <c r="P141" i="73" s="1"/>
  <c r="E141" i="73"/>
  <c r="AO120" i="69"/>
  <c r="Q119" i="73" s="1"/>
  <c r="F119" i="73"/>
  <c r="F130" i="73"/>
  <c r="AO131" i="69"/>
  <c r="Q130" i="73" s="1"/>
  <c r="F131" i="73"/>
  <c r="AO132" i="69"/>
  <c r="Q131" i="73" s="1"/>
  <c r="AN145" i="69"/>
  <c r="E144" i="73"/>
  <c r="F143" i="73"/>
  <c r="AO144" i="69"/>
  <c r="Q143" i="73" s="1"/>
  <c r="E134" i="73"/>
  <c r="AN135" i="69"/>
  <c r="AO143" i="69"/>
  <c r="Q142" i="73" s="1"/>
  <c r="F142" i="73"/>
  <c r="E128" i="73"/>
  <c r="AN129" i="69"/>
  <c r="P128" i="73" s="1"/>
  <c r="AO134" i="69"/>
  <c r="Q133" i="73" s="1"/>
  <c r="F133" i="73"/>
  <c r="AO150" i="69"/>
  <c r="Q149" i="73" s="1"/>
  <c r="F149" i="73"/>
  <c r="AN123" i="69"/>
  <c r="P122" i="73" s="1"/>
  <c r="E122" i="73"/>
  <c r="AN126" i="69"/>
  <c r="P125" i="73" s="1"/>
  <c r="E125" i="73"/>
  <c r="E143" i="73"/>
  <c r="AN144" i="69"/>
  <c r="P143" i="73" s="1"/>
  <c r="AO122" i="69"/>
  <c r="Q121" i="73" s="1"/>
  <c r="F121" i="73"/>
  <c r="F125" i="73"/>
  <c r="AO126" i="69"/>
  <c r="Q125" i="73" s="1"/>
  <c r="F128" i="73"/>
  <c r="AO129" i="69"/>
  <c r="Q128" i="73" s="1"/>
  <c r="F135" i="73"/>
  <c r="AO136" i="69"/>
  <c r="Q135" i="73" s="1"/>
  <c r="E146" i="73"/>
  <c r="AN147" i="69"/>
  <c r="P146" i="73" s="1"/>
  <c r="AO148" i="69"/>
  <c r="Q147" i="73" s="1"/>
  <c r="F147" i="73"/>
  <c r="E137" i="73"/>
  <c r="AN138" i="69"/>
  <c r="P137" i="73" s="1"/>
  <c r="F138" i="73"/>
  <c r="AO139" i="69"/>
  <c r="Q138" i="73" s="1"/>
  <c r="E123" i="73"/>
  <c r="AN124" i="69"/>
  <c r="P123" i="73" s="1"/>
  <c r="F126" i="73"/>
  <c r="AO127" i="69"/>
  <c r="Q126" i="73" s="1"/>
  <c r="AN137" i="69"/>
  <c r="P136" i="73" s="1"/>
  <c r="E136" i="73"/>
  <c r="AN122" i="69"/>
  <c r="P121" i="73" s="1"/>
  <c r="E121" i="73"/>
  <c r="AN127" i="69"/>
  <c r="P126" i="73" s="1"/>
  <c r="E126" i="73"/>
  <c r="E142" i="73"/>
  <c r="AN143" i="69"/>
  <c r="P142" i="73" s="1"/>
  <c r="F120" i="73"/>
  <c r="AO121" i="69"/>
  <c r="Q120" i="73" s="1"/>
  <c r="F129" i="73"/>
  <c r="AO130" i="69"/>
  <c r="Q129" i="73" s="1"/>
  <c r="F136" i="73"/>
  <c r="AO137" i="69"/>
  <c r="Q136" i="73" s="1"/>
  <c r="AN150" i="69"/>
  <c r="P149" i="73" s="1"/>
  <c r="E149" i="73"/>
  <c r="AN151" i="69"/>
  <c r="P150" i="73" s="1"/>
  <c r="E150" i="73"/>
  <c r="AO149" i="69"/>
  <c r="Q148" i="73" s="1"/>
  <c r="F148" i="73"/>
  <c r="E132" i="73"/>
  <c r="AN133" i="69"/>
  <c r="P132" i="73" s="1"/>
  <c r="AO138" i="69"/>
  <c r="Q137" i="73" s="1"/>
  <c r="F137" i="73"/>
  <c r="AO124" i="69"/>
  <c r="Q123" i="73" s="1"/>
  <c r="F123" i="73"/>
  <c r="F140" i="73"/>
  <c r="AO141" i="69"/>
  <c r="Q140" i="73" s="1"/>
  <c r="E119" i="73"/>
  <c r="AN120" i="69"/>
  <c r="P119" i="73" s="1"/>
  <c r="E129" i="73"/>
  <c r="AN130" i="69"/>
  <c r="P129" i="73" s="1"/>
  <c r="AN141" i="69"/>
  <c r="P140" i="73" s="1"/>
  <c r="E140" i="73"/>
  <c r="F118" i="73"/>
  <c r="AO119" i="69"/>
  <c r="Q118" i="73" s="1"/>
  <c r="F127" i="73"/>
  <c r="AO128" i="69"/>
  <c r="Q127" i="73" s="1"/>
  <c r="F132" i="73"/>
  <c r="AO133" i="69"/>
  <c r="Q132" i="73" s="1"/>
  <c r="E148" i="73"/>
  <c r="AN149" i="69"/>
  <c r="P148" i="73" s="1"/>
  <c r="AO146" i="69"/>
  <c r="Q145" i="73" s="1"/>
  <c r="F145" i="73"/>
  <c r="F144" i="73"/>
  <c r="AO145" i="69"/>
  <c r="AN136" i="69"/>
  <c r="P135" i="73" s="1"/>
  <c r="E135" i="73"/>
  <c r="AO140" i="69"/>
  <c r="Q139" i="73" s="1"/>
  <c r="F139" i="73"/>
  <c r="Z131" i="82"/>
  <c r="AK130" i="82"/>
  <c r="BS63" i="69"/>
  <c r="BT107" i="69"/>
  <c r="BS109" i="69"/>
  <c r="BS64" i="69"/>
  <c r="BT108" i="69"/>
  <c r="BS107" i="69"/>
  <c r="BS108" i="69"/>
  <c r="BT64" i="69"/>
  <c r="BT109" i="69"/>
  <c r="BT62" i="69"/>
  <c r="BS62" i="69"/>
  <c r="BT63" i="69"/>
  <c r="AB18" i="73" l="1"/>
  <c r="AC18" i="73"/>
  <c r="AB19" i="73"/>
  <c r="Q134" i="73"/>
  <c r="AC19" i="73"/>
  <c r="AC20" i="73"/>
  <c r="AC21" i="73"/>
  <c r="P144" i="73"/>
  <c r="Q124" i="73"/>
  <c r="AC39" i="73" s="1"/>
  <c r="Q144" i="73"/>
  <c r="AB20" i="73"/>
  <c r="AB21" i="73"/>
  <c r="P134" i="73"/>
  <c r="P124" i="73"/>
  <c r="AB39" i="73" s="1"/>
  <c r="Z132" i="82"/>
  <c r="AK131" i="82"/>
  <c r="AB41" i="73" l="1"/>
  <c r="AB42" i="73"/>
  <c r="AB40" i="73"/>
  <c r="AC41" i="73"/>
  <c r="AC42" i="73"/>
  <c r="AC40" i="73"/>
  <c r="AK132" i="82"/>
  <c r="Z133" i="82"/>
  <c r="AO5" i="71" l="1"/>
  <c r="AO5" i="79"/>
  <c r="AN5" i="71"/>
  <c r="AN5" i="79"/>
  <c r="AM5" i="71"/>
  <c r="AM5" i="79"/>
  <c r="AL5" i="71"/>
  <c r="AL5" i="79"/>
  <c r="Z134" i="82"/>
  <c r="AK133" i="82"/>
  <c r="N65" i="79"/>
  <c r="N67" i="79"/>
  <c r="N66" i="79"/>
  <c r="M61" i="79"/>
  <c r="M64" i="79"/>
  <c r="N62" i="79"/>
  <c r="O62" i="79"/>
  <c r="M62" i="79"/>
  <c r="N28" i="71"/>
  <c r="N64" i="79"/>
  <c r="N60" i="79"/>
  <c r="M60" i="79"/>
  <c r="M67" i="79"/>
  <c r="O61" i="79"/>
  <c r="P28" i="71"/>
  <c r="N38" i="79"/>
  <c r="O38" i="79"/>
  <c r="N61" i="79"/>
  <c r="M65" i="79"/>
  <c r="M66" i="79"/>
  <c r="O28" i="71"/>
  <c r="O65" i="79"/>
  <c r="M63" i="79"/>
  <c r="O63" i="79"/>
  <c r="M28" i="71"/>
  <c r="M38" i="79"/>
  <c r="O67" i="79"/>
  <c r="O64" i="79"/>
  <c r="N63" i="79"/>
  <c r="O66" i="79"/>
  <c r="AK5" i="71" l="1"/>
  <c r="AK5" i="79"/>
  <c r="Z135" i="82"/>
  <c r="AK134" i="82"/>
  <c r="L66" i="79"/>
  <c r="P30" i="79"/>
  <c r="L61" i="79"/>
  <c r="P27" i="79"/>
  <c r="L60" i="79"/>
  <c r="L38" i="79"/>
  <c r="P4" i="79"/>
  <c r="P4" i="71"/>
  <c r="P25" i="79"/>
  <c r="L67" i="79"/>
  <c r="P26" i="79"/>
  <c r="L63" i="79"/>
  <c r="L28" i="71"/>
  <c r="L65" i="79"/>
  <c r="P33" i="79"/>
  <c r="P31" i="79"/>
  <c r="P29" i="79"/>
  <c r="P32" i="79"/>
  <c r="L59" i="79"/>
  <c r="P28" i="79"/>
  <c r="L64" i="79"/>
  <c r="L62" i="79"/>
  <c r="Q31" i="79" l="1"/>
  <c r="R31" i="79" s="1"/>
  <c r="S31" i="79" s="1"/>
  <c r="Q30" i="79"/>
  <c r="R30" i="79" s="1"/>
  <c r="S30" i="79" s="1"/>
  <c r="Q28" i="79"/>
  <c r="R28" i="79" s="1"/>
  <c r="S28" i="79" s="1"/>
  <c r="Q33" i="79"/>
  <c r="R33" i="79" s="1"/>
  <c r="S33" i="79" s="1"/>
  <c r="Q27" i="79"/>
  <c r="Q29" i="79"/>
  <c r="R29" i="79" s="1"/>
  <c r="S29" i="79" s="1"/>
  <c r="Q25" i="79"/>
  <c r="Q32" i="79"/>
  <c r="R32" i="79" s="1"/>
  <c r="S32" i="79" s="1"/>
  <c r="Q26" i="79"/>
  <c r="Q4" i="71"/>
  <c r="R4" i="71" s="1"/>
  <c r="S4" i="71" s="1"/>
  <c r="Q28" i="71"/>
  <c r="Q4" i="79"/>
  <c r="Q38" i="79"/>
  <c r="Q61" i="79"/>
  <c r="Q60" i="79"/>
  <c r="Q65" i="79"/>
  <c r="Q64" i="79"/>
  <c r="Q67" i="79"/>
  <c r="Q63" i="79"/>
  <c r="Q62" i="79"/>
  <c r="Q66" i="79"/>
  <c r="Q59" i="79"/>
  <c r="AK135" i="82"/>
  <c r="Z136" i="82"/>
  <c r="R27" i="79" l="1"/>
  <c r="R26" i="79"/>
  <c r="R25" i="79"/>
  <c r="R4" i="79"/>
  <c r="AM35" i="79"/>
  <c r="AM35" i="71"/>
  <c r="AM32" i="79"/>
  <c r="AM32" i="71"/>
  <c r="AM36" i="79"/>
  <c r="AM36" i="71"/>
  <c r="AM34" i="79"/>
  <c r="AM34" i="71"/>
  <c r="AM85" i="79"/>
  <c r="AM85" i="71"/>
  <c r="AM37" i="71"/>
  <c r="AM37" i="79"/>
  <c r="AM86" i="71"/>
  <c r="AM86" i="79"/>
  <c r="AM33" i="79"/>
  <c r="AM33" i="71"/>
  <c r="AM38" i="79"/>
  <c r="AM38" i="71"/>
  <c r="Z137" i="82"/>
  <c r="AK136" i="82"/>
  <c r="N45" i="79"/>
  <c r="N35" i="71"/>
  <c r="S26" i="79" l="1"/>
  <c r="S27" i="79"/>
  <c r="S4" i="79"/>
  <c r="S25" i="79"/>
  <c r="AN23" i="79"/>
  <c r="AN23" i="71"/>
  <c r="AM39" i="79"/>
  <c r="AM39" i="71"/>
  <c r="AO23" i="79"/>
  <c r="AO23" i="71"/>
  <c r="AN19" i="79"/>
  <c r="AN19" i="71"/>
  <c r="AL94" i="71"/>
  <c r="AL94" i="79"/>
  <c r="AN17" i="79"/>
  <c r="AN17" i="71"/>
  <c r="AK87" i="71"/>
  <c r="AK87" i="79"/>
  <c r="AL43" i="71"/>
  <c r="AL43" i="79"/>
  <c r="AK42" i="71"/>
  <c r="AK42" i="79"/>
  <c r="AO15" i="71"/>
  <c r="AO15" i="79"/>
  <c r="AK38" i="79"/>
  <c r="AK38" i="71"/>
  <c r="AK48" i="79"/>
  <c r="AK48" i="71"/>
  <c r="AK39" i="79"/>
  <c r="AK39" i="71"/>
  <c r="AL49" i="79"/>
  <c r="AL49" i="71"/>
  <c r="AN96" i="71"/>
  <c r="AN96" i="79"/>
  <c r="AO21" i="79"/>
  <c r="AO21" i="71"/>
  <c r="AN36" i="79"/>
  <c r="AN36" i="71"/>
  <c r="AN79" i="79"/>
  <c r="AN79" i="71"/>
  <c r="AN50" i="71"/>
  <c r="AN50" i="79"/>
  <c r="AM87" i="71"/>
  <c r="AM87" i="79"/>
  <c r="AM41" i="71"/>
  <c r="AM41" i="79"/>
  <c r="AL34" i="71"/>
  <c r="AL34" i="79"/>
  <c r="AO92" i="79"/>
  <c r="AO92" i="71"/>
  <c r="AN28" i="79"/>
  <c r="AN28" i="71"/>
  <c r="AN49" i="71"/>
  <c r="AN49" i="79"/>
  <c r="AL38" i="71"/>
  <c r="AL38" i="79"/>
  <c r="AO104" i="79"/>
  <c r="AO104" i="71"/>
  <c r="AN22" i="71"/>
  <c r="AN22" i="79"/>
  <c r="AO28" i="79"/>
  <c r="AO28" i="71"/>
  <c r="AN52" i="79"/>
  <c r="AN52" i="71"/>
  <c r="AM44" i="79"/>
  <c r="AM44" i="71"/>
  <c r="AO49" i="71"/>
  <c r="AO49" i="79"/>
  <c r="AK28" i="79"/>
  <c r="AK28" i="71"/>
  <c r="AL81" i="71"/>
  <c r="AL81" i="79"/>
  <c r="AK89" i="71"/>
  <c r="AK89" i="79"/>
  <c r="AO47" i="79"/>
  <c r="AO47" i="71"/>
  <c r="AK27" i="71"/>
  <c r="AK27" i="79"/>
  <c r="AL31" i="71"/>
  <c r="AL31" i="79"/>
  <c r="AO96" i="71"/>
  <c r="AO96" i="79"/>
  <c r="AL32" i="71"/>
  <c r="AL32" i="79"/>
  <c r="AO81" i="71"/>
  <c r="AO81" i="79"/>
  <c r="AM48" i="79"/>
  <c r="AM48" i="71"/>
  <c r="AL29" i="79"/>
  <c r="AL29" i="71"/>
  <c r="AO89" i="71"/>
  <c r="AO89" i="79"/>
  <c r="AM43" i="71"/>
  <c r="AM43" i="79"/>
  <c r="AO29" i="79"/>
  <c r="AO29" i="71"/>
  <c r="AM52" i="79"/>
  <c r="AM52" i="71"/>
  <c r="AL72" i="79"/>
  <c r="AL72" i="71"/>
  <c r="AO27" i="71"/>
  <c r="AO27" i="79"/>
  <c r="AK101" i="79"/>
  <c r="AK101" i="71"/>
  <c r="AL83" i="71"/>
  <c r="AL83" i="79"/>
  <c r="AO80" i="71"/>
  <c r="AO80" i="79"/>
  <c r="AN39" i="79"/>
  <c r="AN39" i="71"/>
  <c r="AL90" i="71"/>
  <c r="AL90" i="79"/>
  <c r="AL28" i="71"/>
  <c r="AL28" i="79"/>
  <c r="AO79" i="79"/>
  <c r="AO79" i="71"/>
  <c r="AK104" i="79"/>
  <c r="AK104" i="71"/>
  <c r="AL25" i="71"/>
  <c r="AL25" i="79"/>
  <c r="AM30" i="79"/>
  <c r="AM30" i="71"/>
  <c r="AO85" i="79"/>
  <c r="AO85" i="71"/>
  <c r="AN15" i="79"/>
  <c r="AN15" i="71"/>
  <c r="AO43" i="79"/>
  <c r="AO43" i="71"/>
  <c r="AN26" i="71"/>
  <c r="AN26" i="79"/>
  <c r="AN14" i="71"/>
  <c r="AN14" i="79"/>
  <c r="AO102" i="71"/>
  <c r="AO102" i="79"/>
  <c r="AK43" i="71"/>
  <c r="AK43" i="79"/>
  <c r="AL98" i="71"/>
  <c r="AL98" i="79"/>
  <c r="AO46" i="79"/>
  <c r="AO46" i="71"/>
  <c r="AL50" i="71"/>
  <c r="AL50" i="79"/>
  <c r="AO77" i="79"/>
  <c r="AO77" i="71"/>
  <c r="AO99" i="79"/>
  <c r="AO99" i="71"/>
  <c r="AO90" i="71"/>
  <c r="AO90" i="79"/>
  <c r="AN27" i="79"/>
  <c r="AN27" i="71"/>
  <c r="AL87" i="71"/>
  <c r="AL87" i="79"/>
  <c r="AK97" i="79"/>
  <c r="AK97" i="71"/>
  <c r="AO76" i="71"/>
  <c r="AO76" i="79"/>
  <c r="AL70" i="71"/>
  <c r="AL70" i="79"/>
  <c r="AK26" i="79"/>
  <c r="AK26" i="71"/>
  <c r="AN102" i="71"/>
  <c r="AN102" i="79"/>
  <c r="AM89" i="71"/>
  <c r="AM89" i="79"/>
  <c r="AM42" i="79"/>
  <c r="AM42" i="71"/>
  <c r="AL82" i="71"/>
  <c r="AL82" i="79"/>
  <c r="AL33" i="71"/>
  <c r="AL33" i="79"/>
  <c r="AK91" i="79"/>
  <c r="AK91" i="71"/>
  <c r="AL86" i="71"/>
  <c r="AL86" i="79"/>
  <c r="AO30" i="79"/>
  <c r="AO30" i="71"/>
  <c r="AL41" i="79"/>
  <c r="AL41" i="71"/>
  <c r="AN37" i="79"/>
  <c r="AN37" i="71"/>
  <c r="AL95" i="71"/>
  <c r="AL95" i="79"/>
  <c r="AK51" i="79"/>
  <c r="AK51" i="71"/>
  <c r="AK95" i="71"/>
  <c r="AK95" i="79"/>
  <c r="AM28" i="79"/>
  <c r="AM28" i="71"/>
  <c r="AL97" i="79"/>
  <c r="AL97" i="71"/>
  <c r="AO103" i="79"/>
  <c r="AO103" i="71"/>
  <c r="AN84" i="79"/>
  <c r="AN84" i="71"/>
  <c r="AL100" i="71"/>
  <c r="AL100" i="79"/>
  <c r="AK52" i="71"/>
  <c r="AK52" i="79"/>
  <c r="AM100" i="79"/>
  <c r="AM100" i="71"/>
  <c r="AM24" i="71"/>
  <c r="AM24" i="79"/>
  <c r="AO91" i="71"/>
  <c r="AO91" i="79"/>
  <c r="AK49" i="79"/>
  <c r="AK49" i="71"/>
  <c r="AM99" i="71"/>
  <c r="AM99" i="79"/>
  <c r="AM25" i="79"/>
  <c r="AM25" i="71"/>
  <c r="AK86" i="79"/>
  <c r="AK86" i="71"/>
  <c r="AN31" i="79"/>
  <c r="AN31" i="71"/>
  <c r="AN85" i="79"/>
  <c r="AN85" i="71"/>
  <c r="AL79" i="79"/>
  <c r="AL79" i="71"/>
  <c r="AN41" i="71"/>
  <c r="AN41" i="79"/>
  <c r="AK102" i="79"/>
  <c r="AK102" i="71"/>
  <c r="AO97" i="71"/>
  <c r="AO97" i="79"/>
  <c r="AO94" i="79"/>
  <c r="AO94" i="71"/>
  <c r="AO100" i="71"/>
  <c r="AO100" i="79"/>
  <c r="AM49" i="79"/>
  <c r="AM49" i="71"/>
  <c r="AK45" i="71"/>
  <c r="AK45" i="79"/>
  <c r="AO36" i="71"/>
  <c r="AO36" i="79"/>
  <c r="AO78" i="79"/>
  <c r="AO78" i="71"/>
  <c r="AK84" i="71"/>
  <c r="AK84" i="79"/>
  <c r="AN78" i="71"/>
  <c r="AN78" i="79"/>
  <c r="AM53" i="71"/>
  <c r="AM53" i="79"/>
  <c r="AO33" i="71"/>
  <c r="AO33" i="79"/>
  <c r="AK31" i="79"/>
  <c r="AK31" i="71"/>
  <c r="AO26" i="71"/>
  <c r="AO26" i="79"/>
  <c r="AK44" i="79"/>
  <c r="AK44" i="71"/>
  <c r="AL71" i="71"/>
  <c r="AL71" i="79"/>
  <c r="AO98" i="71"/>
  <c r="AO98" i="79"/>
  <c r="AN38" i="71"/>
  <c r="AN38" i="79"/>
  <c r="AO34" i="79"/>
  <c r="AO34" i="71"/>
  <c r="AN92" i="71"/>
  <c r="AN92" i="79"/>
  <c r="AN25" i="79"/>
  <c r="AN25" i="71"/>
  <c r="AO87" i="71"/>
  <c r="AO87" i="79"/>
  <c r="AN44" i="71"/>
  <c r="AN44" i="79"/>
  <c r="AL40" i="79"/>
  <c r="AL40" i="71"/>
  <c r="AO84" i="79"/>
  <c r="AO84" i="71"/>
  <c r="AK88" i="71"/>
  <c r="AK88" i="79"/>
  <c r="AN42" i="79"/>
  <c r="AN42" i="71"/>
  <c r="AL30" i="79"/>
  <c r="AL30" i="71"/>
  <c r="AN43" i="71"/>
  <c r="AN43" i="79"/>
  <c r="AM45" i="71"/>
  <c r="AM45" i="79"/>
  <c r="AL102" i="71"/>
  <c r="AL102" i="79"/>
  <c r="AK77" i="71"/>
  <c r="AK77" i="79"/>
  <c r="AM73" i="79"/>
  <c r="AM73" i="71"/>
  <c r="AO52" i="79"/>
  <c r="AO52" i="71"/>
  <c r="AK94" i="79"/>
  <c r="AK94" i="71"/>
  <c r="AK29" i="71"/>
  <c r="AK29" i="79"/>
  <c r="AL101" i="71"/>
  <c r="AL101" i="79"/>
  <c r="AN32" i="79"/>
  <c r="AN32" i="71"/>
  <c r="AL103" i="71"/>
  <c r="AL103" i="79"/>
  <c r="AO101" i="79"/>
  <c r="AO101" i="71"/>
  <c r="AN20" i="79"/>
  <c r="AN20" i="71"/>
  <c r="AO20" i="79"/>
  <c r="AO20" i="71"/>
  <c r="AK24" i="71"/>
  <c r="AK24" i="79"/>
  <c r="AL26" i="79"/>
  <c r="AL26" i="71"/>
  <c r="AN91" i="71"/>
  <c r="AN91" i="79"/>
  <c r="AM102" i="71"/>
  <c r="AM102" i="79"/>
  <c r="AO42" i="71"/>
  <c r="AO42" i="79"/>
  <c r="AK32" i="79"/>
  <c r="AK32" i="71"/>
  <c r="AN51" i="79"/>
  <c r="AN51" i="71"/>
  <c r="AO45" i="71"/>
  <c r="AO45" i="79"/>
  <c r="AM82" i="79"/>
  <c r="AM82" i="71"/>
  <c r="AN88" i="79"/>
  <c r="AN88" i="71"/>
  <c r="AL44" i="79"/>
  <c r="AL44" i="71"/>
  <c r="AK37" i="79"/>
  <c r="AK37" i="71"/>
  <c r="AM83" i="71"/>
  <c r="AM83" i="79"/>
  <c r="AL45" i="79"/>
  <c r="AL45" i="71"/>
  <c r="AK98" i="79"/>
  <c r="AK98" i="71"/>
  <c r="AN77" i="71"/>
  <c r="AN77" i="79"/>
  <c r="AK34" i="79"/>
  <c r="AK34" i="71"/>
  <c r="AN83" i="71"/>
  <c r="AN83" i="79"/>
  <c r="AK30" i="79"/>
  <c r="AK30" i="71"/>
  <c r="AN18" i="71"/>
  <c r="AN18" i="79"/>
  <c r="AN40" i="79"/>
  <c r="AN40" i="71"/>
  <c r="AK90" i="71"/>
  <c r="AK90" i="79"/>
  <c r="AK33" i="79"/>
  <c r="AK33" i="71"/>
  <c r="AN35" i="79"/>
  <c r="AN35" i="71"/>
  <c r="AL96" i="79"/>
  <c r="AL96" i="71"/>
  <c r="AL80" i="71"/>
  <c r="AL80" i="79"/>
  <c r="AL47" i="79"/>
  <c r="AL47" i="71"/>
  <c r="AN29" i="71"/>
  <c r="AN29" i="79"/>
  <c r="AK93" i="71"/>
  <c r="AK93" i="79"/>
  <c r="AL39" i="79"/>
  <c r="AL39" i="71"/>
  <c r="AO38" i="79"/>
  <c r="AO38" i="71"/>
  <c r="AL53" i="79"/>
  <c r="AL53" i="71"/>
  <c r="AK53" i="79"/>
  <c r="AK53" i="71"/>
  <c r="AN80" i="79"/>
  <c r="AN80" i="71"/>
  <c r="AN98" i="71"/>
  <c r="AN98" i="79"/>
  <c r="AL42" i="79"/>
  <c r="AL42" i="71"/>
  <c r="AO41" i="71"/>
  <c r="AO41" i="79"/>
  <c r="AK79" i="79"/>
  <c r="AK79" i="71"/>
  <c r="AO48" i="71"/>
  <c r="AO48" i="79"/>
  <c r="AN103" i="79"/>
  <c r="AN103" i="71"/>
  <c r="AM50" i="71"/>
  <c r="AM50" i="79"/>
  <c r="AO39" i="79"/>
  <c r="AO39" i="71"/>
  <c r="AK92" i="71"/>
  <c r="AK92" i="79"/>
  <c r="AN97" i="79"/>
  <c r="AN97" i="71"/>
  <c r="AL89" i="71"/>
  <c r="AL89" i="79"/>
  <c r="AK25" i="71"/>
  <c r="AK25" i="79"/>
  <c r="AM79" i="79"/>
  <c r="AM79" i="71"/>
  <c r="AM94" i="79"/>
  <c r="AM94" i="71"/>
  <c r="AM31" i="79"/>
  <c r="AM31" i="71"/>
  <c r="AO95" i="79"/>
  <c r="AO95" i="71"/>
  <c r="AM80" i="71"/>
  <c r="AM80" i="79"/>
  <c r="AM93" i="71"/>
  <c r="AM93" i="79"/>
  <c r="AL84" i="71"/>
  <c r="AL84" i="79"/>
  <c r="AO93" i="79"/>
  <c r="AO93" i="71"/>
  <c r="AN24" i="71"/>
  <c r="AN24" i="79"/>
  <c r="AM81" i="79"/>
  <c r="AM81" i="71"/>
  <c r="AM90" i="71"/>
  <c r="AM90" i="79"/>
  <c r="AL91" i="71"/>
  <c r="AL91" i="79"/>
  <c r="AM92" i="79"/>
  <c r="AM92" i="71"/>
  <c r="AO14" i="71"/>
  <c r="AO14" i="79"/>
  <c r="AK96" i="71"/>
  <c r="AK96" i="79"/>
  <c r="AO51" i="79"/>
  <c r="AO51" i="71"/>
  <c r="AK81" i="71"/>
  <c r="AK81" i="79"/>
  <c r="AK80" i="79"/>
  <c r="AK80" i="71"/>
  <c r="AN95" i="71"/>
  <c r="AN95" i="79"/>
  <c r="AM95" i="79"/>
  <c r="AM95" i="71"/>
  <c r="AO31" i="79"/>
  <c r="AO31" i="71"/>
  <c r="AN101" i="71"/>
  <c r="AN101" i="79"/>
  <c r="AM104" i="79"/>
  <c r="AM104" i="71"/>
  <c r="AO19" i="71"/>
  <c r="AO19" i="79"/>
  <c r="AK47" i="71"/>
  <c r="AK47" i="79"/>
  <c r="AN99" i="79"/>
  <c r="AN99" i="71"/>
  <c r="AM103" i="79"/>
  <c r="AM103" i="71"/>
  <c r="AO32" i="79"/>
  <c r="AO32" i="71"/>
  <c r="AK85" i="71"/>
  <c r="AK85" i="79"/>
  <c r="AN48" i="79"/>
  <c r="AN48" i="71"/>
  <c r="AO16" i="71"/>
  <c r="AO16" i="79"/>
  <c r="AK40" i="79"/>
  <c r="AK40" i="71"/>
  <c r="AM96" i="79"/>
  <c r="AM96" i="71"/>
  <c r="AM84" i="79"/>
  <c r="AM84" i="71"/>
  <c r="AL51" i="71"/>
  <c r="AL51" i="79"/>
  <c r="AL69" i="79"/>
  <c r="AL69" i="71"/>
  <c r="AK82" i="79"/>
  <c r="AK82" i="71"/>
  <c r="AL93" i="79"/>
  <c r="AL93" i="71"/>
  <c r="AN45" i="71"/>
  <c r="AN45" i="79"/>
  <c r="AM29" i="71"/>
  <c r="AM29" i="79"/>
  <c r="AL37" i="79"/>
  <c r="AL37" i="71"/>
  <c r="AN82" i="79"/>
  <c r="AN82" i="71"/>
  <c r="AM26" i="79"/>
  <c r="AM26" i="71"/>
  <c r="AM40" i="79"/>
  <c r="AM40" i="71"/>
  <c r="AN16" i="71"/>
  <c r="AN16" i="79"/>
  <c r="AL48" i="71"/>
  <c r="AL48" i="79"/>
  <c r="AL88" i="79"/>
  <c r="AL88" i="71"/>
  <c r="AN33" i="79"/>
  <c r="AN33" i="71"/>
  <c r="AO37" i="71"/>
  <c r="AO37" i="79"/>
  <c r="AN46" i="71"/>
  <c r="AN46" i="79"/>
  <c r="AN90" i="71"/>
  <c r="AN90" i="79"/>
  <c r="AN81" i="79"/>
  <c r="AN81" i="71"/>
  <c r="AL104" i="71"/>
  <c r="AL104" i="79"/>
  <c r="AM27" i="71"/>
  <c r="AM27" i="79"/>
  <c r="AN104" i="79"/>
  <c r="AN104" i="71"/>
  <c r="AN47" i="71"/>
  <c r="AN47" i="79"/>
  <c r="AN100" i="79"/>
  <c r="AN100" i="71"/>
  <c r="AN94" i="71"/>
  <c r="AN94" i="79"/>
  <c r="AL99" i="79"/>
  <c r="AL99" i="71"/>
  <c r="AN76" i="79"/>
  <c r="AN76" i="71"/>
  <c r="AN87" i="71"/>
  <c r="AN87" i="79"/>
  <c r="AM98" i="71"/>
  <c r="AM98" i="79"/>
  <c r="AL27" i="79"/>
  <c r="AL27" i="71"/>
  <c r="AO82" i="71"/>
  <c r="AO82" i="79"/>
  <c r="AK99" i="79"/>
  <c r="AK99" i="71"/>
  <c r="AN93" i="79"/>
  <c r="AN93" i="71"/>
  <c r="AM101" i="79"/>
  <c r="AM101" i="71"/>
  <c r="AL24" i="71"/>
  <c r="AL24" i="79"/>
  <c r="AO86" i="71"/>
  <c r="AO86" i="79"/>
  <c r="AK100" i="79"/>
  <c r="AK100" i="71"/>
  <c r="AN86" i="79"/>
  <c r="AN86" i="71"/>
  <c r="AM97" i="79"/>
  <c r="AM97" i="71"/>
  <c r="AO25" i="71"/>
  <c r="AO25" i="79"/>
  <c r="AK36" i="79"/>
  <c r="AK36" i="71"/>
  <c r="AL46" i="71"/>
  <c r="AL46" i="79"/>
  <c r="AK35" i="79"/>
  <c r="AK35" i="71"/>
  <c r="AL85" i="71"/>
  <c r="AL85" i="79"/>
  <c r="AK46" i="71"/>
  <c r="AK46" i="79"/>
  <c r="AM46" i="79"/>
  <c r="AM46" i="71"/>
  <c r="AK50" i="79"/>
  <c r="AK50" i="71"/>
  <c r="AO83" i="79"/>
  <c r="AO83" i="71"/>
  <c r="AO40" i="79"/>
  <c r="AO40" i="71"/>
  <c r="AN30" i="79"/>
  <c r="AN30" i="71"/>
  <c r="AN34" i="71"/>
  <c r="AN34" i="79"/>
  <c r="AL35" i="79"/>
  <c r="AL35" i="71"/>
  <c r="AO44" i="71"/>
  <c r="AO44" i="79"/>
  <c r="AN21" i="79"/>
  <c r="AN21" i="71"/>
  <c r="AM71" i="79"/>
  <c r="AM71" i="71"/>
  <c r="AM72" i="71"/>
  <c r="AM72" i="79"/>
  <c r="AM91" i="71"/>
  <c r="AM91" i="79"/>
  <c r="AM47" i="79"/>
  <c r="AM47" i="71"/>
  <c r="AO88" i="79"/>
  <c r="AO88" i="71"/>
  <c r="AM70" i="79"/>
  <c r="AM70" i="71"/>
  <c r="AM88" i="71"/>
  <c r="AM88" i="79"/>
  <c r="AO50" i="79"/>
  <c r="AO50" i="71"/>
  <c r="AK41" i="79"/>
  <c r="AK41" i="71"/>
  <c r="AM69" i="71"/>
  <c r="AM69" i="79"/>
  <c r="AL36" i="71"/>
  <c r="AL36" i="79"/>
  <c r="AO35" i="71"/>
  <c r="AO35" i="79"/>
  <c r="AK103" i="71"/>
  <c r="AK103" i="79"/>
  <c r="AL52" i="79"/>
  <c r="AL52" i="71"/>
  <c r="AO24" i="79"/>
  <c r="AO24" i="71"/>
  <c r="AK78" i="79"/>
  <c r="AK78" i="71"/>
  <c r="AM51" i="71"/>
  <c r="AM51" i="79"/>
  <c r="AN89" i="79"/>
  <c r="AN89" i="71"/>
  <c r="AO22" i="79"/>
  <c r="AO22" i="71"/>
  <c r="AL92" i="79"/>
  <c r="AL92" i="71"/>
  <c r="AK83" i="71"/>
  <c r="AK83" i="79"/>
  <c r="AO17" i="79"/>
  <c r="AO17" i="71"/>
  <c r="AO18" i="79"/>
  <c r="AO18" i="71"/>
  <c r="Z138" i="82"/>
  <c r="AK137" i="82"/>
  <c r="L47" i="71"/>
  <c r="P21" i="79"/>
  <c r="M33" i="71"/>
  <c r="L44" i="79"/>
  <c r="O47" i="71"/>
  <c r="N44" i="79"/>
  <c r="O33" i="71"/>
  <c r="M47" i="79"/>
  <c r="P23" i="71"/>
  <c r="O35" i="71"/>
  <c r="N37" i="71"/>
  <c r="M44" i="79"/>
  <c r="P35" i="71"/>
  <c r="P10" i="79"/>
  <c r="M55" i="79"/>
  <c r="O36" i="71"/>
  <c r="M57" i="79"/>
  <c r="O48" i="79"/>
  <c r="O44" i="71"/>
  <c r="L54" i="79"/>
  <c r="P37" i="71"/>
  <c r="M34" i="71"/>
  <c r="L46" i="79"/>
  <c r="P22" i="79"/>
  <c r="L36" i="71"/>
  <c r="N46" i="71"/>
  <c r="P13" i="71"/>
  <c r="P34" i="71"/>
  <c r="O57" i="79"/>
  <c r="M45" i="71"/>
  <c r="L44" i="71"/>
  <c r="M35" i="71"/>
  <c r="N38" i="71"/>
  <c r="M46" i="71"/>
  <c r="O37" i="71"/>
  <c r="M56" i="79"/>
  <c r="N42" i="71"/>
  <c r="N34" i="71"/>
  <c r="L45" i="79"/>
  <c r="L55" i="79"/>
  <c r="M58" i="79"/>
  <c r="M47" i="71"/>
  <c r="L33" i="71"/>
  <c r="L35" i="71"/>
  <c r="M43" i="79"/>
  <c r="P20" i="71"/>
  <c r="O56" i="79"/>
  <c r="O42" i="79"/>
  <c r="L58" i="79"/>
  <c r="P9" i="79"/>
  <c r="P12" i="71"/>
  <c r="O45" i="79"/>
  <c r="P11" i="79"/>
  <c r="O60" i="79"/>
  <c r="P12" i="79"/>
  <c r="M45" i="79"/>
  <c r="P46" i="71"/>
  <c r="N36" i="71"/>
  <c r="P36" i="71"/>
  <c r="N56" i="79"/>
  <c r="P47" i="71"/>
  <c r="L43" i="79"/>
  <c r="P13" i="79"/>
  <c r="M59" i="79"/>
  <c r="P11" i="71"/>
  <c r="N52" i="79"/>
  <c r="O43" i="79"/>
  <c r="P20" i="79"/>
  <c r="O46" i="71"/>
  <c r="P38" i="71"/>
  <c r="N47" i="71"/>
  <c r="O47" i="79"/>
  <c r="O58" i="79"/>
  <c r="P45" i="71"/>
  <c r="O55" i="79"/>
  <c r="P23" i="79"/>
  <c r="P9" i="71"/>
  <c r="M36" i="71"/>
  <c r="N48" i="79"/>
  <c r="P10" i="71"/>
  <c r="L56" i="79"/>
  <c r="L37" i="71"/>
  <c r="O45" i="71"/>
  <c r="N55" i="79"/>
  <c r="P21" i="71"/>
  <c r="N58" i="79"/>
  <c r="P33" i="71"/>
  <c r="P22" i="71"/>
  <c r="L57" i="79"/>
  <c r="O59" i="79"/>
  <c r="M37" i="71"/>
  <c r="O34" i="71"/>
  <c r="P24" i="79"/>
  <c r="O32" i="71"/>
  <c r="N45" i="71"/>
  <c r="O54" i="79"/>
  <c r="P32" i="71"/>
  <c r="L47" i="79"/>
  <c r="L34" i="71"/>
  <c r="M46" i="79"/>
  <c r="N57" i="79"/>
  <c r="O38" i="71"/>
  <c r="N59" i="79"/>
  <c r="O46" i="79"/>
  <c r="O44" i="79"/>
  <c r="N46" i="79"/>
  <c r="L45" i="71"/>
  <c r="L46" i="71"/>
  <c r="N47" i="79"/>
  <c r="Q23" i="79" l="1"/>
  <c r="Q22" i="79"/>
  <c r="Q13" i="79"/>
  <c r="Q9" i="79"/>
  <c r="Q20" i="79"/>
  <c r="Q21" i="79"/>
  <c r="Q12" i="79"/>
  <c r="Q11" i="79"/>
  <c r="Q24" i="79"/>
  <c r="Q10" i="79"/>
  <c r="Q44" i="71"/>
  <c r="Q20" i="71"/>
  <c r="R20" i="71" s="1"/>
  <c r="S20" i="71" s="1"/>
  <c r="Q57" i="79"/>
  <c r="Q55" i="79"/>
  <c r="Q22" i="71"/>
  <c r="R22" i="71" s="1"/>
  <c r="S22" i="71" s="1"/>
  <c r="Q46" i="71"/>
  <c r="Q46" i="79"/>
  <c r="Q54" i="79"/>
  <c r="Q9" i="71"/>
  <c r="R9" i="71" s="1"/>
  <c r="S9" i="71" s="1"/>
  <c r="Q33" i="71"/>
  <c r="Q47" i="71"/>
  <c r="Q23" i="71"/>
  <c r="R23" i="71" s="1"/>
  <c r="S23" i="71" s="1"/>
  <c r="Q10" i="71"/>
  <c r="R10" i="71" s="1"/>
  <c r="S10" i="71" s="1"/>
  <c r="Q34" i="71"/>
  <c r="Q44" i="79"/>
  <c r="Q43" i="79"/>
  <c r="Q36" i="71"/>
  <c r="Q12" i="71"/>
  <c r="R12" i="71" s="1"/>
  <c r="S12" i="71" s="1"/>
  <c r="Q35" i="71"/>
  <c r="Q11" i="71"/>
  <c r="R11" i="71" s="1"/>
  <c r="S11" i="71" s="1"/>
  <c r="Q58" i="79"/>
  <c r="Q37" i="71"/>
  <c r="Q13" i="71"/>
  <c r="R13" i="71" s="1"/>
  <c r="S13" i="71" s="1"/>
  <c r="Q21" i="71"/>
  <c r="R21" i="71" s="1"/>
  <c r="S21" i="71" s="1"/>
  <c r="Q45" i="71"/>
  <c r="Q45" i="79"/>
  <c r="Q47" i="79"/>
  <c r="Q56" i="79"/>
  <c r="AN60" i="79"/>
  <c r="AN60" i="71"/>
  <c r="AK70" i="71"/>
  <c r="AK70" i="79"/>
  <c r="AO57" i="71"/>
  <c r="AO57" i="79"/>
  <c r="AN70" i="71"/>
  <c r="AN70" i="79"/>
  <c r="AN55" i="79"/>
  <c r="AN55" i="71"/>
  <c r="AM57" i="79"/>
  <c r="AM57" i="71"/>
  <c r="AK63" i="79"/>
  <c r="AK63" i="71"/>
  <c r="AL62" i="79"/>
  <c r="AL62" i="71"/>
  <c r="AM77" i="71"/>
  <c r="AM77" i="79"/>
  <c r="AK62" i="79"/>
  <c r="AK62" i="71"/>
  <c r="AK60" i="79"/>
  <c r="AK60" i="71"/>
  <c r="AL77" i="79"/>
  <c r="AL77" i="71"/>
  <c r="AK54" i="79"/>
  <c r="AK54" i="71"/>
  <c r="AO75" i="79"/>
  <c r="AO75" i="71"/>
  <c r="AO71" i="71"/>
  <c r="AO71" i="79"/>
  <c r="AK67" i="79"/>
  <c r="AK67" i="71"/>
  <c r="AO66" i="71"/>
  <c r="AO66" i="79"/>
  <c r="AO59" i="79"/>
  <c r="AO59" i="71"/>
  <c r="AM64" i="71"/>
  <c r="AM64" i="79"/>
  <c r="AK14" i="79"/>
  <c r="AK14" i="71"/>
  <c r="AL14" i="71"/>
  <c r="AL14" i="79"/>
  <c r="AM60" i="79"/>
  <c r="AM60" i="71"/>
  <c r="AK57" i="71"/>
  <c r="AK57" i="79"/>
  <c r="AM68" i="79"/>
  <c r="AM68" i="71"/>
  <c r="AM16" i="71"/>
  <c r="AM16" i="79"/>
  <c r="AL68" i="71"/>
  <c r="AL68" i="79"/>
  <c r="AN71" i="79"/>
  <c r="AN71" i="71"/>
  <c r="AL56" i="79"/>
  <c r="AL56" i="71"/>
  <c r="AL19" i="79"/>
  <c r="AL19" i="71"/>
  <c r="AO67" i="71"/>
  <c r="AO67" i="79"/>
  <c r="AK23" i="79"/>
  <c r="AK23" i="71"/>
  <c r="AN67" i="79"/>
  <c r="AN67" i="71"/>
  <c r="AO53" i="71"/>
  <c r="AO53" i="79"/>
  <c r="AK17" i="79"/>
  <c r="AK17" i="71"/>
  <c r="AL55" i="71"/>
  <c r="AL55" i="79"/>
  <c r="AL76" i="79"/>
  <c r="AL76" i="71"/>
  <c r="AK16" i="79"/>
  <c r="AK16" i="71"/>
  <c r="AK21" i="79"/>
  <c r="AK21" i="71"/>
  <c r="AL20" i="79"/>
  <c r="AL20" i="71"/>
  <c r="AK75" i="79"/>
  <c r="AK75" i="71"/>
  <c r="AL22" i="71"/>
  <c r="AL22" i="79"/>
  <c r="AO73" i="71"/>
  <c r="AO73" i="79"/>
  <c r="AK74" i="79"/>
  <c r="AK74" i="71"/>
  <c r="AO62" i="79"/>
  <c r="AO62" i="71"/>
  <c r="AO63" i="79"/>
  <c r="AO63" i="71"/>
  <c r="AK72" i="79"/>
  <c r="AK72" i="71"/>
  <c r="AN65" i="71"/>
  <c r="AN65" i="79"/>
  <c r="AK66" i="71"/>
  <c r="AK66" i="79"/>
  <c r="AL60" i="71"/>
  <c r="AL60" i="79"/>
  <c r="AN53" i="79"/>
  <c r="AN53" i="71"/>
  <c r="AM65" i="79"/>
  <c r="AM65" i="71"/>
  <c r="AN68" i="79"/>
  <c r="AN68" i="71"/>
  <c r="AN64" i="79"/>
  <c r="AN64" i="71"/>
  <c r="AM18" i="79"/>
  <c r="AM18" i="71"/>
  <c r="AM15" i="79"/>
  <c r="AM15" i="71"/>
  <c r="AM66" i="79"/>
  <c r="AM66" i="71"/>
  <c r="AM55" i="71"/>
  <c r="AM55" i="79"/>
  <c r="AM78" i="71"/>
  <c r="AM78" i="79"/>
  <c r="AK58" i="79"/>
  <c r="AK58" i="71"/>
  <c r="AK69" i="79"/>
  <c r="AK69" i="71"/>
  <c r="AN72" i="71"/>
  <c r="AN72" i="79"/>
  <c r="AN74" i="79"/>
  <c r="AN74" i="71"/>
  <c r="AN6" i="71"/>
  <c r="AN6" i="79"/>
  <c r="AO54" i="71"/>
  <c r="AO54" i="79"/>
  <c r="AL64" i="79"/>
  <c r="AL64" i="71"/>
  <c r="AL54" i="79"/>
  <c r="AL54" i="71"/>
  <c r="AM74" i="71"/>
  <c r="AM74" i="79"/>
  <c r="AL67" i="71"/>
  <c r="AL67" i="79"/>
  <c r="AL59" i="79"/>
  <c r="AL59" i="71"/>
  <c r="AK19" i="79"/>
  <c r="AK19" i="71"/>
  <c r="AL18" i="79"/>
  <c r="AL18" i="71"/>
  <c r="AL66" i="79"/>
  <c r="AL66" i="71"/>
  <c r="AO74" i="79"/>
  <c r="AO74" i="71"/>
  <c r="AL17" i="79"/>
  <c r="AL17" i="71"/>
  <c r="AO61" i="71"/>
  <c r="AO61" i="79"/>
  <c r="AO64" i="79"/>
  <c r="AO64" i="71"/>
  <c r="AL21" i="79"/>
  <c r="AL21" i="71"/>
  <c r="AK61" i="71"/>
  <c r="AK61" i="79"/>
  <c r="AN66" i="79"/>
  <c r="AN66" i="71"/>
  <c r="AK68" i="71"/>
  <c r="AK68" i="79"/>
  <c r="AN73" i="79"/>
  <c r="AN73" i="71"/>
  <c r="AL15" i="71"/>
  <c r="AL15" i="79"/>
  <c r="AM22" i="71"/>
  <c r="AM22" i="79"/>
  <c r="AM14" i="79"/>
  <c r="AM14" i="71"/>
  <c r="AM61" i="71"/>
  <c r="AM61" i="79"/>
  <c r="AM59" i="71"/>
  <c r="AM59" i="79"/>
  <c r="AK71" i="71"/>
  <c r="AK71" i="79"/>
  <c r="AO72" i="79"/>
  <c r="AO72" i="71"/>
  <c r="AL65" i="79"/>
  <c r="AL65" i="71"/>
  <c r="AK15" i="79"/>
  <c r="AK15" i="71"/>
  <c r="AO6" i="79"/>
  <c r="AO6" i="71"/>
  <c r="AM54" i="71"/>
  <c r="AM54" i="79"/>
  <c r="AO56" i="71"/>
  <c r="AO56" i="79"/>
  <c r="AN54" i="71"/>
  <c r="AN54" i="79"/>
  <c r="AL57" i="79"/>
  <c r="AL57" i="71"/>
  <c r="AM75" i="71"/>
  <c r="AM75" i="79"/>
  <c r="AN59" i="71"/>
  <c r="AN59" i="79"/>
  <c r="AN56" i="71"/>
  <c r="AN56" i="79"/>
  <c r="AL58" i="79"/>
  <c r="AL58" i="71"/>
  <c r="AK22" i="79"/>
  <c r="AK22" i="71"/>
  <c r="AM20" i="71"/>
  <c r="AM20" i="79"/>
  <c r="AO69" i="79"/>
  <c r="AO69" i="71"/>
  <c r="AL61" i="79"/>
  <c r="AL61" i="71"/>
  <c r="AO65" i="79"/>
  <c r="AO65" i="71"/>
  <c r="AO58" i="79"/>
  <c r="AO58" i="71"/>
  <c r="AK18" i="79"/>
  <c r="AK18" i="71"/>
  <c r="AK73" i="71"/>
  <c r="AK73" i="79"/>
  <c r="AK59" i="79"/>
  <c r="AK59" i="71"/>
  <c r="AN69" i="79"/>
  <c r="AN69" i="71"/>
  <c r="AN57" i="79"/>
  <c r="AN57" i="71"/>
  <c r="AN63" i="79"/>
  <c r="AN63" i="71"/>
  <c r="AM63" i="79"/>
  <c r="AM63" i="71"/>
  <c r="AM67" i="71"/>
  <c r="AM67" i="79"/>
  <c r="AN75" i="71"/>
  <c r="AN75" i="79"/>
  <c r="AN58" i="79"/>
  <c r="AN58" i="71"/>
  <c r="AL16" i="79"/>
  <c r="AL16" i="71"/>
  <c r="AK56" i="79"/>
  <c r="AK56" i="71"/>
  <c r="AK55" i="79"/>
  <c r="AK55" i="71"/>
  <c r="AM62" i="79"/>
  <c r="AM62" i="71"/>
  <c r="AM56" i="79"/>
  <c r="AM56" i="71"/>
  <c r="AO55" i="71"/>
  <c r="AO55" i="79"/>
  <c r="AK64" i="71"/>
  <c r="AK64" i="79"/>
  <c r="AK20" i="71"/>
  <c r="AK20" i="79"/>
  <c r="AM76" i="79"/>
  <c r="AM76" i="71"/>
  <c r="AL75" i="79"/>
  <c r="AL75" i="71"/>
  <c r="AL73" i="79"/>
  <c r="AL73" i="71"/>
  <c r="AN62" i="71"/>
  <c r="AN62" i="79"/>
  <c r="AL78" i="79"/>
  <c r="AL78" i="71"/>
  <c r="AL74" i="79"/>
  <c r="AL74" i="71"/>
  <c r="AO70" i="71"/>
  <c r="AO70" i="79"/>
  <c r="AM17" i="79"/>
  <c r="AM17" i="71"/>
  <c r="AO60" i="79"/>
  <c r="AO60" i="71"/>
  <c r="AO68" i="79"/>
  <c r="AO68" i="71"/>
  <c r="AL63" i="71"/>
  <c r="AL63" i="79"/>
  <c r="AL23" i="79"/>
  <c r="AL23" i="71"/>
  <c r="AK76" i="71"/>
  <c r="AK76" i="79"/>
  <c r="AN61" i="79"/>
  <c r="AN61" i="71"/>
  <c r="AM21" i="71"/>
  <c r="AM21" i="79"/>
  <c r="AM23" i="79"/>
  <c r="AM23" i="71"/>
  <c r="AM58" i="79"/>
  <c r="AM58" i="71"/>
  <c r="AM19" i="79"/>
  <c r="AM19" i="71"/>
  <c r="AK65" i="79"/>
  <c r="AK65" i="71"/>
  <c r="Z139" i="82"/>
  <c r="AK138" i="82"/>
  <c r="P16" i="79"/>
  <c r="N43" i="71"/>
  <c r="P41" i="71"/>
  <c r="N40" i="71"/>
  <c r="L41" i="79"/>
  <c r="P19" i="79"/>
  <c r="P40" i="71"/>
  <c r="N33" i="71"/>
  <c r="N42" i="79"/>
  <c r="L53" i="79"/>
  <c r="L38" i="71"/>
  <c r="L48" i="79"/>
  <c r="L43" i="71"/>
  <c r="O43" i="71"/>
  <c r="O41" i="71"/>
  <c r="L42" i="79"/>
  <c r="O39" i="71"/>
  <c r="P7" i="79"/>
  <c r="P17" i="71"/>
  <c r="P14" i="79"/>
  <c r="P18" i="71"/>
  <c r="M40" i="71"/>
  <c r="N41" i="79"/>
  <c r="M43" i="71"/>
  <c r="M42" i="79"/>
  <c r="M41" i="71"/>
  <c r="P19" i="71"/>
  <c r="M48" i="79"/>
  <c r="N31" i="71"/>
  <c r="L52" i="79"/>
  <c r="N39" i="71"/>
  <c r="P14" i="71"/>
  <c r="N54" i="79"/>
  <c r="P17" i="79"/>
  <c r="P42" i="71"/>
  <c r="P8" i="79"/>
  <c r="P15" i="71"/>
  <c r="N41" i="71"/>
  <c r="M52" i="79"/>
  <c r="P18" i="79"/>
  <c r="M44" i="71"/>
  <c r="O40" i="71"/>
  <c r="O29" i="71"/>
  <c r="O42" i="71"/>
  <c r="L40" i="71"/>
  <c r="M41" i="79"/>
  <c r="P39" i="71"/>
  <c r="M39" i="71"/>
  <c r="O51" i="79"/>
  <c r="L39" i="71"/>
  <c r="M51" i="79"/>
  <c r="N53" i="79"/>
  <c r="O50" i="79"/>
  <c r="L50" i="79"/>
  <c r="N43" i="79"/>
  <c r="M38" i="71"/>
  <c r="L49" i="79"/>
  <c r="L51" i="79"/>
  <c r="P29" i="71"/>
  <c r="P8" i="71"/>
  <c r="M54" i="79"/>
  <c r="N51" i="79"/>
  <c r="M53" i="79"/>
  <c r="O53" i="79"/>
  <c r="N32" i="71"/>
  <c r="M31" i="71"/>
  <c r="O39" i="79"/>
  <c r="M50" i="79"/>
  <c r="O49" i="79"/>
  <c r="P44" i="71"/>
  <c r="M42" i="71"/>
  <c r="N50" i="79"/>
  <c r="L42" i="71"/>
  <c r="P7" i="71"/>
  <c r="P43" i="71"/>
  <c r="L32" i="71"/>
  <c r="N49" i="79"/>
  <c r="P16" i="71"/>
  <c r="L31" i="71"/>
  <c r="L41" i="71"/>
  <c r="P15" i="79"/>
  <c r="M49" i="79"/>
  <c r="N44" i="71"/>
  <c r="O52" i="79"/>
  <c r="M32" i="71"/>
  <c r="R10" i="79" l="1"/>
  <c r="R24" i="79"/>
  <c r="R11" i="79"/>
  <c r="R12" i="79"/>
  <c r="R21" i="79"/>
  <c r="R20" i="79"/>
  <c r="R9" i="79"/>
  <c r="R13" i="79"/>
  <c r="R22" i="79"/>
  <c r="R23" i="79"/>
  <c r="Q15" i="79"/>
  <c r="Q19" i="79"/>
  <c r="Q18" i="79"/>
  <c r="Q17" i="79"/>
  <c r="Q8" i="79"/>
  <c r="Q14" i="79"/>
  <c r="Q16" i="79"/>
  <c r="Q7" i="79"/>
  <c r="Q49" i="79"/>
  <c r="Q14" i="71"/>
  <c r="R14" i="71" s="1"/>
  <c r="S14" i="71" s="1"/>
  <c r="Q38" i="71"/>
  <c r="Q31" i="71"/>
  <c r="Q7" i="71"/>
  <c r="R7" i="71" s="1"/>
  <c r="S7" i="71" s="1"/>
  <c r="Q32" i="71"/>
  <c r="Q8" i="71"/>
  <c r="R8" i="71" s="1"/>
  <c r="S8" i="71" s="1"/>
  <c r="Q50" i="79"/>
  <c r="Q48" i="79"/>
  <c r="Q41" i="79"/>
  <c r="Q42" i="79"/>
  <c r="Q18" i="71"/>
  <c r="R18" i="71" s="1"/>
  <c r="S18" i="71" s="1"/>
  <c r="Q42" i="71"/>
  <c r="Q43" i="71"/>
  <c r="Q19" i="71"/>
  <c r="R19" i="71" s="1"/>
  <c r="S19" i="71" s="1"/>
  <c r="Q40" i="71"/>
  <c r="Q16" i="71"/>
  <c r="R16" i="71" s="1"/>
  <c r="S16" i="71" s="1"/>
  <c r="Q52" i="79"/>
  <c r="Q17" i="71"/>
  <c r="R17" i="71" s="1"/>
  <c r="S17" i="71" s="1"/>
  <c r="Q41" i="71"/>
  <c r="Q53" i="79"/>
  <c r="Q51" i="79"/>
  <c r="Q15" i="71"/>
  <c r="R15" i="71" s="1"/>
  <c r="S15" i="71" s="1"/>
  <c r="Q39" i="71"/>
  <c r="AL6" i="79"/>
  <c r="AL6" i="71"/>
  <c r="AO7" i="79"/>
  <c r="AO7" i="71"/>
  <c r="AK6" i="71"/>
  <c r="AK6" i="79"/>
  <c r="AM6" i="71"/>
  <c r="AM6" i="79"/>
  <c r="AN7" i="79"/>
  <c r="AN7" i="71"/>
  <c r="AK139" i="82"/>
  <c r="Z140" i="82"/>
  <c r="M39" i="79"/>
  <c r="M29" i="71"/>
  <c r="L39" i="79"/>
  <c r="N29" i="71"/>
  <c r="N39" i="79"/>
  <c r="L29" i="71"/>
  <c r="P5" i="71"/>
  <c r="P5" i="79"/>
  <c r="S10" i="79" l="1"/>
  <c r="R18" i="79"/>
  <c r="S20" i="79"/>
  <c r="R19" i="79"/>
  <c r="R8" i="79"/>
  <c r="S21" i="79"/>
  <c r="S23" i="79"/>
  <c r="S12" i="79"/>
  <c r="R17" i="79"/>
  <c r="R15" i="79"/>
  <c r="S22" i="79"/>
  <c r="S11" i="79"/>
  <c r="R7" i="79"/>
  <c r="S9" i="79"/>
  <c r="R16" i="79"/>
  <c r="S13" i="79"/>
  <c r="S24" i="79"/>
  <c r="R14" i="79"/>
  <c r="Q5" i="71"/>
  <c r="R5" i="71" s="1"/>
  <c r="S5" i="71" s="1"/>
  <c r="Q29" i="71"/>
  <c r="Q5" i="79"/>
  <c r="Q39" i="79"/>
  <c r="AN8" i="79"/>
  <c r="AN8" i="71"/>
  <c r="AO8" i="71"/>
  <c r="AO8" i="79"/>
  <c r="AK7" i="79"/>
  <c r="AK7" i="71"/>
  <c r="AL7" i="79"/>
  <c r="AL7" i="71"/>
  <c r="AM7" i="79"/>
  <c r="AM7" i="71"/>
  <c r="AK140" i="82"/>
  <c r="Z141" i="82"/>
  <c r="S7" i="79" l="1"/>
  <c r="S19" i="79"/>
  <c r="R5" i="79"/>
  <c r="S18" i="79"/>
  <c r="S14" i="79"/>
  <c r="S8" i="79"/>
  <c r="S15" i="79"/>
  <c r="S16" i="79"/>
  <c r="S17" i="79"/>
  <c r="AL8" i="71"/>
  <c r="AL8" i="79"/>
  <c r="AM8" i="71"/>
  <c r="AM8" i="79"/>
  <c r="AN9" i="79"/>
  <c r="AN9" i="71"/>
  <c r="AO9" i="79"/>
  <c r="AO9" i="71"/>
  <c r="AK8" i="71"/>
  <c r="AK8" i="79"/>
  <c r="Z142" i="82"/>
  <c r="AK142" i="82"/>
  <c r="AK141" i="82"/>
  <c r="P30" i="71"/>
  <c r="O30" i="71"/>
  <c r="O40" i="79"/>
  <c r="S5" i="79" l="1"/>
  <c r="AN10" i="71"/>
  <c r="AN10" i="79"/>
  <c r="AL9" i="79"/>
  <c r="AL9" i="71"/>
  <c r="AO10" i="79"/>
  <c r="AO10" i="71"/>
  <c r="AM9" i="79"/>
  <c r="AM9" i="71"/>
  <c r="AK9" i="79"/>
  <c r="AK9" i="71"/>
  <c r="Z143" i="82"/>
  <c r="AM10" i="71" l="1"/>
  <c r="AM10" i="79"/>
  <c r="AO11" i="71"/>
  <c r="AO11" i="79"/>
  <c r="AK10" i="79"/>
  <c r="AK10" i="71"/>
  <c r="AL10" i="79"/>
  <c r="AL10" i="71"/>
  <c r="AN11" i="79"/>
  <c r="AN11" i="71"/>
  <c r="AK143" i="82"/>
  <c r="Z144" i="82"/>
  <c r="M30" i="71"/>
  <c r="L30" i="71"/>
  <c r="M40" i="79"/>
  <c r="N40" i="79"/>
  <c r="P6" i="79"/>
  <c r="L40" i="79"/>
  <c r="P6" i="71"/>
  <c r="N30" i="71"/>
  <c r="Q6" i="79" l="1"/>
  <c r="Q40" i="79"/>
  <c r="Q6" i="71"/>
  <c r="R6" i="71" s="1"/>
  <c r="S6" i="71" s="1"/>
  <c r="Q30" i="71"/>
  <c r="AN13" i="71"/>
  <c r="AN13" i="79"/>
  <c r="AM11" i="71"/>
  <c r="AM11" i="79"/>
  <c r="AK11" i="79"/>
  <c r="AK11" i="71"/>
  <c r="AO12" i="71"/>
  <c r="AO12" i="79"/>
  <c r="AO13" i="79"/>
  <c r="AO13" i="71"/>
  <c r="AL11" i="79"/>
  <c r="AL11" i="71"/>
  <c r="AN12" i="71"/>
  <c r="AN12" i="79"/>
  <c r="Z145" i="82"/>
  <c r="AK145" i="82"/>
  <c r="AK144" i="82"/>
  <c r="O31" i="71"/>
  <c r="P31" i="71"/>
  <c r="O41" i="79"/>
  <c r="R6" i="79" l="1"/>
  <c r="AM12" i="71"/>
  <c r="AM12" i="79"/>
  <c r="AK12" i="71"/>
  <c r="AK12" i="79"/>
  <c r="AM13" i="79"/>
  <c r="AM13" i="71"/>
  <c r="AL13" i="79"/>
  <c r="AL13" i="71"/>
  <c r="AL12" i="71"/>
  <c r="AL12" i="79"/>
  <c r="Z146" i="82"/>
  <c r="S6" i="79" l="1"/>
  <c r="AK13" i="71"/>
  <c r="AK13" i="79"/>
  <c r="Z147" i="82"/>
  <c r="AK146" i="82"/>
  <c r="CE141" i="65" l="1"/>
  <c r="CE96" i="65"/>
  <c r="CE186" i="65"/>
  <c r="CE6" i="65"/>
  <c r="CE51" i="65"/>
  <c r="AK147" i="82"/>
  <c r="Z148" i="82"/>
  <c r="CE187" i="65" l="1"/>
  <c r="CE52" i="65"/>
  <c r="AK148" i="82"/>
  <c r="Z149" i="82"/>
  <c r="AK149" i="82"/>
  <c r="CE185" i="65" l="1"/>
  <c r="CE50" i="65"/>
  <c r="CE140" i="65"/>
  <c r="CE5" i="65"/>
  <c r="CE95" i="65"/>
  <c r="BV6" i="69"/>
  <c r="BV7" i="69" s="1"/>
  <c r="BV8" i="69" s="1"/>
  <c r="Z150" i="82"/>
  <c r="AK150" i="82"/>
  <c r="BW6" i="69" l="1"/>
  <c r="BW7" i="69" s="1"/>
  <c r="BW8" i="69" s="1"/>
  <c r="CF5" i="65"/>
  <c r="CG5" i="65"/>
  <c r="CG6" i="65" s="1"/>
  <c r="CG7" i="65" s="1"/>
  <c r="CG8" i="65" s="1"/>
  <c r="CG9" i="65" s="1"/>
  <c r="CG10" i="65" s="1"/>
  <c r="CG11" i="65" s="1"/>
  <c r="CG12" i="65" s="1"/>
  <c r="CG13" i="65" s="1"/>
  <c r="CG14" i="65" s="1"/>
  <c r="CG15" i="65" s="1"/>
  <c r="CG16" i="65" s="1"/>
  <c r="CG17" i="65" s="1"/>
  <c r="CG18" i="65" s="1"/>
  <c r="CG19" i="65" s="1"/>
  <c r="CG20" i="65" s="1"/>
  <c r="BX6" i="69"/>
  <c r="BX7" i="69" s="1"/>
  <c r="BX8" i="69" s="1"/>
  <c r="CH5" i="65"/>
  <c r="CH6" i="65" s="1"/>
  <c r="CH7" i="65" s="1"/>
  <c r="CH8" i="65" s="1"/>
  <c r="CH9" i="65" s="1"/>
  <c r="CH10" i="65" s="1"/>
  <c r="CH11" i="65" s="1"/>
  <c r="CH12" i="65" s="1"/>
  <c r="CH13" i="65" s="1"/>
  <c r="CH14" i="65" s="1"/>
  <c r="CH15" i="65" s="1"/>
  <c r="CH16" i="65" s="1"/>
  <c r="CH17" i="65" s="1"/>
  <c r="CH18" i="65" s="1"/>
  <c r="CH19" i="65" s="1"/>
  <c r="CH20" i="65" s="1"/>
  <c r="BU6" i="69"/>
  <c r="Z151" i="82"/>
  <c r="Z152" i="82" s="1"/>
  <c r="AK151" i="82"/>
  <c r="CI5" i="65" l="1"/>
  <c r="CF6" i="65"/>
  <c r="CF7" i="65" s="1"/>
  <c r="BY6" i="69"/>
  <c r="BU7" i="69"/>
  <c r="Z153" i="82"/>
  <c r="AK153" i="82"/>
  <c r="AK152" i="82"/>
  <c r="CI7" i="65" l="1"/>
  <c r="CF8" i="65"/>
  <c r="CE189" i="65"/>
  <c r="CE54" i="65"/>
  <c r="CE188" i="65"/>
  <c r="CE53" i="65"/>
  <c r="CI6" i="65"/>
  <c r="BU8" i="69"/>
  <c r="BY7" i="69"/>
  <c r="BW9" i="69"/>
  <c r="BV9" i="69"/>
  <c r="Z154" i="82"/>
  <c r="AK154" i="82"/>
  <c r="CI8" i="65" l="1"/>
  <c r="CF9" i="65"/>
  <c r="CE190" i="65"/>
  <c r="CE55" i="65"/>
  <c r="BW10" i="69"/>
  <c r="BW11" i="69" s="1"/>
  <c r="BV10" i="69"/>
  <c r="BX9" i="69"/>
  <c r="BX10" i="69" s="1"/>
  <c r="BY8" i="69"/>
  <c r="BU9" i="69"/>
  <c r="Z155" i="82"/>
  <c r="Z156" i="82"/>
  <c r="Z157" i="82"/>
  <c r="AK156" i="82"/>
  <c r="Z158" i="82"/>
  <c r="AK157" i="82"/>
  <c r="CF10" i="65" l="1"/>
  <c r="CI9" i="65"/>
  <c r="BU10" i="69"/>
  <c r="BY9" i="69"/>
  <c r="BX11" i="69"/>
  <c r="BV11" i="69"/>
  <c r="Z159" i="82"/>
  <c r="AK158" i="82"/>
  <c r="AK155" i="82"/>
  <c r="CI10" i="65" l="1"/>
  <c r="CF11" i="65"/>
  <c r="CE191" i="65"/>
  <c r="CE56" i="65"/>
  <c r="BV12" i="69"/>
  <c r="BU11" i="69"/>
  <c r="BY10" i="69"/>
  <c r="BW12" i="69"/>
  <c r="BX12" i="69"/>
  <c r="AK159" i="82"/>
  <c r="Z160" i="82"/>
  <c r="CI11" i="65" l="1"/>
  <c r="CF12" i="65"/>
  <c r="BY11" i="69"/>
  <c r="BU12" i="69"/>
  <c r="AK160" i="82"/>
  <c r="Z161" i="82"/>
  <c r="CI12" i="65" l="1"/>
  <c r="CF13" i="65"/>
  <c r="BY12" i="69"/>
  <c r="AK161" i="82"/>
  <c r="Z162" i="82"/>
  <c r="CI13" i="65" l="1"/>
  <c r="CF14" i="65"/>
  <c r="CE192" i="65"/>
  <c r="CE57" i="65"/>
  <c r="BV13" i="69"/>
  <c r="AK162" i="82"/>
  <c r="Z163" i="82"/>
  <c r="CI14" i="65" l="1"/>
  <c r="CF15" i="65"/>
  <c r="BU13" i="69"/>
  <c r="BW13" i="69"/>
  <c r="BX13" i="69"/>
  <c r="Z164" i="82"/>
  <c r="AK163" i="82"/>
  <c r="CI15" i="65" l="1"/>
  <c r="CF16" i="65"/>
  <c r="BY13" i="69"/>
  <c r="Z165" i="82"/>
  <c r="AK165" i="82"/>
  <c r="AK164" i="82"/>
  <c r="CI16" i="65" l="1"/>
  <c r="CF17" i="65"/>
  <c r="CE58" i="65"/>
  <c r="CE193" i="65"/>
  <c r="BV14" i="69"/>
  <c r="Z166" i="82"/>
  <c r="CI17" i="65" l="1"/>
  <c r="CF18" i="65"/>
  <c r="BW14" i="69"/>
  <c r="BU14" i="69"/>
  <c r="BX14" i="69"/>
  <c r="Z167" i="82"/>
  <c r="AK166" i="82"/>
  <c r="CI18" i="65" l="1"/>
  <c r="CF19" i="65"/>
  <c r="BY14" i="69"/>
  <c r="AK167" i="82"/>
  <c r="Z168" i="82"/>
  <c r="CI19" i="65" l="1"/>
  <c r="CF20" i="65"/>
  <c r="CI20" i="65" s="1"/>
  <c r="CE59" i="65"/>
  <c r="CE194" i="65"/>
  <c r="BV15" i="69"/>
  <c r="AK168" i="82"/>
  <c r="Z169" i="82"/>
  <c r="BX15" i="69" l="1"/>
  <c r="BW15" i="69"/>
  <c r="BU15" i="69"/>
  <c r="AK169" i="82"/>
  <c r="Z170" i="82"/>
  <c r="BY15" i="69" l="1"/>
  <c r="Z171" i="82"/>
  <c r="AK170" i="82"/>
  <c r="CE195" i="65" l="1"/>
  <c r="CE60" i="65"/>
  <c r="BV16" i="69"/>
  <c r="AK171" i="82"/>
  <c r="Z172" i="82"/>
  <c r="BX16" i="69" l="1"/>
  <c r="BU16" i="69"/>
  <c r="BW16" i="69"/>
  <c r="AK172" i="82"/>
  <c r="Z173" i="82"/>
  <c r="BY16" i="69" l="1"/>
  <c r="Z174" i="82"/>
  <c r="AK173" i="82"/>
  <c r="CE61" i="65" l="1"/>
  <c r="CE196" i="65"/>
  <c r="BV17" i="69"/>
  <c r="AK174" i="82"/>
  <c r="Z175" i="82"/>
  <c r="BX17" i="69" l="1"/>
  <c r="BU17" i="69"/>
  <c r="BW17" i="69"/>
  <c r="AK175" i="82"/>
  <c r="Z176" i="82"/>
  <c r="BY17" i="69" l="1"/>
  <c r="AK176" i="82"/>
  <c r="Z177" i="82"/>
  <c r="CE197" i="65" l="1"/>
  <c r="CE62" i="65"/>
  <c r="BV18" i="69"/>
  <c r="Z178" i="82"/>
  <c r="AK177" i="82"/>
  <c r="BX18" i="69" l="1"/>
  <c r="BW18" i="69"/>
  <c r="BU18" i="69"/>
  <c r="Z179" i="82"/>
  <c r="AK178" i="82"/>
  <c r="BY18" i="69" l="1"/>
  <c r="AK179" i="82"/>
  <c r="Z180" i="82"/>
  <c r="CE198" i="65" l="1"/>
  <c r="CE63" i="65"/>
  <c r="BV19" i="69"/>
  <c r="AK180" i="82"/>
  <c r="Z181" i="82"/>
  <c r="BW19" i="69" l="1"/>
  <c r="BX19" i="69"/>
  <c r="BU19" i="69"/>
  <c r="Z182" i="82"/>
  <c r="AK181" i="82"/>
  <c r="BY19" i="69" l="1"/>
  <c r="AK182" i="82"/>
  <c r="Z183" i="82"/>
  <c r="CE200" i="65" l="1"/>
  <c r="CE65" i="65"/>
  <c r="CE199" i="65"/>
  <c r="CE64" i="65"/>
  <c r="BV20" i="69"/>
  <c r="BV21" i="69" s="1"/>
  <c r="Z184" i="82"/>
  <c r="AK183" i="82"/>
  <c r="BU20" i="69" l="1"/>
  <c r="BW20" i="69"/>
  <c r="BW21" i="69" s="1"/>
  <c r="BX20" i="69"/>
  <c r="BX21" i="69" s="1"/>
  <c r="Z185" i="82"/>
  <c r="AK185" i="82" s="1"/>
  <c r="AK184" i="82"/>
  <c r="BU21" i="69" l="1"/>
  <c r="BY21" i="69" s="1"/>
  <c r="BY20" i="69"/>
  <c r="Z186" i="82"/>
  <c r="BV141" i="69" l="1"/>
  <c r="BV142" i="69" s="1"/>
  <c r="BV143" i="69" s="1"/>
  <c r="BV144" i="69" s="1"/>
  <c r="BV145" i="69" s="1"/>
  <c r="BV146" i="69" s="1"/>
  <c r="BV147" i="69" s="1"/>
  <c r="BV148" i="69" s="1"/>
  <c r="BV149" i="69" s="1"/>
  <c r="BV51" i="69"/>
  <c r="BV52" i="69" s="1"/>
  <c r="BV53" i="69" s="1"/>
  <c r="BV54" i="69" s="1"/>
  <c r="BV55" i="69" s="1"/>
  <c r="BV56" i="69" s="1"/>
  <c r="BV57" i="69" s="1"/>
  <c r="BV58" i="69" s="1"/>
  <c r="BV59" i="69" s="1"/>
  <c r="BV60" i="69" s="1"/>
  <c r="Z187" i="82"/>
  <c r="AK186" i="82"/>
  <c r="BU141" i="69" l="1"/>
  <c r="CH140" i="65"/>
  <c r="CH141" i="65" s="1"/>
  <c r="CH142" i="65" s="1"/>
  <c r="CH143" i="65" s="1"/>
  <c r="CH144" i="65" s="1"/>
  <c r="CH145" i="65" s="1"/>
  <c r="CH146" i="65" s="1"/>
  <c r="CH147" i="65" s="1"/>
  <c r="CH148" i="65" s="1"/>
  <c r="CH149" i="65" s="1"/>
  <c r="CH150" i="65" s="1"/>
  <c r="CH151" i="65" s="1"/>
  <c r="CH152" i="65" s="1"/>
  <c r="CH153" i="65" s="1"/>
  <c r="CH154" i="65" s="1"/>
  <c r="CH155" i="65" s="1"/>
  <c r="BU186" i="69"/>
  <c r="CH185" i="65"/>
  <c r="CH186" i="65" s="1"/>
  <c r="CH187" i="65" s="1"/>
  <c r="CH188" i="65" s="1"/>
  <c r="CH189" i="65" s="1"/>
  <c r="CH190" i="65" s="1"/>
  <c r="CH191" i="65" s="1"/>
  <c r="CH192" i="65" s="1"/>
  <c r="CH193" i="65" s="1"/>
  <c r="CH194" i="65" s="1"/>
  <c r="CH195" i="65" s="1"/>
  <c r="CH196" i="65" s="1"/>
  <c r="CH197" i="65" s="1"/>
  <c r="CH198" i="65" s="1"/>
  <c r="CH199" i="65" s="1"/>
  <c r="CH200" i="65" s="1"/>
  <c r="BU51" i="69"/>
  <c r="CH50" i="65"/>
  <c r="CF50" i="65"/>
  <c r="CF51" i="65" s="1"/>
  <c r="CF52" i="65" s="1"/>
  <c r="BW51" i="69"/>
  <c r="BW52" i="69" s="1"/>
  <c r="BW53" i="69" s="1"/>
  <c r="BW54" i="69" s="1"/>
  <c r="BW55" i="69" s="1"/>
  <c r="BW56" i="69" s="1"/>
  <c r="BW57" i="69" s="1"/>
  <c r="BW58" i="69" s="1"/>
  <c r="BW59" i="69" s="1"/>
  <c r="BW60" i="69" s="1"/>
  <c r="CG140" i="65"/>
  <c r="CG141" i="65" s="1"/>
  <c r="CG142" i="65" s="1"/>
  <c r="CG143" i="65" s="1"/>
  <c r="CG144" i="65" s="1"/>
  <c r="CG145" i="65" s="1"/>
  <c r="CG146" i="65" s="1"/>
  <c r="CG147" i="65" s="1"/>
  <c r="CG148" i="65" s="1"/>
  <c r="CG149" i="65" s="1"/>
  <c r="CG150" i="65" s="1"/>
  <c r="CG151" i="65" s="1"/>
  <c r="CG152" i="65" s="1"/>
  <c r="CG153" i="65" s="1"/>
  <c r="CG154" i="65" s="1"/>
  <c r="CG155" i="65" s="1"/>
  <c r="BX141" i="69"/>
  <c r="BX142" i="69" s="1"/>
  <c r="BX143" i="69" s="1"/>
  <c r="BX144" i="69" s="1"/>
  <c r="BX145" i="69" s="1"/>
  <c r="BX146" i="69" s="1"/>
  <c r="BX147" i="69" s="1"/>
  <c r="BX148" i="69" s="1"/>
  <c r="BX149" i="69" s="1"/>
  <c r="BW141" i="69"/>
  <c r="BW142" i="69" s="1"/>
  <c r="BW143" i="69" s="1"/>
  <c r="BW144" i="69" s="1"/>
  <c r="BW145" i="69" s="1"/>
  <c r="BW146" i="69" s="1"/>
  <c r="BW147" i="69" s="1"/>
  <c r="BW148" i="69" s="1"/>
  <c r="BW149" i="69" s="1"/>
  <c r="CF140" i="65"/>
  <c r="BX51" i="69"/>
  <c r="BX52" i="69" s="1"/>
  <c r="BX53" i="69" s="1"/>
  <c r="BX54" i="69" s="1"/>
  <c r="BX55" i="69" s="1"/>
  <c r="BX56" i="69" s="1"/>
  <c r="BX57" i="69" s="1"/>
  <c r="BX58" i="69" s="1"/>
  <c r="BX59" i="69" s="1"/>
  <c r="BX60" i="69" s="1"/>
  <c r="CG50" i="65"/>
  <c r="CG51" i="65" s="1"/>
  <c r="CG52" i="65" s="1"/>
  <c r="CG53" i="65" s="1"/>
  <c r="CG54" i="65" s="1"/>
  <c r="CG55" i="65" s="1"/>
  <c r="CG56" i="65" s="1"/>
  <c r="CG57" i="65" s="1"/>
  <c r="CG58" i="65" s="1"/>
  <c r="CG59" i="65" s="1"/>
  <c r="CG60" i="65" s="1"/>
  <c r="CG61" i="65" s="1"/>
  <c r="CG62" i="65" s="1"/>
  <c r="CG63" i="65" s="1"/>
  <c r="CG64" i="65" s="1"/>
  <c r="CG65" i="65" s="1"/>
  <c r="BV186" i="69"/>
  <c r="BV187" i="69" s="1"/>
  <c r="BV188" i="69" s="1"/>
  <c r="BV189" i="69" s="1"/>
  <c r="BV190" i="69" s="1"/>
  <c r="BV191" i="69" s="1"/>
  <c r="BV192" i="69" s="1"/>
  <c r="BV193" i="69" s="1"/>
  <c r="BV150" i="69"/>
  <c r="BV96" i="69"/>
  <c r="BV97" i="69" s="1"/>
  <c r="BV98" i="69" s="1"/>
  <c r="BV99" i="69" s="1"/>
  <c r="BV100" i="69" s="1"/>
  <c r="BV101" i="69" s="1"/>
  <c r="BV102" i="69" s="1"/>
  <c r="BV103" i="69" s="1"/>
  <c r="BV104" i="69" s="1"/>
  <c r="AK187" i="82"/>
  <c r="Z188" i="82"/>
  <c r="CF53" i="65" l="1"/>
  <c r="BW186" i="69"/>
  <c r="BW187" i="69" s="1"/>
  <c r="BW188" i="69" s="1"/>
  <c r="BW189" i="69" s="1"/>
  <c r="BW190" i="69" s="1"/>
  <c r="BW191" i="69" s="1"/>
  <c r="BW192" i="69" s="1"/>
  <c r="BW193" i="69" s="1"/>
  <c r="BW194" i="69" s="1"/>
  <c r="CF185" i="65"/>
  <c r="BW150" i="69"/>
  <c r="BU52" i="69"/>
  <c r="BY51" i="69"/>
  <c r="BV194" i="69"/>
  <c r="BX150" i="69"/>
  <c r="BW96" i="69"/>
  <c r="BW97" i="69" s="1"/>
  <c r="BW98" i="69" s="1"/>
  <c r="BW99" i="69" s="1"/>
  <c r="BW100" i="69" s="1"/>
  <c r="BW101" i="69" s="1"/>
  <c r="BW102" i="69" s="1"/>
  <c r="BW103" i="69" s="1"/>
  <c r="BW104" i="69" s="1"/>
  <c r="CF95" i="65"/>
  <c r="CG95" i="65"/>
  <c r="CG96" i="65" s="1"/>
  <c r="CG97" i="65" s="1"/>
  <c r="CG98" i="65" s="1"/>
  <c r="CG99" i="65" s="1"/>
  <c r="CG100" i="65" s="1"/>
  <c r="CG101" i="65" s="1"/>
  <c r="CG102" i="65" s="1"/>
  <c r="CG103" i="65" s="1"/>
  <c r="CG104" i="65" s="1"/>
  <c r="CG105" i="65" s="1"/>
  <c r="CG106" i="65" s="1"/>
  <c r="CG107" i="65" s="1"/>
  <c r="CG108" i="65" s="1"/>
  <c r="CG109" i="65" s="1"/>
  <c r="CG110" i="65" s="1"/>
  <c r="BX96" i="69"/>
  <c r="BX97" i="69" s="1"/>
  <c r="BX98" i="69" s="1"/>
  <c r="BX99" i="69" s="1"/>
  <c r="BX100" i="69" s="1"/>
  <c r="BX101" i="69" s="1"/>
  <c r="BX102" i="69" s="1"/>
  <c r="BX103" i="69" s="1"/>
  <c r="BX104" i="69" s="1"/>
  <c r="BU187" i="69"/>
  <c r="BU96" i="69"/>
  <c r="CH95" i="65"/>
  <c r="CH96" i="65" s="1"/>
  <c r="CH97" i="65" s="1"/>
  <c r="CH98" i="65" s="1"/>
  <c r="CH99" i="65" s="1"/>
  <c r="CH100" i="65" s="1"/>
  <c r="CH101" i="65" s="1"/>
  <c r="CH102" i="65" s="1"/>
  <c r="CH103" i="65" s="1"/>
  <c r="CH104" i="65" s="1"/>
  <c r="CH105" i="65" s="1"/>
  <c r="CH106" i="65" s="1"/>
  <c r="CH107" i="65" s="1"/>
  <c r="CH108" i="65" s="1"/>
  <c r="CH109" i="65" s="1"/>
  <c r="CH110" i="65" s="1"/>
  <c r="CG185" i="65"/>
  <c r="CG186" i="65" s="1"/>
  <c r="CG187" i="65" s="1"/>
  <c r="CG188" i="65" s="1"/>
  <c r="CG189" i="65" s="1"/>
  <c r="CG190" i="65" s="1"/>
  <c r="CG191" i="65" s="1"/>
  <c r="CG192" i="65" s="1"/>
  <c r="CG193" i="65" s="1"/>
  <c r="CG194" i="65" s="1"/>
  <c r="CG195" i="65" s="1"/>
  <c r="CG196" i="65" s="1"/>
  <c r="CG197" i="65" s="1"/>
  <c r="CG198" i="65" s="1"/>
  <c r="CG199" i="65" s="1"/>
  <c r="CG200" i="65" s="1"/>
  <c r="BX186" i="69"/>
  <c r="BX187" i="69" s="1"/>
  <c r="BX188" i="69" s="1"/>
  <c r="BX189" i="69" s="1"/>
  <c r="BX190" i="69" s="1"/>
  <c r="BX191" i="69" s="1"/>
  <c r="BX192" i="69" s="1"/>
  <c r="BX193" i="69" s="1"/>
  <c r="BX194" i="69" s="1"/>
  <c r="CF141" i="65"/>
  <c r="CF142" i="65" s="1"/>
  <c r="CF143" i="65" s="1"/>
  <c r="CF144" i="65" s="1"/>
  <c r="CF145" i="65" s="1"/>
  <c r="CF146" i="65" s="1"/>
  <c r="CF147" i="65" s="1"/>
  <c r="CF148" i="65" s="1"/>
  <c r="CF149" i="65" s="1"/>
  <c r="CF150" i="65" s="1"/>
  <c r="CF151" i="65" s="1"/>
  <c r="CF152" i="65" s="1"/>
  <c r="CF153" i="65" s="1"/>
  <c r="CF154" i="65" s="1"/>
  <c r="CF155" i="65" s="1"/>
  <c r="CI140" i="65"/>
  <c r="CI50" i="65"/>
  <c r="CH51" i="65"/>
  <c r="CH52" i="65" s="1"/>
  <c r="CH53" i="65" s="1"/>
  <c r="CH54" i="65" s="1"/>
  <c r="CH55" i="65" s="1"/>
  <c r="CH56" i="65" s="1"/>
  <c r="CH57" i="65" s="1"/>
  <c r="CH58" i="65" s="1"/>
  <c r="CH59" i="65" s="1"/>
  <c r="CH60" i="65" s="1"/>
  <c r="CH61" i="65" s="1"/>
  <c r="CH62" i="65" s="1"/>
  <c r="CH63" i="65" s="1"/>
  <c r="CH64" i="65" s="1"/>
  <c r="CH65" i="65" s="1"/>
  <c r="BY141" i="69"/>
  <c r="BU142" i="69"/>
  <c r="BW61" i="69"/>
  <c r="BV61" i="69"/>
  <c r="BV151" i="69"/>
  <c r="BV105" i="69"/>
  <c r="AK188" i="82"/>
  <c r="Z189" i="82"/>
  <c r="CI51" i="65" l="1"/>
  <c r="BY186" i="69"/>
  <c r="CI52" i="65"/>
  <c r="CI53" i="65"/>
  <c r="CF54" i="65"/>
  <c r="BU188" i="69"/>
  <c r="BY187" i="69"/>
  <c r="BY52" i="69"/>
  <c r="BU53" i="69"/>
  <c r="CI141" i="65"/>
  <c r="CF96" i="65"/>
  <c r="CF97" i="65" s="1"/>
  <c r="CI95" i="65"/>
  <c r="BW151" i="69"/>
  <c r="BU143" i="69"/>
  <c r="BY142" i="69"/>
  <c r="BX61" i="69"/>
  <c r="BW105" i="69"/>
  <c r="CF186" i="65"/>
  <c r="CF187" i="65" s="1"/>
  <c r="CF188" i="65" s="1"/>
  <c r="CF189" i="65" s="1"/>
  <c r="CF190" i="65" s="1"/>
  <c r="CF191" i="65" s="1"/>
  <c r="CF192" i="65" s="1"/>
  <c r="CF193" i="65" s="1"/>
  <c r="CF194" i="65" s="1"/>
  <c r="CF195" i="65" s="1"/>
  <c r="CF196" i="65" s="1"/>
  <c r="CF197" i="65" s="1"/>
  <c r="CF198" i="65" s="1"/>
  <c r="CF199" i="65" s="1"/>
  <c r="CF200" i="65" s="1"/>
  <c r="CI185" i="65"/>
  <c r="BX105" i="69"/>
  <c r="BX151" i="69"/>
  <c r="BW195" i="69"/>
  <c r="BY96" i="69"/>
  <c r="BU97" i="69"/>
  <c r="BV195" i="69"/>
  <c r="BX195" i="69"/>
  <c r="Z190" i="82"/>
  <c r="AK190" i="82" s="1"/>
  <c r="AK189" i="82"/>
  <c r="CF55" i="65" l="1"/>
  <c r="CI54" i="65"/>
  <c r="CI97" i="65"/>
  <c r="CF98" i="65"/>
  <c r="BY188" i="69"/>
  <c r="BU189" i="69"/>
  <c r="CI186" i="65"/>
  <c r="BW152" i="69"/>
  <c r="CI142" i="65"/>
  <c r="BU144" i="69"/>
  <c r="BY143" i="69"/>
  <c r="BU54" i="69"/>
  <c r="BY53" i="69"/>
  <c r="BY97" i="69"/>
  <c r="BU98" i="69"/>
  <c r="CI96" i="65"/>
  <c r="BX152" i="69"/>
  <c r="BV152" i="69"/>
  <c r="BX106" i="69"/>
  <c r="BW106" i="69"/>
  <c r="BV106" i="69"/>
  <c r="BV62" i="69"/>
  <c r="BW62" i="69"/>
  <c r="BW196" i="69"/>
  <c r="BV196" i="69"/>
  <c r="BX196" i="69"/>
  <c r="Z191" i="82"/>
  <c r="AK191" i="82" s="1"/>
  <c r="CI98" i="65" l="1"/>
  <c r="CF99" i="65"/>
  <c r="CF56" i="65"/>
  <c r="CI55" i="65"/>
  <c r="BX62" i="69"/>
  <c r="CI143" i="65"/>
  <c r="BU99" i="69"/>
  <c r="BY98" i="69"/>
  <c r="CI187" i="65"/>
  <c r="BY144" i="69"/>
  <c r="BU145" i="69"/>
  <c r="BU55" i="69"/>
  <c r="BY54" i="69"/>
  <c r="BY189" i="69"/>
  <c r="BU190" i="69"/>
  <c r="Z192" i="82"/>
  <c r="CF57" i="65" l="1"/>
  <c r="CI56" i="65"/>
  <c r="CI99" i="65"/>
  <c r="CF100" i="65"/>
  <c r="BY99" i="69"/>
  <c r="BU100" i="69"/>
  <c r="BY55" i="69"/>
  <c r="BU56" i="69"/>
  <c r="CI144" i="65"/>
  <c r="BX63" i="69"/>
  <c r="BY190" i="69"/>
  <c r="BU191" i="69"/>
  <c r="CI188" i="65"/>
  <c r="BY145" i="69"/>
  <c r="BU146" i="69"/>
  <c r="BX107" i="69"/>
  <c r="BV107" i="69"/>
  <c r="BW107" i="69"/>
  <c r="BV63" i="69"/>
  <c r="BW63" i="69"/>
  <c r="BW153" i="69"/>
  <c r="BV153" i="69"/>
  <c r="BX197" i="69"/>
  <c r="BV197" i="69"/>
  <c r="BW197" i="69"/>
  <c r="Z193" i="82"/>
  <c r="AK192" i="82"/>
  <c r="CI100" i="65" l="1"/>
  <c r="CF101" i="65"/>
  <c r="CF58" i="65"/>
  <c r="CI57" i="65"/>
  <c r="BX153" i="69"/>
  <c r="CI145" i="65"/>
  <c r="BY56" i="69"/>
  <c r="BU57" i="69"/>
  <c r="CI189" i="65"/>
  <c r="BY191" i="69"/>
  <c r="BU192" i="69"/>
  <c r="BY100" i="69"/>
  <c r="BU101" i="69"/>
  <c r="BX108" i="69"/>
  <c r="BY146" i="69"/>
  <c r="BU147" i="69"/>
  <c r="BV108" i="69"/>
  <c r="Z194" i="82"/>
  <c r="AK193" i="82"/>
  <c r="Z195" i="82"/>
  <c r="AK194" i="82"/>
  <c r="CF59" i="65" l="1"/>
  <c r="CI58" i="65"/>
  <c r="CI101" i="65"/>
  <c r="CF102" i="65"/>
  <c r="CI146" i="65"/>
  <c r="BY147" i="69"/>
  <c r="BU148" i="69"/>
  <c r="BY192" i="69"/>
  <c r="BU193" i="69"/>
  <c r="CI190" i="65"/>
  <c r="BW108" i="69"/>
  <c r="BY101" i="69"/>
  <c r="BU102" i="69"/>
  <c r="BU58" i="69"/>
  <c r="BY57" i="69"/>
  <c r="BV154" i="69"/>
  <c r="BW154" i="69"/>
  <c r="BW64" i="69"/>
  <c r="BV64" i="69"/>
  <c r="BW198" i="69"/>
  <c r="BX198" i="69"/>
  <c r="BV198" i="69"/>
  <c r="AK195" i="82"/>
  <c r="Z196" i="82"/>
  <c r="CI102" i="65" l="1"/>
  <c r="CF103" i="65"/>
  <c r="CF60" i="65"/>
  <c r="CI59" i="65"/>
  <c r="BX154" i="69"/>
  <c r="BY148" i="69"/>
  <c r="BU149" i="69"/>
  <c r="BX64" i="69"/>
  <c r="BU59" i="69"/>
  <c r="BY58" i="69"/>
  <c r="BU103" i="69"/>
  <c r="BY102" i="69"/>
  <c r="BY193" i="69"/>
  <c r="BU194" i="69"/>
  <c r="CI147" i="65"/>
  <c r="CI191" i="65"/>
  <c r="BV109" i="69"/>
  <c r="AK196" i="82"/>
  <c r="Z197" i="82"/>
  <c r="CF61" i="65" l="1"/>
  <c r="CI60" i="65"/>
  <c r="CI103" i="65"/>
  <c r="CF104" i="65"/>
  <c r="BY103" i="69"/>
  <c r="BU104" i="69"/>
  <c r="BX155" i="69"/>
  <c r="BX109" i="69"/>
  <c r="BU150" i="69"/>
  <c r="BY149" i="69"/>
  <c r="CI148" i="65"/>
  <c r="BW109" i="69"/>
  <c r="CI192" i="65"/>
  <c r="BY194" i="69"/>
  <c r="BU195" i="69"/>
  <c r="BU60" i="69"/>
  <c r="BY59" i="69"/>
  <c r="BV155" i="69"/>
  <c r="BW155" i="69"/>
  <c r="BX65" i="69"/>
  <c r="BW65" i="69"/>
  <c r="BV65" i="69"/>
  <c r="BW199" i="69"/>
  <c r="BX199" i="69"/>
  <c r="BV199" i="69"/>
  <c r="BV110" i="69"/>
  <c r="Z198" i="82"/>
  <c r="AK197" i="82"/>
  <c r="AK198" i="82"/>
  <c r="CI104" i="65" l="1"/>
  <c r="CF105" i="65"/>
  <c r="CF62" i="65"/>
  <c r="CI61" i="65"/>
  <c r="CI193" i="65"/>
  <c r="CI149" i="65"/>
  <c r="BU105" i="69"/>
  <c r="BY104" i="69"/>
  <c r="BY60" i="69"/>
  <c r="BU61" i="69"/>
  <c r="BY150" i="69"/>
  <c r="BU151" i="69"/>
  <c r="BV156" i="69"/>
  <c r="BY195" i="69"/>
  <c r="BU196" i="69"/>
  <c r="BW110" i="69"/>
  <c r="BX110" i="69"/>
  <c r="BW156" i="69"/>
  <c r="BV111" i="69"/>
  <c r="BV66" i="69"/>
  <c r="BW66" i="69"/>
  <c r="BX66" i="69"/>
  <c r="Z199" i="82"/>
  <c r="CF63" i="65" l="1"/>
  <c r="CI62" i="65"/>
  <c r="CI105" i="65"/>
  <c r="CF106" i="65"/>
  <c r="BY196" i="69"/>
  <c r="BU197" i="69"/>
  <c r="BY61" i="69"/>
  <c r="BU62" i="69"/>
  <c r="CI150" i="65"/>
  <c r="BX156" i="69"/>
  <c r="CI194" i="65"/>
  <c r="BX111" i="69"/>
  <c r="BY151" i="69"/>
  <c r="BU152" i="69"/>
  <c r="BU106" i="69"/>
  <c r="BY105" i="69"/>
  <c r="BW111" i="69"/>
  <c r="BW200" i="69"/>
  <c r="BV200" i="69"/>
  <c r="BX200" i="69"/>
  <c r="Z200" i="82"/>
  <c r="AK199" i="82"/>
  <c r="CI106" i="65" l="1"/>
  <c r="CF107" i="65"/>
  <c r="CF64" i="65"/>
  <c r="CI63" i="65"/>
  <c r="BU107" i="69"/>
  <c r="BY106" i="69"/>
  <c r="BU63" i="69"/>
  <c r="BY62" i="69"/>
  <c r="BX201" i="69"/>
  <c r="CI195" i="65"/>
  <c r="BU153" i="69"/>
  <c r="BY152" i="69"/>
  <c r="BY197" i="69"/>
  <c r="BU198" i="69"/>
  <c r="CI151" i="65"/>
  <c r="BW201" i="69"/>
  <c r="BV201" i="69"/>
  <c r="AK200" i="82"/>
  <c r="Z201" i="82"/>
  <c r="Z13" i="82" l="1"/>
  <c r="CF65" i="65"/>
  <c r="CI65" i="65" s="1"/>
  <c r="CI64" i="65"/>
  <c r="CI107" i="65"/>
  <c r="CF108" i="65"/>
  <c r="CI152" i="65"/>
  <c r="CI196" i="65"/>
  <c r="BU154" i="69"/>
  <c r="BY153" i="69"/>
  <c r="BU108" i="69"/>
  <c r="BY107" i="69"/>
  <c r="BY198" i="69"/>
  <c r="BU199" i="69"/>
  <c r="BY63" i="69"/>
  <c r="BU64" i="69"/>
  <c r="AK201" i="82"/>
  <c r="CI108" i="65" l="1"/>
  <c r="CF109" i="65"/>
  <c r="CI153" i="65"/>
  <c r="BU200" i="69"/>
  <c r="BY199" i="69"/>
  <c r="BY154" i="69"/>
  <c r="BU155" i="69"/>
  <c r="BU109" i="69"/>
  <c r="BY108" i="69"/>
  <c r="CI197" i="65"/>
  <c r="BU65" i="69"/>
  <c r="BY64" i="69"/>
  <c r="AA23" i="82"/>
  <c r="AL23" i="82" s="1"/>
  <c r="AA24" i="82"/>
  <c r="CI109" i="65" l="1"/>
  <c r="CF110" i="65"/>
  <c r="CI110" i="65" s="1"/>
  <c r="BY200" i="69"/>
  <c r="BU201" i="69"/>
  <c r="BY65" i="69"/>
  <c r="BU66" i="69"/>
  <c r="BY66" i="69" s="1"/>
  <c r="BU156" i="69"/>
  <c r="BY155" i="69"/>
  <c r="BY109" i="69"/>
  <c r="BU110" i="69"/>
  <c r="CI155" i="65"/>
  <c r="CI154" i="65"/>
  <c r="CI198" i="65"/>
  <c r="AL24" i="82"/>
  <c r="AA25" i="82"/>
  <c r="BY110" i="69" l="1"/>
  <c r="BU111" i="69"/>
  <c r="BY111" i="69" s="1"/>
  <c r="CI200" i="65"/>
  <c r="CI199" i="65"/>
  <c r="BY201" i="69"/>
  <c r="BY156" i="69"/>
  <c r="AA26" i="82"/>
  <c r="AL25" i="82"/>
  <c r="AL26" i="82"/>
  <c r="AA27" i="82"/>
  <c r="AL27" i="82"/>
  <c r="AA28" i="82"/>
  <c r="AB114" i="72" l="1"/>
  <c r="AC146" i="72"/>
  <c r="AC154" i="72"/>
  <c r="AC130" i="72"/>
  <c r="AA161" i="72"/>
  <c r="Z164" i="72"/>
  <c r="AA127" i="72"/>
  <c r="AA148" i="72"/>
  <c r="AA112" i="72"/>
  <c r="Z134" i="72"/>
  <c r="Y122" i="72"/>
  <c r="AB147" i="72"/>
  <c r="AC162" i="72"/>
  <c r="Y126" i="72"/>
  <c r="AB145" i="72"/>
  <c r="AC157" i="72"/>
  <c r="Z163" i="72"/>
  <c r="Y115" i="72"/>
  <c r="AC108" i="72"/>
  <c r="AA147" i="72"/>
  <c r="AC149" i="72"/>
  <c r="Y118" i="72"/>
  <c r="AC119" i="72"/>
  <c r="AB149" i="72"/>
  <c r="AB128" i="72"/>
  <c r="Y160" i="72"/>
  <c r="Z127" i="72"/>
  <c r="AA154" i="72"/>
  <c r="AC125" i="72"/>
  <c r="AA155" i="72"/>
  <c r="AC112" i="72"/>
  <c r="AA137" i="72"/>
  <c r="AC118" i="72"/>
  <c r="AA141" i="72"/>
  <c r="AB126" i="72"/>
  <c r="AC160" i="72"/>
  <c r="AB164" i="72"/>
  <c r="AC163" i="72"/>
  <c r="AB143" i="72"/>
  <c r="Z128" i="72"/>
  <c r="AB156" i="72"/>
  <c r="Z133" i="72"/>
  <c r="AB153" i="72"/>
  <c r="AA156" i="72"/>
  <c r="Z158" i="72"/>
  <c r="AB137" i="72"/>
  <c r="AA159" i="72"/>
  <c r="Y135" i="72"/>
  <c r="AA126" i="72"/>
  <c r="AA136" i="72"/>
  <c r="AA150" i="72"/>
  <c r="AA125" i="72"/>
  <c r="AB151" i="72"/>
  <c r="AA146" i="72"/>
  <c r="Z108" i="72"/>
  <c r="Z118" i="72"/>
  <c r="Z147" i="72"/>
  <c r="AB132" i="72"/>
  <c r="AC104" i="72"/>
  <c r="AA117" i="72"/>
  <c r="AB129" i="72"/>
  <c r="Y150" i="72"/>
  <c r="AB161" i="72"/>
  <c r="AB106" i="72"/>
  <c r="AA108" i="72"/>
  <c r="AC111" i="72"/>
  <c r="AA113" i="72"/>
  <c r="AA153" i="72"/>
  <c r="AC158" i="72"/>
  <c r="AB121" i="72"/>
  <c r="AB125" i="72"/>
  <c r="AB112" i="72"/>
  <c r="Y136" i="72"/>
  <c r="AA134" i="72"/>
  <c r="Y140" i="72"/>
  <c r="Y124" i="72"/>
  <c r="AC156" i="72"/>
  <c r="Y112" i="72"/>
  <c r="Y146" i="72"/>
  <c r="AA151" i="72"/>
  <c r="Y163" i="72"/>
  <c r="Y116" i="72"/>
  <c r="Z125" i="72"/>
  <c r="AB119" i="72"/>
  <c r="Y138" i="72"/>
  <c r="Z110" i="72"/>
  <c r="Y159" i="72"/>
  <c r="AB110" i="72"/>
  <c r="AB122" i="72"/>
  <c r="AA129" i="72"/>
  <c r="AC145" i="72"/>
  <c r="AC134" i="72"/>
  <c r="Z155" i="72"/>
  <c r="AB120" i="72"/>
  <c r="AB104" i="72"/>
  <c r="AC117" i="72"/>
  <c r="AA157" i="72"/>
  <c r="AA106" i="72"/>
  <c r="AC114" i="72"/>
  <c r="AC107" i="72"/>
  <c r="AC124" i="72"/>
  <c r="AB130" i="72"/>
  <c r="AC120" i="72"/>
  <c r="Y121" i="72"/>
  <c r="AA133" i="72"/>
  <c r="Y123" i="72"/>
  <c r="Z124" i="72"/>
  <c r="AA104" i="72"/>
  <c r="Z129" i="72"/>
  <c r="Z160" i="72"/>
  <c r="Z146" i="72"/>
  <c r="AA142" i="72"/>
  <c r="AB148" i="72"/>
  <c r="AC140" i="72"/>
  <c r="AB131" i="72"/>
  <c r="Y152" i="72"/>
  <c r="Y161" i="72"/>
  <c r="AA119" i="72"/>
  <c r="AB111" i="72"/>
  <c r="AB155" i="72"/>
  <c r="AC132" i="72"/>
  <c r="AA139" i="72"/>
  <c r="AA110" i="72"/>
  <c r="AA124" i="72"/>
  <c r="AA149" i="72"/>
  <c r="Y119" i="72"/>
  <c r="Z117" i="72"/>
  <c r="AC138" i="72"/>
  <c r="AC121" i="72"/>
  <c r="Z135" i="72"/>
  <c r="AA135" i="72"/>
  <c r="Z141" i="72"/>
  <c r="Z138" i="72"/>
  <c r="AA114" i="72"/>
  <c r="AC136" i="72"/>
  <c r="AB150" i="72"/>
  <c r="AC133" i="72"/>
  <c r="Z150" i="72"/>
  <c r="AC126" i="72"/>
  <c r="Y157" i="72"/>
  <c r="AA140" i="72"/>
  <c r="Y105" i="72"/>
  <c r="Z143" i="72"/>
  <c r="Z156" i="72"/>
  <c r="AC152" i="72"/>
  <c r="AA121" i="72"/>
  <c r="Y109" i="72"/>
  <c r="AC110" i="72"/>
  <c r="AA132" i="72"/>
  <c r="AC139" i="72"/>
  <c r="AB144" i="72"/>
  <c r="AA105" i="72"/>
  <c r="Z140" i="72"/>
  <c r="AB157" i="72"/>
  <c r="Y153" i="72"/>
  <c r="AC147" i="72"/>
  <c r="AB158" i="72"/>
  <c r="Z137" i="72"/>
  <c r="Z161" i="72"/>
  <c r="Y133" i="72"/>
  <c r="AC135" i="72"/>
  <c r="Y127" i="72"/>
  <c r="AB105" i="72"/>
  <c r="Z123" i="72"/>
  <c r="AC144" i="72"/>
  <c r="Z157" i="72"/>
  <c r="Z154" i="72"/>
  <c r="Y139" i="72"/>
  <c r="AA164" i="72"/>
  <c r="Y162" i="72"/>
  <c r="Z145" i="72"/>
  <c r="Z111" i="72"/>
  <c r="Y128" i="72"/>
  <c r="AA143" i="72"/>
  <c r="AA109" i="72"/>
  <c r="AC115" i="72"/>
  <c r="AA152" i="72"/>
  <c r="Y142" i="72"/>
  <c r="Y158" i="72"/>
  <c r="AB124" i="72"/>
  <c r="AB134" i="72"/>
  <c r="AB142" i="72"/>
  <c r="Y143" i="72"/>
  <c r="Y149" i="72"/>
  <c r="AA120" i="72"/>
  <c r="AA107" i="72"/>
  <c r="AB163" i="72"/>
  <c r="Y120" i="72"/>
  <c r="Y125" i="72"/>
  <c r="Z126" i="72"/>
  <c r="AC143" i="72"/>
  <c r="AC148" i="72"/>
  <c r="AB109" i="72"/>
  <c r="AA116" i="72"/>
  <c r="Z115" i="72"/>
  <c r="AC142" i="72"/>
  <c r="Y132" i="72"/>
  <c r="AB115" i="72"/>
  <c r="AC131" i="72"/>
  <c r="AA138" i="72"/>
  <c r="AB162" i="72"/>
  <c r="Y104" i="72"/>
  <c r="Y129" i="72"/>
  <c r="Z130" i="72"/>
  <c r="Y145" i="72"/>
  <c r="AB136" i="72"/>
  <c r="AA118" i="72"/>
  <c r="AA122" i="72"/>
  <c r="Z120" i="72"/>
  <c r="Y114" i="72"/>
  <c r="Y111" i="72"/>
  <c r="AC161" i="72"/>
  <c r="AB135" i="72"/>
  <c r="AA111" i="72"/>
  <c r="Z107" i="72"/>
  <c r="Z113" i="72"/>
  <c r="Y134" i="72"/>
  <c r="AA128" i="72"/>
  <c r="AA158" i="72"/>
  <c r="AC116" i="72"/>
  <c r="Z116" i="72"/>
  <c r="Y164" i="72"/>
  <c r="Y106" i="72"/>
  <c r="Y147" i="72"/>
  <c r="Z144" i="72"/>
  <c r="AB141" i="72"/>
  <c r="AB152" i="72"/>
  <c r="Z121" i="72"/>
  <c r="AC105" i="72"/>
  <c r="Z109" i="72"/>
  <c r="Y108" i="72"/>
  <c r="AC164" i="72"/>
  <c r="AA162" i="72"/>
  <c r="AA144" i="72"/>
  <c r="AA131" i="72"/>
  <c r="AC129" i="72"/>
  <c r="AC153" i="72"/>
  <c r="Y117" i="72"/>
  <c r="AB117" i="72"/>
  <c r="AC122" i="72"/>
  <c r="Y156" i="72"/>
  <c r="Z162" i="72"/>
  <c r="Y155" i="72"/>
  <c r="Y144" i="72"/>
  <c r="AC123" i="72"/>
  <c r="AB138" i="72"/>
  <c r="Z119" i="72"/>
  <c r="Z106" i="72"/>
  <c r="Z112" i="72"/>
  <c r="AA130" i="72"/>
  <c r="AC106" i="72"/>
  <c r="AB159" i="72"/>
  <c r="Y107" i="72"/>
  <c r="AB116" i="72"/>
  <c r="Y110" i="72"/>
  <c r="AC141" i="72"/>
  <c r="Z149" i="72"/>
  <c r="Z142" i="72"/>
  <c r="Z151" i="72"/>
  <c r="AB113" i="72"/>
  <c r="Z104" i="72"/>
  <c r="AB108" i="72"/>
  <c r="AC159" i="72"/>
  <c r="AC109" i="72"/>
  <c r="AB127" i="72"/>
  <c r="Y130" i="72"/>
  <c r="AB146" i="72"/>
  <c r="AA145" i="72"/>
  <c r="AC128" i="72"/>
  <c r="Y151" i="72"/>
  <c r="AA163" i="72"/>
  <c r="Y113" i="72"/>
  <c r="Y131" i="72"/>
  <c r="Z122" i="72"/>
  <c r="AB139" i="72"/>
  <c r="Z159" i="72"/>
  <c r="Y137" i="72"/>
  <c r="Z152" i="72"/>
  <c r="Z105" i="72"/>
  <c r="AA115" i="72"/>
  <c r="AB118" i="72"/>
  <c r="AA123" i="72"/>
  <c r="AC155" i="72"/>
  <c r="Z153" i="72"/>
  <c r="Y148" i="72"/>
  <c r="AB107" i="72"/>
  <c r="AB154" i="72"/>
  <c r="Y154" i="72"/>
  <c r="AC127" i="72"/>
  <c r="AA160" i="72"/>
  <c r="Y141" i="72"/>
  <c r="Z139" i="72"/>
  <c r="AB123" i="72"/>
  <c r="Z136" i="72"/>
  <c r="AC137" i="72"/>
  <c r="AB133" i="72"/>
  <c r="Z132" i="72"/>
  <c r="Z114" i="72"/>
  <c r="AB140" i="72"/>
  <c r="AC150" i="72"/>
  <c r="AC151" i="72"/>
  <c r="AC113" i="72"/>
  <c r="Z148" i="72"/>
  <c r="AB160" i="72"/>
  <c r="Z131" i="72"/>
  <c r="AA29" i="82"/>
  <c r="AL28" i="82"/>
  <c r="AY14" i="72"/>
  <c r="BC129" i="72"/>
  <c r="AY11" i="72"/>
  <c r="BC67" i="72"/>
  <c r="AY89" i="72"/>
  <c r="BB149" i="72"/>
  <c r="BC151" i="72"/>
  <c r="BA111" i="72"/>
  <c r="AZ133" i="72"/>
  <c r="BC79" i="72"/>
  <c r="BA22" i="72"/>
  <c r="BC117" i="72"/>
  <c r="AZ163" i="72"/>
  <c r="AY117" i="72"/>
  <c r="BA74" i="72"/>
  <c r="BC59" i="72"/>
  <c r="BA152" i="72"/>
  <c r="BA86" i="72"/>
  <c r="BC28" i="72"/>
  <c r="BC104" i="72"/>
  <c r="BB86" i="72"/>
  <c r="AY86" i="72"/>
  <c r="BB152" i="72"/>
  <c r="BA103" i="72"/>
  <c r="AY94" i="72"/>
  <c r="BB79" i="72"/>
  <c r="AZ116" i="72"/>
  <c r="BA139" i="72"/>
  <c r="AZ28" i="72"/>
  <c r="BC140" i="72"/>
  <c r="BA42" i="72"/>
  <c r="BC13" i="72"/>
  <c r="BB147" i="72"/>
  <c r="BB84" i="72"/>
  <c r="AY48" i="72"/>
  <c r="BB6" i="72"/>
  <c r="BB141" i="72"/>
  <c r="AZ102" i="72"/>
  <c r="BB38" i="72"/>
  <c r="AZ65" i="72"/>
  <c r="BA5" i="72"/>
  <c r="AY95" i="72"/>
  <c r="BC31" i="72"/>
  <c r="AY12" i="72"/>
  <c r="AZ138" i="72"/>
  <c r="AZ34" i="72"/>
  <c r="BC116" i="72"/>
  <c r="AZ129" i="72"/>
  <c r="BB68" i="72"/>
  <c r="AY91" i="72"/>
  <c r="AZ85" i="72"/>
  <c r="AZ101" i="72"/>
  <c r="BB48" i="72"/>
  <c r="BB77" i="72"/>
  <c r="AY36" i="72"/>
  <c r="BA9" i="72"/>
  <c r="BA157" i="72"/>
  <c r="BA116" i="72"/>
  <c r="BB146" i="72"/>
  <c r="BA115" i="72"/>
  <c r="BA21" i="72"/>
  <c r="BB60" i="72"/>
  <c r="BB18" i="72"/>
  <c r="BB67" i="72"/>
  <c r="AY88" i="72"/>
  <c r="AZ77" i="72"/>
  <c r="BB62" i="72"/>
  <c r="AZ99" i="72"/>
  <c r="BC108" i="72"/>
  <c r="BC61" i="72"/>
  <c r="BA102" i="72"/>
  <c r="BB15" i="72"/>
  <c r="AZ7" i="72"/>
  <c r="BA129" i="72"/>
  <c r="BA125" i="72"/>
  <c r="BA16" i="72"/>
  <c r="BA58" i="72"/>
  <c r="AY146" i="72"/>
  <c r="BA140" i="72"/>
  <c r="BC88" i="72"/>
  <c r="BA79" i="72"/>
  <c r="BB154" i="72"/>
  <c r="BB155" i="72"/>
  <c r="BB123" i="72"/>
  <c r="BC97" i="72"/>
  <c r="AY34" i="72"/>
  <c r="BC95" i="72"/>
  <c r="BB97" i="72"/>
  <c r="BC58" i="72"/>
  <c r="BB28" i="72"/>
  <c r="BA20" i="72"/>
  <c r="BC36" i="72"/>
  <c r="AZ56" i="72"/>
  <c r="BC159" i="72"/>
  <c r="BB27" i="72"/>
  <c r="AY29" i="72"/>
  <c r="BA61" i="72"/>
  <c r="BB59" i="72"/>
  <c r="AZ124" i="72"/>
  <c r="BB65" i="72"/>
  <c r="BC156" i="72"/>
  <c r="AY10" i="72"/>
  <c r="BC30" i="72"/>
  <c r="BB43" i="72"/>
  <c r="BB11" i="72"/>
  <c r="BC92" i="72"/>
  <c r="AZ71" i="72"/>
  <c r="BC153" i="72"/>
  <c r="BC60" i="72"/>
  <c r="AZ154" i="72"/>
  <c r="BC145" i="72"/>
  <c r="AY83" i="72"/>
  <c r="AY78" i="72"/>
  <c r="AY129" i="72"/>
  <c r="BB119" i="72"/>
  <c r="AY66" i="72"/>
  <c r="AY73" i="72"/>
  <c r="BC40" i="72"/>
  <c r="BB61" i="72"/>
  <c r="BA12" i="72"/>
  <c r="AZ134" i="72"/>
  <c r="BB112" i="72"/>
  <c r="AZ143" i="72"/>
  <c r="BB5" i="72"/>
  <c r="AZ115" i="72"/>
  <c r="AZ39" i="72"/>
  <c r="BA76" i="72"/>
  <c r="AZ130" i="72"/>
  <c r="BC157" i="72"/>
  <c r="AY32" i="72"/>
  <c r="BB91" i="72"/>
  <c r="BB131" i="72"/>
  <c r="AY106" i="72"/>
  <c r="BA110" i="72"/>
  <c r="BC51" i="72"/>
  <c r="BC99" i="72"/>
  <c r="AY104" i="72"/>
  <c r="AY68" i="72"/>
  <c r="BB117" i="72"/>
  <c r="AY21" i="72"/>
  <c r="BC26" i="72"/>
  <c r="AY13" i="72"/>
  <c r="AY47" i="72"/>
  <c r="AZ42" i="72"/>
  <c r="AY126" i="72"/>
  <c r="BC16" i="72"/>
  <c r="BC122" i="72"/>
  <c r="BC154" i="72"/>
  <c r="AZ75" i="72"/>
  <c r="BB36" i="72"/>
  <c r="AY154" i="72"/>
  <c r="BB135" i="72"/>
  <c r="BB58" i="72"/>
  <c r="AZ55" i="72"/>
  <c r="BB55" i="72"/>
  <c r="AY151" i="72"/>
  <c r="BC8" i="72"/>
  <c r="BC24" i="72"/>
  <c r="BC90" i="72"/>
  <c r="BC43" i="72"/>
  <c r="BA84" i="72"/>
  <c r="AY87" i="72"/>
  <c r="BA146" i="72"/>
  <c r="AY49" i="72"/>
  <c r="BA160" i="72"/>
  <c r="AY119" i="72"/>
  <c r="AY75" i="72"/>
  <c r="BC18" i="72"/>
  <c r="BB108" i="72"/>
  <c r="BA104" i="72"/>
  <c r="BC47" i="72"/>
  <c r="BC101" i="72"/>
  <c r="BB93" i="72"/>
  <c r="AZ35" i="72"/>
  <c r="BB151" i="72"/>
  <c r="BB124" i="72"/>
  <c r="BA132" i="72"/>
  <c r="AZ8" i="72"/>
  <c r="BB116" i="72"/>
  <c r="BB89" i="72"/>
  <c r="AY114" i="72"/>
  <c r="BC155" i="72"/>
  <c r="AZ12" i="72"/>
  <c r="BC70" i="72"/>
  <c r="AY18" i="72"/>
  <c r="BB70" i="72"/>
  <c r="AY121" i="72"/>
  <c r="BA11" i="72"/>
  <c r="BA50" i="72"/>
  <c r="AY138" i="72"/>
  <c r="BA112" i="72"/>
  <c r="BB17" i="72"/>
  <c r="BA94" i="72"/>
  <c r="BA27" i="72"/>
  <c r="AZ119" i="72"/>
  <c r="AY40" i="72"/>
  <c r="BB33" i="72"/>
  <c r="BC85" i="72"/>
  <c r="AY112" i="72"/>
  <c r="BA123" i="72"/>
  <c r="AZ74" i="72"/>
  <c r="BA14" i="72"/>
  <c r="AZ80" i="72"/>
  <c r="AZ81" i="72"/>
  <c r="AY22" i="72"/>
  <c r="BB52" i="72"/>
  <c r="BB87" i="72"/>
  <c r="AY113" i="72"/>
  <c r="BB10" i="72"/>
  <c r="BA90" i="72"/>
  <c r="BB92" i="72"/>
  <c r="AY58" i="72"/>
  <c r="AY101" i="72"/>
  <c r="AY20" i="72"/>
  <c r="BA7" i="72"/>
  <c r="BB19" i="72"/>
  <c r="BC72" i="72"/>
  <c r="BA28" i="72"/>
  <c r="BA142" i="72"/>
  <c r="BB128" i="72"/>
  <c r="BB110" i="72"/>
  <c r="AZ145" i="72"/>
  <c r="BB126" i="72"/>
  <c r="BB105" i="72"/>
  <c r="BA60" i="72"/>
  <c r="AZ147" i="72"/>
  <c r="BC5" i="72"/>
  <c r="AZ58" i="72"/>
  <c r="AZ25" i="72"/>
  <c r="BA24" i="72"/>
  <c r="BC109" i="72"/>
  <c r="BA164" i="72"/>
  <c r="BC100" i="72"/>
  <c r="AY133" i="72"/>
  <c r="BB130" i="72"/>
  <c r="AY130" i="72"/>
  <c r="BA128" i="72"/>
  <c r="BA159" i="72"/>
  <c r="BB158" i="72"/>
  <c r="BA156" i="72"/>
  <c r="BA105" i="72"/>
  <c r="BA19" i="72"/>
  <c r="BC52" i="72"/>
  <c r="AZ18" i="72"/>
  <c r="BC42" i="72"/>
  <c r="BB42" i="72"/>
  <c r="AY145" i="72"/>
  <c r="BA95" i="72"/>
  <c r="BC118" i="72"/>
  <c r="AZ150" i="72"/>
  <c r="AY99" i="72"/>
  <c r="AZ146" i="72"/>
  <c r="BC124" i="72"/>
  <c r="AZ136" i="72"/>
  <c r="BA6" i="72"/>
  <c r="BA69" i="72"/>
  <c r="AZ86" i="72"/>
  <c r="BA88" i="72"/>
  <c r="AZ20" i="72"/>
  <c r="AY134" i="72"/>
  <c r="AY65" i="72"/>
  <c r="AZ137" i="72"/>
  <c r="BB144" i="72"/>
  <c r="AZ158" i="72"/>
  <c r="AZ76" i="72"/>
  <c r="AZ91" i="72"/>
  <c r="BB51" i="72"/>
  <c r="BB8" i="72"/>
  <c r="AY62" i="72"/>
  <c r="AZ78" i="72"/>
  <c r="BA48" i="72"/>
  <c r="BB107" i="72"/>
  <c r="BA44" i="72"/>
  <c r="AZ11" i="72"/>
  <c r="AY30" i="72"/>
  <c r="BA101" i="72"/>
  <c r="AY161" i="72"/>
  <c r="BC96" i="72"/>
  <c r="AZ100" i="72"/>
  <c r="BA71" i="72"/>
  <c r="AY144" i="72"/>
  <c r="BA46" i="72"/>
  <c r="BB115" i="72"/>
  <c r="BC107" i="72"/>
  <c r="BA65" i="72"/>
  <c r="AY84" i="72"/>
  <c r="BB75" i="72"/>
  <c r="AZ10" i="72"/>
  <c r="AY25" i="72"/>
  <c r="BA91" i="72"/>
  <c r="BA114" i="72"/>
  <c r="BA141" i="72"/>
  <c r="BC44" i="72"/>
  <c r="AY45" i="72"/>
  <c r="AY39" i="72"/>
  <c r="BA82" i="72"/>
  <c r="BC14" i="72"/>
  <c r="BC68" i="72"/>
  <c r="BB143" i="72"/>
  <c r="BB133" i="72"/>
  <c r="AZ22" i="72"/>
  <c r="AZ68" i="72"/>
  <c r="BA130" i="72"/>
  <c r="BA18" i="72"/>
  <c r="AZ107" i="72"/>
  <c r="BB29" i="72"/>
  <c r="BC158" i="72"/>
  <c r="BA63" i="72"/>
  <c r="AY153" i="72"/>
  <c r="AY110" i="72"/>
  <c r="BB23" i="72"/>
  <c r="AZ110" i="72"/>
  <c r="AY141" i="72"/>
  <c r="BA100" i="72"/>
  <c r="BB21" i="72"/>
  <c r="AZ95" i="72"/>
  <c r="BA17" i="72"/>
  <c r="BA148" i="72"/>
  <c r="BC71" i="72"/>
  <c r="BB160" i="72"/>
  <c r="AZ57" i="72"/>
  <c r="BA35" i="72"/>
  <c r="AY136" i="72"/>
  <c r="AY35" i="72"/>
  <c r="BA143" i="72"/>
  <c r="AY148" i="72"/>
  <c r="BA59" i="72"/>
  <c r="AY102" i="72"/>
  <c r="AY71" i="72"/>
  <c r="AY96" i="72"/>
  <c r="BC7" i="72"/>
  <c r="BC144" i="72"/>
  <c r="AY9" i="72"/>
  <c r="BC161" i="72"/>
  <c r="BA56" i="72"/>
  <c r="BB100" i="72"/>
  <c r="AY152" i="72"/>
  <c r="AY109" i="72"/>
  <c r="AZ156" i="72"/>
  <c r="AZ26" i="72"/>
  <c r="AZ141" i="72"/>
  <c r="BB88" i="72"/>
  <c r="BB150" i="72"/>
  <c r="BA162" i="72"/>
  <c r="AY56" i="72"/>
  <c r="BA85" i="72"/>
  <c r="BB78" i="72"/>
  <c r="AY118" i="72"/>
  <c r="BB121" i="72"/>
  <c r="BA67" i="72"/>
  <c r="BC39" i="72"/>
  <c r="BB14" i="72"/>
  <c r="BA119" i="72"/>
  <c r="BC113" i="72"/>
  <c r="BB22" i="72"/>
  <c r="AZ52" i="72"/>
  <c r="AZ87" i="72"/>
  <c r="BC57" i="72"/>
  <c r="BA37" i="72"/>
  <c r="BB111" i="72"/>
  <c r="AZ122" i="72"/>
  <c r="AY41" i="72"/>
  <c r="BB153" i="72"/>
  <c r="BA53" i="72"/>
  <c r="AZ120" i="72"/>
  <c r="AY120" i="72"/>
  <c r="BC91" i="72"/>
  <c r="BB106" i="72"/>
  <c r="BC112" i="72"/>
  <c r="BC111" i="72"/>
  <c r="BC35" i="72"/>
  <c r="BC142" i="72"/>
  <c r="BC66" i="72"/>
  <c r="AZ131" i="72"/>
  <c r="BC123" i="72"/>
  <c r="AY124" i="72"/>
  <c r="BC152" i="72"/>
  <c r="AZ21" i="72"/>
  <c r="BA127" i="72"/>
  <c r="BC75" i="72"/>
  <c r="AY79" i="72"/>
  <c r="BA57" i="72"/>
  <c r="BA51" i="72"/>
  <c r="BB90" i="72"/>
  <c r="AY93" i="72"/>
  <c r="AZ93" i="72"/>
  <c r="BC32" i="72"/>
  <c r="AZ152" i="72"/>
  <c r="BA45" i="72"/>
  <c r="BC80" i="72"/>
  <c r="BC105" i="72"/>
  <c r="AZ17" i="72"/>
  <c r="BA96" i="72"/>
  <c r="BB9" i="72"/>
  <c r="AY28" i="72"/>
  <c r="BA77" i="72"/>
  <c r="AZ41" i="72"/>
  <c r="BC114" i="72"/>
  <c r="BB20" i="72"/>
  <c r="BB159" i="72"/>
  <c r="AY70" i="72"/>
  <c r="BA43" i="72"/>
  <c r="BA107" i="72"/>
  <c r="AY143" i="72"/>
  <c r="BC146" i="72"/>
  <c r="BB32" i="72"/>
  <c r="AZ121" i="72"/>
  <c r="BA32" i="72"/>
  <c r="BB96" i="72"/>
  <c r="AZ126" i="72"/>
  <c r="BB109" i="72"/>
  <c r="BA75" i="72"/>
  <c r="BA99" i="72"/>
  <c r="BB162" i="72"/>
  <c r="AY85" i="72"/>
  <c r="BB136" i="72"/>
  <c r="BA93" i="72"/>
  <c r="BC98" i="72"/>
  <c r="BC138" i="72"/>
  <c r="BC83" i="72"/>
  <c r="AY149" i="72"/>
  <c r="AY77" i="72"/>
  <c r="AZ148" i="72"/>
  <c r="BA163" i="72"/>
  <c r="AZ135" i="72"/>
  <c r="BC139" i="72"/>
  <c r="BA109" i="72"/>
  <c r="BA78" i="72"/>
  <c r="AZ27" i="72"/>
  <c r="BC62" i="72"/>
  <c r="AY82" i="72"/>
  <c r="BB139" i="72"/>
  <c r="AZ40" i="72"/>
  <c r="BC49" i="72"/>
  <c r="BA89" i="72"/>
  <c r="BB57" i="72"/>
  <c r="AZ114" i="72"/>
  <c r="BC103" i="72"/>
  <c r="BA151" i="72"/>
  <c r="AZ15" i="72"/>
  <c r="BA38" i="72"/>
  <c r="AZ83" i="72"/>
  <c r="AY24" i="72"/>
  <c r="BB164" i="72"/>
  <c r="AZ14" i="72"/>
  <c r="BC125" i="72"/>
  <c r="BB24" i="72"/>
  <c r="AZ62" i="72"/>
  <c r="BA62" i="72"/>
  <c r="BB81" i="72"/>
  <c r="BB161" i="72"/>
  <c r="AZ50" i="72"/>
  <c r="BA134" i="72"/>
  <c r="BB148" i="72"/>
  <c r="BC55" i="72"/>
  <c r="AZ90" i="72"/>
  <c r="BB145" i="72"/>
  <c r="BC20" i="72"/>
  <c r="AY158" i="72"/>
  <c r="AY64" i="72"/>
  <c r="AY43" i="72"/>
  <c r="AZ46" i="72"/>
  <c r="AZ139" i="72"/>
  <c r="BB122" i="72"/>
  <c r="BA25" i="72"/>
  <c r="AY26" i="72"/>
  <c r="AZ45" i="72"/>
  <c r="BA10" i="72"/>
  <c r="BA126" i="72"/>
  <c r="AZ82" i="72"/>
  <c r="AZ54" i="72"/>
  <c r="BB12" i="72"/>
  <c r="AY33" i="72"/>
  <c r="AZ79" i="72"/>
  <c r="AZ6" i="72"/>
  <c r="AY38" i="72"/>
  <c r="BC150" i="72"/>
  <c r="AY162" i="72"/>
  <c r="BC54" i="72"/>
  <c r="BA8" i="72"/>
  <c r="BC127" i="72"/>
  <c r="AY72" i="72"/>
  <c r="AZ106" i="72"/>
  <c r="BC119" i="72"/>
  <c r="BC64" i="72"/>
  <c r="BC38" i="72"/>
  <c r="BC65" i="72"/>
  <c r="BC106" i="72"/>
  <c r="AZ132" i="72"/>
  <c r="BB39" i="72"/>
  <c r="BB118" i="72"/>
  <c r="BC130" i="72"/>
  <c r="BA117" i="72"/>
  <c r="BC10" i="72"/>
  <c r="BB34" i="72"/>
  <c r="AY27" i="72"/>
  <c r="BB134" i="72"/>
  <c r="BB26" i="72"/>
  <c r="AZ92" i="72"/>
  <c r="AZ29" i="72"/>
  <c r="AY53" i="72"/>
  <c r="AZ66" i="72"/>
  <c r="BC147" i="72"/>
  <c r="BB50" i="72"/>
  <c r="BB64" i="72"/>
  <c r="BB41" i="72"/>
  <c r="AY155" i="72"/>
  <c r="AZ155" i="72"/>
  <c r="AY107" i="72"/>
  <c r="BC45" i="72"/>
  <c r="AZ31" i="72"/>
  <c r="BA68" i="72"/>
  <c r="BB16" i="72"/>
  <c r="AZ9" i="72"/>
  <c r="AZ49" i="72"/>
  <c r="BA31" i="72"/>
  <c r="AY7" i="72"/>
  <c r="BB25" i="72"/>
  <c r="BB44" i="72"/>
  <c r="AY16" i="72"/>
  <c r="AZ162" i="72"/>
  <c r="BA54" i="72"/>
  <c r="AY137" i="72"/>
  <c r="BA64" i="72"/>
  <c r="AZ47" i="72"/>
  <c r="AY132" i="72"/>
  <c r="BC121" i="72"/>
  <c r="AZ105" i="72"/>
  <c r="AY123" i="72"/>
  <c r="BC94" i="72"/>
  <c r="BC126" i="72"/>
  <c r="AY164" i="72"/>
  <c r="AZ88" i="72"/>
  <c r="AZ13" i="72"/>
  <c r="BA147" i="72"/>
  <c r="BA118" i="72"/>
  <c r="BC17" i="72"/>
  <c r="BB40" i="72"/>
  <c r="BB94" i="72"/>
  <c r="AY147" i="72"/>
  <c r="AY127" i="72"/>
  <c r="AZ37" i="72"/>
  <c r="AY52" i="72"/>
  <c r="AZ159" i="72"/>
  <c r="AZ161" i="72"/>
  <c r="BC15" i="72"/>
  <c r="BC74" i="72"/>
  <c r="AY111" i="72"/>
  <c r="AZ108" i="72"/>
  <c r="AZ59" i="72"/>
  <c r="BA26" i="72"/>
  <c r="BC87" i="72"/>
  <c r="BC23" i="72"/>
  <c r="BA137" i="72"/>
  <c r="AY160" i="72"/>
  <c r="BB113" i="72"/>
  <c r="BA135" i="72"/>
  <c r="AY76" i="72"/>
  <c r="BC148" i="72"/>
  <c r="BC11" i="72"/>
  <c r="BC76" i="72"/>
  <c r="BC53" i="72"/>
  <c r="BB103" i="72"/>
  <c r="AY23" i="72"/>
  <c r="BB7" i="72"/>
  <c r="AY6" i="72"/>
  <c r="AY97" i="72"/>
  <c r="AY98" i="72"/>
  <c r="BC110" i="72"/>
  <c r="BC132" i="72"/>
  <c r="AZ104" i="72"/>
  <c r="BB83" i="72"/>
  <c r="AZ117" i="72"/>
  <c r="AZ160" i="72"/>
  <c r="BA113" i="72"/>
  <c r="AY105" i="72"/>
  <c r="BA136" i="72"/>
  <c r="BB114" i="72"/>
  <c r="BC41" i="72"/>
  <c r="BB125" i="72"/>
  <c r="BC78" i="72"/>
  <c r="BA23" i="72"/>
  <c r="BB54" i="72"/>
  <c r="AZ144" i="72"/>
  <c r="AY17" i="72"/>
  <c r="BB137" i="72"/>
  <c r="BA122" i="72"/>
  <c r="BB138" i="72"/>
  <c r="AZ30" i="72"/>
  <c r="BA121" i="72"/>
  <c r="BC128" i="72"/>
  <c r="AZ67" i="72"/>
  <c r="BA55" i="72"/>
  <c r="AY46" i="72"/>
  <c r="BC82" i="72"/>
  <c r="AZ164" i="72"/>
  <c r="BB80" i="72"/>
  <c r="BA149" i="72"/>
  <c r="BC37" i="72"/>
  <c r="BB47" i="72"/>
  <c r="AZ70" i="72"/>
  <c r="BB73" i="72"/>
  <c r="BC162" i="72"/>
  <c r="AZ94" i="72"/>
  <c r="BC69" i="72"/>
  <c r="BA80" i="72"/>
  <c r="BC160" i="72"/>
  <c r="AY42" i="72"/>
  <c r="AY55" i="72"/>
  <c r="BA138" i="72"/>
  <c r="AY135" i="72"/>
  <c r="BA161" i="72"/>
  <c r="BC12" i="72"/>
  <c r="AZ128" i="72"/>
  <c r="AY157" i="72"/>
  <c r="BA33" i="72"/>
  <c r="BB163" i="72"/>
  <c r="BA150" i="72"/>
  <c r="BA52" i="72"/>
  <c r="AZ73" i="72"/>
  <c r="BB132" i="72"/>
  <c r="BC134" i="72"/>
  <c r="BC102" i="72"/>
  <c r="AY139" i="72"/>
  <c r="AY81" i="72"/>
  <c r="BB129" i="72"/>
  <c r="AZ97" i="72"/>
  <c r="BC22" i="72"/>
  <c r="BC137" i="72"/>
  <c r="AZ33" i="72"/>
  <c r="AZ19" i="72"/>
  <c r="AY92" i="72"/>
  <c r="BB66" i="72"/>
  <c r="BA158" i="72"/>
  <c r="AZ140" i="72"/>
  <c r="BA34" i="72"/>
  <c r="AY5" i="72"/>
  <c r="BB53" i="72"/>
  <c r="AZ142" i="72"/>
  <c r="AY57" i="72"/>
  <c r="BA36" i="72"/>
  <c r="BB95" i="72"/>
  <c r="BC19" i="72"/>
  <c r="BA81" i="72"/>
  <c r="BB76" i="72"/>
  <c r="AY63" i="72"/>
  <c r="BB13" i="72"/>
  <c r="AZ23" i="72"/>
  <c r="AZ63" i="72"/>
  <c r="AZ53" i="72"/>
  <c r="AZ38" i="72"/>
  <c r="BB127" i="72"/>
  <c r="AY125" i="72"/>
  <c r="BB71" i="72"/>
  <c r="BC164" i="72"/>
  <c r="AZ127" i="72"/>
  <c r="BB85" i="72"/>
  <c r="BA97" i="72"/>
  <c r="BA92" i="72"/>
  <c r="BC46" i="72"/>
  <c r="AY103" i="72"/>
  <c r="BC133" i="72"/>
  <c r="BA155" i="72"/>
  <c r="BC27" i="72"/>
  <c r="BC9" i="72"/>
  <c r="AZ149" i="72"/>
  <c r="BB49" i="72"/>
  <c r="BA108" i="72"/>
  <c r="AZ32" i="72"/>
  <c r="BC86" i="72"/>
  <c r="BC6" i="72"/>
  <c r="AZ89" i="72"/>
  <c r="BB74" i="72"/>
  <c r="BB63" i="72"/>
  <c r="BA124" i="72"/>
  <c r="AZ113" i="72"/>
  <c r="BA15" i="72"/>
  <c r="BA106" i="72"/>
  <c r="BC33" i="72"/>
  <c r="BC143" i="72"/>
  <c r="BC25" i="72"/>
  <c r="BB82" i="72"/>
  <c r="BA40" i="72"/>
  <c r="AY156" i="72"/>
  <c r="BB98" i="72"/>
  <c r="BA30" i="72"/>
  <c r="AY67" i="72"/>
  <c r="BC115" i="72"/>
  <c r="BC141" i="72"/>
  <c r="AZ5" i="72"/>
  <c r="AY51" i="72"/>
  <c r="AY74" i="72"/>
  <c r="AZ157" i="72"/>
  <c r="BA49" i="72"/>
  <c r="AZ111" i="72"/>
  <c r="AZ60" i="72"/>
  <c r="AZ61" i="72"/>
  <c r="AY15" i="72"/>
  <c r="BB37" i="72"/>
  <c r="AY90" i="72"/>
  <c r="AZ72" i="72"/>
  <c r="BA153" i="72"/>
  <c r="BC73" i="72"/>
  <c r="AZ36" i="72"/>
  <c r="AY19" i="72"/>
  <c r="BB31" i="72"/>
  <c r="BB69" i="72"/>
  <c r="BC63" i="72"/>
  <c r="BA133" i="72"/>
  <c r="BA154" i="72"/>
  <c r="BB72" i="72"/>
  <c r="AY150" i="72"/>
  <c r="BB45" i="72"/>
  <c r="BA66" i="72"/>
  <c r="AZ109" i="72"/>
  <c r="BB99" i="72"/>
  <c r="BC135" i="72"/>
  <c r="AY115" i="72"/>
  <c r="BC29" i="72"/>
  <c r="AY44" i="72"/>
  <c r="AY122" i="72"/>
  <c r="BA70" i="72"/>
  <c r="BB120" i="72"/>
  <c r="BA144" i="72"/>
  <c r="AZ123" i="72"/>
  <c r="AZ16" i="72"/>
  <c r="AY116" i="72"/>
  <c r="BC120" i="72"/>
  <c r="BC93" i="72"/>
  <c r="BC131" i="72"/>
  <c r="BA98" i="72"/>
  <c r="AZ103" i="72"/>
  <c r="BC84" i="72"/>
  <c r="AY60" i="72"/>
  <c r="AY163" i="72"/>
  <c r="AZ24" i="72"/>
  <c r="AY69" i="72"/>
  <c r="AY80" i="72"/>
  <c r="BA29" i="72"/>
  <c r="BA120" i="72"/>
  <c r="BA73" i="72"/>
  <c r="BB46" i="72"/>
  <c r="AY108" i="72"/>
  <c r="BC163" i="72"/>
  <c r="AZ125" i="72"/>
  <c r="BC21" i="72"/>
  <c r="AY131" i="72"/>
  <c r="BC48" i="72"/>
  <c r="BB56" i="72"/>
  <c r="AY31" i="72"/>
  <c r="BA72" i="72"/>
  <c r="BC81" i="72"/>
  <c r="AZ51" i="72"/>
  <c r="AZ98" i="72"/>
  <c r="AY50" i="72"/>
  <c r="AZ43" i="72"/>
  <c r="BC56" i="72"/>
  <c r="BC77" i="72"/>
  <c r="AZ64" i="72"/>
  <c r="AY59" i="72"/>
  <c r="BC149" i="72"/>
  <c r="BA47" i="72"/>
  <c r="BC50" i="72"/>
  <c r="AZ151" i="72"/>
  <c r="BB140" i="72"/>
  <c r="AZ96" i="72"/>
  <c r="BA87" i="72"/>
  <c r="BB104" i="72"/>
  <c r="BB30" i="72"/>
  <c r="AZ118" i="72"/>
  <c r="AY61" i="72"/>
  <c r="AY37" i="72"/>
  <c r="AY142" i="72"/>
  <c r="AZ84" i="72"/>
  <c r="AZ153" i="72"/>
  <c r="BB35" i="72"/>
  <c r="BB156" i="72"/>
  <c r="BB101" i="72"/>
  <c r="BB157" i="72"/>
  <c r="AY159" i="72"/>
  <c r="BB142" i="72"/>
  <c r="AY8" i="72"/>
  <c r="BA13" i="72"/>
  <c r="BC136" i="72"/>
  <c r="AZ112" i="72"/>
  <c r="BC34" i="72"/>
  <c r="AZ44" i="72"/>
  <c r="AY128" i="72"/>
  <c r="BA39" i="72"/>
  <c r="BA131" i="72"/>
  <c r="BA41" i="72"/>
  <c r="BA83" i="72"/>
  <c r="BA145" i="72"/>
  <c r="AZ69" i="72"/>
  <c r="AZ48" i="72"/>
  <c r="AY140" i="72"/>
  <c r="AY54" i="72"/>
  <c r="AY100" i="72"/>
  <c r="BC89" i="72"/>
  <c r="BB102" i="72"/>
  <c r="BD42" i="72" l="1"/>
  <c r="BD90" i="72"/>
  <c r="BD162" i="72"/>
  <c r="BD49" i="72"/>
  <c r="BD79" i="72"/>
  <c r="BD130" i="72"/>
  <c r="BD11" i="72"/>
  <c r="BD139" i="72"/>
  <c r="BD119" i="72"/>
  <c r="BD140" i="72"/>
  <c r="BD159" i="72"/>
  <c r="BD22" i="72"/>
  <c r="BD123" i="72"/>
  <c r="BD146" i="72"/>
  <c r="BD45" i="72"/>
  <c r="BD51" i="72"/>
  <c r="BD121" i="72"/>
  <c r="BD149" i="72"/>
  <c r="BD148" i="72"/>
  <c r="BD75" i="72"/>
  <c r="BD113" i="72"/>
  <c r="BD57" i="72"/>
  <c r="BD99" i="72"/>
  <c r="BD106" i="72"/>
  <c r="BD87" i="72"/>
  <c r="BD20" i="72"/>
  <c r="BD28" i="72"/>
  <c r="BD56" i="72"/>
  <c r="BD96" i="72"/>
  <c r="BD83" i="72"/>
  <c r="BD122" i="72"/>
  <c r="BD25" i="72"/>
  <c r="BD35" i="72"/>
  <c r="BD58" i="72"/>
  <c r="BD110" i="72"/>
  <c r="BD7" i="72"/>
  <c r="BD117" i="72"/>
  <c r="BD53" i="72"/>
  <c r="BD161" i="72"/>
  <c r="BD158" i="72"/>
  <c r="BD138" i="72"/>
  <c r="BD136" i="72"/>
  <c r="BD66" i="72"/>
  <c r="BD105" i="72"/>
  <c r="BD70" i="72"/>
  <c r="BD118" i="72"/>
  <c r="BD55" i="72"/>
  <c r="BD104" i="72"/>
  <c r="BD14" i="72"/>
  <c r="BD44" i="72"/>
  <c r="BD97" i="72"/>
  <c r="BD19" i="72"/>
  <c r="BD152" i="72"/>
  <c r="BD92" i="72"/>
  <c r="BD144" i="72"/>
  <c r="BD98" i="72"/>
  <c r="BD101" i="72"/>
  <c r="BD111" i="72"/>
  <c r="BD48" i="72"/>
  <c r="BD30" i="72"/>
  <c r="BD100" i="72"/>
  <c r="BD157" i="72"/>
  <c r="BD9" i="72"/>
  <c r="BD23" i="72"/>
  <c r="BD147" i="72"/>
  <c r="BD78" i="72"/>
  <c r="BD32" i="72"/>
  <c r="BD107" i="72"/>
  <c r="BD31" i="72"/>
  <c r="BD132" i="72"/>
  <c r="BD141" i="72"/>
  <c r="BD62" i="72"/>
  <c r="BD54" i="72"/>
  <c r="BD81" i="72"/>
  <c r="BD150" i="72"/>
  <c r="BD12" i="72"/>
  <c r="BD68" i="72"/>
  <c r="BD38" i="72"/>
  <c r="BD77" i="72"/>
  <c r="BD74" i="72"/>
  <c r="BD89" i="72"/>
  <c r="BD95" i="72"/>
  <c r="BD18" i="72"/>
  <c r="BD10" i="72"/>
  <c r="BD39" i="72"/>
  <c r="BD108" i="72"/>
  <c r="BD60" i="72"/>
  <c r="BD93" i="72"/>
  <c r="BD41" i="72"/>
  <c r="BD67" i="72"/>
  <c r="BD63" i="72"/>
  <c r="BD36" i="72"/>
  <c r="BD114" i="72"/>
  <c r="BD163" i="72"/>
  <c r="BD102" i="72"/>
  <c r="BD91" i="72"/>
  <c r="BD155" i="72"/>
  <c r="BD137" i="72"/>
  <c r="BD15" i="72"/>
  <c r="BD16" i="72"/>
  <c r="BD43" i="72"/>
  <c r="BD84" i="72"/>
  <c r="BD47" i="72"/>
  <c r="BD59" i="72"/>
  <c r="BD33" i="72"/>
  <c r="BD124" i="72"/>
  <c r="BD109" i="72"/>
  <c r="BD13" i="72"/>
  <c r="BD69" i="72"/>
  <c r="BD156" i="72"/>
  <c r="BD94" i="72"/>
  <c r="BD120" i="72"/>
  <c r="BD112" i="72"/>
  <c r="BD40" i="72"/>
  <c r="BD73" i="72"/>
  <c r="BD142" i="72"/>
  <c r="BD115" i="72"/>
  <c r="BD151" i="72"/>
  <c r="BD116" i="72"/>
  <c r="BD153" i="72"/>
  <c r="BD129" i="72"/>
  <c r="BD37" i="72"/>
  <c r="BD34" i="72"/>
  <c r="BD127" i="72"/>
  <c r="BD50" i="72"/>
  <c r="BD71" i="72"/>
  <c r="BD125" i="72"/>
  <c r="BD160" i="72"/>
  <c r="BD52" i="72"/>
  <c r="BD46" i="72"/>
  <c r="BD133" i="72"/>
  <c r="BD27" i="72"/>
  <c r="BD131" i="72"/>
  <c r="BD135" i="72"/>
  <c r="BD85" i="72"/>
  <c r="BD61" i="72"/>
  <c r="BD80" i="72"/>
  <c r="BD126" i="72"/>
  <c r="BD26" i="72"/>
  <c r="BD24" i="72"/>
  <c r="BD128" i="72"/>
  <c r="BD86" i="72"/>
  <c r="BD65" i="72"/>
  <c r="BD8" i="72"/>
  <c r="BD72" i="72"/>
  <c r="BD5" i="72"/>
  <c r="BD17" i="72"/>
  <c r="BD6" i="72"/>
  <c r="BD76" i="72"/>
  <c r="BD21" i="72"/>
  <c r="BD82" i="72"/>
  <c r="BD143" i="72"/>
  <c r="BD64" i="72"/>
  <c r="BD154" i="72"/>
  <c r="BD164" i="72"/>
  <c r="BD88" i="72"/>
  <c r="BD29" i="72"/>
  <c r="BD103" i="72"/>
  <c r="BD134" i="72"/>
  <c r="BD145" i="72"/>
  <c r="BG15" i="72"/>
  <c r="BG79" i="72"/>
  <c r="BG145" i="72"/>
  <c r="BG19" i="72"/>
  <c r="BG86" i="72"/>
  <c r="BG20" i="72"/>
  <c r="BG94" i="72"/>
  <c r="BG142" i="72"/>
  <c r="BG25" i="72"/>
  <c r="BG150" i="72"/>
  <c r="BG51" i="72"/>
  <c r="BG71" i="72"/>
  <c r="BG104" i="72"/>
  <c r="BG135" i="72"/>
  <c r="BG96" i="72"/>
  <c r="BG112" i="72"/>
  <c r="BG58" i="72"/>
  <c r="BG57" i="72"/>
  <c r="BG65" i="72"/>
  <c r="BG98" i="72"/>
  <c r="BG56" i="72"/>
  <c r="BG64" i="72"/>
  <c r="BG131" i="72"/>
  <c r="BG69" i="72"/>
  <c r="BG162" i="72"/>
  <c r="BG156" i="72"/>
  <c r="BG28" i="72"/>
  <c r="BG88" i="72"/>
  <c r="BG147" i="72"/>
  <c r="BG53" i="72"/>
  <c r="BG75" i="72"/>
  <c r="BG37" i="72"/>
  <c r="BG12" i="72"/>
  <c r="BG74" i="72"/>
  <c r="BG87" i="72"/>
  <c r="BG35" i="72"/>
  <c r="BG5" i="72"/>
  <c r="BG24" i="72"/>
  <c r="BG159" i="72"/>
  <c r="BG34" i="72"/>
  <c r="BG68" i="72"/>
  <c r="BG82" i="72"/>
  <c r="BG31" i="72"/>
  <c r="BG146" i="72"/>
  <c r="BG50" i="72"/>
  <c r="BG138" i="72"/>
  <c r="BG164" i="72"/>
  <c r="BG124" i="72"/>
  <c r="BG47" i="72"/>
  <c r="BG85" i="72"/>
  <c r="BG36" i="72"/>
  <c r="BG45" i="72"/>
  <c r="BG9" i="72"/>
  <c r="BG161" i="72"/>
  <c r="BG29" i="72"/>
  <c r="BG126" i="72"/>
  <c r="BG54" i="72"/>
  <c r="BG27" i="72"/>
  <c r="BG70" i="72"/>
  <c r="BG132" i="72"/>
  <c r="BG7" i="72"/>
  <c r="BG121" i="72"/>
  <c r="BG130" i="72"/>
  <c r="BG10" i="72"/>
  <c r="BG67" i="72"/>
  <c r="BG160" i="72"/>
  <c r="BG115" i="72"/>
  <c r="BG127" i="72"/>
  <c r="BG91" i="72"/>
  <c r="BG153" i="72"/>
  <c r="BG122" i="72"/>
  <c r="BG6" i="72"/>
  <c r="BG48" i="72"/>
  <c r="BG99" i="72"/>
  <c r="BG33" i="72"/>
  <c r="BG133" i="72"/>
  <c r="BG72" i="72"/>
  <c r="BG143" i="72"/>
  <c r="BG148" i="72"/>
  <c r="BG123" i="72"/>
  <c r="BG108" i="72"/>
  <c r="BG97" i="72"/>
  <c r="BG102" i="72"/>
  <c r="BG107" i="72"/>
  <c r="BG49" i="72"/>
  <c r="BG125" i="72"/>
  <c r="BG90" i="72"/>
  <c r="BG83" i="72"/>
  <c r="BG32" i="72"/>
  <c r="BG80" i="72"/>
  <c r="BG110" i="72"/>
  <c r="BG8" i="72"/>
  <c r="BG55" i="72"/>
  <c r="BG105" i="72"/>
  <c r="BG95" i="72"/>
  <c r="BG41" i="72"/>
  <c r="BG113" i="72"/>
  <c r="BG136" i="72"/>
  <c r="BG11" i="72"/>
  <c r="BG144" i="72"/>
  <c r="BG120" i="72"/>
  <c r="BG43" i="72"/>
  <c r="BG155" i="72"/>
  <c r="BG76" i="72"/>
  <c r="BG137" i="72"/>
  <c r="BG81" i="72"/>
  <c r="BG106" i="72"/>
  <c r="BG103" i="72"/>
  <c r="BG134" i="72"/>
  <c r="BG63" i="72"/>
  <c r="BG119" i="72"/>
  <c r="BG16" i="72"/>
  <c r="BG78" i="72"/>
  <c r="BG38" i="72"/>
  <c r="BG17" i="72"/>
  <c r="BG100" i="72"/>
  <c r="BG93" i="72"/>
  <c r="BG149" i="72"/>
  <c r="BG101" i="72"/>
  <c r="BG39" i="72"/>
  <c r="BG92" i="72"/>
  <c r="BG22" i="72"/>
  <c r="BG109" i="72"/>
  <c r="BG46" i="72"/>
  <c r="BG13" i="72"/>
  <c r="BG18" i="72"/>
  <c r="BG14" i="72"/>
  <c r="BG89" i="72"/>
  <c r="BG154" i="72"/>
  <c r="BG77" i="72"/>
  <c r="BG52" i="72"/>
  <c r="BG30" i="72"/>
  <c r="BG73" i="72"/>
  <c r="BG129" i="72"/>
  <c r="BG59" i="72"/>
  <c r="BG60" i="72"/>
  <c r="BG163" i="72"/>
  <c r="BG23" i="72"/>
  <c r="BG118" i="72"/>
  <c r="BG42" i="72"/>
  <c r="BG157" i="72"/>
  <c r="BG151" i="72"/>
  <c r="BG114" i="72"/>
  <c r="BG152" i="72"/>
  <c r="BG61" i="72"/>
  <c r="BG66" i="72"/>
  <c r="BG111" i="72"/>
  <c r="BG140" i="72"/>
  <c r="BG117" i="72"/>
  <c r="BG44" i="72"/>
  <c r="BG40" i="72"/>
  <c r="BG26" i="72"/>
  <c r="BG128" i="72"/>
  <c r="BG62" i="72"/>
  <c r="BG21" i="72"/>
  <c r="BG84" i="72"/>
  <c r="BG116" i="72"/>
  <c r="BG158" i="72"/>
  <c r="BG139" i="72"/>
  <c r="BG141" i="72"/>
  <c r="BF86" i="72"/>
  <c r="BF99" i="72"/>
  <c r="BF41" i="72"/>
  <c r="BF81" i="72"/>
  <c r="BF94" i="72"/>
  <c r="BF107" i="72"/>
  <c r="BF87" i="72"/>
  <c r="BF20" i="72"/>
  <c r="BF24" i="72"/>
  <c r="BF12" i="72"/>
  <c r="BF5" i="72"/>
  <c r="BF146" i="72"/>
  <c r="BF141" i="72"/>
  <c r="BF134" i="72"/>
  <c r="BF22" i="72"/>
  <c r="BF143" i="72"/>
  <c r="BF150" i="72"/>
  <c r="BF7" i="72"/>
  <c r="BF151" i="72"/>
  <c r="BF122" i="72"/>
  <c r="BF77" i="72"/>
  <c r="BF65" i="72"/>
  <c r="BF32" i="72"/>
  <c r="BF8" i="72"/>
  <c r="BF34" i="72"/>
  <c r="BF103" i="72"/>
  <c r="BF63" i="72"/>
  <c r="BF124" i="72"/>
  <c r="BF75" i="72"/>
  <c r="BF14" i="72"/>
  <c r="BF13" i="72"/>
  <c r="BF68" i="72"/>
  <c r="BF91" i="72"/>
  <c r="BF36" i="72"/>
  <c r="BF132" i="72"/>
  <c r="BF6" i="72"/>
  <c r="BF61" i="72"/>
  <c r="BF148" i="72"/>
  <c r="BF30" i="72"/>
  <c r="BF142" i="72"/>
  <c r="BF93" i="72"/>
  <c r="BF106" i="72"/>
  <c r="BF138" i="72"/>
  <c r="BF59" i="72"/>
  <c r="BF69" i="72"/>
  <c r="BF140" i="72"/>
  <c r="BF145" i="72"/>
  <c r="BF43" i="72"/>
  <c r="BF97" i="72"/>
  <c r="BF39" i="72"/>
  <c r="BF160" i="72"/>
  <c r="BF27" i="72"/>
  <c r="BF117" i="72"/>
  <c r="BF104" i="72"/>
  <c r="BF53" i="72"/>
  <c r="BF80" i="72"/>
  <c r="BF115" i="72"/>
  <c r="BF38" i="72"/>
  <c r="BF73" i="72"/>
  <c r="BF133" i="72"/>
  <c r="BF129" i="72"/>
  <c r="BF131" i="72"/>
  <c r="BF157" i="72"/>
  <c r="BF149" i="72"/>
  <c r="BF127" i="72"/>
  <c r="BF152" i="72"/>
  <c r="BF62" i="72"/>
  <c r="BF60" i="72"/>
  <c r="BF46" i="72"/>
  <c r="BF47" i="72"/>
  <c r="BF154" i="72"/>
  <c r="BF29" i="72"/>
  <c r="BF70" i="72"/>
  <c r="BF54" i="72"/>
  <c r="BF114" i="72"/>
  <c r="BF92" i="72"/>
  <c r="BF18" i="72"/>
  <c r="BF116" i="72"/>
  <c r="BF52" i="72"/>
  <c r="BF15" i="72"/>
  <c r="BF137" i="72"/>
  <c r="BF102" i="72"/>
  <c r="BF9" i="72"/>
  <c r="BF17" i="72"/>
  <c r="BF76" i="72"/>
  <c r="BF51" i="72"/>
  <c r="BF79" i="72"/>
  <c r="BF164" i="72"/>
  <c r="BF64" i="72"/>
  <c r="BF40" i="72"/>
  <c r="BF147" i="72"/>
  <c r="BF58" i="72"/>
  <c r="BF110" i="72"/>
  <c r="BF71" i="72"/>
  <c r="BF111" i="72"/>
  <c r="BF84" i="72"/>
  <c r="BF96" i="72"/>
  <c r="BF125" i="72"/>
  <c r="BF156" i="72"/>
  <c r="BF16" i="72"/>
  <c r="BF162" i="72"/>
  <c r="BF163" i="72"/>
  <c r="BF119" i="72"/>
  <c r="BF57" i="72"/>
  <c r="BF108" i="72"/>
  <c r="BF98" i="72"/>
  <c r="BF88" i="72"/>
  <c r="BF144" i="72"/>
  <c r="BF101" i="72"/>
  <c r="BF25" i="72"/>
  <c r="BF161" i="72"/>
  <c r="BF155" i="72"/>
  <c r="BF23" i="72"/>
  <c r="BF121" i="72"/>
  <c r="BF78" i="72"/>
  <c r="BF33" i="72"/>
  <c r="BF123" i="72"/>
  <c r="BF50" i="72"/>
  <c r="BF136" i="72"/>
  <c r="BF85" i="72"/>
  <c r="BF11" i="72"/>
  <c r="BF159" i="72"/>
  <c r="BF10" i="72"/>
  <c r="BF109" i="72"/>
  <c r="BF44" i="72"/>
  <c r="BF56" i="72"/>
  <c r="BF139" i="72"/>
  <c r="BF45" i="72"/>
  <c r="BF126" i="72"/>
  <c r="BF158" i="72"/>
  <c r="BF89" i="72"/>
  <c r="BF55" i="72"/>
  <c r="BF48" i="72"/>
  <c r="BF19" i="72"/>
  <c r="BF100" i="72"/>
  <c r="BF74" i="72"/>
  <c r="BF35" i="72"/>
  <c r="BF128" i="72"/>
  <c r="BF130" i="72"/>
  <c r="BF105" i="72"/>
  <c r="BF90" i="72"/>
  <c r="BF83" i="72"/>
  <c r="BF37" i="72"/>
  <c r="BF31" i="72"/>
  <c r="BF120" i="72"/>
  <c r="BF113" i="72"/>
  <c r="BF21" i="72"/>
  <c r="BF135" i="72"/>
  <c r="BF72" i="72"/>
  <c r="BF112" i="72"/>
  <c r="BF66" i="72"/>
  <c r="BF42" i="72"/>
  <c r="BF82" i="72"/>
  <c r="BF67" i="72"/>
  <c r="BF153" i="72"/>
  <c r="BF95" i="72"/>
  <c r="BF28" i="72"/>
  <c r="BF118" i="72"/>
  <c r="BF49" i="72"/>
  <c r="BF26" i="72"/>
  <c r="BH16" i="72"/>
  <c r="BH25" i="72"/>
  <c r="BH120" i="72"/>
  <c r="BH55" i="72"/>
  <c r="BH159" i="72"/>
  <c r="BH121" i="72"/>
  <c r="BH69" i="72"/>
  <c r="BH58" i="72"/>
  <c r="BH110" i="72"/>
  <c r="BH94" i="72"/>
  <c r="BH36" i="72"/>
  <c r="BH41" i="72"/>
  <c r="BH88" i="72"/>
  <c r="BH61" i="72"/>
  <c r="BH131" i="72"/>
  <c r="BH161" i="72"/>
  <c r="BH90" i="72"/>
  <c r="BH39" i="72"/>
  <c r="BH43" i="72"/>
  <c r="BH95" i="72"/>
  <c r="BH147" i="72"/>
  <c r="BH123" i="72"/>
  <c r="BH107" i="72"/>
  <c r="BH132" i="72"/>
  <c r="BH6" i="72"/>
  <c r="BH134" i="72"/>
  <c r="BH42" i="72"/>
  <c r="BH15" i="72"/>
  <c r="BH51" i="72"/>
  <c r="BH18" i="72"/>
  <c r="BH59" i="72"/>
  <c r="BH143" i="72"/>
  <c r="BH155" i="72"/>
  <c r="BH91" i="72"/>
  <c r="BH112" i="72"/>
  <c r="BH92" i="72"/>
  <c r="BH141" i="72"/>
  <c r="BH85" i="72"/>
  <c r="BH20" i="72"/>
  <c r="BH49" i="72"/>
  <c r="BH68" i="72"/>
  <c r="BH84" i="72"/>
  <c r="BH35" i="72"/>
  <c r="BH44" i="72"/>
  <c r="BH65" i="72"/>
  <c r="BH126" i="72"/>
  <c r="BH151" i="72"/>
  <c r="BH99" i="72"/>
  <c r="BH79" i="72"/>
  <c r="BH106" i="72"/>
  <c r="BH81" i="72"/>
  <c r="BH97" i="72"/>
  <c r="BH13" i="72"/>
  <c r="BH157" i="72"/>
  <c r="BH156" i="72"/>
  <c r="BH47" i="72"/>
  <c r="BH124" i="72"/>
  <c r="BH160" i="72"/>
  <c r="BH67" i="72"/>
  <c r="BH22" i="72"/>
  <c r="BH17" i="72"/>
  <c r="BH101" i="72"/>
  <c r="BH28" i="72"/>
  <c r="BH162" i="72"/>
  <c r="BH129" i="72"/>
  <c r="BH98" i="72"/>
  <c r="BH29" i="72"/>
  <c r="BH150" i="72"/>
  <c r="BH40" i="72"/>
  <c r="BH8" i="72"/>
  <c r="BH114" i="72"/>
  <c r="BH108" i="72"/>
  <c r="BH32" i="72"/>
  <c r="BH83" i="72"/>
  <c r="BH89" i="72"/>
  <c r="BH80" i="72"/>
  <c r="BH48" i="72"/>
  <c r="BH77" i="72"/>
  <c r="BH46" i="72"/>
  <c r="BH152" i="72"/>
  <c r="BH38" i="72"/>
  <c r="BH60" i="72"/>
  <c r="BH64" i="72"/>
  <c r="BH26" i="72"/>
  <c r="BH53" i="72"/>
  <c r="BH154" i="72"/>
  <c r="BH14" i="72"/>
  <c r="BH66" i="72"/>
  <c r="BH54" i="72"/>
  <c r="BH158" i="72"/>
  <c r="BH137" i="72"/>
  <c r="BH104" i="72"/>
  <c r="BH76" i="72"/>
  <c r="BH140" i="72"/>
  <c r="BH72" i="72"/>
  <c r="BH117" i="72"/>
  <c r="BH24" i="72"/>
  <c r="BH11" i="72"/>
  <c r="BH142" i="72"/>
  <c r="BH62" i="72"/>
  <c r="BH52" i="72"/>
  <c r="BH122" i="72"/>
  <c r="BH7" i="72"/>
  <c r="BH75" i="72"/>
  <c r="BH127" i="72"/>
  <c r="BH135" i="72"/>
  <c r="BH105" i="72"/>
  <c r="BH9" i="72"/>
  <c r="BH34" i="72"/>
  <c r="BH115" i="72"/>
  <c r="BH153" i="72"/>
  <c r="BH73" i="72"/>
  <c r="BH144" i="72"/>
  <c r="BH130" i="72"/>
  <c r="BH164" i="72"/>
  <c r="BH12" i="72"/>
  <c r="BH31" i="72"/>
  <c r="BH93" i="72"/>
  <c r="BH37" i="72"/>
  <c r="BH102" i="72"/>
  <c r="BH5" i="72"/>
  <c r="BH163" i="72"/>
  <c r="BH33" i="72"/>
  <c r="BH133" i="72"/>
  <c r="BH103" i="72"/>
  <c r="BH148" i="72"/>
  <c r="BH21" i="72"/>
  <c r="BH19" i="72"/>
  <c r="BH125" i="72"/>
  <c r="BH138" i="72"/>
  <c r="BH146" i="72"/>
  <c r="BH128" i="72"/>
  <c r="BH116" i="72"/>
  <c r="BH57" i="72"/>
  <c r="BH63" i="72"/>
  <c r="BH145" i="72"/>
  <c r="BH78" i="72"/>
  <c r="BH111" i="72"/>
  <c r="BH149" i="72"/>
  <c r="BH87" i="72"/>
  <c r="BH96" i="72"/>
  <c r="BH45" i="72"/>
  <c r="BH109" i="72"/>
  <c r="BH136" i="72"/>
  <c r="BH71" i="72"/>
  <c r="BH10" i="72"/>
  <c r="BH74" i="72"/>
  <c r="BH23" i="72"/>
  <c r="BH30" i="72"/>
  <c r="BH139" i="72"/>
  <c r="BH118" i="72"/>
  <c r="BH86" i="72"/>
  <c r="BH82" i="72"/>
  <c r="BH27" i="72"/>
  <c r="BH50" i="72"/>
  <c r="BH113" i="72"/>
  <c r="BH70" i="72"/>
  <c r="BH119" i="72"/>
  <c r="BH56" i="72"/>
  <c r="BH100" i="72"/>
  <c r="BE70" i="72"/>
  <c r="BE11" i="72"/>
  <c r="BE57" i="72"/>
  <c r="BE21" i="72"/>
  <c r="BE147" i="72"/>
  <c r="BE41" i="72"/>
  <c r="BE159" i="72"/>
  <c r="BE117" i="72"/>
  <c r="BE7" i="72"/>
  <c r="BE59" i="72"/>
  <c r="BE141" i="72"/>
  <c r="BE128" i="72"/>
  <c r="BE43" i="72"/>
  <c r="BE90" i="72"/>
  <c r="BE64" i="72"/>
  <c r="BE145" i="72"/>
  <c r="BE63" i="72"/>
  <c r="BE93" i="72"/>
  <c r="BE27" i="72"/>
  <c r="BE105" i="72"/>
  <c r="BE124" i="72"/>
  <c r="BE15" i="72"/>
  <c r="BE76" i="72"/>
  <c r="BE95" i="72"/>
  <c r="BE20" i="72"/>
  <c r="BE26" i="72"/>
  <c r="BE34" i="72"/>
  <c r="BE62" i="72"/>
  <c r="BE47" i="72"/>
  <c r="BE23" i="72"/>
  <c r="BE22" i="72"/>
  <c r="BE99" i="72"/>
  <c r="BE161" i="72"/>
  <c r="BE24" i="72"/>
  <c r="BE51" i="72"/>
  <c r="BE66" i="72"/>
  <c r="BE131" i="72"/>
  <c r="BE61" i="72"/>
  <c r="BE138" i="72"/>
  <c r="BE37" i="72"/>
  <c r="BE91" i="72"/>
  <c r="BE42" i="72"/>
  <c r="BE16" i="72"/>
  <c r="BE136" i="72"/>
  <c r="BE157" i="72"/>
  <c r="BE107" i="72"/>
  <c r="BE160" i="72"/>
  <c r="BE126" i="72"/>
  <c r="BE98" i="72"/>
  <c r="BE153" i="72"/>
  <c r="BE111" i="72"/>
  <c r="BE14" i="72"/>
  <c r="BE65" i="72"/>
  <c r="BE97" i="72"/>
  <c r="BE101" i="72"/>
  <c r="BE85" i="72"/>
  <c r="BE86" i="72"/>
  <c r="BE30" i="72"/>
  <c r="BE151" i="72"/>
  <c r="BE39" i="72"/>
  <c r="BE10" i="72"/>
  <c r="BE109" i="72"/>
  <c r="BE54" i="72"/>
  <c r="BE143" i="72"/>
  <c r="BE134" i="72"/>
  <c r="BE125" i="72"/>
  <c r="BE77" i="72"/>
  <c r="BE139" i="72"/>
  <c r="BE120" i="72"/>
  <c r="BE152" i="72"/>
  <c r="BE40" i="72"/>
  <c r="BE55" i="72"/>
  <c r="BE96" i="72"/>
  <c r="BE58" i="72"/>
  <c r="BE122" i="72"/>
  <c r="BE106" i="72"/>
  <c r="BE50" i="72"/>
  <c r="BE132" i="72"/>
  <c r="BE140" i="72"/>
  <c r="BE88" i="72"/>
  <c r="BE121" i="72"/>
  <c r="BE108" i="72"/>
  <c r="BE25" i="72"/>
  <c r="BE33" i="72"/>
  <c r="BE9" i="72"/>
  <c r="BE129" i="72"/>
  <c r="BE78" i="72"/>
  <c r="BE68" i="72"/>
  <c r="BE12" i="72"/>
  <c r="BE79" i="72"/>
  <c r="BE84" i="72"/>
  <c r="BE69" i="72"/>
  <c r="BE115" i="72"/>
  <c r="BE150" i="72"/>
  <c r="BE13" i="72"/>
  <c r="BE114" i="72"/>
  <c r="BE89" i="72"/>
  <c r="BE127" i="72"/>
  <c r="BE71" i="72"/>
  <c r="BE56" i="72"/>
  <c r="BE35" i="72"/>
  <c r="BE31" i="72"/>
  <c r="BE72" i="72"/>
  <c r="BE87" i="72"/>
  <c r="BE45" i="72"/>
  <c r="BE103" i="72"/>
  <c r="BE154" i="72"/>
  <c r="BE19" i="72"/>
  <c r="BE6" i="72"/>
  <c r="BE163" i="72"/>
  <c r="BE156" i="72"/>
  <c r="BE149" i="72"/>
  <c r="BE44" i="72"/>
  <c r="BE48" i="72"/>
  <c r="BE29" i="72"/>
  <c r="BE123" i="72"/>
  <c r="BE67" i="72"/>
  <c r="BE113" i="72"/>
  <c r="BE135" i="72"/>
  <c r="BE155" i="72"/>
  <c r="BE52" i="72"/>
  <c r="BE83" i="72"/>
  <c r="BE81" i="72"/>
  <c r="BE148" i="72"/>
  <c r="BE144" i="72"/>
  <c r="BE32" i="72"/>
  <c r="BE158" i="72"/>
  <c r="BE100" i="72"/>
  <c r="BE110" i="72"/>
  <c r="BE28" i="72"/>
  <c r="BE142" i="72"/>
  <c r="BE133" i="72"/>
  <c r="BE102" i="72"/>
  <c r="BE116" i="72"/>
  <c r="BE119" i="72"/>
  <c r="BE73" i="72"/>
  <c r="BE18" i="72"/>
  <c r="BE164" i="72"/>
  <c r="BE74" i="72"/>
  <c r="BE92" i="72"/>
  <c r="BE46" i="72"/>
  <c r="BE162" i="72"/>
  <c r="BE75" i="72"/>
  <c r="BE80" i="72"/>
  <c r="BE5" i="72"/>
  <c r="BE118" i="72"/>
  <c r="BE146" i="72"/>
  <c r="BE17" i="72"/>
  <c r="BE8" i="72"/>
  <c r="BE130" i="72"/>
  <c r="BE49" i="72"/>
  <c r="BE112" i="72"/>
  <c r="BE60" i="72"/>
  <c r="BE94" i="72"/>
  <c r="BE82" i="72"/>
  <c r="BE38" i="72"/>
  <c r="BE137" i="72"/>
  <c r="BE104" i="72"/>
  <c r="BE53" i="72"/>
  <c r="BE36" i="72"/>
  <c r="Y17" i="72"/>
  <c r="Z13" i="72"/>
  <c r="AA5" i="72"/>
  <c r="AC50" i="72"/>
  <c r="AC64" i="72"/>
  <c r="AC79" i="72"/>
  <c r="Y60" i="72"/>
  <c r="Z92" i="72"/>
  <c r="Y90" i="72"/>
  <c r="Y54" i="72"/>
  <c r="Z7" i="72"/>
  <c r="AC84" i="72"/>
  <c r="AA49" i="72"/>
  <c r="AB9" i="72"/>
  <c r="AB65" i="72"/>
  <c r="AC8" i="72"/>
  <c r="AB38" i="72"/>
  <c r="AA57" i="72"/>
  <c r="Z70" i="72"/>
  <c r="AA30" i="72"/>
  <c r="Z55" i="72"/>
  <c r="Z81" i="72"/>
  <c r="AB67" i="72"/>
  <c r="AC85" i="72"/>
  <c r="Y27" i="72"/>
  <c r="AB86" i="72"/>
  <c r="Y26" i="72"/>
  <c r="Y68" i="72"/>
  <c r="Y19" i="72"/>
  <c r="Y47" i="72"/>
  <c r="AC42" i="72"/>
  <c r="AB20" i="72"/>
  <c r="AA98" i="72"/>
  <c r="AC59" i="72"/>
  <c r="AB87" i="72"/>
  <c r="Z85" i="72"/>
  <c r="Y57" i="72"/>
  <c r="Y102" i="72"/>
  <c r="AA102" i="72"/>
  <c r="AC102" i="72"/>
  <c r="Z102" i="72"/>
  <c r="AB102" i="72"/>
  <c r="Z73" i="72"/>
  <c r="Y73" i="72"/>
  <c r="AC73" i="72"/>
  <c r="AA73" i="72"/>
  <c r="AB73" i="72"/>
  <c r="AA35" i="72"/>
  <c r="Y35" i="72"/>
  <c r="AB35" i="72"/>
  <c r="Z35" i="72"/>
  <c r="AC35" i="72"/>
  <c r="AC58" i="72"/>
  <c r="AA58" i="72"/>
  <c r="AB58" i="72"/>
  <c r="Y58" i="72"/>
  <c r="Z58" i="72"/>
  <c r="Z38" i="72"/>
  <c r="AC38" i="72"/>
  <c r="AB33" i="72"/>
  <c r="Z33" i="72"/>
  <c r="Y33" i="72"/>
  <c r="AA33" i="72"/>
  <c r="AC33" i="72"/>
  <c r="AA65" i="72"/>
  <c r="AA53" i="72"/>
  <c r="AC53" i="72"/>
  <c r="AB53" i="72"/>
  <c r="Y53" i="72"/>
  <c r="Z53" i="72"/>
  <c r="AB15" i="72"/>
  <c r="Z15" i="72"/>
  <c r="AA15" i="72"/>
  <c r="AC15" i="72"/>
  <c r="Y15" i="72"/>
  <c r="Z25" i="72"/>
  <c r="AA25" i="72"/>
  <c r="AC25" i="72"/>
  <c r="Y25" i="72"/>
  <c r="AB25" i="72"/>
  <c r="Z43" i="72"/>
  <c r="Y43" i="72"/>
  <c r="AB43" i="72"/>
  <c r="AA43" i="72"/>
  <c r="AC43" i="72"/>
  <c r="AA92" i="72"/>
  <c r="Y92" i="72"/>
  <c r="AC76" i="72"/>
  <c r="Y76" i="72"/>
  <c r="AA76" i="72"/>
  <c r="Z76" i="72"/>
  <c r="AB76" i="72"/>
  <c r="Z98" i="72"/>
  <c r="AC16" i="72"/>
  <c r="AB16" i="72"/>
  <c r="Y16" i="72"/>
  <c r="Z16" i="72"/>
  <c r="AA16" i="72"/>
  <c r="Y24" i="72"/>
  <c r="Z24" i="72"/>
  <c r="AA24" i="72"/>
  <c r="AB24" i="72"/>
  <c r="AC24" i="72"/>
  <c r="Y66" i="72"/>
  <c r="Z66" i="72"/>
  <c r="AB66" i="72"/>
  <c r="AA66" i="72"/>
  <c r="AC66" i="72"/>
  <c r="AA56" i="72"/>
  <c r="AC56" i="72"/>
  <c r="Z56" i="72"/>
  <c r="AB56" i="72"/>
  <c r="Y56" i="72"/>
  <c r="AB101" i="72"/>
  <c r="AC101" i="72"/>
  <c r="Y101" i="72"/>
  <c r="Z101" i="72"/>
  <c r="AA101" i="72"/>
  <c r="Y9" i="72"/>
  <c r="AC23" i="72"/>
  <c r="Y23" i="72"/>
  <c r="AB23" i="72"/>
  <c r="AA23" i="72"/>
  <c r="Z23" i="72"/>
  <c r="Y6" i="72"/>
  <c r="Z6" i="72"/>
  <c r="AB6" i="72"/>
  <c r="AC6" i="72"/>
  <c r="AA6" i="72"/>
  <c r="Z97" i="72"/>
  <c r="AA97" i="72"/>
  <c r="Y97" i="72"/>
  <c r="AC97" i="72"/>
  <c r="AB97" i="72"/>
  <c r="AA14" i="72"/>
  <c r="Y14" i="72"/>
  <c r="Z14" i="72"/>
  <c r="AB14" i="72"/>
  <c r="AC14" i="72"/>
  <c r="AB50" i="72"/>
  <c r="Z37" i="72"/>
  <c r="AC37" i="72"/>
  <c r="Y37" i="72"/>
  <c r="AA37" i="72"/>
  <c r="AB37" i="72"/>
  <c r="AC40" i="72"/>
  <c r="Z40" i="72"/>
  <c r="AB40" i="72"/>
  <c r="AA40" i="72"/>
  <c r="Y40" i="72"/>
  <c r="AB69" i="72"/>
  <c r="Y69" i="72"/>
  <c r="AA69" i="72"/>
  <c r="Z69" i="72"/>
  <c r="AC69" i="72"/>
  <c r="AA20" i="72"/>
  <c r="Z20" i="72"/>
  <c r="Y20" i="72"/>
  <c r="AA42" i="72"/>
  <c r="AC100" i="72"/>
  <c r="Z100" i="72"/>
  <c r="Y100" i="72"/>
  <c r="AB100" i="72"/>
  <c r="AA100" i="72"/>
  <c r="AB84" i="72"/>
  <c r="AA32" i="72"/>
  <c r="AB32" i="72"/>
  <c r="AC32" i="72"/>
  <c r="Z32" i="72"/>
  <c r="Y32" i="72"/>
  <c r="AB51" i="72"/>
  <c r="Z51" i="72"/>
  <c r="AC51" i="72"/>
  <c r="Y51" i="72"/>
  <c r="AA51" i="72"/>
  <c r="Y72" i="72"/>
  <c r="AC72" i="72"/>
  <c r="AA72" i="72"/>
  <c r="Z72" i="72"/>
  <c r="AB72" i="72"/>
  <c r="AB21" i="72"/>
  <c r="Y21" i="72"/>
  <c r="Z21" i="72"/>
  <c r="AA21" i="72"/>
  <c r="AC21" i="72"/>
  <c r="AA79" i="72"/>
  <c r="Z77" i="72"/>
  <c r="AB77" i="72"/>
  <c r="Y77" i="72"/>
  <c r="AA77" i="72"/>
  <c r="AC77" i="72"/>
  <c r="AC82" i="72"/>
  <c r="AB82" i="72"/>
  <c r="Z82" i="72"/>
  <c r="Y82" i="72"/>
  <c r="AA82" i="72"/>
  <c r="AB19" i="72"/>
  <c r="AC19" i="72"/>
  <c r="AA74" i="72"/>
  <c r="Z74" i="72"/>
  <c r="Y74" i="72"/>
  <c r="AC74" i="72"/>
  <c r="AB74" i="72"/>
  <c r="AC26" i="72"/>
  <c r="AC86" i="72"/>
  <c r="Z41" i="72"/>
  <c r="AA41" i="72"/>
  <c r="AC41" i="72"/>
  <c r="Y41" i="72"/>
  <c r="AB41" i="72"/>
  <c r="AC46" i="72"/>
  <c r="AA46" i="72"/>
  <c r="Y46" i="72"/>
  <c r="Z46" i="72"/>
  <c r="AB46" i="72"/>
  <c r="Y36" i="72"/>
  <c r="AC36" i="72"/>
  <c r="Z36" i="72"/>
  <c r="AB36" i="72"/>
  <c r="AA36" i="72"/>
  <c r="AB89" i="72"/>
  <c r="AC89" i="72"/>
  <c r="AA89" i="72"/>
  <c r="Y89" i="72"/>
  <c r="Z89" i="72"/>
  <c r="AB75" i="72"/>
  <c r="AC75" i="72"/>
  <c r="Y75" i="72"/>
  <c r="Z75" i="72"/>
  <c r="AA75" i="72"/>
  <c r="AB39" i="72"/>
  <c r="AC39" i="72"/>
  <c r="AA39" i="72"/>
  <c r="Y39" i="72"/>
  <c r="Z39" i="72"/>
  <c r="AC34" i="72"/>
  <c r="Y34" i="72"/>
  <c r="AA34" i="72"/>
  <c r="Z34" i="72"/>
  <c r="AB34" i="72"/>
  <c r="Y13" i="72"/>
  <c r="AA80" i="72"/>
  <c r="Y80" i="72"/>
  <c r="Z80" i="72"/>
  <c r="AB80" i="72"/>
  <c r="AC80" i="72"/>
  <c r="AC28" i="72"/>
  <c r="Z28" i="72"/>
  <c r="Y28" i="72"/>
  <c r="AA28" i="72"/>
  <c r="AB28" i="72"/>
  <c r="AB17" i="72"/>
  <c r="AB45" i="72"/>
  <c r="AA45" i="72"/>
  <c r="Z45" i="72"/>
  <c r="Y45" i="72"/>
  <c r="AC45" i="72"/>
  <c r="AB64" i="72"/>
  <c r="AB99" i="72"/>
  <c r="Y99" i="72"/>
  <c r="Z99" i="72"/>
  <c r="AA99" i="72"/>
  <c r="AC99" i="72"/>
  <c r="Y83" i="72"/>
  <c r="AA83" i="72"/>
  <c r="Z83" i="72"/>
  <c r="AC83" i="72"/>
  <c r="AB83" i="72"/>
  <c r="AC10" i="72"/>
  <c r="Z10" i="72"/>
  <c r="AA10" i="72"/>
  <c r="AB10" i="72"/>
  <c r="Y10" i="72"/>
  <c r="Y18" i="72"/>
  <c r="Z18" i="72"/>
  <c r="AC18" i="72"/>
  <c r="AA18" i="72"/>
  <c r="AB18" i="72"/>
  <c r="AA44" i="72"/>
  <c r="Y44" i="72"/>
  <c r="AC44" i="72"/>
  <c r="Z44" i="72"/>
  <c r="AB44" i="72"/>
  <c r="AC22" i="72"/>
  <c r="AA22" i="72"/>
  <c r="Z22" i="72"/>
  <c r="AB22" i="72"/>
  <c r="Y22" i="72"/>
  <c r="AC88" i="72"/>
  <c r="AB88" i="72"/>
  <c r="Y88" i="72"/>
  <c r="AA88" i="72"/>
  <c r="Z88" i="72"/>
  <c r="Y96" i="72"/>
  <c r="AB96" i="72"/>
  <c r="AC96" i="72"/>
  <c r="Z96" i="72"/>
  <c r="AA96" i="72"/>
  <c r="Z61" i="72"/>
  <c r="AA61" i="72"/>
  <c r="AB61" i="72"/>
  <c r="Y61" i="72"/>
  <c r="AC61" i="72"/>
  <c r="AC94" i="72"/>
  <c r="AA94" i="72"/>
  <c r="AB94" i="72"/>
  <c r="Z94" i="72"/>
  <c r="Y94" i="72"/>
  <c r="AB27" i="72"/>
  <c r="AA27" i="72"/>
  <c r="Z27" i="72"/>
  <c r="AC95" i="72"/>
  <c r="Y95" i="72"/>
  <c r="AA95" i="72"/>
  <c r="Z95" i="72"/>
  <c r="AB95" i="72"/>
  <c r="AA7" i="72"/>
  <c r="AB7" i="72"/>
  <c r="AB29" i="72"/>
  <c r="Z29" i="72"/>
  <c r="AC29" i="72"/>
  <c r="Y29" i="72"/>
  <c r="AA29" i="72"/>
  <c r="Y48" i="72"/>
  <c r="AA48" i="72"/>
  <c r="Z48" i="72"/>
  <c r="AC48" i="72"/>
  <c r="AB48" i="72"/>
  <c r="AC54" i="72"/>
  <c r="AA62" i="72"/>
  <c r="AC62" i="72"/>
  <c r="Y62" i="72"/>
  <c r="AB62" i="72"/>
  <c r="Z62" i="72"/>
  <c r="AA71" i="72"/>
  <c r="Z71" i="72"/>
  <c r="AC71" i="72"/>
  <c r="AB71" i="72"/>
  <c r="Y71" i="72"/>
  <c r="Z91" i="72"/>
  <c r="AB91" i="72"/>
  <c r="AA91" i="72"/>
  <c r="Y91" i="72"/>
  <c r="AC91" i="72"/>
  <c r="AB93" i="72"/>
  <c r="Y93" i="72"/>
  <c r="Z93" i="72"/>
  <c r="AC93" i="72"/>
  <c r="AA93" i="72"/>
  <c r="Y78" i="72"/>
  <c r="AB78" i="72"/>
  <c r="Z78" i="72"/>
  <c r="AA78" i="72"/>
  <c r="AC78" i="72"/>
  <c r="AC67" i="72"/>
  <c r="AB81" i="72"/>
  <c r="AB63" i="72"/>
  <c r="AC63" i="72"/>
  <c r="AA63" i="72"/>
  <c r="Y63" i="72"/>
  <c r="Z63" i="72"/>
  <c r="AC30" i="72"/>
  <c r="AB70" i="72"/>
  <c r="Z31" i="72"/>
  <c r="Y31" i="72"/>
  <c r="AB31" i="72"/>
  <c r="AA31" i="72"/>
  <c r="AC31" i="72"/>
  <c r="Z103" i="72"/>
  <c r="Y103" i="72"/>
  <c r="AB103" i="72"/>
  <c r="AA103" i="72"/>
  <c r="AC103" i="72"/>
  <c r="AC52" i="72"/>
  <c r="AB52" i="72"/>
  <c r="Z52" i="72"/>
  <c r="Y52" i="72"/>
  <c r="AA52" i="72"/>
  <c r="Y11" i="72"/>
  <c r="AC11" i="72"/>
  <c r="Z11" i="72"/>
  <c r="AA11" i="72"/>
  <c r="AB11" i="72"/>
  <c r="Y12" i="72"/>
  <c r="AA12" i="72"/>
  <c r="Z12" i="72"/>
  <c r="AB12" i="72"/>
  <c r="AC12" i="72"/>
  <c r="AA30" i="82"/>
  <c r="AL29" i="82"/>
  <c r="AB42" i="72" l="1"/>
  <c r="Y49" i="72"/>
  <c r="AC92" i="72"/>
  <c r="AC65" i="72"/>
  <c r="AB8" i="72"/>
  <c r="AC81" i="72"/>
  <c r="Z68" i="72"/>
  <c r="Y81" i="72"/>
  <c r="AC7" i="72"/>
  <c r="AC27" i="72"/>
  <c r="AB68" i="72"/>
  <c r="Z19" i="72"/>
  <c r="Y42" i="72"/>
  <c r="AC49" i="72"/>
  <c r="Z9" i="72"/>
  <c r="AB98" i="72"/>
  <c r="AB92" i="72"/>
  <c r="Z65" i="72"/>
  <c r="Y8" i="72"/>
  <c r="AA38" i="72"/>
  <c r="AA81" i="72"/>
  <c r="AA68" i="72"/>
  <c r="Z49" i="72"/>
  <c r="AC9" i="72"/>
  <c r="Y98" i="72"/>
  <c r="Y65" i="72"/>
  <c r="AA8" i="72"/>
  <c r="Y7" i="72"/>
  <c r="AC68" i="72"/>
  <c r="AA19" i="72"/>
  <c r="Z42" i="72"/>
  <c r="AC20" i="72"/>
  <c r="AB49" i="72"/>
  <c r="AA9" i="72"/>
  <c r="AC98" i="72"/>
  <c r="Z8" i="72"/>
  <c r="Y38" i="72"/>
  <c r="Z60" i="72"/>
  <c r="Y70" i="72"/>
  <c r="Y30" i="72"/>
  <c r="AA55" i="72"/>
  <c r="AA67" i="72"/>
  <c r="AC90" i="72"/>
  <c r="AB54" i="72"/>
  <c r="Y64" i="72"/>
  <c r="AA17" i="72"/>
  <c r="Z5" i="72"/>
  <c r="AA13" i="72"/>
  <c r="Z86" i="72"/>
  <c r="AA26" i="72"/>
  <c r="Z79" i="72"/>
  <c r="AA84" i="72"/>
  <c r="Y50" i="72"/>
  <c r="AB57" i="72"/>
  <c r="AB60" i="72"/>
  <c r="AC70" i="72"/>
  <c r="AC55" i="72"/>
  <c r="Y67" i="72"/>
  <c r="AB90" i="72"/>
  <c r="AA54" i="72"/>
  <c r="AA64" i="72"/>
  <c r="Z17" i="72"/>
  <c r="Y5" i="72"/>
  <c r="AB13" i="72"/>
  <c r="AA86" i="72"/>
  <c r="Y84" i="72"/>
  <c r="AA50" i="72"/>
  <c r="AB85" i="72"/>
  <c r="AC60" i="72"/>
  <c r="AB30" i="72"/>
  <c r="Y55" i="72"/>
  <c r="Z67" i="72"/>
  <c r="AA90" i="72"/>
  <c r="Z54" i="72"/>
  <c r="Z64" i="72"/>
  <c r="AC5" i="72"/>
  <c r="AC13" i="72"/>
  <c r="AB26" i="72"/>
  <c r="Y79" i="72"/>
  <c r="AC87" i="72"/>
  <c r="AC57" i="72"/>
  <c r="AA85" i="72"/>
  <c r="AA60" i="72"/>
  <c r="AA70" i="72"/>
  <c r="Z30" i="72"/>
  <c r="AB55" i="72"/>
  <c r="Z90" i="72"/>
  <c r="AC17" i="72"/>
  <c r="AB5" i="72"/>
  <c r="Y86" i="72"/>
  <c r="Z26" i="72"/>
  <c r="AB79" i="72"/>
  <c r="Z84" i="72"/>
  <c r="Z50" i="72"/>
  <c r="Z87" i="72"/>
  <c r="Z57" i="72"/>
  <c r="Y85" i="72"/>
  <c r="AB47" i="72"/>
  <c r="AB59" i="72"/>
  <c r="Y87" i="72"/>
  <c r="AA47" i="72"/>
  <c r="AA59" i="72"/>
  <c r="AA87" i="72"/>
  <c r="AC47" i="72"/>
  <c r="Y59" i="72"/>
  <c r="Z47" i="72"/>
  <c r="Z59" i="72"/>
  <c r="AA31" i="82"/>
  <c r="AL30" i="82"/>
  <c r="EX41" i="71" l="1"/>
  <c r="EX81" i="71"/>
  <c r="EX33" i="71"/>
  <c r="EX88" i="71"/>
  <c r="EX70" i="71"/>
  <c r="EX18" i="71"/>
  <c r="EX43" i="71"/>
  <c r="EX46" i="71"/>
  <c r="EX76" i="71"/>
  <c r="EX30" i="71"/>
  <c r="EX23" i="71"/>
  <c r="EX79" i="71"/>
  <c r="EX56" i="71"/>
  <c r="EX68" i="71"/>
  <c r="EX40" i="71"/>
  <c r="EX80" i="71"/>
  <c r="EX5" i="71"/>
  <c r="EX24" i="71"/>
  <c r="EX37" i="71"/>
  <c r="EX21" i="71"/>
  <c r="EX59" i="71"/>
  <c r="EX48" i="71"/>
  <c r="EX73" i="71"/>
  <c r="EX19" i="71"/>
  <c r="EX39" i="71"/>
  <c r="EX65" i="71"/>
  <c r="EX26" i="71"/>
  <c r="EX86" i="71"/>
  <c r="EX7" i="71"/>
  <c r="EX53" i="71"/>
  <c r="EX72" i="71"/>
  <c r="EX58" i="71"/>
  <c r="EX44" i="71"/>
  <c r="EX50" i="71"/>
  <c r="EX27" i="71"/>
  <c r="EX16" i="71"/>
  <c r="EX78" i="71"/>
  <c r="EX60" i="71"/>
  <c r="EX49" i="71"/>
  <c r="EX14" i="71"/>
  <c r="EX85" i="71"/>
  <c r="EX54" i="71"/>
  <c r="EX51" i="71"/>
  <c r="EX8" i="71"/>
  <c r="EX28" i="71"/>
  <c r="EX87" i="71"/>
  <c r="EX45" i="71"/>
  <c r="EX66" i="71"/>
  <c r="EX57" i="71"/>
  <c r="EX6" i="71"/>
  <c r="EX34" i="71"/>
  <c r="EX20" i="71"/>
  <c r="EX69" i="71"/>
  <c r="EX55" i="71"/>
  <c r="EX74" i="71"/>
  <c r="EX12" i="71"/>
  <c r="EX35" i="71"/>
  <c r="EX67" i="71"/>
  <c r="EX32" i="71"/>
  <c r="EX82" i="71"/>
  <c r="EX62" i="71"/>
  <c r="EX9" i="71"/>
  <c r="EX11" i="71"/>
  <c r="EX84" i="71"/>
  <c r="EX25" i="71"/>
  <c r="EX63" i="71"/>
  <c r="EX52" i="71"/>
  <c r="EX71" i="71"/>
  <c r="EX75" i="71"/>
  <c r="EX31" i="71"/>
  <c r="EX83" i="71"/>
  <c r="EX61" i="71"/>
  <c r="EX77" i="71"/>
  <c r="EX22" i="71"/>
  <c r="EX15" i="71"/>
  <c r="EX13" i="71"/>
  <c r="EX38" i="71"/>
  <c r="EX10" i="71"/>
  <c r="EX42" i="71"/>
  <c r="EX17" i="71"/>
  <c r="EX29" i="71"/>
  <c r="EX36" i="71"/>
  <c r="EX64" i="71"/>
  <c r="EX47" i="71"/>
  <c r="EX89" i="71"/>
  <c r="AL31" i="82"/>
  <c r="AA32" i="82"/>
  <c r="AA33" i="82" s="1"/>
  <c r="AL32" i="82"/>
  <c r="AL33" i="82"/>
  <c r="EY12" i="71" l="1"/>
  <c r="EY48" i="71"/>
  <c r="EY69" i="71"/>
  <c r="EY61" i="71"/>
  <c r="EY57" i="71"/>
  <c r="EY8" i="71"/>
  <c r="EY52" i="71"/>
  <c r="EY34" i="71"/>
  <c r="EY27" i="71"/>
  <c r="EY30" i="71"/>
  <c r="EY85" i="71"/>
  <c r="EY83" i="71"/>
  <c r="EY11" i="71"/>
  <c r="EY6" i="71"/>
  <c r="EY51" i="71"/>
  <c r="EY65" i="71"/>
  <c r="EY59" i="71"/>
  <c r="EY26" i="71"/>
  <c r="EY73" i="71"/>
  <c r="EY33" i="71"/>
  <c r="EY78" i="71"/>
  <c r="EY89" i="71"/>
  <c r="EY43" i="71"/>
  <c r="EY37" i="71"/>
  <c r="EY23" i="71"/>
  <c r="EY15" i="71"/>
  <c r="EY9" i="71"/>
  <c r="EY49" i="71"/>
  <c r="EY32" i="71"/>
  <c r="EY81" i="71"/>
  <c r="EY20" i="71"/>
  <c r="EY40" i="71"/>
  <c r="EY70" i="71"/>
  <c r="EY56" i="71"/>
  <c r="EY31" i="71"/>
  <c r="EY80" i="71"/>
  <c r="EY21" i="71"/>
  <c r="EY13" i="71"/>
  <c r="EY18" i="71"/>
  <c r="EY87" i="71"/>
  <c r="EY91" i="71"/>
  <c r="EY64" i="71"/>
  <c r="EY68" i="71"/>
  <c r="EY60" i="71"/>
  <c r="EY90" i="71"/>
  <c r="EY29" i="71"/>
  <c r="EY79" i="71"/>
  <c r="EY28" i="71"/>
  <c r="EY74" i="71"/>
  <c r="EY38" i="71"/>
  <c r="EY42" i="71"/>
  <c r="EY53" i="71"/>
  <c r="EY62" i="71"/>
  <c r="EY54" i="71"/>
  <c r="EY55" i="71"/>
  <c r="EY36" i="71"/>
  <c r="EY84" i="71"/>
  <c r="EY24" i="71"/>
  <c r="EY75" i="71"/>
  <c r="EY63" i="71"/>
  <c r="EY58" i="71"/>
  <c r="EY5" i="71"/>
  <c r="EY50" i="71"/>
  <c r="EY10" i="71"/>
  <c r="EY45" i="71"/>
  <c r="EY14" i="71"/>
  <c r="EY39" i="71"/>
  <c r="EY44" i="71"/>
  <c r="EY86" i="71"/>
  <c r="EY66" i="71"/>
  <c r="EY47" i="71"/>
  <c r="EY67" i="71"/>
  <c r="EY25" i="71"/>
  <c r="EY22" i="71"/>
  <c r="EY76" i="71"/>
  <c r="EY35" i="71"/>
  <c r="EY77" i="71"/>
  <c r="EY71" i="71"/>
  <c r="EY41" i="71"/>
  <c r="EY7" i="71"/>
  <c r="EY46" i="71"/>
  <c r="EY16" i="71"/>
  <c r="EY72" i="71"/>
  <c r="EY17" i="71"/>
  <c r="EY82" i="71"/>
  <c r="EY19" i="71"/>
  <c r="EY88" i="71"/>
  <c r="EY92" i="71"/>
  <c r="EX90" i="71"/>
  <c r="AA34" i="82"/>
  <c r="AA35" i="82"/>
  <c r="AL34" i="82"/>
  <c r="EZ75" i="71" l="1"/>
  <c r="EZ45" i="71"/>
  <c r="EZ13" i="71"/>
  <c r="EZ66" i="71"/>
  <c r="EZ77" i="71"/>
  <c r="EZ46" i="71"/>
  <c r="EZ7" i="71"/>
  <c r="EZ15" i="71"/>
  <c r="EZ57" i="71"/>
  <c r="EZ89" i="71"/>
  <c r="EZ19" i="71"/>
  <c r="EZ48" i="71"/>
  <c r="EZ14" i="71"/>
  <c r="EZ73" i="71"/>
  <c r="EZ55" i="71"/>
  <c r="EZ35" i="71"/>
  <c r="EZ22" i="71"/>
  <c r="EZ50" i="71"/>
  <c r="EZ82" i="71"/>
  <c r="EZ47" i="71"/>
  <c r="EZ37" i="71"/>
  <c r="EZ88" i="71"/>
  <c r="EZ23" i="71"/>
  <c r="EZ9" i="71"/>
  <c r="EZ68" i="71"/>
  <c r="EZ85" i="71"/>
  <c r="EZ38" i="71"/>
  <c r="EZ90" i="71"/>
  <c r="EZ34" i="71"/>
  <c r="EZ64" i="71"/>
  <c r="EZ49" i="71"/>
  <c r="EZ70" i="71"/>
  <c r="EZ92" i="71"/>
  <c r="EZ17" i="71"/>
  <c r="EZ30" i="71"/>
  <c r="EZ69" i="71"/>
  <c r="EZ74" i="71"/>
  <c r="EZ42" i="71"/>
  <c r="EZ29" i="71"/>
  <c r="EZ78" i="71"/>
  <c r="EZ44" i="71"/>
  <c r="EZ25" i="71"/>
  <c r="EZ62" i="71"/>
  <c r="EZ5" i="71"/>
  <c r="EZ58" i="71"/>
  <c r="EZ8" i="71"/>
  <c r="EZ79" i="71"/>
  <c r="EZ41" i="71"/>
  <c r="EZ86" i="71"/>
  <c r="EZ18" i="71"/>
  <c r="EZ16" i="71"/>
  <c r="EZ76" i="71"/>
  <c r="EZ56" i="71"/>
  <c r="EZ11" i="71"/>
  <c r="EZ71" i="71"/>
  <c r="EZ10" i="71"/>
  <c r="EZ52" i="71"/>
  <c r="EZ87" i="71"/>
  <c r="EZ24" i="71"/>
  <c r="EZ21" i="71"/>
  <c r="EZ53" i="71"/>
  <c r="EZ51" i="71"/>
  <c r="EZ33" i="71"/>
  <c r="EZ60" i="71"/>
  <c r="EZ12" i="71"/>
  <c r="EZ93" i="71"/>
  <c r="EZ32" i="71"/>
  <c r="EZ67" i="71"/>
  <c r="EZ80" i="71"/>
  <c r="EZ39" i="71"/>
  <c r="EZ91" i="71"/>
  <c r="EZ20" i="71"/>
  <c r="EZ72" i="71"/>
  <c r="EZ65" i="71"/>
  <c r="EZ84" i="71"/>
  <c r="EZ31" i="71"/>
  <c r="EZ6" i="71"/>
  <c r="EZ94" i="71"/>
  <c r="EZ36" i="71"/>
  <c r="EZ61" i="71"/>
  <c r="EZ54" i="71"/>
  <c r="EZ81" i="71"/>
  <c r="EZ40" i="71"/>
  <c r="EZ26" i="71"/>
  <c r="EZ63" i="71"/>
  <c r="EZ59" i="71"/>
  <c r="EZ83" i="71"/>
  <c r="EZ43" i="71"/>
  <c r="EZ27" i="71"/>
  <c r="EZ28" i="71"/>
  <c r="EZ95" i="71"/>
  <c r="EX91" i="71"/>
  <c r="EY93" i="71"/>
  <c r="AL35" i="82"/>
  <c r="AA36" i="82"/>
  <c r="FA91" i="71" l="1"/>
  <c r="FA38" i="71"/>
  <c r="FA56" i="71"/>
  <c r="FA86" i="71"/>
  <c r="FB36" i="71"/>
  <c r="FA21" i="71"/>
  <c r="FA76" i="71"/>
  <c r="FB30" i="71"/>
  <c r="FA36" i="71"/>
  <c r="FA73" i="71"/>
  <c r="FB17" i="71"/>
  <c r="FB78" i="71"/>
  <c r="FA96" i="71"/>
  <c r="FA24" i="71"/>
  <c r="FB58" i="71"/>
  <c r="FB69" i="71"/>
  <c r="FB34" i="71"/>
  <c r="FA6" i="71"/>
  <c r="FA71" i="71"/>
  <c r="FB24" i="71"/>
  <c r="FB73" i="71"/>
  <c r="FA57" i="71"/>
  <c r="FB43" i="71"/>
  <c r="FA5" i="71"/>
  <c r="FA68" i="71"/>
  <c r="FB20" i="71"/>
  <c r="FB77" i="71"/>
  <c r="FA58" i="71"/>
  <c r="FA79" i="71"/>
  <c r="FA28" i="71"/>
  <c r="FB59" i="71"/>
  <c r="FB64" i="71"/>
  <c r="FA82" i="71"/>
  <c r="FB50" i="71"/>
  <c r="FA23" i="71"/>
  <c r="FA65" i="71"/>
  <c r="FB9" i="71"/>
  <c r="FB95" i="71"/>
  <c r="FA47" i="71"/>
  <c r="FA95" i="71"/>
  <c r="FB74" i="71"/>
  <c r="FA54" i="71"/>
  <c r="FB49" i="71"/>
  <c r="FA25" i="71"/>
  <c r="FA77" i="71"/>
  <c r="FB5" i="71"/>
  <c r="FB72" i="71"/>
  <c r="FB27" i="71"/>
  <c r="FA20" i="71"/>
  <c r="FA78" i="71"/>
  <c r="FB23" i="71"/>
  <c r="FB91" i="71"/>
  <c r="FB76" i="71"/>
  <c r="FA99" i="71"/>
  <c r="FB81" i="71"/>
  <c r="FA55" i="71"/>
  <c r="FA94" i="71"/>
  <c r="FA29" i="71"/>
  <c r="FB60" i="71"/>
  <c r="FB67" i="71"/>
  <c r="FB42" i="71"/>
  <c r="FA11" i="71"/>
  <c r="FB101" i="71"/>
  <c r="FB10" i="71"/>
  <c r="FB86" i="71"/>
  <c r="FA87" i="71"/>
  <c r="FA42" i="71"/>
  <c r="FB57" i="71"/>
  <c r="FB68" i="71"/>
  <c r="FB16" i="71"/>
  <c r="FB92" i="71"/>
  <c r="FA43" i="71"/>
  <c r="FA80" i="71"/>
  <c r="FA41" i="71"/>
  <c r="FB52" i="71"/>
  <c r="FB70" i="71"/>
  <c r="FB7" i="71"/>
  <c r="FB90" i="71"/>
  <c r="FA51" i="71"/>
  <c r="FB6" i="71"/>
  <c r="FB79" i="71"/>
  <c r="FA59" i="71"/>
  <c r="FA92" i="71"/>
  <c r="FB84" i="71"/>
  <c r="FA60" i="71"/>
  <c r="FB47" i="71"/>
  <c r="FA17" i="71"/>
  <c r="FA69" i="71"/>
  <c r="FB15" i="71"/>
  <c r="FB97" i="71"/>
  <c r="FA46" i="71"/>
  <c r="FA97" i="71"/>
  <c r="FA27" i="71"/>
  <c r="FB61" i="71"/>
  <c r="FB40" i="71"/>
  <c r="FA18" i="71"/>
  <c r="FB102" i="71"/>
  <c r="FA98" i="71"/>
  <c r="FA26" i="71"/>
  <c r="FA62" i="71"/>
  <c r="FB45" i="71"/>
  <c r="FA16" i="71"/>
  <c r="FB103" i="71"/>
  <c r="FB8" i="71"/>
  <c r="FB96" i="71"/>
  <c r="FA45" i="71"/>
  <c r="FB11" i="71"/>
  <c r="FB75" i="71"/>
  <c r="FB39" i="71"/>
  <c r="FA35" i="71"/>
  <c r="FA72" i="71"/>
  <c r="FB32" i="71"/>
  <c r="FA15" i="71"/>
  <c r="FB100" i="71"/>
  <c r="FB21" i="71"/>
  <c r="FB82" i="71"/>
  <c r="FA53" i="71"/>
  <c r="FB41" i="71"/>
  <c r="FA9" i="71"/>
  <c r="FA63" i="71"/>
  <c r="FB19" i="71"/>
  <c r="FB85" i="71"/>
  <c r="FA52" i="71"/>
  <c r="FB44" i="71"/>
  <c r="FA12" i="71"/>
  <c r="FA66" i="71"/>
  <c r="FB18" i="71"/>
  <c r="FB88" i="71"/>
  <c r="FA44" i="71"/>
  <c r="FB14" i="71"/>
  <c r="FB94" i="71"/>
  <c r="FA50" i="71"/>
  <c r="FA88" i="71"/>
  <c r="FA34" i="71"/>
  <c r="FB56" i="71"/>
  <c r="FB62" i="71"/>
  <c r="FB28" i="71"/>
  <c r="FA14" i="71"/>
  <c r="FA67" i="71"/>
  <c r="FB25" i="71"/>
  <c r="FB80" i="71"/>
  <c r="FB46" i="71"/>
  <c r="FA31" i="71"/>
  <c r="FA70" i="71"/>
  <c r="FB22" i="71"/>
  <c r="FB83" i="71"/>
  <c r="FA83" i="71"/>
  <c r="FB37" i="71"/>
  <c r="FA37" i="71"/>
  <c r="FA74" i="71"/>
  <c r="FB31" i="71"/>
  <c r="FA8" i="71"/>
  <c r="FB99" i="71"/>
  <c r="FB48" i="71"/>
  <c r="FB93" i="71"/>
  <c r="FA89" i="71"/>
  <c r="FA40" i="71"/>
  <c r="FB53" i="71"/>
  <c r="FB71" i="71"/>
  <c r="FB29" i="71"/>
  <c r="FA39" i="71"/>
  <c r="FA64" i="71"/>
  <c r="FB13" i="71"/>
  <c r="FB98" i="71"/>
  <c r="FA48" i="71"/>
  <c r="FA81" i="71"/>
  <c r="FA32" i="71"/>
  <c r="FB51" i="71"/>
  <c r="FB66" i="71"/>
  <c r="FB12" i="71"/>
  <c r="FB89" i="71"/>
  <c r="FA49" i="71"/>
  <c r="FA84" i="71"/>
  <c r="FA22" i="71"/>
  <c r="FB54" i="71"/>
  <c r="FB63" i="71"/>
  <c r="FB26" i="71"/>
  <c r="FA7" i="71"/>
  <c r="FA75" i="71"/>
  <c r="FB35" i="71"/>
  <c r="FA19" i="71"/>
  <c r="FB104" i="71"/>
  <c r="FA90" i="71"/>
  <c r="FB87" i="71"/>
  <c r="FA61" i="71"/>
  <c r="FA85" i="71"/>
  <c r="FA33" i="71"/>
  <c r="FB55" i="71"/>
  <c r="FB65" i="71"/>
  <c r="FB33" i="71"/>
  <c r="FA10" i="71"/>
  <c r="FA93" i="71"/>
  <c r="FA30" i="71"/>
  <c r="FB38" i="71"/>
  <c r="FA13" i="71"/>
  <c r="FA100" i="71"/>
  <c r="EX92" i="71"/>
  <c r="EZ96" i="71"/>
  <c r="EY94" i="71"/>
  <c r="AA37" i="82"/>
  <c r="AL37" i="82"/>
  <c r="AL36" i="82"/>
  <c r="EZ97" i="71" l="1"/>
  <c r="EX93" i="71"/>
  <c r="FA101" i="71"/>
  <c r="EY95" i="71"/>
  <c r="AA38" i="82"/>
  <c r="AA39" i="82"/>
  <c r="EY96" i="71" l="1"/>
  <c r="FA102" i="71"/>
  <c r="EZ98" i="71"/>
  <c r="EX94" i="71"/>
  <c r="AL38" i="82"/>
  <c r="AL39" i="82"/>
  <c r="AA40" i="82"/>
  <c r="FA103" i="71" l="1"/>
  <c r="EY97" i="71"/>
  <c r="EX95" i="71"/>
  <c r="EZ99" i="71"/>
  <c r="AA41" i="82"/>
  <c r="AL40" i="82"/>
  <c r="FA104" i="71" l="1"/>
  <c r="EY98" i="71"/>
  <c r="EZ100" i="71"/>
  <c r="EX96" i="71"/>
  <c r="AL41" i="82"/>
  <c r="AA42" i="82"/>
  <c r="EY99" i="71" l="1"/>
  <c r="EX97" i="71"/>
  <c r="EZ101" i="71"/>
  <c r="AA43" i="82"/>
  <c r="AL43" i="82" s="1"/>
  <c r="AL42" i="82"/>
  <c r="EY100" i="71" l="1"/>
  <c r="EX98" i="71"/>
  <c r="EZ102" i="71"/>
  <c r="AA44" i="82"/>
  <c r="EY101" i="71" l="1"/>
  <c r="EZ103" i="71"/>
  <c r="EX99" i="71"/>
  <c r="AA45" i="82"/>
  <c r="AL45" i="82"/>
  <c r="AL44" i="82"/>
  <c r="EX100" i="71" l="1"/>
  <c r="EZ104" i="71"/>
  <c r="EY102" i="71"/>
  <c r="AA46" i="82"/>
  <c r="AL46" i="82"/>
  <c r="EY103" i="71" l="1"/>
  <c r="EX101" i="71"/>
  <c r="AA47" i="82"/>
  <c r="EX102" i="71" l="1"/>
  <c r="EY104" i="71"/>
  <c r="AA48" i="82"/>
  <c r="AL48" i="82"/>
  <c r="AL47" i="82"/>
  <c r="EX103" i="71" l="1"/>
  <c r="AA49" i="82"/>
  <c r="EX104" i="71" l="1"/>
  <c r="AL49" i="82"/>
  <c r="AA50" i="82"/>
  <c r="AD5" i="72" l="1"/>
  <c r="AL5" i="72" s="1"/>
  <c r="AG5" i="72"/>
  <c r="AO5" i="72" s="1"/>
  <c r="AE5" i="72"/>
  <c r="AM5" i="72" s="1"/>
  <c r="AF5" i="72"/>
  <c r="AN5" i="72" s="1"/>
  <c r="AL50" i="82"/>
  <c r="AA51" i="82"/>
  <c r="AA52" i="82"/>
  <c r="BN5" i="72" l="1"/>
  <c r="BU5" i="72"/>
  <c r="BM5" i="72"/>
  <c r="BT5" i="72"/>
  <c r="AU5" i="72"/>
  <c r="BL5" i="72"/>
  <c r="AT5" i="72"/>
  <c r="AV5" i="72"/>
  <c r="BS5" i="72"/>
  <c r="BO5" i="72"/>
  <c r="BV5" i="72"/>
  <c r="AF6" i="72"/>
  <c r="AN6" i="72" s="1"/>
  <c r="AG6" i="72"/>
  <c r="AO6" i="72" s="1"/>
  <c r="AE6" i="72"/>
  <c r="AM6" i="72" s="1"/>
  <c r="AD6" i="72"/>
  <c r="AL52" i="82"/>
  <c r="AA53" i="82"/>
  <c r="AL51" i="82"/>
  <c r="BO6" i="72" l="1"/>
  <c r="BV6" i="72"/>
  <c r="CA6" i="72" s="1"/>
  <c r="BY5" i="72"/>
  <c r="AL6" i="72"/>
  <c r="AU6" i="72" s="1"/>
  <c r="CA5" i="72"/>
  <c r="BM6" i="72"/>
  <c r="BT6" i="72"/>
  <c r="BZ5" i="72"/>
  <c r="BN6" i="72"/>
  <c r="BU6" i="72"/>
  <c r="BZ6" i="72" s="1"/>
  <c r="BX5" i="72"/>
  <c r="CC5" i="72"/>
  <c r="AD7" i="72"/>
  <c r="AE7" i="72"/>
  <c r="AM7" i="72" s="1"/>
  <c r="AG7" i="72"/>
  <c r="AO7" i="72" s="1"/>
  <c r="AF7" i="72"/>
  <c r="AN7" i="72" s="1"/>
  <c r="AH5" i="72"/>
  <c r="AP5" i="72" s="1"/>
  <c r="AL53" i="82"/>
  <c r="AA54" i="82"/>
  <c r="AL54" i="82"/>
  <c r="BY6" i="72" l="1"/>
  <c r="BN7" i="72"/>
  <c r="BU7" i="72"/>
  <c r="BO7" i="72"/>
  <c r="BV7" i="72"/>
  <c r="BM7" i="72"/>
  <c r="BT7" i="72"/>
  <c r="BP5" i="72"/>
  <c r="BW5" i="72"/>
  <c r="AL7" i="72"/>
  <c r="AU7" i="72" s="1"/>
  <c r="AT6" i="72"/>
  <c r="BL6" i="72"/>
  <c r="AV6" i="72"/>
  <c r="BS6" i="72"/>
  <c r="AE8" i="72"/>
  <c r="AM8" i="72" s="1"/>
  <c r="AF8" i="72"/>
  <c r="AN8" i="72" s="1"/>
  <c r="AG8" i="72"/>
  <c r="AO8" i="72" s="1"/>
  <c r="AD8" i="72"/>
  <c r="AL8" i="72" s="1"/>
  <c r="AH6" i="72"/>
  <c r="AP6" i="72" s="1"/>
  <c r="AA55" i="82"/>
  <c r="AL55" i="82" s="1"/>
  <c r="BZ7" i="72" l="1"/>
  <c r="BY7" i="72"/>
  <c r="BX6" i="72"/>
  <c r="CC6" i="72"/>
  <c r="CA7" i="72"/>
  <c r="BM8" i="72"/>
  <c r="BT8" i="72"/>
  <c r="BN8" i="72"/>
  <c r="BU8" i="72"/>
  <c r="BZ8" i="72" s="1"/>
  <c r="CB5" i="72"/>
  <c r="BP6" i="72"/>
  <c r="BW6" i="72"/>
  <c r="CB6" i="72" s="1"/>
  <c r="AU8" i="72"/>
  <c r="AT8" i="72"/>
  <c r="BL8" i="72"/>
  <c r="AV8" i="72"/>
  <c r="BS8" i="72"/>
  <c r="BO8" i="72"/>
  <c r="BV8" i="72"/>
  <c r="CA8" i="72" s="1"/>
  <c r="AT7" i="72"/>
  <c r="BL7" i="72"/>
  <c r="AV7" i="72"/>
  <c r="BS7" i="72"/>
  <c r="AG9" i="72"/>
  <c r="AO9" i="72" s="1"/>
  <c r="AF9" i="72"/>
  <c r="AN9" i="72" s="1"/>
  <c r="AD9" i="72"/>
  <c r="AL9" i="72" s="1"/>
  <c r="AE9" i="72"/>
  <c r="AM9" i="72" s="1"/>
  <c r="AH7" i="72"/>
  <c r="AP7" i="72" s="1"/>
  <c r="AA56" i="82"/>
  <c r="AL56" i="82"/>
  <c r="AA57" i="82"/>
  <c r="AL57" i="82" s="1"/>
  <c r="CC8" i="72" l="1"/>
  <c r="BX8" i="72"/>
  <c r="BX7" i="72"/>
  <c r="BY8" i="72"/>
  <c r="CC7" i="72"/>
  <c r="BP7" i="72"/>
  <c r="BW7" i="72"/>
  <c r="BM9" i="72"/>
  <c r="BT9" i="72"/>
  <c r="AU9" i="72"/>
  <c r="AT9" i="72"/>
  <c r="BL9" i="72"/>
  <c r="AV9" i="72"/>
  <c r="BS9" i="72"/>
  <c r="BN9" i="72"/>
  <c r="BU9" i="72"/>
  <c r="BO9" i="72"/>
  <c r="BV9" i="72"/>
  <c r="CA9" i="72" s="1"/>
  <c r="AE10" i="72"/>
  <c r="AM10" i="72" s="1"/>
  <c r="AD10" i="72"/>
  <c r="AL10" i="72" s="1"/>
  <c r="AH8" i="72"/>
  <c r="AP8" i="72" s="1"/>
  <c r="AF10" i="72"/>
  <c r="AN10" i="72" s="1"/>
  <c r="AG10" i="72"/>
  <c r="AO10" i="72" s="1"/>
  <c r="AA58" i="82"/>
  <c r="AL58" i="82"/>
  <c r="AA59" i="82"/>
  <c r="AA60" i="82"/>
  <c r="AL59" i="82"/>
  <c r="AA61" i="82"/>
  <c r="AL61" i="82" s="1"/>
  <c r="AL60" i="82"/>
  <c r="CC9" i="72" l="1"/>
  <c r="BY9" i="72"/>
  <c r="BX9" i="72"/>
  <c r="BZ9" i="72"/>
  <c r="CB7" i="72"/>
  <c r="BP8" i="72"/>
  <c r="BW8" i="72"/>
  <c r="AU10" i="72"/>
  <c r="BL10" i="72"/>
  <c r="AT10" i="72"/>
  <c r="AV10" i="72"/>
  <c r="BS10" i="72"/>
  <c r="BM10" i="72"/>
  <c r="BT10" i="72"/>
  <c r="BO10" i="72"/>
  <c r="BV10" i="72"/>
  <c r="CA10" i="72" s="1"/>
  <c r="BN10" i="72"/>
  <c r="BU10" i="72"/>
  <c r="AG11" i="72"/>
  <c r="AO11" i="72" s="1"/>
  <c r="AD11" i="72"/>
  <c r="AL11" i="72" s="1"/>
  <c r="AF11" i="72"/>
  <c r="AN11" i="72" s="1"/>
  <c r="AH9" i="72"/>
  <c r="AP9" i="72" s="1"/>
  <c r="AE11" i="72"/>
  <c r="AM11" i="72" s="1"/>
  <c r="AA62" i="82"/>
  <c r="AA63" i="82"/>
  <c r="BZ10" i="72" l="1"/>
  <c r="BY10" i="72"/>
  <c r="CC10" i="72"/>
  <c r="BX10" i="72"/>
  <c r="CB8" i="72"/>
  <c r="BN11" i="72"/>
  <c r="BU11" i="72"/>
  <c r="AU11" i="72"/>
  <c r="AT11" i="72"/>
  <c r="BL11" i="72"/>
  <c r="AV11" i="72"/>
  <c r="BS11" i="72"/>
  <c r="BO11" i="72"/>
  <c r="BV11" i="72"/>
  <c r="BM11" i="72"/>
  <c r="BT11" i="72"/>
  <c r="BY11" i="72" s="1"/>
  <c r="BP9" i="72"/>
  <c r="BW9" i="72"/>
  <c r="CB9" i="72" s="1"/>
  <c r="AF12" i="72"/>
  <c r="AN12" i="72" s="1"/>
  <c r="AD12" i="72"/>
  <c r="AE12" i="72"/>
  <c r="AM12" i="72" s="1"/>
  <c r="AH10" i="72"/>
  <c r="AP10" i="72" s="1"/>
  <c r="AG12" i="72"/>
  <c r="AO12" i="72" s="1"/>
  <c r="AL63" i="82"/>
  <c r="AA64" i="82"/>
  <c r="AL62" i="82"/>
  <c r="BX11" i="72" l="1"/>
  <c r="CC11" i="72"/>
  <c r="CA11" i="72"/>
  <c r="BZ11" i="72"/>
  <c r="BM12" i="72"/>
  <c r="BT12" i="72"/>
  <c r="BY12" i="72" s="1"/>
  <c r="AL12" i="72"/>
  <c r="AU12" i="72" s="1"/>
  <c r="BN12" i="72"/>
  <c r="BU12" i="72"/>
  <c r="BO12" i="72"/>
  <c r="BV12" i="72"/>
  <c r="BP10" i="72"/>
  <c r="BW10" i="72"/>
  <c r="CB10" i="72" s="1"/>
  <c r="AG13" i="72"/>
  <c r="AO13" i="72" s="1"/>
  <c r="AH11" i="72"/>
  <c r="AP11" i="72" s="1"/>
  <c r="AE13" i="72"/>
  <c r="AM13" i="72" s="1"/>
  <c r="AD13" i="72"/>
  <c r="AF13" i="72"/>
  <c r="AN13" i="72" s="1"/>
  <c r="AL64" i="82"/>
  <c r="AA65" i="82"/>
  <c r="AA66" i="82"/>
  <c r="AA67" i="82"/>
  <c r="CA12" i="72" l="1"/>
  <c r="BZ12" i="72"/>
  <c r="BN13" i="72"/>
  <c r="BU13" i="72"/>
  <c r="BZ13" i="72" s="1"/>
  <c r="AL13" i="72"/>
  <c r="AU13" i="72" s="1"/>
  <c r="BP11" i="72"/>
  <c r="BW11" i="72"/>
  <c r="CB11" i="72" s="1"/>
  <c r="BL12" i="72"/>
  <c r="AT12" i="72"/>
  <c r="AV12" i="72"/>
  <c r="BS12" i="72"/>
  <c r="BM13" i="72"/>
  <c r="BT13" i="72"/>
  <c r="BY13" i="72" s="1"/>
  <c r="BO13" i="72"/>
  <c r="BV13" i="72"/>
  <c r="CA13" i="72" s="1"/>
  <c r="AF14" i="72"/>
  <c r="AN14" i="72" s="1"/>
  <c r="AH12" i="72"/>
  <c r="AP12" i="72" s="1"/>
  <c r="AD14" i="72"/>
  <c r="AE14" i="72"/>
  <c r="AM14" i="72" s="1"/>
  <c r="AG14" i="72"/>
  <c r="AO14" i="72" s="1"/>
  <c r="AL67" i="82"/>
  <c r="AL66" i="82"/>
  <c r="AL65" i="82"/>
  <c r="AA68" i="82"/>
  <c r="BX12" i="72" l="1"/>
  <c r="CC12" i="72"/>
  <c r="BP12" i="72"/>
  <c r="BW12" i="72"/>
  <c r="CB12" i="72" s="1"/>
  <c r="BN14" i="72"/>
  <c r="BU14" i="72"/>
  <c r="BZ14" i="72" s="1"/>
  <c r="AT13" i="72"/>
  <c r="BL13" i="72"/>
  <c r="AV13" i="72"/>
  <c r="BS13" i="72"/>
  <c r="BM14" i="72"/>
  <c r="BT14" i="72"/>
  <c r="BY14" i="72" s="1"/>
  <c r="BO14" i="72"/>
  <c r="BV14" i="72"/>
  <c r="CA14" i="72" s="1"/>
  <c r="AL14" i="72"/>
  <c r="AU14" i="72" s="1"/>
  <c r="AG15" i="72"/>
  <c r="AO15" i="72" s="1"/>
  <c r="AE15" i="72"/>
  <c r="AM15" i="72" s="1"/>
  <c r="AH13" i="72"/>
  <c r="AP13" i="72" s="1"/>
  <c r="AF15" i="72"/>
  <c r="AN15" i="72" s="1"/>
  <c r="AD15" i="72"/>
  <c r="AL68" i="82"/>
  <c r="AA69" i="82"/>
  <c r="AA70" i="82"/>
  <c r="AL69" i="82"/>
  <c r="BX13" i="72" l="1"/>
  <c r="CC13" i="72"/>
  <c r="BM15" i="72"/>
  <c r="BT15" i="72"/>
  <c r="BY15" i="72" s="1"/>
  <c r="BO15" i="72"/>
  <c r="BV15" i="72"/>
  <c r="CA15" i="72" s="1"/>
  <c r="BL14" i="72"/>
  <c r="AT14" i="72"/>
  <c r="AV14" i="72"/>
  <c r="BS14" i="72"/>
  <c r="AL15" i="72"/>
  <c r="AU15" i="72" s="1"/>
  <c r="BN15" i="72"/>
  <c r="BU15" i="72"/>
  <c r="BZ15" i="72" s="1"/>
  <c r="BP13" i="72"/>
  <c r="BW13" i="72"/>
  <c r="CB13" i="72" s="1"/>
  <c r="AD16" i="72"/>
  <c r="AL16" i="72" s="1"/>
  <c r="AH14" i="72"/>
  <c r="AP14" i="72" s="1"/>
  <c r="AE16" i="72"/>
  <c r="AM16" i="72" s="1"/>
  <c r="AF16" i="72"/>
  <c r="AN16" i="72" s="1"/>
  <c r="AG16" i="72"/>
  <c r="AO16" i="72" s="1"/>
  <c r="AL70" i="82"/>
  <c r="AA71" i="82"/>
  <c r="AA72" i="82"/>
  <c r="AL72" i="82" s="1"/>
  <c r="BX14" i="72" l="1"/>
  <c r="CC14" i="72"/>
  <c r="BP14" i="72"/>
  <c r="BW14" i="72"/>
  <c r="CB14" i="72" s="1"/>
  <c r="AU16" i="72"/>
  <c r="AT16" i="72"/>
  <c r="BL16" i="72"/>
  <c r="AV16" i="72"/>
  <c r="BS16" i="72"/>
  <c r="BO16" i="72"/>
  <c r="BV16" i="72"/>
  <c r="CA16" i="72" s="1"/>
  <c r="BN16" i="72"/>
  <c r="BU16" i="72"/>
  <c r="BZ16" i="72" s="1"/>
  <c r="BM16" i="72"/>
  <c r="BT16" i="72"/>
  <c r="BY16" i="72" s="1"/>
  <c r="BL15" i="72"/>
  <c r="AT15" i="72"/>
  <c r="AV15" i="72"/>
  <c r="BS15" i="72"/>
  <c r="AE17" i="72"/>
  <c r="AM17" i="72" s="1"/>
  <c r="AH15" i="72"/>
  <c r="AP15" i="72" s="1"/>
  <c r="AG17" i="72"/>
  <c r="AO17" i="72" s="1"/>
  <c r="AD17" i="72"/>
  <c r="AL17" i="72" s="1"/>
  <c r="AF17" i="72"/>
  <c r="AN17" i="72" s="1"/>
  <c r="AL71" i="82"/>
  <c r="AA73" i="82"/>
  <c r="AL73" i="82"/>
  <c r="BX15" i="72" l="1"/>
  <c r="CC15" i="72"/>
  <c r="BX16" i="72"/>
  <c r="CC16" i="72"/>
  <c r="BN17" i="72"/>
  <c r="BU17" i="72"/>
  <c r="BZ17" i="72" s="1"/>
  <c r="AU17" i="72"/>
  <c r="AT17" i="72"/>
  <c r="BL17" i="72"/>
  <c r="AV17" i="72"/>
  <c r="BS17" i="72"/>
  <c r="BO17" i="72"/>
  <c r="BV17" i="72"/>
  <c r="CA17" i="72" s="1"/>
  <c r="BP15" i="72"/>
  <c r="BW15" i="72"/>
  <c r="CB15" i="72" s="1"/>
  <c r="BM17" i="72"/>
  <c r="BT17" i="72"/>
  <c r="BY17" i="72" s="1"/>
  <c r="AF18" i="72"/>
  <c r="AN18" i="72" s="1"/>
  <c r="AE18" i="72"/>
  <c r="AM18" i="72" s="1"/>
  <c r="AG18" i="72"/>
  <c r="AO18" i="72" s="1"/>
  <c r="AD18" i="72"/>
  <c r="AH16" i="72"/>
  <c r="AP16" i="72" s="1"/>
  <c r="AA74" i="82"/>
  <c r="AA75" i="82"/>
  <c r="AL74" i="82"/>
  <c r="AA76" i="82"/>
  <c r="AL75" i="82"/>
  <c r="CC17" i="72" l="1"/>
  <c r="BX17" i="72"/>
  <c r="BM18" i="72"/>
  <c r="BT18" i="72"/>
  <c r="BY18" i="72" s="1"/>
  <c r="BO18" i="72"/>
  <c r="BV18" i="72"/>
  <c r="CA18" i="72" s="1"/>
  <c r="BN18" i="72"/>
  <c r="BU18" i="72"/>
  <c r="BZ18" i="72" s="1"/>
  <c r="BP16" i="72"/>
  <c r="BW16" i="72"/>
  <c r="CB16" i="72" s="1"/>
  <c r="AL18" i="72"/>
  <c r="AU18" i="72" s="1"/>
  <c r="AH17" i="72"/>
  <c r="AP17" i="72" s="1"/>
  <c r="AG19" i="72"/>
  <c r="AO19" i="72" s="1"/>
  <c r="AE19" i="72"/>
  <c r="AM19" i="72" s="1"/>
  <c r="AF19" i="72"/>
  <c r="AN19" i="72" s="1"/>
  <c r="AD19" i="72"/>
  <c r="AL76" i="82"/>
  <c r="AA77" i="82"/>
  <c r="AL19" i="72" l="1"/>
  <c r="AU19" i="72" s="1"/>
  <c r="BM19" i="72"/>
  <c r="BT19" i="72"/>
  <c r="BY19" i="72" s="1"/>
  <c r="BN19" i="72"/>
  <c r="BU19" i="72"/>
  <c r="BZ19" i="72" s="1"/>
  <c r="BO19" i="72"/>
  <c r="BV19" i="72"/>
  <c r="CA19" i="72" s="1"/>
  <c r="BP17" i="72"/>
  <c r="BW17" i="72"/>
  <c r="CB17" i="72" s="1"/>
  <c r="AT18" i="72"/>
  <c r="BL18" i="72"/>
  <c r="AV18" i="72"/>
  <c r="BS18" i="72"/>
  <c r="AE20" i="72"/>
  <c r="AM20" i="72" s="1"/>
  <c r="AF20" i="72"/>
  <c r="AN20" i="72" s="1"/>
  <c r="AG20" i="72"/>
  <c r="AO20" i="72" s="1"/>
  <c r="AH18" i="72"/>
  <c r="AP18" i="72" s="1"/>
  <c r="AD20" i="72"/>
  <c r="AL20" i="72" s="1"/>
  <c r="AL77" i="82"/>
  <c r="AA78" i="82"/>
  <c r="BX18" i="72" l="1"/>
  <c r="CC18" i="72"/>
  <c r="BM20" i="72"/>
  <c r="BT20" i="72"/>
  <c r="BY20" i="72" s="1"/>
  <c r="BN20" i="72"/>
  <c r="BU20" i="72"/>
  <c r="BZ20" i="72" s="1"/>
  <c r="BP18" i="72"/>
  <c r="BW18" i="72"/>
  <c r="CB18" i="72" s="1"/>
  <c r="AU20" i="72"/>
  <c r="AT20" i="72"/>
  <c r="BL20" i="72"/>
  <c r="AV20" i="72"/>
  <c r="BS20" i="72"/>
  <c r="BO20" i="72"/>
  <c r="BV20" i="72"/>
  <c r="CA20" i="72" s="1"/>
  <c r="AT19" i="72"/>
  <c r="BL19" i="72"/>
  <c r="AV19" i="72"/>
  <c r="BS19" i="72"/>
  <c r="AF21" i="72"/>
  <c r="AN21" i="72" s="1"/>
  <c r="AG21" i="72"/>
  <c r="AO21" i="72" s="1"/>
  <c r="AH19" i="72"/>
  <c r="AP19" i="72" s="1"/>
  <c r="AD21" i="72"/>
  <c r="AL21" i="72" s="1"/>
  <c r="AE21" i="72"/>
  <c r="AM21" i="72" s="1"/>
  <c r="AL78" i="82"/>
  <c r="AA79" i="82"/>
  <c r="BX20" i="72" l="1"/>
  <c r="CC20" i="72"/>
  <c r="BX19" i="72"/>
  <c r="CC19" i="72"/>
  <c r="BP19" i="72"/>
  <c r="BW19" i="72"/>
  <c r="CB19" i="72" s="1"/>
  <c r="BM21" i="72"/>
  <c r="BT21" i="72"/>
  <c r="BY21" i="72" s="1"/>
  <c r="BO21" i="72"/>
  <c r="BV21" i="72"/>
  <c r="CA21" i="72" s="1"/>
  <c r="AU21" i="72"/>
  <c r="BL21" i="72"/>
  <c r="AT21" i="72"/>
  <c r="AV21" i="72"/>
  <c r="BS21" i="72"/>
  <c r="BN21" i="72"/>
  <c r="BU21" i="72"/>
  <c r="BZ21" i="72" s="1"/>
  <c r="AE22" i="72"/>
  <c r="AM22" i="72" s="1"/>
  <c r="AD22" i="72"/>
  <c r="AL22" i="72" s="1"/>
  <c r="AG22" i="72"/>
  <c r="AO22" i="72" s="1"/>
  <c r="AH20" i="72"/>
  <c r="AP20" i="72" s="1"/>
  <c r="AF22" i="72"/>
  <c r="AN22" i="72" s="1"/>
  <c r="AA80" i="82"/>
  <c r="AL79" i="82"/>
  <c r="BX21" i="72" l="1"/>
  <c r="CC21" i="72"/>
  <c r="BO22" i="72"/>
  <c r="BV22" i="72"/>
  <c r="CA22" i="72" s="1"/>
  <c r="AU22" i="72"/>
  <c r="AT22" i="72"/>
  <c r="BL22" i="72"/>
  <c r="AV22" i="72"/>
  <c r="BS22" i="72"/>
  <c r="BM22" i="72"/>
  <c r="BT22" i="72"/>
  <c r="BY22" i="72" s="1"/>
  <c r="BN22" i="72"/>
  <c r="BU22" i="72"/>
  <c r="BZ22" i="72" s="1"/>
  <c r="BP20" i="72"/>
  <c r="BW20" i="72"/>
  <c r="CB20" i="72" s="1"/>
  <c r="AF23" i="72"/>
  <c r="AN23" i="72" s="1"/>
  <c r="AG23" i="72"/>
  <c r="AO23" i="72" s="1"/>
  <c r="AE23" i="72"/>
  <c r="AM23" i="72" s="1"/>
  <c r="AH21" i="72"/>
  <c r="AP21" i="72" s="1"/>
  <c r="AD23" i="72"/>
  <c r="AL23" i="72" s="1"/>
  <c r="AL80" i="82"/>
  <c r="AA81" i="82"/>
  <c r="CC22" i="72" l="1"/>
  <c r="BX22" i="72"/>
  <c r="BM23" i="72"/>
  <c r="BT23" i="72"/>
  <c r="BY23" i="72" s="1"/>
  <c r="BO23" i="72"/>
  <c r="BV23" i="72"/>
  <c r="CA23" i="72" s="1"/>
  <c r="BN23" i="72"/>
  <c r="BU23" i="72"/>
  <c r="BZ23" i="72" s="1"/>
  <c r="AU23" i="72"/>
  <c r="AT23" i="72"/>
  <c r="BL23" i="72"/>
  <c r="AV23" i="72"/>
  <c r="BS23" i="72"/>
  <c r="BP21" i="72"/>
  <c r="BW21" i="72"/>
  <c r="CB21" i="72" s="1"/>
  <c r="AD24" i="72"/>
  <c r="AE24" i="72"/>
  <c r="AM24" i="72" s="1"/>
  <c r="AH22" i="72"/>
  <c r="AP22" i="72" s="1"/>
  <c r="AG24" i="72"/>
  <c r="AO24" i="72" s="1"/>
  <c r="AF24" i="72"/>
  <c r="AN24" i="72" s="1"/>
  <c r="AL81" i="82"/>
  <c r="AA82" i="82"/>
  <c r="CC23" i="72" l="1"/>
  <c r="BX23" i="72"/>
  <c r="BP22" i="72"/>
  <c r="BW22" i="72"/>
  <c r="CB22" i="72" s="1"/>
  <c r="BM24" i="72"/>
  <c r="BT24" i="72"/>
  <c r="BY24" i="72" s="1"/>
  <c r="AL24" i="72"/>
  <c r="AU24" i="72" s="1"/>
  <c r="BN24" i="72"/>
  <c r="BU24" i="72"/>
  <c r="BZ24" i="72" s="1"/>
  <c r="BO24" i="72"/>
  <c r="BV24" i="72"/>
  <c r="CA24" i="72" s="1"/>
  <c r="AE25" i="72"/>
  <c r="AM25" i="72" s="1"/>
  <c r="AF25" i="72"/>
  <c r="AN25" i="72" s="1"/>
  <c r="AG25" i="72"/>
  <c r="AO25" i="72" s="1"/>
  <c r="AH23" i="72"/>
  <c r="AP23" i="72" s="1"/>
  <c r="AD25" i="72"/>
  <c r="AL25" i="72" s="1"/>
  <c r="AA83" i="82"/>
  <c r="AL82" i="82"/>
  <c r="AU25" i="72" l="1"/>
  <c r="AT25" i="72"/>
  <c r="BL25" i="72"/>
  <c r="AV25" i="72"/>
  <c r="BS25" i="72"/>
  <c r="BP23" i="72"/>
  <c r="BW23" i="72"/>
  <c r="CB23" i="72" s="1"/>
  <c r="BO25" i="72"/>
  <c r="BV25" i="72"/>
  <c r="CA25" i="72" s="1"/>
  <c r="AT24" i="72"/>
  <c r="BL24" i="72"/>
  <c r="AV24" i="72"/>
  <c r="BS24" i="72"/>
  <c r="BM25" i="72"/>
  <c r="BT25" i="72"/>
  <c r="BY25" i="72" s="1"/>
  <c r="BN25" i="72"/>
  <c r="BU25" i="72"/>
  <c r="BZ25" i="72" s="1"/>
  <c r="AH24" i="72"/>
  <c r="AP24" i="72" s="1"/>
  <c r="AF26" i="72"/>
  <c r="AN26" i="72" s="1"/>
  <c r="AG26" i="72"/>
  <c r="AO26" i="72" s="1"/>
  <c r="AE26" i="72"/>
  <c r="AM26" i="72" s="1"/>
  <c r="AD26" i="72"/>
  <c r="AL26" i="72" s="1"/>
  <c r="AL83" i="82"/>
  <c r="AA84" i="82"/>
  <c r="BX24" i="72" l="1"/>
  <c r="CC24" i="72"/>
  <c r="CC25" i="72"/>
  <c r="BX25" i="72"/>
  <c r="AU26" i="72"/>
  <c r="BL26" i="72"/>
  <c r="AT26" i="72"/>
  <c r="AV26" i="72"/>
  <c r="BS26" i="72"/>
  <c r="BM26" i="72"/>
  <c r="BT26" i="72"/>
  <c r="BY26" i="72" s="1"/>
  <c r="BN26" i="72"/>
  <c r="BU26" i="72"/>
  <c r="BZ26" i="72" s="1"/>
  <c r="BO26" i="72"/>
  <c r="BV26" i="72"/>
  <c r="CA26" i="72" s="1"/>
  <c r="BP24" i="72"/>
  <c r="BW24" i="72"/>
  <c r="CB24" i="72" s="1"/>
  <c r="AD27" i="72"/>
  <c r="AF27" i="72"/>
  <c r="AN27" i="72" s="1"/>
  <c r="AE27" i="72"/>
  <c r="AM27" i="72" s="1"/>
  <c r="AH25" i="72"/>
  <c r="AP25" i="72" s="1"/>
  <c r="AG27" i="72"/>
  <c r="AO27" i="72" s="1"/>
  <c r="AL84" i="82"/>
  <c r="AA85" i="82"/>
  <c r="BX26" i="72" l="1"/>
  <c r="CC26" i="72"/>
  <c r="BM27" i="72"/>
  <c r="BT27" i="72"/>
  <c r="BY27" i="72" s="1"/>
  <c r="AL27" i="72"/>
  <c r="AU27" i="72" s="1"/>
  <c r="BN27" i="72"/>
  <c r="BU27" i="72"/>
  <c r="BZ27" i="72" s="1"/>
  <c r="BO27" i="72"/>
  <c r="BV27" i="72"/>
  <c r="CA27" i="72" s="1"/>
  <c r="BP25" i="72"/>
  <c r="BW25" i="72"/>
  <c r="CB25" i="72" s="1"/>
  <c r="AG28" i="72"/>
  <c r="AO28" i="72" s="1"/>
  <c r="AH26" i="72"/>
  <c r="AP26" i="72" s="1"/>
  <c r="AF28" i="72"/>
  <c r="AN28" i="72" s="1"/>
  <c r="AD28" i="72"/>
  <c r="AE28" i="72"/>
  <c r="AM28" i="72" s="1"/>
  <c r="AA86" i="82"/>
  <c r="AL85" i="82"/>
  <c r="BM28" i="72" l="1"/>
  <c r="BT28" i="72"/>
  <c r="BY28" i="72" s="1"/>
  <c r="BN28" i="72"/>
  <c r="BU28" i="72"/>
  <c r="BZ28" i="72" s="1"/>
  <c r="AL28" i="72"/>
  <c r="AU28" i="72" s="1"/>
  <c r="BP26" i="72"/>
  <c r="BW26" i="72"/>
  <c r="CB26" i="72" s="1"/>
  <c r="BO28" i="72"/>
  <c r="BV28" i="72"/>
  <c r="CA28" i="72" s="1"/>
  <c r="AT27" i="72"/>
  <c r="BL27" i="72"/>
  <c r="AV27" i="72"/>
  <c r="BS27" i="72"/>
  <c r="AD29" i="72"/>
  <c r="AL29" i="72" s="1"/>
  <c r="AE29" i="72"/>
  <c r="AM29" i="72" s="1"/>
  <c r="AF29" i="72"/>
  <c r="AN29" i="72" s="1"/>
  <c r="AH27" i="72"/>
  <c r="AP27" i="72" s="1"/>
  <c r="AG29" i="72"/>
  <c r="AO29" i="72" s="1"/>
  <c r="AL86" i="82"/>
  <c r="AA87" i="82"/>
  <c r="BX27" i="72" l="1"/>
  <c r="CC27" i="72"/>
  <c r="AU29" i="72"/>
  <c r="AT29" i="72"/>
  <c r="BL29" i="72"/>
  <c r="AV29" i="72"/>
  <c r="BS29" i="72"/>
  <c r="BM29" i="72"/>
  <c r="BT29" i="72"/>
  <c r="BY29" i="72" s="1"/>
  <c r="BL28" i="72"/>
  <c r="AT28" i="72"/>
  <c r="AV28" i="72"/>
  <c r="BS28" i="72"/>
  <c r="BO29" i="72"/>
  <c r="BV29" i="72"/>
  <c r="CA29" i="72" s="1"/>
  <c r="BP27" i="72"/>
  <c r="BW27" i="72"/>
  <c r="CB27" i="72" s="1"/>
  <c r="BN29" i="72"/>
  <c r="BU29" i="72"/>
  <c r="BZ29" i="72" s="1"/>
  <c r="AG30" i="72"/>
  <c r="AO30" i="72" s="1"/>
  <c r="AE30" i="72"/>
  <c r="AM30" i="72" s="1"/>
  <c r="AH28" i="72"/>
  <c r="AP28" i="72" s="1"/>
  <c r="AD30" i="72"/>
  <c r="AL30" i="72" s="1"/>
  <c r="AF30" i="72"/>
  <c r="AN30" i="72" s="1"/>
  <c r="AL87" i="82"/>
  <c r="AA88" i="82"/>
  <c r="BX29" i="72" l="1"/>
  <c r="CC29" i="72"/>
  <c r="CC28" i="72"/>
  <c r="BX28" i="72"/>
  <c r="BN30" i="72"/>
  <c r="BU30" i="72"/>
  <c r="BZ30" i="72" s="1"/>
  <c r="AU30" i="72"/>
  <c r="BL30" i="72"/>
  <c r="AT30" i="72"/>
  <c r="AV30" i="72"/>
  <c r="BS30" i="72"/>
  <c r="BP28" i="72"/>
  <c r="BW28" i="72"/>
  <c r="CB28" i="72" s="1"/>
  <c r="BM30" i="72"/>
  <c r="BT30" i="72"/>
  <c r="BY30" i="72" s="1"/>
  <c r="BO30" i="72"/>
  <c r="BV30" i="72"/>
  <c r="CA30" i="72" s="1"/>
  <c r="AH29" i="72"/>
  <c r="AP29" i="72" s="1"/>
  <c r="AF31" i="72"/>
  <c r="AN31" i="72" s="1"/>
  <c r="AE31" i="72"/>
  <c r="AM31" i="72" s="1"/>
  <c r="AD31" i="72"/>
  <c r="AL31" i="72" s="1"/>
  <c r="AG31" i="72"/>
  <c r="AO31" i="72" s="1"/>
  <c r="AL88" i="82"/>
  <c r="AA89" i="82"/>
  <c r="CC30" i="72" l="1"/>
  <c r="BX30" i="72"/>
  <c r="BM31" i="72"/>
  <c r="BT31" i="72"/>
  <c r="BY31" i="72" s="1"/>
  <c r="BN31" i="72"/>
  <c r="BU31" i="72"/>
  <c r="BZ31" i="72" s="1"/>
  <c r="BP29" i="72"/>
  <c r="BW29" i="72"/>
  <c r="CB29" i="72" s="1"/>
  <c r="BO31" i="72"/>
  <c r="BV31" i="72"/>
  <c r="CA31" i="72" s="1"/>
  <c r="AU31" i="72"/>
  <c r="BL31" i="72"/>
  <c r="AT31" i="72"/>
  <c r="AV31" i="72"/>
  <c r="BS31" i="72"/>
  <c r="AG32" i="72"/>
  <c r="AO32" i="72" s="1"/>
  <c r="AD32" i="72"/>
  <c r="AE32" i="72"/>
  <c r="AM32" i="72" s="1"/>
  <c r="AF32" i="72"/>
  <c r="AN32" i="72" s="1"/>
  <c r="AH30" i="72"/>
  <c r="AP30" i="72" s="1"/>
  <c r="AA90" i="82"/>
  <c r="AL89" i="82"/>
  <c r="CC31" i="72" l="1"/>
  <c r="BX31" i="72"/>
  <c r="BM32" i="72"/>
  <c r="BT32" i="72"/>
  <c r="BY32" i="72" s="1"/>
  <c r="AL32" i="72"/>
  <c r="AU32" i="72" s="1"/>
  <c r="BO32" i="72"/>
  <c r="BV32" i="72"/>
  <c r="CA32" i="72" s="1"/>
  <c r="BP30" i="72"/>
  <c r="BW30" i="72"/>
  <c r="CB30" i="72" s="1"/>
  <c r="BN32" i="72"/>
  <c r="BU32" i="72"/>
  <c r="BZ32" i="72" s="1"/>
  <c r="AH31" i="72"/>
  <c r="AP31" i="72" s="1"/>
  <c r="AF33" i="72"/>
  <c r="AN33" i="72" s="1"/>
  <c r="AE33" i="72"/>
  <c r="AM33" i="72" s="1"/>
  <c r="AD33" i="72"/>
  <c r="AG33" i="72"/>
  <c r="AO33" i="72" s="1"/>
  <c r="AL90" i="82"/>
  <c r="AA91" i="82"/>
  <c r="BN33" i="72" l="1"/>
  <c r="BU33" i="72"/>
  <c r="BZ33" i="72" s="1"/>
  <c r="BP31" i="72"/>
  <c r="BW31" i="72"/>
  <c r="CB31" i="72" s="1"/>
  <c r="AT32" i="72"/>
  <c r="BL32" i="72"/>
  <c r="AV32" i="72"/>
  <c r="BS32" i="72"/>
  <c r="BO33" i="72"/>
  <c r="BV33" i="72"/>
  <c r="CA33" i="72" s="1"/>
  <c r="AL33" i="72"/>
  <c r="AU33" i="72" s="1"/>
  <c r="BM33" i="72"/>
  <c r="BT33" i="72"/>
  <c r="BY33" i="72" s="1"/>
  <c r="AE34" i="72"/>
  <c r="AM34" i="72" s="1"/>
  <c r="AF34" i="72"/>
  <c r="AN34" i="72" s="1"/>
  <c r="AH32" i="72"/>
  <c r="AP32" i="72" s="1"/>
  <c r="AG34" i="72"/>
  <c r="AO34" i="72" s="1"/>
  <c r="AD34" i="72"/>
  <c r="AL91" i="82"/>
  <c r="AA92" i="82"/>
  <c r="BX32" i="72" l="1"/>
  <c r="CC32" i="72"/>
  <c r="BP32" i="72"/>
  <c r="BW32" i="72"/>
  <c r="CB32" i="72" s="1"/>
  <c r="BN34" i="72"/>
  <c r="BU34" i="72"/>
  <c r="BZ34" i="72" s="1"/>
  <c r="BM34" i="72"/>
  <c r="BT34" i="72"/>
  <c r="BY34" i="72" s="1"/>
  <c r="BL33" i="72"/>
  <c r="AT33" i="72"/>
  <c r="AV33" i="72"/>
  <c r="BS33" i="72"/>
  <c r="AL34" i="72"/>
  <c r="AU34" i="72" s="1"/>
  <c r="BO34" i="72"/>
  <c r="BV34" i="72"/>
  <c r="CA34" i="72" s="1"/>
  <c r="AD35" i="72"/>
  <c r="AH33" i="72"/>
  <c r="AP33" i="72" s="1"/>
  <c r="AG35" i="72"/>
  <c r="AO35" i="72" s="1"/>
  <c r="AF35" i="72"/>
  <c r="AN35" i="72" s="1"/>
  <c r="AE35" i="72"/>
  <c r="AM35" i="72" s="1"/>
  <c r="AL92" i="82"/>
  <c r="AA93" i="82"/>
  <c r="BX33" i="72" l="1"/>
  <c r="CC33" i="72"/>
  <c r="BM35" i="72"/>
  <c r="BT35" i="72"/>
  <c r="BY35" i="72" s="1"/>
  <c r="BN35" i="72"/>
  <c r="BU35" i="72"/>
  <c r="BZ35" i="72" s="1"/>
  <c r="BO35" i="72"/>
  <c r="BV35" i="72"/>
  <c r="CA35" i="72" s="1"/>
  <c r="BP33" i="72"/>
  <c r="BW33" i="72"/>
  <c r="CB33" i="72" s="1"/>
  <c r="AT34" i="72"/>
  <c r="BL34" i="72"/>
  <c r="AV34" i="72"/>
  <c r="BS34" i="72"/>
  <c r="AL35" i="72"/>
  <c r="AU35" i="72" s="1"/>
  <c r="AE36" i="72"/>
  <c r="AM36" i="72" s="1"/>
  <c r="AF36" i="72"/>
  <c r="AN36" i="72" s="1"/>
  <c r="AH34" i="72"/>
  <c r="AP34" i="72" s="1"/>
  <c r="AG36" i="72"/>
  <c r="AO36" i="72" s="1"/>
  <c r="AD36" i="72"/>
  <c r="AL93" i="82"/>
  <c r="AA94" i="82"/>
  <c r="BX34" i="72" l="1"/>
  <c r="CC34" i="72"/>
  <c r="BN36" i="72"/>
  <c r="BU36" i="72"/>
  <c r="BZ36" i="72" s="1"/>
  <c r="BM36" i="72"/>
  <c r="BT36" i="72"/>
  <c r="BY36" i="72" s="1"/>
  <c r="BL35" i="72"/>
  <c r="AT35" i="72"/>
  <c r="AV35" i="72"/>
  <c r="BS35" i="72"/>
  <c r="AL36" i="72"/>
  <c r="AU36" i="72" s="1"/>
  <c r="BO36" i="72"/>
  <c r="BV36" i="72"/>
  <c r="CA36" i="72" s="1"/>
  <c r="BP34" i="72"/>
  <c r="BW34" i="72"/>
  <c r="CB34" i="72" s="1"/>
  <c r="AD37" i="72"/>
  <c r="AH35" i="72"/>
  <c r="AP35" i="72" s="1"/>
  <c r="AG37" i="72"/>
  <c r="AO37" i="72" s="1"/>
  <c r="AF37" i="72"/>
  <c r="AN37" i="72" s="1"/>
  <c r="AE37" i="72"/>
  <c r="AM37" i="72" s="1"/>
  <c r="AA95" i="82"/>
  <c r="AL94" i="82"/>
  <c r="CC35" i="72" l="1"/>
  <c r="BX35" i="72"/>
  <c r="BP35" i="72"/>
  <c r="BW35" i="72"/>
  <c r="CB35" i="72" s="1"/>
  <c r="AL37" i="72"/>
  <c r="BM37" i="72"/>
  <c r="BT37" i="72"/>
  <c r="BY37" i="72" s="1"/>
  <c r="BN37" i="72"/>
  <c r="BU37" i="72"/>
  <c r="BZ37" i="72" s="1"/>
  <c r="BO37" i="72"/>
  <c r="BV37" i="72"/>
  <c r="CA37" i="72" s="1"/>
  <c r="AT36" i="72"/>
  <c r="BL36" i="72"/>
  <c r="AV36" i="72"/>
  <c r="BS36" i="72"/>
  <c r="AF38" i="72"/>
  <c r="AN38" i="72" s="1"/>
  <c r="AH36" i="72"/>
  <c r="AP36" i="72" s="1"/>
  <c r="AG38" i="72"/>
  <c r="AO38" i="72" s="1"/>
  <c r="AE38" i="72"/>
  <c r="AM38" i="72" s="1"/>
  <c r="AD38" i="72"/>
  <c r="AA96" i="82"/>
  <c r="AL95" i="82"/>
  <c r="AL96" i="82"/>
  <c r="BX36" i="72" l="1"/>
  <c r="CC36" i="72"/>
  <c r="BN38" i="72"/>
  <c r="BU38" i="72"/>
  <c r="BZ38" i="72" s="1"/>
  <c r="BP36" i="72"/>
  <c r="BW36" i="72"/>
  <c r="CB36" i="72" s="1"/>
  <c r="BL37" i="72"/>
  <c r="AT37" i="72"/>
  <c r="AV37" i="72"/>
  <c r="BS37" i="72"/>
  <c r="AL38" i="72"/>
  <c r="AU38" i="72" s="1"/>
  <c r="AU37" i="72"/>
  <c r="BM38" i="72"/>
  <c r="BT38" i="72"/>
  <c r="BY38" i="72" s="1"/>
  <c r="BO38" i="72"/>
  <c r="BV38" i="72"/>
  <c r="CA38" i="72" s="1"/>
  <c r="AF39" i="72"/>
  <c r="AN39" i="72" s="1"/>
  <c r="AE39" i="72"/>
  <c r="AM39" i="72" s="1"/>
  <c r="AD39" i="72"/>
  <c r="AL39" i="72" s="1"/>
  <c r="AG39" i="72"/>
  <c r="AO39" i="72" s="1"/>
  <c r="AH37" i="72"/>
  <c r="AP37" i="72" s="1"/>
  <c r="AA97" i="82"/>
  <c r="AL97" i="82"/>
  <c r="CC37" i="72" l="1"/>
  <c r="BX37" i="72"/>
  <c r="BN39" i="72"/>
  <c r="BU39" i="72"/>
  <c r="BZ39" i="72" s="1"/>
  <c r="BP37" i="72"/>
  <c r="BW37" i="72"/>
  <c r="CB37" i="72" s="1"/>
  <c r="BO39" i="72"/>
  <c r="BV39" i="72"/>
  <c r="CA39" i="72" s="1"/>
  <c r="AU39" i="72"/>
  <c r="AT39" i="72"/>
  <c r="BL39" i="72"/>
  <c r="AV39" i="72"/>
  <c r="BS39" i="72"/>
  <c r="BM39" i="72"/>
  <c r="BT39" i="72"/>
  <c r="BY39" i="72" s="1"/>
  <c r="AT38" i="72"/>
  <c r="BL38" i="72"/>
  <c r="AV38" i="72"/>
  <c r="BS38" i="72"/>
  <c r="AD40" i="72"/>
  <c r="AG40" i="72"/>
  <c r="AO40" i="72" s="1"/>
  <c r="AH38" i="72"/>
  <c r="AP38" i="72" s="1"/>
  <c r="AE40" i="72"/>
  <c r="AM40" i="72" s="1"/>
  <c r="AF40" i="72"/>
  <c r="AN40" i="72" s="1"/>
  <c r="AA98" i="82"/>
  <c r="AL98" i="82"/>
  <c r="BX39" i="72" l="1"/>
  <c r="CC39" i="72"/>
  <c r="CC38" i="72"/>
  <c r="BX38" i="72"/>
  <c r="BN40" i="72"/>
  <c r="BU40" i="72"/>
  <c r="BZ40" i="72" s="1"/>
  <c r="AL40" i="72"/>
  <c r="AU40" i="72" s="1"/>
  <c r="BM40" i="72"/>
  <c r="BT40" i="72"/>
  <c r="BY40" i="72" s="1"/>
  <c r="BP38" i="72"/>
  <c r="BW38" i="72"/>
  <c r="CB38" i="72" s="1"/>
  <c r="BO40" i="72"/>
  <c r="BV40" i="72"/>
  <c r="CA40" i="72" s="1"/>
  <c r="AF41" i="72"/>
  <c r="AN41" i="72" s="1"/>
  <c r="AE41" i="72"/>
  <c r="AM41" i="72" s="1"/>
  <c r="AD41" i="72"/>
  <c r="AH39" i="72"/>
  <c r="AP39" i="72" s="1"/>
  <c r="AG41" i="72"/>
  <c r="AO41" i="72" s="1"/>
  <c r="AA99" i="82"/>
  <c r="BO41" i="72" l="1"/>
  <c r="BV41" i="72"/>
  <c r="CA41" i="72" s="1"/>
  <c r="BP39" i="72"/>
  <c r="BW39" i="72"/>
  <c r="CB39" i="72" s="1"/>
  <c r="AL41" i="72"/>
  <c r="BM41" i="72"/>
  <c r="BT41" i="72"/>
  <c r="BY41" i="72" s="1"/>
  <c r="BN41" i="72"/>
  <c r="BU41" i="72"/>
  <c r="BZ41" i="72" s="1"/>
  <c r="AT40" i="72"/>
  <c r="BL40" i="72"/>
  <c r="AV40" i="72"/>
  <c r="BS40" i="72"/>
  <c r="AG42" i="72"/>
  <c r="AO42" i="72" s="1"/>
  <c r="AE42" i="72"/>
  <c r="AM42" i="72" s="1"/>
  <c r="AD42" i="72"/>
  <c r="AL42" i="72" s="1"/>
  <c r="AF42" i="72"/>
  <c r="AN42" i="72" s="1"/>
  <c r="AH40" i="72"/>
  <c r="AP40" i="72" s="1"/>
  <c r="AA100" i="82"/>
  <c r="AL99" i="82"/>
  <c r="AL100" i="82"/>
  <c r="AA101" i="82"/>
  <c r="CC40" i="72" l="1"/>
  <c r="BX40" i="72"/>
  <c r="BO42" i="72"/>
  <c r="BV42" i="72"/>
  <c r="CA42" i="72" s="1"/>
  <c r="BL41" i="72"/>
  <c r="AT41" i="72"/>
  <c r="AV41" i="72"/>
  <c r="BS41" i="72"/>
  <c r="BM42" i="72"/>
  <c r="BT42" i="72"/>
  <c r="BY42" i="72" s="1"/>
  <c r="AU41" i="72"/>
  <c r="BP40" i="72"/>
  <c r="BW40" i="72"/>
  <c r="CB40" i="72" s="1"/>
  <c r="BN42" i="72"/>
  <c r="BU42" i="72"/>
  <c r="BZ42" i="72" s="1"/>
  <c r="AU42" i="72"/>
  <c r="BL42" i="72"/>
  <c r="AT42" i="72"/>
  <c r="AV42" i="72"/>
  <c r="BS42" i="72"/>
  <c r="AF43" i="72"/>
  <c r="AN43" i="72" s="1"/>
  <c r="AG43" i="72"/>
  <c r="AO43" i="72" s="1"/>
  <c r="AD43" i="72"/>
  <c r="AH41" i="72"/>
  <c r="AP41" i="72" s="1"/>
  <c r="AE43" i="72"/>
  <c r="AM43" i="72" s="1"/>
  <c r="AL101" i="82"/>
  <c r="AA102" i="82"/>
  <c r="CC41" i="72" l="1"/>
  <c r="BX41" i="72"/>
  <c r="CC42" i="72"/>
  <c r="BX42" i="72"/>
  <c r="BM43" i="72"/>
  <c r="BT43" i="72"/>
  <c r="BY43" i="72" s="1"/>
  <c r="BP41" i="72"/>
  <c r="BW41" i="72"/>
  <c r="CB41" i="72" s="1"/>
  <c r="BO43" i="72"/>
  <c r="BV43" i="72"/>
  <c r="CA43" i="72" s="1"/>
  <c r="BN43" i="72"/>
  <c r="BU43" i="72"/>
  <c r="BZ43" i="72" s="1"/>
  <c r="AL43" i="72"/>
  <c r="AU43" i="72" s="1"/>
  <c r="AF44" i="72"/>
  <c r="AN44" i="72" s="1"/>
  <c r="AH42" i="72"/>
  <c r="AP42" i="72" s="1"/>
  <c r="AE44" i="72"/>
  <c r="AM44" i="72" s="1"/>
  <c r="AG44" i="72"/>
  <c r="AO44" i="72" s="1"/>
  <c r="AD44" i="72"/>
  <c r="AL44" i="72" s="1"/>
  <c r="AL102" i="82"/>
  <c r="AA103" i="82"/>
  <c r="AA104" i="82" s="1"/>
  <c r="AL104" i="82" s="1"/>
  <c r="AL103" i="82"/>
  <c r="AU44" i="72" l="1"/>
  <c r="AT44" i="72"/>
  <c r="BL44" i="72"/>
  <c r="AV44" i="72"/>
  <c r="BS44" i="72"/>
  <c r="BO44" i="72"/>
  <c r="BV44" i="72"/>
  <c r="CA44" i="72" s="1"/>
  <c r="BM44" i="72"/>
  <c r="BT44" i="72"/>
  <c r="BY44" i="72" s="1"/>
  <c r="BP42" i="72"/>
  <c r="BW42" i="72"/>
  <c r="CB42" i="72" s="1"/>
  <c r="BN44" i="72"/>
  <c r="BU44" i="72"/>
  <c r="BZ44" i="72" s="1"/>
  <c r="BL43" i="72"/>
  <c r="AT43" i="72"/>
  <c r="AV43" i="72"/>
  <c r="BS43" i="72"/>
  <c r="AH43" i="72"/>
  <c r="AP43" i="72" s="1"/>
  <c r="AE45" i="72"/>
  <c r="AM45" i="72" s="1"/>
  <c r="AD45" i="72"/>
  <c r="AG45" i="72"/>
  <c r="AO45" i="72" s="1"/>
  <c r="AF45" i="72"/>
  <c r="AN45" i="72" s="1"/>
  <c r="AA105" i="82"/>
  <c r="AL105" i="82" s="1"/>
  <c r="BX44" i="72" l="1"/>
  <c r="CC44" i="72"/>
  <c r="CC43" i="72"/>
  <c r="BX43" i="72"/>
  <c r="BO45" i="72"/>
  <c r="BV45" i="72"/>
  <c r="CA45" i="72" s="1"/>
  <c r="BN45" i="72"/>
  <c r="BU45" i="72"/>
  <c r="BZ45" i="72" s="1"/>
  <c r="AL45" i="72"/>
  <c r="BM45" i="72"/>
  <c r="BT45" i="72"/>
  <c r="BY45" i="72" s="1"/>
  <c r="BP43" i="72"/>
  <c r="BW43" i="72"/>
  <c r="CB43" i="72" s="1"/>
  <c r="AF46" i="72"/>
  <c r="AN46" i="72" s="1"/>
  <c r="AH44" i="72"/>
  <c r="AP44" i="72" s="1"/>
  <c r="AG46" i="72"/>
  <c r="AO46" i="72" s="1"/>
  <c r="AD46" i="72"/>
  <c r="AE46" i="72"/>
  <c r="AM46" i="72" s="1"/>
  <c r="AA106" i="82"/>
  <c r="BM46" i="72" l="1"/>
  <c r="BT46" i="72"/>
  <c r="BY46" i="72" s="1"/>
  <c r="AL46" i="72"/>
  <c r="AU46" i="72" s="1"/>
  <c r="AT45" i="72"/>
  <c r="BL45" i="72"/>
  <c r="AV45" i="72"/>
  <c r="BS45" i="72"/>
  <c r="BO46" i="72"/>
  <c r="BV46" i="72"/>
  <c r="CA46" i="72" s="1"/>
  <c r="AU45" i="72"/>
  <c r="BP44" i="72"/>
  <c r="BW44" i="72"/>
  <c r="CB44" i="72" s="1"/>
  <c r="BN46" i="72"/>
  <c r="BU46" i="72"/>
  <c r="BZ46" i="72" s="1"/>
  <c r="AE47" i="72"/>
  <c r="AM47" i="72" s="1"/>
  <c r="AD47" i="72"/>
  <c r="AL47" i="72" s="1"/>
  <c r="AH45" i="72"/>
  <c r="AP45" i="72" s="1"/>
  <c r="AG47" i="72"/>
  <c r="AO47" i="72" s="1"/>
  <c r="AF47" i="72"/>
  <c r="AN47" i="72" s="1"/>
  <c r="AL106" i="82"/>
  <c r="AA107" i="82"/>
  <c r="CC45" i="72" l="1"/>
  <c r="BX45" i="72"/>
  <c r="BM47" i="72"/>
  <c r="BT47" i="72"/>
  <c r="BY47" i="72" s="1"/>
  <c r="BN47" i="72"/>
  <c r="BU47" i="72"/>
  <c r="BZ47" i="72" s="1"/>
  <c r="BO47" i="72"/>
  <c r="BV47" i="72"/>
  <c r="CA47" i="72" s="1"/>
  <c r="AT46" i="72"/>
  <c r="BL46" i="72"/>
  <c r="AV46" i="72"/>
  <c r="BS46" i="72"/>
  <c r="BP45" i="72"/>
  <c r="BW45" i="72"/>
  <c r="CB45" i="72" s="1"/>
  <c r="AU47" i="72"/>
  <c r="BL47" i="72"/>
  <c r="AT47" i="72"/>
  <c r="AV47" i="72"/>
  <c r="BS47" i="72"/>
  <c r="AG48" i="72"/>
  <c r="AO48" i="72" s="1"/>
  <c r="AH46" i="72"/>
  <c r="AP46" i="72" s="1"/>
  <c r="AD48" i="72"/>
  <c r="AL48" i="72" s="1"/>
  <c r="AE48" i="72"/>
  <c r="AM48" i="72" s="1"/>
  <c r="AF48" i="72"/>
  <c r="AN48" i="72" s="1"/>
  <c r="AL107" i="82"/>
  <c r="AA108" i="82"/>
  <c r="AL108" i="82"/>
  <c r="CC46" i="72" l="1"/>
  <c r="BX46" i="72"/>
  <c r="BX47" i="72"/>
  <c r="CC47" i="72"/>
  <c r="BN48" i="72"/>
  <c r="BU48" i="72"/>
  <c r="BZ48" i="72" s="1"/>
  <c r="BM48" i="72"/>
  <c r="BT48" i="72"/>
  <c r="BY48" i="72" s="1"/>
  <c r="AU48" i="72"/>
  <c r="BL48" i="72"/>
  <c r="AT48" i="72"/>
  <c r="AV48" i="72"/>
  <c r="BS48" i="72"/>
  <c r="BP46" i="72"/>
  <c r="BW46" i="72"/>
  <c r="CB46" i="72" s="1"/>
  <c r="BO48" i="72"/>
  <c r="BV48" i="72"/>
  <c r="CA48" i="72" s="1"/>
  <c r="AF49" i="72"/>
  <c r="AN49" i="72" s="1"/>
  <c r="AH47" i="72"/>
  <c r="AP47" i="72" s="1"/>
  <c r="AG49" i="72"/>
  <c r="AO49" i="72" s="1"/>
  <c r="AE49" i="72"/>
  <c r="AM49" i="72" s="1"/>
  <c r="AD49" i="72"/>
  <c r="AA109" i="82"/>
  <c r="AA110" i="82"/>
  <c r="AA111" i="82"/>
  <c r="CC48" i="72" l="1"/>
  <c r="BX48" i="72"/>
  <c r="BO49" i="72"/>
  <c r="BV49" i="72"/>
  <c r="CA49" i="72" s="1"/>
  <c r="BP47" i="72"/>
  <c r="BW47" i="72"/>
  <c r="CB47" i="72" s="1"/>
  <c r="BN49" i="72"/>
  <c r="BU49" i="72"/>
  <c r="BZ49" i="72" s="1"/>
  <c r="AL49" i="72"/>
  <c r="AU49" i="72" s="1"/>
  <c r="BM49" i="72"/>
  <c r="BT49" i="72"/>
  <c r="BY49" i="72" s="1"/>
  <c r="AH48" i="72"/>
  <c r="AP48" i="72" s="1"/>
  <c r="AF50" i="72"/>
  <c r="AN50" i="72" s="1"/>
  <c r="AD50" i="72"/>
  <c r="AL50" i="72" s="1"/>
  <c r="AG50" i="72"/>
  <c r="AO50" i="72" s="1"/>
  <c r="AE50" i="72"/>
  <c r="AM50" i="72" s="1"/>
  <c r="AL111" i="82"/>
  <c r="AL110" i="82"/>
  <c r="AA112" i="82"/>
  <c r="AL109" i="82"/>
  <c r="BM50" i="72" l="1"/>
  <c r="BT50" i="72"/>
  <c r="BY50" i="72" s="1"/>
  <c r="AT49" i="72"/>
  <c r="BL49" i="72"/>
  <c r="AV49" i="72"/>
  <c r="BS49" i="72"/>
  <c r="BO50" i="72"/>
  <c r="BV50" i="72"/>
  <c r="CA50" i="72" s="1"/>
  <c r="AU50" i="72"/>
  <c r="AT50" i="72"/>
  <c r="BL50" i="72"/>
  <c r="AV50" i="72"/>
  <c r="BS50" i="72"/>
  <c r="BN50" i="72"/>
  <c r="BU50" i="72"/>
  <c r="BZ50" i="72" s="1"/>
  <c r="BP48" i="72"/>
  <c r="BW48" i="72"/>
  <c r="CB48" i="72" s="1"/>
  <c r="AE51" i="72"/>
  <c r="AM51" i="72" s="1"/>
  <c r="AH49" i="72"/>
  <c r="AP49" i="72" s="1"/>
  <c r="AG51" i="72"/>
  <c r="AO51" i="72" s="1"/>
  <c r="AF51" i="72"/>
  <c r="AN51" i="72" s="1"/>
  <c r="AD51" i="72"/>
  <c r="AL51" i="72" s="1"/>
  <c r="AL112" i="82"/>
  <c r="AA113" i="82"/>
  <c r="BX49" i="72" l="1"/>
  <c r="CC49" i="72"/>
  <c r="CC50" i="72"/>
  <c r="BX50" i="72"/>
  <c r="AU51" i="72"/>
  <c r="AT51" i="72"/>
  <c r="BL51" i="72"/>
  <c r="AV51" i="72"/>
  <c r="BS51" i="72"/>
  <c r="BN51" i="72"/>
  <c r="BU51" i="72"/>
  <c r="BZ51" i="72" s="1"/>
  <c r="BO51" i="72"/>
  <c r="BV51" i="72"/>
  <c r="CA51" i="72" s="1"/>
  <c r="BP49" i="72"/>
  <c r="BW49" i="72"/>
  <c r="CB49" i="72" s="1"/>
  <c r="BM51" i="72"/>
  <c r="BT51" i="72"/>
  <c r="BY51" i="72" s="1"/>
  <c r="AD52" i="72"/>
  <c r="AL52" i="72" s="1"/>
  <c r="AE52" i="72"/>
  <c r="AM52" i="72" s="1"/>
  <c r="AF52" i="72"/>
  <c r="AN52" i="72" s="1"/>
  <c r="AH50" i="72"/>
  <c r="AP50" i="72" s="1"/>
  <c r="AG52" i="72"/>
  <c r="AO52" i="72" s="1"/>
  <c r="AL113" i="82"/>
  <c r="AA114" i="82"/>
  <c r="CC51" i="72" l="1"/>
  <c r="BX51" i="72"/>
  <c r="BN52" i="72"/>
  <c r="BU52" i="72"/>
  <c r="BZ52" i="72" s="1"/>
  <c r="BM52" i="72"/>
  <c r="BT52" i="72"/>
  <c r="BY52" i="72" s="1"/>
  <c r="AU52" i="72"/>
  <c r="BL52" i="72"/>
  <c r="AT52" i="72"/>
  <c r="AV52" i="72"/>
  <c r="BS52" i="72"/>
  <c r="BO52" i="72"/>
  <c r="BV52" i="72"/>
  <c r="CA52" i="72" s="1"/>
  <c r="BP50" i="72"/>
  <c r="BW50" i="72"/>
  <c r="CB50" i="72" s="1"/>
  <c r="AG53" i="72"/>
  <c r="AO53" i="72" s="1"/>
  <c r="AH51" i="72"/>
  <c r="AP51" i="72" s="1"/>
  <c r="AE53" i="72"/>
  <c r="AM53" i="72" s="1"/>
  <c r="AD53" i="72"/>
  <c r="AF53" i="72"/>
  <c r="AN53" i="72" s="1"/>
  <c r="AL114" i="82"/>
  <c r="AA115" i="82"/>
  <c r="AA116" i="82" s="1"/>
  <c r="AL115" i="82"/>
  <c r="BX52" i="72" l="1"/>
  <c r="CC52" i="72"/>
  <c r="BM53" i="72"/>
  <c r="BT53" i="72"/>
  <c r="BY53" i="72" s="1"/>
  <c r="BP51" i="72"/>
  <c r="BW51" i="72"/>
  <c r="CB51" i="72" s="1"/>
  <c r="BO53" i="72"/>
  <c r="BV53" i="72"/>
  <c r="CA53" i="72" s="1"/>
  <c r="BN53" i="72"/>
  <c r="BU53" i="72"/>
  <c r="BZ53" i="72" s="1"/>
  <c r="AL53" i="72"/>
  <c r="AU53" i="72" s="1"/>
  <c r="AD54" i="72"/>
  <c r="AL54" i="72" s="1"/>
  <c r="AE54" i="72"/>
  <c r="AM54" i="72" s="1"/>
  <c r="AF54" i="72"/>
  <c r="AN54" i="72" s="1"/>
  <c r="AH52" i="72"/>
  <c r="AP52" i="72" s="1"/>
  <c r="AG54" i="72"/>
  <c r="AO54" i="72" s="1"/>
  <c r="AL116" i="82"/>
  <c r="AA117" i="82"/>
  <c r="AL117" i="82" s="1"/>
  <c r="BO54" i="72" l="1"/>
  <c r="BV54" i="72"/>
  <c r="CA54" i="72" s="1"/>
  <c r="BP52" i="72"/>
  <c r="BW52" i="72"/>
  <c r="CB52" i="72" s="1"/>
  <c r="BN54" i="72"/>
  <c r="BU54" i="72"/>
  <c r="BZ54" i="72" s="1"/>
  <c r="AU54" i="72"/>
  <c r="AT54" i="72"/>
  <c r="BL54" i="72"/>
  <c r="AV54" i="72"/>
  <c r="BS54" i="72"/>
  <c r="BM54" i="72"/>
  <c r="BT54" i="72"/>
  <c r="BY54" i="72" s="1"/>
  <c r="AT53" i="72"/>
  <c r="BL53" i="72"/>
  <c r="AV53" i="72"/>
  <c r="BS53" i="72"/>
  <c r="AH53" i="72"/>
  <c r="AP53" i="72" s="1"/>
  <c r="AE55" i="72"/>
  <c r="AM55" i="72" s="1"/>
  <c r="AF55" i="72"/>
  <c r="AN55" i="72" s="1"/>
  <c r="AD55" i="72"/>
  <c r="AL55" i="72" s="1"/>
  <c r="AG55" i="72"/>
  <c r="AO55" i="72" s="1"/>
  <c r="AA118" i="82"/>
  <c r="AL118" i="82"/>
  <c r="CC54" i="72" l="1"/>
  <c r="BX54" i="72"/>
  <c r="BX53" i="72"/>
  <c r="CC53" i="72"/>
  <c r="BO55" i="72"/>
  <c r="BV55" i="72"/>
  <c r="CA55" i="72" s="1"/>
  <c r="AU55" i="72"/>
  <c r="AT55" i="72"/>
  <c r="BL55" i="72"/>
  <c r="AV55" i="72"/>
  <c r="BS55" i="72"/>
  <c r="BM55" i="72"/>
  <c r="BT55" i="72"/>
  <c r="BY55" i="72" s="1"/>
  <c r="BN55" i="72"/>
  <c r="BU55" i="72"/>
  <c r="BZ55" i="72" s="1"/>
  <c r="BP53" i="72"/>
  <c r="BW53" i="72"/>
  <c r="CB53" i="72" s="1"/>
  <c r="AD56" i="72"/>
  <c r="AL56" i="72" s="1"/>
  <c r="AE56" i="72"/>
  <c r="AM56" i="72" s="1"/>
  <c r="AH54" i="72"/>
  <c r="AP54" i="72" s="1"/>
  <c r="AG56" i="72"/>
  <c r="AO56" i="72" s="1"/>
  <c r="AF56" i="72"/>
  <c r="AN56" i="72" s="1"/>
  <c r="AA119" i="82"/>
  <c r="AL119" i="82"/>
  <c r="AA120" i="82"/>
  <c r="AA121" i="82"/>
  <c r="AL120" i="82"/>
  <c r="BX55" i="72" l="1"/>
  <c r="CC55" i="72"/>
  <c r="BP54" i="72"/>
  <c r="BW54" i="72"/>
  <c r="CB54" i="72" s="1"/>
  <c r="BM56" i="72"/>
  <c r="BT56" i="72"/>
  <c r="BY56" i="72" s="1"/>
  <c r="AU56" i="72"/>
  <c r="AT56" i="72"/>
  <c r="BL56" i="72"/>
  <c r="AV56" i="72"/>
  <c r="BS56" i="72"/>
  <c r="BN56" i="72"/>
  <c r="BU56" i="72"/>
  <c r="BZ56" i="72" s="1"/>
  <c r="BO56" i="72"/>
  <c r="BV56" i="72"/>
  <c r="CA56" i="72" s="1"/>
  <c r="AH55" i="72"/>
  <c r="AP55" i="72" s="1"/>
  <c r="AE57" i="72"/>
  <c r="AM57" i="72" s="1"/>
  <c r="AF57" i="72"/>
  <c r="AN57" i="72" s="1"/>
  <c r="AD57" i="72"/>
  <c r="AL57" i="72" s="1"/>
  <c r="AG57" i="72"/>
  <c r="AO57" i="72" s="1"/>
  <c r="AA122" i="82"/>
  <c r="AL121" i="82"/>
  <c r="BX56" i="72" l="1"/>
  <c r="CC56" i="72"/>
  <c r="BN57" i="72"/>
  <c r="BU57" i="72"/>
  <c r="BZ57" i="72" s="1"/>
  <c r="BM57" i="72"/>
  <c r="BT57" i="72"/>
  <c r="BY57" i="72" s="1"/>
  <c r="BP55" i="72"/>
  <c r="BW55" i="72"/>
  <c r="CB55" i="72" s="1"/>
  <c r="BO57" i="72"/>
  <c r="BV57" i="72"/>
  <c r="CA57" i="72" s="1"/>
  <c r="AU57" i="72"/>
  <c r="BL57" i="72"/>
  <c r="AT57" i="72"/>
  <c r="AV57" i="72"/>
  <c r="BS57" i="72"/>
  <c r="AD58" i="72"/>
  <c r="AL58" i="72" s="1"/>
  <c r="AE58" i="72"/>
  <c r="AM58" i="72" s="1"/>
  <c r="AG58" i="72"/>
  <c r="AO58" i="72" s="1"/>
  <c r="AF58" i="72"/>
  <c r="AN58" i="72" s="1"/>
  <c r="AH56" i="72"/>
  <c r="AP56" i="72" s="1"/>
  <c r="AA123" i="82"/>
  <c r="AL122" i="82"/>
  <c r="CC57" i="72" l="1"/>
  <c r="BX57" i="72"/>
  <c r="BM58" i="72"/>
  <c r="BT58" i="72"/>
  <c r="BY58" i="72" s="1"/>
  <c r="AU58" i="72"/>
  <c r="AT58" i="72"/>
  <c r="BL58" i="72"/>
  <c r="AV58" i="72"/>
  <c r="BS58" i="72"/>
  <c r="BO58" i="72"/>
  <c r="BV58" i="72"/>
  <c r="CA58" i="72" s="1"/>
  <c r="BP56" i="72"/>
  <c r="BW56" i="72"/>
  <c r="CB56" i="72" s="1"/>
  <c r="BN58" i="72"/>
  <c r="BU58" i="72"/>
  <c r="BZ58" i="72" s="1"/>
  <c r="AG59" i="72"/>
  <c r="AO59" i="72" s="1"/>
  <c r="AE59" i="72"/>
  <c r="AM59" i="72" s="1"/>
  <c r="AD59" i="72"/>
  <c r="AH57" i="72"/>
  <c r="AP57" i="72" s="1"/>
  <c r="AF59" i="72"/>
  <c r="AN59" i="72" s="1"/>
  <c r="AL123" i="82"/>
  <c r="AA124" i="82"/>
  <c r="BX58" i="72" l="1"/>
  <c r="CC58" i="72"/>
  <c r="BP57" i="72"/>
  <c r="BW57" i="72"/>
  <c r="CB57" i="72" s="1"/>
  <c r="AL59" i="72"/>
  <c r="AU59" i="72" s="1"/>
  <c r="BM59" i="72"/>
  <c r="BT59" i="72"/>
  <c r="BY59" i="72" s="1"/>
  <c r="BO59" i="72"/>
  <c r="BV59" i="72"/>
  <c r="CA59" i="72" s="1"/>
  <c r="BN59" i="72"/>
  <c r="BU59" i="72"/>
  <c r="BZ59" i="72" s="1"/>
  <c r="AH58" i="72"/>
  <c r="AP58" i="72" s="1"/>
  <c r="AE60" i="72"/>
  <c r="AM60" i="72" s="1"/>
  <c r="AG60" i="72"/>
  <c r="AO60" i="72" s="1"/>
  <c r="AF60" i="72"/>
  <c r="AN60" i="72" s="1"/>
  <c r="AD60" i="72"/>
  <c r="AL60" i="72" s="1"/>
  <c r="AL124" i="82"/>
  <c r="AA125" i="82"/>
  <c r="AU60" i="72" l="1"/>
  <c r="AT60" i="72"/>
  <c r="BL60" i="72"/>
  <c r="AV60" i="72"/>
  <c r="BS60" i="72"/>
  <c r="BO60" i="72"/>
  <c r="BV60" i="72"/>
  <c r="CA60" i="72" s="1"/>
  <c r="BN60" i="72"/>
  <c r="BU60" i="72"/>
  <c r="BZ60" i="72" s="1"/>
  <c r="BM60" i="72"/>
  <c r="BT60" i="72"/>
  <c r="BY60" i="72" s="1"/>
  <c r="BP58" i="72"/>
  <c r="BW58" i="72"/>
  <c r="CB58" i="72" s="1"/>
  <c r="AT59" i="72"/>
  <c r="BL59" i="72"/>
  <c r="AV59" i="72"/>
  <c r="BS59" i="72"/>
  <c r="AE61" i="72"/>
  <c r="AM61" i="72" s="1"/>
  <c r="AH59" i="72"/>
  <c r="AP59" i="72" s="1"/>
  <c r="AD61" i="72"/>
  <c r="AL61" i="72" s="1"/>
  <c r="AG61" i="72"/>
  <c r="AO61" i="72" s="1"/>
  <c r="AF61" i="72"/>
  <c r="AN61" i="72" s="1"/>
  <c r="AL125" i="82"/>
  <c r="AA126" i="82"/>
  <c r="BX60" i="72" l="1"/>
  <c r="CC60" i="72"/>
  <c r="BX59" i="72"/>
  <c r="CC59" i="72"/>
  <c r="BN61" i="72"/>
  <c r="BU61" i="72"/>
  <c r="BZ61" i="72" s="1"/>
  <c r="BO61" i="72"/>
  <c r="BV61" i="72"/>
  <c r="CA61" i="72" s="1"/>
  <c r="AU61" i="72"/>
  <c r="BL61" i="72"/>
  <c r="AT61" i="72"/>
  <c r="AV61" i="72"/>
  <c r="BS61" i="72"/>
  <c r="BP59" i="72"/>
  <c r="BW59" i="72"/>
  <c r="CB59" i="72" s="1"/>
  <c r="BM61" i="72"/>
  <c r="BT61" i="72"/>
  <c r="BY61" i="72" s="1"/>
  <c r="AE62" i="72"/>
  <c r="AM62" i="72" s="1"/>
  <c r="AG62" i="72"/>
  <c r="AO62" i="72" s="1"/>
  <c r="AH60" i="72"/>
  <c r="AP60" i="72" s="1"/>
  <c r="AF62" i="72"/>
  <c r="AN62" i="72" s="1"/>
  <c r="AD62" i="72"/>
  <c r="AL62" i="72" s="1"/>
  <c r="AA127" i="82"/>
  <c r="AL126" i="82"/>
  <c r="CC61" i="72" l="1"/>
  <c r="BX61" i="72"/>
  <c r="BP60" i="72"/>
  <c r="BW60" i="72"/>
  <c r="CB60" i="72" s="1"/>
  <c r="BO62" i="72"/>
  <c r="BV62" i="72"/>
  <c r="CA62" i="72" s="1"/>
  <c r="BM62" i="72"/>
  <c r="BT62" i="72"/>
  <c r="BY62" i="72" s="1"/>
  <c r="AU62" i="72"/>
  <c r="BL62" i="72"/>
  <c r="AT62" i="72"/>
  <c r="AV62" i="72"/>
  <c r="BS62" i="72"/>
  <c r="BN62" i="72"/>
  <c r="BU62" i="72"/>
  <c r="BZ62" i="72" s="1"/>
  <c r="AD63" i="72"/>
  <c r="AL63" i="72" s="1"/>
  <c r="AH61" i="72"/>
  <c r="AP61" i="72" s="1"/>
  <c r="AE63" i="72"/>
  <c r="AM63" i="72" s="1"/>
  <c r="AG63" i="72"/>
  <c r="AO63" i="72" s="1"/>
  <c r="AF63" i="72"/>
  <c r="AN63" i="72" s="1"/>
  <c r="AL127" i="82"/>
  <c r="AA128" i="82"/>
  <c r="CC62" i="72" l="1"/>
  <c r="BX62" i="72"/>
  <c r="AU63" i="72"/>
  <c r="BL63" i="72"/>
  <c r="AT63" i="72"/>
  <c r="AV63" i="72"/>
  <c r="BS63" i="72"/>
  <c r="BM63" i="72"/>
  <c r="BT63" i="72"/>
  <c r="BY63" i="72" s="1"/>
  <c r="BP61" i="72"/>
  <c r="BW61" i="72"/>
  <c r="CB61" i="72" s="1"/>
  <c r="BN63" i="72"/>
  <c r="BU63" i="72"/>
  <c r="BZ63" i="72" s="1"/>
  <c r="BO63" i="72"/>
  <c r="BV63" i="72"/>
  <c r="CA63" i="72" s="1"/>
  <c r="AH62" i="72"/>
  <c r="AP62" i="72" s="1"/>
  <c r="AG64" i="72"/>
  <c r="AO64" i="72" s="1"/>
  <c r="AD64" i="72"/>
  <c r="AF64" i="72"/>
  <c r="AN64" i="72" s="1"/>
  <c r="AE64" i="72"/>
  <c r="AM64" i="72" s="1"/>
  <c r="AL128" i="82"/>
  <c r="AA129" i="82"/>
  <c r="CC63" i="72" l="1"/>
  <c r="BX63" i="72"/>
  <c r="BN64" i="72"/>
  <c r="BU64" i="72"/>
  <c r="BZ64" i="72" s="1"/>
  <c r="AL64" i="72"/>
  <c r="AU64" i="72" s="1"/>
  <c r="BP62" i="72"/>
  <c r="BW62" i="72"/>
  <c r="CB62" i="72" s="1"/>
  <c r="BO64" i="72"/>
  <c r="BV64" i="72"/>
  <c r="CA64" i="72" s="1"/>
  <c r="BM64" i="72"/>
  <c r="BT64" i="72"/>
  <c r="BY64" i="72" s="1"/>
  <c r="AE65" i="72"/>
  <c r="AM65" i="72" s="1"/>
  <c r="AD65" i="72"/>
  <c r="AL65" i="72" s="1"/>
  <c r="AH63" i="72"/>
  <c r="AP63" i="72" s="1"/>
  <c r="AG65" i="72"/>
  <c r="AO65" i="72" s="1"/>
  <c r="AF65" i="72"/>
  <c r="AN65" i="72" s="1"/>
  <c r="AL129" i="82"/>
  <c r="AA130" i="82"/>
  <c r="BN65" i="72" l="1"/>
  <c r="BU65" i="72"/>
  <c r="BZ65" i="72" s="1"/>
  <c r="BP63" i="72"/>
  <c r="BW63" i="72"/>
  <c r="CB63" i="72" s="1"/>
  <c r="AU65" i="72"/>
  <c r="AT65" i="72"/>
  <c r="BL65" i="72"/>
  <c r="AV65" i="72"/>
  <c r="BS65" i="72"/>
  <c r="BO65" i="72"/>
  <c r="BV65" i="72"/>
  <c r="CA65" i="72" s="1"/>
  <c r="BM65" i="72"/>
  <c r="BT65" i="72"/>
  <c r="BY65" i="72" s="1"/>
  <c r="AT64" i="72"/>
  <c r="BL64" i="72"/>
  <c r="AV64" i="72"/>
  <c r="BS64" i="72"/>
  <c r="AF66" i="72"/>
  <c r="AN66" i="72" s="1"/>
  <c r="AE66" i="72"/>
  <c r="AM66" i="72" s="1"/>
  <c r="AH64" i="72"/>
  <c r="AP64" i="72" s="1"/>
  <c r="AG66" i="72"/>
  <c r="AO66" i="72" s="1"/>
  <c r="AD66" i="72"/>
  <c r="AL66" i="72" s="1"/>
  <c r="AL130" i="82"/>
  <c r="AA131" i="82"/>
  <c r="BX64" i="72" l="1"/>
  <c r="CC64" i="72"/>
  <c r="CC65" i="72"/>
  <c r="BX65" i="72"/>
  <c r="BO66" i="72"/>
  <c r="BV66" i="72"/>
  <c r="CA66" i="72" s="1"/>
  <c r="AU66" i="72"/>
  <c r="AT66" i="72"/>
  <c r="BL66" i="72"/>
  <c r="AV66" i="72"/>
  <c r="BS66" i="72"/>
  <c r="BP64" i="72"/>
  <c r="BW64" i="72"/>
  <c r="CB64" i="72" s="1"/>
  <c r="BM66" i="72"/>
  <c r="BT66" i="72"/>
  <c r="BY66" i="72" s="1"/>
  <c r="BN66" i="72"/>
  <c r="BU66" i="72"/>
  <c r="BZ66" i="72" s="1"/>
  <c r="AG67" i="72"/>
  <c r="AO67" i="72" s="1"/>
  <c r="AE67" i="72"/>
  <c r="AM67" i="72" s="1"/>
  <c r="AH65" i="72"/>
  <c r="AP65" i="72" s="1"/>
  <c r="AF67" i="72"/>
  <c r="AN67" i="72" s="1"/>
  <c r="AD67" i="72"/>
  <c r="AL67" i="72" s="1"/>
  <c r="AL131" i="82"/>
  <c r="AA132" i="82"/>
  <c r="BX66" i="72" l="1"/>
  <c r="CC66" i="72"/>
  <c r="AU67" i="72"/>
  <c r="AT67" i="72"/>
  <c r="BL67" i="72"/>
  <c r="AV67" i="72"/>
  <c r="BS67" i="72"/>
  <c r="BP65" i="72"/>
  <c r="BW65" i="72"/>
  <c r="CB65" i="72" s="1"/>
  <c r="BM67" i="72"/>
  <c r="BT67" i="72"/>
  <c r="BY67" i="72" s="1"/>
  <c r="BO67" i="72"/>
  <c r="BV67" i="72"/>
  <c r="CA67" i="72" s="1"/>
  <c r="BN67" i="72"/>
  <c r="BU67" i="72"/>
  <c r="BZ67" i="72" s="1"/>
  <c r="AG68" i="72"/>
  <c r="AO68" i="72" s="1"/>
  <c r="AD68" i="72"/>
  <c r="AL68" i="72" s="1"/>
  <c r="AF68" i="72"/>
  <c r="AN68" i="72" s="1"/>
  <c r="AH66" i="72"/>
  <c r="AP66" i="72" s="1"/>
  <c r="AE68" i="72"/>
  <c r="AM68" i="72" s="1"/>
  <c r="AL132" i="82"/>
  <c r="AA133" i="82"/>
  <c r="CC67" i="72" l="1"/>
  <c r="BX67" i="72"/>
  <c r="BN68" i="72"/>
  <c r="BU68" i="72"/>
  <c r="BZ68" i="72" s="1"/>
  <c r="BO68" i="72"/>
  <c r="BV68" i="72"/>
  <c r="CA68" i="72" s="1"/>
  <c r="AU68" i="72"/>
  <c r="BL68" i="72"/>
  <c r="AT68" i="72"/>
  <c r="AV68" i="72"/>
  <c r="BS68" i="72"/>
  <c r="BM68" i="72"/>
  <c r="BT68" i="72"/>
  <c r="BY68" i="72" s="1"/>
  <c r="BP66" i="72"/>
  <c r="BW66" i="72"/>
  <c r="CB66" i="72" s="1"/>
  <c r="AD69" i="72"/>
  <c r="AL69" i="72" s="1"/>
  <c r="AE69" i="72"/>
  <c r="AM69" i="72" s="1"/>
  <c r="AF69" i="72"/>
  <c r="AN69" i="72" s="1"/>
  <c r="AG69" i="72"/>
  <c r="AO69" i="72" s="1"/>
  <c r="AH67" i="72"/>
  <c r="AP67" i="72" s="1"/>
  <c r="AL133" i="82"/>
  <c r="AA134" i="82"/>
  <c r="AL134" i="82" s="1"/>
  <c r="BX68" i="72" l="1"/>
  <c r="CC68" i="72"/>
  <c r="BN69" i="72"/>
  <c r="BU69" i="72"/>
  <c r="BZ69" i="72" s="1"/>
  <c r="BM69" i="72"/>
  <c r="BT69" i="72"/>
  <c r="BY69" i="72" s="1"/>
  <c r="AU69" i="72"/>
  <c r="AT69" i="72"/>
  <c r="BL69" i="72"/>
  <c r="AV69" i="72"/>
  <c r="BS69" i="72"/>
  <c r="BP67" i="72"/>
  <c r="BW67" i="72"/>
  <c r="CB67" i="72" s="1"/>
  <c r="BO69" i="72"/>
  <c r="BV69" i="72"/>
  <c r="CA69" i="72" s="1"/>
  <c r="AG70" i="72"/>
  <c r="AO70" i="72" s="1"/>
  <c r="AH68" i="72"/>
  <c r="AP68" i="72" s="1"/>
  <c r="AF70" i="72"/>
  <c r="AN70" i="72" s="1"/>
  <c r="AD70" i="72"/>
  <c r="AL70" i="72" s="1"/>
  <c r="AE70" i="72"/>
  <c r="AM70" i="72" s="1"/>
  <c r="AA135" i="82"/>
  <c r="BX69" i="72" l="1"/>
  <c r="CC69" i="72"/>
  <c r="BN70" i="72"/>
  <c r="BU70" i="72"/>
  <c r="BZ70" i="72" s="1"/>
  <c r="BP68" i="72"/>
  <c r="BW68" i="72"/>
  <c r="CB68" i="72" s="1"/>
  <c r="BO70" i="72"/>
  <c r="BV70" i="72"/>
  <c r="CA70" i="72" s="1"/>
  <c r="BM70" i="72"/>
  <c r="BT70" i="72"/>
  <c r="BY70" i="72" s="1"/>
  <c r="AU70" i="72"/>
  <c r="BL70" i="72"/>
  <c r="AT70" i="72"/>
  <c r="AV70" i="72"/>
  <c r="BS70" i="72"/>
  <c r="AD71" i="72"/>
  <c r="AL71" i="72" s="1"/>
  <c r="AF71" i="72"/>
  <c r="AN71" i="72" s="1"/>
  <c r="AE71" i="72"/>
  <c r="AM71" i="72" s="1"/>
  <c r="AH69" i="72"/>
  <c r="AP69" i="72" s="1"/>
  <c r="AG71" i="72"/>
  <c r="AO71" i="72" s="1"/>
  <c r="AA136" i="82"/>
  <c r="AL135" i="82"/>
  <c r="CC70" i="72" l="1"/>
  <c r="BX70" i="72"/>
  <c r="BN71" i="72"/>
  <c r="BU71" i="72"/>
  <c r="BZ71" i="72" s="1"/>
  <c r="AU71" i="72"/>
  <c r="BL71" i="72"/>
  <c r="AT71" i="72"/>
  <c r="AV71" i="72"/>
  <c r="BS71" i="72"/>
  <c r="BM71" i="72"/>
  <c r="BT71" i="72"/>
  <c r="BY71" i="72" s="1"/>
  <c r="BO71" i="72"/>
  <c r="BV71" i="72"/>
  <c r="CA71" i="72" s="1"/>
  <c r="BP69" i="72"/>
  <c r="BW69" i="72"/>
  <c r="CB69" i="72" s="1"/>
  <c r="AH70" i="72"/>
  <c r="AP70" i="72" s="1"/>
  <c r="AF72" i="72"/>
  <c r="AN72" i="72" s="1"/>
  <c r="AE72" i="72"/>
  <c r="AM72" i="72" s="1"/>
  <c r="AD72" i="72"/>
  <c r="AL72" i="72" s="1"/>
  <c r="AG72" i="72"/>
  <c r="AO72" i="72" s="1"/>
  <c r="AL136" i="82"/>
  <c r="AA137" i="82"/>
  <c r="AL137" i="82"/>
  <c r="CC71" i="72" l="1"/>
  <c r="BX71" i="72"/>
  <c r="BM72" i="72"/>
  <c r="BT72" i="72"/>
  <c r="BY72" i="72" s="1"/>
  <c r="BN72" i="72"/>
  <c r="BU72" i="72"/>
  <c r="BZ72" i="72" s="1"/>
  <c r="BP70" i="72"/>
  <c r="BW70" i="72"/>
  <c r="CB70" i="72" s="1"/>
  <c r="AU72" i="72"/>
  <c r="AT72" i="72"/>
  <c r="BL72" i="72"/>
  <c r="AV72" i="72"/>
  <c r="BS72" i="72"/>
  <c r="BO72" i="72"/>
  <c r="BV72" i="72"/>
  <c r="CA72" i="72" s="1"/>
  <c r="AD73" i="72"/>
  <c r="AL73" i="72" s="1"/>
  <c r="AF73" i="72"/>
  <c r="AN73" i="72" s="1"/>
  <c r="AH71" i="72"/>
  <c r="AP71" i="72" s="1"/>
  <c r="AG73" i="72"/>
  <c r="AO73" i="72" s="1"/>
  <c r="AE73" i="72"/>
  <c r="AM73" i="72" s="1"/>
  <c r="AA138" i="82"/>
  <c r="AL138" i="82"/>
  <c r="BX72" i="72" l="1"/>
  <c r="CC72" i="72"/>
  <c r="BP71" i="72"/>
  <c r="BW71" i="72"/>
  <c r="CB71" i="72" s="1"/>
  <c r="BN73" i="72"/>
  <c r="BU73" i="72"/>
  <c r="BZ73" i="72" s="1"/>
  <c r="AU73" i="72"/>
  <c r="AT73" i="72"/>
  <c r="BL73" i="72"/>
  <c r="AV73" i="72"/>
  <c r="BS73" i="72"/>
  <c r="BM73" i="72"/>
  <c r="BT73" i="72"/>
  <c r="BY73" i="72" s="1"/>
  <c r="BO73" i="72"/>
  <c r="BV73" i="72"/>
  <c r="CA73" i="72" s="1"/>
  <c r="AH72" i="72"/>
  <c r="AP72" i="72" s="1"/>
  <c r="AF74" i="72"/>
  <c r="AN74" i="72" s="1"/>
  <c r="AD74" i="72"/>
  <c r="AL74" i="72" s="1"/>
  <c r="AE74" i="72"/>
  <c r="AM74" i="72" s="1"/>
  <c r="AG74" i="72"/>
  <c r="AO74" i="72" s="1"/>
  <c r="AA139" i="82"/>
  <c r="CC73" i="72" l="1"/>
  <c r="BX73" i="72"/>
  <c r="AU74" i="72"/>
  <c r="BL74" i="72"/>
  <c r="AT74" i="72"/>
  <c r="AV74" i="72"/>
  <c r="BS74" i="72"/>
  <c r="BN74" i="72"/>
  <c r="BU74" i="72"/>
  <c r="BZ74" i="72" s="1"/>
  <c r="BP72" i="72"/>
  <c r="BW72" i="72"/>
  <c r="CB72" i="72" s="1"/>
  <c r="BO74" i="72"/>
  <c r="BV74" i="72"/>
  <c r="CA74" i="72" s="1"/>
  <c r="BM74" i="72"/>
  <c r="BT74" i="72"/>
  <c r="BY74" i="72" s="1"/>
  <c r="AE75" i="72"/>
  <c r="AM75" i="72" s="1"/>
  <c r="AF75" i="72"/>
  <c r="AN75" i="72" s="1"/>
  <c r="AD75" i="72"/>
  <c r="AH73" i="72"/>
  <c r="AP73" i="72" s="1"/>
  <c r="AG75" i="72"/>
  <c r="AO75" i="72" s="1"/>
  <c r="AL139" i="82"/>
  <c r="AA140" i="82"/>
  <c r="BX74" i="72" l="1"/>
  <c r="CC74" i="72"/>
  <c r="BP73" i="72"/>
  <c r="BW73" i="72"/>
  <c r="CB73" i="72" s="1"/>
  <c r="AL75" i="72"/>
  <c r="AU75" i="72" s="1"/>
  <c r="BM75" i="72"/>
  <c r="BT75" i="72"/>
  <c r="BY75" i="72" s="1"/>
  <c r="BN75" i="72"/>
  <c r="BU75" i="72"/>
  <c r="BZ75" i="72" s="1"/>
  <c r="BO75" i="72"/>
  <c r="BV75" i="72"/>
  <c r="CA75" i="72" s="1"/>
  <c r="AH74" i="72"/>
  <c r="AP74" i="72" s="1"/>
  <c r="AF76" i="72"/>
  <c r="AN76" i="72" s="1"/>
  <c r="AD76" i="72"/>
  <c r="AL76" i="72" s="1"/>
  <c r="AG76" i="72"/>
  <c r="AO76" i="72" s="1"/>
  <c r="AE76" i="72"/>
  <c r="AM76" i="72" s="1"/>
  <c r="AA141" i="82"/>
  <c r="AL140" i="82"/>
  <c r="BM76" i="72" l="1"/>
  <c r="BT76" i="72"/>
  <c r="BY76" i="72" s="1"/>
  <c r="AU76" i="72"/>
  <c r="AT76" i="72"/>
  <c r="BL76" i="72"/>
  <c r="AV76" i="72"/>
  <c r="BS76" i="72"/>
  <c r="BN76" i="72"/>
  <c r="BU76" i="72"/>
  <c r="BZ76" i="72" s="1"/>
  <c r="BO76" i="72"/>
  <c r="BV76" i="72"/>
  <c r="CA76" i="72" s="1"/>
  <c r="BP74" i="72"/>
  <c r="BW74" i="72"/>
  <c r="CB74" i="72" s="1"/>
  <c r="AT75" i="72"/>
  <c r="BL75" i="72"/>
  <c r="AV75" i="72"/>
  <c r="BS75" i="72"/>
  <c r="AF77" i="72"/>
  <c r="AN77" i="72" s="1"/>
  <c r="AH75" i="72"/>
  <c r="AP75" i="72" s="1"/>
  <c r="AE77" i="72"/>
  <c r="AM77" i="72" s="1"/>
  <c r="AD77" i="72"/>
  <c r="AL77" i="72" s="1"/>
  <c r="AG77" i="72"/>
  <c r="AO77" i="72" s="1"/>
  <c r="AA142" i="82"/>
  <c r="AL141" i="82"/>
  <c r="BX76" i="72" l="1"/>
  <c r="CC76" i="72"/>
  <c r="BX75" i="72"/>
  <c r="CC75" i="72"/>
  <c r="BN77" i="72"/>
  <c r="BU77" i="72"/>
  <c r="BZ77" i="72" s="1"/>
  <c r="BP75" i="72"/>
  <c r="BW75" i="72"/>
  <c r="CB75" i="72" s="1"/>
  <c r="BO77" i="72"/>
  <c r="BV77" i="72"/>
  <c r="CA77" i="72" s="1"/>
  <c r="AU77" i="72"/>
  <c r="BL77" i="72"/>
  <c r="AT77" i="72"/>
  <c r="AV77" i="72"/>
  <c r="BS77" i="72"/>
  <c r="BM77" i="72"/>
  <c r="BT77" i="72"/>
  <c r="BY77" i="72" s="1"/>
  <c r="AD78" i="72"/>
  <c r="AL78" i="72" s="1"/>
  <c r="AH76" i="72"/>
  <c r="AP76" i="72" s="1"/>
  <c r="AE78" i="72"/>
  <c r="AM78" i="72" s="1"/>
  <c r="AF78" i="72"/>
  <c r="AN78" i="72" s="1"/>
  <c r="AG78" i="72"/>
  <c r="AO78" i="72" s="1"/>
  <c r="AL142" i="82"/>
  <c r="AA143" i="82"/>
  <c r="AL143" i="82" s="1"/>
  <c r="CC77" i="72" l="1"/>
  <c r="BX77" i="72"/>
  <c r="BM78" i="72"/>
  <c r="BT78" i="72"/>
  <c r="BY78" i="72" s="1"/>
  <c r="BP76" i="72"/>
  <c r="BW76" i="72"/>
  <c r="CB76" i="72" s="1"/>
  <c r="AU78" i="72"/>
  <c r="BL78" i="72"/>
  <c r="AT78" i="72"/>
  <c r="AV78" i="72"/>
  <c r="BS78" i="72"/>
  <c r="BO78" i="72"/>
  <c r="BV78" i="72"/>
  <c r="CA78" i="72" s="1"/>
  <c r="BN78" i="72"/>
  <c r="BU78" i="72"/>
  <c r="BZ78" i="72" s="1"/>
  <c r="AG79" i="72"/>
  <c r="AO79" i="72" s="1"/>
  <c r="AH77" i="72"/>
  <c r="AP77" i="72" s="1"/>
  <c r="AF79" i="72"/>
  <c r="AN79" i="72" s="1"/>
  <c r="AD79" i="72"/>
  <c r="AE79" i="72"/>
  <c r="AM79" i="72" s="1"/>
  <c r="AA144" i="82"/>
  <c r="AL144" i="82"/>
  <c r="BX78" i="72" l="1"/>
  <c r="CC78" i="72"/>
  <c r="BN79" i="72"/>
  <c r="BU79" i="72"/>
  <c r="BZ79" i="72" s="1"/>
  <c r="BP77" i="72"/>
  <c r="BW77" i="72"/>
  <c r="CB77" i="72" s="1"/>
  <c r="BO79" i="72"/>
  <c r="BV79" i="72"/>
  <c r="CA79" i="72" s="1"/>
  <c r="BM79" i="72"/>
  <c r="BT79" i="72"/>
  <c r="BY79" i="72" s="1"/>
  <c r="AL79" i="72"/>
  <c r="AU79" i="72" s="1"/>
  <c r="AD80" i="72"/>
  <c r="AL80" i="72" s="1"/>
  <c r="AH78" i="72"/>
  <c r="AP78" i="72" s="1"/>
  <c r="AF80" i="72"/>
  <c r="AN80" i="72" s="1"/>
  <c r="AG80" i="72"/>
  <c r="AO80" i="72" s="1"/>
  <c r="AE80" i="72"/>
  <c r="AM80" i="72" s="1"/>
  <c r="AA145" i="82"/>
  <c r="BM80" i="72" l="1"/>
  <c r="BT80" i="72"/>
  <c r="BY80" i="72" s="1"/>
  <c r="BO80" i="72"/>
  <c r="BV80" i="72"/>
  <c r="CA80" i="72" s="1"/>
  <c r="BN80" i="72"/>
  <c r="BU80" i="72"/>
  <c r="BZ80" i="72" s="1"/>
  <c r="AU80" i="72"/>
  <c r="BL80" i="72"/>
  <c r="AT80" i="72"/>
  <c r="AV80" i="72"/>
  <c r="BS80" i="72"/>
  <c r="BP78" i="72"/>
  <c r="BW78" i="72"/>
  <c r="CB78" i="72" s="1"/>
  <c r="AT79" i="72"/>
  <c r="BL79" i="72"/>
  <c r="AV79" i="72"/>
  <c r="BS79" i="72"/>
  <c r="AE81" i="72"/>
  <c r="AM81" i="72" s="1"/>
  <c r="AG81" i="72"/>
  <c r="AO81" i="72" s="1"/>
  <c r="AH79" i="72"/>
  <c r="AP79" i="72" s="1"/>
  <c r="AF81" i="72"/>
  <c r="AN81" i="72" s="1"/>
  <c r="AD81" i="72"/>
  <c r="AL81" i="72" s="1"/>
  <c r="AL145" i="82"/>
  <c r="AA146" i="82"/>
  <c r="BX80" i="72" l="1"/>
  <c r="CC80" i="72"/>
  <c r="CC79" i="72"/>
  <c r="BX79" i="72"/>
  <c r="AU81" i="72"/>
  <c r="AT81" i="72"/>
  <c r="BL81" i="72"/>
  <c r="AV81" i="72"/>
  <c r="BS81" i="72"/>
  <c r="BN81" i="72"/>
  <c r="BU81" i="72"/>
  <c r="BZ81" i="72" s="1"/>
  <c r="BO81" i="72"/>
  <c r="BV81" i="72"/>
  <c r="CA81" i="72" s="1"/>
  <c r="BP79" i="72"/>
  <c r="BW79" i="72"/>
  <c r="CB79" i="72" s="1"/>
  <c r="BM81" i="72"/>
  <c r="BT81" i="72"/>
  <c r="BY81" i="72" s="1"/>
  <c r="AF82" i="72"/>
  <c r="AN82" i="72" s="1"/>
  <c r="AG82" i="72"/>
  <c r="AO82" i="72" s="1"/>
  <c r="AE82" i="72"/>
  <c r="AM82" i="72" s="1"/>
  <c r="AD82" i="72"/>
  <c r="AH80" i="72"/>
  <c r="AP80" i="72" s="1"/>
  <c r="AL146" i="82"/>
  <c r="AA147" i="82"/>
  <c r="AL147" i="82" s="1"/>
  <c r="CC81" i="72" l="1"/>
  <c r="BX81" i="72"/>
  <c r="AL82" i="72"/>
  <c r="BM82" i="72"/>
  <c r="BT82" i="72"/>
  <c r="BY82" i="72" s="1"/>
  <c r="BN82" i="72"/>
  <c r="BU82" i="72"/>
  <c r="BZ82" i="72" s="1"/>
  <c r="BO82" i="72"/>
  <c r="BV82" i="72"/>
  <c r="CA82" i="72" s="1"/>
  <c r="BP80" i="72"/>
  <c r="BW80" i="72"/>
  <c r="CB80" i="72" s="1"/>
  <c r="AH81" i="72"/>
  <c r="AP81" i="72" s="1"/>
  <c r="AE83" i="72"/>
  <c r="AM83" i="72" s="1"/>
  <c r="AG83" i="72"/>
  <c r="AO83" i="72" s="1"/>
  <c r="AD83" i="72"/>
  <c r="AL83" i="72" s="1"/>
  <c r="AF83" i="72"/>
  <c r="AN83" i="72" s="1"/>
  <c r="AA148" i="82"/>
  <c r="AL148" i="82" s="1"/>
  <c r="BN83" i="72" l="1"/>
  <c r="BU83" i="72"/>
  <c r="BZ83" i="72" s="1"/>
  <c r="BO83" i="72"/>
  <c r="BV83" i="72"/>
  <c r="CA83" i="72" s="1"/>
  <c r="AU83" i="72"/>
  <c r="AT83" i="72"/>
  <c r="BL83" i="72"/>
  <c r="AV83" i="72"/>
  <c r="BS83" i="72"/>
  <c r="BM83" i="72"/>
  <c r="BT83" i="72"/>
  <c r="BY83" i="72" s="1"/>
  <c r="BP81" i="72"/>
  <c r="BW81" i="72"/>
  <c r="CB81" i="72" s="1"/>
  <c r="AT82" i="72"/>
  <c r="BL82" i="72"/>
  <c r="AV82" i="72"/>
  <c r="BS82" i="72"/>
  <c r="AU82" i="72"/>
  <c r="AH82" i="72"/>
  <c r="AP82" i="72" s="1"/>
  <c r="AF84" i="72"/>
  <c r="AN84" i="72" s="1"/>
  <c r="AG84" i="72"/>
  <c r="AO84" i="72" s="1"/>
  <c r="AD84" i="72"/>
  <c r="AL84" i="72" s="1"/>
  <c r="AE84" i="72"/>
  <c r="AM84" i="72" s="1"/>
  <c r="AA149" i="82"/>
  <c r="AA150" i="82" s="1"/>
  <c r="AL150" i="82" s="1"/>
  <c r="CC82" i="72" l="1"/>
  <c r="BX82" i="72"/>
  <c r="CC83" i="72"/>
  <c r="BX83" i="72"/>
  <c r="BN84" i="72"/>
  <c r="BU84" i="72"/>
  <c r="BZ84" i="72" s="1"/>
  <c r="BM84" i="72"/>
  <c r="BT84" i="72"/>
  <c r="BY84" i="72" s="1"/>
  <c r="BO84" i="72"/>
  <c r="BV84" i="72"/>
  <c r="CA84" i="72" s="1"/>
  <c r="AU84" i="72"/>
  <c r="BL84" i="72"/>
  <c r="AT84" i="72"/>
  <c r="AV84" i="72"/>
  <c r="BS84" i="72"/>
  <c r="BP82" i="72"/>
  <c r="BW82" i="72"/>
  <c r="CB82" i="72" s="1"/>
  <c r="AG85" i="72"/>
  <c r="AO85" i="72" s="1"/>
  <c r="AD85" i="72"/>
  <c r="AL85" i="72" s="1"/>
  <c r="AF85" i="72"/>
  <c r="AN85" i="72" s="1"/>
  <c r="AE85" i="72"/>
  <c r="AM85" i="72" s="1"/>
  <c r="AH83" i="72"/>
  <c r="AP83" i="72" s="1"/>
  <c r="AL149" i="82"/>
  <c r="AA151" i="82"/>
  <c r="AA152" i="82" s="1"/>
  <c r="AL152" i="82" s="1"/>
  <c r="CC84" i="72" l="1"/>
  <c r="BX84" i="72"/>
  <c r="BN85" i="72"/>
  <c r="BU85" i="72"/>
  <c r="BZ85" i="72" s="1"/>
  <c r="AU85" i="72"/>
  <c r="BL85" i="72"/>
  <c r="AT85" i="72"/>
  <c r="AV85" i="72"/>
  <c r="BS85" i="72"/>
  <c r="BO85" i="72"/>
  <c r="BV85" i="72"/>
  <c r="CA85" i="72" s="1"/>
  <c r="BP83" i="72"/>
  <c r="BW83" i="72"/>
  <c r="CB83" i="72" s="1"/>
  <c r="BM85" i="72"/>
  <c r="BT85" i="72"/>
  <c r="BY85" i="72" s="1"/>
  <c r="AH84" i="72"/>
  <c r="AP84" i="72" s="1"/>
  <c r="AE86" i="72"/>
  <c r="AM86" i="72" s="1"/>
  <c r="AF86" i="72"/>
  <c r="AN86" i="72" s="1"/>
  <c r="AG86" i="72"/>
  <c r="AO86" i="72" s="1"/>
  <c r="AD86" i="72"/>
  <c r="AL86" i="72" s="1"/>
  <c r="AL151" i="82"/>
  <c r="AA153" i="82"/>
  <c r="BX85" i="72" l="1"/>
  <c r="CC85" i="72"/>
  <c r="BO86" i="72"/>
  <c r="BV86" i="72"/>
  <c r="CA86" i="72" s="1"/>
  <c r="BN86" i="72"/>
  <c r="BU86" i="72"/>
  <c r="BZ86" i="72" s="1"/>
  <c r="BM86" i="72"/>
  <c r="BT86" i="72"/>
  <c r="BY86" i="72" s="1"/>
  <c r="BP84" i="72"/>
  <c r="BW84" i="72"/>
  <c r="CB84" i="72" s="1"/>
  <c r="AU86" i="72"/>
  <c r="AT86" i="72"/>
  <c r="BL86" i="72"/>
  <c r="AV86" i="72"/>
  <c r="BS86" i="72"/>
  <c r="AD87" i="72"/>
  <c r="AG87" i="72"/>
  <c r="AO87" i="72" s="1"/>
  <c r="AE87" i="72"/>
  <c r="AM87" i="72" s="1"/>
  <c r="AF87" i="72"/>
  <c r="AN87" i="72" s="1"/>
  <c r="AH85" i="72"/>
  <c r="AP85" i="72" s="1"/>
  <c r="AA154" i="82"/>
  <c r="AL153" i="82"/>
  <c r="CC86" i="72" l="1"/>
  <c r="BX86" i="72"/>
  <c r="BO87" i="72"/>
  <c r="BV87" i="72"/>
  <c r="CA87" i="72" s="1"/>
  <c r="BM87" i="72"/>
  <c r="BT87" i="72"/>
  <c r="BY87" i="72" s="1"/>
  <c r="AL87" i="72"/>
  <c r="AU87" i="72" s="1"/>
  <c r="BP85" i="72"/>
  <c r="BW85" i="72"/>
  <c r="CB85" i="72" s="1"/>
  <c r="BN87" i="72"/>
  <c r="BU87" i="72"/>
  <c r="BZ87" i="72" s="1"/>
  <c r="AH86" i="72"/>
  <c r="AP86" i="72" s="1"/>
  <c r="AE88" i="72"/>
  <c r="AM88" i="72" s="1"/>
  <c r="AD88" i="72"/>
  <c r="AL88" i="72" s="1"/>
  <c r="AF88" i="72"/>
  <c r="AN88" i="72" s="1"/>
  <c r="AG88" i="72"/>
  <c r="AO88" i="72" s="1"/>
  <c r="AA155" i="82"/>
  <c r="AL155" i="82"/>
  <c r="AL154" i="82"/>
  <c r="BO88" i="72" l="1"/>
  <c r="BV88" i="72"/>
  <c r="CA88" i="72" s="1"/>
  <c r="BN88" i="72"/>
  <c r="BU88" i="72"/>
  <c r="BZ88" i="72" s="1"/>
  <c r="AU88" i="72"/>
  <c r="BL88" i="72"/>
  <c r="AT88" i="72"/>
  <c r="AV88" i="72"/>
  <c r="BS88" i="72"/>
  <c r="AT87" i="72"/>
  <c r="BL87" i="72"/>
  <c r="AV87" i="72"/>
  <c r="BS87" i="72"/>
  <c r="BM88" i="72"/>
  <c r="BT88" i="72"/>
  <c r="BY88" i="72" s="1"/>
  <c r="BP86" i="72"/>
  <c r="BW86" i="72"/>
  <c r="CB86" i="72" s="1"/>
  <c r="AH87" i="72"/>
  <c r="AP87" i="72" s="1"/>
  <c r="AG89" i="72"/>
  <c r="AO89" i="72" s="1"/>
  <c r="AD89" i="72"/>
  <c r="AL89" i="72" s="1"/>
  <c r="AF89" i="72"/>
  <c r="AN89" i="72" s="1"/>
  <c r="AE89" i="72"/>
  <c r="AM89" i="72" s="1"/>
  <c r="AA156" i="82"/>
  <c r="AA157" i="82"/>
  <c r="AL157" i="82" s="1"/>
  <c r="CC87" i="72" l="1"/>
  <c r="BX87" i="72"/>
  <c r="CC88" i="72"/>
  <c r="BX88" i="72"/>
  <c r="BM89" i="72"/>
  <c r="BT89" i="72"/>
  <c r="BY89" i="72" s="1"/>
  <c r="BN89" i="72"/>
  <c r="BU89" i="72"/>
  <c r="BZ89" i="72" s="1"/>
  <c r="AU89" i="72"/>
  <c r="AT89" i="72"/>
  <c r="BL89" i="72"/>
  <c r="AV89" i="72"/>
  <c r="BS89" i="72"/>
  <c r="BO89" i="72"/>
  <c r="BV89" i="72"/>
  <c r="CA89" i="72" s="1"/>
  <c r="BP87" i="72"/>
  <c r="BW87" i="72"/>
  <c r="CB87" i="72" s="1"/>
  <c r="AD90" i="72"/>
  <c r="AL90" i="72" s="1"/>
  <c r="AF90" i="72"/>
  <c r="AN90" i="72" s="1"/>
  <c r="AG90" i="72"/>
  <c r="AO90" i="72" s="1"/>
  <c r="AH88" i="72"/>
  <c r="AP88" i="72" s="1"/>
  <c r="AE90" i="72"/>
  <c r="AM90" i="72" s="1"/>
  <c r="AL156" i="82"/>
  <c r="AA158" i="82"/>
  <c r="AL158" i="82" s="1"/>
  <c r="BX89" i="72" l="1"/>
  <c r="CC89" i="72"/>
  <c r="BO90" i="72"/>
  <c r="BV90" i="72"/>
  <c r="CA90" i="72" s="1"/>
  <c r="BN90" i="72"/>
  <c r="BU90" i="72"/>
  <c r="BZ90" i="72" s="1"/>
  <c r="AU90" i="72"/>
  <c r="AT90" i="72"/>
  <c r="BL90" i="72"/>
  <c r="AV90" i="72"/>
  <c r="BS90" i="72"/>
  <c r="BM90" i="72"/>
  <c r="BT90" i="72"/>
  <c r="BY90" i="72" s="1"/>
  <c r="BP88" i="72"/>
  <c r="BW88" i="72"/>
  <c r="CB88" i="72" s="1"/>
  <c r="AE91" i="72"/>
  <c r="AM91" i="72" s="1"/>
  <c r="AH89" i="72"/>
  <c r="AP89" i="72" s="1"/>
  <c r="AG91" i="72"/>
  <c r="AO91" i="72" s="1"/>
  <c r="AD91" i="72"/>
  <c r="AL91" i="72" s="1"/>
  <c r="AF91" i="72"/>
  <c r="AN91" i="72" s="1"/>
  <c r="AA159" i="82"/>
  <c r="AL159" i="82"/>
  <c r="BX90" i="72" l="1"/>
  <c r="CC90" i="72"/>
  <c r="BP89" i="72"/>
  <c r="BW89" i="72"/>
  <c r="CB89" i="72" s="1"/>
  <c r="BO91" i="72"/>
  <c r="BV91" i="72"/>
  <c r="CA91" i="72" s="1"/>
  <c r="BM91" i="72"/>
  <c r="BT91" i="72"/>
  <c r="BY91" i="72" s="1"/>
  <c r="BN91" i="72"/>
  <c r="BU91" i="72"/>
  <c r="BZ91" i="72" s="1"/>
  <c r="AU91" i="72"/>
  <c r="AT91" i="72"/>
  <c r="BL91" i="72"/>
  <c r="AV91" i="72"/>
  <c r="BS91" i="72"/>
  <c r="AF92" i="72"/>
  <c r="AN92" i="72" s="1"/>
  <c r="AD92" i="72"/>
  <c r="AL92" i="72" s="1"/>
  <c r="AG92" i="72"/>
  <c r="AO92" i="72" s="1"/>
  <c r="AH90" i="72"/>
  <c r="AP90" i="72" s="1"/>
  <c r="AE92" i="72"/>
  <c r="AM92" i="72" s="1"/>
  <c r="AA160" i="82"/>
  <c r="CC91" i="72" l="1"/>
  <c r="BX91" i="72"/>
  <c r="AU92" i="72"/>
  <c r="AT92" i="72"/>
  <c r="BL92" i="72"/>
  <c r="AV92" i="72"/>
  <c r="BS92" i="72"/>
  <c r="BN92" i="72"/>
  <c r="BU92" i="72"/>
  <c r="BZ92" i="72" s="1"/>
  <c r="BO92" i="72"/>
  <c r="BV92" i="72"/>
  <c r="CA92" i="72" s="1"/>
  <c r="BM92" i="72"/>
  <c r="BT92" i="72"/>
  <c r="BY92" i="72" s="1"/>
  <c r="BP90" i="72"/>
  <c r="BW90" i="72"/>
  <c r="CB90" i="72" s="1"/>
  <c r="AD93" i="72"/>
  <c r="AL93" i="72" s="1"/>
  <c r="AF93" i="72"/>
  <c r="AN93" i="72" s="1"/>
  <c r="AG93" i="72"/>
  <c r="AO93" i="72" s="1"/>
  <c r="AE93" i="72"/>
  <c r="AM93" i="72" s="1"/>
  <c r="AH91" i="72"/>
  <c r="AP91" i="72" s="1"/>
  <c r="AL160" i="82"/>
  <c r="AA161" i="82"/>
  <c r="AL161" i="82"/>
  <c r="CC92" i="72" l="1"/>
  <c r="BX92" i="72"/>
  <c r="AU93" i="72"/>
  <c r="AT93" i="72"/>
  <c r="BL93" i="72"/>
  <c r="AV93" i="72"/>
  <c r="BS93" i="72"/>
  <c r="BO93" i="72"/>
  <c r="BV93" i="72"/>
  <c r="CA93" i="72" s="1"/>
  <c r="BN93" i="72"/>
  <c r="BU93" i="72"/>
  <c r="BZ93" i="72" s="1"/>
  <c r="BP91" i="72"/>
  <c r="BW91" i="72"/>
  <c r="CB91" i="72" s="1"/>
  <c r="BM93" i="72"/>
  <c r="BT93" i="72"/>
  <c r="BY93" i="72" s="1"/>
  <c r="AH92" i="72"/>
  <c r="AP92" i="72" s="1"/>
  <c r="AF94" i="72"/>
  <c r="AN94" i="72" s="1"/>
  <c r="AE94" i="72"/>
  <c r="AM94" i="72" s="1"/>
  <c r="AG94" i="72"/>
  <c r="AO94" i="72" s="1"/>
  <c r="AD94" i="72"/>
  <c r="AA162" i="82"/>
  <c r="AL162" i="82"/>
  <c r="BX93" i="72" l="1"/>
  <c r="CC93" i="72"/>
  <c r="BM94" i="72"/>
  <c r="BT94" i="72"/>
  <c r="BY94" i="72" s="1"/>
  <c r="BN94" i="72"/>
  <c r="BU94" i="72"/>
  <c r="BZ94" i="72" s="1"/>
  <c r="BP92" i="72"/>
  <c r="BW92" i="72"/>
  <c r="CB92" i="72" s="1"/>
  <c r="BO94" i="72"/>
  <c r="BV94" i="72"/>
  <c r="CA94" i="72" s="1"/>
  <c r="AL94" i="72"/>
  <c r="AG95" i="72"/>
  <c r="AO95" i="72" s="1"/>
  <c r="AF95" i="72"/>
  <c r="AN95" i="72" s="1"/>
  <c r="AD95" i="72"/>
  <c r="AL95" i="72" s="1"/>
  <c r="AE95" i="72"/>
  <c r="AM95" i="72" s="1"/>
  <c r="AH93" i="72"/>
  <c r="AP93" i="72" s="1"/>
  <c r="AA163" i="82"/>
  <c r="AL163" i="82"/>
  <c r="BP93" i="72" l="1"/>
  <c r="BW93" i="72"/>
  <c r="CB93" i="72" s="1"/>
  <c r="AU95" i="72"/>
  <c r="AT95" i="72"/>
  <c r="BL95" i="72"/>
  <c r="AV95" i="72"/>
  <c r="BS95" i="72"/>
  <c r="BM95" i="72"/>
  <c r="BT95" i="72"/>
  <c r="BY95" i="72" s="1"/>
  <c r="BO95" i="72"/>
  <c r="BV95" i="72"/>
  <c r="CA95" i="72" s="1"/>
  <c r="BN95" i="72"/>
  <c r="BU95" i="72"/>
  <c r="BZ95" i="72" s="1"/>
  <c r="AT94" i="72"/>
  <c r="BL94" i="72"/>
  <c r="AV94" i="72"/>
  <c r="BS94" i="72"/>
  <c r="AU94" i="72"/>
  <c r="AG96" i="72"/>
  <c r="AO96" i="72" s="1"/>
  <c r="AH94" i="72"/>
  <c r="AP94" i="72" s="1"/>
  <c r="AE96" i="72"/>
  <c r="AM96" i="72" s="1"/>
  <c r="AD96" i="72"/>
  <c r="AL96" i="72" s="1"/>
  <c r="AF96" i="72"/>
  <c r="AN96" i="72" s="1"/>
  <c r="AA164" i="82"/>
  <c r="AL164" i="82"/>
  <c r="AA165" i="82"/>
  <c r="AL165" i="82"/>
  <c r="BX95" i="72" l="1"/>
  <c r="CC95" i="72"/>
  <c r="BX94" i="72"/>
  <c r="CC94" i="72"/>
  <c r="BN96" i="72"/>
  <c r="BU96" i="72"/>
  <c r="BZ96" i="72" s="1"/>
  <c r="AU96" i="72"/>
  <c r="BL96" i="72"/>
  <c r="AT96" i="72"/>
  <c r="AV96" i="72"/>
  <c r="BS96" i="72"/>
  <c r="BM96" i="72"/>
  <c r="BT96" i="72"/>
  <c r="BY96" i="72" s="1"/>
  <c r="BP94" i="72"/>
  <c r="BW94" i="72"/>
  <c r="CB94" i="72" s="1"/>
  <c r="BO96" i="72"/>
  <c r="BV96" i="72"/>
  <c r="CA96" i="72" s="1"/>
  <c r="AH95" i="72"/>
  <c r="AP95" i="72" s="1"/>
  <c r="AF97" i="72"/>
  <c r="AN97" i="72" s="1"/>
  <c r="AD97" i="72"/>
  <c r="AL97" i="72" s="1"/>
  <c r="AE97" i="72"/>
  <c r="AM97" i="72" s="1"/>
  <c r="AG97" i="72"/>
  <c r="AO97" i="72" s="1"/>
  <c r="AA166" i="82"/>
  <c r="AL166" i="82"/>
  <c r="BX96" i="72" l="1"/>
  <c r="CC96" i="72"/>
  <c r="AU97" i="72"/>
  <c r="AT97" i="72"/>
  <c r="BL97" i="72"/>
  <c r="AV97" i="72"/>
  <c r="BS97" i="72"/>
  <c r="BP95" i="72"/>
  <c r="BW95" i="72"/>
  <c r="CB95" i="72" s="1"/>
  <c r="BN97" i="72"/>
  <c r="BU97" i="72"/>
  <c r="BZ97" i="72" s="1"/>
  <c r="BO97" i="72"/>
  <c r="BV97" i="72"/>
  <c r="CA97" i="72" s="1"/>
  <c r="BM97" i="72"/>
  <c r="BT97" i="72"/>
  <c r="BY97" i="72" s="1"/>
  <c r="AF98" i="72"/>
  <c r="AN98" i="72" s="1"/>
  <c r="AG98" i="72"/>
  <c r="AO98" i="72" s="1"/>
  <c r="AE98" i="72"/>
  <c r="AM98" i="72" s="1"/>
  <c r="AH96" i="72"/>
  <c r="AP96" i="72" s="1"/>
  <c r="AD98" i="72"/>
  <c r="AL98" i="72" s="1"/>
  <c r="AA167" i="82"/>
  <c r="AL167" i="82"/>
  <c r="CC97" i="72" l="1"/>
  <c r="BX97" i="72"/>
  <c r="BO98" i="72"/>
  <c r="BV98" i="72"/>
  <c r="CA98" i="72" s="1"/>
  <c r="BN98" i="72"/>
  <c r="BU98" i="72"/>
  <c r="BZ98" i="72" s="1"/>
  <c r="BM98" i="72"/>
  <c r="BT98" i="72"/>
  <c r="BY98" i="72" s="1"/>
  <c r="AU98" i="72"/>
  <c r="AT98" i="72"/>
  <c r="BL98" i="72"/>
  <c r="AV98" i="72"/>
  <c r="BS98" i="72"/>
  <c r="BP96" i="72"/>
  <c r="BW96" i="72"/>
  <c r="CB96" i="72" s="1"/>
  <c r="AD99" i="72"/>
  <c r="AE99" i="72"/>
  <c r="AM99" i="72" s="1"/>
  <c r="AG99" i="72"/>
  <c r="AO99" i="72" s="1"/>
  <c r="AF99" i="72"/>
  <c r="AN99" i="72" s="1"/>
  <c r="AH97" i="72"/>
  <c r="AP97" i="72" s="1"/>
  <c r="AA168" i="82"/>
  <c r="AL168" i="82"/>
  <c r="CC98" i="72" l="1"/>
  <c r="BX98" i="72"/>
  <c r="BM99" i="72"/>
  <c r="BT99" i="72"/>
  <c r="BY99" i="72" s="1"/>
  <c r="AL99" i="72"/>
  <c r="BO99" i="72"/>
  <c r="BV99" i="72"/>
  <c r="CA99" i="72" s="1"/>
  <c r="BP97" i="72"/>
  <c r="BW97" i="72"/>
  <c r="CB97" i="72" s="1"/>
  <c r="BN99" i="72"/>
  <c r="BU99" i="72"/>
  <c r="BZ99" i="72" s="1"/>
  <c r="AH98" i="72"/>
  <c r="AP98" i="72" s="1"/>
  <c r="AE100" i="72"/>
  <c r="AM100" i="72" s="1"/>
  <c r="AD100" i="72"/>
  <c r="AL100" i="72" s="1"/>
  <c r="AF100" i="72"/>
  <c r="AN100" i="72" s="1"/>
  <c r="AG100" i="72"/>
  <c r="AO100" i="72" s="1"/>
  <c r="AA169" i="82"/>
  <c r="AU100" i="72" l="1"/>
  <c r="BL100" i="72"/>
  <c r="AT100" i="72"/>
  <c r="AV100" i="72"/>
  <c r="BS100" i="72"/>
  <c r="BO100" i="72"/>
  <c r="BV100" i="72"/>
  <c r="CA100" i="72" s="1"/>
  <c r="BM100" i="72"/>
  <c r="BT100" i="72"/>
  <c r="BY100" i="72" s="1"/>
  <c r="BL99" i="72"/>
  <c r="AT99" i="72"/>
  <c r="AV99" i="72"/>
  <c r="BS99" i="72"/>
  <c r="BN100" i="72"/>
  <c r="BU100" i="72"/>
  <c r="BZ100" i="72" s="1"/>
  <c r="BP98" i="72"/>
  <c r="BW98" i="72"/>
  <c r="CB98" i="72" s="1"/>
  <c r="AU99" i="72"/>
  <c r="AG101" i="72"/>
  <c r="AO101" i="72" s="1"/>
  <c r="AF101" i="72"/>
  <c r="AN101" i="72" s="1"/>
  <c r="AE101" i="72"/>
  <c r="AM101" i="72" s="1"/>
  <c r="AD101" i="72"/>
  <c r="AL101" i="72" s="1"/>
  <c r="AH99" i="72"/>
  <c r="AP99" i="72" s="1"/>
  <c r="AL169" i="82"/>
  <c r="AA170" i="82"/>
  <c r="CC99" i="72" l="1"/>
  <c r="BX99" i="72"/>
  <c r="BX100" i="72"/>
  <c r="CC100" i="72"/>
  <c r="AU101" i="72"/>
  <c r="BL101" i="72"/>
  <c r="AT101" i="72"/>
  <c r="AV101" i="72"/>
  <c r="BS101" i="72"/>
  <c r="BM101" i="72"/>
  <c r="BT101" i="72"/>
  <c r="BY101" i="72" s="1"/>
  <c r="BP99" i="72"/>
  <c r="BW99" i="72"/>
  <c r="CB99" i="72" s="1"/>
  <c r="BN101" i="72"/>
  <c r="BU101" i="72"/>
  <c r="BZ101" i="72" s="1"/>
  <c r="BO101" i="72"/>
  <c r="BV101" i="72"/>
  <c r="CA101" i="72" s="1"/>
  <c r="AE102" i="72"/>
  <c r="AM102" i="72" s="1"/>
  <c r="AD102" i="72"/>
  <c r="AL102" i="72" s="1"/>
  <c r="AF102" i="72"/>
  <c r="AN102" i="72" s="1"/>
  <c r="AG102" i="72"/>
  <c r="AO102" i="72" s="1"/>
  <c r="AH100" i="72"/>
  <c r="AP100" i="72" s="1"/>
  <c r="AL170" i="82"/>
  <c r="AA171" i="82"/>
  <c r="AL171" i="82"/>
  <c r="CC101" i="72" l="1"/>
  <c r="BX101" i="72"/>
  <c r="BO102" i="72"/>
  <c r="BV102" i="72"/>
  <c r="CA102" i="72" s="1"/>
  <c r="BN102" i="72"/>
  <c r="BU102" i="72"/>
  <c r="BZ102" i="72" s="1"/>
  <c r="BM102" i="72"/>
  <c r="BT102" i="72"/>
  <c r="BY102" i="72" s="1"/>
  <c r="AU102" i="72"/>
  <c r="AT102" i="72"/>
  <c r="BL102" i="72"/>
  <c r="AV102" i="72"/>
  <c r="BS102" i="72"/>
  <c r="BP100" i="72"/>
  <c r="BW100" i="72"/>
  <c r="CB100" i="72" s="1"/>
  <c r="AD103" i="72"/>
  <c r="AL103" i="72" s="1"/>
  <c r="AH101" i="72"/>
  <c r="AP101" i="72" s="1"/>
  <c r="AG103" i="72"/>
  <c r="AO103" i="72" s="1"/>
  <c r="AE103" i="72"/>
  <c r="AM103" i="72" s="1"/>
  <c r="AF103" i="72"/>
  <c r="AN103" i="72" s="1"/>
  <c r="AA172" i="82"/>
  <c r="AA173" i="82"/>
  <c r="AA174" i="82"/>
  <c r="BX102" i="72" l="1"/>
  <c r="CC102" i="72"/>
  <c r="BP101" i="72"/>
  <c r="BW101" i="72"/>
  <c r="CB101" i="72" s="1"/>
  <c r="AU103" i="72"/>
  <c r="BL103" i="72"/>
  <c r="AT103" i="72"/>
  <c r="AV103" i="72"/>
  <c r="BS103" i="72"/>
  <c r="BO103" i="72"/>
  <c r="BV103" i="72"/>
  <c r="CA103" i="72" s="1"/>
  <c r="BN103" i="72"/>
  <c r="BU103" i="72"/>
  <c r="BZ103" i="72" s="1"/>
  <c r="BM103" i="72"/>
  <c r="BT103" i="72"/>
  <c r="BY103" i="72" s="1"/>
  <c r="AF104" i="72"/>
  <c r="AN104" i="72" s="1"/>
  <c r="AD104" i="72"/>
  <c r="AL104" i="72" s="1"/>
  <c r="AE104" i="72"/>
  <c r="AM104" i="72" s="1"/>
  <c r="AH102" i="72"/>
  <c r="AP102" i="72" s="1"/>
  <c r="AG104" i="72"/>
  <c r="AO104" i="72" s="1"/>
  <c r="AL173" i="82"/>
  <c r="AA175" i="82"/>
  <c r="AL172" i="82"/>
  <c r="AL174" i="82"/>
  <c r="BX103" i="72" l="1"/>
  <c r="CC103" i="72"/>
  <c r="BN104" i="72"/>
  <c r="BU104" i="72"/>
  <c r="BZ104" i="72" s="1"/>
  <c r="BM104" i="72"/>
  <c r="BT104" i="72"/>
  <c r="BY104" i="72" s="1"/>
  <c r="AU104" i="72"/>
  <c r="AT104" i="72"/>
  <c r="BL104" i="72"/>
  <c r="AV104" i="72"/>
  <c r="BS104" i="72"/>
  <c r="BO104" i="72"/>
  <c r="BV104" i="72"/>
  <c r="CA104" i="72" s="1"/>
  <c r="BP102" i="72"/>
  <c r="BW102" i="72"/>
  <c r="CB102" i="72" s="1"/>
  <c r="AH103" i="72"/>
  <c r="AP103" i="72" s="1"/>
  <c r="AD105" i="72"/>
  <c r="AE105" i="72"/>
  <c r="AM105" i="72" s="1"/>
  <c r="AF105" i="72"/>
  <c r="AN105" i="72" s="1"/>
  <c r="AG105" i="72"/>
  <c r="AO105" i="72" s="1"/>
  <c r="AL175" i="82"/>
  <c r="AA176" i="82"/>
  <c r="CC104" i="72" l="1"/>
  <c r="BX104" i="72"/>
  <c r="AL105" i="72"/>
  <c r="AU105" i="72" s="1"/>
  <c r="BP103" i="72"/>
  <c r="BW103" i="72"/>
  <c r="CB103" i="72" s="1"/>
  <c r="BM105" i="72"/>
  <c r="BT105" i="72"/>
  <c r="BY105" i="72" s="1"/>
  <c r="BO105" i="72"/>
  <c r="BV105" i="72"/>
  <c r="CA105" i="72" s="1"/>
  <c r="BN105" i="72"/>
  <c r="BU105" i="72"/>
  <c r="BZ105" i="72" s="1"/>
  <c r="AG106" i="72"/>
  <c r="AO106" i="72" s="1"/>
  <c r="AF106" i="72"/>
  <c r="AN106" i="72" s="1"/>
  <c r="AD106" i="72"/>
  <c r="AE106" i="72"/>
  <c r="AM106" i="72" s="1"/>
  <c r="AH104" i="72"/>
  <c r="AP104" i="72" s="1"/>
  <c r="AL176" i="82"/>
  <c r="AA177" i="82"/>
  <c r="AL177" i="82"/>
  <c r="BP104" i="72" l="1"/>
  <c r="BW104" i="72"/>
  <c r="CB104" i="72" s="1"/>
  <c r="BM106" i="72"/>
  <c r="BT106" i="72"/>
  <c r="BY106" i="72" s="1"/>
  <c r="AL106" i="72"/>
  <c r="AU106" i="72" s="1"/>
  <c r="BO106" i="72"/>
  <c r="BV106" i="72"/>
  <c r="CA106" i="72" s="1"/>
  <c r="BN106" i="72"/>
  <c r="BU106" i="72"/>
  <c r="BZ106" i="72" s="1"/>
  <c r="AT105" i="72"/>
  <c r="BL105" i="72"/>
  <c r="AV105" i="72"/>
  <c r="BS105" i="72"/>
  <c r="AE107" i="72"/>
  <c r="AM107" i="72" s="1"/>
  <c r="AF107" i="72"/>
  <c r="AN107" i="72" s="1"/>
  <c r="AG107" i="72"/>
  <c r="AO107" i="72" s="1"/>
  <c r="AH105" i="72"/>
  <c r="AP105" i="72" s="1"/>
  <c r="AD107" i="72"/>
  <c r="AA178" i="82"/>
  <c r="AL178" i="82"/>
  <c r="BX105" i="72" l="1"/>
  <c r="CC105" i="72"/>
  <c r="BN107" i="72"/>
  <c r="BU107" i="72"/>
  <c r="BZ107" i="72" s="1"/>
  <c r="BM107" i="72"/>
  <c r="BT107" i="72"/>
  <c r="BY107" i="72" s="1"/>
  <c r="AT106" i="72"/>
  <c r="BL106" i="72"/>
  <c r="AV106" i="72"/>
  <c r="BS106" i="72"/>
  <c r="AL107" i="72"/>
  <c r="AU107" i="72" s="1"/>
  <c r="BP105" i="72"/>
  <c r="BW105" i="72"/>
  <c r="CB105" i="72" s="1"/>
  <c r="BO107" i="72"/>
  <c r="BV107" i="72"/>
  <c r="CA107" i="72" s="1"/>
  <c r="AH106" i="72"/>
  <c r="AP106" i="72" s="1"/>
  <c r="AF108" i="72"/>
  <c r="AN108" i="72" s="1"/>
  <c r="AE108" i="72"/>
  <c r="AM108" i="72" s="1"/>
  <c r="AG108" i="72"/>
  <c r="AO108" i="72" s="1"/>
  <c r="AD108" i="72"/>
  <c r="AA179" i="82"/>
  <c r="AL179" i="82"/>
  <c r="CC106" i="72" l="1"/>
  <c r="BX106" i="72"/>
  <c r="BP106" i="72"/>
  <c r="BW106" i="72"/>
  <c r="CB106" i="72" s="1"/>
  <c r="BN108" i="72"/>
  <c r="BU108" i="72"/>
  <c r="BZ108" i="72" s="1"/>
  <c r="AL108" i="72"/>
  <c r="AU108" i="72" s="1"/>
  <c r="BO108" i="72"/>
  <c r="BV108" i="72"/>
  <c r="CA108" i="72" s="1"/>
  <c r="BM108" i="72"/>
  <c r="BT108" i="72"/>
  <c r="BY108" i="72" s="1"/>
  <c r="BL107" i="72"/>
  <c r="AT107" i="72"/>
  <c r="AV107" i="72"/>
  <c r="BS107" i="72"/>
  <c r="AF109" i="72"/>
  <c r="AN109" i="72" s="1"/>
  <c r="AD109" i="72"/>
  <c r="AL109" i="72" s="1"/>
  <c r="AG109" i="72"/>
  <c r="AO109" i="72" s="1"/>
  <c r="AE109" i="72"/>
  <c r="AM109" i="72" s="1"/>
  <c r="AH107" i="72"/>
  <c r="AP107" i="72" s="1"/>
  <c r="AA180" i="82"/>
  <c r="AL180" i="82"/>
  <c r="CC107" i="72" l="1"/>
  <c r="BX107" i="72"/>
  <c r="AU109" i="72"/>
  <c r="AT109" i="72"/>
  <c r="BL109" i="72"/>
  <c r="AV109" i="72"/>
  <c r="BS109" i="72"/>
  <c r="BN109" i="72"/>
  <c r="BU109" i="72"/>
  <c r="BZ109" i="72" s="1"/>
  <c r="BL108" i="72"/>
  <c r="AT108" i="72"/>
  <c r="AV108" i="72"/>
  <c r="BS108" i="72"/>
  <c r="BM109" i="72"/>
  <c r="BT109" i="72"/>
  <c r="BY109" i="72" s="1"/>
  <c r="BP107" i="72"/>
  <c r="BW107" i="72"/>
  <c r="CB107" i="72" s="1"/>
  <c r="BO109" i="72"/>
  <c r="BV109" i="72"/>
  <c r="CA109" i="72" s="1"/>
  <c r="AF110" i="72"/>
  <c r="AN110" i="72" s="1"/>
  <c r="AH108" i="72"/>
  <c r="AP108" i="72" s="1"/>
  <c r="AG110" i="72"/>
  <c r="AO110" i="72" s="1"/>
  <c r="AE110" i="72"/>
  <c r="AM110" i="72" s="1"/>
  <c r="AD110" i="72"/>
  <c r="AL110" i="72" s="1"/>
  <c r="AA181" i="82"/>
  <c r="AL181" i="82"/>
  <c r="AA182" i="82"/>
  <c r="BX109" i="72" l="1"/>
  <c r="CC109" i="72"/>
  <c r="CC108" i="72"/>
  <c r="BX108" i="72"/>
  <c r="AU110" i="72"/>
  <c r="AT110" i="72"/>
  <c r="BL110" i="72"/>
  <c r="AV110" i="72"/>
  <c r="BS110" i="72"/>
  <c r="BO110" i="72"/>
  <c r="BV110" i="72"/>
  <c r="CA110" i="72" s="1"/>
  <c r="BM110" i="72"/>
  <c r="BT110" i="72"/>
  <c r="BY110" i="72" s="1"/>
  <c r="BP108" i="72"/>
  <c r="BW108" i="72"/>
  <c r="CB108" i="72" s="1"/>
  <c r="BN110" i="72"/>
  <c r="BU110" i="72"/>
  <c r="BZ110" i="72" s="1"/>
  <c r="AG111" i="72"/>
  <c r="AO111" i="72" s="1"/>
  <c r="AH109" i="72"/>
  <c r="AP109" i="72" s="1"/>
  <c r="AD111" i="72"/>
  <c r="AL111" i="72" s="1"/>
  <c r="AE111" i="72"/>
  <c r="AM111" i="72" s="1"/>
  <c r="AF111" i="72"/>
  <c r="AN111" i="72" s="1"/>
  <c r="AL182" i="82"/>
  <c r="AA183" i="82"/>
  <c r="CC110" i="72" l="1"/>
  <c r="BX110" i="72"/>
  <c r="AU111" i="72"/>
  <c r="AT111" i="72"/>
  <c r="BL111" i="72"/>
  <c r="AV111" i="72"/>
  <c r="BS111" i="72"/>
  <c r="BO111" i="72"/>
  <c r="BV111" i="72"/>
  <c r="CA111" i="72" s="1"/>
  <c r="BM111" i="72"/>
  <c r="BT111" i="72"/>
  <c r="BY111" i="72" s="1"/>
  <c r="BP109" i="72"/>
  <c r="BW109" i="72"/>
  <c r="CB109" i="72" s="1"/>
  <c r="BN111" i="72"/>
  <c r="BU111" i="72"/>
  <c r="BZ111" i="72" s="1"/>
  <c r="AF112" i="72"/>
  <c r="AN112" i="72" s="1"/>
  <c r="AD112" i="72"/>
  <c r="AG112" i="72"/>
  <c r="AO112" i="72" s="1"/>
  <c r="AE112" i="72"/>
  <c r="AM112" i="72" s="1"/>
  <c r="AH110" i="72"/>
  <c r="AP110" i="72" s="1"/>
  <c r="AL183" i="82"/>
  <c r="AA184" i="82"/>
  <c r="AL184" i="82"/>
  <c r="BX111" i="72" l="1"/>
  <c r="CC111" i="72"/>
  <c r="BM112" i="72"/>
  <c r="BT112" i="72"/>
  <c r="BY112" i="72" s="1"/>
  <c r="BN112" i="72"/>
  <c r="BU112" i="72"/>
  <c r="BZ112" i="72" s="1"/>
  <c r="BO112" i="72"/>
  <c r="BV112" i="72"/>
  <c r="CA112" i="72" s="1"/>
  <c r="AL112" i="72"/>
  <c r="AU112" i="72" s="1"/>
  <c r="BP110" i="72"/>
  <c r="BW110" i="72"/>
  <c r="CB110" i="72" s="1"/>
  <c r="AH111" i="72"/>
  <c r="AP111" i="72" s="1"/>
  <c r="AD113" i="72"/>
  <c r="AL113" i="72" s="1"/>
  <c r="AF113" i="72"/>
  <c r="AN113" i="72" s="1"/>
  <c r="AE113" i="72"/>
  <c r="AM113" i="72" s="1"/>
  <c r="AG113" i="72"/>
  <c r="AO113" i="72" s="1"/>
  <c r="AA185" i="82"/>
  <c r="AA186" i="82"/>
  <c r="AL186" i="82" s="1"/>
  <c r="BO113" i="72" l="1"/>
  <c r="BV113" i="72"/>
  <c r="CA113" i="72" s="1"/>
  <c r="AT112" i="72"/>
  <c r="BL112" i="72"/>
  <c r="AV112" i="72"/>
  <c r="BS112" i="72"/>
  <c r="BM113" i="72"/>
  <c r="BT113" i="72"/>
  <c r="BY113" i="72" s="1"/>
  <c r="BN113" i="72"/>
  <c r="BU113" i="72"/>
  <c r="BZ113" i="72" s="1"/>
  <c r="AU113" i="72"/>
  <c r="AT113" i="72"/>
  <c r="BL113" i="72"/>
  <c r="AV113" i="72"/>
  <c r="BS113" i="72"/>
  <c r="BP111" i="72"/>
  <c r="BW111" i="72"/>
  <c r="CB111" i="72" s="1"/>
  <c r="AG114" i="72"/>
  <c r="AO114" i="72" s="1"/>
  <c r="AE114" i="72"/>
  <c r="AM114" i="72" s="1"/>
  <c r="AD114" i="72"/>
  <c r="AH112" i="72"/>
  <c r="AP112" i="72" s="1"/>
  <c r="AF114" i="72"/>
  <c r="AN114" i="72" s="1"/>
  <c r="AL185" i="82"/>
  <c r="AA187" i="82"/>
  <c r="AA188" i="82" s="1"/>
  <c r="CC112" i="72" l="1"/>
  <c r="BX112" i="72"/>
  <c r="CC113" i="72"/>
  <c r="BX113" i="72"/>
  <c r="BN114" i="72"/>
  <c r="BU114" i="72"/>
  <c r="BZ114" i="72" s="1"/>
  <c r="BP112" i="72"/>
  <c r="BW112" i="72"/>
  <c r="CB112" i="72" s="1"/>
  <c r="AL114" i="72"/>
  <c r="AU114" i="72" s="1"/>
  <c r="BO114" i="72"/>
  <c r="BV114" i="72"/>
  <c r="CA114" i="72" s="1"/>
  <c r="BM114" i="72"/>
  <c r="BT114" i="72"/>
  <c r="BY114" i="72" s="1"/>
  <c r="AG115" i="72"/>
  <c r="AO115" i="72" s="1"/>
  <c r="AF115" i="72"/>
  <c r="AN115" i="72" s="1"/>
  <c r="AD115" i="72"/>
  <c r="AH113" i="72"/>
  <c r="AP113" i="72" s="1"/>
  <c r="AE115" i="72"/>
  <c r="AM115" i="72" s="1"/>
  <c r="AA189" i="82"/>
  <c r="AL188" i="82"/>
  <c r="AL187" i="82"/>
  <c r="AL189" i="82"/>
  <c r="BM115" i="72" l="1"/>
  <c r="BT115" i="72"/>
  <c r="BY115" i="72" s="1"/>
  <c r="BP113" i="72"/>
  <c r="BW113" i="72"/>
  <c r="CB113" i="72" s="1"/>
  <c r="AL115" i="72"/>
  <c r="AU115" i="72" s="1"/>
  <c r="AT114" i="72"/>
  <c r="BL114" i="72"/>
  <c r="AV114" i="72"/>
  <c r="BS114" i="72"/>
  <c r="BN115" i="72"/>
  <c r="BU115" i="72"/>
  <c r="BZ115" i="72" s="1"/>
  <c r="BO115" i="72"/>
  <c r="BV115" i="72"/>
  <c r="CA115" i="72" s="1"/>
  <c r="AF116" i="72"/>
  <c r="AN116" i="72" s="1"/>
  <c r="AH114" i="72"/>
  <c r="AP114" i="72" s="1"/>
  <c r="AE116" i="72"/>
  <c r="AM116" i="72" s="1"/>
  <c r="AD116" i="72"/>
  <c r="AG116" i="72"/>
  <c r="AO116" i="72" s="1"/>
  <c r="AA190" i="82"/>
  <c r="AA191" i="82"/>
  <c r="AL191" i="82"/>
  <c r="BX114" i="72" l="1"/>
  <c r="CC114" i="72"/>
  <c r="BN116" i="72"/>
  <c r="BU116" i="72"/>
  <c r="BZ116" i="72" s="1"/>
  <c r="BP114" i="72"/>
  <c r="BW114" i="72"/>
  <c r="CB114" i="72" s="1"/>
  <c r="AT115" i="72"/>
  <c r="BL115" i="72"/>
  <c r="AV115" i="72"/>
  <c r="BS115" i="72"/>
  <c r="BO116" i="72"/>
  <c r="BV116" i="72"/>
  <c r="CA116" i="72" s="1"/>
  <c r="AL116" i="72"/>
  <c r="AU116" i="72" s="1"/>
  <c r="BM116" i="72"/>
  <c r="BT116" i="72"/>
  <c r="BY116" i="72" s="1"/>
  <c r="AD117" i="72"/>
  <c r="AE117" i="72"/>
  <c r="AM117" i="72" s="1"/>
  <c r="AH115" i="72"/>
  <c r="AP115" i="72" s="1"/>
  <c r="AG117" i="72"/>
  <c r="AO117" i="72" s="1"/>
  <c r="AF117" i="72"/>
  <c r="AN117" i="72" s="1"/>
  <c r="AL190" i="82"/>
  <c r="AA192" i="82"/>
  <c r="AL192" i="82"/>
  <c r="BX115" i="72" l="1"/>
  <c r="CC115" i="72"/>
  <c r="BO117" i="72"/>
  <c r="BV117" i="72"/>
  <c r="CA117" i="72" s="1"/>
  <c r="BM117" i="72"/>
  <c r="BT117" i="72"/>
  <c r="BY117" i="72" s="1"/>
  <c r="AL117" i="72"/>
  <c r="AU117" i="72" s="1"/>
  <c r="BN117" i="72"/>
  <c r="BU117" i="72"/>
  <c r="BZ117" i="72" s="1"/>
  <c r="AT116" i="72"/>
  <c r="BL116" i="72"/>
  <c r="AV116" i="72"/>
  <c r="BS116" i="72"/>
  <c r="BP115" i="72"/>
  <c r="BW115" i="72"/>
  <c r="CB115" i="72" s="1"/>
  <c r="AG118" i="72"/>
  <c r="AO118" i="72" s="1"/>
  <c r="AF118" i="72"/>
  <c r="AN118" i="72" s="1"/>
  <c r="AE118" i="72"/>
  <c r="AM118" i="72" s="1"/>
  <c r="AH116" i="72"/>
  <c r="AP116" i="72" s="1"/>
  <c r="AD118" i="72"/>
  <c r="AA193" i="82"/>
  <c r="AL193" i="82"/>
  <c r="BX116" i="72" l="1"/>
  <c r="CC116" i="72"/>
  <c r="BO118" i="72"/>
  <c r="BV118" i="72"/>
  <c r="CA118" i="72" s="1"/>
  <c r="BN118" i="72"/>
  <c r="BU118" i="72"/>
  <c r="BZ118" i="72" s="1"/>
  <c r="AT117" i="72"/>
  <c r="BL117" i="72"/>
  <c r="AV117" i="72"/>
  <c r="BS117" i="72"/>
  <c r="AL118" i="72"/>
  <c r="AU118" i="72" s="1"/>
  <c r="BP116" i="72"/>
  <c r="BW116" i="72"/>
  <c r="CB116" i="72" s="1"/>
  <c r="BM118" i="72"/>
  <c r="BT118" i="72"/>
  <c r="BY118" i="72" s="1"/>
  <c r="AH117" i="72"/>
  <c r="AP117" i="72" s="1"/>
  <c r="AD119" i="72"/>
  <c r="AG119" i="72"/>
  <c r="AO119" i="72" s="1"/>
  <c r="AE119" i="72"/>
  <c r="AM119" i="72" s="1"/>
  <c r="AF119" i="72"/>
  <c r="AN119" i="72" s="1"/>
  <c r="AA194" i="82"/>
  <c r="AL194" i="82"/>
  <c r="BX117" i="72" l="1"/>
  <c r="CC117" i="72"/>
  <c r="AL119" i="72"/>
  <c r="AU119" i="72" s="1"/>
  <c r="BM119" i="72"/>
  <c r="BT119" i="72"/>
  <c r="BY119" i="72" s="1"/>
  <c r="BP117" i="72"/>
  <c r="BW117" i="72"/>
  <c r="CB117" i="72" s="1"/>
  <c r="BN119" i="72"/>
  <c r="BU119" i="72"/>
  <c r="BZ119" i="72" s="1"/>
  <c r="BO119" i="72"/>
  <c r="BV119" i="72"/>
  <c r="CA119" i="72" s="1"/>
  <c r="AT118" i="72"/>
  <c r="BL118" i="72"/>
  <c r="AV118" i="72"/>
  <c r="BS118" i="72"/>
  <c r="AH118" i="72"/>
  <c r="AP118" i="72" s="1"/>
  <c r="AG120" i="72"/>
  <c r="AO120" i="72" s="1"/>
  <c r="AE120" i="72"/>
  <c r="AM120" i="72" s="1"/>
  <c r="AD120" i="72"/>
  <c r="AL120" i="72" s="1"/>
  <c r="AF120" i="72"/>
  <c r="AN120" i="72" s="1"/>
  <c r="AA195" i="82"/>
  <c r="AL195" i="82"/>
  <c r="CC118" i="72" l="1"/>
  <c r="BX118" i="72"/>
  <c r="BO120" i="72"/>
  <c r="BV120" i="72"/>
  <c r="CA120" i="72" s="1"/>
  <c r="BP118" i="72"/>
  <c r="BW118" i="72"/>
  <c r="CB118" i="72" s="1"/>
  <c r="BN120" i="72"/>
  <c r="BU120" i="72"/>
  <c r="BZ120" i="72" s="1"/>
  <c r="AU120" i="72"/>
  <c r="BL120" i="72"/>
  <c r="AT120" i="72"/>
  <c r="AV120" i="72"/>
  <c r="BS120" i="72"/>
  <c r="BM120" i="72"/>
  <c r="BT120" i="72"/>
  <c r="BY120" i="72" s="1"/>
  <c r="AT119" i="72"/>
  <c r="BL119" i="72"/>
  <c r="AV119" i="72"/>
  <c r="BS119" i="72"/>
  <c r="AE121" i="72"/>
  <c r="AM121" i="72" s="1"/>
  <c r="AG121" i="72"/>
  <c r="AO121" i="72" s="1"/>
  <c r="AF121" i="72"/>
  <c r="AN121" i="72" s="1"/>
  <c r="AD121" i="72"/>
  <c r="AH119" i="72"/>
  <c r="AP119" i="72" s="1"/>
  <c r="AA196" i="82"/>
  <c r="AL196" i="82"/>
  <c r="AA197" i="82"/>
  <c r="AL197" i="82" s="1"/>
  <c r="AA198" i="82"/>
  <c r="AL198" i="82" s="1"/>
  <c r="CC120" i="72" l="1"/>
  <c r="BX120" i="72"/>
  <c r="BX119" i="72"/>
  <c r="CC119" i="72"/>
  <c r="BP119" i="72"/>
  <c r="BW119" i="72"/>
  <c r="CB119" i="72" s="1"/>
  <c r="BN121" i="72"/>
  <c r="BU121" i="72"/>
  <c r="BZ121" i="72" s="1"/>
  <c r="BO121" i="72"/>
  <c r="BV121" i="72"/>
  <c r="CA121" i="72" s="1"/>
  <c r="AL121" i="72"/>
  <c r="AU121" i="72" s="1"/>
  <c r="BM121" i="72"/>
  <c r="BT121" i="72"/>
  <c r="BY121" i="72" s="1"/>
  <c r="AD122" i="72"/>
  <c r="AL122" i="72" s="1"/>
  <c r="AG122" i="72"/>
  <c r="AO122" i="72" s="1"/>
  <c r="AH120" i="72"/>
  <c r="AP120" i="72" s="1"/>
  <c r="AF122" i="72"/>
  <c r="AN122" i="72" s="1"/>
  <c r="AE122" i="72"/>
  <c r="AM122" i="72" s="1"/>
  <c r="AA199" i="82"/>
  <c r="AA200" i="82"/>
  <c r="BO122" i="72" l="1"/>
  <c r="BV122" i="72"/>
  <c r="CA122" i="72" s="1"/>
  <c r="BL121" i="72"/>
  <c r="AT121" i="72"/>
  <c r="AV121" i="72"/>
  <c r="BS121" i="72"/>
  <c r="BM122" i="72"/>
  <c r="BT122" i="72"/>
  <c r="BY122" i="72" s="1"/>
  <c r="BP120" i="72"/>
  <c r="BW120" i="72"/>
  <c r="CB120" i="72" s="1"/>
  <c r="BN122" i="72"/>
  <c r="BU122" i="72"/>
  <c r="BZ122" i="72" s="1"/>
  <c r="AU122" i="72"/>
  <c r="AT122" i="72"/>
  <c r="BL122" i="72"/>
  <c r="AV122" i="72"/>
  <c r="BS122" i="72"/>
  <c r="AG123" i="72"/>
  <c r="AO123" i="72" s="1"/>
  <c r="AE123" i="72"/>
  <c r="AM123" i="72" s="1"/>
  <c r="AF123" i="72"/>
  <c r="AN123" i="72" s="1"/>
  <c r="AH121" i="72"/>
  <c r="AP121" i="72" s="1"/>
  <c r="AD123" i="72"/>
  <c r="AL200" i="82"/>
  <c r="AA201" i="82"/>
  <c r="AL201" i="82" s="1"/>
  <c r="AL199" i="82"/>
  <c r="AA13" i="82" l="1"/>
  <c r="BX121" i="72"/>
  <c r="CC121" i="72"/>
  <c r="BX122" i="72"/>
  <c r="CC122" i="72"/>
  <c r="AL123" i="72"/>
  <c r="AU123" i="72" s="1"/>
  <c r="BP121" i="72"/>
  <c r="BW121" i="72"/>
  <c r="CB121" i="72" s="1"/>
  <c r="BN123" i="72"/>
  <c r="BU123" i="72"/>
  <c r="BZ123" i="72" s="1"/>
  <c r="BM123" i="72"/>
  <c r="BT123" i="72"/>
  <c r="BY123" i="72" s="1"/>
  <c r="BO123" i="72"/>
  <c r="BV123" i="72"/>
  <c r="CA123" i="72" s="1"/>
  <c r="AH122" i="72"/>
  <c r="AP122" i="72" s="1"/>
  <c r="AF124" i="72"/>
  <c r="AN124" i="72" s="1"/>
  <c r="AE124" i="72"/>
  <c r="AM124" i="72" s="1"/>
  <c r="AG124" i="72"/>
  <c r="AO124" i="72" s="1"/>
  <c r="AD124" i="72"/>
  <c r="AB22" i="82"/>
  <c r="AM22" i="82" s="1"/>
  <c r="AC22" i="82"/>
  <c r="AB23" i="82"/>
  <c r="AD22" i="82"/>
  <c r="AM23" i="82"/>
  <c r="AO22" i="82"/>
  <c r="AE22" i="82"/>
  <c r="AP22" i="82"/>
  <c r="BM124" i="72" l="1"/>
  <c r="BT124" i="72"/>
  <c r="BY124" i="72" s="1"/>
  <c r="BN124" i="72"/>
  <c r="BU124" i="72"/>
  <c r="BZ124" i="72" s="1"/>
  <c r="BP122" i="72"/>
  <c r="BW122" i="72"/>
  <c r="CB122" i="72" s="1"/>
  <c r="AL124" i="72"/>
  <c r="BO124" i="72"/>
  <c r="BV124" i="72"/>
  <c r="CA124" i="72" s="1"/>
  <c r="AT123" i="72"/>
  <c r="BL123" i="72"/>
  <c r="AV123" i="72"/>
  <c r="BS123" i="72"/>
  <c r="AG125" i="72"/>
  <c r="AO125" i="72" s="1"/>
  <c r="AE125" i="72"/>
  <c r="AM125" i="72" s="1"/>
  <c r="AF125" i="72"/>
  <c r="AN125" i="72" s="1"/>
  <c r="AD125" i="72"/>
  <c r="AH123" i="72"/>
  <c r="AP123" i="72" s="1"/>
  <c r="T22" i="82"/>
  <c r="AC23" i="82"/>
  <c r="AN22" i="82"/>
  <c r="AB24" i="82"/>
  <c r="AD23" i="82"/>
  <c r="AN23" i="82"/>
  <c r="AM24" i="82"/>
  <c r="AE23" i="82"/>
  <c r="AO23" i="82"/>
  <c r="AP23" i="82"/>
  <c r="T23" i="82"/>
  <c r="CC123" i="72" l="1"/>
  <c r="BX123" i="72"/>
  <c r="AL125" i="72"/>
  <c r="AU125" i="72" s="1"/>
  <c r="BM125" i="72"/>
  <c r="BT125" i="72"/>
  <c r="BY125" i="72" s="1"/>
  <c r="AT124" i="72"/>
  <c r="BL124" i="72"/>
  <c r="AV124" i="72"/>
  <c r="BS124" i="72"/>
  <c r="BO125" i="72"/>
  <c r="BV125" i="72"/>
  <c r="CA125" i="72" s="1"/>
  <c r="AU124" i="72"/>
  <c r="BP123" i="72"/>
  <c r="BW123" i="72"/>
  <c r="CB123" i="72" s="1"/>
  <c r="BN125" i="72"/>
  <c r="BU125" i="72"/>
  <c r="BZ125" i="72" s="1"/>
  <c r="AF126" i="72"/>
  <c r="AN126" i="72" s="1"/>
  <c r="AG126" i="72"/>
  <c r="AO126" i="72" s="1"/>
  <c r="AD126" i="72"/>
  <c r="AL126" i="72" s="1"/>
  <c r="AH124" i="72"/>
  <c r="AP124" i="72" s="1"/>
  <c r="AE126" i="72"/>
  <c r="AM126" i="72" s="1"/>
  <c r="AC24" i="82"/>
  <c r="AB25" i="82"/>
  <c r="AC25" i="82"/>
  <c r="AN25" i="82" s="1"/>
  <c r="AM25" i="82"/>
  <c r="AD24" i="82"/>
  <c r="AN24" i="82"/>
  <c r="AD25" i="82"/>
  <c r="AO24" i="82"/>
  <c r="AE24" i="82"/>
  <c r="AE25" i="82"/>
  <c r="AO25" i="82"/>
  <c r="T24" i="82"/>
  <c r="AP24" i="82"/>
  <c r="AP25" i="82"/>
  <c r="T25" i="82"/>
  <c r="CC124" i="72" l="1"/>
  <c r="BX124" i="72"/>
  <c r="BN126" i="72"/>
  <c r="BU126" i="72"/>
  <c r="BZ126" i="72" s="1"/>
  <c r="BM126" i="72"/>
  <c r="BT126" i="72"/>
  <c r="BY126" i="72" s="1"/>
  <c r="BP124" i="72"/>
  <c r="BW124" i="72"/>
  <c r="CB124" i="72" s="1"/>
  <c r="AU126" i="72"/>
  <c r="AT126" i="72"/>
  <c r="BL126" i="72"/>
  <c r="AV126" i="72"/>
  <c r="BS126" i="72"/>
  <c r="BO126" i="72"/>
  <c r="BV126" i="72"/>
  <c r="CA126" i="72" s="1"/>
  <c r="BL125" i="72"/>
  <c r="AT125" i="72"/>
  <c r="AV125" i="72"/>
  <c r="BS125" i="72"/>
  <c r="AF127" i="72"/>
  <c r="AN127" i="72" s="1"/>
  <c r="AH125" i="72"/>
  <c r="AP125" i="72" s="1"/>
  <c r="AE127" i="72"/>
  <c r="AM127" i="72" s="1"/>
  <c r="AD127" i="72"/>
  <c r="AG127" i="72"/>
  <c r="AO127" i="72" s="1"/>
  <c r="AB26" i="82"/>
  <c r="AB27" i="82"/>
  <c r="BX126" i="72" l="1"/>
  <c r="CC126" i="72"/>
  <c r="BX125" i="72"/>
  <c r="CC125" i="72"/>
  <c r="BO127" i="72"/>
  <c r="BV127" i="72"/>
  <c r="CA127" i="72" s="1"/>
  <c r="BM127" i="72"/>
  <c r="BT127" i="72"/>
  <c r="BY127" i="72" s="1"/>
  <c r="BP125" i="72"/>
  <c r="BW125" i="72"/>
  <c r="CB125" i="72" s="1"/>
  <c r="AL127" i="72"/>
  <c r="AU127" i="72" s="1"/>
  <c r="BN127" i="72"/>
  <c r="BU127" i="72"/>
  <c r="BZ127" i="72" s="1"/>
  <c r="AG128" i="72"/>
  <c r="AO128" i="72" s="1"/>
  <c r="AD128" i="72"/>
  <c r="AL128" i="72" s="1"/>
  <c r="AH126" i="72"/>
  <c r="AP126" i="72" s="1"/>
  <c r="AE128" i="72"/>
  <c r="AM128" i="72" s="1"/>
  <c r="AF128" i="72"/>
  <c r="AN128" i="72" s="1"/>
  <c r="AM27" i="82"/>
  <c r="AM26" i="82"/>
  <c r="AB28" i="82"/>
  <c r="AU128" i="72" l="1"/>
  <c r="AT128" i="72"/>
  <c r="BL128" i="72"/>
  <c r="AV128" i="72"/>
  <c r="BS128" i="72"/>
  <c r="BN128" i="72"/>
  <c r="BU128" i="72"/>
  <c r="BZ128" i="72" s="1"/>
  <c r="AT127" i="72"/>
  <c r="BL127" i="72"/>
  <c r="AV127" i="72"/>
  <c r="BS127" i="72"/>
  <c r="BP126" i="72"/>
  <c r="BW126" i="72"/>
  <c r="CB126" i="72" s="1"/>
  <c r="BM128" i="72"/>
  <c r="BT128" i="72"/>
  <c r="BY128" i="72" s="1"/>
  <c r="BO128" i="72"/>
  <c r="BV128" i="72"/>
  <c r="CA128" i="72" s="1"/>
  <c r="AF129" i="72"/>
  <c r="AN129" i="72" s="1"/>
  <c r="AE129" i="72"/>
  <c r="AM129" i="72" s="1"/>
  <c r="AG129" i="72"/>
  <c r="AO129" i="72" s="1"/>
  <c r="AH127" i="72"/>
  <c r="AP127" i="72" s="1"/>
  <c r="AD129" i="72"/>
  <c r="AB29" i="82"/>
  <c r="AM28" i="82"/>
  <c r="BX128" i="72" l="1"/>
  <c r="CC128" i="72"/>
  <c r="BX127" i="72"/>
  <c r="CC127" i="72"/>
  <c r="AL129" i="72"/>
  <c r="AU129" i="72" s="1"/>
  <c r="BP127" i="72"/>
  <c r="BW127" i="72"/>
  <c r="CB127" i="72" s="1"/>
  <c r="BO129" i="72"/>
  <c r="BV129" i="72"/>
  <c r="CA129" i="72" s="1"/>
  <c r="BM129" i="72"/>
  <c r="BT129" i="72"/>
  <c r="BY129" i="72" s="1"/>
  <c r="BN129" i="72"/>
  <c r="BU129" i="72"/>
  <c r="BZ129" i="72" s="1"/>
  <c r="AD130" i="72"/>
  <c r="AL130" i="72" s="1"/>
  <c r="AH128" i="72"/>
  <c r="AP128" i="72" s="1"/>
  <c r="AE130" i="72"/>
  <c r="AM130" i="72" s="1"/>
  <c r="AF130" i="72"/>
  <c r="AN130" i="72" s="1"/>
  <c r="AG130" i="72"/>
  <c r="AO130" i="72" s="1"/>
  <c r="AM29" i="82"/>
  <c r="AB30" i="82"/>
  <c r="BO130" i="72" l="1"/>
  <c r="BV130" i="72"/>
  <c r="CA130" i="72" s="1"/>
  <c r="BN130" i="72"/>
  <c r="BU130" i="72"/>
  <c r="BZ130" i="72" s="1"/>
  <c r="BM130" i="72"/>
  <c r="BT130" i="72"/>
  <c r="BY130" i="72" s="1"/>
  <c r="BP128" i="72"/>
  <c r="BW128" i="72"/>
  <c r="CB128" i="72" s="1"/>
  <c r="AU130" i="72"/>
  <c r="AT130" i="72"/>
  <c r="BL130" i="72"/>
  <c r="AV130" i="72"/>
  <c r="BS130" i="72"/>
  <c r="AT129" i="72"/>
  <c r="BL129" i="72"/>
  <c r="AV129" i="72"/>
  <c r="BS129" i="72"/>
  <c r="AG131" i="72"/>
  <c r="AO131" i="72" s="1"/>
  <c r="AD131" i="72"/>
  <c r="AF131" i="72"/>
  <c r="AN131" i="72" s="1"/>
  <c r="AE131" i="72"/>
  <c r="AM131" i="72" s="1"/>
  <c r="AH129" i="72"/>
  <c r="AP129" i="72" s="1"/>
  <c r="AM30" i="82"/>
  <c r="AB31" i="82"/>
  <c r="BX130" i="72" l="1"/>
  <c r="CC130" i="72"/>
  <c r="BX129" i="72"/>
  <c r="CC129" i="72"/>
  <c r="BP129" i="72"/>
  <c r="BW129" i="72"/>
  <c r="CB129" i="72" s="1"/>
  <c r="BM131" i="72"/>
  <c r="BT131" i="72"/>
  <c r="BY131" i="72" s="1"/>
  <c r="BN131" i="72"/>
  <c r="BU131" i="72"/>
  <c r="BZ131" i="72" s="1"/>
  <c r="AL131" i="72"/>
  <c r="AU131" i="72" s="1"/>
  <c r="BO131" i="72"/>
  <c r="BV131" i="72"/>
  <c r="CA131" i="72" s="1"/>
  <c r="AF132" i="72"/>
  <c r="AN132" i="72" s="1"/>
  <c r="AG132" i="72"/>
  <c r="AO132" i="72" s="1"/>
  <c r="AH130" i="72"/>
  <c r="AP130" i="72" s="1"/>
  <c r="AE132" i="72"/>
  <c r="AM132" i="72" s="1"/>
  <c r="AD132" i="72"/>
  <c r="AM31" i="82"/>
  <c r="AB32" i="82"/>
  <c r="AL132" i="72" l="1"/>
  <c r="AU132" i="72" s="1"/>
  <c r="AT131" i="72"/>
  <c r="BL131" i="72"/>
  <c r="AV131" i="72"/>
  <c r="BS131" i="72"/>
  <c r="BM132" i="72"/>
  <c r="BT132" i="72"/>
  <c r="BY132" i="72" s="1"/>
  <c r="BP130" i="72"/>
  <c r="BW130" i="72"/>
  <c r="CB130" i="72" s="1"/>
  <c r="BO132" i="72"/>
  <c r="BV132" i="72"/>
  <c r="CA132" i="72" s="1"/>
  <c r="BN132" i="72"/>
  <c r="BU132" i="72"/>
  <c r="BZ132" i="72" s="1"/>
  <c r="AD133" i="72"/>
  <c r="AH131" i="72"/>
  <c r="AP131" i="72" s="1"/>
  <c r="AE133" i="72"/>
  <c r="AM133" i="72" s="1"/>
  <c r="AG133" i="72"/>
  <c r="AO133" i="72" s="1"/>
  <c r="AF133" i="72"/>
  <c r="AN133" i="72" s="1"/>
  <c r="AM32" i="82"/>
  <c r="AB33" i="82"/>
  <c r="CC131" i="72" l="1"/>
  <c r="BX131" i="72"/>
  <c r="BP131" i="72"/>
  <c r="BW131" i="72"/>
  <c r="CB131" i="72" s="1"/>
  <c r="AL133" i="72"/>
  <c r="AU133" i="72" s="1"/>
  <c r="BN133" i="72"/>
  <c r="BU133" i="72"/>
  <c r="BZ133" i="72" s="1"/>
  <c r="BO133" i="72"/>
  <c r="BV133" i="72"/>
  <c r="CA133" i="72" s="1"/>
  <c r="BM133" i="72"/>
  <c r="BT133" i="72"/>
  <c r="BY133" i="72" s="1"/>
  <c r="AT132" i="72"/>
  <c r="BL132" i="72"/>
  <c r="AV132" i="72"/>
  <c r="BS132" i="72"/>
  <c r="AD134" i="72"/>
  <c r="AL134" i="72" s="1"/>
  <c r="AG134" i="72"/>
  <c r="AO134" i="72" s="1"/>
  <c r="AE134" i="72"/>
  <c r="AM134" i="72" s="1"/>
  <c r="AF134" i="72"/>
  <c r="AN134" i="72" s="1"/>
  <c r="AH132" i="72"/>
  <c r="AP132" i="72" s="1"/>
  <c r="AM33" i="82"/>
  <c r="AB34" i="82"/>
  <c r="BX132" i="72" l="1"/>
  <c r="CC132" i="72"/>
  <c r="BO134" i="72"/>
  <c r="BV134" i="72"/>
  <c r="CA134" i="72" s="1"/>
  <c r="AU134" i="72"/>
  <c r="AT134" i="72"/>
  <c r="BL134" i="72"/>
  <c r="AV134" i="72"/>
  <c r="BS134" i="72"/>
  <c r="BP132" i="72"/>
  <c r="BW132" i="72"/>
  <c r="CB132" i="72" s="1"/>
  <c r="AT133" i="72"/>
  <c r="BL133" i="72"/>
  <c r="AV133" i="72"/>
  <c r="BS133" i="72"/>
  <c r="BN134" i="72"/>
  <c r="BU134" i="72"/>
  <c r="BZ134" i="72" s="1"/>
  <c r="BM134" i="72"/>
  <c r="BT134" i="72"/>
  <c r="BY134" i="72" s="1"/>
  <c r="AF135" i="72"/>
  <c r="AN135" i="72" s="1"/>
  <c r="AG135" i="72"/>
  <c r="AO135" i="72" s="1"/>
  <c r="AH133" i="72"/>
  <c r="AP133" i="72" s="1"/>
  <c r="AE135" i="72"/>
  <c r="AM135" i="72" s="1"/>
  <c r="AD135" i="72"/>
  <c r="AM34" i="82"/>
  <c r="AB35" i="82"/>
  <c r="BX133" i="72" l="1"/>
  <c r="CC133" i="72"/>
  <c r="CC134" i="72"/>
  <c r="BX134" i="72"/>
  <c r="AL135" i="72"/>
  <c r="AU135" i="72" s="1"/>
  <c r="BN135" i="72"/>
  <c r="BU135" i="72"/>
  <c r="BZ135" i="72" s="1"/>
  <c r="BM135" i="72"/>
  <c r="BT135" i="72"/>
  <c r="BY135" i="72" s="1"/>
  <c r="BP133" i="72"/>
  <c r="BW133" i="72"/>
  <c r="CB133" i="72" s="1"/>
  <c r="BO135" i="72"/>
  <c r="BV135" i="72"/>
  <c r="CA135" i="72" s="1"/>
  <c r="AH134" i="72"/>
  <c r="AP134" i="72" s="1"/>
  <c r="AG136" i="72"/>
  <c r="AO136" i="72" s="1"/>
  <c r="AF136" i="72"/>
  <c r="AN136" i="72" s="1"/>
  <c r="AD136" i="72"/>
  <c r="AL136" i="72" s="1"/>
  <c r="AE136" i="72"/>
  <c r="AM136" i="72" s="1"/>
  <c r="AM35" i="82"/>
  <c r="AB36" i="82"/>
  <c r="BM136" i="72" l="1"/>
  <c r="BT136" i="72"/>
  <c r="BY136" i="72" s="1"/>
  <c r="BN136" i="72"/>
  <c r="BU136" i="72"/>
  <c r="BZ136" i="72" s="1"/>
  <c r="AU136" i="72"/>
  <c r="AT136" i="72"/>
  <c r="BL136" i="72"/>
  <c r="AV136" i="72"/>
  <c r="BS136" i="72"/>
  <c r="BO136" i="72"/>
  <c r="BV136" i="72"/>
  <c r="CA136" i="72" s="1"/>
  <c r="BP134" i="72"/>
  <c r="BW134" i="72"/>
  <c r="CB134" i="72" s="1"/>
  <c r="BL135" i="72"/>
  <c r="AT135" i="72"/>
  <c r="AV135" i="72"/>
  <c r="BS135" i="72"/>
  <c r="AF137" i="72"/>
  <c r="AN137" i="72" s="1"/>
  <c r="AG137" i="72"/>
  <c r="AO137" i="72" s="1"/>
  <c r="AH135" i="72"/>
  <c r="AP135" i="72" s="1"/>
  <c r="AD137" i="72"/>
  <c r="AL137" i="72" s="1"/>
  <c r="AE137" i="72"/>
  <c r="AM137" i="72" s="1"/>
  <c r="AM36" i="82"/>
  <c r="AB37" i="82"/>
  <c r="BX135" i="72" l="1"/>
  <c r="CC135" i="72"/>
  <c r="BX136" i="72"/>
  <c r="CC136" i="72"/>
  <c r="AU137" i="72"/>
  <c r="BL137" i="72"/>
  <c r="AT137" i="72"/>
  <c r="AV137" i="72"/>
  <c r="BS137" i="72"/>
  <c r="BO137" i="72"/>
  <c r="BV137" i="72"/>
  <c r="CA137" i="72" s="1"/>
  <c r="BM137" i="72"/>
  <c r="BT137" i="72"/>
  <c r="BY137" i="72" s="1"/>
  <c r="BP135" i="72"/>
  <c r="BW135" i="72"/>
  <c r="CB135" i="72" s="1"/>
  <c r="BN137" i="72"/>
  <c r="BU137" i="72"/>
  <c r="BZ137" i="72" s="1"/>
  <c r="AG138" i="72"/>
  <c r="AO138" i="72" s="1"/>
  <c r="AF138" i="72"/>
  <c r="AN138" i="72" s="1"/>
  <c r="AE138" i="72"/>
  <c r="AM138" i="72" s="1"/>
  <c r="AH136" i="72"/>
  <c r="AP136" i="72" s="1"/>
  <c r="AD138" i="72"/>
  <c r="AM37" i="82"/>
  <c r="AB38" i="82"/>
  <c r="BX137" i="72" l="1"/>
  <c r="CC137" i="72"/>
  <c r="BM138" i="72"/>
  <c r="BT138" i="72"/>
  <c r="BY138" i="72" s="1"/>
  <c r="BP136" i="72"/>
  <c r="BW136" i="72"/>
  <c r="CB136" i="72" s="1"/>
  <c r="BN138" i="72"/>
  <c r="BU138" i="72"/>
  <c r="BZ138" i="72" s="1"/>
  <c r="BO138" i="72"/>
  <c r="BV138" i="72"/>
  <c r="CA138" i="72" s="1"/>
  <c r="AL138" i="72"/>
  <c r="AU138" i="72" s="1"/>
  <c r="AE139" i="72"/>
  <c r="AM139" i="72" s="1"/>
  <c r="AD139" i="72"/>
  <c r="AG139" i="72"/>
  <c r="AO139" i="72" s="1"/>
  <c r="AH137" i="72"/>
  <c r="AP137" i="72" s="1"/>
  <c r="AF139" i="72"/>
  <c r="AN139" i="72" s="1"/>
  <c r="AM38" i="82"/>
  <c r="AB39" i="82"/>
  <c r="AL139" i="72" l="1"/>
  <c r="AU139" i="72" s="1"/>
  <c r="BN139" i="72"/>
  <c r="BU139" i="72"/>
  <c r="BZ139" i="72" s="1"/>
  <c r="BP137" i="72"/>
  <c r="BW137" i="72"/>
  <c r="CB137" i="72" s="1"/>
  <c r="BO139" i="72"/>
  <c r="BV139" i="72"/>
  <c r="CA139" i="72" s="1"/>
  <c r="BM139" i="72"/>
  <c r="BT139" i="72"/>
  <c r="BY139" i="72" s="1"/>
  <c r="BL138" i="72"/>
  <c r="AT138" i="72"/>
  <c r="AV138" i="72"/>
  <c r="BS138" i="72"/>
  <c r="AF140" i="72"/>
  <c r="AN140" i="72" s="1"/>
  <c r="AG140" i="72"/>
  <c r="AO140" i="72" s="1"/>
  <c r="AE140" i="72"/>
  <c r="AM140" i="72" s="1"/>
  <c r="AH138" i="72"/>
  <c r="AP138" i="72" s="1"/>
  <c r="AD140" i="72"/>
  <c r="AM39" i="82"/>
  <c r="AB40" i="82"/>
  <c r="BX138" i="72" l="1"/>
  <c r="CC138" i="72"/>
  <c r="BO140" i="72"/>
  <c r="BV140" i="72"/>
  <c r="CA140" i="72" s="1"/>
  <c r="BN140" i="72"/>
  <c r="BU140" i="72"/>
  <c r="BZ140" i="72" s="1"/>
  <c r="AL140" i="72"/>
  <c r="AU140" i="72" s="1"/>
  <c r="BP138" i="72"/>
  <c r="BW138" i="72"/>
  <c r="CB138" i="72" s="1"/>
  <c r="BM140" i="72"/>
  <c r="BT140" i="72"/>
  <c r="BY140" i="72" s="1"/>
  <c r="AT139" i="72"/>
  <c r="BL139" i="72"/>
  <c r="AV139" i="72"/>
  <c r="BS139" i="72"/>
  <c r="AH139" i="72"/>
  <c r="AP139" i="72" s="1"/>
  <c r="AE141" i="72"/>
  <c r="AM141" i="72" s="1"/>
  <c r="AG141" i="72"/>
  <c r="AO141" i="72" s="1"/>
  <c r="AF141" i="72"/>
  <c r="AN141" i="72" s="1"/>
  <c r="AD141" i="72"/>
  <c r="AM40" i="82"/>
  <c r="AB41" i="82"/>
  <c r="CC139" i="72" l="1"/>
  <c r="BX139" i="72"/>
  <c r="BN141" i="72"/>
  <c r="BU141" i="72"/>
  <c r="BZ141" i="72" s="1"/>
  <c r="BP139" i="72"/>
  <c r="BW139" i="72"/>
  <c r="CB139" i="72" s="1"/>
  <c r="BM141" i="72"/>
  <c r="BT141" i="72"/>
  <c r="BY141" i="72" s="1"/>
  <c r="AT140" i="72"/>
  <c r="BL140" i="72"/>
  <c r="AV140" i="72"/>
  <c r="BS140" i="72"/>
  <c r="AL141" i="72"/>
  <c r="AU141" i="72" s="1"/>
  <c r="BO141" i="72"/>
  <c r="BV141" i="72"/>
  <c r="CA141" i="72" s="1"/>
  <c r="AE142" i="72"/>
  <c r="AM142" i="72" s="1"/>
  <c r="AD142" i="72"/>
  <c r="AF142" i="72"/>
  <c r="AN142" i="72" s="1"/>
  <c r="AG142" i="72"/>
  <c r="AO142" i="72" s="1"/>
  <c r="AH140" i="72"/>
  <c r="AP140" i="72" s="1"/>
  <c r="AM41" i="82"/>
  <c r="AB42" i="82"/>
  <c r="CC140" i="72" l="1"/>
  <c r="BX140" i="72"/>
  <c r="AL142" i="72"/>
  <c r="AU142" i="72" s="1"/>
  <c r="BM142" i="72"/>
  <c r="BT142" i="72"/>
  <c r="BY142" i="72" s="1"/>
  <c r="BP140" i="72"/>
  <c r="BW140" i="72"/>
  <c r="CB140" i="72" s="1"/>
  <c r="AT141" i="72"/>
  <c r="BL141" i="72"/>
  <c r="AV141" i="72"/>
  <c r="BS141" i="72"/>
  <c r="BO142" i="72"/>
  <c r="BV142" i="72"/>
  <c r="CA142" i="72" s="1"/>
  <c r="BN142" i="72"/>
  <c r="BU142" i="72"/>
  <c r="BZ142" i="72" s="1"/>
  <c r="AE143" i="72"/>
  <c r="AM143" i="72" s="1"/>
  <c r="AH141" i="72"/>
  <c r="AP141" i="72" s="1"/>
  <c r="AG143" i="72"/>
  <c r="AO143" i="72" s="1"/>
  <c r="AF143" i="72"/>
  <c r="AN143" i="72" s="1"/>
  <c r="AD143" i="72"/>
  <c r="AM42" i="82"/>
  <c r="AB43" i="82"/>
  <c r="CC141" i="72" l="1"/>
  <c r="BX141" i="72"/>
  <c r="BP141" i="72"/>
  <c r="BW141" i="72"/>
  <c r="CB141" i="72" s="1"/>
  <c r="BM143" i="72"/>
  <c r="BT143" i="72"/>
  <c r="BY143" i="72" s="1"/>
  <c r="AL143" i="72"/>
  <c r="AU143" i="72" s="1"/>
  <c r="BN143" i="72"/>
  <c r="BU143" i="72"/>
  <c r="BZ143" i="72" s="1"/>
  <c r="BO143" i="72"/>
  <c r="BV143" i="72"/>
  <c r="CA143" i="72" s="1"/>
  <c r="BL142" i="72"/>
  <c r="AT142" i="72"/>
  <c r="AV142" i="72"/>
  <c r="BS142" i="72"/>
  <c r="AG144" i="72"/>
  <c r="AO144" i="72" s="1"/>
  <c r="AH142" i="72"/>
  <c r="AP142" i="72" s="1"/>
  <c r="AF144" i="72"/>
  <c r="AN144" i="72" s="1"/>
  <c r="AD144" i="72"/>
  <c r="AE144" i="72"/>
  <c r="AM144" i="72" s="1"/>
  <c r="AM43" i="82"/>
  <c r="AB44" i="82"/>
  <c r="CC142" i="72" l="1"/>
  <c r="BX142" i="72"/>
  <c r="BO144" i="72"/>
  <c r="BV144" i="72"/>
  <c r="CA144" i="72" s="1"/>
  <c r="BP142" i="72"/>
  <c r="BW142" i="72"/>
  <c r="CB142" i="72" s="1"/>
  <c r="BL143" i="72"/>
  <c r="AT143" i="72"/>
  <c r="AV143" i="72"/>
  <c r="BS143" i="72"/>
  <c r="BM144" i="72"/>
  <c r="BT144" i="72"/>
  <c r="BY144" i="72" s="1"/>
  <c r="AL144" i="72"/>
  <c r="AU144" i="72" s="1"/>
  <c r="BN144" i="72"/>
  <c r="BU144" i="72"/>
  <c r="BZ144" i="72" s="1"/>
  <c r="AF145" i="72"/>
  <c r="AN145" i="72" s="1"/>
  <c r="AE145" i="72"/>
  <c r="AM145" i="72" s="1"/>
  <c r="AH143" i="72"/>
  <c r="AP143" i="72" s="1"/>
  <c r="AG145" i="72"/>
  <c r="AO145" i="72" s="1"/>
  <c r="AD145" i="72"/>
  <c r="AL145" i="72" s="1"/>
  <c r="AM44" i="82"/>
  <c r="AB45" i="82"/>
  <c r="BX143" i="72" l="1"/>
  <c r="CC143" i="72"/>
  <c r="BM145" i="72"/>
  <c r="BT145" i="72"/>
  <c r="BY145" i="72" s="1"/>
  <c r="BO145" i="72"/>
  <c r="BV145" i="72"/>
  <c r="CA145" i="72" s="1"/>
  <c r="BN145" i="72"/>
  <c r="BU145" i="72"/>
  <c r="BZ145" i="72" s="1"/>
  <c r="AU145" i="72"/>
  <c r="AT145" i="72"/>
  <c r="BL145" i="72"/>
  <c r="AV145" i="72"/>
  <c r="BS145" i="72"/>
  <c r="AT144" i="72"/>
  <c r="BL144" i="72"/>
  <c r="AV144" i="72"/>
  <c r="BS144" i="72"/>
  <c r="BP143" i="72"/>
  <c r="BW143" i="72"/>
  <c r="CB143" i="72" s="1"/>
  <c r="AG146" i="72"/>
  <c r="AO146" i="72" s="1"/>
  <c r="AD146" i="72"/>
  <c r="AH144" i="72"/>
  <c r="AP144" i="72" s="1"/>
  <c r="AE146" i="72"/>
  <c r="AM146" i="72" s="1"/>
  <c r="AF146" i="72"/>
  <c r="AN146" i="72" s="1"/>
  <c r="AM45" i="82"/>
  <c r="AB46" i="82"/>
  <c r="BX145" i="72" l="1"/>
  <c r="CC145" i="72"/>
  <c r="CC144" i="72"/>
  <c r="BX144" i="72"/>
  <c r="BN146" i="72"/>
  <c r="BU146" i="72"/>
  <c r="BZ146" i="72" s="1"/>
  <c r="BM146" i="72"/>
  <c r="BT146" i="72"/>
  <c r="BY146" i="72" s="1"/>
  <c r="BP144" i="72"/>
  <c r="BW144" i="72"/>
  <c r="CB144" i="72" s="1"/>
  <c r="AL146" i="72"/>
  <c r="AU146" i="72" s="1"/>
  <c r="BO146" i="72"/>
  <c r="BV146" i="72"/>
  <c r="CA146" i="72" s="1"/>
  <c r="AG147" i="72"/>
  <c r="AO147" i="72" s="1"/>
  <c r="AF147" i="72"/>
  <c r="AN147" i="72" s="1"/>
  <c r="AH145" i="72"/>
  <c r="AP145" i="72" s="1"/>
  <c r="AE147" i="72"/>
  <c r="AM147" i="72" s="1"/>
  <c r="AD147" i="72"/>
  <c r="AM46" i="82"/>
  <c r="AB47" i="82"/>
  <c r="AL147" i="72" l="1"/>
  <c r="AU147" i="72" s="1"/>
  <c r="AT146" i="72"/>
  <c r="BL146" i="72"/>
  <c r="AV146" i="72"/>
  <c r="BS146" i="72"/>
  <c r="BM147" i="72"/>
  <c r="BT147" i="72"/>
  <c r="BY147" i="72" s="1"/>
  <c r="BP145" i="72"/>
  <c r="BW145" i="72"/>
  <c r="CB145" i="72" s="1"/>
  <c r="BN147" i="72"/>
  <c r="BU147" i="72"/>
  <c r="BZ147" i="72" s="1"/>
  <c r="BO147" i="72"/>
  <c r="BV147" i="72"/>
  <c r="CA147" i="72" s="1"/>
  <c r="AE148" i="72"/>
  <c r="AM148" i="72" s="1"/>
  <c r="AF148" i="72"/>
  <c r="AN148" i="72" s="1"/>
  <c r="AD148" i="72"/>
  <c r="AH146" i="72"/>
  <c r="AP146" i="72" s="1"/>
  <c r="AG148" i="72"/>
  <c r="AO148" i="72" s="1"/>
  <c r="AM47" i="82"/>
  <c r="AB48" i="82"/>
  <c r="BX146" i="72" l="1"/>
  <c r="CC146" i="72"/>
  <c r="BM148" i="72"/>
  <c r="BT148" i="72"/>
  <c r="BY148" i="72" s="1"/>
  <c r="BN148" i="72"/>
  <c r="BU148" i="72"/>
  <c r="BZ148" i="72" s="1"/>
  <c r="BO148" i="72"/>
  <c r="BV148" i="72"/>
  <c r="CA148" i="72" s="1"/>
  <c r="BP146" i="72"/>
  <c r="BW146" i="72"/>
  <c r="CB146" i="72" s="1"/>
  <c r="AL148" i="72"/>
  <c r="AU148" i="72" s="1"/>
  <c r="AT147" i="72"/>
  <c r="BL147" i="72"/>
  <c r="AV147" i="72"/>
  <c r="BS147" i="72"/>
  <c r="AF149" i="72"/>
  <c r="AN149" i="72" s="1"/>
  <c r="AE149" i="72"/>
  <c r="AM149" i="72" s="1"/>
  <c r="AD149" i="72"/>
  <c r="AH147" i="72"/>
  <c r="AP147" i="72" s="1"/>
  <c r="AG149" i="72"/>
  <c r="AO149" i="72" s="1"/>
  <c r="AM48" i="82"/>
  <c r="AB49" i="82"/>
  <c r="BX147" i="72" l="1"/>
  <c r="CC147" i="72"/>
  <c r="BN149" i="72"/>
  <c r="BU149" i="72"/>
  <c r="BZ149" i="72" s="1"/>
  <c r="BM149" i="72"/>
  <c r="BT149" i="72"/>
  <c r="BY149" i="72" s="1"/>
  <c r="BO149" i="72"/>
  <c r="BV149" i="72"/>
  <c r="CA149" i="72" s="1"/>
  <c r="BP147" i="72"/>
  <c r="BW147" i="72"/>
  <c r="CB147" i="72" s="1"/>
  <c r="AL149" i="72"/>
  <c r="AU149" i="72" s="1"/>
  <c r="AT148" i="72"/>
  <c r="BL148" i="72"/>
  <c r="AV148" i="72"/>
  <c r="BS148" i="72"/>
  <c r="AE150" i="72"/>
  <c r="AM150" i="72" s="1"/>
  <c r="AG150" i="72"/>
  <c r="AO150" i="72" s="1"/>
  <c r="AH148" i="72"/>
  <c r="AP148" i="72" s="1"/>
  <c r="AF150" i="72"/>
  <c r="AN150" i="72" s="1"/>
  <c r="AD150" i="72"/>
  <c r="AM49" i="82"/>
  <c r="AB50" i="82"/>
  <c r="CC148" i="72" l="1"/>
  <c r="BX148" i="72"/>
  <c r="BM150" i="72"/>
  <c r="BT150" i="72"/>
  <c r="BY150" i="72" s="1"/>
  <c r="BO150" i="72"/>
  <c r="BV150" i="72"/>
  <c r="CA150" i="72" s="1"/>
  <c r="AL150" i="72"/>
  <c r="AU150" i="72" s="1"/>
  <c r="BN150" i="72"/>
  <c r="BU150" i="72"/>
  <c r="BZ150" i="72" s="1"/>
  <c r="BP148" i="72"/>
  <c r="BW148" i="72"/>
  <c r="CB148" i="72" s="1"/>
  <c r="AT149" i="72"/>
  <c r="BL149" i="72"/>
  <c r="AV149" i="72"/>
  <c r="BS149" i="72"/>
  <c r="AG151" i="72"/>
  <c r="AO151" i="72" s="1"/>
  <c r="AF151" i="72"/>
  <c r="AN151" i="72" s="1"/>
  <c r="AE151" i="72"/>
  <c r="AM151" i="72" s="1"/>
  <c r="AD151" i="72"/>
  <c r="AH149" i="72"/>
  <c r="AP149" i="72" s="1"/>
  <c r="AM50" i="82"/>
  <c r="AB51" i="82"/>
  <c r="CC149" i="72" l="1"/>
  <c r="BX149" i="72"/>
  <c r="BO151" i="72"/>
  <c r="BV151" i="72"/>
  <c r="CA151" i="72" s="1"/>
  <c r="BN151" i="72"/>
  <c r="BU151" i="72"/>
  <c r="BZ151" i="72" s="1"/>
  <c r="AL151" i="72"/>
  <c r="AU151" i="72" s="1"/>
  <c r="BL150" i="72"/>
  <c r="AT150" i="72"/>
  <c r="AV150" i="72"/>
  <c r="BS150" i="72"/>
  <c r="BP149" i="72"/>
  <c r="BW149" i="72"/>
  <c r="CB149" i="72" s="1"/>
  <c r="BM151" i="72"/>
  <c r="BT151" i="72"/>
  <c r="BY151" i="72" s="1"/>
  <c r="AG152" i="72"/>
  <c r="AO152" i="72" s="1"/>
  <c r="AE152" i="72"/>
  <c r="AM152" i="72" s="1"/>
  <c r="AF152" i="72"/>
  <c r="AN152" i="72" s="1"/>
  <c r="AD152" i="72"/>
  <c r="AL152" i="72" s="1"/>
  <c r="AH150" i="72"/>
  <c r="AP150" i="72" s="1"/>
  <c r="AM51" i="82"/>
  <c r="AB52" i="82"/>
  <c r="CC150" i="72" l="1"/>
  <c r="BX150" i="72"/>
  <c r="BM152" i="72"/>
  <c r="BT152" i="72"/>
  <c r="BY152" i="72" s="1"/>
  <c r="BO152" i="72"/>
  <c r="BV152" i="72"/>
  <c r="CA152" i="72" s="1"/>
  <c r="AT151" i="72"/>
  <c r="BL151" i="72"/>
  <c r="AV151" i="72"/>
  <c r="BS151" i="72"/>
  <c r="BP150" i="72"/>
  <c r="BW150" i="72"/>
  <c r="CB150" i="72" s="1"/>
  <c r="AU152" i="72"/>
  <c r="AT152" i="72"/>
  <c r="BL152" i="72"/>
  <c r="AV152" i="72"/>
  <c r="BS152" i="72"/>
  <c r="BN152" i="72"/>
  <c r="BU152" i="72"/>
  <c r="BZ152" i="72" s="1"/>
  <c r="AD153" i="72"/>
  <c r="AL153" i="72" s="1"/>
  <c r="AH151" i="72"/>
  <c r="AP151" i="72" s="1"/>
  <c r="AE153" i="72"/>
  <c r="AM153" i="72" s="1"/>
  <c r="AF153" i="72"/>
  <c r="AN153" i="72" s="1"/>
  <c r="AG153" i="72"/>
  <c r="AO153" i="72" s="1"/>
  <c r="AM52" i="82"/>
  <c r="AB53" i="82"/>
  <c r="CC152" i="72" l="1"/>
  <c r="BX152" i="72"/>
  <c r="CC151" i="72"/>
  <c r="BX151" i="72"/>
  <c r="AU153" i="72"/>
  <c r="AT153" i="72"/>
  <c r="BL153" i="72"/>
  <c r="AV153" i="72"/>
  <c r="BS153" i="72"/>
  <c r="BO153" i="72"/>
  <c r="BV153" i="72"/>
  <c r="CA153" i="72" s="1"/>
  <c r="BN153" i="72"/>
  <c r="BU153" i="72"/>
  <c r="BZ153" i="72" s="1"/>
  <c r="BM153" i="72"/>
  <c r="BT153" i="72"/>
  <c r="BY153" i="72" s="1"/>
  <c r="BP151" i="72"/>
  <c r="BW151" i="72"/>
  <c r="CB151" i="72" s="1"/>
  <c r="AD154" i="72"/>
  <c r="AG154" i="72"/>
  <c r="AO154" i="72" s="1"/>
  <c r="AH152" i="72"/>
  <c r="AP152" i="72" s="1"/>
  <c r="AE154" i="72"/>
  <c r="AM154" i="72" s="1"/>
  <c r="AF154" i="72"/>
  <c r="AN154" i="72" s="1"/>
  <c r="AM53" i="82"/>
  <c r="AB54" i="82"/>
  <c r="CC153" i="72" l="1"/>
  <c r="BX153" i="72"/>
  <c r="BP152" i="72"/>
  <c r="BW152" i="72"/>
  <c r="CB152" i="72" s="1"/>
  <c r="BO154" i="72"/>
  <c r="BV154" i="72"/>
  <c r="CA154" i="72" s="1"/>
  <c r="AL154" i="72"/>
  <c r="AU154" i="72" s="1"/>
  <c r="BM154" i="72"/>
  <c r="BT154" i="72"/>
  <c r="BY154" i="72" s="1"/>
  <c r="BN154" i="72"/>
  <c r="BU154" i="72"/>
  <c r="BZ154" i="72" s="1"/>
  <c r="AE155" i="72"/>
  <c r="AM155" i="72" s="1"/>
  <c r="AH153" i="72"/>
  <c r="AP153" i="72" s="1"/>
  <c r="AG155" i="72"/>
  <c r="AO155" i="72" s="1"/>
  <c r="AF155" i="72"/>
  <c r="AN155" i="72" s="1"/>
  <c r="AD155" i="72"/>
  <c r="AM54" i="82"/>
  <c r="AB55" i="82"/>
  <c r="AL155" i="72" l="1"/>
  <c r="AU155" i="72" s="1"/>
  <c r="BN155" i="72"/>
  <c r="BU155" i="72"/>
  <c r="BZ155" i="72" s="1"/>
  <c r="BO155" i="72"/>
  <c r="BV155" i="72"/>
  <c r="CA155" i="72" s="1"/>
  <c r="BL154" i="72"/>
  <c r="AT154" i="72"/>
  <c r="AV154" i="72"/>
  <c r="BS154" i="72"/>
  <c r="BP153" i="72"/>
  <c r="BW153" i="72"/>
  <c r="CB153" i="72" s="1"/>
  <c r="BM155" i="72"/>
  <c r="BT155" i="72"/>
  <c r="BY155" i="72" s="1"/>
  <c r="AF156" i="72"/>
  <c r="AN156" i="72" s="1"/>
  <c r="AH154" i="72"/>
  <c r="AP154" i="72" s="1"/>
  <c r="AD156" i="72"/>
  <c r="AE156" i="72"/>
  <c r="AM156" i="72" s="1"/>
  <c r="AG156" i="72"/>
  <c r="AO156" i="72" s="1"/>
  <c r="AM55" i="82"/>
  <c r="AB56" i="82"/>
  <c r="BX154" i="72" l="1"/>
  <c r="CC154" i="72"/>
  <c r="BP154" i="72"/>
  <c r="BW154" i="72"/>
  <c r="CB154" i="72" s="1"/>
  <c r="BN156" i="72"/>
  <c r="BU156" i="72"/>
  <c r="BZ156" i="72" s="1"/>
  <c r="BO156" i="72"/>
  <c r="BV156" i="72"/>
  <c r="CA156" i="72" s="1"/>
  <c r="BM156" i="72"/>
  <c r="BT156" i="72"/>
  <c r="BY156" i="72" s="1"/>
  <c r="AL156" i="72"/>
  <c r="AU156" i="72" s="1"/>
  <c r="AT155" i="72"/>
  <c r="BL155" i="72"/>
  <c r="AV155" i="72"/>
  <c r="BS155" i="72"/>
  <c r="AE157" i="72"/>
  <c r="AM157" i="72" s="1"/>
  <c r="AH155" i="72"/>
  <c r="AP155" i="72" s="1"/>
  <c r="AD157" i="72"/>
  <c r="AG157" i="72"/>
  <c r="AO157" i="72" s="1"/>
  <c r="AF157" i="72"/>
  <c r="AN157" i="72" s="1"/>
  <c r="AM56" i="82"/>
  <c r="AB57" i="82"/>
  <c r="BX155" i="72" l="1"/>
  <c r="CC155" i="72"/>
  <c r="BM157" i="72"/>
  <c r="BT157" i="72"/>
  <c r="BY157" i="72" s="1"/>
  <c r="BP155" i="72"/>
  <c r="BW155" i="72"/>
  <c r="CB155" i="72" s="1"/>
  <c r="BN157" i="72"/>
  <c r="BU157" i="72"/>
  <c r="BZ157" i="72" s="1"/>
  <c r="BO157" i="72"/>
  <c r="BV157" i="72"/>
  <c r="CA157" i="72" s="1"/>
  <c r="AL157" i="72"/>
  <c r="AU157" i="72" s="1"/>
  <c r="BL156" i="72"/>
  <c r="AT156" i="72"/>
  <c r="AV156" i="72"/>
  <c r="BS156" i="72"/>
  <c r="AF158" i="72"/>
  <c r="AN158" i="72" s="1"/>
  <c r="AG158" i="72"/>
  <c r="AO158" i="72" s="1"/>
  <c r="AE158" i="72"/>
  <c r="AM158" i="72" s="1"/>
  <c r="AH156" i="72"/>
  <c r="AP156" i="72" s="1"/>
  <c r="AD158" i="72"/>
  <c r="AM57" i="82"/>
  <c r="AB58" i="82"/>
  <c r="BX156" i="72" l="1"/>
  <c r="CC156" i="72"/>
  <c r="BN158" i="72"/>
  <c r="BU158" i="72"/>
  <c r="BZ158" i="72" s="1"/>
  <c r="BO158" i="72"/>
  <c r="BV158" i="72"/>
  <c r="CA158" i="72" s="1"/>
  <c r="BP156" i="72"/>
  <c r="BW156" i="72"/>
  <c r="CB156" i="72" s="1"/>
  <c r="AL158" i="72"/>
  <c r="AU158" i="72" s="1"/>
  <c r="BM158" i="72"/>
  <c r="BT158" i="72"/>
  <c r="BY158" i="72" s="1"/>
  <c r="BL157" i="72"/>
  <c r="AT157" i="72"/>
  <c r="AV157" i="72"/>
  <c r="BS157" i="72"/>
  <c r="AH157" i="72"/>
  <c r="AP157" i="72" s="1"/>
  <c r="AE159" i="72"/>
  <c r="AM159" i="72" s="1"/>
  <c r="AD159" i="72"/>
  <c r="AG159" i="72"/>
  <c r="AO159" i="72" s="1"/>
  <c r="AF159" i="72"/>
  <c r="AN159" i="72" s="1"/>
  <c r="AM58" i="82"/>
  <c r="AB59" i="82"/>
  <c r="BX157" i="72" l="1"/>
  <c r="CC157" i="72"/>
  <c r="BM159" i="72"/>
  <c r="BT159" i="72"/>
  <c r="BY159" i="72" s="1"/>
  <c r="BO159" i="72"/>
  <c r="BV159" i="72"/>
  <c r="CA159" i="72" s="1"/>
  <c r="BL158" i="72"/>
  <c r="AT158" i="72"/>
  <c r="AV158" i="72"/>
  <c r="BS158" i="72"/>
  <c r="BP157" i="72"/>
  <c r="BW157" i="72"/>
  <c r="CB157" i="72" s="1"/>
  <c r="BN159" i="72"/>
  <c r="BU159" i="72"/>
  <c r="BZ159" i="72" s="1"/>
  <c r="AL159" i="72"/>
  <c r="AU159" i="72" s="1"/>
  <c r="AE160" i="72"/>
  <c r="AM160" i="72" s="1"/>
  <c r="AF160" i="72"/>
  <c r="AN160" i="72" s="1"/>
  <c r="AH158" i="72"/>
  <c r="AP158" i="72" s="1"/>
  <c r="AG160" i="72"/>
  <c r="AO160" i="72" s="1"/>
  <c r="AD160" i="72"/>
  <c r="AM59" i="82"/>
  <c r="AB60" i="82"/>
  <c r="CC158" i="72" l="1"/>
  <c r="BX158" i="72"/>
  <c r="BN160" i="72"/>
  <c r="BU160" i="72"/>
  <c r="BZ160" i="72" s="1"/>
  <c r="BM160" i="72"/>
  <c r="BT160" i="72"/>
  <c r="BY160" i="72" s="1"/>
  <c r="BO160" i="72"/>
  <c r="BV160" i="72"/>
  <c r="CA160" i="72" s="1"/>
  <c r="AT159" i="72"/>
  <c r="BL159" i="72"/>
  <c r="AV159" i="72"/>
  <c r="BS159" i="72"/>
  <c r="AL160" i="72"/>
  <c r="AU160" i="72" s="1"/>
  <c r="BP158" i="72"/>
  <c r="BW158" i="72"/>
  <c r="CB158" i="72" s="1"/>
  <c r="AF161" i="72"/>
  <c r="AN161" i="72" s="1"/>
  <c r="AG161" i="72"/>
  <c r="AO161" i="72" s="1"/>
  <c r="AH159" i="72"/>
  <c r="AP159" i="72" s="1"/>
  <c r="AE161" i="72"/>
  <c r="AM161" i="72" s="1"/>
  <c r="AD161" i="72"/>
  <c r="AL161" i="72" s="1"/>
  <c r="AM60" i="82"/>
  <c r="AB61" i="82"/>
  <c r="BX159" i="72" l="1"/>
  <c r="CC159" i="72"/>
  <c r="BO161" i="72"/>
  <c r="BV161" i="72"/>
  <c r="CA161" i="72" s="1"/>
  <c r="BN161" i="72"/>
  <c r="BU161" i="72"/>
  <c r="BZ161" i="72" s="1"/>
  <c r="AU161" i="72"/>
  <c r="AT161" i="72"/>
  <c r="BL161" i="72"/>
  <c r="AV161" i="72"/>
  <c r="BS161" i="72"/>
  <c r="AT160" i="72"/>
  <c r="BL160" i="72"/>
  <c r="AV160" i="72"/>
  <c r="BS160" i="72"/>
  <c r="BM161" i="72"/>
  <c r="BT161" i="72"/>
  <c r="BY161" i="72" s="1"/>
  <c r="BP159" i="72"/>
  <c r="BW159" i="72"/>
  <c r="CB159" i="72" s="1"/>
  <c r="AD162" i="72"/>
  <c r="AE162" i="72"/>
  <c r="AM162" i="72" s="1"/>
  <c r="AG162" i="72"/>
  <c r="AO162" i="72" s="1"/>
  <c r="AF162" i="72"/>
  <c r="AN162" i="72" s="1"/>
  <c r="AH160" i="72"/>
  <c r="AP160" i="72" s="1"/>
  <c r="AM61" i="82"/>
  <c r="AB62" i="82"/>
  <c r="CC160" i="72" l="1"/>
  <c r="BX160" i="72"/>
  <c r="BX161" i="72"/>
  <c r="CC161" i="72"/>
  <c r="BO162" i="72"/>
  <c r="BV162" i="72"/>
  <c r="CA162" i="72" s="1"/>
  <c r="AL162" i="72"/>
  <c r="AU162" i="72" s="1"/>
  <c r="BP160" i="72"/>
  <c r="BW160" i="72"/>
  <c r="CB160" i="72" s="1"/>
  <c r="BN162" i="72"/>
  <c r="BU162" i="72"/>
  <c r="BZ162" i="72" s="1"/>
  <c r="BM162" i="72"/>
  <c r="BT162" i="72"/>
  <c r="BY162" i="72" s="1"/>
  <c r="AE163" i="72"/>
  <c r="AM163" i="72" s="1"/>
  <c r="AG163" i="72"/>
  <c r="AO163" i="72" s="1"/>
  <c r="AD163" i="72"/>
  <c r="AL163" i="72" s="1"/>
  <c r="AF163" i="72"/>
  <c r="AN163" i="72" s="1"/>
  <c r="AH161" i="72"/>
  <c r="AP161" i="72" s="1"/>
  <c r="AM62" i="82"/>
  <c r="AB63" i="82"/>
  <c r="BP161" i="72" l="1"/>
  <c r="BW161" i="72"/>
  <c r="CB161" i="72" s="1"/>
  <c r="AU163" i="72"/>
  <c r="AT163" i="72"/>
  <c r="BL163" i="72"/>
  <c r="AV163" i="72"/>
  <c r="BS163" i="72"/>
  <c r="BO163" i="72"/>
  <c r="BV163" i="72"/>
  <c r="CA163" i="72" s="1"/>
  <c r="BN163" i="72"/>
  <c r="BU163" i="72"/>
  <c r="BZ163" i="72" s="1"/>
  <c r="BM163" i="72"/>
  <c r="BT163" i="72"/>
  <c r="BY163" i="72" s="1"/>
  <c r="AT162" i="72"/>
  <c r="BL162" i="72"/>
  <c r="AV162" i="72"/>
  <c r="BS162" i="72"/>
  <c r="AE164" i="72"/>
  <c r="AM164" i="72" s="1"/>
  <c r="AD164" i="72"/>
  <c r="AH162" i="72"/>
  <c r="AP162" i="72" s="1"/>
  <c r="AG164" i="72"/>
  <c r="AO164" i="72" s="1"/>
  <c r="AF164" i="72"/>
  <c r="AN164" i="72" s="1"/>
  <c r="AM63" i="82"/>
  <c r="AB64" i="82"/>
  <c r="BX162" i="72" l="1"/>
  <c r="CC162" i="72"/>
  <c r="BX163" i="72"/>
  <c r="CC163" i="72"/>
  <c r="AL164" i="72"/>
  <c r="AU164" i="72" s="1"/>
  <c r="BM164" i="72"/>
  <c r="BT164" i="72"/>
  <c r="BY164" i="72" s="1"/>
  <c r="BN164" i="72"/>
  <c r="BU164" i="72"/>
  <c r="BZ164" i="72" s="1"/>
  <c r="BO164" i="72"/>
  <c r="BV164" i="72"/>
  <c r="CA164" i="72" s="1"/>
  <c r="BP162" i="72"/>
  <c r="BW162" i="72"/>
  <c r="CB162" i="72" s="1"/>
  <c r="AH163" i="72"/>
  <c r="AP163" i="72" s="1"/>
  <c r="AM64" i="82"/>
  <c r="AB65" i="82"/>
  <c r="BP163" i="72" l="1"/>
  <c r="BW163" i="72"/>
  <c r="CB163" i="72" s="1"/>
  <c r="BL164" i="72"/>
  <c r="AT164" i="72"/>
  <c r="AV164" i="72"/>
  <c r="BS164" i="72"/>
  <c r="AH164" i="72"/>
  <c r="AP164" i="72" s="1"/>
  <c r="AM65" i="82"/>
  <c r="AB66" i="82"/>
  <c r="CC164" i="72" l="1"/>
  <c r="BX164" i="72"/>
  <c r="BP164" i="72"/>
  <c r="BW164" i="72"/>
  <c r="CB164" i="72" s="1"/>
  <c r="AM66" i="82"/>
  <c r="AB67" i="82"/>
  <c r="AB68" i="82"/>
  <c r="AB69" i="82"/>
  <c r="AB70" i="82"/>
  <c r="AB71" i="82"/>
  <c r="AB72" i="82"/>
  <c r="AB73" i="82"/>
  <c r="AB74" i="82"/>
  <c r="AB75" i="82"/>
  <c r="AB76" i="82"/>
  <c r="AB77" i="82"/>
  <c r="AB78" i="82"/>
  <c r="AB79" i="82"/>
  <c r="AM77" i="82"/>
  <c r="AB80" i="82"/>
  <c r="AM78" i="82"/>
  <c r="AM79" i="82"/>
  <c r="AB81" i="82"/>
  <c r="AM80" i="82"/>
  <c r="AB82" i="82"/>
  <c r="AB83" i="82"/>
  <c r="AB84" i="82"/>
  <c r="AM81" i="82"/>
  <c r="AB85" i="82"/>
  <c r="AM82" i="82"/>
  <c r="AM83" i="82"/>
  <c r="AM84" i="82"/>
  <c r="AB86" i="82"/>
  <c r="AM85" i="82"/>
  <c r="AB87" i="82"/>
  <c r="AM86" i="82"/>
  <c r="AB88" i="82"/>
  <c r="AB89" i="82"/>
  <c r="AM87" i="82"/>
  <c r="AB90" i="82"/>
  <c r="AB91" i="82"/>
  <c r="AM88" i="82"/>
  <c r="AB92" i="82"/>
  <c r="AM89" i="82"/>
  <c r="AB93" i="82"/>
  <c r="AM90" i="82"/>
  <c r="AB94" i="82"/>
  <c r="AM91" i="82"/>
  <c r="AM92" i="82"/>
  <c r="AM93" i="82"/>
  <c r="AB95" i="82"/>
  <c r="AM94" i="82"/>
  <c r="AB96" i="82"/>
  <c r="AM95" i="82"/>
  <c r="AB97" i="82"/>
  <c r="AB98" i="82"/>
  <c r="AB99" i="82"/>
  <c r="AM96" i="82"/>
  <c r="AB100" i="82"/>
  <c r="AM97" i="82"/>
  <c r="AM98" i="82"/>
  <c r="AB101" i="82"/>
  <c r="AB102" i="82"/>
  <c r="AM99" i="82"/>
  <c r="AM100" i="82"/>
  <c r="AB103" i="82"/>
  <c r="AM101" i="82"/>
  <c r="AM102" i="82"/>
  <c r="AB104" i="82"/>
  <c r="AM103" i="82"/>
  <c r="AB105" i="82"/>
  <c r="AM104" i="82"/>
  <c r="AB106" i="82"/>
  <c r="AB107" i="82"/>
  <c r="AB108" i="82"/>
  <c r="AM105" i="82"/>
  <c r="AB109" i="82"/>
  <c r="AM106" i="82"/>
  <c r="AM107" i="82"/>
  <c r="AM108" i="82"/>
  <c r="AB110" i="82"/>
  <c r="AM109" i="82"/>
  <c r="AB111" i="82"/>
  <c r="AB112" i="82"/>
  <c r="AB113" i="82"/>
  <c r="AM110" i="82"/>
  <c r="AM111" i="82"/>
  <c r="AM112" i="82"/>
  <c r="AB114" i="82"/>
  <c r="AM113" i="82"/>
  <c r="AB115" i="82"/>
  <c r="AB116" i="82"/>
  <c r="AB117" i="82"/>
  <c r="AM114" i="82"/>
  <c r="AM115" i="82"/>
  <c r="AM116" i="82"/>
  <c r="AB118" i="82"/>
  <c r="AM117" i="82"/>
  <c r="AB119" i="82"/>
  <c r="AB120" i="82"/>
  <c r="AB121" i="82"/>
  <c r="AM118" i="82"/>
  <c r="AM119" i="82"/>
  <c r="AM120" i="82"/>
  <c r="AB122" i="82"/>
  <c r="AM121" i="82"/>
  <c r="AB123" i="82"/>
  <c r="AB124" i="82"/>
  <c r="AB125" i="82"/>
  <c r="AM122" i="82"/>
  <c r="AM123" i="82"/>
  <c r="AM124" i="82"/>
  <c r="AB126" i="82"/>
  <c r="AM125" i="82"/>
  <c r="AB127" i="82"/>
  <c r="AB128" i="82"/>
  <c r="AB129" i="82"/>
  <c r="AM126" i="82"/>
  <c r="AM127" i="82"/>
  <c r="AM128" i="82"/>
  <c r="AB130" i="82"/>
  <c r="AM129" i="82"/>
  <c r="AB131" i="82"/>
  <c r="AB132" i="82"/>
  <c r="AB133" i="82"/>
  <c r="AM130" i="82"/>
  <c r="AM131" i="82"/>
  <c r="AM132" i="82"/>
  <c r="AB134" i="82"/>
  <c r="AM133" i="82"/>
  <c r="AB135" i="82"/>
  <c r="AB136" i="82"/>
  <c r="AB137" i="82"/>
  <c r="AM134" i="82"/>
  <c r="AB138" i="82"/>
  <c r="AM135" i="82"/>
  <c r="AB139" i="82"/>
  <c r="AM136" i="82"/>
  <c r="AM137" i="82"/>
  <c r="AM138" i="82"/>
  <c r="AB140" i="82"/>
  <c r="AM139" i="82"/>
  <c r="AB141" i="82"/>
  <c r="AB142" i="82"/>
  <c r="AM140" i="82"/>
  <c r="AB143" i="82"/>
  <c r="AB144" i="82"/>
  <c r="AM141" i="82"/>
  <c r="AM142" i="82"/>
  <c r="AB145" i="82"/>
  <c r="AM143" i="82"/>
  <c r="AM144" i="82"/>
  <c r="AB146" i="82"/>
  <c r="AM145" i="82"/>
  <c r="AB147" i="82"/>
  <c r="AB148" i="82"/>
  <c r="AB149" i="82"/>
  <c r="AM146" i="82"/>
  <c r="AM147" i="82"/>
  <c r="AM148" i="82"/>
  <c r="AB150" i="82"/>
  <c r="AM149" i="82"/>
  <c r="AB151" i="82"/>
  <c r="AB152" i="82"/>
  <c r="AB153" i="82"/>
  <c r="AM150" i="82"/>
  <c r="AM151" i="82"/>
  <c r="AM152" i="82"/>
  <c r="AB154" i="82"/>
  <c r="AM153" i="82"/>
  <c r="AB155" i="82"/>
  <c r="AB156" i="82"/>
  <c r="AB157" i="82"/>
  <c r="AM154" i="82"/>
  <c r="AB158" i="82"/>
  <c r="AM155" i="82"/>
  <c r="AB159" i="82"/>
  <c r="AM156" i="82"/>
  <c r="AM157" i="82"/>
  <c r="AM158" i="82"/>
  <c r="AB160" i="82"/>
  <c r="AM159" i="82"/>
  <c r="AB161" i="82"/>
  <c r="AB162" i="82"/>
  <c r="AM160" i="82"/>
  <c r="AB163" i="82"/>
  <c r="AB164" i="82"/>
  <c r="AM161" i="82"/>
  <c r="AM162" i="82"/>
  <c r="AB165" i="82"/>
  <c r="AM163" i="82"/>
  <c r="AM164" i="82"/>
  <c r="AB166" i="82"/>
  <c r="AM165" i="82"/>
  <c r="AB167" i="82"/>
  <c r="AB168" i="82"/>
  <c r="AM166" i="82"/>
  <c r="AB169" i="82"/>
  <c r="AB170" i="82"/>
  <c r="AM167" i="82"/>
  <c r="AB171" i="82"/>
  <c r="AM168" i="82"/>
  <c r="AM169" i="82"/>
  <c r="AM170" i="82"/>
  <c r="AB172" i="82"/>
  <c r="AM171" i="82"/>
  <c r="AB173" i="82"/>
  <c r="AM172" i="82"/>
  <c r="AB174" i="82"/>
  <c r="AB175" i="82"/>
  <c r="AB176" i="82"/>
  <c r="AM173" i="82"/>
  <c r="AB177" i="82"/>
  <c r="AM174" i="82"/>
  <c r="AB178" i="82"/>
  <c r="AM175" i="82"/>
  <c r="AB179" i="82"/>
  <c r="AM176" i="82"/>
  <c r="AM177" i="82"/>
  <c r="AM178" i="82"/>
  <c r="AB180" i="82"/>
  <c r="AM179" i="82"/>
  <c r="AB181" i="82"/>
  <c r="AB182" i="82"/>
  <c r="AM180" i="82"/>
  <c r="AM181" i="82"/>
  <c r="AB183" i="82"/>
  <c r="AM182" i="82"/>
  <c r="AB184" i="82"/>
  <c r="AM183" i="82"/>
  <c r="AB185" i="82"/>
  <c r="AM184" i="82"/>
  <c r="AB186" i="82"/>
  <c r="AM185" i="82"/>
  <c r="AB187" i="82"/>
  <c r="AM186" i="82"/>
  <c r="AB188" i="82"/>
  <c r="AM187" i="82"/>
  <c r="AB189" i="82"/>
  <c r="AM188" i="82"/>
  <c r="AB190" i="82"/>
  <c r="AM189" i="82"/>
  <c r="AB191" i="82"/>
  <c r="AM190" i="82"/>
  <c r="AB192" i="82"/>
  <c r="AB193" i="82"/>
  <c r="AM191" i="82"/>
  <c r="AB194" i="82"/>
  <c r="AB195" i="82"/>
  <c r="AM192" i="82"/>
  <c r="AB196" i="82"/>
  <c r="AM193" i="82"/>
  <c r="AM194" i="82"/>
  <c r="AM195" i="82"/>
  <c r="AB197" i="82"/>
  <c r="AM196" i="82"/>
  <c r="AB198" i="82"/>
  <c r="AM197" i="82"/>
  <c r="AB199" i="82"/>
  <c r="AM199" i="82" s="1"/>
  <c r="AB200" i="82"/>
  <c r="AM198" i="82"/>
  <c r="AB201" i="82"/>
  <c r="AM201" i="82" s="1"/>
  <c r="AM200" i="82"/>
  <c r="AB13" i="82" l="1"/>
  <c r="AM76" i="82"/>
  <c r="AM68" i="82"/>
  <c r="AM75" i="82"/>
  <c r="AM67" i="82"/>
  <c r="AM74" i="82"/>
  <c r="AM73" i="82"/>
  <c r="AM72" i="82"/>
  <c r="AM71" i="82"/>
  <c r="AM70" i="82"/>
  <c r="AM69" i="82"/>
  <c r="AC26" i="82" s="1"/>
  <c r="AC27" i="82"/>
  <c r="AN26" i="82"/>
  <c r="AD26" i="82"/>
  <c r="AC28" i="82"/>
  <c r="AD27" i="82"/>
  <c r="AN27" i="82"/>
  <c r="AO26" i="82"/>
  <c r="AE26" i="82"/>
  <c r="AC29" i="82"/>
  <c r="AD28" i="82"/>
  <c r="AN28" i="82"/>
  <c r="AO27" i="82"/>
  <c r="AE27" i="82"/>
  <c r="AP26" i="82"/>
  <c r="T26" i="82"/>
  <c r="AC30" i="82"/>
  <c r="AD29" i="82"/>
  <c r="AN29" i="82"/>
  <c r="AE28" i="82"/>
  <c r="AO28" i="82"/>
  <c r="T27" i="82"/>
  <c r="AP27" i="82"/>
  <c r="AC31" i="82"/>
  <c r="AC32" i="82"/>
  <c r="AD30" i="82"/>
  <c r="AN30" i="82"/>
  <c r="AE29" i="82"/>
  <c r="T28" i="82"/>
  <c r="AP28" i="82"/>
  <c r="AC33" i="82"/>
  <c r="AD31" i="82"/>
  <c r="AN31" i="82"/>
  <c r="AD32" i="82"/>
  <c r="AN32" i="82"/>
  <c r="AE30" i="82"/>
  <c r="AO30" i="82"/>
  <c r="AP29" i="82"/>
  <c r="T29" i="82"/>
  <c r="AC34" i="82"/>
  <c r="AC35" i="82"/>
  <c r="AC36" i="82"/>
  <c r="AD33" i="82"/>
  <c r="AN33" i="82"/>
  <c r="AO31" i="82"/>
  <c r="AE31" i="82"/>
  <c r="AO32" i="82"/>
  <c r="AE32" i="82"/>
  <c r="T30" i="82"/>
  <c r="AP30" i="82"/>
  <c r="AD34" i="82"/>
  <c r="AN34" i="82"/>
  <c r="AC37" i="82"/>
  <c r="AD35" i="82"/>
  <c r="AN35" i="82"/>
  <c r="AD36" i="82"/>
  <c r="AN36" i="82"/>
  <c r="AO33" i="82"/>
  <c r="AE33" i="82"/>
  <c r="AP31" i="82"/>
  <c r="T31" i="82"/>
  <c r="T32" i="82"/>
  <c r="AP32" i="82"/>
  <c r="AO34" i="82"/>
  <c r="AE34" i="82"/>
  <c r="AC38" i="82"/>
  <c r="AD37" i="82"/>
  <c r="AN37" i="82"/>
  <c r="AE35" i="82"/>
  <c r="AO35" i="82"/>
  <c r="AE36" i="82"/>
  <c r="AO36" i="82"/>
  <c r="AP33" i="82"/>
  <c r="T33" i="82"/>
  <c r="T34" i="82"/>
  <c r="AP34" i="82"/>
  <c r="AC39" i="82"/>
  <c r="AD38" i="82"/>
  <c r="AN38" i="82"/>
  <c r="AE37" i="82"/>
  <c r="AP35" i="82"/>
  <c r="T35" i="82"/>
  <c r="AP36" i="82"/>
  <c r="T36" i="82"/>
  <c r="AC40" i="82"/>
  <c r="AD39" i="82"/>
  <c r="AN39" i="82"/>
  <c r="AE38" i="82"/>
  <c r="AO38" i="82"/>
  <c r="AP37" i="82"/>
  <c r="T37" i="82"/>
  <c r="AC41" i="82"/>
  <c r="AC42" i="82"/>
  <c r="AC43" i="82"/>
  <c r="AD40" i="82"/>
  <c r="AN40" i="82"/>
  <c r="AO39" i="82"/>
  <c r="AE39" i="82"/>
  <c r="T38" i="82"/>
  <c r="AP38" i="82"/>
  <c r="AD41" i="82"/>
  <c r="AN41" i="82"/>
  <c r="AC44" i="82"/>
  <c r="AC45" i="82"/>
  <c r="AD42" i="82"/>
  <c r="AN42" i="82"/>
  <c r="AN43" i="82"/>
  <c r="AD43" i="82"/>
  <c r="AE40" i="82"/>
  <c r="AO40" i="82"/>
  <c r="AP39" i="82"/>
  <c r="T39" i="82"/>
  <c r="AE41" i="82"/>
  <c r="AO41" i="82"/>
  <c r="AC46" i="82"/>
  <c r="AC47" i="82"/>
  <c r="AN44" i="82"/>
  <c r="AD44" i="82"/>
  <c r="AN45" i="82"/>
  <c r="AD45" i="82"/>
  <c r="AE42" i="82"/>
  <c r="AO42" i="82"/>
  <c r="AE43" i="82"/>
  <c r="AO43" i="82"/>
  <c r="T40" i="82"/>
  <c r="AP40" i="82"/>
  <c r="AP41" i="82"/>
  <c r="T41" i="82"/>
  <c r="AC48" i="82"/>
  <c r="AD46" i="82"/>
  <c r="AN46" i="82"/>
  <c r="AN47" i="82"/>
  <c r="AE44" i="82"/>
  <c r="AO44" i="82"/>
  <c r="AE45" i="82"/>
  <c r="AO45" i="82"/>
  <c r="AP42" i="82"/>
  <c r="T42" i="82"/>
  <c r="T43" i="82"/>
  <c r="AP43" i="82"/>
  <c r="AC49" i="82"/>
  <c r="AN48" i="82"/>
  <c r="AO46" i="82"/>
  <c r="AE46" i="82"/>
  <c r="AP44" i="82"/>
  <c r="T44" i="82"/>
  <c r="T45" i="82"/>
  <c r="AP45" i="82"/>
  <c r="AC50" i="82"/>
  <c r="AN49" i="82"/>
  <c r="AP46" i="82"/>
  <c r="T46" i="82"/>
  <c r="AC51" i="82"/>
  <c r="AC52" i="82"/>
  <c r="AN50" i="82"/>
  <c r="AC53" i="82"/>
  <c r="AC54" i="82"/>
  <c r="AN51" i="82"/>
  <c r="AN52" i="82"/>
  <c r="AC55" i="82"/>
  <c r="AN53" i="82"/>
  <c r="AN54" i="82"/>
  <c r="AC56" i="82"/>
  <c r="AN55" i="82"/>
  <c r="AC57" i="82"/>
  <c r="AC58" i="82"/>
  <c r="AN56" i="82"/>
  <c r="AN57" i="82"/>
  <c r="AC59" i="82"/>
  <c r="AN58" i="82"/>
  <c r="AC60" i="82"/>
  <c r="AN59" i="82"/>
  <c r="AC61" i="82"/>
  <c r="AN60" i="82"/>
  <c r="AC62" i="82"/>
  <c r="AN61" i="82"/>
  <c r="AC63" i="82"/>
  <c r="AN62" i="82"/>
  <c r="AC64" i="82"/>
  <c r="AN63" i="82"/>
  <c r="AC65" i="82"/>
  <c r="AN64" i="82"/>
  <c r="AC66" i="82"/>
  <c r="AN65" i="82"/>
  <c r="AC67" i="82"/>
  <c r="AN66" i="82"/>
  <c r="AC68" i="82"/>
  <c r="AN67" i="82"/>
  <c r="AC69" i="82"/>
  <c r="AN68" i="82"/>
  <c r="AC70" i="82"/>
  <c r="AN69" i="82"/>
  <c r="AC71" i="82"/>
  <c r="AN70" i="82"/>
  <c r="AC72" i="82"/>
  <c r="AN71" i="82"/>
  <c r="AC73" i="82"/>
  <c r="AN72" i="82"/>
  <c r="AC74" i="82"/>
  <c r="AN73" i="82"/>
  <c r="AC75" i="82"/>
  <c r="AN74" i="82"/>
  <c r="AC76" i="82"/>
  <c r="AN75" i="82"/>
  <c r="AC77" i="82"/>
  <c r="AN76" i="82"/>
  <c r="AC78" i="82"/>
  <c r="AN77" i="82"/>
  <c r="AC79" i="82"/>
  <c r="AN78" i="82"/>
  <c r="AC80" i="82"/>
  <c r="AN79" i="82"/>
  <c r="AC81" i="82"/>
  <c r="AN80" i="82"/>
  <c r="AC82" i="82"/>
  <c r="AN81" i="82"/>
  <c r="AC83" i="82"/>
  <c r="AN82" i="82"/>
  <c r="AC84" i="82"/>
  <c r="AN83" i="82"/>
  <c r="AC85" i="82"/>
  <c r="AN84" i="82"/>
  <c r="AC86" i="82"/>
  <c r="AN85" i="82"/>
  <c r="AC87" i="82"/>
  <c r="AN86" i="82"/>
  <c r="AC88" i="82"/>
  <c r="AN87" i="82"/>
  <c r="AC89" i="82"/>
  <c r="AN88" i="82"/>
  <c r="AC90" i="82"/>
  <c r="AN89" i="82"/>
  <c r="AC91" i="82"/>
  <c r="AN90" i="82"/>
  <c r="AC92" i="82"/>
  <c r="AN91" i="82"/>
  <c r="AC93" i="82"/>
  <c r="AN92" i="82"/>
  <c r="AC94" i="82"/>
  <c r="AN93" i="82"/>
  <c r="AC95" i="82"/>
  <c r="AN94" i="82"/>
  <c r="AC96" i="82"/>
  <c r="AN95" i="82"/>
  <c r="AC97" i="82"/>
  <c r="AN96" i="82"/>
  <c r="AC98" i="82"/>
  <c r="AN97" i="82"/>
  <c r="AC99" i="82"/>
  <c r="AN98" i="82"/>
  <c r="AC100" i="82"/>
  <c r="AN99" i="82"/>
  <c r="AC101" i="82"/>
  <c r="AN100" i="82"/>
  <c r="AC102" i="82"/>
  <c r="AN101" i="82"/>
  <c r="AC103" i="82"/>
  <c r="AC104" i="82"/>
  <c r="AC105" i="82"/>
  <c r="AN102" i="82"/>
  <c r="AC106" i="82"/>
  <c r="AN103" i="82"/>
  <c r="AN104" i="82"/>
  <c r="AN105" i="82"/>
  <c r="AC107" i="82"/>
  <c r="AN106" i="82"/>
  <c r="AC108" i="82"/>
  <c r="AC109" i="82"/>
  <c r="AN107" i="82"/>
  <c r="AC110" i="82"/>
  <c r="AC111" i="82"/>
  <c r="AN108" i="82"/>
  <c r="AN109" i="82"/>
  <c r="AC112" i="82"/>
  <c r="AN110" i="82"/>
  <c r="AN111" i="82"/>
  <c r="AC113" i="82"/>
  <c r="AN112" i="82"/>
  <c r="AC114" i="82"/>
  <c r="AC115" i="82"/>
  <c r="AN113" i="82"/>
  <c r="AN114" i="82"/>
  <c r="AC116" i="82"/>
  <c r="AN115" i="82"/>
  <c r="AC117" i="82"/>
  <c r="AN116" i="82"/>
  <c r="AC118" i="82"/>
  <c r="AN117" i="82"/>
  <c r="AC119" i="82"/>
  <c r="AN118" i="82"/>
  <c r="AC120" i="82"/>
  <c r="AN119" i="82"/>
  <c r="AC121" i="82"/>
  <c r="AN120" i="82"/>
  <c r="AC122" i="82"/>
  <c r="AN121" i="82"/>
  <c r="AC123" i="82"/>
  <c r="AN122" i="82"/>
  <c r="AC124" i="82"/>
  <c r="AN123" i="82"/>
  <c r="AC125" i="82"/>
  <c r="AN124" i="82"/>
  <c r="AC126" i="82"/>
  <c r="AN125" i="82"/>
  <c r="AC127" i="82"/>
  <c r="AC128" i="82"/>
  <c r="AC129" i="82"/>
  <c r="AN126" i="82"/>
  <c r="AC130" i="82"/>
  <c r="AN127" i="82"/>
  <c r="AC131" i="82"/>
  <c r="AN128" i="82"/>
  <c r="AN129" i="82"/>
  <c r="AC132" i="82"/>
  <c r="AN130" i="82"/>
  <c r="AN131" i="82"/>
  <c r="AC133" i="82"/>
  <c r="AN132" i="82"/>
  <c r="AC134" i="82"/>
  <c r="AC135" i="82"/>
  <c r="AN133" i="82"/>
  <c r="AC136" i="82"/>
  <c r="AC137" i="82"/>
  <c r="AN134" i="82"/>
  <c r="AC138" i="82"/>
  <c r="AN135" i="82"/>
  <c r="AC139" i="82"/>
  <c r="AC140" i="82"/>
  <c r="AN136" i="82"/>
  <c r="AC141" i="82"/>
  <c r="AN137" i="82"/>
  <c r="AC142" i="82"/>
  <c r="AN138" i="82"/>
  <c r="AN139" i="82"/>
  <c r="AC143" i="82"/>
  <c r="AN140" i="82"/>
  <c r="AN141" i="82"/>
  <c r="AN142" i="82"/>
  <c r="AC144" i="82"/>
  <c r="AN143" i="82"/>
  <c r="AC145" i="82"/>
  <c r="AN144" i="82"/>
  <c r="AC146" i="82"/>
  <c r="AN145" i="82"/>
  <c r="AC147" i="82"/>
  <c r="AN146" i="82"/>
  <c r="AC148" i="82"/>
  <c r="AN147" i="82"/>
  <c r="AC149" i="82"/>
  <c r="AN148" i="82"/>
  <c r="AC150" i="82"/>
  <c r="AC151" i="82"/>
  <c r="AC152" i="82"/>
  <c r="AN149" i="82"/>
  <c r="AC153" i="82"/>
  <c r="AN150" i="82"/>
  <c r="AC154" i="82"/>
  <c r="AN151" i="82"/>
  <c r="AN152" i="82"/>
  <c r="AC155" i="82"/>
  <c r="AC156" i="82"/>
  <c r="AN153" i="82"/>
  <c r="AN154" i="82"/>
  <c r="AC157" i="82"/>
  <c r="AN155" i="82"/>
  <c r="AN156" i="82"/>
  <c r="AC158" i="82"/>
  <c r="AN157" i="82"/>
  <c r="AC159" i="82"/>
  <c r="AN158" i="82"/>
  <c r="AC160" i="82"/>
  <c r="AC161" i="82"/>
  <c r="AC162" i="82"/>
  <c r="AN159" i="82"/>
  <c r="AN160" i="82"/>
  <c r="AC163" i="82"/>
  <c r="AN161" i="82"/>
  <c r="AC164" i="82"/>
  <c r="AC165" i="82"/>
  <c r="AN162" i="82"/>
  <c r="AN163" i="82"/>
  <c r="AC166" i="82"/>
  <c r="AN164" i="82"/>
  <c r="AN165" i="82"/>
  <c r="AC167" i="82"/>
  <c r="AN166" i="82"/>
  <c r="AC168" i="82"/>
  <c r="AN167" i="82"/>
  <c r="AC169" i="82"/>
  <c r="AC170" i="82"/>
  <c r="AC171" i="82"/>
  <c r="AN168" i="82"/>
  <c r="AC172" i="82"/>
  <c r="AN169" i="82"/>
  <c r="AC173" i="82"/>
  <c r="AN170" i="82"/>
  <c r="AC174" i="82"/>
  <c r="AN171" i="82"/>
  <c r="AC175" i="82"/>
  <c r="AN172" i="82"/>
  <c r="AN173" i="82"/>
  <c r="AN174" i="82"/>
  <c r="AC176" i="82"/>
  <c r="AN175" i="82"/>
  <c r="AC177" i="82"/>
  <c r="AN176" i="82"/>
  <c r="AC178" i="82"/>
  <c r="AN177" i="82"/>
  <c r="AC179" i="82"/>
  <c r="AC180" i="82"/>
  <c r="AN178" i="82"/>
  <c r="AC181" i="82"/>
  <c r="AC182" i="82"/>
  <c r="AN179" i="82"/>
  <c r="AC183" i="82"/>
  <c r="AN180" i="82"/>
  <c r="AN181" i="82"/>
  <c r="AC184" i="82"/>
  <c r="AC185" i="82"/>
  <c r="AN182" i="82"/>
  <c r="AN183" i="82"/>
  <c r="AC186" i="82"/>
  <c r="AN184" i="82"/>
  <c r="AN185" i="82"/>
  <c r="AC187" i="82"/>
  <c r="AN186" i="82"/>
  <c r="AC188" i="82"/>
  <c r="AN187" i="82"/>
  <c r="AC189" i="82"/>
  <c r="AN189" i="82" s="1"/>
  <c r="AC190" i="82"/>
  <c r="AC191" i="82"/>
  <c r="AC192" i="82"/>
  <c r="AN188" i="82"/>
  <c r="AC193" i="82"/>
  <c r="AN190" i="82"/>
  <c r="AC194" i="82"/>
  <c r="AN191" i="82"/>
  <c r="AN192" i="82"/>
  <c r="AC195" i="82"/>
  <c r="AN193" i="82"/>
  <c r="AN194" i="82"/>
  <c r="AC196" i="82"/>
  <c r="AC197" i="82"/>
  <c r="AN195" i="82"/>
  <c r="AC198" i="82"/>
  <c r="AN196" i="82"/>
  <c r="AN197" i="82"/>
  <c r="AC199" i="82"/>
  <c r="AN198" i="82"/>
  <c r="AC200" i="82"/>
  <c r="AN200" i="82" s="1"/>
  <c r="AC201" i="82"/>
  <c r="AN201" i="82" s="1"/>
  <c r="AN199" i="82"/>
  <c r="AC13" i="82" l="1"/>
  <c r="AD47" i="82"/>
  <c r="AO37" i="82"/>
  <c r="AO29" i="82"/>
  <c r="AD48" i="82"/>
  <c r="AO48" i="82"/>
  <c r="AD49" i="82"/>
  <c r="AO47" i="82"/>
  <c r="AE47" i="82"/>
  <c r="AD50" i="82"/>
  <c r="AO49" i="82"/>
  <c r="T47" i="82"/>
  <c r="AP47" i="82"/>
  <c r="AD51" i="82"/>
  <c r="AO50" i="82"/>
  <c r="AD52" i="82"/>
  <c r="AO51" i="82"/>
  <c r="AD53" i="82"/>
  <c r="AO52" i="82"/>
  <c r="AD54" i="82"/>
  <c r="AO53" i="82"/>
  <c r="AD55" i="82"/>
  <c r="AO54" i="82"/>
  <c r="AD56" i="82"/>
  <c r="AO55" i="82"/>
  <c r="AD57" i="82"/>
  <c r="AO56" i="82"/>
  <c r="AD58" i="82"/>
  <c r="AO57" i="82"/>
  <c r="AD59" i="82"/>
  <c r="AO58" i="82"/>
  <c r="AD60" i="82"/>
  <c r="AO59" i="82"/>
  <c r="AD61" i="82"/>
  <c r="AO60" i="82"/>
  <c r="AD62" i="82"/>
  <c r="AO61" i="82"/>
  <c r="AD63" i="82"/>
  <c r="AO62" i="82"/>
  <c r="AD64" i="82"/>
  <c r="AO63" i="82"/>
  <c r="AD65" i="82"/>
  <c r="AO64" i="82"/>
  <c r="AD66" i="82"/>
  <c r="AO65" i="82"/>
  <c r="AD67" i="82"/>
  <c r="AO66" i="82"/>
  <c r="AD68" i="82"/>
  <c r="AO67" i="82"/>
  <c r="AD69" i="82"/>
  <c r="AO68" i="82"/>
  <c r="AD70" i="82"/>
  <c r="AO69" i="82"/>
  <c r="AD71" i="82"/>
  <c r="AO70" i="82"/>
  <c r="AD72" i="82"/>
  <c r="AO71" i="82"/>
  <c r="AD73" i="82"/>
  <c r="AO72" i="82"/>
  <c r="AD74" i="82"/>
  <c r="AO73" i="82"/>
  <c r="AD75" i="82"/>
  <c r="AO74" i="82"/>
  <c r="AD76" i="82"/>
  <c r="AO75" i="82"/>
  <c r="AD77" i="82"/>
  <c r="AO76" i="82"/>
  <c r="AD78" i="82"/>
  <c r="AO77" i="82"/>
  <c r="AD79" i="82"/>
  <c r="AO78" i="82"/>
  <c r="AD80" i="82"/>
  <c r="AO79" i="82"/>
  <c r="AD81" i="82"/>
  <c r="AO80" i="82"/>
  <c r="AD82" i="82"/>
  <c r="AO81" i="82"/>
  <c r="AD83" i="82"/>
  <c r="AO82" i="82"/>
  <c r="AD84" i="82"/>
  <c r="AO83" i="82"/>
  <c r="AD85" i="82"/>
  <c r="AO84" i="82"/>
  <c r="AD86" i="82"/>
  <c r="AO85" i="82"/>
  <c r="AD87" i="82"/>
  <c r="AO86" i="82"/>
  <c r="AD88" i="82"/>
  <c r="AO87" i="82"/>
  <c r="AD89" i="82"/>
  <c r="AO88" i="82"/>
  <c r="AD90" i="82"/>
  <c r="AO89" i="82"/>
  <c r="AD91" i="82"/>
  <c r="AO90" i="82"/>
  <c r="AD92" i="82"/>
  <c r="AO91" i="82"/>
  <c r="AD93" i="82"/>
  <c r="AO92" i="82"/>
  <c r="AD94" i="82"/>
  <c r="AO93" i="82"/>
  <c r="AD95" i="82"/>
  <c r="AO94" i="82"/>
  <c r="AD96" i="82"/>
  <c r="AO95" i="82"/>
  <c r="AD97" i="82"/>
  <c r="AO96" i="82"/>
  <c r="AD98" i="82"/>
  <c r="AO97" i="82"/>
  <c r="AD99" i="82"/>
  <c r="AO98" i="82"/>
  <c r="AD100" i="82"/>
  <c r="AO99" i="82"/>
  <c r="AD101" i="82"/>
  <c r="AO100" i="82"/>
  <c r="AD102" i="82"/>
  <c r="AO101" i="82"/>
  <c r="AD103" i="82"/>
  <c r="AO102" i="82"/>
  <c r="AD104" i="82"/>
  <c r="AO103" i="82"/>
  <c r="AD105" i="82"/>
  <c r="AO104" i="82"/>
  <c r="AD106" i="82"/>
  <c r="AO105" i="82"/>
  <c r="AD107" i="82"/>
  <c r="AO106" i="82"/>
  <c r="AD108" i="82"/>
  <c r="AO107" i="82"/>
  <c r="AD109" i="82"/>
  <c r="AO108" i="82"/>
  <c r="AD110" i="82"/>
  <c r="AO109" i="82"/>
  <c r="AD111" i="82"/>
  <c r="AO110" i="82"/>
  <c r="AD112" i="82"/>
  <c r="AO111" i="82"/>
  <c r="AD113" i="82"/>
  <c r="AO112" i="82"/>
  <c r="AD114" i="82"/>
  <c r="AO113" i="82"/>
  <c r="AD115" i="82"/>
  <c r="AO114" i="82"/>
  <c r="AD116" i="82"/>
  <c r="AO115" i="82"/>
  <c r="AD117" i="82"/>
  <c r="AO116" i="82"/>
  <c r="AD118" i="82"/>
  <c r="AO117" i="82"/>
  <c r="AD119" i="82"/>
  <c r="AO118" i="82"/>
  <c r="AD120" i="82"/>
  <c r="AO119" i="82"/>
  <c r="AD121" i="82"/>
  <c r="AO120" i="82"/>
  <c r="AD122" i="82"/>
  <c r="AO121" i="82"/>
  <c r="AD123" i="82"/>
  <c r="AO122" i="82"/>
  <c r="AD124" i="82"/>
  <c r="AO123" i="82"/>
  <c r="AD125" i="82"/>
  <c r="AO124" i="82"/>
  <c r="AD126" i="82"/>
  <c r="AO125" i="82"/>
  <c r="AD127" i="82"/>
  <c r="AO126" i="82"/>
  <c r="AD128" i="82"/>
  <c r="AO127" i="82"/>
  <c r="AD129" i="82"/>
  <c r="AO128" i="82"/>
  <c r="AD130" i="82"/>
  <c r="AO129" i="82"/>
  <c r="AD131" i="82"/>
  <c r="AO130" i="82"/>
  <c r="AD132" i="82"/>
  <c r="AO131" i="82"/>
  <c r="AD133" i="82"/>
  <c r="AO132" i="82"/>
  <c r="AD134" i="82"/>
  <c r="AO133" i="82"/>
  <c r="AD135" i="82"/>
  <c r="AO134" i="82"/>
  <c r="AD136" i="82"/>
  <c r="AO135" i="82"/>
  <c r="AD137" i="82"/>
  <c r="AO136" i="82"/>
  <c r="AD138" i="82"/>
  <c r="AO137" i="82"/>
  <c r="AD139" i="82"/>
  <c r="AO138" i="82"/>
  <c r="AD140" i="82"/>
  <c r="AO139" i="82"/>
  <c r="AD141" i="82"/>
  <c r="AO140" i="82"/>
  <c r="AD142" i="82"/>
  <c r="AO141" i="82"/>
  <c r="AD143" i="82"/>
  <c r="AO142" i="82"/>
  <c r="AD144" i="82"/>
  <c r="AO143" i="82"/>
  <c r="AD145" i="82"/>
  <c r="AO144" i="82"/>
  <c r="AD146" i="82"/>
  <c r="AO145" i="82"/>
  <c r="AD147" i="82"/>
  <c r="AO146" i="82"/>
  <c r="AD148" i="82"/>
  <c r="AO147" i="82"/>
  <c r="AD149" i="82"/>
  <c r="AO148" i="82"/>
  <c r="AD150" i="82"/>
  <c r="AO149" i="82"/>
  <c r="AD151" i="82"/>
  <c r="AO150" i="82"/>
  <c r="AD152" i="82"/>
  <c r="AO151" i="82"/>
  <c r="AD153" i="82"/>
  <c r="AO152" i="82"/>
  <c r="AD154" i="82"/>
  <c r="AO153" i="82"/>
  <c r="AD155" i="82"/>
  <c r="AO154" i="82"/>
  <c r="AD156" i="82"/>
  <c r="AO155" i="82"/>
  <c r="AD157" i="82"/>
  <c r="AO156" i="82"/>
  <c r="AD158" i="82"/>
  <c r="AO157" i="82"/>
  <c r="AD159" i="82"/>
  <c r="AO158" i="82"/>
  <c r="AD160" i="82"/>
  <c r="AO159" i="82"/>
  <c r="AD161" i="82"/>
  <c r="AO160" i="82"/>
  <c r="AD162" i="82"/>
  <c r="AO161" i="82"/>
  <c r="AD163" i="82"/>
  <c r="AO162" i="82"/>
  <c r="AD164" i="82"/>
  <c r="AO163" i="82"/>
  <c r="AD165" i="82"/>
  <c r="AO164" i="82"/>
  <c r="AD166" i="82"/>
  <c r="AO165" i="82"/>
  <c r="AD167" i="82"/>
  <c r="AO166" i="82"/>
  <c r="AD168" i="82"/>
  <c r="AO167" i="82"/>
  <c r="AD169" i="82"/>
  <c r="AO168" i="82"/>
  <c r="AD170" i="82"/>
  <c r="AO169" i="82"/>
  <c r="AD171" i="82"/>
  <c r="AO170" i="82"/>
  <c r="AD172" i="82"/>
  <c r="AO171" i="82"/>
  <c r="AD173" i="82"/>
  <c r="AO172" i="82"/>
  <c r="AD174" i="82"/>
  <c r="AO173" i="82"/>
  <c r="AD175" i="82"/>
  <c r="AO174" i="82"/>
  <c r="AD176" i="82"/>
  <c r="AO175" i="82"/>
  <c r="AD177" i="82"/>
  <c r="AO176" i="82"/>
  <c r="AD178" i="82"/>
  <c r="AO177" i="82"/>
  <c r="AD179" i="82"/>
  <c r="AO178" i="82"/>
  <c r="AD180" i="82"/>
  <c r="AD181" i="82"/>
  <c r="AO179" i="82"/>
  <c r="AD182" i="82"/>
  <c r="AD183" i="82"/>
  <c r="AO180" i="82"/>
  <c r="AD184" i="82"/>
  <c r="AO181" i="82"/>
  <c r="AO182" i="82"/>
  <c r="AD185" i="82"/>
  <c r="AD186" i="82"/>
  <c r="AO183" i="82"/>
  <c r="AO184" i="82"/>
  <c r="AD187" i="82"/>
  <c r="AO185" i="82"/>
  <c r="AO186" i="82"/>
  <c r="AD188" i="82"/>
  <c r="AO187" i="82"/>
  <c r="AD189" i="82"/>
  <c r="AD190" i="82"/>
  <c r="AO188" i="82"/>
  <c r="AO189" i="82"/>
  <c r="AD191" i="82"/>
  <c r="AO190" i="82"/>
  <c r="AD192" i="82"/>
  <c r="AD193" i="82"/>
  <c r="AO191" i="82"/>
  <c r="AD194" i="82"/>
  <c r="AD195" i="82"/>
  <c r="AO192" i="82"/>
  <c r="AD196" i="82"/>
  <c r="AO193" i="82"/>
  <c r="AO194" i="82"/>
  <c r="AD197" i="82"/>
  <c r="AD198" i="82"/>
  <c r="AO198" i="82" s="1"/>
  <c r="AO195" i="82"/>
  <c r="AO196" i="82"/>
  <c r="AD199" i="82"/>
  <c r="AO197" i="82"/>
  <c r="AD200" i="82"/>
  <c r="AO199" i="82"/>
  <c r="AD201" i="82"/>
  <c r="AO201" i="82" s="1"/>
  <c r="AO200" i="82"/>
  <c r="AD13" i="82" l="1"/>
  <c r="AE48" i="82"/>
  <c r="AE49" i="82"/>
  <c r="AP48" i="82"/>
  <c r="T48" i="82"/>
  <c r="AE50" i="82"/>
  <c r="T49" i="82"/>
  <c r="AP49" i="82"/>
  <c r="AE51" i="82"/>
  <c r="T50" i="82"/>
  <c r="AP50" i="82"/>
  <c r="AE52" i="82"/>
  <c r="AP51" i="82"/>
  <c r="T51" i="82"/>
  <c r="AE53" i="82"/>
  <c r="AP52" i="82"/>
  <c r="T52" i="82"/>
  <c r="AE54" i="82"/>
  <c r="AE55" i="82"/>
  <c r="T53" i="82"/>
  <c r="AP53" i="82"/>
  <c r="T54" i="82"/>
  <c r="AP54" i="82"/>
  <c r="AE56" i="82"/>
  <c r="T55" i="82"/>
  <c r="AP55" i="82"/>
  <c r="AE57" i="82"/>
  <c r="AE58" i="82"/>
  <c r="T56" i="82"/>
  <c r="AP56" i="82"/>
  <c r="AE59" i="82"/>
  <c r="T57" i="82"/>
  <c r="AP57" i="82"/>
  <c r="AP58" i="82"/>
  <c r="T58" i="82"/>
  <c r="AE60" i="82"/>
  <c r="AE61" i="82"/>
  <c r="T59" i="82"/>
  <c r="AP59" i="82"/>
  <c r="AE62" i="82"/>
  <c r="AP60" i="82"/>
  <c r="T60" i="82"/>
  <c r="AP61" i="82"/>
  <c r="T61" i="82"/>
  <c r="AE63" i="82"/>
  <c r="T62" i="82"/>
  <c r="AP62" i="82"/>
  <c r="AE64" i="82"/>
  <c r="AE65" i="82"/>
  <c r="AP63" i="82"/>
  <c r="T63" i="82"/>
  <c r="AE66" i="82"/>
  <c r="AE67" i="82"/>
  <c r="AP64" i="82"/>
  <c r="T64" i="82"/>
  <c r="T65" i="82"/>
  <c r="AP65" i="82"/>
  <c r="AP66" i="82"/>
  <c r="T66" i="82"/>
  <c r="AE68" i="82"/>
  <c r="AP67" i="82"/>
  <c r="T67" i="82"/>
  <c r="AE69" i="82"/>
  <c r="AP68" i="82"/>
  <c r="T68" i="82"/>
  <c r="AE70" i="82"/>
  <c r="AP69" i="82"/>
  <c r="T69" i="82"/>
  <c r="AE71" i="82"/>
  <c r="T70" i="82"/>
  <c r="AP70" i="82"/>
  <c r="AE72" i="82"/>
  <c r="AP71" i="82"/>
  <c r="T71" i="82"/>
  <c r="AE73" i="82"/>
  <c r="T72" i="82"/>
  <c r="AP72" i="82"/>
  <c r="AE74" i="82"/>
  <c r="AE75" i="82"/>
  <c r="AP73" i="82"/>
  <c r="T73" i="82"/>
  <c r="AE76" i="82"/>
  <c r="AE77" i="82"/>
  <c r="AE78" i="82"/>
  <c r="AP74" i="82"/>
  <c r="T74" i="82"/>
  <c r="T75" i="82"/>
  <c r="AP75" i="82"/>
  <c r="T76" i="82"/>
  <c r="AP76" i="82"/>
  <c r="AE79" i="82"/>
  <c r="AE80" i="82"/>
  <c r="AP77" i="82"/>
  <c r="T77" i="82"/>
  <c r="T78" i="82"/>
  <c r="AP78" i="82"/>
  <c r="AE81" i="82"/>
  <c r="T79" i="82"/>
  <c r="AP79" i="82"/>
  <c r="AP80" i="82"/>
  <c r="T80" i="82"/>
  <c r="AE82" i="82"/>
  <c r="T81" i="82"/>
  <c r="AP81" i="82"/>
  <c r="AE83" i="82"/>
  <c r="T82" i="82"/>
  <c r="AP82" i="82"/>
  <c r="AE84" i="82"/>
  <c r="AP83" i="82"/>
  <c r="T83" i="82"/>
  <c r="AE85" i="82"/>
  <c r="T84" i="82"/>
  <c r="AP84" i="82"/>
  <c r="AE86" i="82"/>
  <c r="AP85" i="82"/>
  <c r="T85" i="82"/>
  <c r="AE87" i="82"/>
  <c r="T86" i="82"/>
  <c r="AP86" i="82"/>
  <c r="AE88" i="82"/>
  <c r="AE89" i="82"/>
  <c r="T87" i="82"/>
  <c r="AP87" i="82"/>
  <c r="T88" i="82"/>
  <c r="AP88" i="82"/>
  <c r="AE90" i="82"/>
  <c r="T89" i="82"/>
  <c r="AP89" i="82"/>
  <c r="AE91" i="82"/>
  <c r="AE92" i="82"/>
  <c r="T90" i="82"/>
  <c r="AP90" i="82"/>
  <c r="AP91" i="82"/>
  <c r="T91" i="82"/>
  <c r="AE93" i="82"/>
  <c r="T92" i="82"/>
  <c r="AP92" i="82"/>
  <c r="AE94" i="82"/>
  <c r="AE95" i="82"/>
  <c r="T93" i="82"/>
  <c r="AP93" i="82"/>
  <c r="AP94" i="82"/>
  <c r="T94" i="82"/>
  <c r="AE96" i="82"/>
  <c r="AE97" i="82"/>
  <c r="T95" i="82"/>
  <c r="AP95" i="82"/>
  <c r="AE98" i="82"/>
  <c r="T96" i="82"/>
  <c r="AP96" i="82"/>
  <c r="T97" i="82"/>
  <c r="AP97" i="82"/>
  <c r="AE99" i="82"/>
  <c r="AP98" i="82"/>
  <c r="T98" i="82"/>
  <c r="AE100" i="82"/>
  <c r="T99" i="82"/>
  <c r="AP99" i="82"/>
  <c r="AE101" i="82"/>
  <c r="AE102" i="82"/>
  <c r="AP100" i="82"/>
  <c r="T100" i="82"/>
  <c r="AP101" i="82"/>
  <c r="T101" i="82"/>
  <c r="AE103" i="82"/>
  <c r="AP102" i="82"/>
  <c r="T102" i="82"/>
  <c r="AE104" i="82"/>
  <c r="T103" i="82"/>
  <c r="AP103" i="82"/>
  <c r="AE105" i="82"/>
  <c r="T104" i="82"/>
  <c r="AP104" i="82"/>
  <c r="AE106" i="82"/>
  <c r="AP105" i="82"/>
  <c r="T105" i="82"/>
  <c r="AE107" i="82"/>
  <c r="AE108" i="82"/>
  <c r="AP106" i="82"/>
  <c r="T106" i="82"/>
  <c r="AP107" i="82"/>
  <c r="T107" i="82"/>
  <c r="AE109" i="82"/>
  <c r="AP108" i="82"/>
  <c r="T108" i="82"/>
  <c r="AE110" i="82"/>
  <c r="AE111" i="82"/>
  <c r="AP109" i="82"/>
  <c r="T109" i="82"/>
  <c r="AE112" i="82"/>
  <c r="T110" i="82"/>
  <c r="AP110" i="82"/>
  <c r="AP111" i="82"/>
  <c r="T111" i="82"/>
  <c r="AE113" i="82"/>
  <c r="AE114" i="82"/>
  <c r="AP112" i="82"/>
  <c r="T112" i="82"/>
  <c r="AE115" i="82"/>
  <c r="AE116" i="82"/>
  <c r="T113" i="82"/>
  <c r="AP113" i="82"/>
  <c r="T114" i="82"/>
  <c r="AP114" i="82"/>
  <c r="AP115" i="82"/>
  <c r="T115" i="82"/>
  <c r="AE117" i="82"/>
  <c r="T116" i="82"/>
  <c r="AP116" i="82"/>
  <c r="AE118" i="82"/>
  <c r="AP117" i="82"/>
  <c r="T117" i="82"/>
  <c r="AE119" i="82"/>
  <c r="T118" i="82"/>
  <c r="AP118" i="82"/>
  <c r="AE120" i="82"/>
  <c r="T119" i="82"/>
  <c r="AP119" i="82"/>
  <c r="AE121" i="82"/>
  <c r="T120" i="82"/>
  <c r="AP120" i="82"/>
  <c r="AE122" i="82"/>
  <c r="AE123" i="82"/>
  <c r="AE124" i="82"/>
  <c r="AP121" i="82"/>
  <c r="T121" i="82"/>
  <c r="AP122" i="82"/>
  <c r="T122" i="82"/>
  <c r="AP123" i="82"/>
  <c r="T123" i="82"/>
  <c r="AE125" i="82"/>
  <c r="T124" i="82"/>
  <c r="AP124" i="82"/>
  <c r="AE126" i="82"/>
  <c r="AP125" i="82"/>
  <c r="T125" i="82"/>
  <c r="AE127" i="82"/>
  <c r="AE128" i="82"/>
  <c r="T126" i="82"/>
  <c r="AP126" i="82"/>
  <c r="AE129" i="82"/>
  <c r="AP127" i="82"/>
  <c r="T127" i="82"/>
  <c r="T128" i="82"/>
  <c r="AP128" i="82"/>
  <c r="AE130" i="82"/>
  <c r="T129" i="82"/>
  <c r="AP129" i="82"/>
  <c r="AE131" i="82"/>
  <c r="AE132" i="82"/>
  <c r="T130" i="82"/>
  <c r="AP130" i="82"/>
  <c r="AE133" i="82"/>
  <c r="T131" i="82"/>
  <c r="AP131" i="82"/>
  <c r="T132" i="82"/>
  <c r="AP132" i="82"/>
  <c r="AE134" i="82"/>
  <c r="T133" i="82"/>
  <c r="AP133" i="82"/>
  <c r="AE135" i="82"/>
  <c r="AE136" i="82"/>
  <c r="T134" i="82"/>
  <c r="AP134" i="82"/>
  <c r="AE137" i="82"/>
  <c r="T135" i="82"/>
  <c r="AP135" i="82"/>
  <c r="AE138" i="82"/>
  <c r="T136" i="82"/>
  <c r="AP136" i="82"/>
  <c r="AE139" i="82"/>
  <c r="AP137" i="82"/>
  <c r="T137" i="82"/>
  <c r="AE140" i="82"/>
  <c r="T138" i="82"/>
  <c r="AP138" i="82"/>
  <c r="AP139" i="82"/>
  <c r="T139" i="82"/>
  <c r="AE141" i="82"/>
  <c r="AP140" i="82"/>
  <c r="T140" i="82"/>
  <c r="AE142" i="82"/>
  <c r="AE143" i="82"/>
  <c r="T141" i="82"/>
  <c r="AP141" i="82"/>
  <c r="AE144" i="82"/>
  <c r="AE145" i="82"/>
  <c r="T142" i="82"/>
  <c r="AP142" i="82"/>
  <c r="T143" i="82"/>
  <c r="AP143" i="82"/>
  <c r="AE146" i="82"/>
  <c r="AE147" i="82"/>
  <c r="T144" i="82"/>
  <c r="AP144" i="82"/>
  <c r="AP145" i="82"/>
  <c r="T145" i="82"/>
  <c r="AE148" i="82"/>
  <c r="AE149" i="82"/>
  <c r="T146" i="82"/>
  <c r="AP146" i="82"/>
  <c r="AP147" i="82"/>
  <c r="T147" i="82"/>
  <c r="AE150" i="82"/>
  <c r="T148" i="82"/>
  <c r="AP148" i="82"/>
  <c r="AE151" i="82"/>
  <c r="T149" i="82"/>
  <c r="AP149" i="82"/>
  <c r="AE152" i="82"/>
  <c r="AP150" i="82"/>
  <c r="T150" i="82"/>
  <c r="AP151" i="82"/>
  <c r="T151" i="82"/>
  <c r="AE153" i="82"/>
  <c r="T152" i="82"/>
  <c r="AP152" i="82"/>
  <c r="AE154" i="82"/>
  <c r="T153" i="82"/>
  <c r="AP153" i="82"/>
  <c r="AE155" i="82"/>
  <c r="AE156" i="82"/>
  <c r="T154" i="82"/>
  <c r="AP154" i="82"/>
  <c r="AE157" i="82"/>
  <c r="AE158" i="82"/>
  <c r="T155" i="82"/>
  <c r="AP155" i="82"/>
  <c r="T156" i="82"/>
  <c r="AP156" i="82"/>
  <c r="AE159" i="82"/>
  <c r="T157" i="82"/>
  <c r="AP157" i="82"/>
  <c r="AP158" i="82"/>
  <c r="T158" i="82"/>
  <c r="AE160" i="82"/>
  <c r="AE161" i="82"/>
  <c r="AP159" i="82"/>
  <c r="T159" i="82"/>
  <c r="AP160" i="82"/>
  <c r="T160" i="82"/>
  <c r="AE162" i="82"/>
  <c r="AP161" i="82"/>
  <c r="T161" i="82"/>
  <c r="AE163" i="82"/>
  <c r="T162" i="82"/>
  <c r="AP162" i="82"/>
  <c r="AE164" i="82"/>
  <c r="AP163" i="82"/>
  <c r="T163" i="82"/>
  <c r="AE165" i="82"/>
  <c r="AE166" i="82"/>
  <c r="AP164" i="82"/>
  <c r="T164" i="82"/>
  <c r="AP165" i="82"/>
  <c r="T165" i="82"/>
  <c r="AE167" i="82"/>
  <c r="AP166" i="82"/>
  <c r="T166" i="82"/>
  <c r="AE168" i="82"/>
  <c r="AP167" i="82"/>
  <c r="T167" i="82"/>
  <c r="AE169" i="82"/>
  <c r="AP168" i="82"/>
  <c r="T168" i="82"/>
  <c r="AE170" i="82"/>
  <c r="AE171" i="82"/>
  <c r="T169" i="82"/>
  <c r="AP169" i="82"/>
  <c r="AE172" i="82"/>
  <c r="T170" i="82"/>
  <c r="AP170" i="82"/>
  <c r="T171" i="82"/>
  <c r="AP171" i="82"/>
  <c r="AE173" i="82"/>
  <c r="T172" i="82"/>
  <c r="AP172" i="82"/>
  <c r="AE174" i="82"/>
  <c r="AP173" i="82"/>
  <c r="T173" i="82"/>
  <c r="AE175" i="82"/>
  <c r="AE176" i="82"/>
  <c r="AP174" i="82"/>
  <c r="T174" i="82"/>
  <c r="AE177" i="82"/>
  <c r="AP175" i="82"/>
  <c r="T175" i="82"/>
  <c r="AE178" i="82"/>
  <c r="AE179" i="82"/>
  <c r="AP176" i="82"/>
  <c r="T176" i="82"/>
  <c r="AP177" i="82"/>
  <c r="T177" i="82"/>
  <c r="T178" i="82"/>
  <c r="AP178" i="82"/>
  <c r="AE180" i="82"/>
  <c r="AP179" i="82"/>
  <c r="T179" i="82"/>
  <c r="AE181" i="82"/>
  <c r="AP180" i="82"/>
  <c r="T180" i="82"/>
  <c r="AE182" i="82"/>
  <c r="AP181" i="82"/>
  <c r="T181" i="82"/>
  <c r="AE183" i="82"/>
  <c r="AP182" i="82"/>
  <c r="T182" i="82"/>
  <c r="AE184" i="82"/>
  <c r="T183" i="82"/>
  <c r="AP183" i="82"/>
  <c r="AE185" i="82"/>
  <c r="T184" i="82"/>
  <c r="AP184" i="82"/>
  <c r="AE186" i="82"/>
  <c r="AP185" i="82"/>
  <c r="T185" i="82"/>
  <c r="AE187" i="82"/>
  <c r="T186" i="82"/>
  <c r="AP186" i="82"/>
  <c r="AE188" i="82"/>
  <c r="AP187" i="82"/>
  <c r="T187" i="82"/>
  <c r="AE189" i="82"/>
  <c r="AE190" i="82"/>
  <c r="T188" i="82"/>
  <c r="AP188" i="82"/>
  <c r="AE191" i="82"/>
  <c r="T189" i="82"/>
  <c r="AP189" i="82"/>
  <c r="AE192" i="82"/>
  <c r="AP190" i="82"/>
  <c r="T190" i="82"/>
  <c r="T191" i="82"/>
  <c r="AP191" i="82"/>
  <c r="AE193" i="82"/>
  <c r="T192" i="82"/>
  <c r="AP192" i="82"/>
  <c r="AE194" i="82"/>
  <c r="AP193" i="82"/>
  <c r="T193" i="82"/>
  <c r="AE195" i="82"/>
  <c r="AP194" i="82"/>
  <c r="T194" i="82"/>
  <c r="AE196" i="82"/>
  <c r="T195" i="82"/>
  <c r="AP195" i="82"/>
  <c r="AE197" i="82"/>
  <c r="AE198" i="82"/>
  <c r="AE199" i="82"/>
  <c r="T196" i="82"/>
  <c r="AP196" i="82"/>
  <c r="T197" i="82"/>
  <c r="AP197" i="82"/>
  <c r="T198" i="82"/>
  <c r="AP198" i="82"/>
  <c r="AE200" i="82"/>
  <c r="T199" i="82"/>
  <c r="AP199" i="82"/>
  <c r="AE201" i="82"/>
  <c r="T200" i="82"/>
  <c r="AP200" i="82"/>
  <c r="T201" i="82"/>
  <c r="AP201" i="82"/>
  <c r="AE13" i="8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Jsword10&amp;Joy&amp;yun</author>
    <author>admin</author>
  </authors>
  <commentList>
    <comment ref="D19" authorId="0" shapeId="0" xr:uid="{00000000-0006-0000-0200-000001000000}">
      <text>
        <r>
          <rPr>
            <b/>
            <sz val="9"/>
            <color indexed="81"/>
            <rFont val="宋体"/>
            <family val="3"/>
            <charset val="134"/>
          </rPr>
          <t>取了20点属性放到士兵训练的第一层，士兵训练那边加成不变，这边高阶兵通过补充基础值来达到和改动之前相同</t>
        </r>
      </text>
    </comment>
    <comment ref="C40" authorId="0" shapeId="0" xr:uid="{00000000-0006-0000-0200-000002000000}">
      <text>
        <r>
          <rPr>
            <b/>
            <sz val="9"/>
            <color indexed="81"/>
            <rFont val="宋体"/>
            <family val="3"/>
            <charset val="134"/>
          </rPr>
          <t>1.5阶兵的开启有问题，第3天才开始打成，但是第3天已经可以可以用2阶兵了，就不会再用战斗方面的1.5阶兵</t>
        </r>
      </text>
    </comment>
    <comment ref="I71" authorId="1" shapeId="0" xr:uid="{00000000-0006-0000-0200-000003000000}">
      <text>
        <r>
          <rPr>
            <b/>
            <sz val="9"/>
            <color indexed="81"/>
            <rFont val="宋体"/>
            <family val="3"/>
            <charset val="134"/>
          </rPr>
          <t>主要消耗占1/3
辅助消耗占1/2
招募消耗占1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D118" authorId="0" shapeId="0" xr:uid="{A206A809-4708-48E5-917E-58A1B0C9101D}">
      <text>
        <r>
          <rPr>
            <b/>
            <sz val="9"/>
            <color indexed="81"/>
            <rFont val="宋体"/>
            <family val="3"/>
            <charset val="134"/>
          </rPr>
          <t>取了20点属性放到士兵训练的第一层，士兵训练那边加成不变，这边高阶兵通过补充基础值来达到和改动之前相同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Jsword10&amp;Joy&amp;yun</author>
  </authors>
  <commentList>
    <comment ref="Y3" authorId="0" shapeId="0" xr:uid="{00000000-0006-0000-0300-000001000000}">
      <text>
        <r>
          <rPr>
            <b/>
            <sz val="9"/>
            <color indexed="81"/>
            <rFont val="宋体"/>
            <family val="3"/>
            <charset val="134"/>
          </rPr>
          <t>因为只有第一层有，所以用科技点进行计算，当科技点达到10点时，即表示第一层固定值已全部达成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Jsword10&amp;Joy&amp;yun</author>
  </authors>
  <commentList>
    <comment ref="AM3" authorId="0" shapeId="0" xr:uid="{B2F56688-9985-4D8B-BE5D-B578E57E702D}">
      <text>
        <r>
          <rPr>
            <b/>
            <sz val="9"/>
            <color indexed="81"/>
            <rFont val="宋体"/>
            <family val="3"/>
            <charset val="134"/>
          </rPr>
          <t>因为只有第一层有，所以用科技点进行计算，当科技点达到10点时，即表示第一层固定值已全部达成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abc123</author>
    <author>admin</author>
    <author>泠月</author>
  </authors>
  <commentList>
    <comment ref="M3" authorId="0" shapeId="0" xr:uid="{00000000-0006-0000-0500-000001000000}">
      <text>
        <r>
          <rPr>
            <b/>
            <sz val="9"/>
            <color indexed="81"/>
            <rFont val="宋体"/>
            <family val="3"/>
            <charset val="134"/>
          </rPr>
          <t>X级兵营最多需要招募XX次才能招募满</t>
        </r>
      </text>
    </comment>
    <comment ref="AR4" authorId="1" shapeId="0" xr:uid="{00000000-0006-0000-0500-000003000000}">
      <text>
        <r>
          <rPr>
            <b/>
            <sz val="9"/>
            <color indexed="81"/>
            <rFont val="宋体"/>
            <family val="3"/>
            <charset val="134"/>
          </rPr>
          <t>前期碎片时间要求高</t>
        </r>
      </text>
    </comment>
    <comment ref="EC4" authorId="2" shapeId="0" xr:uid="{00000000-0006-0000-0500-000004000000}">
      <text>
        <r>
          <rPr>
            <b/>
            <sz val="9"/>
            <color indexed="81"/>
            <rFont val="宋体"/>
            <family val="3"/>
            <charset val="134"/>
          </rPr>
          <t>泠月:</t>
        </r>
        <r>
          <rPr>
            <sz val="9"/>
            <color indexed="81"/>
            <rFont val="宋体"/>
            <family val="3"/>
            <charset val="134"/>
          </rPr>
          <t xml:space="preserve">
由于前期士兵长期处于不满状态，所以给予一个膨胀系数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abc123</author>
  </authors>
  <commentList>
    <comment ref="M3" authorId="0" shapeId="0" xr:uid="{00000000-0006-0000-0600-000001000000}">
      <text>
        <r>
          <rPr>
            <b/>
            <sz val="9"/>
            <color indexed="81"/>
            <rFont val="宋体"/>
            <family val="3"/>
            <charset val="134"/>
          </rPr>
          <t>X级兵营最多需要招募XX次才能招募满</t>
        </r>
      </text>
    </comment>
    <comment ref="ES3" authorId="0" shapeId="0" xr:uid="{00000000-0006-0000-0600-000002000000}">
      <text>
        <r>
          <rPr>
            <b/>
            <sz val="9"/>
            <color indexed="81"/>
            <rFont val="宋体"/>
            <family val="3"/>
            <charset val="134"/>
          </rPr>
          <t>（阶段消耗士兵数量-阶段产出士兵数量）/单次招募士兵数量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T5" authorId="0" shapeId="0" xr:uid="{A068C2A1-785C-40BA-B474-9EC782918FCF}">
      <text>
        <r>
          <rPr>
            <b/>
            <sz val="9"/>
            <color indexed="81"/>
            <rFont val="宋体"/>
            <family val="3"/>
            <charset val="134"/>
          </rPr>
          <t>每种科技有6层主线科技，2层支线科技，每层科技5个等级，共40级</t>
        </r>
      </text>
    </comment>
    <comment ref="C17" authorId="0" shapeId="0" xr:uid="{43E146FD-B4C8-477A-8786-BC3263973F32}">
      <text>
        <r>
          <rPr>
            <b/>
            <sz val="9"/>
            <color indexed="81"/>
            <rFont val="宋体"/>
            <family val="3"/>
            <charset val="134"/>
          </rPr>
          <t>器械加成/2</t>
        </r>
      </text>
    </comment>
  </commentList>
</comments>
</file>

<file path=xl/sharedStrings.xml><?xml version="1.0" encoding="utf-8"?>
<sst xmlns="http://schemas.openxmlformats.org/spreadsheetml/2006/main" count="2826" uniqueCount="982">
  <si>
    <t>非r</t>
    <phoneticPr fontId="1" type="noConversion"/>
  </si>
  <si>
    <t>中r</t>
    <phoneticPr fontId="1" type="noConversion"/>
  </si>
  <si>
    <t>超r</t>
    <phoneticPr fontId="1" type="noConversion"/>
  </si>
  <si>
    <t>小r</t>
    <phoneticPr fontId="1" type="noConversion"/>
  </si>
  <si>
    <t>大r</t>
    <phoneticPr fontId="1" type="noConversion"/>
  </si>
  <si>
    <t>玩家等级</t>
    <phoneticPr fontId="1" type="noConversion"/>
  </si>
  <si>
    <t>攻击</t>
    <phoneticPr fontId="1" type="noConversion"/>
  </si>
  <si>
    <t>血量</t>
    <phoneticPr fontId="1" type="noConversion"/>
  </si>
  <si>
    <t>攻</t>
    <phoneticPr fontId="1" type="noConversion"/>
  </si>
  <si>
    <t>累积停留天数(标准）</t>
    <phoneticPr fontId="1" type="noConversion"/>
  </si>
  <si>
    <t>大殿等级</t>
  </si>
  <si>
    <t>调整系数</t>
    <phoneticPr fontId="1" type="noConversion"/>
  </si>
  <si>
    <t>大殿等级累积停留时间(天）</t>
  </si>
  <si>
    <t>大殿等级阶段停留时间（天）</t>
  </si>
  <si>
    <t>天数对应大殿等级</t>
    <phoneticPr fontId="1" type="noConversion"/>
  </si>
  <si>
    <t>天数</t>
    <phoneticPr fontId="1" type="noConversion"/>
  </si>
  <si>
    <t>累积天数</t>
    <phoneticPr fontId="1" type="noConversion"/>
  </si>
  <si>
    <t>调整值</t>
    <phoneticPr fontId="1" type="noConversion"/>
  </si>
  <si>
    <t>非r累积时长大殿等级标准</t>
  </si>
  <si>
    <t>累积天数</t>
    <phoneticPr fontId="1" type="noConversion"/>
  </si>
  <si>
    <t>调整值</t>
    <phoneticPr fontId="1" type="noConversion"/>
  </si>
  <si>
    <t>兵种</t>
    <phoneticPr fontId="1" type="noConversion"/>
  </si>
  <si>
    <t>1阶兵种</t>
    <phoneticPr fontId="1" type="noConversion"/>
  </si>
  <si>
    <t>2阶兵种</t>
    <phoneticPr fontId="1" type="noConversion"/>
  </si>
  <si>
    <t>3阶兵种</t>
    <phoneticPr fontId="1" type="noConversion"/>
  </si>
  <si>
    <t>非r</t>
    <phoneticPr fontId="1" type="noConversion"/>
  </si>
  <si>
    <t>小r</t>
    <phoneticPr fontId="1" type="noConversion"/>
  </si>
  <si>
    <t>超r</t>
    <phoneticPr fontId="1" type="noConversion"/>
  </si>
  <si>
    <t>士兵均值</t>
    <phoneticPr fontId="1" type="noConversion"/>
  </si>
  <si>
    <t>非r</t>
    <phoneticPr fontId="1" type="noConversion"/>
  </si>
  <si>
    <t>小r</t>
    <phoneticPr fontId="1" type="noConversion"/>
  </si>
  <si>
    <t>中r</t>
    <phoneticPr fontId="1" type="noConversion"/>
  </si>
  <si>
    <t>大r</t>
    <phoneticPr fontId="1" type="noConversion"/>
  </si>
  <si>
    <t>超r</t>
    <phoneticPr fontId="1" type="noConversion"/>
  </si>
  <si>
    <t>攻属性均值</t>
    <phoneticPr fontId="1" type="noConversion"/>
  </si>
  <si>
    <t>血属性均值</t>
    <phoneticPr fontId="1" type="noConversion"/>
  </si>
  <si>
    <t>与非r攻属性均值对比</t>
    <phoneticPr fontId="1" type="noConversion"/>
  </si>
  <si>
    <t>与非r血属性均值对比</t>
    <phoneticPr fontId="1" type="noConversion"/>
  </si>
  <si>
    <t>攻</t>
    <phoneticPr fontId="1" type="noConversion"/>
  </si>
  <si>
    <t>血</t>
    <phoneticPr fontId="1" type="noConversion"/>
  </si>
  <si>
    <t>弩兵</t>
    <phoneticPr fontId="1" type="noConversion"/>
  </si>
  <si>
    <t>兵营等级累积停留时间(天）</t>
    <phoneticPr fontId="1" type="noConversion"/>
  </si>
  <si>
    <t>兵营等级</t>
    <phoneticPr fontId="1" type="noConversion"/>
  </si>
  <si>
    <t>科技树</t>
    <phoneticPr fontId="1" type="noConversion"/>
  </si>
  <si>
    <t>非r</t>
    <phoneticPr fontId="1" type="noConversion"/>
  </si>
  <si>
    <t>小r</t>
    <phoneticPr fontId="1" type="noConversion"/>
  </si>
  <si>
    <t>中r</t>
    <phoneticPr fontId="1" type="noConversion"/>
  </si>
  <si>
    <t>大r</t>
    <phoneticPr fontId="1" type="noConversion"/>
  </si>
  <si>
    <t>超r</t>
    <phoneticPr fontId="1" type="noConversion"/>
  </si>
  <si>
    <t>训练累计加血</t>
    <phoneticPr fontId="1" type="noConversion"/>
  </si>
  <si>
    <t>攻城值</t>
    <phoneticPr fontId="1" type="noConversion"/>
  </si>
  <si>
    <t>负重</t>
    <phoneticPr fontId="1" type="noConversion"/>
  </si>
  <si>
    <t>负重值</t>
    <phoneticPr fontId="1" type="noConversion"/>
  </si>
  <si>
    <t>负重值/单个士兵</t>
    <phoneticPr fontId="1" type="noConversion"/>
  </si>
  <si>
    <t>攻城值</t>
    <phoneticPr fontId="1" type="noConversion"/>
  </si>
  <si>
    <t>等级对应带兵数/单个武将</t>
    <phoneticPr fontId="1" type="noConversion"/>
  </si>
  <si>
    <t>非r</t>
    <phoneticPr fontId="1" type="noConversion"/>
  </si>
  <si>
    <t>小r</t>
    <phoneticPr fontId="1" type="noConversion"/>
  </si>
  <si>
    <t>中r</t>
    <phoneticPr fontId="1" type="noConversion"/>
  </si>
  <si>
    <t>大r</t>
    <phoneticPr fontId="1" type="noConversion"/>
  </si>
  <si>
    <t>超r</t>
    <phoneticPr fontId="1" type="noConversion"/>
  </si>
  <si>
    <t>医馆等级</t>
    <phoneticPr fontId="1" type="noConversion"/>
  </si>
  <si>
    <t>木石铜粮</t>
    <phoneticPr fontId="1" type="noConversion"/>
  </si>
  <si>
    <t>铁</t>
    <phoneticPr fontId="1" type="noConversion"/>
  </si>
  <si>
    <t>平均值</t>
    <phoneticPr fontId="1" type="noConversion"/>
  </si>
  <si>
    <t>攻</t>
    <phoneticPr fontId="1" type="noConversion"/>
  </si>
  <si>
    <t>血</t>
    <phoneticPr fontId="1" type="noConversion"/>
  </si>
  <si>
    <t>累计/等级对应攻/单个士兵</t>
    <phoneticPr fontId="1" type="noConversion"/>
  </si>
  <si>
    <t>非r属性占比</t>
    <phoneticPr fontId="1" type="noConversion"/>
  </si>
  <si>
    <t>累计/等级对应血/单个士兵</t>
    <phoneticPr fontId="1" type="noConversion"/>
  </si>
  <si>
    <t>非R</t>
    <phoneticPr fontId="1" type="noConversion"/>
  </si>
  <si>
    <t>小R</t>
    <phoneticPr fontId="1" type="noConversion"/>
  </si>
  <si>
    <t>中R</t>
    <phoneticPr fontId="1" type="noConversion"/>
  </si>
  <si>
    <t>大R</t>
    <phoneticPr fontId="1" type="noConversion"/>
  </si>
  <si>
    <t>超R</t>
    <phoneticPr fontId="1" type="noConversion"/>
  </si>
  <si>
    <t>基础</t>
    <phoneticPr fontId="1" type="noConversion"/>
  </si>
  <si>
    <t>训练</t>
    <phoneticPr fontId="1" type="noConversion"/>
  </si>
  <si>
    <t>攻效用趋势</t>
    <phoneticPr fontId="1" type="noConversion"/>
  </si>
  <si>
    <t>血效用趋势</t>
    <phoneticPr fontId="1" type="noConversion"/>
  </si>
  <si>
    <t>单次治疗上限</t>
    <phoneticPr fontId="1" type="noConversion"/>
  </si>
  <si>
    <t>属性</t>
    <phoneticPr fontId="1" type="noConversion"/>
  </si>
  <si>
    <t>战力值计算</t>
    <phoneticPr fontId="1" type="noConversion"/>
  </si>
  <si>
    <t>三维属性</t>
    <phoneticPr fontId="1" type="noConversion"/>
  </si>
  <si>
    <t>攻</t>
    <phoneticPr fontId="1" type="noConversion"/>
  </si>
  <si>
    <t>血</t>
    <phoneticPr fontId="1" type="noConversion"/>
  </si>
  <si>
    <t>总战力</t>
    <phoneticPr fontId="1" type="noConversion"/>
  </si>
  <si>
    <t>非r</t>
    <phoneticPr fontId="1" type="noConversion"/>
  </si>
  <si>
    <t>小r</t>
    <phoneticPr fontId="1" type="noConversion"/>
  </si>
  <si>
    <t>中r</t>
    <phoneticPr fontId="1" type="noConversion"/>
  </si>
  <si>
    <t>大r</t>
    <phoneticPr fontId="1" type="noConversion"/>
  </si>
  <si>
    <t>超r</t>
    <phoneticPr fontId="1" type="noConversion"/>
  </si>
  <si>
    <t>特产兵</t>
    <phoneticPr fontId="1" type="noConversion"/>
  </si>
  <si>
    <t>武将带兵数</t>
    <phoneticPr fontId="1" type="noConversion"/>
  </si>
  <si>
    <t>特产兵满足对武将数/单兵种</t>
    <phoneticPr fontId="1" type="noConversion"/>
  </si>
  <si>
    <t>招募数量/每小时</t>
    <phoneticPr fontId="1" type="noConversion"/>
  </si>
  <si>
    <t>单次招募上限</t>
    <phoneticPr fontId="1" type="noConversion"/>
  </si>
  <si>
    <t>兵营上限</t>
    <phoneticPr fontId="1" type="noConversion"/>
  </si>
  <si>
    <t>非r</t>
    <phoneticPr fontId="1" type="noConversion"/>
  </si>
  <si>
    <t>小r</t>
    <phoneticPr fontId="1" type="noConversion"/>
  </si>
  <si>
    <t>中r</t>
    <phoneticPr fontId="1" type="noConversion"/>
  </si>
  <si>
    <t>超r</t>
    <phoneticPr fontId="1" type="noConversion"/>
  </si>
  <si>
    <t>累计消耗时间（秒）</t>
    <phoneticPr fontId="1" type="noConversion"/>
  </si>
  <si>
    <t>非r</t>
    <phoneticPr fontId="1" type="noConversion"/>
  </si>
  <si>
    <t>小r</t>
    <phoneticPr fontId="1" type="noConversion"/>
  </si>
  <si>
    <t>中r</t>
    <phoneticPr fontId="1" type="noConversion"/>
  </si>
  <si>
    <t>大r</t>
    <phoneticPr fontId="1" type="noConversion"/>
  </si>
  <si>
    <t>超r</t>
    <phoneticPr fontId="1" type="noConversion"/>
  </si>
  <si>
    <t>阶段消耗时间（秒）</t>
    <phoneticPr fontId="1" type="noConversion"/>
  </si>
  <si>
    <t>治疗数量/小时</t>
    <phoneticPr fontId="1" type="noConversion"/>
  </si>
  <si>
    <t>单次治疗时间(小时)</t>
    <phoneticPr fontId="1" type="noConversion"/>
  </si>
  <si>
    <t>医馆容量上限</t>
    <phoneticPr fontId="1" type="noConversion"/>
  </si>
  <si>
    <t>治疗时间</t>
    <phoneticPr fontId="1" type="noConversion"/>
  </si>
  <si>
    <t>单次招募上限</t>
    <phoneticPr fontId="1" type="noConversion"/>
  </si>
  <si>
    <t>单次招募时间（小时）</t>
    <phoneticPr fontId="1" type="noConversion"/>
  </si>
  <si>
    <t>兵营数量</t>
    <phoneticPr fontId="1" type="noConversion"/>
  </si>
  <si>
    <t>招募倍率</t>
    <phoneticPr fontId="1" type="noConversion"/>
  </si>
  <si>
    <t>非r</t>
    <phoneticPr fontId="1" type="noConversion"/>
  </si>
  <si>
    <t>累计消耗价值</t>
  </si>
  <si>
    <t>累计消耗价值</t>
    <phoneticPr fontId="1" type="noConversion"/>
  </si>
  <si>
    <t>银币</t>
    <phoneticPr fontId="1" type="noConversion"/>
  </si>
  <si>
    <t>银币价值</t>
    <phoneticPr fontId="1" type="noConversion"/>
  </si>
  <si>
    <t>小r</t>
    <phoneticPr fontId="1" type="noConversion"/>
  </si>
  <si>
    <t>中r</t>
    <phoneticPr fontId="1" type="noConversion"/>
  </si>
  <si>
    <t>对应玩家等级</t>
    <phoneticPr fontId="1" type="noConversion"/>
  </si>
  <si>
    <t>训练累计评分</t>
    <phoneticPr fontId="1" type="noConversion"/>
  </si>
  <si>
    <t>累计评分</t>
    <phoneticPr fontId="1" type="noConversion"/>
  </si>
  <si>
    <t>评分</t>
    <phoneticPr fontId="1" type="noConversion"/>
  </si>
  <si>
    <t>士兵评分</t>
    <phoneticPr fontId="1" type="noConversion"/>
  </si>
  <si>
    <t>兵营容量累计上限对应士兵总评分/单兵营</t>
    <phoneticPr fontId="1" type="noConversion"/>
  </si>
  <si>
    <t>兵营开启数量</t>
    <phoneticPr fontId="1" type="noConversion"/>
  </si>
  <si>
    <t>兵营容量累计上限对应士兵总评分/全部兵营</t>
    <phoneticPr fontId="1" type="noConversion"/>
  </si>
  <si>
    <t>评分/1兵</t>
    <phoneticPr fontId="1" type="noConversion"/>
  </si>
  <si>
    <t>技能效用</t>
    <phoneticPr fontId="1" type="noConversion"/>
  </si>
  <si>
    <t>技能效用</t>
    <phoneticPr fontId="1" type="noConversion"/>
  </si>
  <si>
    <t>累计增加属性</t>
    <phoneticPr fontId="1" type="noConversion"/>
  </si>
  <si>
    <t>实际获得技能效用</t>
    <phoneticPr fontId="1" type="noConversion"/>
  </si>
  <si>
    <t>士兵自身技能效用</t>
    <phoneticPr fontId="1" type="noConversion"/>
  </si>
  <si>
    <t>技能效用</t>
    <phoneticPr fontId="1" type="noConversion"/>
  </si>
  <si>
    <t>阶段增加</t>
    <phoneticPr fontId="1" type="noConversion"/>
  </si>
  <si>
    <t>累计增加</t>
    <phoneticPr fontId="1" type="noConversion"/>
  </si>
  <si>
    <t>评分</t>
  </si>
  <si>
    <t>训练累计技能效用</t>
    <phoneticPr fontId="1" type="noConversion"/>
  </si>
  <si>
    <t>民兵招募CD</t>
    <phoneticPr fontId="1" type="noConversion"/>
  </si>
  <si>
    <t>攻城值</t>
    <phoneticPr fontId="1" type="noConversion"/>
  </si>
  <si>
    <t>累计/等级对应攻城值/单个士兵</t>
    <phoneticPr fontId="1" type="noConversion"/>
  </si>
  <si>
    <t>4阶兵种</t>
  </si>
  <si>
    <t>上限值</t>
    <phoneticPr fontId="1" type="noConversion"/>
  </si>
  <si>
    <t>技能效用</t>
    <phoneticPr fontId="1" type="noConversion"/>
  </si>
  <si>
    <t>对应大殿等级</t>
    <phoneticPr fontId="1" type="noConversion"/>
  </si>
  <si>
    <t>招募</t>
    <phoneticPr fontId="1" type="noConversion"/>
  </si>
  <si>
    <t>累计招募士兵数量/4兵营</t>
    <phoneticPr fontId="1" type="noConversion"/>
  </si>
  <si>
    <t>阶段招募士兵数量/4个兵营</t>
    <phoneticPr fontId="1" type="noConversion"/>
  </si>
  <si>
    <t>圣人</t>
    <phoneticPr fontId="1" type="noConversion"/>
  </si>
  <si>
    <t>阶段圣人加速额外影响士兵数量/4个兵营</t>
    <phoneticPr fontId="1" type="noConversion"/>
  </si>
  <si>
    <t>汇总</t>
    <phoneticPr fontId="1" type="noConversion"/>
  </si>
  <si>
    <t>累计圣人加速额外影响士兵数量/4个兵营</t>
    <phoneticPr fontId="1" type="noConversion"/>
  </si>
  <si>
    <t>汇总</t>
    <phoneticPr fontId="1" type="noConversion"/>
  </si>
  <si>
    <t>累计士兵数量产出/4个兵营</t>
    <phoneticPr fontId="1" type="noConversion"/>
  </si>
  <si>
    <t>非r占比</t>
    <phoneticPr fontId="1" type="noConversion"/>
  </si>
  <si>
    <t>招募</t>
    <phoneticPr fontId="1" type="noConversion"/>
  </si>
  <si>
    <t>圣人</t>
    <phoneticPr fontId="1" type="noConversion"/>
  </si>
  <si>
    <t>阶段招募士兵基础时间（秒）/4个兵营</t>
    <phoneticPr fontId="1" type="noConversion"/>
  </si>
  <si>
    <t>阶段招募士兵基础时间</t>
    <phoneticPr fontId="1" type="noConversion"/>
  </si>
  <si>
    <t>累计损耗士兵</t>
    <phoneticPr fontId="1" type="noConversion"/>
  </si>
  <si>
    <t>非r</t>
    <phoneticPr fontId="1" type="noConversion"/>
  </si>
  <si>
    <t>大r</t>
    <phoneticPr fontId="1" type="noConversion"/>
  </si>
  <si>
    <t>产销比</t>
    <phoneticPr fontId="1" type="noConversion"/>
  </si>
  <si>
    <t>非r</t>
  </si>
  <si>
    <t>小r</t>
  </si>
  <si>
    <t>中r</t>
  </si>
  <si>
    <t>大r</t>
  </si>
  <si>
    <t>超r</t>
  </si>
  <si>
    <t>付费空间</t>
    <phoneticPr fontId="1" type="noConversion"/>
  </si>
  <si>
    <t>时间</t>
    <phoneticPr fontId="1" type="noConversion"/>
  </si>
  <si>
    <t>时间价值</t>
    <phoneticPr fontId="1" type="noConversion"/>
  </si>
  <si>
    <t>总价值</t>
    <phoneticPr fontId="1" type="noConversion"/>
  </si>
  <si>
    <t>阶段治疗基础时间（秒）</t>
    <phoneticPr fontId="1" type="noConversion"/>
  </si>
  <si>
    <t>士兵累计产销比</t>
    <phoneticPr fontId="1" type="noConversion"/>
  </si>
  <si>
    <t>阶段额外招募次数</t>
    <phoneticPr fontId="1" type="noConversion"/>
  </si>
  <si>
    <t>累计治疗基础时间（秒）</t>
    <phoneticPr fontId="1" type="noConversion"/>
  </si>
  <si>
    <t>非r占比</t>
    <phoneticPr fontId="1" type="noConversion"/>
  </si>
  <si>
    <t>基础</t>
    <phoneticPr fontId="1" type="noConversion"/>
  </si>
  <si>
    <t>累计产出治疗时间</t>
    <phoneticPr fontId="1" type="noConversion"/>
  </si>
  <si>
    <t>阶段治疗基础时间</t>
    <phoneticPr fontId="1" type="noConversion"/>
  </si>
  <si>
    <t>产销比</t>
    <phoneticPr fontId="1" type="noConversion"/>
  </si>
  <si>
    <t>累计治疗士兵时间产销比</t>
    <phoneticPr fontId="1" type="noConversion"/>
  </si>
  <si>
    <t>单次招募秒CD价格</t>
    <phoneticPr fontId="1" type="noConversion"/>
  </si>
  <si>
    <t>阶段额外治疗时间</t>
    <phoneticPr fontId="1" type="noConversion"/>
  </si>
  <si>
    <t>对应天数</t>
    <phoneticPr fontId="1" type="noConversion"/>
  </si>
  <si>
    <t>对应主力队伍带兵上限</t>
    <phoneticPr fontId="1" type="noConversion"/>
  </si>
  <si>
    <t>招募预备役粮食消耗</t>
    <phoneticPr fontId="1" type="noConversion"/>
  </si>
  <si>
    <t>阶段损耗士兵</t>
    <phoneticPr fontId="1" type="noConversion"/>
  </si>
  <si>
    <t>刷野</t>
    <phoneticPr fontId="1" type="noConversion"/>
  </si>
  <si>
    <t>攻城</t>
    <phoneticPr fontId="1" type="noConversion"/>
  </si>
  <si>
    <t>非r基础占比</t>
    <phoneticPr fontId="1" type="noConversion"/>
  </si>
  <si>
    <t>消耗（未计入pvp）</t>
    <phoneticPr fontId="1" type="noConversion"/>
  </si>
  <si>
    <t>5阶兵种</t>
  </si>
  <si>
    <t>等级对应系数</t>
    <phoneticPr fontId="1" type="noConversion"/>
  </si>
  <si>
    <t>累计增加攻&amp;血</t>
    <phoneticPr fontId="1" type="noConversion"/>
  </si>
  <si>
    <t>百分比</t>
    <phoneticPr fontId="1" type="noConversion"/>
  </si>
  <si>
    <t>固定值</t>
    <phoneticPr fontId="1" type="noConversion"/>
  </si>
  <si>
    <t>实际获得攻&amp;血属性加成</t>
    <phoneticPr fontId="1" type="noConversion"/>
  </si>
  <si>
    <t>实际获得攻&amp;血固定值属性增加</t>
    <phoneticPr fontId="1" type="noConversion"/>
  </si>
  <si>
    <t>训练累计加攻</t>
    <phoneticPr fontId="1" type="noConversion"/>
  </si>
  <si>
    <t>阶段增加攻&amp;血</t>
    <phoneticPr fontId="1" type="noConversion"/>
  </si>
  <si>
    <t>特产兵</t>
    <phoneticPr fontId="1" type="noConversion"/>
  </si>
  <si>
    <t>普通兵</t>
    <phoneticPr fontId="1" type="noConversion"/>
  </si>
  <si>
    <t>兵阶</t>
    <phoneticPr fontId="1" type="noConversion"/>
  </si>
  <si>
    <t>兵阶</t>
    <phoneticPr fontId="1" type="noConversion"/>
  </si>
  <si>
    <t>城池等级</t>
  </si>
  <si>
    <t>开启天数</t>
  </si>
  <si>
    <t>完成天数</t>
  </si>
  <si>
    <t>变法开启天数</t>
    <phoneticPr fontId="1" type="noConversion"/>
  </si>
  <si>
    <t>解锁特产兵阶级</t>
    <phoneticPr fontId="1" type="noConversion"/>
  </si>
  <si>
    <t>对应天数</t>
    <phoneticPr fontId="1" type="noConversion"/>
  </si>
  <si>
    <t>特产兵兵阶对应大殿等级</t>
    <phoneticPr fontId="1" type="noConversion"/>
  </si>
  <si>
    <t>注：特产兵解锁条件为变法和城池，变法和城池与天下大势相关，所以按照天数为标准来定特产兵的解锁时间</t>
    <phoneticPr fontId="1" type="noConversion"/>
  </si>
  <si>
    <t>1.5？</t>
    <phoneticPr fontId="1" type="noConversion"/>
  </si>
  <si>
    <t>兵阶</t>
    <phoneticPr fontId="1" type="noConversion"/>
  </si>
  <si>
    <t>普通兵开启天数</t>
    <phoneticPr fontId="1" type="noConversion"/>
  </si>
  <si>
    <t>特产兵开启天数</t>
    <phoneticPr fontId="1" type="noConversion"/>
  </si>
  <si>
    <t>预估解锁天数</t>
    <phoneticPr fontId="1" type="noConversion"/>
  </si>
  <si>
    <t>先登死士</t>
  </si>
  <si>
    <t>重甲武卒</t>
  </si>
  <si>
    <t>技击之士</t>
  </si>
  <si>
    <t>燕死士</t>
  </si>
  <si>
    <t>申息师</t>
  </si>
  <si>
    <t>金瓜武士</t>
  </si>
  <si>
    <t>黑衣铁骑</t>
  </si>
  <si>
    <t>象兵</t>
  </si>
  <si>
    <t>胡服骑兵</t>
  </si>
  <si>
    <t>击刹</t>
  </si>
  <si>
    <t>轒辒车</t>
  </si>
  <si>
    <t>士兵大类</t>
  </si>
  <si>
    <t>步兵</t>
    <phoneticPr fontId="1" type="noConversion"/>
  </si>
  <si>
    <t>骑兵</t>
    <phoneticPr fontId="1" type="noConversion"/>
  </si>
  <si>
    <t>器械</t>
    <phoneticPr fontId="1" type="noConversion"/>
  </si>
  <si>
    <t>弓兵</t>
    <phoneticPr fontId="1" type="noConversion"/>
  </si>
  <si>
    <t>士兵小类</t>
    <phoneticPr fontId="1" type="noConversion"/>
  </si>
  <si>
    <t>刀兵</t>
    <phoneticPr fontId="1" type="noConversion"/>
  </si>
  <si>
    <t>枪兵</t>
    <phoneticPr fontId="1" type="noConversion"/>
  </si>
  <si>
    <t>骑兵</t>
    <phoneticPr fontId="1" type="noConversion"/>
  </si>
  <si>
    <t>近战器械</t>
    <phoneticPr fontId="1" type="noConversion"/>
  </si>
  <si>
    <t>远程器械</t>
    <phoneticPr fontId="1" type="noConversion"/>
  </si>
  <si>
    <t>特产兵名称</t>
    <phoneticPr fontId="1" type="noConversion"/>
  </si>
  <si>
    <t>解锁方式</t>
    <phoneticPr fontId="1" type="noConversion"/>
  </si>
  <si>
    <t>变法</t>
    <phoneticPr fontId="1" type="noConversion"/>
  </si>
  <si>
    <t>城池特产</t>
    <phoneticPr fontId="1" type="noConversion"/>
  </si>
  <si>
    <t>品阶</t>
    <phoneticPr fontId="1" type="noConversion"/>
  </si>
  <si>
    <t>非r</t>
    <phoneticPr fontId="1" type="noConversion"/>
  </si>
  <si>
    <t>小r</t>
    <phoneticPr fontId="1" type="noConversion"/>
  </si>
  <si>
    <t>超r</t>
    <phoneticPr fontId="1" type="noConversion"/>
  </si>
  <si>
    <t>解锁特产兵数量</t>
    <phoneticPr fontId="1" type="noConversion"/>
  </si>
  <si>
    <t>天数</t>
    <phoneticPr fontId="1" type="noConversion"/>
  </si>
  <si>
    <t>阶段</t>
    <phoneticPr fontId="1" type="noConversion"/>
  </si>
  <si>
    <t>累计</t>
    <phoneticPr fontId="1" type="noConversion"/>
  </si>
  <si>
    <t>国建、圣人影响兵营上限</t>
    <phoneticPr fontId="1" type="noConversion"/>
  </si>
  <si>
    <t>国建</t>
    <phoneticPr fontId="1" type="noConversion"/>
  </si>
  <si>
    <t>圣人</t>
    <phoneticPr fontId="1" type="noConversion"/>
  </si>
  <si>
    <t>非r占比</t>
    <phoneticPr fontId="1" type="noConversion"/>
  </si>
  <si>
    <t>兵营满上限/单兵营（基础值）</t>
    <phoneticPr fontId="1" type="noConversion"/>
  </si>
  <si>
    <t>非r兵营上限累计加成</t>
    <phoneticPr fontId="1" type="noConversion"/>
  </si>
  <si>
    <t>兵营满上限参照值/单兵营（基础+加成）</t>
    <phoneticPr fontId="1" type="noConversion"/>
  </si>
  <si>
    <t>对应累计天数</t>
    <phoneticPr fontId="1" type="noConversion"/>
  </si>
  <si>
    <t>兵营等级和</t>
    <phoneticPr fontId="1" type="noConversion"/>
  </si>
  <si>
    <t>民兵动员</t>
    <phoneticPr fontId="1" type="noConversion"/>
  </si>
  <si>
    <t>大殿等级对应兵营等级</t>
    <phoneticPr fontId="1" type="noConversion"/>
  </si>
  <si>
    <t>大殿等级</t>
    <phoneticPr fontId="1" type="noConversion"/>
  </si>
  <si>
    <t>步兵营</t>
    <phoneticPr fontId="1" type="noConversion"/>
  </si>
  <si>
    <t>骑兵营</t>
    <phoneticPr fontId="1" type="noConversion"/>
  </si>
  <si>
    <t>弓兵营</t>
    <phoneticPr fontId="1" type="noConversion"/>
  </si>
  <si>
    <t>器械营</t>
    <phoneticPr fontId="1" type="noConversion"/>
  </si>
  <si>
    <t>预估达成天数</t>
    <phoneticPr fontId="1" type="noConversion"/>
  </si>
  <si>
    <t>民兵阶段招募数量/单次</t>
    <phoneticPr fontId="1" type="noConversion"/>
  </si>
  <si>
    <t>民兵招募次数/每日</t>
    <phoneticPr fontId="1" type="noConversion"/>
  </si>
  <si>
    <t>累计次数上限</t>
    <phoneticPr fontId="1" type="noConversion"/>
  </si>
  <si>
    <t>国建效果影响招募减少的时间折算成额外招募的士兵累计数量/4个兵营</t>
    <phoneticPr fontId="1" type="noConversion"/>
  </si>
  <si>
    <t>攻城冲车</t>
  </si>
  <si>
    <t>投石车</t>
  </si>
  <si>
    <t>特殊兵种功能</t>
    <phoneticPr fontId="1" type="noConversion"/>
  </si>
  <si>
    <t>特殊兵种名称</t>
    <phoneticPr fontId="1" type="noConversion"/>
  </si>
  <si>
    <t>器械</t>
  </si>
  <si>
    <t>刀兵</t>
  </si>
  <si>
    <t>解锁特殊兵种数量</t>
    <phoneticPr fontId="1" type="noConversion"/>
  </si>
  <si>
    <t>山贼</t>
  </si>
  <si>
    <t>机关木人</t>
  </si>
  <si>
    <t>掠夺</t>
    <phoneticPr fontId="1" type="noConversion"/>
  </si>
  <si>
    <t>主动进攻</t>
    <phoneticPr fontId="1" type="noConversion"/>
  </si>
  <si>
    <t>驻守</t>
    <phoneticPr fontId="1" type="noConversion"/>
  </si>
  <si>
    <t>骑兵</t>
  </si>
  <si>
    <t>采集</t>
    <phoneticPr fontId="1" type="noConversion"/>
  </si>
  <si>
    <t>玩家等级对应解锁特殊兵种数量</t>
    <phoneticPr fontId="1" type="noConversion"/>
  </si>
  <si>
    <t>枪兵</t>
  </si>
  <si>
    <t>火牛阵</t>
  </si>
  <si>
    <t>戟骑兵</t>
  </si>
  <si>
    <t>女兵（双枪）</t>
  </si>
  <si>
    <t>利趾</t>
  </si>
  <si>
    <t>步兵</t>
    <phoneticPr fontId="1" type="noConversion"/>
  </si>
  <si>
    <t>骑兵</t>
    <phoneticPr fontId="1" type="noConversion"/>
  </si>
  <si>
    <t>士兵阶位</t>
    <phoneticPr fontId="1" type="noConversion"/>
  </si>
  <si>
    <t>基础攻城值</t>
    <phoneticPr fontId="1" type="noConversion"/>
  </si>
  <si>
    <t>无强化攻城值</t>
    <phoneticPr fontId="1" type="noConversion"/>
  </si>
  <si>
    <t>特产兵攻城值</t>
    <phoneticPr fontId="1" type="noConversion"/>
  </si>
  <si>
    <t>无强化负重值</t>
    <phoneticPr fontId="1" type="noConversion"/>
  </si>
  <si>
    <t>基础负重值</t>
    <phoneticPr fontId="1" type="noConversion"/>
  </si>
  <si>
    <t>特产兵负重值</t>
    <phoneticPr fontId="1" type="noConversion"/>
  </si>
  <si>
    <t>攻城特产兵可装配武将数</t>
    <phoneticPr fontId="1" type="noConversion"/>
  </si>
  <si>
    <t>采集特产兵可装配武将数</t>
    <phoneticPr fontId="1" type="noConversion"/>
  </si>
  <si>
    <t>基础攻城</t>
    <phoneticPr fontId="1" type="noConversion"/>
  </si>
  <si>
    <t>特产兵攻城</t>
    <phoneticPr fontId="1" type="noConversion"/>
  </si>
  <si>
    <t>基础负重</t>
    <phoneticPr fontId="1" type="noConversion"/>
  </si>
  <si>
    <t>特产兵负重</t>
    <phoneticPr fontId="1" type="noConversion"/>
  </si>
  <si>
    <t>平均攻城值</t>
    <phoneticPr fontId="1" type="noConversion"/>
  </si>
  <si>
    <t>平均负重值</t>
    <phoneticPr fontId="1" type="noConversion"/>
  </si>
  <si>
    <t>解锁士兵阶位</t>
    <phoneticPr fontId="1" type="noConversion"/>
  </si>
  <si>
    <t>解锁基础攻城值</t>
    <phoneticPr fontId="1" type="noConversion"/>
  </si>
  <si>
    <t>解锁特产兵攻城值</t>
    <phoneticPr fontId="1" type="noConversion"/>
  </si>
  <si>
    <t>士兵攻城值</t>
    <phoneticPr fontId="1" type="noConversion"/>
  </si>
  <si>
    <t>士兵负重值</t>
    <phoneticPr fontId="1" type="noConversion"/>
  </si>
  <si>
    <t>解锁基础负重值</t>
    <phoneticPr fontId="1" type="noConversion"/>
  </si>
  <si>
    <t>解锁特产兵负重值</t>
    <phoneticPr fontId="1" type="noConversion"/>
  </si>
  <si>
    <t>玩家等级对应单个士兵攻城值</t>
    <phoneticPr fontId="1" type="noConversion"/>
  </si>
  <si>
    <t>玩家等级对应单个士兵负重值</t>
    <phoneticPr fontId="1" type="noConversion"/>
  </si>
  <si>
    <t>士兵部队数</t>
    <phoneticPr fontId="1" type="noConversion"/>
  </si>
  <si>
    <t>预估有效士兵队伍数</t>
    <phoneticPr fontId="1" type="noConversion"/>
  </si>
  <si>
    <t>预估有效队伍数</t>
    <phoneticPr fontId="1" type="noConversion"/>
  </si>
  <si>
    <t>副本首通奖励招募时间折算士兵数量/4个兵营</t>
    <phoneticPr fontId="1" type="noConversion"/>
  </si>
  <si>
    <t>6阶兵种</t>
  </si>
  <si>
    <t>7阶兵种</t>
  </si>
  <si>
    <t>8阶兵种</t>
  </si>
  <si>
    <t>9阶兵种</t>
  </si>
  <si>
    <t>解锁无强化攻城值</t>
    <phoneticPr fontId="1" type="noConversion"/>
  </si>
  <si>
    <t>解锁无强化负重值</t>
    <phoneticPr fontId="1" type="noConversion"/>
  </si>
  <si>
    <t>无强化攻城</t>
    <phoneticPr fontId="1" type="noConversion"/>
  </si>
  <si>
    <t>无强化负重</t>
    <phoneticPr fontId="1" type="noConversion"/>
  </si>
  <si>
    <t>城防</t>
    <phoneticPr fontId="1" type="noConversion"/>
  </si>
  <si>
    <t>累计士兵招募加速时间</t>
    <phoneticPr fontId="1" type="noConversion"/>
  </si>
  <si>
    <t>阶段士兵招募加速时间</t>
    <phoneticPr fontId="1" type="noConversion"/>
  </si>
  <si>
    <t>副本奖励</t>
    <phoneticPr fontId="1" type="noConversion"/>
  </si>
  <si>
    <t>民兵+副本事件赠送+副本宝箱赠送</t>
    <phoneticPr fontId="1" type="noConversion"/>
  </si>
  <si>
    <t>累计动员获得民兵数量+副本事件赠送+副本宝箱赠送/4个兵营</t>
    <phoneticPr fontId="1" type="noConversion"/>
  </si>
  <si>
    <t>阶段动员获得民兵数量+副本事件赠送+副本宝箱赠送/4个兵营</t>
    <phoneticPr fontId="1" type="noConversion"/>
  </si>
  <si>
    <t>民兵+事件+宝箱</t>
    <phoneticPr fontId="1" type="noConversion"/>
  </si>
  <si>
    <t>副本主线奖励招募时间折算士兵数量</t>
    <phoneticPr fontId="1" type="noConversion"/>
  </si>
  <si>
    <t>副本主线</t>
    <phoneticPr fontId="1" type="noConversion"/>
  </si>
  <si>
    <t>阶段增加伤免属性</t>
    <phoneticPr fontId="1" type="noConversion"/>
  </si>
  <si>
    <t>训练累计伤免属性</t>
    <phoneticPr fontId="1" type="noConversion"/>
  </si>
  <si>
    <t>实际获得伤免属性</t>
    <phoneticPr fontId="1" type="noConversion"/>
  </si>
  <si>
    <t>伤免属性</t>
    <phoneticPr fontId="1" type="noConversion"/>
  </si>
  <si>
    <t>阶段增加技能效用</t>
    <phoneticPr fontId="1" type="noConversion"/>
  </si>
  <si>
    <t>累计增加技能效用</t>
    <phoneticPr fontId="1" type="noConversion"/>
  </si>
  <si>
    <t>额外士兵数量获取</t>
    <phoneticPr fontId="1" type="noConversion"/>
  </si>
  <si>
    <t>阶段动员获得民兵数量</t>
    <phoneticPr fontId="1" type="noConversion"/>
  </si>
  <si>
    <t>单个新兵消耗</t>
    <phoneticPr fontId="1" type="noConversion"/>
  </si>
  <si>
    <t>粮食</t>
    <phoneticPr fontId="1" type="noConversion"/>
  </si>
  <si>
    <t>累计非招募士兵数量产出</t>
    <phoneticPr fontId="1" type="noConversion"/>
  </si>
  <si>
    <t>阶段非招募士兵数量产出</t>
    <phoneticPr fontId="1" type="noConversion"/>
  </si>
  <si>
    <t>累计非招募的士兵数量折算为粮食产出</t>
    <phoneticPr fontId="1" type="noConversion"/>
  </si>
  <si>
    <t>累计非招募的士兵数量折算为招募时间产出</t>
    <phoneticPr fontId="1" type="noConversion"/>
  </si>
  <si>
    <t>非招募获得的士兵需要转换为粮食和招募时间产出</t>
    <phoneticPr fontId="1" type="noConversion"/>
  </si>
  <si>
    <t>招募加速汇总效果</t>
    <phoneticPr fontId="1" type="noConversion"/>
  </si>
  <si>
    <t>阶段招募士兵时间产出</t>
    <phoneticPr fontId="1" type="noConversion"/>
  </si>
  <si>
    <r>
      <t>每个士兵招募阶段花费时间（s）</t>
    </r>
    <r>
      <rPr>
        <sz val="9"/>
        <color rgb="FFFF0000"/>
        <rFont val="宋体"/>
        <family val="3"/>
        <charset val="134"/>
        <scheme val="minor"/>
      </rPr>
      <t>注意只用于计算额外士兵！！！</t>
    </r>
    <phoneticPr fontId="1" type="noConversion"/>
  </si>
  <si>
    <t>每个士兵招募阶段花费基础时间（s）</t>
    <phoneticPr fontId="1" type="noConversion"/>
  </si>
  <si>
    <t>招募士兵时间产出</t>
    <phoneticPr fontId="1" type="noConversion"/>
  </si>
  <si>
    <t>累积招募士兵时间产出</t>
    <phoneticPr fontId="1" type="noConversion"/>
  </si>
  <si>
    <t>初始+民兵+副本事件赠送+副本宝箱赠送</t>
    <phoneticPr fontId="1" type="noConversion"/>
  </si>
  <si>
    <t>阶段士兵额外获取</t>
    <phoneticPr fontId="1" type="noConversion"/>
  </si>
  <si>
    <t>初始送</t>
    <phoneticPr fontId="1" type="noConversion"/>
  </si>
  <si>
    <t>其他阶段获得</t>
    <phoneticPr fontId="1" type="noConversion"/>
  </si>
  <si>
    <t>单一兵种初始数量</t>
    <phoneticPr fontId="1" type="noConversion"/>
  </si>
  <si>
    <t>士兵累积获取</t>
    <phoneticPr fontId="1" type="noConversion"/>
  </si>
  <si>
    <t>资源消耗/单兵</t>
    <phoneticPr fontId="1" type="noConversion"/>
  </si>
  <si>
    <t>累计养成buff加速额外影响治疗时间</t>
    <phoneticPr fontId="1" type="noConversion"/>
  </si>
  <si>
    <t>养成buff</t>
    <phoneticPr fontId="1" type="noConversion"/>
  </si>
  <si>
    <t>养成buff加成</t>
    <phoneticPr fontId="1" type="noConversion"/>
  </si>
  <si>
    <t>单兵木石铜粮消耗</t>
    <phoneticPr fontId="1" type="noConversion"/>
  </si>
  <si>
    <t>单兵铁消耗</t>
    <phoneticPr fontId="1" type="noConversion"/>
  </si>
  <si>
    <t>骑兵消耗以粮为主，铜为辅</t>
    <phoneticPr fontId="1" type="noConversion"/>
  </si>
  <si>
    <t>步兵消耗以铜为主，粮为辅</t>
    <phoneticPr fontId="1" type="noConversion"/>
  </si>
  <si>
    <t>弓兵消耗以木为主，粮为辅</t>
    <phoneticPr fontId="1" type="noConversion"/>
  </si>
  <si>
    <t>器械消耗以木为主，铜为辅</t>
    <phoneticPr fontId="1" type="noConversion"/>
  </si>
  <si>
    <t>辅助消耗</t>
    <phoneticPr fontId="1" type="noConversion"/>
  </si>
  <si>
    <t>主要消耗</t>
    <phoneticPr fontId="1" type="noConversion"/>
  </si>
  <si>
    <t>招募消耗</t>
    <phoneticPr fontId="1" type="noConversion"/>
  </si>
  <si>
    <t>总计消耗</t>
    <phoneticPr fontId="1" type="noConversion"/>
  </si>
  <si>
    <t>木石铜粮消耗计算</t>
    <phoneticPr fontId="1" type="noConversion"/>
  </si>
  <si>
    <t>粮食占比</t>
    <phoneticPr fontId="1" type="noConversion"/>
  </si>
  <si>
    <t>其他</t>
    <phoneticPr fontId="1" type="noConversion"/>
  </si>
  <si>
    <t>消耗粮食占比</t>
    <phoneticPr fontId="1" type="noConversion"/>
  </si>
  <si>
    <t>定义等级</t>
  </si>
  <si>
    <t>定义等级</t>
    <phoneticPr fontId="1" type="noConversion"/>
  </si>
  <si>
    <t>定义等级对应系数</t>
    <phoneticPr fontId="1" type="noConversion"/>
  </si>
  <si>
    <t>玩家等级对应系数</t>
    <phoneticPr fontId="1" type="noConversion"/>
  </si>
  <si>
    <t>定义等级累积停留天数（天）</t>
    <phoneticPr fontId="1" type="noConversion"/>
  </si>
  <si>
    <t>定义等级阶段停留天数（天）</t>
    <phoneticPr fontId="1" type="noConversion"/>
  </si>
  <si>
    <t>天数对应定义等级</t>
    <phoneticPr fontId="1" type="noConversion"/>
  </si>
  <si>
    <t>非r累积时长定义等级标准</t>
    <phoneticPr fontId="1" type="noConversion"/>
  </si>
  <si>
    <t>特产兵兵阶对应定义等级</t>
  </si>
  <si>
    <t>对应定义等级</t>
  </si>
  <si>
    <t>定义等级对应兵营招募效率和上限</t>
  </si>
  <si>
    <t>定义等级对应每小时招募士兵数量/单兵营</t>
  </si>
  <si>
    <t>定义等级对应每次招募士兵上限/单兵营</t>
  </si>
  <si>
    <t>定义等级对应解锁特产兵数量/每个国家</t>
  </si>
  <si>
    <t>步兵生命</t>
    <phoneticPr fontId="1" type="noConversion"/>
  </si>
  <si>
    <t>步兵攻击</t>
    <phoneticPr fontId="1" type="noConversion"/>
  </si>
  <si>
    <t>盾兵生命</t>
    <phoneticPr fontId="1" type="noConversion"/>
  </si>
  <si>
    <t>盾兵攻击</t>
    <phoneticPr fontId="1" type="noConversion"/>
  </si>
  <si>
    <t>戟兵生命</t>
    <phoneticPr fontId="1" type="noConversion"/>
  </si>
  <si>
    <t>戟兵攻击</t>
    <phoneticPr fontId="1" type="noConversion"/>
  </si>
  <si>
    <t>2阶盾兵</t>
    <phoneticPr fontId="1" type="noConversion"/>
  </si>
  <si>
    <t>2阶戟兵</t>
    <phoneticPr fontId="1" type="noConversion"/>
  </si>
  <si>
    <t>3阶盾兵</t>
    <phoneticPr fontId="1" type="noConversion"/>
  </si>
  <si>
    <t>3阶戟兵</t>
    <phoneticPr fontId="1" type="noConversion"/>
  </si>
  <si>
    <t>训练营等级</t>
    <phoneticPr fontId="1" type="noConversion"/>
  </si>
  <si>
    <t>训练营等级</t>
  </si>
  <si>
    <t>训练营等级累积停留时间(天）</t>
    <phoneticPr fontId="1" type="noConversion"/>
  </si>
  <si>
    <t>步兵器械从生命开始，弓兵骑兵从攻击开始</t>
    <phoneticPr fontId="1" type="noConversion"/>
  </si>
  <si>
    <t>铁备份值</t>
    <phoneticPr fontId="1" type="noConversion"/>
  </si>
  <si>
    <t>其它</t>
    <phoneticPr fontId="1" type="noConversion"/>
  </si>
  <si>
    <t>膨胀系数</t>
    <phoneticPr fontId="1" type="noConversion"/>
  </si>
  <si>
    <t>4阶盾兵</t>
    <phoneticPr fontId="1" type="noConversion"/>
  </si>
  <si>
    <t>5阶盾兵</t>
    <phoneticPr fontId="1" type="noConversion"/>
  </si>
  <si>
    <t>4阶戟兵</t>
    <phoneticPr fontId="1" type="noConversion"/>
  </si>
  <si>
    <t>5阶戟兵</t>
    <phoneticPr fontId="1" type="noConversion"/>
  </si>
  <si>
    <t>技能系数</t>
    <phoneticPr fontId="1" type="noConversion"/>
  </si>
  <si>
    <t>步兵攻击、生命</t>
    <phoneticPr fontId="1" type="noConversion"/>
  </si>
  <si>
    <t>单次招募时间（小时）</t>
    <phoneticPr fontId="1" type="noConversion"/>
  </si>
  <si>
    <t>6阶盾兵</t>
    <phoneticPr fontId="1" type="noConversion"/>
  </si>
  <si>
    <t>6阶戟兵</t>
    <phoneticPr fontId="1" type="noConversion"/>
  </si>
  <si>
    <t>7阶盾兵</t>
    <phoneticPr fontId="1" type="noConversion"/>
  </si>
  <si>
    <t>7阶戟兵</t>
    <phoneticPr fontId="1" type="noConversion"/>
  </si>
  <si>
    <t>1赛季</t>
    <phoneticPr fontId="1" type="noConversion"/>
  </si>
  <si>
    <t>2赛季</t>
    <phoneticPr fontId="1" type="noConversion"/>
  </si>
  <si>
    <t>29009+29016</t>
  </si>
  <si>
    <t>星官</t>
  </si>
  <si>
    <t>特产物id</t>
    <phoneticPr fontId="1" type="noConversion"/>
  </si>
  <si>
    <t>特产物对应城池id，每一级城池产出同一种特产物</t>
    <phoneticPr fontId="1" type="noConversion"/>
  </si>
  <si>
    <t>方案3</t>
  </si>
  <si>
    <t>城池名称</t>
  </si>
  <si>
    <t>城池id</t>
  </si>
  <si>
    <t>吴</t>
  </si>
  <si>
    <t>羽山</t>
  </si>
  <si>
    <t>琅琊</t>
  </si>
  <si>
    <t>莒</t>
  </si>
  <si>
    <t>下邳</t>
  </si>
  <si>
    <t>会稽</t>
  </si>
  <si>
    <t>爱陵</t>
  </si>
  <si>
    <t>凌阳</t>
  </si>
  <si>
    <t>番</t>
  </si>
  <si>
    <t>舒</t>
  </si>
  <si>
    <t>昭关</t>
  </si>
  <si>
    <t>钟离</t>
  </si>
  <si>
    <t>沛</t>
  </si>
  <si>
    <t>彭城</t>
  </si>
  <si>
    <t>符离塞</t>
  </si>
  <si>
    <t>山桑</t>
  </si>
  <si>
    <t>下蔡</t>
  </si>
  <si>
    <t>寿春</t>
  </si>
  <si>
    <t>西陵</t>
  </si>
  <si>
    <t>鄂</t>
  </si>
  <si>
    <t>长沙</t>
  </si>
  <si>
    <t>州</t>
  </si>
  <si>
    <t>新市</t>
  </si>
  <si>
    <t>黾塞</t>
  </si>
  <si>
    <t>安陵</t>
  </si>
  <si>
    <t>郑</t>
  </si>
  <si>
    <t>市丘</t>
  </si>
  <si>
    <t>大梁</t>
  </si>
  <si>
    <t>平丘</t>
  </si>
  <si>
    <t>西阳</t>
  </si>
  <si>
    <t>新蔡</t>
  </si>
  <si>
    <t>巨阳</t>
  </si>
  <si>
    <t>睢阳</t>
  </si>
  <si>
    <t>贯丘</t>
  </si>
  <si>
    <t>陶</t>
  </si>
  <si>
    <t>砀</t>
  </si>
  <si>
    <t>洛阳</t>
  </si>
  <si>
    <t>纶氏</t>
  </si>
  <si>
    <t>阳翟</t>
  </si>
  <si>
    <t>渑池</t>
  </si>
  <si>
    <t>宜阳</t>
  </si>
  <si>
    <t>方城</t>
  </si>
  <si>
    <t>函谷关</t>
  </si>
  <si>
    <t>卢氏</t>
  </si>
  <si>
    <t>宛</t>
  </si>
  <si>
    <t>阴晋</t>
  </si>
  <si>
    <t>丹</t>
  </si>
  <si>
    <t>武关</t>
  </si>
  <si>
    <t>蓝田</t>
  </si>
  <si>
    <t>钖</t>
  </si>
  <si>
    <t>筑阳</t>
  </si>
  <si>
    <t>新野</t>
  </si>
  <si>
    <t>西成</t>
  </si>
  <si>
    <t>南郑</t>
  </si>
  <si>
    <t>江关</t>
  </si>
  <si>
    <t>上庸</t>
  </si>
  <si>
    <t>房陵</t>
  </si>
  <si>
    <t>当阳</t>
  </si>
  <si>
    <t>扜关</t>
  </si>
  <si>
    <t>夷陵</t>
  </si>
  <si>
    <t>郢</t>
  </si>
  <si>
    <t>临沅</t>
  </si>
  <si>
    <t>益阳</t>
  </si>
  <si>
    <t>阳乐</t>
  </si>
  <si>
    <t>柳城</t>
  </si>
  <si>
    <t>孤竹</t>
  </si>
  <si>
    <t>令支塞</t>
  </si>
  <si>
    <t>令支</t>
  </si>
  <si>
    <t>安平</t>
  </si>
  <si>
    <t>昌城</t>
  </si>
  <si>
    <t>文安</t>
  </si>
  <si>
    <t>涿</t>
  </si>
  <si>
    <t>蓟</t>
  </si>
  <si>
    <t>居庸塞</t>
  </si>
  <si>
    <t>泃城</t>
  </si>
  <si>
    <t>渔阳</t>
  </si>
  <si>
    <t>下落</t>
  </si>
  <si>
    <t>武阳</t>
  </si>
  <si>
    <t>高阳</t>
  </si>
  <si>
    <t>卤城</t>
  </si>
  <si>
    <t>代</t>
  </si>
  <si>
    <t>广昌</t>
  </si>
  <si>
    <t>灵寿</t>
  </si>
  <si>
    <t>顾</t>
  </si>
  <si>
    <t>下曲阳</t>
  </si>
  <si>
    <t>井陉塞</t>
  </si>
  <si>
    <t>巨鹿</t>
  </si>
  <si>
    <t>武安</t>
  </si>
  <si>
    <t>东武城</t>
  </si>
  <si>
    <t>高唐</t>
  </si>
  <si>
    <t>邯郸</t>
  </si>
  <si>
    <t>邺</t>
  </si>
  <si>
    <t>中牟</t>
  </si>
  <si>
    <t>朝歌</t>
  </si>
  <si>
    <t>桂陵</t>
  </si>
  <si>
    <t>濮阳</t>
  </si>
  <si>
    <t>成阳</t>
  </si>
  <si>
    <t>曲阜</t>
  </si>
  <si>
    <t>武城</t>
  </si>
  <si>
    <t>穆陵关</t>
  </si>
  <si>
    <t>繁阳</t>
  </si>
  <si>
    <t>阳狐</t>
  </si>
  <si>
    <t>阿</t>
  </si>
  <si>
    <t>平陆</t>
  </si>
  <si>
    <t>阳关</t>
  </si>
  <si>
    <t>平陵</t>
  </si>
  <si>
    <t>临淄</t>
  </si>
  <si>
    <t>千乘</t>
  </si>
  <si>
    <t>饶安</t>
  </si>
  <si>
    <t>河间</t>
  </si>
  <si>
    <t>饶</t>
  </si>
  <si>
    <t>平舒</t>
  </si>
  <si>
    <t>姑幕</t>
  </si>
  <si>
    <t>淳于</t>
  </si>
  <si>
    <t>即墨</t>
  </si>
  <si>
    <t>夜邑</t>
  </si>
  <si>
    <t>高阙</t>
  </si>
  <si>
    <t>高望</t>
  </si>
  <si>
    <t>挺关</t>
  </si>
  <si>
    <t>广衍</t>
  </si>
  <si>
    <t>云中</t>
  </si>
  <si>
    <t>沃阳</t>
  </si>
  <si>
    <t>纲成</t>
  </si>
  <si>
    <t>善无</t>
  </si>
  <si>
    <t>句注塞</t>
  </si>
  <si>
    <t>狼盂</t>
  </si>
  <si>
    <t>晋阳</t>
  </si>
  <si>
    <t>圁阳</t>
  </si>
  <si>
    <t>白土</t>
  </si>
  <si>
    <t>肤施</t>
  </si>
  <si>
    <t>朐衍</t>
  </si>
  <si>
    <t>阳周</t>
  </si>
  <si>
    <t>离石</t>
  </si>
  <si>
    <t>仇由</t>
  </si>
  <si>
    <t>马陵</t>
  </si>
  <si>
    <t>平陶</t>
  </si>
  <si>
    <t>蒲阳</t>
  </si>
  <si>
    <t>洛都</t>
  </si>
  <si>
    <t>方渠</t>
  </si>
  <si>
    <t>乌氏塞</t>
  </si>
  <si>
    <t>成纪</t>
  </si>
  <si>
    <t>义渠</t>
  </si>
  <si>
    <t>翟道</t>
  </si>
  <si>
    <t>定阳</t>
  </si>
  <si>
    <t>北屈</t>
  </si>
  <si>
    <t>平阳</t>
  </si>
  <si>
    <t>伊氏</t>
  </si>
  <si>
    <t>屯留</t>
  </si>
  <si>
    <t>涉</t>
  </si>
  <si>
    <t>长平</t>
  </si>
  <si>
    <t>皮牢</t>
  </si>
  <si>
    <t>新田</t>
  </si>
  <si>
    <t>皮氏</t>
  </si>
  <si>
    <t>少梁</t>
  </si>
  <si>
    <t>山阳</t>
  </si>
  <si>
    <t>天门</t>
  </si>
  <si>
    <t>曲阳</t>
  </si>
  <si>
    <t>安邑</t>
  </si>
  <si>
    <t>蒲坂</t>
  </si>
  <si>
    <t>大荔</t>
  </si>
  <si>
    <t>栎阳</t>
  </si>
  <si>
    <t>咸阳</t>
  </si>
  <si>
    <t>泾阳</t>
  </si>
  <si>
    <t>郿</t>
  </si>
  <si>
    <t>雍</t>
  </si>
  <si>
    <t>杜阳</t>
  </si>
  <si>
    <t>陈仓</t>
  </si>
  <si>
    <t>秦</t>
  </si>
  <si>
    <t>西</t>
  </si>
  <si>
    <t>武都</t>
  </si>
  <si>
    <t>阆中</t>
  </si>
  <si>
    <t>梓潼</t>
  </si>
  <si>
    <t>成都</t>
  </si>
  <si>
    <t>资中</t>
  </si>
  <si>
    <t>江州</t>
  </si>
  <si>
    <t>沅陵</t>
  </si>
  <si>
    <t>涪陵</t>
  </si>
  <si>
    <t>朐忍</t>
  </si>
  <si>
    <t>宕渠</t>
  </si>
  <si>
    <t>葭萌</t>
  </si>
  <si>
    <t>国家</t>
  </si>
  <si>
    <t>齐国</t>
  </si>
  <si>
    <t>越</t>
  </si>
  <si>
    <t>楚国</t>
  </si>
  <si>
    <t>周</t>
  </si>
  <si>
    <t>秦国</t>
  </si>
  <si>
    <t>燕国</t>
  </si>
  <si>
    <t>晋国</t>
  </si>
  <si>
    <t>可选国家</t>
    <phoneticPr fontId="1" type="noConversion"/>
  </si>
  <si>
    <t>象兵</t>
    <phoneticPr fontId="1" type="noConversion"/>
  </si>
  <si>
    <t>金瓜武士</t>
    <phoneticPr fontId="1" type="noConversion"/>
  </si>
  <si>
    <t>机关木人</t>
    <phoneticPr fontId="1" type="noConversion"/>
  </si>
  <si>
    <t>星官</t>
    <phoneticPr fontId="1" type="noConversion"/>
  </si>
  <si>
    <t>辅助数列</t>
    <phoneticPr fontId="1" type="noConversion"/>
  </si>
  <si>
    <t>设计产出城池数</t>
    <phoneticPr fontId="1" type="noConversion"/>
  </si>
  <si>
    <t>数据生成</t>
    <phoneticPr fontId="1" type="noConversion"/>
  </si>
  <si>
    <t>设计城池等级</t>
    <phoneticPr fontId="1" type="noConversion"/>
  </si>
  <si>
    <t>辅助列</t>
    <phoneticPr fontId="1" type="noConversion"/>
  </si>
  <si>
    <t>实际产出城池*等级验证</t>
    <phoneticPr fontId="1" type="noConversion"/>
  </si>
  <si>
    <t>29001+29002+29003</t>
    <phoneticPr fontId="1" type="noConversion"/>
  </si>
  <si>
    <t>29006+29007+29017</t>
    <phoneticPr fontId="1" type="noConversion"/>
  </si>
  <si>
    <t>29011+29020</t>
    <phoneticPr fontId="1" type="noConversion"/>
  </si>
  <si>
    <t>3赛季</t>
    <phoneticPr fontId="1" type="noConversion"/>
  </si>
  <si>
    <t>星官</t>
    <phoneticPr fontId="1" type="noConversion"/>
  </si>
  <si>
    <t>豪狶骑士</t>
  </si>
  <si>
    <t>犬戎狼骑兵</t>
  </si>
  <si>
    <t>特产物</t>
    <phoneticPr fontId="1" type="noConversion"/>
  </si>
  <si>
    <t>洛邑</t>
    <phoneticPr fontId="1" type="noConversion"/>
  </si>
  <si>
    <t>外圈</t>
    <phoneticPr fontId="1" type="noConversion"/>
  </si>
  <si>
    <t>犬戎</t>
    <phoneticPr fontId="1" type="noConversion"/>
  </si>
  <si>
    <t>二圈</t>
    <phoneticPr fontId="1" type="noConversion"/>
  </si>
  <si>
    <t>三圈</t>
    <phoneticPr fontId="1" type="noConversion"/>
  </si>
  <si>
    <t>周</t>
    <phoneticPr fontId="1" type="noConversion"/>
  </si>
  <si>
    <t>关塞</t>
    <phoneticPr fontId="1" type="noConversion"/>
  </si>
  <si>
    <t>西</t>
    <phoneticPr fontId="1" type="noConversion"/>
  </si>
  <si>
    <t>高阙</t>
    <phoneticPr fontId="1" type="noConversion"/>
  </si>
  <si>
    <t>北屈</t>
    <phoneticPr fontId="1" type="noConversion"/>
  </si>
  <si>
    <t>新田</t>
    <phoneticPr fontId="1" type="noConversion"/>
  </si>
  <si>
    <t>曲阳</t>
    <phoneticPr fontId="1" type="noConversion"/>
  </si>
  <si>
    <t>句注塞</t>
    <phoneticPr fontId="1" type="noConversion"/>
  </si>
  <si>
    <t>雍</t>
    <phoneticPr fontId="1" type="noConversion"/>
  </si>
  <si>
    <t>广衍</t>
    <phoneticPr fontId="1" type="noConversion"/>
  </si>
  <si>
    <t>平阳</t>
    <phoneticPr fontId="1" type="noConversion"/>
  </si>
  <si>
    <t>安邑</t>
    <phoneticPr fontId="1" type="noConversion"/>
  </si>
  <si>
    <t>天门</t>
    <phoneticPr fontId="1" type="noConversion"/>
  </si>
  <si>
    <t>泃城</t>
    <phoneticPr fontId="1" type="noConversion"/>
  </si>
  <si>
    <t>陈仓</t>
    <phoneticPr fontId="1" type="noConversion"/>
  </si>
  <si>
    <t>白土</t>
    <phoneticPr fontId="1" type="noConversion"/>
  </si>
  <si>
    <t>皮氏</t>
    <phoneticPr fontId="1" type="noConversion"/>
  </si>
  <si>
    <t>函谷关</t>
    <phoneticPr fontId="1" type="noConversion"/>
  </si>
  <si>
    <t>市丘</t>
    <phoneticPr fontId="1" type="noConversion"/>
  </si>
  <si>
    <t>临淄</t>
    <phoneticPr fontId="1" type="noConversion"/>
  </si>
  <si>
    <t>武都</t>
    <phoneticPr fontId="1" type="noConversion"/>
  </si>
  <si>
    <t>挺关</t>
    <phoneticPr fontId="1" type="noConversion"/>
  </si>
  <si>
    <t>少梁</t>
    <phoneticPr fontId="1" type="noConversion"/>
  </si>
  <si>
    <t>卢氏</t>
    <phoneticPr fontId="1" type="noConversion"/>
  </si>
  <si>
    <t>桂陵</t>
    <phoneticPr fontId="1" type="noConversion"/>
  </si>
  <si>
    <t>阿</t>
    <phoneticPr fontId="1" type="noConversion"/>
  </si>
  <si>
    <t>南郑</t>
    <phoneticPr fontId="1" type="noConversion"/>
  </si>
  <si>
    <t>高望</t>
    <phoneticPr fontId="1" type="noConversion"/>
  </si>
  <si>
    <t>蒲坂</t>
    <phoneticPr fontId="1" type="noConversion"/>
  </si>
  <si>
    <t>宜阳</t>
    <phoneticPr fontId="1" type="noConversion"/>
  </si>
  <si>
    <t>纶氏</t>
    <phoneticPr fontId="1" type="noConversion"/>
  </si>
  <si>
    <t>皮牢</t>
    <phoneticPr fontId="1" type="noConversion"/>
  </si>
  <si>
    <t>葭萌</t>
    <phoneticPr fontId="1" type="noConversion"/>
  </si>
  <si>
    <t>肤施</t>
    <phoneticPr fontId="1" type="noConversion"/>
  </si>
  <si>
    <t>大荔</t>
    <phoneticPr fontId="1" type="noConversion"/>
  </si>
  <si>
    <t>宛</t>
    <phoneticPr fontId="1" type="noConversion"/>
  </si>
  <si>
    <t>渑池</t>
    <phoneticPr fontId="1" type="noConversion"/>
  </si>
  <si>
    <t>梓潼</t>
    <phoneticPr fontId="1" type="noConversion"/>
  </si>
  <si>
    <t>圁阳</t>
    <phoneticPr fontId="1" type="noConversion"/>
  </si>
  <si>
    <t>咸阳</t>
    <phoneticPr fontId="1" type="noConversion"/>
  </si>
  <si>
    <t>阳翟</t>
    <phoneticPr fontId="1" type="noConversion"/>
  </si>
  <si>
    <t>洛邑</t>
    <phoneticPr fontId="1" type="noConversion"/>
  </si>
  <si>
    <t>宕渠</t>
    <phoneticPr fontId="1" type="noConversion"/>
  </si>
  <si>
    <t>离石</t>
    <phoneticPr fontId="1" type="noConversion"/>
  </si>
  <si>
    <t>阴晋</t>
    <phoneticPr fontId="1" type="noConversion"/>
  </si>
  <si>
    <t>方城</t>
    <phoneticPr fontId="1" type="noConversion"/>
  </si>
  <si>
    <t>黾塞</t>
    <phoneticPr fontId="1" type="noConversion"/>
  </si>
  <si>
    <t>朐忍</t>
    <phoneticPr fontId="1" type="noConversion"/>
  </si>
  <si>
    <t>阳周</t>
    <phoneticPr fontId="1" type="noConversion"/>
  </si>
  <si>
    <t>郿</t>
    <phoneticPr fontId="1" type="noConversion"/>
  </si>
  <si>
    <t>郑</t>
    <phoneticPr fontId="1" type="noConversion"/>
  </si>
  <si>
    <t>临沅</t>
    <phoneticPr fontId="1" type="noConversion"/>
  </si>
  <si>
    <t>成都</t>
    <phoneticPr fontId="1" type="noConversion"/>
  </si>
  <si>
    <t>朐衍</t>
    <phoneticPr fontId="1" type="noConversion"/>
  </si>
  <si>
    <t>蓝田</t>
    <phoneticPr fontId="1" type="noConversion"/>
  </si>
  <si>
    <t>大梁</t>
    <phoneticPr fontId="1" type="noConversion"/>
  </si>
  <si>
    <t>阆中</t>
    <phoneticPr fontId="1" type="noConversion"/>
  </si>
  <si>
    <t>洛都</t>
    <phoneticPr fontId="1" type="noConversion"/>
  </si>
  <si>
    <t>武关</t>
    <phoneticPr fontId="1" type="noConversion"/>
  </si>
  <si>
    <t>平丘</t>
    <phoneticPr fontId="1" type="noConversion"/>
  </si>
  <si>
    <t>资中</t>
    <phoneticPr fontId="1" type="noConversion"/>
  </si>
  <si>
    <t>定阳</t>
    <phoneticPr fontId="1" type="noConversion"/>
  </si>
  <si>
    <t>西成</t>
    <phoneticPr fontId="1" type="noConversion"/>
  </si>
  <si>
    <t>贯丘</t>
    <phoneticPr fontId="1" type="noConversion"/>
  </si>
  <si>
    <t>江州</t>
    <phoneticPr fontId="1" type="noConversion"/>
  </si>
  <si>
    <t>翟道</t>
    <phoneticPr fontId="1" type="noConversion"/>
  </si>
  <si>
    <t>钖</t>
    <phoneticPr fontId="1" type="noConversion"/>
  </si>
  <si>
    <t>濮阳</t>
    <phoneticPr fontId="1" type="noConversion"/>
  </si>
  <si>
    <t>涪陵</t>
    <phoneticPr fontId="1" type="noConversion"/>
  </si>
  <si>
    <t>方渠</t>
    <phoneticPr fontId="1" type="noConversion"/>
  </si>
  <si>
    <t>丹</t>
    <phoneticPr fontId="1" type="noConversion"/>
  </si>
  <si>
    <t>繁阳</t>
    <phoneticPr fontId="1" type="noConversion"/>
  </si>
  <si>
    <t>沅陵</t>
    <phoneticPr fontId="1" type="noConversion"/>
  </si>
  <si>
    <t>乌氏塞</t>
    <phoneticPr fontId="1" type="noConversion"/>
  </si>
  <si>
    <t>江关</t>
    <phoneticPr fontId="1" type="noConversion"/>
  </si>
  <si>
    <t>邺</t>
    <phoneticPr fontId="1" type="noConversion"/>
  </si>
  <si>
    <t>义渠</t>
    <phoneticPr fontId="1" type="noConversion"/>
  </si>
  <si>
    <t>上庸</t>
    <phoneticPr fontId="1" type="noConversion"/>
  </si>
  <si>
    <t>中牟</t>
    <phoneticPr fontId="1" type="noConversion"/>
  </si>
  <si>
    <t>益阳</t>
    <phoneticPr fontId="1" type="noConversion"/>
  </si>
  <si>
    <t>栎阳</t>
    <phoneticPr fontId="1" type="noConversion"/>
  </si>
  <si>
    <t>筑阳</t>
    <phoneticPr fontId="1" type="noConversion"/>
  </si>
  <si>
    <t>朝歌</t>
    <phoneticPr fontId="1" type="noConversion"/>
  </si>
  <si>
    <t>长沙</t>
    <phoneticPr fontId="1" type="noConversion"/>
  </si>
  <si>
    <t>泾阳</t>
    <phoneticPr fontId="1" type="noConversion"/>
  </si>
  <si>
    <t>新野</t>
    <phoneticPr fontId="1" type="noConversion"/>
  </si>
  <si>
    <t>山阳</t>
    <phoneticPr fontId="1" type="noConversion"/>
  </si>
  <si>
    <t>番</t>
    <phoneticPr fontId="1" type="noConversion"/>
  </si>
  <si>
    <t>杜阳</t>
    <phoneticPr fontId="1" type="noConversion"/>
  </si>
  <si>
    <t>房陵</t>
    <phoneticPr fontId="1" type="noConversion"/>
  </si>
  <si>
    <t>长平</t>
    <phoneticPr fontId="1" type="noConversion"/>
  </si>
  <si>
    <t>凌阳</t>
    <phoneticPr fontId="1" type="noConversion"/>
  </si>
  <si>
    <t>秦</t>
    <phoneticPr fontId="1" type="noConversion"/>
  </si>
  <si>
    <t>扜关</t>
    <phoneticPr fontId="1" type="noConversion"/>
  </si>
  <si>
    <t>涉</t>
    <phoneticPr fontId="1" type="noConversion"/>
  </si>
  <si>
    <t>会稽</t>
    <phoneticPr fontId="1" type="noConversion"/>
  </si>
  <si>
    <t>成纪</t>
    <phoneticPr fontId="1" type="noConversion"/>
  </si>
  <si>
    <t>夷陵</t>
    <phoneticPr fontId="1" type="noConversion"/>
  </si>
  <si>
    <t>伊氏</t>
    <phoneticPr fontId="1" type="noConversion"/>
  </si>
  <si>
    <t>爱陵</t>
    <phoneticPr fontId="1" type="noConversion"/>
  </si>
  <si>
    <t>当阳</t>
    <phoneticPr fontId="1" type="noConversion"/>
  </si>
  <si>
    <t>吴</t>
    <phoneticPr fontId="1" type="noConversion"/>
  </si>
  <si>
    <t>新市</t>
    <phoneticPr fontId="1" type="noConversion"/>
  </si>
  <si>
    <t>羽山</t>
    <phoneticPr fontId="1" type="noConversion"/>
  </si>
  <si>
    <t>郢</t>
    <phoneticPr fontId="1" type="noConversion"/>
  </si>
  <si>
    <t>琅琊</t>
    <phoneticPr fontId="1" type="noConversion"/>
  </si>
  <si>
    <t>州</t>
    <phoneticPr fontId="1" type="noConversion"/>
  </si>
  <si>
    <t>鄂</t>
    <phoneticPr fontId="1" type="noConversion"/>
  </si>
  <si>
    <t>即墨</t>
    <phoneticPr fontId="1" type="noConversion"/>
  </si>
  <si>
    <t>西陵</t>
    <phoneticPr fontId="1" type="noConversion"/>
  </si>
  <si>
    <t>淳于</t>
    <phoneticPr fontId="1" type="noConversion"/>
  </si>
  <si>
    <t>夜邑</t>
    <phoneticPr fontId="1" type="noConversion"/>
  </si>
  <si>
    <t>西阳</t>
    <phoneticPr fontId="1" type="noConversion"/>
  </si>
  <si>
    <t>寿春</t>
    <phoneticPr fontId="1" type="noConversion"/>
  </si>
  <si>
    <t>饶安</t>
    <phoneticPr fontId="1" type="noConversion"/>
  </si>
  <si>
    <t>安陵</t>
    <phoneticPr fontId="1" type="noConversion"/>
  </si>
  <si>
    <t>河间</t>
    <phoneticPr fontId="1" type="noConversion"/>
  </si>
  <si>
    <t>新蔡</t>
    <phoneticPr fontId="1" type="noConversion"/>
  </si>
  <si>
    <t>平舒</t>
    <phoneticPr fontId="1" type="noConversion"/>
  </si>
  <si>
    <t>下蔡</t>
    <phoneticPr fontId="1" type="noConversion"/>
  </si>
  <si>
    <t>文安</t>
    <phoneticPr fontId="1" type="noConversion"/>
  </si>
  <si>
    <t>昭关</t>
    <phoneticPr fontId="1" type="noConversion"/>
  </si>
  <si>
    <t>昌城</t>
    <phoneticPr fontId="1" type="noConversion"/>
  </si>
  <si>
    <t>钟离</t>
    <phoneticPr fontId="1" type="noConversion"/>
  </si>
  <si>
    <t>安平</t>
    <phoneticPr fontId="1" type="noConversion"/>
  </si>
  <si>
    <t>山桑</t>
    <phoneticPr fontId="1" type="noConversion"/>
  </si>
  <si>
    <t>孤竹</t>
    <phoneticPr fontId="1" type="noConversion"/>
  </si>
  <si>
    <t>巨阳</t>
    <phoneticPr fontId="1" type="noConversion"/>
  </si>
  <si>
    <t>令支</t>
    <phoneticPr fontId="1" type="noConversion"/>
  </si>
  <si>
    <t>睢阳</t>
    <phoneticPr fontId="1" type="noConversion"/>
  </si>
  <si>
    <t>砀</t>
    <phoneticPr fontId="1" type="noConversion"/>
  </si>
  <si>
    <t>柳城</t>
    <phoneticPr fontId="1" type="noConversion"/>
  </si>
  <si>
    <t>符离塞</t>
    <phoneticPr fontId="1" type="noConversion"/>
  </si>
  <si>
    <t>阳乐</t>
    <phoneticPr fontId="1" type="noConversion"/>
  </si>
  <si>
    <t>下邳</t>
    <phoneticPr fontId="1" type="noConversion"/>
  </si>
  <si>
    <t>令支塞</t>
    <phoneticPr fontId="1" type="noConversion"/>
  </si>
  <si>
    <t>彭城</t>
    <phoneticPr fontId="1" type="noConversion"/>
  </si>
  <si>
    <t>渔阳</t>
    <phoneticPr fontId="1" type="noConversion"/>
  </si>
  <si>
    <t>陶</t>
    <phoneticPr fontId="1" type="noConversion"/>
  </si>
  <si>
    <t>居庸塞</t>
    <phoneticPr fontId="1" type="noConversion"/>
  </si>
  <si>
    <t>沛</t>
    <phoneticPr fontId="1" type="noConversion"/>
  </si>
  <si>
    <t>下落</t>
    <phoneticPr fontId="1" type="noConversion"/>
  </si>
  <si>
    <t>莒</t>
    <phoneticPr fontId="1" type="noConversion"/>
  </si>
  <si>
    <t>代</t>
    <phoneticPr fontId="1" type="noConversion"/>
  </si>
  <si>
    <t>武城</t>
    <phoneticPr fontId="1" type="noConversion"/>
  </si>
  <si>
    <t>纲成</t>
    <phoneticPr fontId="1" type="noConversion"/>
  </si>
  <si>
    <t>曲阜</t>
    <phoneticPr fontId="1" type="noConversion"/>
  </si>
  <si>
    <t>沃阳</t>
    <phoneticPr fontId="1" type="noConversion"/>
  </si>
  <si>
    <t>成阳</t>
    <phoneticPr fontId="1" type="noConversion"/>
  </si>
  <si>
    <t>云中</t>
    <phoneticPr fontId="1" type="noConversion"/>
  </si>
  <si>
    <t>平陆</t>
    <phoneticPr fontId="1" type="noConversion"/>
  </si>
  <si>
    <t>善无</t>
    <phoneticPr fontId="1" type="noConversion"/>
  </si>
  <si>
    <t>阳关</t>
    <phoneticPr fontId="1" type="noConversion"/>
  </si>
  <si>
    <t>穆陵关</t>
    <phoneticPr fontId="1" type="noConversion"/>
  </si>
  <si>
    <t>平陵</t>
    <phoneticPr fontId="1" type="noConversion"/>
  </si>
  <si>
    <t>千乘</t>
    <phoneticPr fontId="1" type="noConversion"/>
  </si>
  <si>
    <t>高唐</t>
    <phoneticPr fontId="1" type="noConversion"/>
  </si>
  <si>
    <t>阳狐</t>
    <phoneticPr fontId="1" type="noConversion"/>
  </si>
  <si>
    <t>邯郸</t>
    <phoneticPr fontId="1" type="noConversion"/>
  </si>
  <si>
    <t>东武城</t>
    <phoneticPr fontId="1" type="noConversion"/>
  </si>
  <si>
    <t>巨鹿</t>
    <phoneticPr fontId="1" type="noConversion"/>
  </si>
  <si>
    <t>武安</t>
    <phoneticPr fontId="1" type="noConversion"/>
  </si>
  <si>
    <t>下曲阳</t>
    <phoneticPr fontId="1" type="noConversion"/>
  </si>
  <si>
    <t>饶</t>
    <phoneticPr fontId="1" type="noConversion"/>
  </si>
  <si>
    <t>高阳</t>
    <phoneticPr fontId="1" type="noConversion"/>
  </si>
  <si>
    <t>涿</t>
    <phoneticPr fontId="1" type="noConversion"/>
  </si>
  <si>
    <t>蓟</t>
    <phoneticPr fontId="1" type="noConversion"/>
  </si>
  <si>
    <t>武阳</t>
    <phoneticPr fontId="1" type="noConversion"/>
  </si>
  <si>
    <t>广昌</t>
    <phoneticPr fontId="1" type="noConversion"/>
  </si>
  <si>
    <t>灵寿</t>
    <phoneticPr fontId="1" type="noConversion"/>
  </si>
  <si>
    <t>顾</t>
    <phoneticPr fontId="1" type="noConversion"/>
  </si>
  <si>
    <t>卤城</t>
    <phoneticPr fontId="1" type="noConversion"/>
  </si>
  <si>
    <t>狼盂</t>
    <phoneticPr fontId="1" type="noConversion"/>
  </si>
  <si>
    <t>井陉塞</t>
    <phoneticPr fontId="1" type="noConversion"/>
  </si>
  <si>
    <t>仇由</t>
    <phoneticPr fontId="1" type="noConversion"/>
  </si>
  <si>
    <t>马陵</t>
    <phoneticPr fontId="1" type="noConversion"/>
  </si>
  <si>
    <t>晋阳</t>
    <phoneticPr fontId="1" type="noConversion"/>
  </si>
  <si>
    <t>平陶</t>
    <phoneticPr fontId="1" type="noConversion"/>
  </si>
  <si>
    <t>屯留</t>
    <phoneticPr fontId="1" type="noConversion"/>
  </si>
  <si>
    <t>蒲阳</t>
    <phoneticPr fontId="1" type="noConversion"/>
  </si>
  <si>
    <t>舒</t>
    <phoneticPr fontId="1" type="noConversion"/>
  </si>
  <si>
    <t>特产兵</t>
    <phoneticPr fontId="1" type="noConversion"/>
  </si>
  <si>
    <t>城池等级</t>
    <phoneticPr fontId="1" type="noConversion"/>
  </si>
  <si>
    <t>特产兵对应特产物需求城池等级</t>
    <phoneticPr fontId="1" type="noConversion"/>
  </si>
  <si>
    <t>特产兵对应特产物id</t>
    <phoneticPr fontId="1" type="noConversion"/>
  </si>
  <si>
    <t>士兵等阶</t>
    <phoneticPr fontId="1" type="noConversion"/>
  </si>
  <si>
    <t>犬戎狼骑兵</t>
    <phoneticPr fontId="1" type="noConversion"/>
  </si>
  <si>
    <t>象兵</t>
    <phoneticPr fontId="1" type="noConversion"/>
  </si>
  <si>
    <t>星官</t>
    <phoneticPr fontId="1" type="noConversion"/>
  </si>
  <si>
    <t>开启定义等级</t>
    <phoneticPr fontId="1" type="noConversion"/>
  </si>
  <si>
    <t>平均完成定义等级</t>
    <phoneticPr fontId="1" type="noConversion"/>
  </si>
  <si>
    <t>8阶盾兵</t>
    <phoneticPr fontId="1" type="noConversion"/>
  </si>
  <si>
    <t>8阶戟兵</t>
    <phoneticPr fontId="1" type="noConversion"/>
  </si>
  <si>
    <t>9阶盾兵</t>
    <phoneticPr fontId="1" type="noConversion"/>
  </si>
  <si>
    <t>9阶戟兵</t>
    <phoneticPr fontId="1" type="noConversion"/>
  </si>
  <si>
    <t>猎犬</t>
  </si>
  <si>
    <t>猎犬</t>
    <phoneticPr fontId="1" type="noConversion"/>
  </si>
  <si>
    <t>设计思路</t>
    <phoneticPr fontId="1" type="noConversion"/>
  </si>
  <si>
    <t>每种兵装分为主线科技和支线可以，不同兵种的主线科技一样，支线科技不一样</t>
    <phoneticPr fontId="1" type="noConversion"/>
  </si>
  <si>
    <t>科技</t>
    <phoneticPr fontId="1" type="noConversion"/>
  </si>
  <si>
    <t>科技顺序</t>
    <phoneticPr fontId="1" type="noConversion"/>
  </si>
  <si>
    <t>科技1</t>
    <phoneticPr fontId="1" type="noConversion"/>
  </si>
  <si>
    <t>科技数值</t>
    <phoneticPr fontId="1" type="noConversion"/>
  </si>
  <si>
    <t>科技2</t>
  </si>
  <si>
    <t>科技3</t>
  </si>
  <si>
    <t>主线科技设计</t>
    <phoneticPr fontId="1" type="noConversion"/>
  </si>
  <si>
    <t>支线科技设计</t>
    <phoneticPr fontId="1" type="noConversion"/>
  </si>
  <si>
    <t>科技分类</t>
    <phoneticPr fontId="1" type="noConversion"/>
  </si>
  <si>
    <t>步兵1</t>
    <phoneticPr fontId="1" type="noConversion"/>
  </si>
  <si>
    <t>步兵2</t>
  </si>
  <si>
    <t>步兵3</t>
  </si>
  <si>
    <t>数值</t>
    <phoneticPr fontId="1" type="noConversion"/>
  </si>
  <si>
    <t>骑兵1</t>
    <phoneticPr fontId="1" type="noConversion"/>
  </si>
  <si>
    <t>骑兵2</t>
  </si>
  <si>
    <t>骑兵3</t>
  </si>
  <si>
    <t>弓兵1</t>
    <phoneticPr fontId="1" type="noConversion"/>
  </si>
  <si>
    <t>弓兵2</t>
  </si>
  <si>
    <t>弓兵3</t>
  </si>
  <si>
    <t>器械1</t>
    <phoneticPr fontId="1" type="noConversion"/>
  </si>
  <si>
    <t>器械2</t>
  </si>
  <si>
    <t>器械3</t>
  </si>
  <si>
    <t>所有科技均有5个等级，点满后解锁下一层科技</t>
    <phoneticPr fontId="1" type="noConversion"/>
  </si>
  <si>
    <t>主线科技升级消耗玄铁，支线科技需要互市特性解锁</t>
    <phoneticPr fontId="1" type="noConversion"/>
  </si>
  <si>
    <t>由于是赛季内玩法，暂定</t>
    <phoneticPr fontId="1" type="noConversion"/>
  </si>
  <si>
    <t>同时只能由1个兵装处于升级状态，所以每个兵装的总升级时间为</t>
    <phoneticPr fontId="1" type="noConversion"/>
  </si>
  <si>
    <t>天</t>
    <phoneticPr fontId="1" type="noConversion"/>
  </si>
  <si>
    <t>累计技能效用</t>
    <phoneticPr fontId="1" type="noConversion"/>
  </si>
  <si>
    <t>每个兵装主线科技升级时间占比</t>
    <phoneticPr fontId="1" type="noConversion"/>
  </si>
  <si>
    <t>支线占比</t>
    <phoneticPr fontId="1" type="noConversion"/>
  </si>
  <si>
    <t>阶段升级时间</t>
    <phoneticPr fontId="1" type="noConversion"/>
  </si>
  <si>
    <t>士兵攻击</t>
    <phoneticPr fontId="1" type="noConversion"/>
  </si>
  <si>
    <t>士兵生命</t>
    <phoneticPr fontId="1" type="noConversion"/>
  </si>
  <si>
    <t>士兵防御</t>
    <phoneticPr fontId="1" type="noConversion"/>
  </si>
  <si>
    <t>士兵伤害</t>
    <phoneticPr fontId="1" type="noConversion"/>
  </si>
  <si>
    <t>士兵武力免伤</t>
    <phoneticPr fontId="1" type="noConversion"/>
  </si>
  <si>
    <t>士兵策略免伤</t>
    <phoneticPr fontId="1" type="noConversion"/>
  </si>
  <si>
    <t>士兵暴击</t>
    <phoneticPr fontId="1" type="noConversion"/>
  </si>
  <si>
    <t>士兵闪避</t>
    <phoneticPr fontId="1" type="noConversion"/>
  </si>
  <si>
    <t>士兵韧性</t>
    <phoneticPr fontId="1" type="noConversion"/>
  </si>
  <si>
    <t>士兵命中</t>
    <phoneticPr fontId="1" type="noConversion"/>
  </si>
  <si>
    <t>士兵攻城</t>
    <phoneticPr fontId="1" type="noConversion"/>
  </si>
  <si>
    <t>士兵攻城伤害</t>
    <phoneticPr fontId="1" type="noConversion"/>
  </si>
  <si>
    <t>士兵攻击值</t>
    <phoneticPr fontId="1" type="noConversion"/>
  </si>
  <si>
    <t>士兵生命值</t>
    <phoneticPr fontId="1" type="noConversion"/>
  </si>
  <si>
    <t>每个兵装科技每级技能效用1%，各科技属性加成如下：</t>
    <phoneticPr fontId="1" type="noConversion"/>
  </si>
  <si>
    <t>累计获得玄铁</t>
    <phoneticPr fontId="1" type="noConversion"/>
  </si>
  <si>
    <t>赛季天数</t>
    <phoneticPr fontId="1" type="noConversion"/>
  </si>
  <si>
    <t>阶段消耗玄铁</t>
    <phoneticPr fontId="1" type="noConversion"/>
  </si>
  <si>
    <t>玄铁产销比</t>
    <phoneticPr fontId="1" type="noConversion"/>
  </si>
  <si>
    <t>累计天数</t>
    <phoneticPr fontId="1" type="noConversion"/>
  </si>
  <si>
    <t>科技升级时间可以黄金秒，需求黄金数值恒定为</t>
    <phoneticPr fontId="1" type="noConversion"/>
  </si>
  <si>
    <t>天非r可以将3个兵种的科技升级完毕</t>
    <phoneticPr fontId="1" type="noConversion"/>
  </si>
  <si>
    <t>累计科技等级</t>
    <phoneticPr fontId="1" type="noConversion"/>
  </si>
  <si>
    <t>科技分类</t>
    <phoneticPr fontId="1" type="noConversion"/>
  </si>
  <si>
    <t>科技等级</t>
    <phoneticPr fontId="1" type="noConversion"/>
  </si>
  <si>
    <t>主线科技</t>
    <phoneticPr fontId="1" type="noConversion"/>
  </si>
  <si>
    <t>支线科技</t>
    <phoneticPr fontId="1" type="noConversion"/>
  </si>
  <si>
    <t>累计消耗玄铁</t>
    <phoneticPr fontId="1" type="noConversion"/>
  </si>
  <si>
    <t>累计消耗玄铁</t>
    <phoneticPr fontId="1" type="noConversion"/>
  </si>
  <si>
    <t>特殊条件</t>
    <phoneticPr fontId="1" type="noConversion"/>
  </si>
  <si>
    <t>匈奴互市4</t>
    <phoneticPr fontId="1" type="noConversion"/>
  </si>
  <si>
    <t>胡人互市4</t>
    <phoneticPr fontId="1" type="noConversion"/>
  </si>
  <si>
    <t>胡人互市5</t>
    <phoneticPr fontId="1" type="noConversion"/>
  </si>
  <si>
    <t>比例</t>
    <phoneticPr fontId="1" type="noConversion"/>
  </si>
  <si>
    <t>实际花费</t>
    <phoneticPr fontId="1" type="noConversion"/>
  </si>
  <si>
    <t>由于玄铁产出会卡兵装进度，所以玩家极限也不需要把时间秒完，各r花费黄金秒时间比例为：</t>
    <phoneticPr fontId="1" type="noConversion"/>
  </si>
  <si>
    <t>每个兵装加玩家实力</t>
    <phoneticPr fontId="1" type="noConversion"/>
  </si>
  <si>
    <t>全部兵装点满占定义等级80级实力</t>
    <phoneticPr fontId="1" type="noConversion"/>
  </si>
  <si>
    <t>每个士兵大类可以在</t>
    <phoneticPr fontId="1" type="noConversion"/>
  </si>
  <si>
    <t>种兵装中选择1种升级</t>
  </si>
  <si>
    <t>4赛季</t>
    <phoneticPr fontId="1" type="noConversion"/>
  </si>
  <si>
    <t>起义军</t>
    <phoneticPr fontId="1" type="noConversion"/>
  </si>
  <si>
    <t>起义军精锐</t>
    <phoneticPr fontId="1" type="noConversion"/>
  </si>
  <si>
    <t>起义军精锐</t>
    <phoneticPr fontId="1" type="noConversion"/>
  </si>
  <si>
    <t>猎犬</t>
    <phoneticPr fontId="1" type="noConversion"/>
  </si>
  <si>
    <t>阶段消耗玄铁（老）</t>
    <phoneticPr fontId="1" type="noConversion"/>
  </si>
  <si>
    <t>2+1</t>
    <phoneticPr fontId="1" type="noConversion"/>
  </si>
  <si>
    <t>3+1</t>
    <phoneticPr fontId="1" type="noConversion"/>
  </si>
  <si>
    <t>4+1</t>
    <phoneticPr fontId="1" type="noConversion"/>
  </si>
  <si>
    <t>4+2</t>
    <phoneticPr fontId="1" type="noConversion"/>
  </si>
  <si>
    <t>5+1</t>
    <phoneticPr fontId="1" type="noConversion"/>
  </si>
  <si>
    <t>5+2</t>
    <phoneticPr fontId="1" type="noConversion"/>
  </si>
  <si>
    <t>5+3</t>
    <phoneticPr fontId="1" type="noConversion"/>
  </si>
  <si>
    <t>6+1</t>
    <phoneticPr fontId="1" type="noConversion"/>
  </si>
  <si>
    <t>2阶</t>
    <phoneticPr fontId="1" type="noConversion"/>
  </si>
  <si>
    <t>2阶+1</t>
    <phoneticPr fontId="1" type="noConversion"/>
  </si>
  <si>
    <t>3阶</t>
    <phoneticPr fontId="1" type="noConversion"/>
  </si>
  <si>
    <t>3阶+1</t>
    <phoneticPr fontId="1" type="noConversion"/>
  </si>
  <si>
    <t>4阶</t>
    <phoneticPr fontId="1" type="noConversion"/>
  </si>
  <si>
    <t>4阶+1</t>
    <phoneticPr fontId="1" type="noConversion"/>
  </si>
  <si>
    <t>5阶</t>
    <phoneticPr fontId="1" type="noConversion"/>
  </si>
  <si>
    <t>5阶+1</t>
    <phoneticPr fontId="1" type="noConversion"/>
  </si>
  <si>
    <t>6阶</t>
    <phoneticPr fontId="1" type="noConversion"/>
  </si>
  <si>
    <t>6阶+1</t>
    <phoneticPr fontId="1" type="noConversion"/>
  </si>
  <si>
    <t>2阶步兵</t>
    <phoneticPr fontId="1" type="noConversion"/>
  </si>
  <si>
    <t>2阶+1步兵</t>
    <phoneticPr fontId="1" type="noConversion"/>
  </si>
  <si>
    <t>3阶步兵</t>
    <phoneticPr fontId="1" type="noConversion"/>
  </si>
  <si>
    <t>3阶+1步兵</t>
    <phoneticPr fontId="1" type="noConversion"/>
  </si>
  <si>
    <t>4阶步兵</t>
    <phoneticPr fontId="1" type="noConversion"/>
  </si>
  <si>
    <t>4阶+1步兵</t>
    <phoneticPr fontId="1" type="noConversion"/>
  </si>
  <si>
    <t>5阶步兵</t>
    <phoneticPr fontId="1" type="noConversion"/>
  </si>
  <si>
    <t>5阶+1步兵</t>
    <phoneticPr fontId="1" type="noConversion"/>
  </si>
  <si>
    <t>6阶步兵</t>
    <phoneticPr fontId="1" type="noConversion"/>
  </si>
  <si>
    <t>6阶+1步兵</t>
    <phoneticPr fontId="1" type="noConversion"/>
  </si>
  <si>
    <t>1阶</t>
    <phoneticPr fontId="1" type="noConversion"/>
  </si>
  <si>
    <t>2阶</t>
  </si>
  <si>
    <t>2阶+1</t>
    <phoneticPr fontId="1" type="noConversion"/>
  </si>
  <si>
    <t>3阶</t>
    <phoneticPr fontId="1" type="noConversion"/>
  </si>
  <si>
    <t>3阶+1</t>
    <phoneticPr fontId="1" type="noConversion"/>
  </si>
  <si>
    <t>4阶</t>
    <phoneticPr fontId="1" type="noConversion"/>
  </si>
  <si>
    <t>4阶+1</t>
    <phoneticPr fontId="1" type="noConversion"/>
  </si>
  <si>
    <t>5阶</t>
    <phoneticPr fontId="1" type="noConversion"/>
  </si>
  <si>
    <t>5阶+1</t>
    <phoneticPr fontId="1" type="noConversion"/>
  </si>
  <si>
    <t>通用兵种克制特性</t>
    <phoneticPr fontId="1" type="noConversion"/>
  </si>
  <si>
    <t>新特性1级</t>
    <phoneticPr fontId="1" type="noConversion"/>
  </si>
  <si>
    <t>新特性2级</t>
    <phoneticPr fontId="1" type="noConversion"/>
  </si>
  <si>
    <t>新特性1级</t>
    <phoneticPr fontId="1" type="noConversion"/>
  </si>
  <si>
    <t>新特性2级</t>
    <phoneticPr fontId="1" type="noConversion"/>
  </si>
  <si>
    <t>1阶+1步兵</t>
    <phoneticPr fontId="1" type="noConversion"/>
  </si>
  <si>
    <t>1阶+1</t>
    <phoneticPr fontId="1" type="noConversion"/>
  </si>
  <si>
    <t>消耗资源</t>
  </si>
  <si>
    <t>攻击</t>
  </si>
  <si>
    <t>生命</t>
  </si>
  <si>
    <t>攻城</t>
  </si>
  <si>
    <t>负重</t>
  </si>
  <si>
    <t>1、设计不变，沿用【士兵阶位属性】计算页签的值，只针对日文士兵的科技线路调整进行对应调整</t>
    <phoneticPr fontId="1" type="noConversion"/>
  </si>
  <si>
    <t>2、日文士兵科技线路调整为：只有步骑弓器械4种类型，支线类型全部转为当前阶位+1档位</t>
    <phoneticPr fontId="1" type="noConversion"/>
  </si>
  <si>
    <t>3、特产兵全部调整为6阶+1士兵，强度高于6阶+1的士兵，有单独的解锁功能</t>
    <phoneticPr fontId="1" type="noConversion"/>
  </si>
  <si>
    <t>士兵属性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</si>
</sst>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%"/>
    <numFmt numFmtId="177" formatCode="0.00_);[Red]\(0.00\)"/>
  </numFmts>
  <fonts count="16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9"/>
      <color theme="1"/>
      <name val="宋体"/>
      <family val="3"/>
      <charset val="134"/>
      <scheme val="minor"/>
    </font>
    <font>
      <sz val="9"/>
      <color theme="1"/>
      <name val="宋体"/>
      <family val="2"/>
      <scheme val="minor"/>
    </font>
    <font>
      <b/>
      <sz val="9"/>
      <color indexed="81"/>
      <name val="宋体"/>
      <family val="3"/>
      <charset val="134"/>
    </font>
    <font>
      <sz val="9"/>
      <color theme="1"/>
      <name val="宋体"/>
      <family val="3"/>
      <charset val="134"/>
      <scheme val="major"/>
    </font>
    <font>
      <sz val="9"/>
      <color rgb="FFFF0000"/>
      <name val="宋体"/>
      <family val="3"/>
      <charset val="134"/>
      <scheme val="minor"/>
    </font>
    <font>
      <sz val="11"/>
      <color theme="1"/>
      <name val="宋体"/>
      <family val="2"/>
      <scheme val="minor"/>
    </font>
    <font>
      <sz val="9"/>
      <color rgb="FFFF0000"/>
      <name val="宋体"/>
      <family val="3"/>
      <charset val="134"/>
      <scheme val="major"/>
    </font>
    <font>
      <sz val="9"/>
      <color theme="0" tint="-0.249977111117893"/>
      <name val="宋体"/>
      <family val="3"/>
      <charset val="134"/>
      <scheme val="major"/>
    </font>
    <font>
      <sz val="9"/>
      <color theme="0" tint="-0.249977111117893"/>
      <name val="宋体"/>
      <family val="2"/>
      <scheme val="minor"/>
    </font>
    <font>
      <sz val="9"/>
      <name val="宋体"/>
      <family val="3"/>
      <charset val="134"/>
      <scheme val="major"/>
    </font>
    <font>
      <sz val="9"/>
      <color indexed="81"/>
      <name val="宋体"/>
      <family val="3"/>
      <charset val="134"/>
    </font>
    <font>
      <sz val="9"/>
      <color rgb="FFFF0000"/>
      <name val="宋体"/>
      <family val="2"/>
      <scheme val="minor"/>
    </font>
    <font>
      <sz val="9"/>
      <color theme="0" tint="-0.14999847407452621"/>
      <name val="宋体"/>
      <family val="3"/>
      <charset val="134"/>
      <scheme val="minor"/>
    </font>
    <font>
      <sz val="9"/>
      <color theme="0" tint="-0.34998626667073579"/>
      <name val="宋体"/>
      <family val="3"/>
      <charset val="134"/>
      <scheme val="major"/>
    </font>
  </fonts>
  <fills count="1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9" fontId="7" fillId="0" borderId="0" applyFont="0" applyFill="0" applyBorder="0" applyAlignment="0" applyProtection="0">
      <alignment vertical="center"/>
    </xf>
  </cellStyleXfs>
  <cellXfs count="121">
    <xf numFmtId="0" fontId="0" fillId="0" borderId="0" xfId="0"/>
    <xf numFmtId="0" fontId="3" fillId="2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/>
    <xf numFmtId="0" fontId="3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2" fillId="0" borderId="0" xfId="0" applyFont="1"/>
    <xf numFmtId="0" fontId="2" fillId="0" borderId="0" xfId="0" applyFont="1" applyAlignment="1">
      <alignment horizontal="center" vertical="center"/>
    </xf>
    <xf numFmtId="0" fontId="2" fillId="2" borderId="0" xfId="0" applyFont="1" applyFill="1"/>
    <xf numFmtId="0" fontId="2" fillId="2" borderId="0" xfId="0" applyFont="1" applyFill="1" applyAlignment="1">
      <alignment horizontal="center" vertical="center"/>
    </xf>
    <xf numFmtId="0" fontId="2" fillId="0" borderId="1" xfId="0" applyFont="1" applyBorder="1"/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0" fontId="2" fillId="0" borderId="1" xfId="0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3" fillId="0" borderId="1" xfId="0" applyFont="1" applyBorder="1"/>
    <xf numFmtId="0" fontId="2" fillId="4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3" fillId="2" borderId="0" xfId="0" applyFont="1" applyFill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3" fillId="2" borderId="0" xfId="0" applyFont="1" applyFill="1"/>
    <xf numFmtId="0" fontId="3" fillId="4" borderId="1" xfId="0" applyFont="1" applyFill="1" applyBorder="1"/>
    <xf numFmtId="0" fontId="5" fillId="4" borderId="1" xfId="0" applyFont="1" applyFill="1" applyBorder="1" applyAlignment="1">
      <alignment horizontal="center" vertical="center"/>
    </xf>
    <xf numFmtId="10" fontId="2" fillId="0" borderId="1" xfId="1" applyNumberFormat="1" applyFont="1" applyBorder="1" applyAlignment="1"/>
    <xf numFmtId="10" fontId="2" fillId="0" borderId="1" xfId="0" applyNumberFormat="1" applyFont="1" applyBorder="1"/>
    <xf numFmtId="10" fontId="2" fillId="0" borderId="1" xfId="1" applyNumberFormat="1" applyFont="1" applyBorder="1" applyAlignment="1">
      <alignment horizontal="center"/>
    </xf>
    <xf numFmtId="176" fontId="5" fillId="0" borderId="1" xfId="0" applyNumberFormat="1" applyFont="1" applyBorder="1" applyAlignment="1">
      <alignment horizontal="center" vertical="center"/>
    </xf>
    <xf numFmtId="9" fontId="2" fillId="0" borderId="0" xfId="1" applyFont="1" applyAlignment="1">
      <alignment horizontal="center" vertical="center"/>
    </xf>
    <xf numFmtId="0" fontId="2" fillId="0" borderId="0" xfId="1" applyNumberFormat="1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177" fontId="2" fillId="0" borderId="0" xfId="1" applyNumberFormat="1" applyFont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 shrinkToFit="1"/>
    </xf>
    <xf numFmtId="0" fontId="2" fillId="0" borderId="1" xfId="1" applyNumberFormat="1" applyFont="1" applyBorder="1" applyAlignment="1">
      <alignment horizontal="center"/>
    </xf>
    <xf numFmtId="0" fontId="5" fillId="0" borderId="2" xfId="0" applyFont="1" applyBorder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5" fillId="0" borderId="0" xfId="0" applyFont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3" fillId="8" borderId="0" xfId="0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/>
    </xf>
    <xf numFmtId="9" fontId="2" fillId="0" borderId="0" xfId="1" applyFont="1" applyAlignment="1">
      <alignment horizontal="center"/>
    </xf>
    <xf numFmtId="0" fontId="2" fillId="0" borderId="2" xfId="0" applyFont="1" applyBorder="1"/>
    <xf numFmtId="10" fontId="2" fillId="0" borderId="1" xfId="0" applyNumberFormat="1" applyFont="1" applyBorder="1" applyAlignment="1">
      <alignment horizontal="center"/>
    </xf>
    <xf numFmtId="0" fontId="2" fillId="0" borderId="0" xfId="0" applyFont="1" applyAlignment="1">
      <alignment horizontal="left" vertical="center"/>
    </xf>
    <xf numFmtId="0" fontId="3" fillId="6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9" fontId="2" fillId="0" borderId="0" xfId="0" applyNumberFormat="1" applyFont="1"/>
    <xf numFmtId="0" fontId="6" fillId="0" borderId="0" xfId="0" applyFont="1" applyAlignment="1">
      <alignment horizontal="center"/>
    </xf>
    <xf numFmtId="0" fontId="11" fillId="11" borderId="1" xfId="0" applyFont="1" applyFill="1" applyBorder="1" applyAlignment="1">
      <alignment horizontal="center" vertical="center"/>
    </xf>
    <xf numFmtId="0" fontId="5" fillId="11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0" fontId="2" fillId="0" borderId="0" xfId="0" applyFont="1" applyAlignment="1">
      <alignment horizontal="right" vertical="center"/>
    </xf>
    <xf numFmtId="0" fontId="2" fillId="0" borderId="1" xfId="1" applyNumberFormat="1" applyFont="1" applyBorder="1" applyAlignment="1">
      <alignment horizontal="center" vertical="center"/>
    </xf>
    <xf numFmtId="9" fontId="5" fillId="0" borderId="0" xfId="0" applyNumberFormat="1" applyFont="1" applyAlignment="1">
      <alignment horizontal="center" vertical="center"/>
    </xf>
    <xf numFmtId="9" fontId="5" fillId="0" borderId="0" xfId="1" applyFont="1" applyAlignment="1">
      <alignment horizontal="center" vertical="center"/>
    </xf>
    <xf numFmtId="0" fontId="13" fillId="0" borderId="0" xfId="0" applyFont="1" applyAlignment="1">
      <alignment horizontal="center"/>
    </xf>
    <xf numFmtId="0" fontId="3" fillId="12" borderId="0" xfId="0" applyFont="1" applyFill="1" applyAlignment="1">
      <alignment horizontal="center" vertical="center"/>
    </xf>
    <xf numFmtId="0" fontId="14" fillId="13" borderId="0" xfId="0" applyFont="1" applyFill="1" applyAlignment="1">
      <alignment horizontal="center" vertical="center"/>
    </xf>
    <xf numFmtId="0" fontId="14" fillId="13" borderId="1" xfId="0" applyFont="1" applyFill="1" applyBorder="1" applyAlignment="1">
      <alignment horizontal="center" vertical="center" wrapText="1"/>
    </xf>
    <xf numFmtId="0" fontId="14" fillId="13" borderId="1" xfId="0" applyFont="1" applyFill="1" applyBorder="1" applyAlignment="1">
      <alignment horizontal="center" vertical="center"/>
    </xf>
    <xf numFmtId="0" fontId="15" fillId="11" borderId="6" xfId="0" applyFont="1" applyFill="1" applyBorder="1" applyAlignment="1">
      <alignment vertical="center"/>
    </xf>
    <xf numFmtId="0" fontId="15" fillId="11" borderId="0" xfId="0" applyFont="1" applyFill="1" applyAlignment="1">
      <alignment horizontal="center" vertical="center"/>
    </xf>
    <xf numFmtId="0" fontId="15" fillId="11" borderId="1" xfId="0" applyFont="1" applyFill="1" applyBorder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 shrinkToFit="1"/>
    </xf>
    <xf numFmtId="0" fontId="3" fillId="13" borderId="0" xfId="0" applyFont="1" applyFill="1" applyAlignment="1">
      <alignment horizontal="center" vertical="center" shrinkToFit="1"/>
    </xf>
    <xf numFmtId="10" fontId="2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9" fontId="3" fillId="0" borderId="0" xfId="0" applyNumberFormat="1" applyFont="1" applyAlignment="1">
      <alignment horizontal="center" vertical="center"/>
    </xf>
    <xf numFmtId="0" fontId="3" fillId="14" borderId="0" xfId="0" applyFont="1" applyFill="1" applyAlignment="1">
      <alignment horizontal="center" vertical="center"/>
    </xf>
    <xf numFmtId="9" fontId="3" fillId="14" borderId="0" xfId="0" applyNumberFormat="1" applyFont="1" applyFill="1" applyAlignment="1">
      <alignment horizontal="center" vertical="center"/>
    </xf>
    <xf numFmtId="10" fontId="3" fillId="15" borderId="0" xfId="0" applyNumberFormat="1" applyFont="1" applyFill="1" applyAlignment="1">
      <alignment horizontal="center" vertical="center"/>
    </xf>
    <xf numFmtId="10" fontId="3" fillId="0" borderId="0" xfId="0" applyNumberFormat="1" applyFont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2" fontId="5" fillId="0" borderId="0" xfId="0" applyNumberFormat="1" applyFont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6" borderId="0" xfId="0" applyFont="1" applyFill="1" applyAlignment="1">
      <alignment horizontal="center"/>
    </xf>
    <xf numFmtId="0" fontId="3" fillId="16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5" fillId="11" borderId="2" xfId="0" applyFont="1" applyFill="1" applyBorder="1" applyAlignment="1">
      <alignment horizontal="center" vertical="center"/>
    </xf>
    <xf numFmtId="0" fontId="15" fillId="11" borderId="3" xfId="0" applyFont="1" applyFill="1" applyBorder="1" applyAlignment="1">
      <alignment horizontal="center" vertical="center"/>
    </xf>
    <xf numFmtId="0" fontId="15" fillId="11" borderId="4" xfId="0" applyFont="1" applyFill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shrinkToFit="1"/>
    </xf>
    <xf numFmtId="0" fontId="2" fillId="17" borderId="0" xfId="0" applyFont="1" applyFill="1" applyAlignment="1">
      <alignment horizontal="center" vertical="center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3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6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externalLink" Target="externalLinks/externalLink5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9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8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7.xml"/><Relationship Id="rId27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66675</xdr:colOff>
      <xdr:row>84</xdr:row>
      <xdr:rowOff>0</xdr:rowOff>
    </xdr:from>
    <xdr:to>
      <xdr:col>10</xdr:col>
      <xdr:colOff>1294742</xdr:colOff>
      <xdr:row>98</xdr:row>
      <xdr:rowOff>142607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6325" y="11991975"/>
          <a:ext cx="5266667" cy="214285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352425</xdr:colOff>
      <xdr:row>18</xdr:row>
      <xdr:rowOff>19050</xdr:rowOff>
    </xdr:from>
    <xdr:to>
      <xdr:col>6</xdr:col>
      <xdr:colOff>352425</xdr:colOff>
      <xdr:row>20</xdr:row>
      <xdr:rowOff>28575</xdr:rowOff>
    </xdr:to>
    <xdr:cxnSp macro="">
      <xdr:nvCxnSpPr>
        <xdr:cNvPr id="64" name="直接箭头连接符 63">
          <a:extLst>
            <a:ext uri="{FF2B5EF4-FFF2-40B4-BE49-F238E27FC236}">
              <a16:creationId xmlns:a16="http://schemas.microsoft.com/office/drawing/2014/main" id="{9D65F895-4ED5-4BE5-94CA-158CF30C227B}"/>
            </a:ext>
          </a:extLst>
        </xdr:cNvPr>
        <xdr:cNvCxnSpPr/>
      </xdr:nvCxnSpPr>
      <xdr:spPr>
        <a:xfrm>
          <a:off x="5153025" y="2590800"/>
          <a:ext cx="0" cy="2952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352425</xdr:colOff>
      <xdr:row>18</xdr:row>
      <xdr:rowOff>9525</xdr:rowOff>
    </xdr:from>
    <xdr:to>
      <xdr:col>8</xdr:col>
      <xdr:colOff>352425</xdr:colOff>
      <xdr:row>20</xdr:row>
      <xdr:rowOff>19050</xdr:rowOff>
    </xdr:to>
    <xdr:cxnSp macro="">
      <xdr:nvCxnSpPr>
        <xdr:cNvPr id="65" name="直接箭头连接符 64">
          <a:extLst>
            <a:ext uri="{FF2B5EF4-FFF2-40B4-BE49-F238E27FC236}">
              <a16:creationId xmlns:a16="http://schemas.microsoft.com/office/drawing/2014/main" id="{12B439AF-FF5D-44A1-8195-1236FADB06A3}"/>
            </a:ext>
          </a:extLst>
        </xdr:cNvPr>
        <xdr:cNvCxnSpPr/>
      </xdr:nvCxnSpPr>
      <xdr:spPr>
        <a:xfrm>
          <a:off x="6524625" y="2581275"/>
          <a:ext cx="0" cy="2952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342900</xdr:colOff>
      <xdr:row>30</xdr:row>
      <xdr:rowOff>9525</xdr:rowOff>
    </xdr:from>
    <xdr:to>
      <xdr:col>6</xdr:col>
      <xdr:colOff>342900</xdr:colOff>
      <xdr:row>32</xdr:row>
      <xdr:rowOff>19050</xdr:rowOff>
    </xdr:to>
    <xdr:cxnSp macro="">
      <xdr:nvCxnSpPr>
        <xdr:cNvPr id="66" name="直接箭头连接符 65">
          <a:extLst>
            <a:ext uri="{FF2B5EF4-FFF2-40B4-BE49-F238E27FC236}">
              <a16:creationId xmlns:a16="http://schemas.microsoft.com/office/drawing/2014/main" id="{F6EF5D28-C539-473E-8341-1295FF2076DD}"/>
            </a:ext>
          </a:extLst>
        </xdr:cNvPr>
        <xdr:cNvCxnSpPr/>
      </xdr:nvCxnSpPr>
      <xdr:spPr>
        <a:xfrm>
          <a:off x="5143500" y="4295775"/>
          <a:ext cx="0" cy="2952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342900</xdr:colOff>
      <xdr:row>30</xdr:row>
      <xdr:rowOff>9525</xdr:rowOff>
    </xdr:from>
    <xdr:to>
      <xdr:col>8</xdr:col>
      <xdr:colOff>342900</xdr:colOff>
      <xdr:row>32</xdr:row>
      <xdr:rowOff>19050</xdr:rowOff>
    </xdr:to>
    <xdr:cxnSp macro="">
      <xdr:nvCxnSpPr>
        <xdr:cNvPr id="67" name="直接箭头连接符 66">
          <a:extLst>
            <a:ext uri="{FF2B5EF4-FFF2-40B4-BE49-F238E27FC236}">
              <a16:creationId xmlns:a16="http://schemas.microsoft.com/office/drawing/2014/main" id="{7E204FE2-5D74-4C4E-AFDA-E26F88FA02B2}"/>
            </a:ext>
          </a:extLst>
        </xdr:cNvPr>
        <xdr:cNvCxnSpPr/>
      </xdr:nvCxnSpPr>
      <xdr:spPr>
        <a:xfrm>
          <a:off x="6515100" y="4295775"/>
          <a:ext cx="0" cy="2952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342900</xdr:colOff>
      <xdr:row>41</xdr:row>
      <xdr:rowOff>28575</xdr:rowOff>
    </xdr:from>
    <xdr:to>
      <xdr:col>6</xdr:col>
      <xdr:colOff>352425</xdr:colOff>
      <xdr:row>42</xdr:row>
      <xdr:rowOff>9525</xdr:rowOff>
    </xdr:to>
    <xdr:cxnSp macro="">
      <xdr:nvCxnSpPr>
        <xdr:cNvPr id="68" name="直接箭头连接符 67">
          <a:extLst>
            <a:ext uri="{FF2B5EF4-FFF2-40B4-BE49-F238E27FC236}">
              <a16:creationId xmlns:a16="http://schemas.microsoft.com/office/drawing/2014/main" id="{2DAFC6C3-9D1C-47D1-A989-907A7DD9BC55}"/>
            </a:ext>
          </a:extLst>
        </xdr:cNvPr>
        <xdr:cNvCxnSpPr/>
      </xdr:nvCxnSpPr>
      <xdr:spPr>
        <a:xfrm flipH="1">
          <a:off x="5143500" y="5886450"/>
          <a:ext cx="9525" cy="1238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342900</xdr:colOff>
      <xdr:row>41</xdr:row>
      <xdr:rowOff>28575</xdr:rowOff>
    </xdr:from>
    <xdr:to>
      <xdr:col>8</xdr:col>
      <xdr:colOff>352425</xdr:colOff>
      <xdr:row>42</xdr:row>
      <xdr:rowOff>0</xdr:rowOff>
    </xdr:to>
    <xdr:cxnSp macro="">
      <xdr:nvCxnSpPr>
        <xdr:cNvPr id="69" name="直接箭头连接符 68">
          <a:extLst>
            <a:ext uri="{FF2B5EF4-FFF2-40B4-BE49-F238E27FC236}">
              <a16:creationId xmlns:a16="http://schemas.microsoft.com/office/drawing/2014/main" id="{2D08BC9D-4A22-428C-B979-3BB1573E730D}"/>
            </a:ext>
          </a:extLst>
        </xdr:cNvPr>
        <xdr:cNvCxnSpPr/>
      </xdr:nvCxnSpPr>
      <xdr:spPr>
        <a:xfrm flipH="1">
          <a:off x="6515100" y="5886450"/>
          <a:ext cx="9525" cy="1143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304800</xdr:colOff>
      <xdr:row>14</xdr:row>
      <xdr:rowOff>0</xdr:rowOff>
    </xdr:from>
    <xdr:to>
      <xdr:col>9</xdr:col>
      <xdr:colOff>371475</xdr:colOff>
      <xdr:row>15</xdr:row>
      <xdr:rowOff>9525</xdr:rowOff>
    </xdr:to>
    <xdr:cxnSp macro="">
      <xdr:nvCxnSpPr>
        <xdr:cNvPr id="70" name="直接箭头连接符 69">
          <a:extLst>
            <a:ext uri="{FF2B5EF4-FFF2-40B4-BE49-F238E27FC236}">
              <a16:creationId xmlns:a16="http://schemas.microsoft.com/office/drawing/2014/main" id="{0A7FF008-E0EE-4013-91FC-F83CC1003C73}"/>
            </a:ext>
          </a:extLst>
        </xdr:cNvPr>
        <xdr:cNvCxnSpPr/>
      </xdr:nvCxnSpPr>
      <xdr:spPr>
        <a:xfrm>
          <a:off x="4324350" y="2000250"/>
          <a:ext cx="1381125" cy="1524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342900</xdr:colOff>
      <xdr:row>14</xdr:row>
      <xdr:rowOff>0</xdr:rowOff>
    </xdr:from>
    <xdr:to>
      <xdr:col>7</xdr:col>
      <xdr:colOff>295276</xdr:colOff>
      <xdr:row>15</xdr:row>
      <xdr:rowOff>9525</xdr:rowOff>
    </xdr:to>
    <xdr:cxnSp macro="">
      <xdr:nvCxnSpPr>
        <xdr:cNvPr id="71" name="直接箭头连接符 70">
          <a:extLst>
            <a:ext uri="{FF2B5EF4-FFF2-40B4-BE49-F238E27FC236}">
              <a16:creationId xmlns:a16="http://schemas.microsoft.com/office/drawing/2014/main" id="{A099A906-8D7A-4865-96B0-9A28FE55D65E}"/>
            </a:ext>
          </a:extLst>
        </xdr:cNvPr>
        <xdr:cNvCxnSpPr/>
      </xdr:nvCxnSpPr>
      <xdr:spPr>
        <a:xfrm flipH="1">
          <a:off x="4457700" y="2000250"/>
          <a:ext cx="1323976" cy="1524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361950</xdr:colOff>
      <xdr:row>13</xdr:row>
      <xdr:rowOff>133350</xdr:rowOff>
    </xdr:from>
    <xdr:to>
      <xdr:col>7</xdr:col>
      <xdr:colOff>323850</xdr:colOff>
      <xdr:row>15</xdr:row>
      <xdr:rowOff>0</xdr:rowOff>
    </xdr:to>
    <xdr:cxnSp macro="">
      <xdr:nvCxnSpPr>
        <xdr:cNvPr id="72" name="直接箭头连接符 71">
          <a:extLst>
            <a:ext uri="{FF2B5EF4-FFF2-40B4-BE49-F238E27FC236}">
              <a16:creationId xmlns:a16="http://schemas.microsoft.com/office/drawing/2014/main" id="{E61EE139-0315-4AC6-AA72-A8BD6CC6486B}"/>
            </a:ext>
          </a:extLst>
        </xdr:cNvPr>
        <xdr:cNvCxnSpPr/>
      </xdr:nvCxnSpPr>
      <xdr:spPr>
        <a:xfrm flipH="1">
          <a:off x="5162550" y="1990725"/>
          <a:ext cx="647700" cy="1524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333375</xdr:colOff>
      <xdr:row>14</xdr:row>
      <xdr:rowOff>0</xdr:rowOff>
    </xdr:from>
    <xdr:to>
      <xdr:col>8</xdr:col>
      <xdr:colOff>361950</xdr:colOff>
      <xdr:row>15</xdr:row>
      <xdr:rowOff>19050</xdr:rowOff>
    </xdr:to>
    <xdr:cxnSp macro="">
      <xdr:nvCxnSpPr>
        <xdr:cNvPr id="73" name="直接箭头连接符 72">
          <a:extLst>
            <a:ext uri="{FF2B5EF4-FFF2-40B4-BE49-F238E27FC236}">
              <a16:creationId xmlns:a16="http://schemas.microsoft.com/office/drawing/2014/main" id="{DBBB2527-EE8D-4759-BA81-2FA36F1928E4}"/>
            </a:ext>
          </a:extLst>
        </xdr:cNvPr>
        <xdr:cNvCxnSpPr/>
      </xdr:nvCxnSpPr>
      <xdr:spPr>
        <a:xfrm>
          <a:off x="5819775" y="2000250"/>
          <a:ext cx="714375" cy="1619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352425</xdr:colOff>
      <xdr:row>15</xdr:row>
      <xdr:rowOff>133350</xdr:rowOff>
    </xdr:from>
    <xdr:to>
      <xdr:col>6</xdr:col>
      <xdr:colOff>352426</xdr:colOff>
      <xdr:row>17</xdr:row>
      <xdr:rowOff>9525</xdr:rowOff>
    </xdr:to>
    <xdr:cxnSp macro="">
      <xdr:nvCxnSpPr>
        <xdr:cNvPr id="74" name="直接箭头连接符 73">
          <a:extLst>
            <a:ext uri="{FF2B5EF4-FFF2-40B4-BE49-F238E27FC236}">
              <a16:creationId xmlns:a16="http://schemas.microsoft.com/office/drawing/2014/main" id="{7ED81AA1-B33F-4839-926A-2DF1460D68C1}"/>
            </a:ext>
          </a:extLst>
        </xdr:cNvPr>
        <xdr:cNvCxnSpPr/>
      </xdr:nvCxnSpPr>
      <xdr:spPr>
        <a:xfrm>
          <a:off x="5153025" y="2276475"/>
          <a:ext cx="1" cy="1619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352426</xdr:colOff>
      <xdr:row>15</xdr:row>
      <xdr:rowOff>123825</xdr:rowOff>
    </xdr:from>
    <xdr:to>
      <xdr:col>8</xdr:col>
      <xdr:colOff>361950</xdr:colOff>
      <xdr:row>17</xdr:row>
      <xdr:rowOff>0</xdr:rowOff>
    </xdr:to>
    <xdr:cxnSp macro="">
      <xdr:nvCxnSpPr>
        <xdr:cNvPr id="75" name="直接箭头连接符 74">
          <a:extLst>
            <a:ext uri="{FF2B5EF4-FFF2-40B4-BE49-F238E27FC236}">
              <a16:creationId xmlns:a16="http://schemas.microsoft.com/office/drawing/2014/main" id="{7956E36F-D09C-41CC-9281-F5362B10A06C}"/>
            </a:ext>
          </a:extLst>
        </xdr:cNvPr>
        <xdr:cNvCxnSpPr/>
      </xdr:nvCxnSpPr>
      <xdr:spPr>
        <a:xfrm flipH="1">
          <a:off x="6524626" y="2266950"/>
          <a:ext cx="9524" cy="1619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361950</xdr:colOff>
      <xdr:row>16</xdr:row>
      <xdr:rowOff>0</xdr:rowOff>
    </xdr:from>
    <xdr:to>
      <xdr:col>6</xdr:col>
      <xdr:colOff>342900</xdr:colOff>
      <xdr:row>16</xdr:row>
      <xdr:rowOff>123825</xdr:rowOff>
    </xdr:to>
    <xdr:cxnSp macro="">
      <xdr:nvCxnSpPr>
        <xdr:cNvPr id="76" name="直接箭头连接符 75">
          <a:extLst>
            <a:ext uri="{FF2B5EF4-FFF2-40B4-BE49-F238E27FC236}">
              <a16:creationId xmlns:a16="http://schemas.microsoft.com/office/drawing/2014/main" id="{15261210-1EE8-4A78-A298-76EA6BA48645}"/>
            </a:ext>
          </a:extLst>
        </xdr:cNvPr>
        <xdr:cNvCxnSpPr/>
      </xdr:nvCxnSpPr>
      <xdr:spPr>
        <a:xfrm>
          <a:off x="4476750" y="2286000"/>
          <a:ext cx="666750" cy="1238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342900</xdr:colOff>
      <xdr:row>16</xdr:row>
      <xdr:rowOff>9525</xdr:rowOff>
    </xdr:from>
    <xdr:to>
      <xdr:col>9</xdr:col>
      <xdr:colOff>352426</xdr:colOff>
      <xdr:row>16</xdr:row>
      <xdr:rowOff>133350</xdr:rowOff>
    </xdr:to>
    <xdr:cxnSp macro="">
      <xdr:nvCxnSpPr>
        <xdr:cNvPr id="77" name="直接箭头连接符 76">
          <a:extLst>
            <a:ext uri="{FF2B5EF4-FFF2-40B4-BE49-F238E27FC236}">
              <a16:creationId xmlns:a16="http://schemas.microsoft.com/office/drawing/2014/main" id="{1BCCEF7B-1CE5-4C6E-A716-D26E00407C4B}"/>
            </a:ext>
          </a:extLst>
        </xdr:cNvPr>
        <xdr:cNvCxnSpPr/>
      </xdr:nvCxnSpPr>
      <xdr:spPr>
        <a:xfrm flipH="1">
          <a:off x="6515100" y="2295525"/>
          <a:ext cx="695326" cy="1238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352425</xdr:colOff>
      <xdr:row>12</xdr:row>
      <xdr:rowOff>28575</xdr:rowOff>
    </xdr:from>
    <xdr:to>
      <xdr:col>7</xdr:col>
      <xdr:colOff>342900</xdr:colOff>
      <xdr:row>13</xdr:row>
      <xdr:rowOff>28575</xdr:rowOff>
    </xdr:to>
    <xdr:cxnSp macro="">
      <xdr:nvCxnSpPr>
        <xdr:cNvPr id="78" name="直接箭头连接符 77">
          <a:extLst>
            <a:ext uri="{FF2B5EF4-FFF2-40B4-BE49-F238E27FC236}">
              <a16:creationId xmlns:a16="http://schemas.microsoft.com/office/drawing/2014/main" id="{BF71AB40-4258-4C18-BB02-69796CB7218A}"/>
            </a:ext>
          </a:extLst>
        </xdr:cNvPr>
        <xdr:cNvCxnSpPr/>
      </xdr:nvCxnSpPr>
      <xdr:spPr>
        <a:xfrm>
          <a:off x="5153025" y="1743075"/>
          <a:ext cx="676275" cy="1428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381000</xdr:colOff>
      <xdr:row>11</xdr:row>
      <xdr:rowOff>133350</xdr:rowOff>
    </xdr:from>
    <xdr:to>
      <xdr:col>8</xdr:col>
      <xdr:colOff>323851</xdr:colOff>
      <xdr:row>13</xdr:row>
      <xdr:rowOff>28575</xdr:rowOff>
    </xdr:to>
    <xdr:cxnSp macro="">
      <xdr:nvCxnSpPr>
        <xdr:cNvPr id="79" name="直接箭头连接符 78">
          <a:extLst>
            <a:ext uri="{FF2B5EF4-FFF2-40B4-BE49-F238E27FC236}">
              <a16:creationId xmlns:a16="http://schemas.microsoft.com/office/drawing/2014/main" id="{7B9C2CCB-9FD3-4271-AD8F-F587D8C406AB}"/>
            </a:ext>
          </a:extLst>
        </xdr:cNvPr>
        <xdr:cNvCxnSpPr/>
      </xdr:nvCxnSpPr>
      <xdr:spPr>
        <a:xfrm flipH="1">
          <a:off x="4400550" y="1704975"/>
          <a:ext cx="600076" cy="1809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352426</xdr:colOff>
      <xdr:row>28</xdr:row>
      <xdr:rowOff>0</xdr:rowOff>
    </xdr:from>
    <xdr:to>
      <xdr:col>7</xdr:col>
      <xdr:colOff>266700</xdr:colOff>
      <xdr:row>29</xdr:row>
      <xdr:rowOff>28575</xdr:rowOff>
    </xdr:to>
    <xdr:cxnSp macro="">
      <xdr:nvCxnSpPr>
        <xdr:cNvPr id="80" name="直接箭头连接符 79">
          <a:extLst>
            <a:ext uri="{FF2B5EF4-FFF2-40B4-BE49-F238E27FC236}">
              <a16:creationId xmlns:a16="http://schemas.microsoft.com/office/drawing/2014/main" id="{B56CC351-C1C5-45C9-B2A4-BC230FE8F52B}"/>
            </a:ext>
          </a:extLst>
        </xdr:cNvPr>
        <xdr:cNvCxnSpPr/>
      </xdr:nvCxnSpPr>
      <xdr:spPr>
        <a:xfrm flipH="1">
          <a:off x="3714751" y="4000500"/>
          <a:ext cx="571499" cy="1714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323850</xdr:colOff>
      <xdr:row>27</xdr:row>
      <xdr:rowOff>133350</xdr:rowOff>
    </xdr:from>
    <xdr:to>
      <xdr:col>8</xdr:col>
      <xdr:colOff>333375</xdr:colOff>
      <xdr:row>28</xdr:row>
      <xdr:rowOff>133350</xdr:rowOff>
    </xdr:to>
    <xdr:cxnSp macro="">
      <xdr:nvCxnSpPr>
        <xdr:cNvPr id="81" name="直接箭头连接符 80">
          <a:extLst>
            <a:ext uri="{FF2B5EF4-FFF2-40B4-BE49-F238E27FC236}">
              <a16:creationId xmlns:a16="http://schemas.microsoft.com/office/drawing/2014/main" id="{DDBBDF96-F19A-428A-9D5E-0E9C1E45B791}"/>
            </a:ext>
          </a:extLst>
        </xdr:cNvPr>
        <xdr:cNvCxnSpPr/>
      </xdr:nvCxnSpPr>
      <xdr:spPr>
        <a:xfrm>
          <a:off x="4343400" y="3990975"/>
          <a:ext cx="666750" cy="1428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371476</xdr:colOff>
      <xdr:row>34</xdr:row>
      <xdr:rowOff>114300</xdr:rowOff>
    </xdr:from>
    <xdr:to>
      <xdr:col>7</xdr:col>
      <xdr:colOff>323850</xdr:colOff>
      <xdr:row>36</xdr:row>
      <xdr:rowOff>38100</xdr:rowOff>
    </xdr:to>
    <xdr:cxnSp macro="">
      <xdr:nvCxnSpPr>
        <xdr:cNvPr id="82" name="直接箭头连接符 81">
          <a:extLst>
            <a:ext uri="{FF2B5EF4-FFF2-40B4-BE49-F238E27FC236}">
              <a16:creationId xmlns:a16="http://schemas.microsoft.com/office/drawing/2014/main" id="{B7A6636F-C853-49F0-8E56-14685ADEAFC0}"/>
            </a:ext>
          </a:extLst>
        </xdr:cNvPr>
        <xdr:cNvCxnSpPr/>
      </xdr:nvCxnSpPr>
      <xdr:spPr>
        <a:xfrm flipH="1">
          <a:off x="5172076" y="4972050"/>
          <a:ext cx="638174" cy="2095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352426</xdr:colOff>
      <xdr:row>39</xdr:row>
      <xdr:rowOff>9525</xdr:rowOff>
    </xdr:from>
    <xdr:to>
      <xdr:col>7</xdr:col>
      <xdr:colOff>342900</xdr:colOff>
      <xdr:row>40</xdr:row>
      <xdr:rowOff>9525</xdr:rowOff>
    </xdr:to>
    <xdr:cxnSp macro="">
      <xdr:nvCxnSpPr>
        <xdr:cNvPr id="83" name="直接箭头连接符 82">
          <a:extLst>
            <a:ext uri="{FF2B5EF4-FFF2-40B4-BE49-F238E27FC236}">
              <a16:creationId xmlns:a16="http://schemas.microsoft.com/office/drawing/2014/main" id="{0BEDE8C8-F83E-4DF0-A816-802D4AB0F282}"/>
            </a:ext>
          </a:extLst>
        </xdr:cNvPr>
        <xdr:cNvCxnSpPr/>
      </xdr:nvCxnSpPr>
      <xdr:spPr>
        <a:xfrm flipH="1">
          <a:off x="5153026" y="5581650"/>
          <a:ext cx="676274" cy="1428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342900</xdr:colOff>
      <xdr:row>39</xdr:row>
      <xdr:rowOff>9525</xdr:rowOff>
    </xdr:from>
    <xdr:to>
      <xdr:col>8</xdr:col>
      <xdr:colOff>352426</xdr:colOff>
      <xdr:row>40</xdr:row>
      <xdr:rowOff>0</xdr:rowOff>
    </xdr:to>
    <xdr:cxnSp macro="">
      <xdr:nvCxnSpPr>
        <xdr:cNvPr id="84" name="直接箭头连接符 83">
          <a:extLst>
            <a:ext uri="{FF2B5EF4-FFF2-40B4-BE49-F238E27FC236}">
              <a16:creationId xmlns:a16="http://schemas.microsoft.com/office/drawing/2014/main" id="{7D912DB0-07D7-4D51-B12B-283125CE4145}"/>
            </a:ext>
          </a:extLst>
        </xdr:cNvPr>
        <xdr:cNvCxnSpPr/>
      </xdr:nvCxnSpPr>
      <xdr:spPr>
        <a:xfrm>
          <a:off x="5829300" y="5581650"/>
          <a:ext cx="695326" cy="1333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342900</xdr:colOff>
      <xdr:row>33</xdr:row>
      <xdr:rowOff>28575</xdr:rowOff>
    </xdr:from>
    <xdr:to>
      <xdr:col>7</xdr:col>
      <xdr:colOff>342900</xdr:colOff>
      <xdr:row>34</xdr:row>
      <xdr:rowOff>9525</xdr:rowOff>
    </xdr:to>
    <xdr:cxnSp macro="">
      <xdr:nvCxnSpPr>
        <xdr:cNvPr id="85" name="直接箭头连接符 84">
          <a:extLst>
            <a:ext uri="{FF2B5EF4-FFF2-40B4-BE49-F238E27FC236}">
              <a16:creationId xmlns:a16="http://schemas.microsoft.com/office/drawing/2014/main" id="{BBC843B6-1717-4520-A867-E71CCEF588C5}"/>
            </a:ext>
          </a:extLst>
        </xdr:cNvPr>
        <xdr:cNvCxnSpPr/>
      </xdr:nvCxnSpPr>
      <xdr:spPr>
        <a:xfrm>
          <a:off x="5143500" y="4743450"/>
          <a:ext cx="685800" cy="1238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323850</xdr:colOff>
      <xdr:row>33</xdr:row>
      <xdr:rowOff>19050</xdr:rowOff>
    </xdr:from>
    <xdr:to>
      <xdr:col>8</xdr:col>
      <xdr:colOff>333375</xdr:colOff>
      <xdr:row>34</xdr:row>
      <xdr:rowOff>28575</xdr:rowOff>
    </xdr:to>
    <xdr:cxnSp macro="">
      <xdr:nvCxnSpPr>
        <xdr:cNvPr id="86" name="直接箭头连接符 85">
          <a:extLst>
            <a:ext uri="{FF2B5EF4-FFF2-40B4-BE49-F238E27FC236}">
              <a16:creationId xmlns:a16="http://schemas.microsoft.com/office/drawing/2014/main" id="{892DB14C-7A13-42F1-B3CA-11739839BBF7}"/>
            </a:ext>
          </a:extLst>
        </xdr:cNvPr>
        <xdr:cNvCxnSpPr/>
      </xdr:nvCxnSpPr>
      <xdr:spPr>
        <a:xfrm flipH="1">
          <a:off x="5810250" y="4733925"/>
          <a:ext cx="695325" cy="1524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333375</xdr:colOff>
      <xdr:row>43</xdr:row>
      <xdr:rowOff>19050</xdr:rowOff>
    </xdr:from>
    <xdr:to>
      <xdr:col>7</xdr:col>
      <xdr:colOff>342900</xdr:colOff>
      <xdr:row>44</xdr:row>
      <xdr:rowOff>9525</xdr:rowOff>
    </xdr:to>
    <xdr:cxnSp macro="">
      <xdr:nvCxnSpPr>
        <xdr:cNvPr id="87" name="直接箭头连接符 86">
          <a:extLst>
            <a:ext uri="{FF2B5EF4-FFF2-40B4-BE49-F238E27FC236}">
              <a16:creationId xmlns:a16="http://schemas.microsoft.com/office/drawing/2014/main" id="{EDE60ABD-5F0F-489C-9307-9BBDCA658282}"/>
            </a:ext>
          </a:extLst>
        </xdr:cNvPr>
        <xdr:cNvCxnSpPr/>
      </xdr:nvCxnSpPr>
      <xdr:spPr>
        <a:xfrm>
          <a:off x="5133975" y="6162675"/>
          <a:ext cx="695325" cy="1333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333375</xdr:colOff>
      <xdr:row>45</xdr:row>
      <xdr:rowOff>19050</xdr:rowOff>
    </xdr:from>
    <xdr:to>
      <xdr:col>7</xdr:col>
      <xdr:colOff>333375</xdr:colOff>
      <xdr:row>46</xdr:row>
      <xdr:rowOff>19050</xdr:rowOff>
    </xdr:to>
    <xdr:cxnSp macro="">
      <xdr:nvCxnSpPr>
        <xdr:cNvPr id="88" name="直接箭头连接符 87">
          <a:extLst>
            <a:ext uri="{FF2B5EF4-FFF2-40B4-BE49-F238E27FC236}">
              <a16:creationId xmlns:a16="http://schemas.microsoft.com/office/drawing/2014/main" id="{602FB596-CEAF-49C4-AFC6-00024A654C37}"/>
            </a:ext>
          </a:extLst>
        </xdr:cNvPr>
        <xdr:cNvCxnSpPr/>
      </xdr:nvCxnSpPr>
      <xdr:spPr>
        <a:xfrm flipH="1">
          <a:off x="5133975" y="6448425"/>
          <a:ext cx="685800" cy="1428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314325</xdr:colOff>
      <xdr:row>51</xdr:row>
      <xdr:rowOff>0</xdr:rowOff>
    </xdr:from>
    <xdr:to>
      <xdr:col>6</xdr:col>
      <xdr:colOff>323850</xdr:colOff>
      <xdr:row>52</xdr:row>
      <xdr:rowOff>38100</xdr:rowOff>
    </xdr:to>
    <xdr:cxnSp macro="">
      <xdr:nvCxnSpPr>
        <xdr:cNvPr id="89" name="直接箭头连接符 88">
          <a:extLst>
            <a:ext uri="{FF2B5EF4-FFF2-40B4-BE49-F238E27FC236}">
              <a16:creationId xmlns:a16="http://schemas.microsoft.com/office/drawing/2014/main" id="{AD5B5E7A-4BA6-4A3A-8C80-DF69B3BAE385}"/>
            </a:ext>
          </a:extLst>
        </xdr:cNvPr>
        <xdr:cNvCxnSpPr/>
      </xdr:nvCxnSpPr>
      <xdr:spPr>
        <a:xfrm flipH="1">
          <a:off x="5114925" y="7286625"/>
          <a:ext cx="9525" cy="1809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323850</xdr:colOff>
      <xdr:row>51</xdr:row>
      <xdr:rowOff>0</xdr:rowOff>
    </xdr:from>
    <xdr:to>
      <xdr:col>8</xdr:col>
      <xdr:colOff>323850</xdr:colOff>
      <xdr:row>52</xdr:row>
      <xdr:rowOff>47625</xdr:rowOff>
    </xdr:to>
    <xdr:cxnSp macro="">
      <xdr:nvCxnSpPr>
        <xdr:cNvPr id="90" name="直接箭头连接符 89">
          <a:extLst>
            <a:ext uri="{FF2B5EF4-FFF2-40B4-BE49-F238E27FC236}">
              <a16:creationId xmlns:a16="http://schemas.microsoft.com/office/drawing/2014/main" id="{F259E059-16E2-419C-A65A-73B4BA92464E}"/>
            </a:ext>
          </a:extLst>
        </xdr:cNvPr>
        <xdr:cNvCxnSpPr/>
      </xdr:nvCxnSpPr>
      <xdr:spPr>
        <a:xfrm>
          <a:off x="6496050" y="7286625"/>
          <a:ext cx="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361950</xdr:colOff>
      <xdr:row>21</xdr:row>
      <xdr:rowOff>19050</xdr:rowOff>
    </xdr:from>
    <xdr:to>
      <xdr:col>7</xdr:col>
      <xdr:colOff>342900</xdr:colOff>
      <xdr:row>22</xdr:row>
      <xdr:rowOff>0</xdr:rowOff>
    </xdr:to>
    <xdr:cxnSp macro="">
      <xdr:nvCxnSpPr>
        <xdr:cNvPr id="91" name="直接箭头连接符 90">
          <a:extLst>
            <a:ext uri="{FF2B5EF4-FFF2-40B4-BE49-F238E27FC236}">
              <a16:creationId xmlns:a16="http://schemas.microsoft.com/office/drawing/2014/main" id="{E17116E5-3700-47E5-911C-D414D3DA4D09}"/>
            </a:ext>
          </a:extLst>
        </xdr:cNvPr>
        <xdr:cNvCxnSpPr/>
      </xdr:nvCxnSpPr>
      <xdr:spPr>
        <a:xfrm>
          <a:off x="3724275" y="3019425"/>
          <a:ext cx="638175" cy="1238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314325</xdr:colOff>
      <xdr:row>21</xdr:row>
      <xdr:rowOff>19050</xdr:rowOff>
    </xdr:from>
    <xdr:to>
      <xdr:col>8</xdr:col>
      <xdr:colOff>352425</xdr:colOff>
      <xdr:row>21</xdr:row>
      <xdr:rowOff>123825</xdr:rowOff>
    </xdr:to>
    <xdr:cxnSp macro="">
      <xdr:nvCxnSpPr>
        <xdr:cNvPr id="92" name="直接箭头连接符 91">
          <a:extLst>
            <a:ext uri="{FF2B5EF4-FFF2-40B4-BE49-F238E27FC236}">
              <a16:creationId xmlns:a16="http://schemas.microsoft.com/office/drawing/2014/main" id="{606D21F9-22B1-4C19-BE7D-A57B0767EBF0}"/>
            </a:ext>
          </a:extLst>
        </xdr:cNvPr>
        <xdr:cNvCxnSpPr/>
      </xdr:nvCxnSpPr>
      <xdr:spPr>
        <a:xfrm flipH="1">
          <a:off x="4333875" y="3019425"/>
          <a:ext cx="695325" cy="1047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23</xdr:row>
      <xdr:rowOff>0</xdr:rowOff>
    </xdr:from>
    <xdr:to>
      <xdr:col>7</xdr:col>
      <xdr:colOff>333375</xdr:colOff>
      <xdr:row>24</xdr:row>
      <xdr:rowOff>9525</xdr:rowOff>
    </xdr:to>
    <xdr:cxnSp macro="">
      <xdr:nvCxnSpPr>
        <xdr:cNvPr id="95" name="直接箭头连接符 94">
          <a:extLst>
            <a:ext uri="{FF2B5EF4-FFF2-40B4-BE49-F238E27FC236}">
              <a16:creationId xmlns:a16="http://schemas.microsoft.com/office/drawing/2014/main" id="{196D23E6-624E-42AB-8B5E-0ED312AE1E43}"/>
            </a:ext>
          </a:extLst>
        </xdr:cNvPr>
        <xdr:cNvCxnSpPr/>
      </xdr:nvCxnSpPr>
      <xdr:spPr>
        <a:xfrm flipH="1">
          <a:off x="5172075" y="3286125"/>
          <a:ext cx="647700" cy="1524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342900</xdr:colOff>
      <xdr:row>23</xdr:row>
      <xdr:rowOff>9525</xdr:rowOff>
    </xdr:from>
    <xdr:to>
      <xdr:col>8</xdr:col>
      <xdr:colOff>371475</xdr:colOff>
      <xdr:row>24</xdr:row>
      <xdr:rowOff>28575</xdr:rowOff>
    </xdr:to>
    <xdr:cxnSp macro="">
      <xdr:nvCxnSpPr>
        <xdr:cNvPr id="96" name="直接箭头连接符 95">
          <a:extLst>
            <a:ext uri="{FF2B5EF4-FFF2-40B4-BE49-F238E27FC236}">
              <a16:creationId xmlns:a16="http://schemas.microsoft.com/office/drawing/2014/main" id="{269988C5-20FD-4DE4-BD0A-42D3FB857129}"/>
            </a:ext>
          </a:extLst>
        </xdr:cNvPr>
        <xdr:cNvCxnSpPr/>
      </xdr:nvCxnSpPr>
      <xdr:spPr>
        <a:xfrm>
          <a:off x="5829300" y="3295650"/>
          <a:ext cx="714375" cy="1619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304800</xdr:colOff>
      <xdr:row>35</xdr:row>
      <xdr:rowOff>0</xdr:rowOff>
    </xdr:from>
    <xdr:to>
      <xdr:col>9</xdr:col>
      <xdr:colOff>371475</xdr:colOff>
      <xdr:row>36</xdr:row>
      <xdr:rowOff>9525</xdr:rowOff>
    </xdr:to>
    <xdr:cxnSp macro="">
      <xdr:nvCxnSpPr>
        <xdr:cNvPr id="97" name="直接箭头连接符 96">
          <a:extLst>
            <a:ext uri="{FF2B5EF4-FFF2-40B4-BE49-F238E27FC236}">
              <a16:creationId xmlns:a16="http://schemas.microsoft.com/office/drawing/2014/main" id="{C648C8A7-C7BF-474E-A78E-48D01053E33E}"/>
            </a:ext>
          </a:extLst>
        </xdr:cNvPr>
        <xdr:cNvCxnSpPr/>
      </xdr:nvCxnSpPr>
      <xdr:spPr>
        <a:xfrm>
          <a:off x="5791200" y="5000625"/>
          <a:ext cx="1438275" cy="1524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342900</xdr:colOff>
      <xdr:row>35</xdr:row>
      <xdr:rowOff>0</xdr:rowOff>
    </xdr:from>
    <xdr:to>
      <xdr:col>7</xdr:col>
      <xdr:colOff>295276</xdr:colOff>
      <xdr:row>36</xdr:row>
      <xdr:rowOff>9525</xdr:rowOff>
    </xdr:to>
    <xdr:cxnSp macro="">
      <xdr:nvCxnSpPr>
        <xdr:cNvPr id="98" name="直接箭头连接符 97">
          <a:extLst>
            <a:ext uri="{FF2B5EF4-FFF2-40B4-BE49-F238E27FC236}">
              <a16:creationId xmlns:a16="http://schemas.microsoft.com/office/drawing/2014/main" id="{A18B7F26-690B-4A1A-81FD-51AB4B6D55A8}"/>
            </a:ext>
          </a:extLst>
        </xdr:cNvPr>
        <xdr:cNvCxnSpPr/>
      </xdr:nvCxnSpPr>
      <xdr:spPr>
        <a:xfrm flipH="1">
          <a:off x="4457700" y="5000625"/>
          <a:ext cx="1323976" cy="1524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333375</xdr:colOff>
      <xdr:row>35</xdr:row>
      <xdr:rowOff>0</xdr:rowOff>
    </xdr:from>
    <xdr:to>
      <xdr:col>8</xdr:col>
      <xdr:colOff>361950</xdr:colOff>
      <xdr:row>36</xdr:row>
      <xdr:rowOff>19050</xdr:rowOff>
    </xdr:to>
    <xdr:cxnSp macro="">
      <xdr:nvCxnSpPr>
        <xdr:cNvPr id="99" name="直接箭头连接符 98">
          <a:extLst>
            <a:ext uri="{FF2B5EF4-FFF2-40B4-BE49-F238E27FC236}">
              <a16:creationId xmlns:a16="http://schemas.microsoft.com/office/drawing/2014/main" id="{ADE20502-1498-4D8F-92DD-9AFE4EE7B3C4}"/>
            </a:ext>
          </a:extLst>
        </xdr:cNvPr>
        <xdr:cNvCxnSpPr/>
      </xdr:nvCxnSpPr>
      <xdr:spPr>
        <a:xfrm>
          <a:off x="5819775" y="5000625"/>
          <a:ext cx="714375" cy="1619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352425</xdr:colOff>
      <xdr:row>43</xdr:row>
      <xdr:rowOff>28575</xdr:rowOff>
    </xdr:from>
    <xdr:to>
      <xdr:col>8</xdr:col>
      <xdr:colOff>361950</xdr:colOff>
      <xdr:row>43</xdr:row>
      <xdr:rowOff>133350</xdr:rowOff>
    </xdr:to>
    <xdr:cxnSp macro="">
      <xdr:nvCxnSpPr>
        <xdr:cNvPr id="100" name="直接箭头连接符 99">
          <a:extLst>
            <a:ext uri="{FF2B5EF4-FFF2-40B4-BE49-F238E27FC236}">
              <a16:creationId xmlns:a16="http://schemas.microsoft.com/office/drawing/2014/main" id="{4DD99125-FE6C-4FC6-A08A-65BC8C299663}"/>
            </a:ext>
          </a:extLst>
        </xdr:cNvPr>
        <xdr:cNvCxnSpPr/>
      </xdr:nvCxnSpPr>
      <xdr:spPr>
        <a:xfrm flipH="1">
          <a:off x="5838825" y="6172200"/>
          <a:ext cx="695325" cy="1047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333375</xdr:colOff>
      <xdr:row>45</xdr:row>
      <xdr:rowOff>0</xdr:rowOff>
    </xdr:from>
    <xdr:to>
      <xdr:col>8</xdr:col>
      <xdr:colOff>361950</xdr:colOff>
      <xdr:row>46</xdr:row>
      <xdr:rowOff>19050</xdr:rowOff>
    </xdr:to>
    <xdr:cxnSp macro="">
      <xdr:nvCxnSpPr>
        <xdr:cNvPr id="103" name="直接箭头连接符 102">
          <a:extLst>
            <a:ext uri="{FF2B5EF4-FFF2-40B4-BE49-F238E27FC236}">
              <a16:creationId xmlns:a16="http://schemas.microsoft.com/office/drawing/2014/main" id="{F05DD7D9-8BF2-4B46-834D-F0D56A34E2F0}"/>
            </a:ext>
          </a:extLst>
        </xdr:cNvPr>
        <xdr:cNvCxnSpPr/>
      </xdr:nvCxnSpPr>
      <xdr:spPr>
        <a:xfrm>
          <a:off x="5819775" y="6429375"/>
          <a:ext cx="714375" cy="1619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323851</xdr:colOff>
      <xdr:row>48</xdr:row>
      <xdr:rowOff>133350</xdr:rowOff>
    </xdr:from>
    <xdr:to>
      <xdr:col>7</xdr:col>
      <xdr:colOff>371475</xdr:colOff>
      <xdr:row>50</xdr:row>
      <xdr:rowOff>38100</xdr:rowOff>
    </xdr:to>
    <xdr:cxnSp macro="">
      <xdr:nvCxnSpPr>
        <xdr:cNvPr id="104" name="直接箭头连接符 103">
          <a:extLst>
            <a:ext uri="{FF2B5EF4-FFF2-40B4-BE49-F238E27FC236}">
              <a16:creationId xmlns:a16="http://schemas.microsoft.com/office/drawing/2014/main" id="{2C4AB6B4-FE9D-4A2A-A9D7-47BDB2843645}"/>
            </a:ext>
          </a:extLst>
        </xdr:cNvPr>
        <xdr:cNvCxnSpPr/>
      </xdr:nvCxnSpPr>
      <xdr:spPr>
        <a:xfrm flipH="1">
          <a:off x="5124451" y="6991350"/>
          <a:ext cx="733424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352425</xdr:colOff>
      <xdr:row>49</xdr:row>
      <xdr:rowOff>9525</xdr:rowOff>
    </xdr:from>
    <xdr:to>
      <xdr:col>8</xdr:col>
      <xdr:colOff>333375</xdr:colOff>
      <xdr:row>50</xdr:row>
      <xdr:rowOff>47625</xdr:rowOff>
    </xdr:to>
    <xdr:cxnSp macro="">
      <xdr:nvCxnSpPr>
        <xdr:cNvPr id="105" name="直接箭头连接符 104">
          <a:extLst>
            <a:ext uri="{FF2B5EF4-FFF2-40B4-BE49-F238E27FC236}">
              <a16:creationId xmlns:a16="http://schemas.microsoft.com/office/drawing/2014/main" id="{BA5C3DD5-6A1C-4233-97C2-BE465A9C54CC}"/>
            </a:ext>
          </a:extLst>
        </xdr:cNvPr>
        <xdr:cNvCxnSpPr/>
      </xdr:nvCxnSpPr>
      <xdr:spPr>
        <a:xfrm>
          <a:off x="5838825" y="7010400"/>
          <a:ext cx="666750" cy="1809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361950</xdr:colOff>
      <xdr:row>37</xdr:row>
      <xdr:rowOff>9525</xdr:rowOff>
    </xdr:from>
    <xdr:to>
      <xdr:col>7</xdr:col>
      <xdr:colOff>352425</xdr:colOff>
      <xdr:row>38</xdr:row>
      <xdr:rowOff>0</xdr:rowOff>
    </xdr:to>
    <xdr:cxnSp macro="">
      <xdr:nvCxnSpPr>
        <xdr:cNvPr id="106" name="直接箭头连接符 105">
          <a:extLst>
            <a:ext uri="{FF2B5EF4-FFF2-40B4-BE49-F238E27FC236}">
              <a16:creationId xmlns:a16="http://schemas.microsoft.com/office/drawing/2014/main" id="{BE9C2D77-8ED3-450A-943B-6EEC141DC1B0}"/>
            </a:ext>
          </a:extLst>
        </xdr:cNvPr>
        <xdr:cNvCxnSpPr/>
      </xdr:nvCxnSpPr>
      <xdr:spPr>
        <a:xfrm>
          <a:off x="5162550" y="5295900"/>
          <a:ext cx="676275" cy="1333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295275</xdr:colOff>
      <xdr:row>37</xdr:row>
      <xdr:rowOff>0</xdr:rowOff>
    </xdr:from>
    <xdr:to>
      <xdr:col>8</xdr:col>
      <xdr:colOff>371475</xdr:colOff>
      <xdr:row>38</xdr:row>
      <xdr:rowOff>0</xdr:rowOff>
    </xdr:to>
    <xdr:cxnSp macro="">
      <xdr:nvCxnSpPr>
        <xdr:cNvPr id="107" name="直接箭头连接符 106">
          <a:extLst>
            <a:ext uri="{FF2B5EF4-FFF2-40B4-BE49-F238E27FC236}">
              <a16:creationId xmlns:a16="http://schemas.microsoft.com/office/drawing/2014/main" id="{EDB031BE-31C8-473B-A3CD-4164B70775EA}"/>
            </a:ext>
          </a:extLst>
        </xdr:cNvPr>
        <xdr:cNvCxnSpPr/>
      </xdr:nvCxnSpPr>
      <xdr:spPr>
        <a:xfrm flipH="1">
          <a:off x="5781675" y="5286375"/>
          <a:ext cx="762000" cy="1428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371475</xdr:colOff>
      <xdr:row>37</xdr:row>
      <xdr:rowOff>19050</xdr:rowOff>
    </xdr:from>
    <xdr:to>
      <xdr:col>7</xdr:col>
      <xdr:colOff>285750</xdr:colOff>
      <xdr:row>38</xdr:row>
      <xdr:rowOff>9525</xdr:rowOff>
    </xdr:to>
    <xdr:cxnSp macro="">
      <xdr:nvCxnSpPr>
        <xdr:cNvPr id="108" name="直接箭头连接符 107">
          <a:extLst>
            <a:ext uri="{FF2B5EF4-FFF2-40B4-BE49-F238E27FC236}">
              <a16:creationId xmlns:a16="http://schemas.microsoft.com/office/drawing/2014/main" id="{5A34FFB7-16A3-4B8D-B3C9-ABBC527CDCE2}"/>
            </a:ext>
          </a:extLst>
        </xdr:cNvPr>
        <xdr:cNvCxnSpPr/>
      </xdr:nvCxnSpPr>
      <xdr:spPr>
        <a:xfrm>
          <a:off x="4486275" y="5305425"/>
          <a:ext cx="1285875" cy="1333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390525</xdr:colOff>
      <xdr:row>37</xdr:row>
      <xdr:rowOff>28575</xdr:rowOff>
    </xdr:from>
    <xdr:to>
      <xdr:col>9</xdr:col>
      <xdr:colOff>361951</xdr:colOff>
      <xdr:row>38</xdr:row>
      <xdr:rowOff>9525</xdr:rowOff>
    </xdr:to>
    <xdr:cxnSp macro="">
      <xdr:nvCxnSpPr>
        <xdr:cNvPr id="109" name="直接箭头连接符 108">
          <a:extLst>
            <a:ext uri="{FF2B5EF4-FFF2-40B4-BE49-F238E27FC236}">
              <a16:creationId xmlns:a16="http://schemas.microsoft.com/office/drawing/2014/main" id="{0FA535BE-25E6-410D-9F12-D27B3DF196F5}"/>
            </a:ext>
          </a:extLst>
        </xdr:cNvPr>
        <xdr:cNvCxnSpPr/>
      </xdr:nvCxnSpPr>
      <xdr:spPr>
        <a:xfrm flipH="1">
          <a:off x="5876925" y="5314950"/>
          <a:ext cx="1343026" cy="1238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381000</xdr:colOff>
      <xdr:row>47</xdr:row>
      <xdr:rowOff>0</xdr:rowOff>
    </xdr:from>
    <xdr:to>
      <xdr:col>7</xdr:col>
      <xdr:colOff>371475</xdr:colOff>
      <xdr:row>47</xdr:row>
      <xdr:rowOff>133350</xdr:rowOff>
    </xdr:to>
    <xdr:cxnSp macro="">
      <xdr:nvCxnSpPr>
        <xdr:cNvPr id="110" name="直接箭头连接符 109">
          <a:extLst>
            <a:ext uri="{FF2B5EF4-FFF2-40B4-BE49-F238E27FC236}">
              <a16:creationId xmlns:a16="http://schemas.microsoft.com/office/drawing/2014/main" id="{9728E353-F362-4504-BFCF-0F9A3B7FCE0F}"/>
            </a:ext>
          </a:extLst>
        </xdr:cNvPr>
        <xdr:cNvCxnSpPr/>
      </xdr:nvCxnSpPr>
      <xdr:spPr>
        <a:xfrm>
          <a:off x="5181600" y="6715125"/>
          <a:ext cx="676275" cy="1333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314325</xdr:colOff>
      <xdr:row>46</xdr:row>
      <xdr:rowOff>133350</xdr:rowOff>
    </xdr:from>
    <xdr:to>
      <xdr:col>8</xdr:col>
      <xdr:colOff>390525</xdr:colOff>
      <xdr:row>47</xdr:row>
      <xdr:rowOff>133350</xdr:rowOff>
    </xdr:to>
    <xdr:cxnSp macro="">
      <xdr:nvCxnSpPr>
        <xdr:cNvPr id="111" name="直接箭头连接符 110">
          <a:extLst>
            <a:ext uri="{FF2B5EF4-FFF2-40B4-BE49-F238E27FC236}">
              <a16:creationId xmlns:a16="http://schemas.microsoft.com/office/drawing/2014/main" id="{D7931839-69B7-428F-90C3-86D2338B71B7}"/>
            </a:ext>
          </a:extLst>
        </xdr:cNvPr>
        <xdr:cNvCxnSpPr/>
      </xdr:nvCxnSpPr>
      <xdr:spPr>
        <a:xfrm flipH="1">
          <a:off x="5800725" y="6705600"/>
          <a:ext cx="762000" cy="1428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361950</xdr:colOff>
      <xdr:row>25</xdr:row>
      <xdr:rowOff>19050</xdr:rowOff>
    </xdr:from>
    <xdr:to>
      <xdr:col>7</xdr:col>
      <xdr:colOff>371475</xdr:colOff>
      <xdr:row>27</xdr:row>
      <xdr:rowOff>9525</xdr:rowOff>
    </xdr:to>
    <xdr:cxnSp macro="">
      <xdr:nvCxnSpPr>
        <xdr:cNvPr id="114" name="直接箭头连接符 113">
          <a:extLst>
            <a:ext uri="{FF2B5EF4-FFF2-40B4-BE49-F238E27FC236}">
              <a16:creationId xmlns:a16="http://schemas.microsoft.com/office/drawing/2014/main" id="{2CCBFCCB-598F-409A-B1D2-CC3FC319C400}"/>
            </a:ext>
          </a:extLst>
        </xdr:cNvPr>
        <xdr:cNvCxnSpPr/>
      </xdr:nvCxnSpPr>
      <xdr:spPr>
        <a:xfrm>
          <a:off x="3724275" y="3590925"/>
          <a:ext cx="666750" cy="2762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314326</xdr:colOff>
      <xdr:row>25</xdr:row>
      <xdr:rowOff>28575</xdr:rowOff>
    </xdr:from>
    <xdr:to>
      <xdr:col>8</xdr:col>
      <xdr:colOff>333375</xdr:colOff>
      <xdr:row>27</xdr:row>
      <xdr:rowOff>9525</xdr:rowOff>
    </xdr:to>
    <xdr:cxnSp macro="">
      <xdr:nvCxnSpPr>
        <xdr:cNvPr id="115" name="直接箭头连接符 114">
          <a:extLst>
            <a:ext uri="{FF2B5EF4-FFF2-40B4-BE49-F238E27FC236}">
              <a16:creationId xmlns:a16="http://schemas.microsoft.com/office/drawing/2014/main" id="{DD000D8E-6C0E-4EE9-B082-F9080709F1A2}"/>
            </a:ext>
          </a:extLst>
        </xdr:cNvPr>
        <xdr:cNvCxnSpPr/>
      </xdr:nvCxnSpPr>
      <xdr:spPr>
        <a:xfrm flipH="1">
          <a:off x="4333876" y="3600450"/>
          <a:ext cx="676274" cy="2667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352425</xdr:colOff>
      <xdr:row>28</xdr:row>
      <xdr:rowOff>9525</xdr:rowOff>
    </xdr:from>
    <xdr:to>
      <xdr:col>9</xdr:col>
      <xdr:colOff>381000</xdr:colOff>
      <xdr:row>29</xdr:row>
      <xdr:rowOff>19050</xdr:rowOff>
    </xdr:to>
    <xdr:cxnSp macro="">
      <xdr:nvCxnSpPr>
        <xdr:cNvPr id="62" name="直接箭头连接符 61">
          <a:extLst>
            <a:ext uri="{FF2B5EF4-FFF2-40B4-BE49-F238E27FC236}">
              <a16:creationId xmlns:a16="http://schemas.microsoft.com/office/drawing/2014/main" id="{D1C08228-E7DB-4117-9C62-09B575258525}"/>
            </a:ext>
          </a:extLst>
        </xdr:cNvPr>
        <xdr:cNvCxnSpPr/>
      </xdr:nvCxnSpPr>
      <xdr:spPr>
        <a:xfrm>
          <a:off x="4371975" y="4010025"/>
          <a:ext cx="1343025" cy="1524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352425</xdr:colOff>
      <xdr:row>28</xdr:row>
      <xdr:rowOff>9525</xdr:rowOff>
    </xdr:from>
    <xdr:to>
      <xdr:col>7</xdr:col>
      <xdr:colOff>304801</xdr:colOff>
      <xdr:row>29</xdr:row>
      <xdr:rowOff>19050</xdr:rowOff>
    </xdr:to>
    <xdr:cxnSp macro="">
      <xdr:nvCxnSpPr>
        <xdr:cNvPr id="63" name="直接箭头连接符 62">
          <a:extLst>
            <a:ext uri="{FF2B5EF4-FFF2-40B4-BE49-F238E27FC236}">
              <a16:creationId xmlns:a16="http://schemas.microsoft.com/office/drawing/2014/main" id="{C412F63E-B22C-48BE-A6AA-D7560F047BDF}"/>
            </a:ext>
          </a:extLst>
        </xdr:cNvPr>
        <xdr:cNvCxnSpPr/>
      </xdr:nvCxnSpPr>
      <xdr:spPr>
        <a:xfrm flipH="1">
          <a:off x="3057525" y="3295650"/>
          <a:ext cx="1266826" cy="1524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352425</xdr:colOff>
      <xdr:row>30</xdr:row>
      <xdr:rowOff>9525</xdr:rowOff>
    </xdr:from>
    <xdr:to>
      <xdr:col>6</xdr:col>
      <xdr:colOff>333375</xdr:colOff>
      <xdr:row>32</xdr:row>
      <xdr:rowOff>0</xdr:rowOff>
    </xdr:to>
    <xdr:cxnSp macro="">
      <xdr:nvCxnSpPr>
        <xdr:cNvPr id="121" name="直接箭头连接符 120">
          <a:extLst>
            <a:ext uri="{FF2B5EF4-FFF2-40B4-BE49-F238E27FC236}">
              <a16:creationId xmlns:a16="http://schemas.microsoft.com/office/drawing/2014/main" id="{0AA8DCF2-866C-4F44-BFC3-4C673070381C}"/>
            </a:ext>
          </a:extLst>
        </xdr:cNvPr>
        <xdr:cNvCxnSpPr/>
      </xdr:nvCxnSpPr>
      <xdr:spPr>
        <a:xfrm>
          <a:off x="3057525" y="4295775"/>
          <a:ext cx="638175" cy="2762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352425</xdr:colOff>
      <xdr:row>30</xdr:row>
      <xdr:rowOff>9525</xdr:rowOff>
    </xdr:from>
    <xdr:to>
      <xdr:col>9</xdr:col>
      <xdr:colOff>323850</xdr:colOff>
      <xdr:row>32</xdr:row>
      <xdr:rowOff>0</xdr:rowOff>
    </xdr:to>
    <xdr:cxnSp macro="">
      <xdr:nvCxnSpPr>
        <xdr:cNvPr id="122" name="直接箭头连接符 121">
          <a:extLst>
            <a:ext uri="{FF2B5EF4-FFF2-40B4-BE49-F238E27FC236}">
              <a16:creationId xmlns:a16="http://schemas.microsoft.com/office/drawing/2014/main" id="{4B2B9688-B271-4041-99E4-489BD145B206}"/>
            </a:ext>
          </a:extLst>
        </xdr:cNvPr>
        <xdr:cNvCxnSpPr/>
      </xdr:nvCxnSpPr>
      <xdr:spPr>
        <a:xfrm flipH="1">
          <a:off x="5029200" y="4295775"/>
          <a:ext cx="628650" cy="2762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342901</xdr:colOff>
      <xdr:row>51</xdr:row>
      <xdr:rowOff>19050</xdr:rowOff>
    </xdr:from>
    <xdr:to>
      <xdr:col>6</xdr:col>
      <xdr:colOff>295275</xdr:colOff>
      <xdr:row>52</xdr:row>
      <xdr:rowOff>0</xdr:rowOff>
    </xdr:to>
    <xdr:cxnSp macro="">
      <xdr:nvCxnSpPr>
        <xdr:cNvPr id="123" name="直接箭头连接符 122">
          <a:extLst>
            <a:ext uri="{FF2B5EF4-FFF2-40B4-BE49-F238E27FC236}">
              <a16:creationId xmlns:a16="http://schemas.microsoft.com/office/drawing/2014/main" id="{34BF2131-31D3-495B-88A2-33A412C54AF9}"/>
            </a:ext>
          </a:extLst>
        </xdr:cNvPr>
        <xdr:cNvCxnSpPr/>
      </xdr:nvCxnSpPr>
      <xdr:spPr>
        <a:xfrm>
          <a:off x="3048001" y="7305675"/>
          <a:ext cx="609599" cy="1238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304800</xdr:colOff>
      <xdr:row>49</xdr:row>
      <xdr:rowOff>0</xdr:rowOff>
    </xdr:from>
    <xdr:to>
      <xdr:col>9</xdr:col>
      <xdr:colOff>371475</xdr:colOff>
      <xdr:row>50</xdr:row>
      <xdr:rowOff>9525</xdr:rowOff>
    </xdr:to>
    <xdr:cxnSp macro="">
      <xdr:nvCxnSpPr>
        <xdr:cNvPr id="124" name="直接箭头连接符 123">
          <a:extLst>
            <a:ext uri="{FF2B5EF4-FFF2-40B4-BE49-F238E27FC236}">
              <a16:creationId xmlns:a16="http://schemas.microsoft.com/office/drawing/2014/main" id="{26411B1F-04D0-4BC6-8CE0-033755A1B5DE}"/>
            </a:ext>
          </a:extLst>
        </xdr:cNvPr>
        <xdr:cNvCxnSpPr/>
      </xdr:nvCxnSpPr>
      <xdr:spPr>
        <a:xfrm>
          <a:off x="4324350" y="6429375"/>
          <a:ext cx="1381125" cy="1524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342900</xdr:colOff>
      <xdr:row>49</xdr:row>
      <xdr:rowOff>0</xdr:rowOff>
    </xdr:from>
    <xdr:to>
      <xdr:col>7</xdr:col>
      <xdr:colOff>295276</xdr:colOff>
      <xdr:row>50</xdr:row>
      <xdr:rowOff>9525</xdr:rowOff>
    </xdr:to>
    <xdr:cxnSp macro="">
      <xdr:nvCxnSpPr>
        <xdr:cNvPr id="125" name="直接箭头连接符 124">
          <a:extLst>
            <a:ext uri="{FF2B5EF4-FFF2-40B4-BE49-F238E27FC236}">
              <a16:creationId xmlns:a16="http://schemas.microsoft.com/office/drawing/2014/main" id="{8A920538-44D4-4EBE-BCF7-9E7CAA3DF1FD}"/>
            </a:ext>
          </a:extLst>
        </xdr:cNvPr>
        <xdr:cNvCxnSpPr/>
      </xdr:nvCxnSpPr>
      <xdr:spPr>
        <a:xfrm flipH="1">
          <a:off x="3048000" y="6429375"/>
          <a:ext cx="1266826" cy="1524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285750</xdr:colOff>
      <xdr:row>50</xdr:row>
      <xdr:rowOff>133350</xdr:rowOff>
    </xdr:from>
    <xdr:to>
      <xdr:col>9</xdr:col>
      <xdr:colOff>361950</xdr:colOff>
      <xdr:row>51</xdr:row>
      <xdr:rowOff>133350</xdr:rowOff>
    </xdr:to>
    <xdr:cxnSp macro="">
      <xdr:nvCxnSpPr>
        <xdr:cNvPr id="127" name="直接箭头连接符 126">
          <a:extLst>
            <a:ext uri="{FF2B5EF4-FFF2-40B4-BE49-F238E27FC236}">
              <a16:creationId xmlns:a16="http://schemas.microsoft.com/office/drawing/2014/main" id="{12478A91-C626-4FD5-8B70-1A33D18478A1}"/>
            </a:ext>
          </a:extLst>
        </xdr:cNvPr>
        <xdr:cNvCxnSpPr/>
      </xdr:nvCxnSpPr>
      <xdr:spPr>
        <a:xfrm flipH="1">
          <a:off x="4962525" y="7277100"/>
          <a:ext cx="733425" cy="1428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333375</xdr:colOff>
      <xdr:row>53</xdr:row>
      <xdr:rowOff>19050</xdr:rowOff>
    </xdr:from>
    <xdr:to>
      <xdr:col>7</xdr:col>
      <xdr:colOff>342900</xdr:colOff>
      <xdr:row>55</xdr:row>
      <xdr:rowOff>9525</xdr:rowOff>
    </xdr:to>
    <xdr:cxnSp macro="">
      <xdr:nvCxnSpPr>
        <xdr:cNvPr id="56" name="直接箭头连接符 55">
          <a:extLst>
            <a:ext uri="{FF2B5EF4-FFF2-40B4-BE49-F238E27FC236}">
              <a16:creationId xmlns:a16="http://schemas.microsoft.com/office/drawing/2014/main" id="{F5218B6C-5FC1-42ED-8B89-8B7D2C1A1ADD}"/>
            </a:ext>
          </a:extLst>
        </xdr:cNvPr>
        <xdr:cNvCxnSpPr/>
      </xdr:nvCxnSpPr>
      <xdr:spPr>
        <a:xfrm>
          <a:off x="3695700" y="7591425"/>
          <a:ext cx="666750" cy="2762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333375</xdr:colOff>
      <xdr:row>59</xdr:row>
      <xdr:rowOff>9525</xdr:rowOff>
    </xdr:from>
    <xdr:to>
      <xdr:col>6</xdr:col>
      <xdr:colOff>342900</xdr:colOff>
      <xdr:row>60</xdr:row>
      <xdr:rowOff>19050</xdr:rowOff>
    </xdr:to>
    <xdr:cxnSp macro="">
      <xdr:nvCxnSpPr>
        <xdr:cNvPr id="58" name="直接箭头连接符 57">
          <a:extLst>
            <a:ext uri="{FF2B5EF4-FFF2-40B4-BE49-F238E27FC236}">
              <a16:creationId xmlns:a16="http://schemas.microsoft.com/office/drawing/2014/main" id="{00E4D8F4-DAC5-4CDE-9DE9-E91EC4146722}"/>
            </a:ext>
          </a:extLst>
        </xdr:cNvPr>
        <xdr:cNvCxnSpPr/>
      </xdr:nvCxnSpPr>
      <xdr:spPr>
        <a:xfrm>
          <a:off x="3695700" y="8439150"/>
          <a:ext cx="9525" cy="1524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323851</xdr:colOff>
      <xdr:row>59</xdr:row>
      <xdr:rowOff>0</xdr:rowOff>
    </xdr:from>
    <xdr:to>
      <xdr:col>8</xdr:col>
      <xdr:colOff>333375</xdr:colOff>
      <xdr:row>60</xdr:row>
      <xdr:rowOff>0</xdr:rowOff>
    </xdr:to>
    <xdr:cxnSp macro="">
      <xdr:nvCxnSpPr>
        <xdr:cNvPr id="59" name="直接箭头连接符 58">
          <a:extLst>
            <a:ext uri="{FF2B5EF4-FFF2-40B4-BE49-F238E27FC236}">
              <a16:creationId xmlns:a16="http://schemas.microsoft.com/office/drawing/2014/main" id="{90EFB994-EAA7-44A9-87BC-DC33F65DD3AA}"/>
            </a:ext>
          </a:extLst>
        </xdr:cNvPr>
        <xdr:cNvCxnSpPr/>
      </xdr:nvCxnSpPr>
      <xdr:spPr>
        <a:xfrm>
          <a:off x="5000626" y="8429625"/>
          <a:ext cx="9524" cy="1428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333375</xdr:colOff>
      <xdr:row>53</xdr:row>
      <xdr:rowOff>28575</xdr:rowOff>
    </xdr:from>
    <xdr:to>
      <xdr:col>8</xdr:col>
      <xdr:colOff>361950</xdr:colOff>
      <xdr:row>55</xdr:row>
      <xdr:rowOff>9525</xdr:rowOff>
    </xdr:to>
    <xdr:cxnSp macro="">
      <xdr:nvCxnSpPr>
        <xdr:cNvPr id="60" name="直接箭头连接符 59">
          <a:extLst>
            <a:ext uri="{FF2B5EF4-FFF2-40B4-BE49-F238E27FC236}">
              <a16:creationId xmlns:a16="http://schemas.microsoft.com/office/drawing/2014/main" id="{EF11D5E5-A95E-40A6-9DE8-478B47AD02DC}"/>
            </a:ext>
          </a:extLst>
        </xdr:cNvPr>
        <xdr:cNvCxnSpPr/>
      </xdr:nvCxnSpPr>
      <xdr:spPr>
        <a:xfrm flipH="1">
          <a:off x="4352925" y="7600950"/>
          <a:ext cx="685800" cy="2667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561975</xdr:colOff>
      <xdr:row>55</xdr:row>
      <xdr:rowOff>133350</xdr:rowOff>
    </xdr:from>
    <xdr:to>
      <xdr:col>7</xdr:col>
      <xdr:colOff>371476</xdr:colOff>
      <xdr:row>56</xdr:row>
      <xdr:rowOff>66675</xdr:rowOff>
    </xdr:to>
    <xdr:cxnSp macro="">
      <xdr:nvCxnSpPr>
        <xdr:cNvPr id="93" name="直接箭头连接符 92">
          <a:extLst>
            <a:ext uri="{FF2B5EF4-FFF2-40B4-BE49-F238E27FC236}">
              <a16:creationId xmlns:a16="http://schemas.microsoft.com/office/drawing/2014/main" id="{33A004AD-AB1C-46B9-9138-DB17E2448E1D}"/>
            </a:ext>
          </a:extLst>
        </xdr:cNvPr>
        <xdr:cNvCxnSpPr/>
      </xdr:nvCxnSpPr>
      <xdr:spPr>
        <a:xfrm flipH="1">
          <a:off x="3924300" y="7991475"/>
          <a:ext cx="466726" cy="762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352425</xdr:colOff>
      <xdr:row>56</xdr:row>
      <xdr:rowOff>9525</xdr:rowOff>
    </xdr:from>
    <xdr:to>
      <xdr:col>8</xdr:col>
      <xdr:colOff>95250</xdr:colOff>
      <xdr:row>56</xdr:row>
      <xdr:rowOff>76200</xdr:rowOff>
    </xdr:to>
    <xdr:cxnSp macro="">
      <xdr:nvCxnSpPr>
        <xdr:cNvPr id="94" name="直接箭头连接符 93">
          <a:extLst>
            <a:ext uri="{FF2B5EF4-FFF2-40B4-BE49-F238E27FC236}">
              <a16:creationId xmlns:a16="http://schemas.microsoft.com/office/drawing/2014/main" id="{7725E289-080B-4ED4-8C1E-CA0FA99DDA25}"/>
            </a:ext>
          </a:extLst>
        </xdr:cNvPr>
        <xdr:cNvCxnSpPr/>
      </xdr:nvCxnSpPr>
      <xdr:spPr>
        <a:xfrm>
          <a:off x="4371975" y="8010525"/>
          <a:ext cx="400050" cy="666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304800</xdr:colOff>
      <xdr:row>56</xdr:row>
      <xdr:rowOff>0</xdr:rowOff>
    </xdr:from>
    <xdr:to>
      <xdr:col>9</xdr:col>
      <xdr:colOff>247650</xdr:colOff>
      <xdr:row>56</xdr:row>
      <xdr:rowOff>0</xdr:rowOff>
    </xdr:to>
    <xdr:cxnSp macro="">
      <xdr:nvCxnSpPr>
        <xdr:cNvPr id="113" name="直接箭头连接符 112">
          <a:extLst>
            <a:ext uri="{FF2B5EF4-FFF2-40B4-BE49-F238E27FC236}">
              <a16:creationId xmlns:a16="http://schemas.microsoft.com/office/drawing/2014/main" id="{42BE3436-C354-473D-85EA-B2B3210612B6}"/>
            </a:ext>
          </a:extLst>
        </xdr:cNvPr>
        <xdr:cNvCxnSpPr/>
      </xdr:nvCxnSpPr>
      <xdr:spPr>
        <a:xfrm>
          <a:off x="4324350" y="8001000"/>
          <a:ext cx="125730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238125</xdr:colOff>
      <xdr:row>56</xdr:row>
      <xdr:rowOff>0</xdr:rowOff>
    </xdr:from>
    <xdr:to>
      <xdr:col>7</xdr:col>
      <xdr:colOff>295276</xdr:colOff>
      <xdr:row>56</xdr:row>
      <xdr:rowOff>9525</xdr:rowOff>
    </xdr:to>
    <xdr:cxnSp macro="">
      <xdr:nvCxnSpPr>
        <xdr:cNvPr id="116" name="直接箭头连接符 115">
          <a:extLst>
            <a:ext uri="{FF2B5EF4-FFF2-40B4-BE49-F238E27FC236}">
              <a16:creationId xmlns:a16="http://schemas.microsoft.com/office/drawing/2014/main" id="{62FB72A6-72D4-411F-B18D-24C336869B41}"/>
            </a:ext>
          </a:extLst>
        </xdr:cNvPr>
        <xdr:cNvCxnSpPr/>
      </xdr:nvCxnSpPr>
      <xdr:spPr>
        <a:xfrm flipH="1">
          <a:off x="2943225" y="8001000"/>
          <a:ext cx="1371601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323850</xdr:colOff>
      <xdr:row>57</xdr:row>
      <xdr:rowOff>19050</xdr:rowOff>
    </xdr:from>
    <xdr:to>
      <xdr:col>6</xdr:col>
      <xdr:colOff>323850</xdr:colOff>
      <xdr:row>58</xdr:row>
      <xdr:rowOff>9525</xdr:rowOff>
    </xdr:to>
    <xdr:cxnSp macro="">
      <xdr:nvCxnSpPr>
        <xdr:cNvPr id="158" name="直接箭头连接符 157">
          <a:extLst>
            <a:ext uri="{FF2B5EF4-FFF2-40B4-BE49-F238E27FC236}">
              <a16:creationId xmlns:a16="http://schemas.microsoft.com/office/drawing/2014/main" id="{5070AE08-6598-4E08-8FCC-C6550FD7B38A}"/>
            </a:ext>
          </a:extLst>
        </xdr:cNvPr>
        <xdr:cNvCxnSpPr/>
      </xdr:nvCxnSpPr>
      <xdr:spPr>
        <a:xfrm>
          <a:off x="3686175" y="8162925"/>
          <a:ext cx="0" cy="1333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323849</xdr:colOff>
      <xdr:row>57</xdr:row>
      <xdr:rowOff>0</xdr:rowOff>
    </xdr:from>
    <xdr:to>
      <xdr:col>8</xdr:col>
      <xdr:colOff>323850</xdr:colOff>
      <xdr:row>58</xdr:row>
      <xdr:rowOff>19050</xdr:rowOff>
    </xdr:to>
    <xdr:cxnSp macro="">
      <xdr:nvCxnSpPr>
        <xdr:cNvPr id="159" name="直接箭头连接符 158">
          <a:extLst>
            <a:ext uri="{FF2B5EF4-FFF2-40B4-BE49-F238E27FC236}">
              <a16:creationId xmlns:a16="http://schemas.microsoft.com/office/drawing/2014/main" id="{E9CF13D5-13E4-4B1E-B187-EFA0E679114B}"/>
            </a:ext>
          </a:extLst>
        </xdr:cNvPr>
        <xdr:cNvCxnSpPr/>
      </xdr:nvCxnSpPr>
      <xdr:spPr>
        <a:xfrm>
          <a:off x="5000624" y="8143875"/>
          <a:ext cx="1" cy="1619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314325</xdr:colOff>
      <xdr:row>57</xdr:row>
      <xdr:rowOff>28575</xdr:rowOff>
    </xdr:from>
    <xdr:to>
      <xdr:col>6</xdr:col>
      <xdr:colOff>342900</xdr:colOff>
      <xdr:row>58</xdr:row>
      <xdr:rowOff>9525</xdr:rowOff>
    </xdr:to>
    <xdr:cxnSp macro="">
      <xdr:nvCxnSpPr>
        <xdr:cNvPr id="160" name="直接箭头连接符 159">
          <a:extLst>
            <a:ext uri="{FF2B5EF4-FFF2-40B4-BE49-F238E27FC236}">
              <a16:creationId xmlns:a16="http://schemas.microsoft.com/office/drawing/2014/main" id="{76BA58BA-53A5-4715-BEF1-968EE51E5C41}"/>
            </a:ext>
          </a:extLst>
        </xdr:cNvPr>
        <xdr:cNvCxnSpPr/>
      </xdr:nvCxnSpPr>
      <xdr:spPr>
        <a:xfrm>
          <a:off x="3019425" y="8172450"/>
          <a:ext cx="685800" cy="1238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285750</xdr:colOff>
      <xdr:row>57</xdr:row>
      <xdr:rowOff>0</xdr:rowOff>
    </xdr:from>
    <xdr:to>
      <xdr:col>9</xdr:col>
      <xdr:colOff>333376</xdr:colOff>
      <xdr:row>58</xdr:row>
      <xdr:rowOff>0</xdr:rowOff>
    </xdr:to>
    <xdr:cxnSp macro="">
      <xdr:nvCxnSpPr>
        <xdr:cNvPr id="161" name="直接箭头连接符 160">
          <a:extLst>
            <a:ext uri="{FF2B5EF4-FFF2-40B4-BE49-F238E27FC236}">
              <a16:creationId xmlns:a16="http://schemas.microsoft.com/office/drawing/2014/main" id="{1243AE0B-DC9D-4DE4-A596-FE32D858E5AB}"/>
            </a:ext>
          </a:extLst>
        </xdr:cNvPr>
        <xdr:cNvCxnSpPr/>
      </xdr:nvCxnSpPr>
      <xdr:spPr>
        <a:xfrm flipH="1">
          <a:off x="4962525" y="8143875"/>
          <a:ext cx="704851" cy="1428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371476</xdr:colOff>
      <xdr:row>62</xdr:row>
      <xdr:rowOff>133350</xdr:rowOff>
    </xdr:from>
    <xdr:to>
      <xdr:col>9</xdr:col>
      <xdr:colOff>400050</xdr:colOff>
      <xdr:row>64</xdr:row>
      <xdr:rowOff>9525</xdr:rowOff>
    </xdr:to>
    <xdr:cxnSp macro="">
      <xdr:nvCxnSpPr>
        <xdr:cNvPr id="172" name="直接箭头连接符 171">
          <a:extLst>
            <a:ext uri="{FF2B5EF4-FFF2-40B4-BE49-F238E27FC236}">
              <a16:creationId xmlns:a16="http://schemas.microsoft.com/office/drawing/2014/main" id="{2911D99C-414D-4977-B997-7F31228E72AD}"/>
            </a:ext>
          </a:extLst>
        </xdr:cNvPr>
        <xdr:cNvCxnSpPr/>
      </xdr:nvCxnSpPr>
      <xdr:spPr>
        <a:xfrm>
          <a:off x="4391026" y="8991600"/>
          <a:ext cx="1343024" cy="1619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333375</xdr:colOff>
      <xdr:row>67</xdr:row>
      <xdr:rowOff>9525</xdr:rowOff>
    </xdr:from>
    <xdr:to>
      <xdr:col>6</xdr:col>
      <xdr:colOff>342900</xdr:colOff>
      <xdr:row>68</xdr:row>
      <xdr:rowOff>19050</xdr:rowOff>
    </xdr:to>
    <xdr:cxnSp macro="">
      <xdr:nvCxnSpPr>
        <xdr:cNvPr id="173" name="直接箭头连接符 172">
          <a:extLst>
            <a:ext uri="{FF2B5EF4-FFF2-40B4-BE49-F238E27FC236}">
              <a16:creationId xmlns:a16="http://schemas.microsoft.com/office/drawing/2014/main" id="{3A25E3E2-C16C-461D-BB47-270428584302}"/>
            </a:ext>
          </a:extLst>
        </xdr:cNvPr>
        <xdr:cNvCxnSpPr/>
      </xdr:nvCxnSpPr>
      <xdr:spPr>
        <a:xfrm>
          <a:off x="3695700" y="8439150"/>
          <a:ext cx="9525" cy="1524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323851</xdr:colOff>
      <xdr:row>67</xdr:row>
      <xdr:rowOff>0</xdr:rowOff>
    </xdr:from>
    <xdr:to>
      <xdr:col>8</xdr:col>
      <xdr:colOff>333375</xdr:colOff>
      <xdr:row>68</xdr:row>
      <xdr:rowOff>0</xdr:rowOff>
    </xdr:to>
    <xdr:cxnSp macro="">
      <xdr:nvCxnSpPr>
        <xdr:cNvPr id="174" name="直接箭头连接符 173">
          <a:extLst>
            <a:ext uri="{FF2B5EF4-FFF2-40B4-BE49-F238E27FC236}">
              <a16:creationId xmlns:a16="http://schemas.microsoft.com/office/drawing/2014/main" id="{FE90A2C5-6344-48E6-8C66-4FFCFBEDC169}"/>
            </a:ext>
          </a:extLst>
        </xdr:cNvPr>
        <xdr:cNvCxnSpPr/>
      </xdr:nvCxnSpPr>
      <xdr:spPr>
        <a:xfrm>
          <a:off x="5000626" y="8429625"/>
          <a:ext cx="9524" cy="1428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561975</xdr:colOff>
      <xdr:row>63</xdr:row>
      <xdr:rowOff>0</xdr:rowOff>
    </xdr:from>
    <xdr:to>
      <xdr:col>7</xdr:col>
      <xdr:colOff>352425</xdr:colOff>
      <xdr:row>64</xdr:row>
      <xdr:rowOff>66675</xdr:rowOff>
    </xdr:to>
    <xdr:cxnSp macro="">
      <xdr:nvCxnSpPr>
        <xdr:cNvPr id="175" name="直接箭头连接符 174">
          <a:extLst>
            <a:ext uri="{FF2B5EF4-FFF2-40B4-BE49-F238E27FC236}">
              <a16:creationId xmlns:a16="http://schemas.microsoft.com/office/drawing/2014/main" id="{5CD38C5B-F07F-45C0-BCF6-B0E54B245CCA}"/>
            </a:ext>
          </a:extLst>
        </xdr:cNvPr>
        <xdr:cNvCxnSpPr/>
      </xdr:nvCxnSpPr>
      <xdr:spPr>
        <a:xfrm flipH="1">
          <a:off x="3924300" y="9001125"/>
          <a:ext cx="447675" cy="2095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371475</xdr:colOff>
      <xdr:row>62</xdr:row>
      <xdr:rowOff>114300</xdr:rowOff>
    </xdr:from>
    <xdr:to>
      <xdr:col>8</xdr:col>
      <xdr:colOff>95250</xdr:colOff>
      <xdr:row>64</xdr:row>
      <xdr:rowOff>76200</xdr:rowOff>
    </xdr:to>
    <xdr:cxnSp macro="">
      <xdr:nvCxnSpPr>
        <xdr:cNvPr id="176" name="直接箭头连接符 175">
          <a:extLst>
            <a:ext uri="{FF2B5EF4-FFF2-40B4-BE49-F238E27FC236}">
              <a16:creationId xmlns:a16="http://schemas.microsoft.com/office/drawing/2014/main" id="{FD6D35A0-FB2C-46F0-A9B4-45340401B771}"/>
            </a:ext>
          </a:extLst>
        </xdr:cNvPr>
        <xdr:cNvCxnSpPr/>
      </xdr:nvCxnSpPr>
      <xdr:spPr>
        <a:xfrm>
          <a:off x="4391025" y="8972550"/>
          <a:ext cx="381000" cy="2476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238126</xdr:colOff>
      <xdr:row>63</xdr:row>
      <xdr:rowOff>9525</xdr:rowOff>
    </xdr:from>
    <xdr:to>
      <xdr:col>7</xdr:col>
      <xdr:colOff>276225</xdr:colOff>
      <xdr:row>64</xdr:row>
      <xdr:rowOff>9525</xdr:rowOff>
    </xdr:to>
    <xdr:cxnSp macro="">
      <xdr:nvCxnSpPr>
        <xdr:cNvPr id="177" name="直接箭头连接符 176">
          <a:extLst>
            <a:ext uri="{FF2B5EF4-FFF2-40B4-BE49-F238E27FC236}">
              <a16:creationId xmlns:a16="http://schemas.microsoft.com/office/drawing/2014/main" id="{274952FF-2626-4D33-98DF-96DF28E1A99F}"/>
            </a:ext>
          </a:extLst>
        </xdr:cNvPr>
        <xdr:cNvCxnSpPr/>
      </xdr:nvCxnSpPr>
      <xdr:spPr>
        <a:xfrm flipH="1">
          <a:off x="2943226" y="9010650"/>
          <a:ext cx="1352549" cy="1428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323850</xdr:colOff>
      <xdr:row>65</xdr:row>
      <xdr:rowOff>19050</xdr:rowOff>
    </xdr:from>
    <xdr:to>
      <xdr:col>6</xdr:col>
      <xdr:colOff>323850</xdr:colOff>
      <xdr:row>66</xdr:row>
      <xdr:rowOff>9525</xdr:rowOff>
    </xdr:to>
    <xdr:cxnSp macro="">
      <xdr:nvCxnSpPr>
        <xdr:cNvPr id="178" name="直接箭头连接符 177">
          <a:extLst>
            <a:ext uri="{FF2B5EF4-FFF2-40B4-BE49-F238E27FC236}">
              <a16:creationId xmlns:a16="http://schemas.microsoft.com/office/drawing/2014/main" id="{4705F84A-09FF-4562-A473-AFD0BFD83E34}"/>
            </a:ext>
          </a:extLst>
        </xdr:cNvPr>
        <xdr:cNvCxnSpPr/>
      </xdr:nvCxnSpPr>
      <xdr:spPr>
        <a:xfrm>
          <a:off x="3686175" y="8162925"/>
          <a:ext cx="0" cy="1333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323849</xdr:colOff>
      <xdr:row>65</xdr:row>
      <xdr:rowOff>0</xdr:rowOff>
    </xdr:from>
    <xdr:to>
      <xdr:col>8</xdr:col>
      <xdr:colOff>323850</xdr:colOff>
      <xdr:row>66</xdr:row>
      <xdr:rowOff>19050</xdr:rowOff>
    </xdr:to>
    <xdr:cxnSp macro="">
      <xdr:nvCxnSpPr>
        <xdr:cNvPr id="179" name="直接箭头连接符 178">
          <a:extLst>
            <a:ext uri="{FF2B5EF4-FFF2-40B4-BE49-F238E27FC236}">
              <a16:creationId xmlns:a16="http://schemas.microsoft.com/office/drawing/2014/main" id="{73D0ECE1-F47A-4421-BCBC-9D3C84508A5C}"/>
            </a:ext>
          </a:extLst>
        </xdr:cNvPr>
        <xdr:cNvCxnSpPr/>
      </xdr:nvCxnSpPr>
      <xdr:spPr>
        <a:xfrm>
          <a:off x="5000624" y="8143875"/>
          <a:ext cx="1" cy="1619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314325</xdr:colOff>
      <xdr:row>65</xdr:row>
      <xdr:rowOff>28575</xdr:rowOff>
    </xdr:from>
    <xdr:to>
      <xdr:col>6</xdr:col>
      <xdr:colOff>342900</xdr:colOff>
      <xdr:row>66</xdr:row>
      <xdr:rowOff>9525</xdr:rowOff>
    </xdr:to>
    <xdr:cxnSp macro="">
      <xdr:nvCxnSpPr>
        <xdr:cNvPr id="180" name="直接箭头连接符 179">
          <a:extLst>
            <a:ext uri="{FF2B5EF4-FFF2-40B4-BE49-F238E27FC236}">
              <a16:creationId xmlns:a16="http://schemas.microsoft.com/office/drawing/2014/main" id="{99FA5955-2287-45FF-9938-C1A441559EA5}"/>
            </a:ext>
          </a:extLst>
        </xdr:cNvPr>
        <xdr:cNvCxnSpPr/>
      </xdr:nvCxnSpPr>
      <xdr:spPr>
        <a:xfrm>
          <a:off x="3019425" y="8172450"/>
          <a:ext cx="685800" cy="1238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285750</xdr:colOff>
      <xdr:row>65</xdr:row>
      <xdr:rowOff>0</xdr:rowOff>
    </xdr:from>
    <xdr:to>
      <xdr:col>9</xdr:col>
      <xdr:colOff>333376</xdr:colOff>
      <xdr:row>66</xdr:row>
      <xdr:rowOff>0</xdr:rowOff>
    </xdr:to>
    <xdr:cxnSp macro="">
      <xdr:nvCxnSpPr>
        <xdr:cNvPr id="181" name="直接箭头连接符 180">
          <a:extLst>
            <a:ext uri="{FF2B5EF4-FFF2-40B4-BE49-F238E27FC236}">
              <a16:creationId xmlns:a16="http://schemas.microsoft.com/office/drawing/2014/main" id="{ABC64DA6-06C0-4343-99BC-0DCBAF5C5579}"/>
            </a:ext>
          </a:extLst>
        </xdr:cNvPr>
        <xdr:cNvCxnSpPr/>
      </xdr:nvCxnSpPr>
      <xdr:spPr>
        <a:xfrm flipH="1">
          <a:off x="4962525" y="8143875"/>
          <a:ext cx="704851" cy="1428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304800</xdr:colOff>
      <xdr:row>61</xdr:row>
      <xdr:rowOff>38100</xdr:rowOff>
    </xdr:from>
    <xdr:to>
      <xdr:col>7</xdr:col>
      <xdr:colOff>285750</xdr:colOff>
      <xdr:row>62</xdr:row>
      <xdr:rowOff>9525</xdr:rowOff>
    </xdr:to>
    <xdr:cxnSp macro="">
      <xdr:nvCxnSpPr>
        <xdr:cNvPr id="182" name="直接箭头连接符 181">
          <a:extLst>
            <a:ext uri="{FF2B5EF4-FFF2-40B4-BE49-F238E27FC236}">
              <a16:creationId xmlns:a16="http://schemas.microsoft.com/office/drawing/2014/main" id="{27CEDE30-A4F8-4D53-A2E5-FD83F64211FA}"/>
            </a:ext>
          </a:extLst>
        </xdr:cNvPr>
        <xdr:cNvCxnSpPr/>
      </xdr:nvCxnSpPr>
      <xdr:spPr>
        <a:xfrm>
          <a:off x="3667125" y="8753475"/>
          <a:ext cx="638175" cy="1143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323850</xdr:colOff>
      <xdr:row>61</xdr:row>
      <xdr:rowOff>47625</xdr:rowOff>
    </xdr:from>
    <xdr:to>
      <xdr:col>8</xdr:col>
      <xdr:colOff>333375</xdr:colOff>
      <xdr:row>62</xdr:row>
      <xdr:rowOff>28575</xdr:rowOff>
    </xdr:to>
    <xdr:cxnSp macro="">
      <xdr:nvCxnSpPr>
        <xdr:cNvPr id="183" name="直接箭头连接符 182">
          <a:extLst>
            <a:ext uri="{FF2B5EF4-FFF2-40B4-BE49-F238E27FC236}">
              <a16:creationId xmlns:a16="http://schemas.microsoft.com/office/drawing/2014/main" id="{CBF06E9E-7F88-4F26-BEF7-11E786F5E0CC}"/>
            </a:ext>
          </a:extLst>
        </xdr:cNvPr>
        <xdr:cNvCxnSpPr/>
      </xdr:nvCxnSpPr>
      <xdr:spPr>
        <a:xfrm flipH="1">
          <a:off x="4343400" y="8763000"/>
          <a:ext cx="666750" cy="1238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371476</xdr:colOff>
      <xdr:row>70</xdr:row>
      <xdr:rowOff>133350</xdr:rowOff>
    </xdr:from>
    <xdr:to>
      <xdr:col>9</xdr:col>
      <xdr:colOff>400050</xdr:colOff>
      <xdr:row>72</xdr:row>
      <xdr:rowOff>9525</xdr:rowOff>
    </xdr:to>
    <xdr:cxnSp macro="">
      <xdr:nvCxnSpPr>
        <xdr:cNvPr id="196" name="直接箭头连接符 195">
          <a:extLst>
            <a:ext uri="{FF2B5EF4-FFF2-40B4-BE49-F238E27FC236}">
              <a16:creationId xmlns:a16="http://schemas.microsoft.com/office/drawing/2014/main" id="{AD07CC90-620D-4751-9059-93A5549FC2B2}"/>
            </a:ext>
          </a:extLst>
        </xdr:cNvPr>
        <xdr:cNvCxnSpPr/>
      </xdr:nvCxnSpPr>
      <xdr:spPr>
        <a:xfrm>
          <a:off x="4391026" y="8991600"/>
          <a:ext cx="1343024" cy="1619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333375</xdr:colOff>
      <xdr:row>75</xdr:row>
      <xdr:rowOff>9525</xdr:rowOff>
    </xdr:from>
    <xdr:to>
      <xdr:col>6</xdr:col>
      <xdr:colOff>342900</xdr:colOff>
      <xdr:row>76</xdr:row>
      <xdr:rowOff>19050</xdr:rowOff>
    </xdr:to>
    <xdr:cxnSp macro="">
      <xdr:nvCxnSpPr>
        <xdr:cNvPr id="197" name="直接箭头连接符 196">
          <a:extLst>
            <a:ext uri="{FF2B5EF4-FFF2-40B4-BE49-F238E27FC236}">
              <a16:creationId xmlns:a16="http://schemas.microsoft.com/office/drawing/2014/main" id="{529D7570-003A-4FFC-B9FD-27F10EF3E1D9}"/>
            </a:ext>
          </a:extLst>
        </xdr:cNvPr>
        <xdr:cNvCxnSpPr/>
      </xdr:nvCxnSpPr>
      <xdr:spPr>
        <a:xfrm>
          <a:off x="3695700" y="9582150"/>
          <a:ext cx="9525" cy="1524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323851</xdr:colOff>
      <xdr:row>75</xdr:row>
      <xdr:rowOff>0</xdr:rowOff>
    </xdr:from>
    <xdr:to>
      <xdr:col>8</xdr:col>
      <xdr:colOff>333375</xdr:colOff>
      <xdr:row>76</xdr:row>
      <xdr:rowOff>0</xdr:rowOff>
    </xdr:to>
    <xdr:cxnSp macro="">
      <xdr:nvCxnSpPr>
        <xdr:cNvPr id="198" name="直接箭头连接符 197">
          <a:extLst>
            <a:ext uri="{FF2B5EF4-FFF2-40B4-BE49-F238E27FC236}">
              <a16:creationId xmlns:a16="http://schemas.microsoft.com/office/drawing/2014/main" id="{39ADD246-8EDC-4EF2-8F1B-CA4967A6E196}"/>
            </a:ext>
          </a:extLst>
        </xdr:cNvPr>
        <xdr:cNvCxnSpPr/>
      </xdr:nvCxnSpPr>
      <xdr:spPr>
        <a:xfrm>
          <a:off x="5000626" y="9572625"/>
          <a:ext cx="9524" cy="1428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561975</xdr:colOff>
      <xdr:row>71</xdr:row>
      <xdr:rowOff>0</xdr:rowOff>
    </xdr:from>
    <xdr:to>
      <xdr:col>7</xdr:col>
      <xdr:colOff>352425</xdr:colOff>
      <xdr:row>72</xdr:row>
      <xdr:rowOff>66675</xdr:rowOff>
    </xdr:to>
    <xdr:cxnSp macro="">
      <xdr:nvCxnSpPr>
        <xdr:cNvPr id="199" name="直接箭头连接符 198">
          <a:extLst>
            <a:ext uri="{FF2B5EF4-FFF2-40B4-BE49-F238E27FC236}">
              <a16:creationId xmlns:a16="http://schemas.microsoft.com/office/drawing/2014/main" id="{F55A41E2-665B-4ACE-A45B-F499B09C3572}"/>
            </a:ext>
          </a:extLst>
        </xdr:cNvPr>
        <xdr:cNvCxnSpPr/>
      </xdr:nvCxnSpPr>
      <xdr:spPr>
        <a:xfrm flipH="1">
          <a:off x="3924300" y="9001125"/>
          <a:ext cx="447675" cy="2095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371475</xdr:colOff>
      <xdr:row>70</xdr:row>
      <xdr:rowOff>114300</xdr:rowOff>
    </xdr:from>
    <xdr:to>
      <xdr:col>8</xdr:col>
      <xdr:colOff>95250</xdr:colOff>
      <xdr:row>72</xdr:row>
      <xdr:rowOff>76200</xdr:rowOff>
    </xdr:to>
    <xdr:cxnSp macro="">
      <xdr:nvCxnSpPr>
        <xdr:cNvPr id="200" name="直接箭头连接符 199">
          <a:extLst>
            <a:ext uri="{FF2B5EF4-FFF2-40B4-BE49-F238E27FC236}">
              <a16:creationId xmlns:a16="http://schemas.microsoft.com/office/drawing/2014/main" id="{B013AB93-17B4-46CB-BB23-F49DA4B48838}"/>
            </a:ext>
          </a:extLst>
        </xdr:cNvPr>
        <xdr:cNvCxnSpPr/>
      </xdr:nvCxnSpPr>
      <xdr:spPr>
        <a:xfrm>
          <a:off x="4391025" y="8972550"/>
          <a:ext cx="381000" cy="2476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238126</xdr:colOff>
      <xdr:row>71</xdr:row>
      <xdr:rowOff>9525</xdr:rowOff>
    </xdr:from>
    <xdr:to>
      <xdr:col>7</xdr:col>
      <xdr:colOff>276225</xdr:colOff>
      <xdr:row>72</xdr:row>
      <xdr:rowOff>9525</xdr:rowOff>
    </xdr:to>
    <xdr:cxnSp macro="">
      <xdr:nvCxnSpPr>
        <xdr:cNvPr id="201" name="直接箭头连接符 200">
          <a:extLst>
            <a:ext uri="{FF2B5EF4-FFF2-40B4-BE49-F238E27FC236}">
              <a16:creationId xmlns:a16="http://schemas.microsoft.com/office/drawing/2014/main" id="{ACA46352-E06A-4503-86F6-CD3015C3FD8F}"/>
            </a:ext>
          </a:extLst>
        </xdr:cNvPr>
        <xdr:cNvCxnSpPr/>
      </xdr:nvCxnSpPr>
      <xdr:spPr>
        <a:xfrm flipH="1">
          <a:off x="2943226" y="9010650"/>
          <a:ext cx="1352549" cy="1428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323850</xdr:colOff>
      <xdr:row>73</xdr:row>
      <xdr:rowOff>19050</xdr:rowOff>
    </xdr:from>
    <xdr:to>
      <xdr:col>6</xdr:col>
      <xdr:colOff>323850</xdr:colOff>
      <xdr:row>74</xdr:row>
      <xdr:rowOff>9525</xdr:rowOff>
    </xdr:to>
    <xdr:cxnSp macro="">
      <xdr:nvCxnSpPr>
        <xdr:cNvPr id="202" name="直接箭头连接符 201">
          <a:extLst>
            <a:ext uri="{FF2B5EF4-FFF2-40B4-BE49-F238E27FC236}">
              <a16:creationId xmlns:a16="http://schemas.microsoft.com/office/drawing/2014/main" id="{44804FF1-5AB8-4670-89CD-E3F62DEF3BDB}"/>
            </a:ext>
          </a:extLst>
        </xdr:cNvPr>
        <xdr:cNvCxnSpPr/>
      </xdr:nvCxnSpPr>
      <xdr:spPr>
        <a:xfrm>
          <a:off x="3686175" y="9305925"/>
          <a:ext cx="0" cy="1333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323849</xdr:colOff>
      <xdr:row>73</xdr:row>
      <xdr:rowOff>0</xdr:rowOff>
    </xdr:from>
    <xdr:to>
      <xdr:col>8</xdr:col>
      <xdr:colOff>323850</xdr:colOff>
      <xdr:row>74</xdr:row>
      <xdr:rowOff>19050</xdr:rowOff>
    </xdr:to>
    <xdr:cxnSp macro="">
      <xdr:nvCxnSpPr>
        <xdr:cNvPr id="203" name="直接箭头连接符 202">
          <a:extLst>
            <a:ext uri="{FF2B5EF4-FFF2-40B4-BE49-F238E27FC236}">
              <a16:creationId xmlns:a16="http://schemas.microsoft.com/office/drawing/2014/main" id="{4A370F10-8B6B-40FB-B1AD-F610848E6879}"/>
            </a:ext>
          </a:extLst>
        </xdr:cNvPr>
        <xdr:cNvCxnSpPr/>
      </xdr:nvCxnSpPr>
      <xdr:spPr>
        <a:xfrm>
          <a:off x="5000624" y="9286875"/>
          <a:ext cx="1" cy="1619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314325</xdr:colOff>
      <xdr:row>73</xdr:row>
      <xdr:rowOff>28575</xdr:rowOff>
    </xdr:from>
    <xdr:to>
      <xdr:col>6</xdr:col>
      <xdr:colOff>342900</xdr:colOff>
      <xdr:row>74</xdr:row>
      <xdr:rowOff>9525</xdr:rowOff>
    </xdr:to>
    <xdr:cxnSp macro="">
      <xdr:nvCxnSpPr>
        <xdr:cNvPr id="204" name="直接箭头连接符 203">
          <a:extLst>
            <a:ext uri="{FF2B5EF4-FFF2-40B4-BE49-F238E27FC236}">
              <a16:creationId xmlns:a16="http://schemas.microsoft.com/office/drawing/2014/main" id="{44FBEE23-81AA-4915-809F-A8A8F7E0A4F5}"/>
            </a:ext>
          </a:extLst>
        </xdr:cNvPr>
        <xdr:cNvCxnSpPr/>
      </xdr:nvCxnSpPr>
      <xdr:spPr>
        <a:xfrm>
          <a:off x="3019425" y="9315450"/>
          <a:ext cx="685800" cy="1238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285750</xdr:colOff>
      <xdr:row>73</xdr:row>
      <xdr:rowOff>0</xdr:rowOff>
    </xdr:from>
    <xdr:to>
      <xdr:col>9</xdr:col>
      <xdr:colOff>333376</xdr:colOff>
      <xdr:row>74</xdr:row>
      <xdr:rowOff>0</xdr:rowOff>
    </xdr:to>
    <xdr:cxnSp macro="">
      <xdr:nvCxnSpPr>
        <xdr:cNvPr id="205" name="直接箭头连接符 204">
          <a:extLst>
            <a:ext uri="{FF2B5EF4-FFF2-40B4-BE49-F238E27FC236}">
              <a16:creationId xmlns:a16="http://schemas.microsoft.com/office/drawing/2014/main" id="{691A536F-3FF1-487D-A42F-DA54846771EC}"/>
            </a:ext>
          </a:extLst>
        </xdr:cNvPr>
        <xdr:cNvCxnSpPr/>
      </xdr:nvCxnSpPr>
      <xdr:spPr>
        <a:xfrm flipH="1">
          <a:off x="4962525" y="9286875"/>
          <a:ext cx="704851" cy="1428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304800</xdr:colOff>
      <xdr:row>69</xdr:row>
      <xdr:rowOff>38100</xdr:rowOff>
    </xdr:from>
    <xdr:to>
      <xdr:col>7</xdr:col>
      <xdr:colOff>285750</xdr:colOff>
      <xdr:row>70</xdr:row>
      <xdr:rowOff>9525</xdr:rowOff>
    </xdr:to>
    <xdr:cxnSp macro="">
      <xdr:nvCxnSpPr>
        <xdr:cNvPr id="206" name="直接箭头连接符 205">
          <a:extLst>
            <a:ext uri="{FF2B5EF4-FFF2-40B4-BE49-F238E27FC236}">
              <a16:creationId xmlns:a16="http://schemas.microsoft.com/office/drawing/2014/main" id="{AF121289-4830-4818-87CB-2B14977F4C4F}"/>
            </a:ext>
          </a:extLst>
        </xdr:cNvPr>
        <xdr:cNvCxnSpPr/>
      </xdr:nvCxnSpPr>
      <xdr:spPr>
        <a:xfrm>
          <a:off x="3667125" y="8753475"/>
          <a:ext cx="638175" cy="1143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323850</xdr:colOff>
      <xdr:row>69</xdr:row>
      <xdr:rowOff>47625</xdr:rowOff>
    </xdr:from>
    <xdr:to>
      <xdr:col>8</xdr:col>
      <xdr:colOff>333375</xdr:colOff>
      <xdr:row>70</xdr:row>
      <xdr:rowOff>28575</xdr:rowOff>
    </xdr:to>
    <xdr:cxnSp macro="">
      <xdr:nvCxnSpPr>
        <xdr:cNvPr id="207" name="直接箭头连接符 206">
          <a:extLst>
            <a:ext uri="{FF2B5EF4-FFF2-40B4-BE49-F238E27FC236}">
              <a16:creationId xmlns:a16="http://schemas.microsoft.com/office/drawing/2014/main" id="{DAA9CD01-F0DE-411B-B9C7-53B603F4E0D0}"/>
            </a:ext>
          </a:extLst>
        </xdr:cNvPr>
        <xdr:cNvCxnSpPr/>
      </xdr:nvCxnSpPr>
      <xdr:spPr>
        <a:xfrm flipH="1">
          <a:off x="4343400" y="8763000"/>
          <a:ext cx="666750" cy="1238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371476</xdr:colOff>
      <xdr:row>78</xdr:row>
      <xdr:rowOff>133350</xdr:rowOff>
    </xdr:from>
    <xdr:to>
      <xdr:col>9</xdr:col>
      <xdr:colOff>400050</xdr:colOff>
      <xdr:row>80</xdr:row>
      <xdr:rowOff>9525</xdr:rowOff>
    </xdr:to>
    <xdr:cxnSp macro="">
      <xdr:nvCxnSpPr>
        <xdr:cNvPr id="208" name="直接箭头连接符 207">
          <a:extLst>
            <a:ext uri="{FF2B5EF4-FFF2-40B4-BE49-F238E27FC236}">
              <a16:creationId xmlns:a16="http://schemas.microsoft.com/office/drawing/2014/main" id="{E21755C8-BFC6-44CA-9B3C-0034C9DC531F}"/>
            </a:ext>
          </a:extLst>
        </xdr:cNvPr>
        <xdr:cNvCxnSpPr/>
      </xdr:nvCxnSpPr>
      <xdr:spPr>
        <a:xfrm>
          <a:off x="4391026" y="8991600"/>
          <a:ext cx="1343024" cy="1619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333375</xdr:colOff>
      <xdr:row>83</xdr:row>
      <xdr:rowOff>9525</xdr:rowOff>
    </xdr:from>
    <xdr:to>
      <xdr:col>6</xdr:col>
      <xdr:colOff>342900</xdr:colOff>
      <xdr:row>84</xdr:row>
      <xdr:rowOff>19050</xdr:rowOff>
    </xdr:to>
    <xdr:cxnSp macro="">
      <xdr:nvCxnSpPr>
        <xdr:cNvPr id="209" name="直接箭头连接符 208">
          <a:extLst>
            <a:ext uri="{FF2B5EF4-FFF2-40B4-BE49-F238E27FC236}">
              <a16:creationId xmlns:a16="http://schemas.microsoft.com/office/drawing/2014/main" id="{16DE5643-D077-4F97-90E8-06F614282482}"/>
            </a:ext>
          </a:extLst>
        </xdr:cNvPr>
        <xdr:cNvCxnSpPr/>
      </xdr:nvCxnSpPr>
      <xdr:spPr>
        <a:xfrm>
          <a:off x="3695700" y="9582150"/>
          <a:ext cx="9525" cy="1524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323851</xdr:colOff>
      <xdr:row>83</xdr:row>
      <xdr:rowOff>0</xdr:rowOff>
    </xdr:from>
    <xdr:to>
      <xdr:col>8</xdr:col>
      <xdr:colOff>333375</xdr:colOff>
      <xdr:row>84</xdr:row>
      <xdr:rowOff>0</xdr:rowOff>
    </xdr:to>
    <xdr:cxnSp macro="">
      <xdr:nvCxnSpPr>
        <xdr:cNvPr id="210" name="直接箭头连接符 209">
          <a:extLst>
            <a:ext uri="{FF2B5EF4-FFF2-40B4-BE49-F238E27FC236}">
              <a16:creationId xmlns:a16="http://schemas.microsoft.com/office/drawing/2014/main" id="{5B1385EA-8477-4290-9A73-1601555253EC}"/>
            </a:ext>
          </a:extLst>
        </xdr:cNvPr>
        <xdr:cNvCxnSpPr/>
      </xdr:nvCxnSpPr>
      <xdr:spPr>
        <a:xfrm>
          <a:off x="5000626" y="9572625"/>
          <a:ext cx="9524" cy="1428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561975</xdr:colOff>
      <xdr:row>79</xdr:row>
      <xdr:rowOff>0</xdr:rowOff>
    </xdr:from>
    <xdr:to>
      <xdr:col>7</xdr:col>
      <xdr:colOff>352425</xdr:colOff>
      <xdr:row>80</xdr:row>
      <xdr:rowOff>66675</xdr:rowOff>
    </xdr:to>
    <xdr:cxnSp macro="">
      <xdr:nvCxnSpPr>
        <xdr:cNvPr id="211" name="直接箭头连接符 210">
          <a:extLst>
            <a:ext uri="{FF2B5EF4-FFF2-40B4-BE49-F238E27FC236}">
              <a16:creationId xmlns:a16="http://schemas.microsoft.com/office/drawing/2014/main" id="{423C8A46-F95E-43F6-8984-52C042B23CE3}"/>
            </a:ext>
          </a:extLst>
        </xdr:cNvPr>
        <xdr:cNvCxnSpPr/>
      </xdr:nvCxnSpPr>
      <xdr:spPr>
        <a:xfrm flipH="1">
          <a:off x="3924300" y="9001125"/>
          <a:ext cx="447675" cy="2095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371475</xdr:colOff>
      <xdr:row>78</xdr:row>
      <xdr:rowOff>114300</xdr:rowOff>
    </xdr:from>
    <xdr:to>
      <xdr:col>8</xdr:col>
      <xdr:colOff>95250</xdr:colOff>
      <xdr:row>80</xdr:row>
      <xdr:rowOff>76200</xdr:rowOff>
    </xdr:to>
    <xdr:cxnSp macro="">
      <xdr:nvCxnSpPr>
        <xdr:cNvPr id="212" name="直接箭头连接符 211">
          <a:extLst>
            <a:ext uri="{FF2B5EF4-FFF2-40B4-BE49-F238E27FC236}">
              <a16:creationId xmlns:a16="http://schemas.microsoft.com/office/drawing/2014/main" id="{F7220EDA-E99D-4BF0-8804-ABAF6D5F4651}"/>
            </a:ext>
          </a:extLst>
        </xdr:cNvPr>
        <xdr:cNvCxnSpPr/>
      </xdr:nvCxnSpPr>
      <xdr:spPr>
        <a:xfrm>
          <a:off x="4391025" y="8972550"/>
          <a:ext cx="381000" cy="2476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238126</xdr:colOff>
      <xdr:row>79</xdr:row>
      <xdr:rowOff>9525</xdr:rowOff>
    </xdr:from>
    <xdr:to>
      <xdr:col>7</xdr:col>
      <xdr:colOff>276225</xdr:colOff>
      <xdr:row>80</xdr:row>
      <xdr:rowOff>9525</xdr:rowOff>
    </xdr:to>
    <xdr:cxnSp macro="">
      <xdr:nvCxnSpPr>
        <xdr:cNvPr id="213" name="直接箭头连接符 212">
          <a:extLst>
            <a:ext uri="{FF2B5EF4-FFF2-40B4-BE49-F238E27FC236}">
              <a16:creationId xmlns:a16="http://schemas.microsoft.com/office/drawing/2014/main" id="{5D4F56B3-28EC-460C-A4E8-B78A4796A4CE}"/>
            </a:ext>
          </a:extLst>
        </xdr:cNvPr>
        <xdr:cNvCxnSpPr/>
      </xdr:nvCxnSpPr>
      <xdr:spPr>
        <a:xfrm flipH="1">
          <a:off x="2943226" y="9010650"/>
          <a:ext cx="1352549" cy="1428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323850</xdr:colOff>
      <xdr:row>81</xdr:row>
      <xdr:rowOff>19050</xdr:rowOff>
    </xdr:from>
    <xdr:to>
      <xdr:col>6</xdr:col>
      <xdr:colOff>323850</xdr:colOff>
      <xdr:row>82</xdr:row>
      <xdr:rowOff>9525</xdr:rowOff>
    </xdr:to>
    <xdr:cxnSp macro="">
      <xdr:nvCxnSpPr>
        <xdr:cNvPr id="214" name="直接箭头连接符 213">
          <a:extLst>
            <a:ext uri="{FF2B5EF4-FFF2-40B4-BE49-F238E27FC236}">
              <a16:creationId xmlns:a16="http://schemas.microsoft.com/office/drawing/2014/main" id="{7EC7EEFF-5D9B-4974-AB27-0C3F97BC4FB6}"/>
            </a:ext>
          </a:extLst>
        </xdr:cNvPr>
        <xdr:cNvCxnSpPr/>
      </xdr:nvCxnSpPr>
      <xdr:spPr>
        <a:xfrm>
          <a:off x="3686175" y="9305925"/>
          <a:ext cx="0" cy="1333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323849</xdr:colOff>
      <xdr:row>81</xdr:row>
      <xdr:rowOff>0</xdr:rowOff>
    </xdr:from>
    <xdr:to>
      <xdr:col>8</xdr:col>
      <xdr:colOff>323850</xdr:colOff>
      <xdr:row>82</xdr:row>
      <xdr:rowOff>19050</xdr:rowOff>
    </xdr:to>
    <xdr:cxnSp macro="">
      <xdr:nvCxnSpPr>
        <xdr:cNvPr id="215" name="直接箭头连接符 214">
          <a:extLst>
            <a:ext uri="{FF2B5EF4-FFF2-40B4-BE49-F238E27FC236}">
              <a16:creationId xmlns:a16="http://schemas.microsoft.com/office/drawing/2014/main" id="{A560196A-D3CB-4A49-98C7-24723CD6E9C5}"/>
            </a:ext>
          </a:extLst>
        </xdr:cNvPr>
        <xdr:cNvCxnSpPr/>
      </xdr:nvCxnSpPr>
      <xdr:spPr>
        <a:xfrm>
          <a:off x="5000624" y="9286875"/>
          <a:ext cx="1" cy="1619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314325</xdr:colOff>
      <xdr:row>81</xdr:row>
      <xdr:rowOff>28575</xdr:rowOff>
    </xdr:from>
    <xdr:to>
      <xdr:col>6</xdr:col>
      <xdr:colOff>342900</xdr:colOff>
      <xdr:row>82</xdr:row>
      <xdr:rowOff>9525</xdr:rowOff>
    </xdr:to>
    <xdr:cxnSp macro="">
      <xdr:nvCxnSpPr>
        <xdr:cNvPr id="216" name="直接箭头连接符 215">
          <a:extLst>
            <a:ext uri="{FF2B5EF4-FFF2-40B4-BE49-F238E27FC236}">
              <a16:creationId xmlns:a16="http://schemas.microsoft.com/office/drawing/2014/main" id="{A053A50A-31AD-4C5D-99AD-8C7ED90C7563}"/>
            </a:ext>
          </a:extLst>
        </xdr:cNvPr>
        <xdr:cNvCxnSpPr/>
      </xdr:nvCxnSpPr>
      <xdr:spPr>
        <a:xfrm>
          <a:off x="3019425" y="9315450"/>
          <a:ext cx="685800" cy="1238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285750</xdr:colOff>
      <xdr:row>81</xdr:row>
      <xdr:rowOff>0</xdr:rowOff>
    </xdr:from>
    <xdr:to>
      <xdr:col>9</xdr:col>
      <xdr:colOff>333376</xdr:colOff>
      <xdr:row>82</xdr:row>
      <xdr:rowOff>0</xdr:rowOff>
    </xdr:to>
    <xdr:cxnSp macro="">
      <xdr:nvCxnSpPr>
        <xdr:cNvPr id="217" name="直接箭头连接符 216">
          <a:extLst>
            <a:ext uri="{FF2B5EF4-FFF2-40B4-BE49-F238E27FC236}">
              <a16:creationId xmlns:a16="http://schemas.microsoft.com/office/drawing/2014/main" id="{DA31A066-6FE0-4731-93D4-483AC33B51B4}"/>
            </a:ext>
          </a:extLst>
        </xdr:cNvPr>
        <xdr:cNvCxnSpPr/>
      </xdr:nvCxnSpPr>
      <xdr:spPr>
        <a:xfrm flipH="1">
          <a:off x="4962525" y="9286875"/>
          <a:ext cx="704851" cy="1428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304800</xdr:colOff>
      <xdr:row>77</xdr:row>
      <xdr:rowOff>38100</xdr:rowOff>
    </xdr:from>
    <xdr:to>
      <xdr:col>7</xdr:col>
      <xdr:colOff>285750</xdr:colOff>
      <xdr:row>78</xdr:row>
      <xdr:rowOff>9525</xdr:rowOff>
    </xdr:to>
    <xdr:cxnSp macro="">
      <xdr:nvCxnSpPr>
        <xdr:cNvPr id="218" name="直接箭头连接符 217">
          <a:extLst>
            <a:ext uri="{FF2B5EF4-FFF2-40B4-BE49-F238E27FC236}">
              <a16:creationId xmlns:a16="http://schemas.microsoft.com/office/drawing/2014/main" id="{692E3A25-7D2A-4896-967E-21488297CDD2}"/>
            </a:ext>
          </a:extLst>
        </xdr:cNvPr>
        <xdr:cNvCxnSpPr/>
      </xdr:nvCxnSpPr>
      <xdr:spPr>
        <a:xfrm>
          <a:off x="3667125" y="8753475"/>
          <a:ext cx="638175" cy="1143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323850</xdr:colOff>
      <xdr:row>77</xdr:row>
      <xdr:rowOff>47625</xdr:rowOff>
    </xdr:from>
    <xdr:to>
      <xdr:col>8</xdr:col>
      <xdr:colOff>333375</xdr:colOff>
      <xdr:row>78</xdr:row>
      <xdr:rowOff>28575</xdr:rowOff>
    </xdr:to>
    <xdr:cxnSp macro="">
      <xdr:nvCxnSpPr>
        <xdr:cNvPr id="219" name="直接箭头连接符 218">
          <a:extLst>
            <a:ext uri="{FF2B5EF4-FFF2-40B4-BE49-F238E27FC236}">
              <a16:creationId xmlns:a16="http://schemas.microsoft.com/office/drawing/2014/main" id="{5328F64D-9763-4D2B-A267-E133D7D0C1A0}"/>
            </a:ext>
          </a:extLst>
        </xdr:cNvPr>
        <xdr:cNvCxnSpPr/>
      </xdr:nvCxnSpPr>
      <xdr:spPr>
        <a:xfrm flipH="1">
          <a:off x="4343400" y="8763000"/>
          <a:ext cx="666750" cy="1238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333375</xdr:colOff>
      <xdr:row>54</xdr:row>
      <xdr:rowOff>19050</xdr:rowOff>
    </xdr:from>
    <xdr:to>
      <xdr:col>7</xdr:col>
      <xdr:colOff>342900</xdr:colOff>
      <xdr:row>55</xdr:row>
      <xdr:rowOff>9525</xdr:rowOff>
    </xdr:to>
    <xdr:cxnSp macro="">
      <xdr:nvCxnSpPr>
        <xdr:cNvPr id="112" name="直接箭头连接符 111">
          <a:extLst>
            <a:ext uri="{FF2B5EF4-FFF2-40B4-BE49-F238E27FC236}">
              <a16:creationId xmlns:a16="http://schemas.microsoft.com/office/drawing/2014/main" id="{01F94472-AD94-4F6B-B6AF-4EEF374BC2DE}"/>
            </a:ext>
          </a:extLst>
        </xdr:cNvPr>
        <xdr:cNvCxnSpPr/>
      </xdr:nvCxnSpPr>
      <xdr:spPr>
        <a:xfrm>
          <a:off x="3695700" y="6162675"/>
          <a:ext cx="666750" cy="1333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352425</xdr:colOff>
      <xdr:row>18</xdr:row>
      <xdr:rowOff>19050</xdr:rowOff>
    </xdr:from>
    <xdr:to>
      <xdr:col>6</xdr:col>
      <xdr:colOff>352425</xdr:colOff>
      <xdr:row>20</xdr:row>
      <xdr:rowOff>28575</xdr:rowOff>
    </xdr:to>
    <xdr:cxnSp macro="">
      <xdr:nvCxnSpPr>
        <xdr:cNvPr id="2" name="直接箭头连接符 1">
          <a:extLst>
            <a:ext uri="{FF2B5EF4-FFF2-40B4-BE49-F238E27FC236}">
              <a16:creationId xmlns:a16="http://schemas.microsoft.com/office/drawing/2014/main" id="{43697ABA-98FE-440F-B272-CEB60AAF5EED}"/>
            </a:ext>
          </a:extLst>
        </xdr:cNvPr>
        <xdr:cNvCxnSpPr/>
      </xdr:nvCxnSpPr>
      <xdr:spPr>
        <a:xfrm>
          <a:off x="3714750" y="2590800"/>
          <a:ext cx="0" cy="2952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352425</xdr:colOff>
      <xdr:row>18</xdr:row>
      <xdr:rowOff>9525</xdr:rowOff>
    </xdr:from>
    <xdr:to>
      <xdr:col>8</xdr:col>
      <xdr:colOff>352425</xdr:colOff>
      <xdr:row>20</xdr:row>
      <xdr:rowOff>19050</xdr:rowOff>
    </xdr:to>
    <xdr:cxnSp macro="">
      <xdr:nvCxnSpPr>
        <xdr:cNvPr id="3" name="直接箭头连接符 2">
          <a:extLst>
            <a:ext uri="{FF2B5EF4-FFF2-40B4-BE49-F238E27FC236}">
              <a16:creationId xmlns:a16="http://schemas.microsoft.com/office/drawing/2014/main" id="{3E132CE6-ED98-42F8-9E25-B50428C68702}"/>
            </a:ext>
          </a:extLst>
        </xdr:cNvPr>
        <xdr:cNvCxnSpPr/>
      </xdr:nvCxnSpPr>
      <xdr:spPr>
        <a:xfrm>
          <a:off x="5029200" y="2581275"/>
          <a:ext cx="0" cy="2952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342900</xdr:colOff>
      <xdr:row>30</xdr:row>
      <xdr:rowOff>9525</xdr:rowOff>
    </xdr:from>
    <xdr:to>
      <xdr:col>6</xdr:col>
      <xdr:colOff>342900</xdr:colOff>
      <xdr:row>32</xdr:row>
      <xdr:rowOff>19050</xdr:rowOff>
    </xdr:to>
    <xdr:cxnSp macro="">
      <xdr:nvCxnSpPr>
        <xdr:cNvPr id="4" name="直接箭头连接符 3">
          <a:extLst>
            <a:ext uri="{FF2B5EF4-FFF2-40B4-BE49-F238E27FC236}">
              <a16:creationId xmlns:a16="http://schemas.microsoft.com/office/drawing/2014/main" id="{EB37614A-ACDD-4B7B-AB2F-5797683B2A58}"/>
            </a:ext>
          </a:extLst>
        </xdr:cNvPr>
        <xdr:cNvCxnSpPr/>
      </xdr:nvCxnSpPr>
      <xdr:spPr>
        <a:xfrm>
          <a:off x="3705225" y="4295775"/>
          <a:ext cx="0" cy="2952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342900</xdr:colOff>
      <xdr:row>30</xdr:row>
      <xdr:rowOff>9525</xdr:rowOff>
    </xdr:from>
    <xdr:to>
      <xdr:col>8</xdr:col>
      <xdr:colOff>342900</xdr:colOff>
      <xdr:row>32</xdr:row>
      <xdr:rowOff>19050</xdr:rowOff>
    </xdr:to>
    <xdr:cxnSp macro="">
      <xdr:nvCxnSpPr>
        <xdr:cNvPr id="5" name="直接箭头连接符 4">
          <a:extLst>
            <a:ext uri="{FF2B5EF4-FFF2-40B4-BE49-F238E27FC236}">
              <a16:creationId xmlns:a16="http://schemas.microsoft.com/office/drawing/2014/main" id="{E2A10C53-F1DE-43FE-91E2-C482E1F38D8C}"/>
            </a:ext>
          </a:extLst>
        </xdr:cNvPr>
        <xdr:cNvCxnSpPr/>
      </xdr:nvCxnSpPr>
      <xdr:spPr>
        <a:xfrm>
          <a:off x="5019675" y="4295775"/>
          <a:ext cx="0" cy="2952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342900</xdr:colOff>
      <xdr:row>41</xdr:row>
      <xdr:rowOff>28575</xdr:rowOff>
    </xdr:from>
    <xdr:to>
      <xdr:col>6</xdr:col>
      <xdr:colOff>352425</xdr:colOff>
      <xdr:row>42</xdr:row>
      <xdr:rowOff>9525</xdr:rowOff>
    </xdr:to>
    <xdr:cxnSp macro="">
      <xdr:nvCxnSpPr>
        <xdr:cNvPr id="6" name="直接箭头连接符 5">
          <a:extLst>
            <a:ext uri="{FF2B5EF4-FFF2-40B4-BE49-F238E27FC236}">
              <a16:creationId xmlns:a16="http://schemas.microsoft.com/office/drawing/2014/main" id="{FC06C5FA-3546-4429-9DA4-AFC466996E72}"/>
            </a:ext>
          </a:extLst>
        </xdr:cNvPr>
        <xdr:cNvCxnSpPr/>
      </xdr:nvCxnSpPr>
      <xdr:spPr>
        <a:xfrm flipH="1">
          <a:off x="3705225" y="5886450"/>
          <a:ext cx="9525" cy="1238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342900</xdr:colOff>
      <xdr:row>41</xdr:row>
      <xdr:rowOff>28575</xdr:rowOff>
    </xdr:from>
    <xdr:to>
      <xdr:col>8</xdr:col>
      <xdr:colOff>352425</xdr:colOff>
      <xdr:row>42</xdr:row>
      <xdr:rowOff>0</xdr:rowOff>
    </xdr:to>
    <xdr:cxnSp macro="">
      <xdr:nvCxnSpPr>
        <xdr:cNvPr id="7" name="直接箭头连接符 6">
          <a:extLst>
            <a:ext uri="{FF2B5EF4-FFF2-40B4-BE49-F238E27FC236}">
              <a16:creationId xmlns:a16="http://schemas.microsoft.com/office/drawing/2014/main" id="{C83DC301-8BF1-401D-A54C-B2A7A44118FB}"/>
            </a:ext>
          </a:extLst>
        </xdr:cNvPr>
        <xdr:cNvCxnSpPr/>
      </xdr:nvCxnSpPr>
      <xdr:spPr>
        <a:xfrm flipH="1">
          <a:off x="5019675" y="5886450"/>
          <a:ext cx="9525" cy="1143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304800</xdr:colOff>
      <xdr:row>14</xdr:row>
      <xdr:rowOff>0</xdr:rowOff>
    </xdr:from>
    <xdr:to>
      <xdr:col>9</xdr:col>
      <xdr:colOff>371475</xdr:colOff>
      <xdr:row>15</xdr:row>
      <xdr:rowOff>9525</xdr:rowOff>
    </xdr:to>
    <xdr:cxnSp macro="">
      <xdr:nvCxnSpPr>
        <xdr:cNvPr id="8" name="直接箭头连接符 7">
          <a:extLst>
            <a:ext uri="{FF2B5EF4-FFF2-40B4-BE49-F238E27FC236}">
              <a16:creationId xmlns:a16="http://schemas.microsoft.com/office/drawing/2014/main" id="{FDD26A54-F94E-4BD8-835C-B883A251A5F7}"/>
            </a:ext>
          </a:extLst>
        </xdr:cNvPr>
        <xdr:cNvCxnSpPr/>
      </xdr:nvCxnSpPr>
      <xdr:spPr>
        <a:xfrm>
          <a:off x="4324350" y="2000250"/>
          <a:ext cx="1381125" cy="1524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342900</xdr:colOff>
      <xdr:row>14</xdr:row>
      <xdr:rowOff>0</xdr:rowOff>
    </xdr:from>
    <xdr:to>
      <xdr:col>7</xdr:col>
      <xdr:colOff>295276</xdr:colOff>
      <xdr:row>15</xdr:row>
      <xdr:rowOff>9525</xdr:rowOff>
    </xdr:to>
    <xdr:cxnSp macro="">
      <xdr:nvCxnSpPr>
        <xdr:cNvPr id="9" name="直接箭头连接符 8">
          <a:extLst>
            <a:ext uri="{FF2B5EF4-FFF2-40B4-BE49-F238E27FC236}">
              <a16:creationId xmlns:a16="http://schemas.microsoft.com/office/drawing/2014/main" id="{53253331-8717-42D7-B7A8-AE29864B5145}"/>
            </a:ext>
          </a:extLst>
        </xdr:cNvPr>
        <xdr:cNvCxnSpPr/>
      </xdr:nvCxnSpPr>
      <xdr:spPr>
        <a:xfrm flipH="1">
          <a:off x="3048000" y="2000250"/>
          <a:ext cx="1266826" cy="1524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361950</xdr:colOff>
      <xdr:row>13</xdr:row>
      <xdr:rowOff>133350</xdr:rowOff>
    </xdr:from>
    <xdr:to>
      <xdr:col>7</xdr:col>
      <xdr:colOff>323850</xdr:colOff>
      <xdr:row>15</xdr:row>
      <xdr:rowOff>0</xdr:rowOff>
    </xdr:to>
    <xdr:cxnSp macro="">
      <xdr:nvCxnSpPr>
        <xdr:cNvPr id="10" name="直接箭头连接符 9">
          <a:extLst>
            <a:ext uri="{FF2B5EF4-FFF2-40B4-BE49-F238E27FC236}">
              <a16:creationId xmlns:a16="http://schemas.microsoft.com/office/drawing/2014/main" id="{73C0C070-7439-4B1C-9E3D-29E9109765E8}"/>
            </a:ext>
          </a:extLst>
        </xdr:cNvPr>
        <xdr:cNvCxnSpPr/>
      </xdr:nvCxnSpPr>
      <xdr:spPr>
        <a:xfrm flipH="1">
          <a:off x="3724275" y="1990725"/>
          <a:ext cx="619125" cy="1524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333375</xdr:colOff>
      <xdr:row>14</xdr:row>
      <xdr:rowOff>0</xdr:rowOff>
    </xdr:from>
    <xdr:to>
      <xdr:col>8</xdr:col>
      <xdr:colOff>361950</xdr:colOff>
      <xdr:row>15</xdr:row>
      <xdr:rowOff>19050</xdr:rowOff>
    </xdr:to>
    <xdr:cxnSp macro="">
      <xdr:nvCxnSpPr>
        <xdr:cNvPr id="11" name="直接箭头连接符 10">
          <a:extLst>
            <a:ext uri="{FF2B5EF4-FFF2-40B4-BE49-F238E27FC236}">
              <a16:creationId xmlns:a16="http://schemas.microsoft.com/office/drawing/2014/main" id="{BF7173E4-8CB8-45A9-B781-69CBA0D4CC4B}"/>
            </a:ext>
          </a:extLst>
        </xdr:cNvPr>
        <xdr:cNvCxnSpPr/>
      </xdr:nvCxnSpPr>
      <xdr:spPr>
        <a:xfrm>
          <a:off x="4352925" y="2000250"/>
          <a:ext cx="685800" cy="1619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352425</xdr:colOff>
      <xdr:row>15</xdr:row>
      <xdr:rowOff>133350</xdr:rowOff>
    </xdr:from>
    <xdr:to>
      <xdr:col>6</xdr:col>
      <xdr:colOff>352426</xdr:colOff>
      <xdr:row>17</xdr:row>
      <xdr:rowOff>9525</xdr:rowOff>
    </xdr:to>
    <xdr:cxnSp macro="">
      <xdr:nvCxnSpPr>
        <xdr:cNvPr id="12" name="直接箭头连接符 11">
          <a:extLst>
            <a:ext uri="{FF2B5EF4-FFF2-40B4-BE49-F238E27FC236}">
              <a16:creationId xmlns:a16="http://schemas.microsoft.com/office/drawing/2014/main" id="{3187F8C5-2938-4A6D-A4C2-8D3B827660A2}"/>
            </a:ext>
          </a:extLst>
        </xdr:cNvPr>
        <xdr:cNvCxnSpPr/>
      </xdr:nvCxnSpPr>
      <xdr:spPr>
        <a:xfrm>
          <a:off x="3714750" y="2276475"/>
          <a:ext cx="1" cy="1619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352426</xdr:colOff>
      <xdr:row>15</xdr:row>
      <xdr:rowOff>123825</xdr:rowOff>
    </xdr:from>
    <xdr:to>
      <xdr:col>8</xdr:col>
      <xdr:colOff>361950</xdr:colOff>
      <xdr:row>17</xdr:row>
      <xdr:rowOff>0</xdr:rowOff>
    </xdr:to>
    <xdr:cxnSp macro="">
      <xdr:nvCxnSpPr>
        <xdr:cNvPr id="13" name="直接箭头连接符 12">
          <a:extLst>
            <a:ext uri="{FF2B5EF4-FFF2-40B4-BE49-F238E27FC236}">
              <a16:creationId xmlns:a16="http://schemas.microsoft.com/office/drawing/2014/main" id="{2415D683-6979-40DA-902C-773974DB17AB}"/>
            </a:ext>
          </a:extLst>
        </xdr:cNvPr>
        <xdr:cNvCxnSpPr/>
      </xdr:nvCxnSpPr>
      <xdr:spPr>
        <a:xfrm flipH="1">
          <a:off x="5029201" y="2266950"/>
          <a:ext cx="9524" cy="1619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314325</xdr:colOff>
      <xdr:row>15</xdr:row>
      <xdr:rowOff>85725</xdr:rowOff>
    </xdr:from>
    <xdr:to>
      <xdr:col>6</xdr:col>
      <xdr:colOff>342900</xdr:colOff>
      <xdr:row>16</xdr:row>
      <xdr:rowOff>133350</xdr:rowOff>
    </xdr:to>
    <xdr:cxnSp macro="">
      <xdr:nvCxnSpPr>
        <xdr:cNvPr id="14" name="直接箭头连接符 13">
          <a:extLst>
            <a:ext uri="{FF2B5EF4-FFF2-40B4-BE49-F238E27FC236}">
              <a16:creationId xmlns:a16="http://schemas.microsoft.com/office/drawing/2014/main" id="{FB816232-90A4-4F78-B068-D2A6C8D358E9}"/>
            </a:ext>
          </a:extLst>
        </xdr:cNvPr>
        <xdr:cNvCxnSpPr/>
      </xdr:nvCxnSpPr>
      <xdr:spPr>
        <a:xfrm>
          <a:off x="3019425" y="2228850"/>
          <a:ext cx="6858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342900</xdr:colOff>
      <xdr:row>16</xdr:row>
      <xdr:rowOff>9525</xdr:rowOff>
    </xdr:from>
    <xdr:to>
      <xdr:col>9</xdr:col>
      <xdr:colOff>352426</xdr:colOff>
      <xdr:row>16</xdr:row>
      <xdr:rowOff>133350</xdr:rowOff>
    </xdr:to>
    <xdr:cxnSp macro="">
      <xdr:nvCxnSpPr>
        <xdr:cNvPr id="15" name="直接箭头连接符 14">
          <a:extLst>
            <a:ext uri="{FF2B5EF4-FFF2-40B4-BE49-F238E27FC236}">
              <a16:creationId xmlns:a16="http://schemas.microsoft.com/office/drawing/2014/main" id="{BEABA242-9BB8-4C33-836F-F9129DB4583F}"/>
            </a:ext>
          </a:extLst>
        </xdr:cNvPr>
        <xdr:cNvCxnSpPr/>
      </xdr:nvCxnSpPr>
      <xdr:spPr>
        <a:xfrm flipH="1">
          <a:off x="5019675" y="2295525"/>
          <a:ext cx="666751" cy="1238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352425</xdr:colOff>
      <xdr:row>12</xdr:row>
      <xdr:rowOff>28575</xdr:rowOff>
    </xdr:from>
    <xdr:to>
      <xdr:col>7</xdr:col>
      <xdr:colOff>342900</xdr:colOff>
      <xdr:row>13</xdr:row>
      <xdr:rowOff>28575</xdr:rowOff>
    </xdr:to>
    <xdr:cxnSp macro="">
      <xdr:nvCxnSpPr>
        <xdr:cNvPr id="16" name="直接箭头连接符 15">
          <a:extLst>
            <a:ext uri="{FF2B5EF4-FFF2-40B4-BE49-F238E27FC236}">
              <a16:creationId xmlns:a16="http://schemas.microsoft.com/office/drawing/2014/main" id="{772B3219-CFCB-4DC6-ADBB-0E548973F54E}"/>
            </a:ext>
          </a:extLst>
        </xdr:cNvPr>
        <xdr:cNvCxnSpPr/>
      </xdr:nvCxnSpPr>
      <xdr:spPr>
        <a:xfrm>
          <a:off x="3714750" y="1743075"/>
          <a:ext cx="647700" cy="1428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381000</xdr:colOff>
      <xdr:row>11</xdr:row>
      <xdr:rowOff>133350</xdr:rowOff>
    </xdr:from>
    <xdr:to>
      <xdr:col>8</xdr:col>
      <xdr:colOff>323851</xdr:colOff>
      <xdr:row>13</xdr:row>
      <xdr:rowOff>28575</xdr:rowOff>
    </xdr:to>
    <xdr:cxnSp macro="">
      <xdr:nvCxnSpPr>
        <xdr:cNvPr id="17" name="直接箭头连接符 16">
          <a:extLst>
            <a:ext uri="{FF2B5EF4-FFF2-40B4-BE49-F238E27FC236}">
              <a16:creationId xmlns:a16="http://schemas.microsoft.com/office/drawing/2014/main" id="{E44F681D-D760-48A3-9700-FD31D6AAEFE6}"/>
            </a:ext>
          </a:extLst>
        </xdr:cNvPr>
        <xdr:cNvCxnSpPr/>
      </xdr:nvCxnSpPr>
      <xdr:spPr>
        <a:xfrm flipH="1">
          <a:off x="4400550" y="1704975"/>
          <a:ext cx="600076" cy="1809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352426</xdr:colOff>
      <xdr:row>28</xdr:row>
      <xdr:rowOff>0</xdr:rowOff>
    </xdr:from>
    <xdr:to>
      <xdr:col>7</xdr:col>
      <xdr:colOff>266700</xdr:colOff>
      <xdr:row>29</xdr:row>
      <xdr:rowOff>28575</xdr:rowOff>
    </xdr:to>
    <xdr:cxnSp macro="">
      <xdr:nvCxnSpPr>
        <xdr:cNvPr id="18" name="直接箭头连接符 17">
          <a:extLst>
            <a:ext uri="{FF2B5EF4-FFF2-40B4-BE49-F238E27FC236}">
              <a16:creationId xmlns:a16="http://schemas.microsoft.com/office/drawing/2014/main" id="{0C0B4281-895B-4C77-AF81-FDF9B2FCFA5B}"/>
            </a:ext>
          </a:extLst>
        </xdr:cNvPr>
        <xdr:cNvCxnSpPr/>
      </xdr:nvCxnSpPr>
      <xdr:spPr>
        <a:xfrm flipH="1">
          <a:off x="3714751" y="4000500"/>
          <a:ext cx="571499" cy="1714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323850</xdr:colOff>
      <xdr:row>27</xdr:row>
      <xdr:rowOff>133350</xdr:rowOff>
    </xdr:from>
    <xdr:to>
      <xdr:col>8</xdr:col>
      <xdr:colOff>333375</xdr:colOff>
      <xdr:row>28</xdr:row>
      <xdr:rowOff>133350</xdr:rowOff>
    </xdr:to>
    <xdr:cxnSp macro="">
      <xdr:nvCxnSpPr>
        <xdr:cNvPr id="19" name="直接箭头连接符 18">
          <a:extLst>
            <a:ext uri="{FF2B5EF4-FFF2-40B4-BE49-F238E27FC236}">
              <a16:creationId xmlns:a16="http://schemas.microsoft.com/office/drawing/2014/main" id="{6E011F55-F325-4C07-8E68-3EA2A81DD521}"/>
            </a:ext>
          </a:extLst>
        </xdr:cNvPr>
        <xdr:cNvCxnSpPr/>
      </xdr:nvCxnSpPr>
      <xdr:spPr>
        <a:xfrm>
          <a:off x="4343400" y="3990975"/>
          <a:ext cx="666750" cy="1428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371476</xdr:colOff>
      <xdr:row>34</xdr:row>
      <xdr:rowOff>114300</xdr:rowOff>
    </xdr:from>
    <xdr:to>
      <xdr:col>7</xdr:col>
      <xdr:colOff>323850</xdr:colOff>
      <xdr:row>36</xdr:row>
      <xdr:rowOff>38100</xdr:rowOff>
    </xdr:to>
    <xdr:cxnSp macro="">
      <xdr:nvCxnSpPr>
        <xdr:cNvPr id="20" name="直接箭头连接符 19">
          <a:extLst>
            <a:ext uri="{FF2B5EF4-FFF2-40B4-BE49-F238E27FC236}">
              <a16:creationId xmlns:a16="http://schemas.microsoft.com/office/drawing/2014/main" id="{9AFFB6D4-C873-4D42-80FA-62635CF19ABB}"/>
            </a:ext>
          </a:extLst>
        </xdr:cNvPr>
        <xdr:cNvCxnSpPr/>
      </xdr:nvCxnSpPr>
      <xdr:spPr>
        <a:xfrm flipH="1">
          <a:off x="3733801" y="4972050"/>
          <a:ext cx="609599" cy="2095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352426</xdr:colOff>
      <xdr:row>39</xdr:row>
      <xdr:rowOff>9525</xdr:rowOff>
    </xdr:from>
    <xdr:to>
      <xdr:col>7</xdr:col>
      <xdr:colOff>342900</xdr:colOff>
      <xdr:row>40</xdr:row>
      <xdr:rowOff>9525</xdr:rowOff>
    </xdr:to>
    <xdr:cxnSp macro="">
      <xdr:nvCxnSpPr>
        <xdr:cNvPr id="21" name="直接箭头连接符 20">
          <a:extLst>
            <a:ext uri="{FF2B5EF4-FFF2-40B4-BE49-F238E27FC236}">
              <a16:creationId xmlns:a16="http://schemas.microsoft.com/office/drawing/2014/main" id="{DAEB17E2-2350-419E-9406-3A7E75163E30}"/>
            </a:ext>
          </a:extLst>
        </xdr:cNvPr>
        <xdr:cNvCxnSpPr/>
      </xdr:nvCxnSpPr>
      <xdr:spPr>
        <a:xfrm flipH="1">
          <a:off x="3714751" y="5581650"/>
          <a:ext cx="647699" cy="1428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342900</xdr:colOff>
      <xdr:row>39</xdr:row>
      <xdr:rowOff>9525</xdr:rowOff>
    </xdr:from>
    <xdr:to>
      <xdr:col>8</xdr:col>
      <xdr:colOff>352426</xdr:colOff>
      <xdr:row>40</xdr:row>
      <xdr:rowOff>0</xdr:rowOff>
    </xdr:to>
    <xdr:cxnSp macro="">
      <xdr:nvCxnSpPr>
        <xdr:cNvPr id="22" name="直接箭头连接符 21">
          <a:extLst>
            <a:ext uri="{FF2B5EF4-FFF2-40B4-BE49-F238E27FC236}">
              <a16:creationId xmlns:a16="http://schemas.microsoft.com/office/drawing/2014/main" id="{1EAB4C80-E16E-40AD-8E81-0AFD9B2CF356}"/>
            </a:ext>
          </a:extLst>
        </xdr:cNvPr>
        <xdr:cNvCxnSpPr/>
      </xdr:nvCxnSpPr>
      <xdr:spPr>
        <a:xfrm>
          <a:off x="4362450" y="5581650"/>
          <a:ext cx="666751" cy="1333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342900</xdr:colOff>
      <xdr:row>33</xdr:row>
      <xdr:rowOff>28575</xdr:rowOff>
    </xdr:from>
    <xdr:to>
      <xdr:col>7</xdr:col>
      <xdr:colOff>342900</xdr:colOff>
      <xdr:row>34</xdr:row>
      <xdr:rowOff>9525</xdr:rowOff>
    </xdr:to>
    <xdr:cxnSp macro="">
      <xdr:nvCxnSpPr>
        <xdr:cNvPr id="23" name="直接箭头连接符 22">
          <a:extLst>
            <a:ext uri="{FF2B5EF4-FFF2-40B4-BE49-F238E27FC236}">
              <a16:creationId xmlns:a16="http://schemas.microsoft.com/office/drawing/2014/main" id="{1C065591-56EF-4572-A84E-78D20BDC025E}"/>
            </a:ext>
          </a:extLst>
        </xdr:cNvPr>
        <xdr:cNvCxnSpPr/>
      </xdr:nvCxnSpPr>
      <xdr:spPr>
        <a:xfrm>
          <a:off x="3705225" y="4743450"/>
          <a:ext cx="657225" cy="1238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323850</xdr:colOff>
      <xdr:row>33</xdr:row>
      <xdr:rowOff>19050</xdr:rowOff>
    </xdr:from>
    <xdr:to>
      <xdr:col>8</xdr:col>
      <xdr:colOff>333375</xdr:colOff>
      <xdr:row>34</xdr:row>
      <xdr:rowOff>28575</xdr:rowOff>
    </xdr:to>
    <xdr:cxnSp macro="">
      <xdr:nvCxnSpPr>
        <xdr:cNvPr id="24" name="直接箭头连接符 23">
          <a:extLst>
            <a:ext uri="{FF2B5EF4-FFF2-40B4-BE49-F238E27FC236}">
              <a16:creationId xmlns:a16="http://schemas.microsoft.com/office/drawing/2014/main" id="{1C07485A-C9A5-439C-B9BE-890857F57718}"/>
            </a:ext>
          </a:extLst>
        </xdr:cNvPr>
        <xdr:cNvCxnSpPr/>
      </xdr:nvCxnSpPr>
      <xdr:spPr>
        <a:xfrm flipH="1">
          <a:off x="4343400" y="4733925"/>
          <a:ext cx="666750" cy="1524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333375</xdr:colOff>
      <xdr:row>43</xdr:row>
      <xdr:rowOff>19050</xdr:rowOff>
    </xdr:from>
    <xdr:to>
      <xdr:col>7</xdr:col>
      <xdr:colOff>342900</xdr:colOff>
      <xdr:row>44</xdr:row>
      <xdr:rowOff>9525</xdr:rowOff>
    </xdr:to>
    <xdr:cxnSp macro="">
      <xdr:nvCxnSpPr>
        <xdr:cNvPr id="25" name="直接箭头连接符 24">
          <a:extLst>
            <a:ext uri="{FF2B5EF4-FFF2-40B4-BE49-F238E27FC236}">
              <a16:creationId xmlns:a16="http://schemas.microsoft.com/office/drawing/2014/main" id="{8A5D7B75-6F07-4071-B0F0-B2312FE10890}"/>
            </a:ext>
          </a:extLst>
        </xdr:cNvPr>
        <xdr:cNvCxnSpPr/>
      </xdr:nvCxnSpPr>
      <xdr:spPr>
        <a:xfrm>
          <a:off x="3695700" y="6162675"/>
          <a:ext cx="666750" cy="1333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333375</xdr:colOff>
      <xdr:row>45</xdr:row>
      <xdr:rowOff>19050</xdr:rowOff>
    </xdr:from>
    <xdr:to>
      <xdr:col>7</xdr:col>
      <xdr:colOff>333375</xdr:colOff>
      <xdr:row>46</xdr:row>
      <xdr:rowOff>19050</xdr:rowOff>
    </xdr:to>
    <xdr:cxnSp macro="">
      <xdr:nvCxnSpPr>
        <xdr:cNvPr id="26" name="直接箭头连接符 25">
          <a:extLst>
            <a:ext uri="{FF2B5EF4-FFF2-40B4-BE49-F238E27FC236}">
              <a16:creationId xmlns:a16="http://schemas.microsoft.com/office/drawing/2014/main" id="{10DAC786-5A26-4AF5-BEA4-C89C111B3FAE}"/>
            </a:ext>
          </a:extLst>
        </xdr:cNvPr>
        <xdr:cNvCxnSpPr/>
      </xdr:nvCxnSpPr>
      <xdr:spPr>
        <a:xfrm flipH="1">
          <a:off x="3695700" y="6448425"/>
          <a:ext cx="657225" cy="1428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314325</xdr:colOff>
      <xdr:row>51</xdr:row>
      <xdr:rowOff>0</xdr:rowOff>
    </xdr:from>
    <xdr:to>
      <xdr:col>6</xdr:col>
      <xdr:colOff>323850</xdr:colOff>
      <xdr:row>52</xdr:row>
      <xdr:rowOff>38100</xdr:rowOff>
    </xdr:to>
    <xdr:cxnSp macro="">
      <xdr:nvCxnSpPr>
        <xdr:cNvPr id="27" name="直接箭头连接符 26">
          <a:extLst>
            <a:ext uri="{FF2B5EF4-FFF2-40B4-BE49-F238E27FC236}">
              <a16:creationId xmlns:a16="http://schemas.microsoft.com/office/drawing/2014/main" id="{28DF5141-43E0-48A4-9B44-B95487ED48BB}"/>
            </a:ext>
          </a:extLst>
        </xdr:cNvPr>
        <xdr:cNvCxnSpPr/>
      </xdr:nvCxnSpPr>
      <xdr:spPr>
        <a:xfrm flipH="1">
          <a:off x="3676650" y="7286625"/>
          <a:ext cx="9525" cy="1809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323850</xdr:colOff>
      <xdr:row>51</xdr:row>
      <xdr:rowOff>0</xdr:rowOff>
    </xdr:from>
    <xdr:to>
      <xdr:col>8</xdr:col>
      <xdr:colOff>323850</xdr:colOff>
      <xdr:row>52</xdr:row>
      <xdr:rowOff>47625</xdr:rowOff>
    </xdr:to>
    <xdr:cxnSp macro="">
      <xdr:nvCxnSpPr>
        <xdr:cNvPr id="28" name="直接箭头连接符 27">
          <a:extLst>
            <a:ext uri="{FF2B5EF4-FFF2-40B4-BE49-F238E27FC236}">
              <a16:creationId xmlns:a16="http://schemas.microsoft.com/office/drawing/2014/main" id="{BC15A3A9-C84E-44CE-A806-B58943FD55DD}"/>
            </a:ext>
          </a:extLst>
        </xdr:cNvPr>
        <xdr:cNvCxnSpPr/>
      </xdr:nvCxnSpPr>
      <xdr:spPr>
        <a:xfrm>
          <a:off x="5000625" y="7286625"/>
          <a:ext cx="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361950</xdr:colOff>
      <xdr:row>21</xdr:row>
      <xdr:rowOff>19050</xdr:rowOff>
    </xdr:from>
    <xdr:to>
      <xdr:col>7</xdr:col>
      <xdr:colOff>342900</xdr:colOff>
      <xdr:row>22</xdr:row>
      <xdr:rowOff>0</xdr:rowOff>
    </xdr:to>
    <xdr:cxnSp macro="">
      <xdr:nvCxnSpPr>
        <xdr:cNvPr id="29" name="直接箭头连接符 28">
          <a:extLst>
            <a:ext uri="{FF2B5EF4-FFF2-40B4-BE49-F238E27FC236}">
              <a16:creationId xmlns:a16="http://schemas.microsoft.com/office/drawing/2014/main" id="{A66B45F1-7178-46A1-80DB-8FBC4257D9CA}"/>
            </a:ext>
          </a:extLst>
        </xdr:cNvPr>
        <xdr:cNvCxnSpPr/>
      </xdr:nvCxnSpPr>
      <xdr:spPr>
        <a:xfrm>
          <a:off x="3724275" y="3019425"/>
          <a:ext cx="638175" cy="1238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314325</xdr:colOff>
      <xdr:row>21</xdr:row>
      <xdr:rowOff>19050</xdr:rowOff>
    </xdr:from>
    <xdr:to>
      <xdr:col>8</xdr:col>
      <xdr:colOff>352425</xdr:colOff>
      <xdr:row>21</xdr:row>
      <xdr:rowOff>123825</xdr:rowOff>
    </xdr:to>
    <xdr:cxnSp macro="">
      <xdr:nvCxnSpPr>
        <xdr:cNvPr id="30" name="直接箭头连接符 29">
          <a:extLst>
            <a:ext uri="{FF2B5EF4-FFF2-40B4-BE49-F238E27FC236}">
              <a16:creationId xmlns:a16="http://schemas.microsoft.com/office/drawing/2014/main" id="{37B21A95-698C-4FE0-9580-89F9B4595794}"/>
            </a:ext>
          </a:extLst>
        </xdr:cNvPr>
        <xdr:cNvCxnSpPr/>
      </xdr:nvCxnSpPr>
      <xdr:spPr>
        <a:xfrm flipH="1">
          <a:off x="4333875" y="3019425"/>
          <a:ext cx="695325" cy="1047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23</xdr:row>
      <xdr:rowOff>0</xdr:rowOff>
    </xdr:from>
    <xdr:to>
      <xdr:col>7</xdr:col>
      <xdr:colOff>333375</xdr:colOff>
      <xdr:row>24</xdr:row>
      <xdr:rowOff>9525</xdr:rowOff>
    </xdr:to>
    <xdr:cxnSp macro="">
      <xdr:nvCxnSpPr>
        <xdr:cNvPr id="31" name="直接箭头连接符 30">
          <a:extLst>
            <a:ext uri="{FF2B5EF4-FFF2-40B4-BE49-F238E27FC236}">
              <a16:creationId xmlns:a16="http://schemas.microsoft.com/office/drawing/2014/main" id="{24D414C5-4E51-4F1F-B4F1-EE21468315A4}"/>
            </a:ext>
          </a:extLst>
        </xdr:cNvPr>
        <xdr:cNvCxnSpPr/>
      </xdr:nvCxnSpPr>
      <xdr:spPr>
        <a:xfrm flipH="1">
          <a:off x="3733800" y="3286125"/>
          <a:ext cx="619125" cy="1524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342900</xdr:colOff>
      <xdr:row>23</xdr:row>
      <xdr:rowOff>9525</xdr:rowOff>
    </xdr:from>
    <xdr:to>
      <xdr:col>8</xdr:col>
      <xdr:colOff>371475</xdr:colOff>
      <xdr:row>24</xdr:row>
      <xdr:rowOff>28575</xdr:rowOff>
    </xdr:to>
    <xdr:cxnSp macro="">
      <xdr:nvCxnSpPr>
        <xdr:cNvPr id="32" name="直接箭头连接符 31">
          <a:extLst>
            <a:ext uri="{FF2B5EF4-FFF2-40B4-BE49-F238E27FC236}">
              <a16:creationId xmlns:a16="http://schemas.microsoft.com/office/drawing/2014/main" id="{414C1118-3AA2-4945-818E-1F91027DFB7C}"/>
            </a:ext>
          </a:extLst>
        </xdr:cNvPr>
        <xdr:cNvCxnSpPr/>
      </xdr:nvCxnSpPr>
      <xdr:spPr>
        <a:xfrm>
          <a:off x="4362450" y="3295650"/>
          <a:ext cx="685800" cy="1619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304800</xdr:colOff>
      <xdr:row>35</xdr:row>
      <xdr:rowOff>0</xdr:rowOff>
    </xdr:from>
    <xdr:to>
      <xdr:col>9</xdr:col>
      <xdr:colOff>371475</xdr:colOff>
      <xdr:row>36</xdr:row>
      <xdr:rowOff>9525</xdr:rowOff>
    </xdr:to>
    <xdr:cxnSp macro="">
      <xdr:nvCxnSpPr>
        <xdr:cNvPr id="33" name="直接箭头连接符 32">
          <a:extLst>
            <a:ext uri="{FF2B5EF4-FFF2-40B4-BE49-F238E27FC236}">
              <a16:creationId xmlns:a16="http://schemas.microsoft.com/office/drawing/2014/main" id="{BB79A90B-E2CE-431E-B1C1-285B2EB02034}"/>
            </a:ext>
          </a:extLst>
        </xdr:cNvPr>
        <xdr:cNvCxnSpPr/>
      </xdr:nvCxnSpPr>
      <xdr:spPr>
        <a:xfrm>
          <a:off x="4324350" y="5000625"/>
          <a:ext cx="1381125" cy="1524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342900</xdr:colOff>
      <xdr:row>35</xdr:row>
      <xdr:rowOff>0</xdr:rowOff>
    </xdr:from>
    <xdr:to>
      <xdr:col>7</xdr:col>
      <xdr:colOff>295276</xdr:colOff>
      <xdr:row>36</xdr:row>
      <xdr:rowOff>9525</xdr:rowOff>
    </xdr:to>
    <xdr:cxnSp macro="">
      <xdr:nvCxnSpPr>
        <xdr:cNvPr id="34" name="直接箭头连接符 33">
          <a:extLst>
            <a:ext uri="{FF2B5EF4-FFF2-40B4-BE49-F238E27FC236}">
              <a16:creationId xmlns:a16="http://schemas.microsoft.com/office/drawing/2014/main" id="{EA5E3287-4B84-45BC-BD39-4C4DEDA3AC9A}"/>
            </a:ext>
          </a:extLst>
        </xdr:cNvPr>
        <xdr:cNvCxnSpPr/>
      </xdr:nvCxnSpPr>
      <xdr:spPr>
        <a:xfrm flipH="1">
          <a:off x="3048000" y="5000625"/>
          <a:ext cx="1266826" cy="1524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333375</xdr:colOff>
      <xdr:row>35</xdr:row>
      <xdr:rowOff>0</xdr:rowOff>
    </xdr:from>
    <xdr:to>
      <xdr:col>8</xdr:col>
      <xdr:colOff>361950</xdr:colOff>
      <xdr:row>36</xdr:row>
      <xdr:rowOff>19050</xdr:rowOff>
    </xdr:to>
    <xdr:cxnSp macro="">
      <xdr:nvCxnSpPr>
        <xdr:cNvPr id="35" name="直接箭头连接符 34">
          <a:extLst>
            <a:ext uri="{FF2B5EF4-FFF2-40B4-BE49-F238E27FC236}">
              <a16:creationId xmlns:a16="http://schemas.microsoft.com/office/drawing/2014/main" id="{079D678F-D8D6-420B-9BFF-6C53F9C55655}"/>
            </a:ext>
          </a:extLst>
        </xdr:cNvPr>
        <xdr:cNvCxnSpPr/>
      </xdr:nvCxnSpPr>
      <xdr:spPr>
        <a:xfrm>
          <a:off x="4352925" y="5000625"/>
          <a:ext cx="685800" cy="1619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352425</xdr:colOff>
      <xdr:row>43</xdr:row>
      <xdr:rowOff>28575</xdr:rowOff>
    </xdr:from>
    <xdr:to>
      <xdr:col>8</xdr:col>
      <xdr:colOff>361950</xdr:colOff>
      <xdr:row>43</xdr:row>
      <xdr:rowOff>133350</xdr:rowOff>
    </xdr:to>
    <xdr:cxnSp macro="">
      <xdr:nvCxnSpPr>
        <xdr:cNvPr id="36" name="直接箭头连接符 35">
          <a:extLst>
            <a:ext uri="{FF2B5EF4-FFF2-40B4-BE49-F238E27FC236}">
              <a16:creationId xmlns:a16="http://schemas.microsoft.com/office/drawing/2014/main" id="{0501B129-2BB5-4F4B-B04B-46B432D37E3E}"/>
            </a:ext>
          </a:extLst>
        </xdr:cNvPr>
        <xdr:cNvCxnSpPr/>
      </xdr:nvCxnSpPr>
      <xdr:spPr>
        <a:xfrm flipH="1">
          <a:off x="4371975" y="6172200"/>
          <a:ext cx="666750" cy="1047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333375</xdr:colOff>
      <xdr:row>45</xdr:row>
      <xdr:rowOff>0</xdr:rowOff>
    </xdr:from>
    <xdr:to>
      <xdr:col>8</xdr:col>
      <xdr:colOff>361950</xdr:colOff>
      <xdr:row>46</xdr:row>
      <xdr:rowOff>19050</xdr:rowOff>
    </xdr:to>
    <xdr:cxnSp macro="">
      <xdr:nvCxnSpPr>
        <xdr:cNvPr id="37" name="直接箭头连接符 36">
          <a:extLst>
            <a:ext uri="{FF2B5EF4-FFF2-40B4-BE49-F238E27FC236}">
              <a16:creationId xmlns:a16="http://schemas.microsoft.com/office/drawing/2014/main" id="{F72689CF-F3A8-47FA-99B7-5A20C2C9F5AF}"/>
            </a:ext>
          </a:extLst>
        </xdr:cNvPr>
        <xdr:cNvCxnSpPr/>
      </xdr:nvCxnSpPr>
      <xdr:spPr>
        <a:xfrm>
          <a:off x="4352925" y="6429375"/>
          <a:ext cx="685800" cy="1619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323851</xdr:colOff>
      <xdr:row>48</xdr:row>
      <xdr:rowOff>133350</xdr:rowOff>
    </xdr:from>
    <xdr:to>
      <xdr:col>7</xdr:col>
      <xdr:colOff>371475</xdr:colOff>
      <xdr:row>50</xdr:row>
      <xdr:rowOff>38100</xdr:rowOff>
    </xdr:to>
    <xdr:cxnSp macro="">
      <xdr:nvCxnSpPr>
        <xdr:cNvPr id="38" name="直接箭头连接符 37">
          <a:extLst>
            <a:ext uri="{FF2B5EF4-FFF2-40B4-BE49-F238E27FC236}">
              <a16:creationId xmlns:a16="http://schemas.microsoft.com/office/drawing/2014/main" id="{B90605F3-395B-41EB-80D4-A80CBF79DDDE}"/>
            </a:ext>
          </a:extLst>
        </xdr:cNvPr>
        <xdr:cNvCxnSpPr/>
      </xdr:nvCxnSpPr>
      <xdr:spPr>
        <a:xfrm flipH="1">
          <a:off x="3686176" y="6991350"/>
          <a:ext cx="704849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352425</xdr:colOff>
      <xdr:row>49</xdr:row>
      <xdr:rowOff>9525</xdr:rowOff>
    </xdr:from>
    <xdr:to>
      <xdr:col>8</xdr:col>
      <xdr:colOff>333375</xdr:colOff>
      <xdr:row>50</xdr:row>
      <xdr:rowOff>47625</xdr:rowOff>
    </xdr:to>
    <xdr:cxnSp macro="">
      <xdr:nvCxnSpPr>
        <xdr:cNvPr id="39" name="直接箭头连接符 38">
          <a:extLst>
            <a:ext uri="{FF2B5EF4-FFF2-40B4-BE49-F238E27FC236}">
              <a16:creationId xmlns:a16="http://schemas.microsoft.com/office/drawing/2014/main" id="{52E00B9E-2F07-4594-9481-4BA75A99145F}"/>
            </a:ext>
          </a:extLst>
        </xdr:cNvPr>
        <xdr:cNvCxnSpPr/>
      </xdr:nvCxnSpPr>
      <xdr:spPr>
        <a:xfrm>
          <a:off x="4371975" y="7010400"/>
          <a:ext cx="638175" cy="1809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361950</xdr:colOff>
      <xdr:row>37</xdr:row>
      <xdr:rowOff>9525</xdr:rowOff>
    </xdr:from>
    <xdr:to>
      <xdr:col>7</xdr:col>
      <xdr:colOff>352425</xdr:colOff>
      <xdr:row>38</xdr:row>
      <xdr:rowOff>0</xdr:rowOff>
    </xdr:to>
    <xdr:cxnSp macro="">
      <xdr:nvCxnSpPr>
        <xdr:cNvPr id="40" name="直接箭头连接符 39">
          <a:extLst>
            <a:ext uri="{FF2B5EF4-FFF2-40B4-BE49-F238E27FC236}">
              <a16:creationId xmlns:a16="http://schemas.microsoft.com/office/drawing/2014/main" id="{21695715-B1AF-4D71-A508-D4CABF9A7CAE}"/>
            </a:ext>
          </a:extLst>
        </xdr:cNvPr>
        <xdr:cNvCxnSpPr/>
      </xdr:nvCxnSpPr>
      <xdr:spPr>
        <a:xfrm>
          <a:off x="3724275" y="5295900"/>
          <a:ext cx="647700" cy="1333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295275</xdr:colOff>
      <xdr:row>37</xdr:row>
      <xdr:rowOff>0</xdr:rowOff>
    </xdr:from>
    <xdr:to>
      <xdr:col>8</xdr:col>
      <xdr:colOff>371475</xdr:colOff>
      <xdr:row>38</xdr:row>
      <xdr:rowOff>0</xdr:rowOff>
    </xdr:to>
    <xdr:cxnSp macro="">
      <xdr:nvCxnSpPr>
        <xdr:cNvPr id="41" name="直接箭头连接符 40">
          <a:extLst>
            <a:ext uri="{FF2B5EF4-FFF2-40B4-BE49-F238E27FC236}">
              <a16:creationId xmlns:a16="http://schemas.microsoft.com/office/drawing/2014/main" id="{C768E883-5F6E-4FA7-A1A8-1FC9418257DB}"/>
            </a:ext>
          </a:extLst>
        </xdr:cNvPr>
        <xdr:cNvCxnSpPr/>
      </xdr:nvCxnSpPr>
      <xdr:spPr>
        <a:xfrm flipH="1">
          <a:off x="4314825" y="5286375"/>
          <a:ext cx="733425" cy="1428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371475</xdr:colOff>
      <xdr:row>37</xdr:row>
      <xdr:rowOff>19050</xdr:rowOff>
    </xdr:from>
    <xdr:to>
      <xdr:col>7</xdr:col>
      <xdr:colOff>285750</xdr:colOff>
      <xdr:row>38</xdr:row>
      <xdr:rowOff>9525</xdr:rowOff>
    </xdr:to>
    <xdr:cxnSp macro="">
      <xdr:nvCxnSpPr>
        <xdr:cNvPr id="42" name="直接箭头连接符 41">
          <a:extLst>
            <a:ext uri="{FF2B5EF4-FFF2-40B4-BE49-F238E27FC236}">
              <a16:creationId xmlns:a16="http://schemas.microsoft.com/office/drawing/2014/main" id="{E0A6D25B-1E20-4E41-A3B4-460855CC09BF}"/>
            </a:ext>
          </a:extLst>
        </xdr:cNvPr>
        <xdr:cNvCxnSpPr/>
      </xdr:nvCxnSpPr>
      <xdr:spPr>
        <a:xfrm>
          <a:off x="3076575" y="5305425"/>
          <a:ext cx="1228725" cy="1333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390525</xdr:colOff>
      <xdr:row>37</xdr:row>
      <xdr:rowOff>28575</xdr:rowOff>
    </xdr:from>
    <xdr:to>
      <xdr:col>9</xdr:col>
      <xdr:colOff>361951</xdr:colOff>
      <xdr:row>38</xdr:row>
      <xdr:rowOff>9525</xdr:rowOff>
    </xdr:to>
    <xdr:cxnSp macro="">
      <xdr:nvCxnSpPr>
        <xdr:cNvPr id="43" name="直接箭头连接符 42">
          <a:extLst>
            <a:ext uri="{FF2B5EF4-FFF2-40B4-BE49-F238E27FC236}">
              <a16:creationId xmlns:a16="http://schemas.microsoft.com/office/drawing/2014/main" id="{784E0273-EAEB-4417-B263-061BB95BE3AC}"/>
            </a:ext>
          </a:extLst>
        </xdr:cNvPr>
        <xdr:cNvCxnSpPr/>
      </xdr:nvCxnSpPr>
      <xdr:spPr>
        <a:xfrm flipH="1">
          <a:off x="4410075" y="5314950"/>
          <a:ext cx="1285876" cy="1238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381000</xdr:colOff>
      <xdr:row>47</xdr:row>
      <xdr:rowOff>0</xdr:rowOff>
    </xdr:from>
    <xdr:to>
      <xdr:col>7</xdr:col>
      <xdr:colOff>371475</xdr:colOff>
      <xdr:row>47</xdr:row>
      <xdr:rowOff>133350</xdr:rowOff>
    </xdr:to>
    <xdr:cxnSp macro="">
      <xdr:nvCxnSpPr>
        <xdr:cNvPr id="44" name="直接箭头连接符 43">
          <a:extLst>
            <a:ext uri="{FF2B5EF4-FFF2-40B4-BE49-F238E27FC236}">
              <a16:creationId xmlns:a16="http://schemas.microsoft.com/office/drawing/2014/main" id="{076A7998-E898-41CD-86DE-3463F9F47A0A}"/>
            </a:ext>
          </a:extLst>
        </xdr:cNvPr>
        <xdr:cNvCxnSpPr/>
      </xdr:nvCxnSpPr>
      <xdr:spPr>
        <a:xfrm>
          <a:off x="3743325" y="6715125"/>
          <a:ext cx="647700" cy="1333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314325</xdr:colOff>
      <xdr:row>46</xdr:row>
      <xdr:rowOff>133350</xdr:rowOff>
    </xdr:from>
    <xdr:to>
      <xdr:col>8</xdr:col>
      <xdr:colOff>390525</xdr:colOff>
      <xdr:row>47</xdr:row>
      <xdr:rowOff>133350</xdr:rowOff>
    </xdr:to>
    <xdr:cxnSp macro="">
      <xdr:nvCxnSpPr>
        <xdr:cNvPr id="45" name="直接箭头连接符 44">
          <a:extLst>
            <a:ext uri="{FF2B5EF4-FFF2-40B4-BE49-F238E27FC236}">
              <a16:creationId xmlns:a16="http://schemas.microsoft.com/office/drawing/2014/main" id="{C76D5FD3-1105-4316-9363-A2E630AE87EC}"/>
            </a:ext>
          </a:extLst>
        </xdr:cNvPr>
        <xdr:cNvCxnSpPr/>
      </xdr:nvCxnSpPr>
      <xdr:spPr>
        <a:xfrm flipH="1">
          <a:off x="4333875" y="6705600"/>
          <a:ext cx="733425" cy="1428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361950</xdr:colOff>
      <xdr:row>25</xdr:row>
      <xdr:rowOff>19050</xdr:rowOff>
    </xdr:from>
    <xdr:to>
      <xdr:col>7</xdr:col>
      <xdr:colOff>371475</xdr:colOff>
      <xdr:row>27</xdr:row>
      <xdr:rowOff>9525</xdr:rowOff>
    </xdr:to>
    <xdr:cxnSp macro="">
      <xdr:nvCxnSpPr>
        <xdr:cNvPr id="46" name="直接箭头连接符 45">
          <a:extLst>
            <a:ext uri="{FF2B5EF4-FFF2-40B4-BE49-F238E27FC236}">
              <a16:creationId xmlns:a16="http://schemas.microsoft.com/office/drawing/2014/main" id="{CD694543-DDAC-4396-A224-3638A43E4AA8}"/>
            </a:ext>
          </a:extLst>
        </xdr:cNvPr>
        <xdr:cNvCxnSpPr/>
      </xdr:nvCxnSpPr>
      <xdr:spPr>
        <a:xfrm>
          <a:off x="3724275" y="3590925"/>
          <a:ext cx="666750" cy="2762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314326</xdr:colOff>
      <xdr:row>25</xdr:row>
      <xdr:rowOff>28575</xdr:rowOff>
    </xdr:from>
    <xdr:to>
      <xdr:col>8</xdr:col>
      <xdr:colOff>333375</xdr:colOff>
      <xdr:row>27</xdr:row>
      <xdr:rowOff>9525</xdr:rowOff>
    </xdr:to>
    <xdr:cxnSp macro="">
      <xdr:nvCxnSpPr>
        <xdr:cNvPr id="47" name="直接箭头连接符 46">
          <a:extLst>
            <a:ext uri="{FF2B5EF4-FFF2-40B4-BE49-F238E27FC236}">
              <a16:creationId xmlns:a16="http://schemas.microsoft.com/office/drawing/2014/main" id="{1AAF3EC0-E288-455E-AFE9-B2BA736A682B}"/>
            </a:ext>
          </a:extLst>
        </xdr:cNvPr>
        <xdr:cNvCxnSpPr/>
      </xdr:nvCxnSpPr>
      <xdr:spPr>
        <a:xfrm flipH="1">
          <a:off x="4333876" y="3600450"/>
          <a:ext cx="676274" cy="2667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352425</xdr:colOff>
      <xdr:row>28</xdr:row>
      <xdr:rowOff>9525</xdr:rowOff>
    </xdr:from>
    <xdr:to>
      <xdr:col>9</xdr:col>
      <xdr:colOff>381000</xdr:colOff>
      <xdr:row>29</xdr:row>
      <xdr:rowOff>19050</xdr:rowOff>
    </xdr:to>
    <xdr:cxnSp macro="">
      <xdr:nvCxnSpPr>
        <xdr:cNvPr id="48" name="直接箭头连接符 47">
          <a:extLst>
            <a:ext uri="{FF2B5EF4-FFF2-40B4-BE49-F238E27FC236}">
              <a16:creationId xmlns:a16="http://schemas.microsoft.com/office/drawing/2014/main" id="{A70C8B0C-471C-4A4B-9FC3-BD3F82A3B2D7}"/>
            </a:ext>
          </a:extLst>
        </xdr:cNvPr>
        <xdr:cNvCxnSpPr/>
      </xdr:nvCxnSpPr>
      <xdr:spPr>
        <a:xfrm>
          <a:off x="4371975" y="4010025"/>
          <a:ext cx="1343025" cy="1524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352425</xdr:colOff>
      <xdr:row>28</xdr:row>
      <xdr:rowOff>9525</xdr:rowOff>
    </xdr:from>
    <xdr:to>
      <xdr:col>7</xdr:col>
      <xdr:colOff>304801</xdr:colOff>
      <xdr:row>29</xdr:row>
      <xdr:rowOff>19050</xdr:rowOff>
    </xdr:to>
    <xdr:cxnSp macro="">
      <xdr:nvCxnSpPr>
        <xdr:cNvPr id="49" name="直接箭头连接符 48">
          <a:extLst>
            <a:ext uri="{FF2B5EF4-FFF2-40B4-BE49-F238E27FC236}">
              <a16:creationId xmlns:a16="http://schemas.microsoft.com/office/drawing/2014/main" id="{F034C678-1E21-43BC-AD7E-96D382F6811C}"/>
            </a:ext>
          </a:extLst>
        </xdr:cNvPr>
        <xdr:cNvCxnSpPr/>
      </xdr:nvCxnSpPr>
      <xdr:spPr>
        <a:xfrm flipH="1">
          <a:off x="3057525" y="4010025"/>
          <a:ext cx="1266826" cy="1524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352425</xdr:colOff>
      <xdr:row>30</xdr:row>
      <xdr:rowOff>9525</xdr:rowOff>
    </xdr:from>
    <xdr:to>
      <xdr:col>6</xdr:col>
      <xdr:colOff>333375</xdr:colOff>
      <xdr:row>32</xdr:row>
      <xdr:rowOff>0</xdr:rowOff>
    </xdr:to>
    <xdr:cxnSp macro="">
      <xdr:nvCxnSpPr>
        <xdr:cNvPr id="50" name="直接箭头连接符 49">
          <a:extLst>
            <a:ext uri="{FF2B5EF4-FFF2-40B4-BE49-F238E27FC236}">
              <a16:creationId xmlns:a16="http://schemas.microsoft.com/office/drawing/2014/main" id="{4C2AB7EF-15F1-451E-952A-B0C83026FCDA}"/>
            </a:ext>
          </a:extLst>
        </xdr:cNvPr>
        <xdr:cNvCxnSpPr/>
      </xdr:nvCxnSpPr>
      <xdr:spPr>
        <a:xfrm>
          <a:off x="3057525" y="4295775"/>
          <a:ext cx="638175" cy="2762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352425</xdr:colOff>
      <xdr:row>30</xdr:row>
      <xdr:rowOff>9525</xdr:rowOff>
    </xdr:from>
    <xdr:to>
      <xdr:col>9</xdr:col>
      <xdr:colOff>323850</xdr:colOff>
      <xdr:row>32</xdr:row>
      <xdr:rowOff>0</xdr:rowOff>
    </xdr:to>
    <xdr:cxnSp macro="">
      <xdr:nvCxnSpPr>
        <xdr:cNvPr id="51" name="直接箭头连接符 50">
          <a:extLst>
            <a:ext uri="{FF2B5EF4-FFF2-40B4-BE49-F238E27FC236}">
              <a16:creationId xmlns:a16="http://schemas.microsoft.com/office/drawing/2014/main" id="{3DB02742-9192-421D-A3DF-BE417AB60D21}"/>
            </a:ext>
          </a:extLst>
        </xdr:cNvPr>
        <xdr:cNvCxnSpPr/>
      </xdr:nvCxnSpPr>
      <xdr:spPr>
        <a:xfrm flipH="1">
          <a:off x="5029200" y="4295775"/>
          <a:ext cx="628650" cy="2762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342901</xdr:colOff>
      <xdr:row>51</xdr:row>
      <xdr:rowOff>19050</xdr:rowOff>
    </xdr:from>
    <xdr:to>
      <xdr:col>6</xdr:col>
      <xdr:colOff>295275</xdr:colOff>
      <xdr:row>52</xdr:row>
      <xdr:rowOff>0</xdr:rowOff>
    </xdr:to>
    <xdr:cxnSp macro="">
      <xdr:nvCxnSpPr>
        <xdr:cNvPr id="52" name="直接箭头连接符 51">
          <a:extLst>
            <a:ext uri="{FF2B5EF4-FFF2-40B4-BE49-F238E27FC236}">
              <a16:creationId xmlns:a16="http://schemas.microsoft.com/office/drawing/2014/main" id="{155F16C0-2D7A-4D43-A8DF-8A431955134B}"/>
            </a:ext>
          </a:extLst>
        </xdr:cNvPr>
        <xdr:cNvCxnSpPr/>
      </xdr:nvCxnSpPr>
      <xdr:spPr>
        <a:xfrm>
          <a:off x="3048001" y="7305675"/>
          <a:ext cx="609599" cy="1238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304800</xdr:colOff>
      <xdr:row>49</xdr:row>
      <xdr:rowOff>0</xdr:rowOff>
    </xdr:from>
    <xdr:to>
      <xdr:col>9</xdr:col>
      <xdr:colOff>371475</xdr:colOff>
      <xdr:row>50</xdr:row>
      <xdr:rowOff>9525</xdr:rowOff>
    </xdr:to>
    <xdr:cxnSp macro="">
      <xdr:nvCxnSpPr>
        <xdr:cNvPr id="53" name="直接箭头连接符 52">
          <a:extLst>
            <a:ext uri="{FF2B5EF4-FFF2-40B4-BE49-F238E27FC236}">
              <a16:creationId xmlns:a16="http://schemas.microsoft.com/office/drawing/2014/main" id="{F930B128-BCF1-4B85-A14C-653B639E6EDB}"/>
            </a:ext>
          </a:extLst>
        </xdr:cNvPr>
        <xdr:cNvCxnSpPr/>
      </xdr:nvCxnSpPr>
      <xdr:spPr>
        <a:xfrm>
          <a:off x="4324350" y="7000875"/>
          <a:ext cx="1381125" cy="1524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342900</xdr:colOff>
      <xdr:row>49</xdr:row>
      <xdr:rowOff>0</xdr:rowOff>
    </xdr:from>
    <xdr:to>
      <xdr:col>7</xdr:col>
      <xdr:colOff>295276</xdr:colOff>
      <xdr:row>50</xdr:row>
      <xdr:rowOff>9525</xdr:rowOff>
    </xdr:to>
    <xdr:cxnSp macro="">
      <xdr:nvCxnSpPr>
        <xdr:cNvPr id="54" name="直接箭头连接符 53">
          <a:extLst>
            <a:ext uri="{FF2B5EF4-FFF2-40B4-BE49-F238E27FC236}">
              <a16:creationId xmlns:a16="http://schemas.microsoft.com/office/drawing/2014/main" id="{6A152042-23C8-4BCF-BD0A-DC253A8359A8}"/>
            </a:ext>
          </a:extLst>
        </xdr:cNvPr>
        <xdr:cNvCxnSpPr/>
      </xdr:nvCxnSpPr>
      <xdr:spPr>
        <a:xfrm flipH="1">
          <a:off x="3048000" y="7000875"/>
          <a:ext cx="1266826" cy="1524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285750</xdr:colOff>
      <xdr:row>50</xdr:row>
      <xdr:rowOff>133350</xdr:rowOff>
    </xdr:from>
    <xdr:to>
      <xdr:col>9</xdr:col>
      <xdr:colOff>361950</xdr:colOff>
      <xdr:row>51</xdr:row>
      <xdr:rowOff>133350</xdr:rowOff>
    </xdr:to>
    <xdr:cxnSp macro="">
      <xdr:nvCxnSpPr>
        <xdr:cNvPr id="55" name="直接箭头连接符 54">
          <a:extLst>
            <a:ext uri="{FF2B5EF4-FFF2-40B4-BE49-F238E27FC236}">
              <a16:creationId xmlns:a16="http://schemas.microsoft.com/office/drawing/2014/main" id="{5D95CF7C-4842-4B58-B686-47D5D3D23080}"/>
            </a:ext>
          </a:extLst>
        </xdr:cNvPr>
        <xdr:cNvCxnSpPr/>
      </xdr:nvCxnSpPr>
      <xdr:spPr>
        <a:xfrm flipH="1">
          <a:off x="4962525" y="7277100"/>
          <a:ext cx="733425" cy="1428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333375</xdr:colOff>
      <xdr:row>53</xdr:row>
      <xdr:rowOff>19050</xdr:rowOff>
    </xdr:from>
    <xdr:to>
      <xdr:col>7</xdr:col>
      <xdr:colOff>342900</xdr:colOff>
      <xdr:row>55</xdr:row>
      <xdr:rowOff>9525</xdr:rowOff>
    </xdr:to>
    <xdr:cxnSp macro="">
      <xdr:nvCxnSpPr>
        <xdr:cNvPr id="56" name="直接箭头连接符 55">
          <a:extLst>
            <a:ext uri="{FF2B5EF4-FFF2-40B4-BE49-F238E27FC236}">
              <a16:creationId xmlns:a16="http://schemas.microsoft.com/office/drawing/2014/main" id="{9250545C-594B-402C-9EB7-F0438A01958A}"/>
            </a:ext>
          </a:extLst>
        </xdr:cNvPr>
        <xdr:cNvCxnSpPr/>
      </xdr:nvCxnSpPr>
      <xdr:spPr>
        <a:xfrm>
          <a:off x="3695700" y="7591425"/>
          <a:ext cx="666750" cy="2762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333375</xdr:colOff>
      <xdr:row>59</xdr:row>
      <xdr:rowOff>9525</xdr:rowOff>
    </xdr:from>
    <xdr:to>
      <xdr:col>6</xdr:col>
      <xdr:colOff>342900</xdr:colOff>
      <xdr:row>60</xdr:row>
      <xdr:rowOff>19050</xdr:rowOff>
    </xdr:to>
    <xdr:cxnSp macro="">
      <xdr:nvCxnSpPr>
        <xdr:cNvPr id="57" name="直接箭头连接符 56">
          <a:extLst>
            <a:ext uri="{FF2B5EF4-FFF2-40B4-BE49-F238E27FC236}">
              <a16:creationId xmlns:a16="http://schemas.microsoft.com/office/drawing/2014/main" id="{A81CDC38-EF7B-4A88-A9ED-2EC43420F2C8}"/>
            </a:ext>
          </a:extLst>
        </xdr:cNvPr>
        <xdr:cNvCxnSpPr/>
      </xdr:nvCxnSpPr>
      <xdr:spPr>
        <a:xfrm>
          <a:off x="3695700" y="8439150"/>
          <a:ext cx="9525" cy="1524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323851</xdr:colOff>
      <xdr:row>59</xdr:row>
      <xdr:rowOff>0</xdr:rowOff>
    </xdr:from>
    <xdr:to>
      <xdr:col>8</xdr:col>
      <xdr:colOff>333375</xdr:colOff>
      <xdr:row>60</xdr:row>
      <xdr:rowOff>0</xdr:rowOff>
    </xdr:to>
    <xdr:cxnSp macro="">
      <xdr:nvCxnSpPr>
        <xdr:cNvPr id="58" name="直接箭头连接符 57">
          <a:extLst>
            <a:ext uri="{FF2B5EF4-FFF2-40B4-BE49-F238E27FC236}">
              <a16:creationId xmlns:a16="http://schemas.microsoft.com/office/drawing/2014/main" id="{CFF4A094-FBD1-4406-8B7C-751AC3F1ABC6}"/>
            </a:ext>
          </a:extLst>
        </xdr:cNvPr>
        <xdr:cNvCxnSpPr/>
      </xdr:nvCxnSpPr>
      <xdr:spPr>
        <a:xfrm>
          <a:off x="5000626" y="8429625"/>
          <a:ext cx="9524" cy="1428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333375</xdr:colOff>
      <xdr:row>53</xdr:row>
      <xdr:rowOff>28575</xdr:rowOff>
    </xdr:from>
    <xdr:to>
      <xdr:col>8</xdr:col>
      <xdr:colOff>361950</xdr:colOff>
      <xdr:row>55</xdr:row>
      <xdr:rowOff>9525</xdr:rowOff>
    </xdr:to>
    <xdr:cxnSp macro="">
      <xdr:nvCxnSpPr>
        <xdr:cNvPr id="59" name="直接箭头连接符 58">
          <a:extLst>
            <a:ext uri="{FF2B5EF4-FFF2-40B4-BE49-F238E27FC236}">
              <a16:creationId xmlns:a16="http://schemas.microsoft.com/office/drawing/2014/main" id="{8668BC36-41AE-4249-A9F6-0C10162D1B64}"/>
            </a:ext>
          </a:extLst>
        </xdr:cNvPr>
        <xdr:cNvCxnSpPr/>
      </xdr:nvCxnSpPr>
      <xdr:spPr>
        <a:xfrm flipH="1">
          <a:off x="4352925" y="7600950"/>
          <a:ext cx="685800" cy="2667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561975</xdr:colOff>
      <xdr:row>55</xdr:row>
      <xdr:rowOff>133350</xdr:rowOff>
    </xdr:from>
    <xdr:to>
      <xdr:col>7</xdr:col>
      <xdr:colOff>371476</xdr:colOff>
      <xdr:row>56</xdr:row>
      <xdr:rowOff>66675</xdr:rowOff>
    </xdr:to>
    <xdr:cxnSp macro="">
      <xdr:nvCxnSpPr>
        <xdr:cNvPr id="60" name="直接箭头连接符 59">
          <a:extLst>
            <a:ext uri="{FF2B5EF4-FFF2-40B4-BE49-F238E27FC236}">
              <a16:creationId xmlns:a16="http://schemas.microsoft.com/office/drawing/2014/main" id="{47FC6F9B-2B58-4D3B-AFF3-CB72E4E1DA7E}"/>
            </a:ext>
          </a:extLst>
        </xdr:cNvPr>
        <xdr:cNvCxnSpPr/>
      </xdr:nvCxnSpPr>
      <xdr:spPr>
        <a:xfrm flipH="1">
          <a:off x="3924300" y="7991475"/>
          <a:ext cx="466726" cy="762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352425</xdr:colOff>
      <xdr:row>56</xdr:row>
      <xdr:rowOff>9525</xdr:rowOff>
    </xdr:from>
    <xdr:to>
      <xdr:col>8</xdr:col>
      <xdr:colOff>95250</xdr:colOff>
      <xdr:row>56</xdr:row>
      <xdr:rowOff>76200</xdr:rowOff>
    </xdr:to>
    <xdr:cxnSp macro="">
      <xdr:nvCxnSpPr>
        <xdr:cNvPr id="61" name="直接箭头连接符 60">
          <a:extLst>
            <a:ext uri="{FF2B5EF4-FFF2-40B4-BE49-F238E27FC236}">
              <a16:creationId xmlns:a16="http://schemas.microsoft.com/office/drawing/2014/main" id="{36FC01D0-92D1-4B17-A57D-A0ACCA604502}"/>
            </a:ext>
          </a:extLst>
        </xdr:cNvPr>
        <xdr:cNvCxnSpPr/>
      </xdr:nvCxnSpPr>
      <xdr:spPr>
        <a:xfrm>
          <a:off x="4371975" y="8010525"/>
          <a:ext cx="400050" cy="666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304800</xdr:colOff>
      <xdr:row>56</xdr:row>
      <xdr:rowOff>0</xdr:rowOff>
    </xdr:from>
    <xdr:to>
      <xdr:col>9</xdr:col>
      <xdr:colOff>247650</xdr:colOff>
      <xdr:row>56</xdr:row>
      <xdr:rowOff>0</xdr:rowOff>
    </xdr:to>
    <xdr:cxnSp macro="">
      <xdr:nvCxnSpPr>
        <xdr:cNvPr id="62" name="直接箭头连接符 61">
          <a:extLst>
            <a:ext uri="{FF2B5EF4-FFF2-40B4-BE49-F238E27FC236}">
              <a16:creationId xmlns:a16="http://schemas.microsoft.com/office/drawing/2014/main" id="{AD17CB2F-E035-44FD-8991-7791971B3A56}"/>
            </a:ext>
          </a:extLst>
        </xdr:cNvPr>
        <xdr:cNvCxnSpPr/>
      </xdr:nvCxnSpPr>
      <xdr:spPr>
        <a:xfrm>
          <a:off x="4324350" y="8001000"/>
          <a:ext cx="125730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238125</xdr:colOff>
      <xdr:row>56</xdr:row>
      <xdr:rowOff>0</xdr:rowOff>
    </xdr:from>
    <xdr:to>
      <xdr:col>7</xdr:col>
      <xdr:colOff>295276</xdr:colOff>
      <xdr:row>56</xdr:row>
      <xdr:rowOff>9525</xdr:rowOff>
    </xdr:to>
    <xdr:cxnSp macro="">
      <xdr:nvCxnSpPr>
        <xdr:cNvPr id="63" name="直接箭头连接符 62">
          <a:extLst>
            <a:ext uri="{FF2B5EF4-FFF2-40B4-BE49-F238E27FC236}">
              <a16:creationId xmlns:a16="http://schemas.microsoft.com/office/drawing/2014/main" id="{0F47C666-7CBB-4D01-A7F5-9A1B8C4191BF}"/>
            </a:ext>
          </a:extLst>
        </xdr:cNvPr>
        <xdr:cNvCxnSpPr/>
      </xdr:nvCxnSpPr>
      <xdr:spPr>
        <a:xfrm flipH="1">
          <a:off x="2943225" y="8001000"/>
          <a:ext cx="1371601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323850</xdr:colOff>
      <xdr:row>57</xdr:row>
      <xdr:rowOff>19050</xdr:rowOff>
    </xdr:from>
    <xdr:to>
      <xdr:col>6</xdr:col>
      <xdr:colOff>323850</xdr:colOff>
      <xdr:row>58</xdr:row>
      <xdr:rowOff>9525</xdr:rowOff>
    </xdr:to>
    <xdr:cxnSp macro="">
      <xdr:nvCxnSpPr>
        <xdr:cNvPr id="64" name="直接箭头连接符 63">
          <a:extLst>
            <a:ext uri="{FF2B5EF4-FFF2-40B4-BE49-F238E27FC236}">
              <a16:creationId xmlns:a16="http://schemas.microsoft.com/office/drawing/2014/main" id="{258732BF-45AF-404D-90FD-54C0BA5684AA}"/>
            </a:ext>
          </a:extLst>
        </xdr:cNvPr>
        <xdr:cNvCxnSpPr/>
      </xdr:nvCxnSpPr>
      <xdr:spPr>
        <a:xfrm>
          <a:off x="3686175" y="8162925"/>
          <a:ext cx="0" cy="1333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323849</xdr:colOff>
      <xdr:row>57</xdr:row>
      <xdr:rowOff>0</xdr:rowOff>
    </xdr:from>
    <xdr:to>
      <xdr:col>8</xdr:col>
      <xdr:colOff>323850</xdr:colOff>
      <xdr:row>58</xdr:row>
      <xdr:rowOff>19050</xdr:rowOff>
    </xdr:to>
    <xdr:cxnSp macro="">
      <xdr:nvCxnSpPr>
        <xdr:cNvPr id="65" name="直接箭头连接符 64">
          <a:extLst>
            <a:ext uri="{FF2B5EF4-FFF2-40B4-BE49-F238E27FC236}">
              <a16:creationId xmlns:a16="http://schemas.microsoft.com/office/drawing/2014/main" id="{390CC2ED-B4E5-44DD-ABD0-9716F38B062B}"/>
            </a:ext>
          </a:extLst>
        </xdr:cNvPr>
        <xdr:cNvCxnSpPr/>
      </xdr:nvCxnSpPr>
      <xdr:spPr>
        <a:xfrm>
          <a:off x="5000624" y="8143875"/>
          <a:ext cx="1" cy="1619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314325</xdr:colOff>
      <xdr:row>57</xdr:row>
      <xdr:rowOff>28575</xdr:rowOff>
    </xdr:from>
    <xdr:to>
      <xdr:col>6</xdr:col>
      <xdr:colOff>342900</xdr:colOff>
      <xdr:row>58</xdr:row>
      <xdr:rowOff>9525</xdr:rowOff>
    </xdr:to>
    <xdr:cxnSp macro="">
      <xdr:nvCxnSpPr>
        <xdr:cNvPr id="66" name="直接箭头连接符 65">
          <a:extLst>
            <a:ext uri="{FF2B5EF4-FFF2-40B4-BE49-F238E27FC236}">
              <a16:creationId xmlns:a16="http://schemas.microsoft.com/office/drawing/2014/main" id="{CB7BA790-175C-4ABB-AFC8-165E371E95BB}"/>
            </a:ext>
          </a:extLst>
        </xdr:cNvPr>
        <xdr:cNvCxnSpPr/>
      </xdr:nvCxnSpPr>
      <xdr:spPr>
        <a:xfrm>
          <a:off x="3019425" y="8172450"/>
          <a:ext cx="685800" cy="1238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285750</xdr:colOff>
      <xdr:row>57</xdr:row>
      <xdr:rowOff>0</xdr:rowOff>
    </xdr:from>
    <xdr:to>
      <xdr:col>9</xdr:col>
      <xdr:colOff>333376</xdr:colOff>
      <xdr:row>58</xdr:row>
      <xdr:rowOff>0</xdr:rowOff>
    </xdr:to>
    <xdr:cxnSp macro="">
      <xdr:nvCxnSpPr>
        <xdr:cNvPr id="67" name="直接箭头连接符 66">
          <a:extLst>
            <a:ext uri="{FF2B5EF4-FFF2-40B4-BE49-F238E27FC236}">
              <a16:creationId xmlns:a16="http://schemas.microsoft.com/office/drawing/2014/main" id="{B7D491BF-5F4F-4D0C-AFC0-8D0E8679F555}"/>
            </a:ext>
          </a:extLst>
        </xdr:cNvPr>
        <xdr:cNvCxnSpPr/>
      </xdr:nvCxnSpPr>
      <xdr:spPr>
        <a:xfrm flipH="1">
          <a:off x="4962525" y="8143875"/>
          <a:ext cx="704851" cy="1428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371476</xdr:colOff>
      <xdr:row>62</xdr:row>
      <xdr:rowOff>133350</xdr:rowOff>
    </xdr:from>
    <xdr:to>
      <xdr:col>9</xdr:col>
      <xdr:colOff>400050</xdr:colOff>
      <xdr:row>64</xdr:row>
      <xdr:rowOff>9525</xdr:rowOff>
    </xdr:to>
    <xdr:cxnSp macro="">
      <xdr:nvCxnSpPr>
        <xdr:cNvPr id="68" name="直接箭头连接符 67">
          <a:extLst>
            <a:ext uri="{FF2B5EF4-FFF2-40B4-BE49-F238E27FC236}">
              <a16:creationId xmlns:a16="http://schemas.microsoft.com/office/drawing/2014/main" id="{D1C4E864-5455-4296-8484-99FDE8215B65}"/>
            </a:ext>
          </a:extLst>
        </xdr:cNvPr>
        <xdr:cNvCxnSpPr/>
      </xdr:nvCxnSpPr>
      <xdr:spPr>
        <a:xfrm>
          <a:off x="4391026" y="8991600"/>
          <a:ext cx="1343024" cy="1619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333375</xdr:colOff>
      <xdr:row>67</xdr:row>
      <xdr:rowOff>9525</xdr:rowOff>
    </xdr:from>
    <xdr:to>
      <xdr:col>6</xdr:col>
      <xdr:colOff>342900</xdr:colOff>
      <xdr:row>68</xdr:row>
      <xdr:rowOff>19050</xdr:rowOff>
    </xdr:to>
    <xdr:cxnSp macro="">
      <xdr:nvCxnSpPr>
        <xdr:cNvPr id="69" name="直接箭头连接符 68">
          <a:extLst>
            <a:ext uri="{FF2B5EF4-FFF2-40B4-BE49-F238E27FC236}">
              <a16:creationId xmlns:a16="http://schemas.microsoft.com/office/drawing/2014/main" id="{9834673B-FD90-433C-9797-A1FFB405AAE3}"/>
            </a:ext>
          </a:extLst>
        </xdr:cNvPr>
        <xdr:cNvCxnSpPr/>
      </xdr:nvCxnSpPr>
      <xdr:spPr>
        <a:xfrm>
          <a:off x="3695700" y="9582150"/>
          <a:ext cx="9525" cy="1524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323851</xdr:colOff>
      <xdr:row>67</xdr:row>
      <xdr:rowOff>0</xdr:rowOff>
    </xdr:from>
    <xdr:to>
      <xdr:col>8</xdr:col>
      <xdr:colOff>333375</xdr:colOff>
      <xdr:row>68</xdr:row>
      <xdr:rowOff>0</xdr:rowOff>
    </xdr:to>
    <xdr:cxnSp macro="">
      <xdr:nvCxnSpPr>
        <xdr:cNvPr id="70" name="直接箭头连接符 69">
          <a:extLst>
            <a:ext uri="{FF2B5EF4-FFF2-40B4-BE49-F238E27FC236}">
              <a16:creationId xmlns:a16="http://schemas.microsoft.com/office/drawing/2014/main" id="{CCA7F069-7C0C-455F-97E3-218309EF32F2}"/>
            </a:ext>
          </a:extLst>
        </xdr:cNvPr>
        <xdr:cNvCxnSpPr/>
      </xdr:nvCxnSpPr>
      <xdr:spPr>
        <a:xfrm>
          <a:off x="5000626" y="9572625"/>
          <a:ext cx="9524" cy="1428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561975</xdr:colOff>
      <xdr:row>63</xdr:row>
      <xdr:rowOff>0</xdr:rowOff>
    </xdr:from>
    <xdr:to>
      <xdr:col>7</xdr:col>
      <xdr:colOff>352425</xdr:colOff>
      <xdr:row>64</xdr:row>
      <xdr:rowOff>66675</xdr:rowOff>
    </xdr:to>
    <xdr:cxnSp macro="">
      <xdr:nvCxnSpPr>
        <xdr:cNvPr id="71" name="直接箭头连接符 70">
          <a:extLst>
            <a:ext uri="{FF2B5EF4-FFF2-40B4-BE49-F238E27FC236}">
              <a16:creationId xmlns:a16="http://schemas.microsoft.com/office/drawing/2014/main" id="{8CFD61DF-D3CC-477B-A27E-117F8A123852}"/>
            </a:ext>
          </a:extLst>
        </xdr:cNvPr>
        <xdr:cNvCxnSpPr/>
      </xdr:nvCxnSpPr>
      <xdr:spPr>
        <a:xfrm flipH="1">
          <a:off x="3924300" y="9001125"/>
          <a:ext cx="447675" cy="2095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371475</xdr:colOff>
      <xdr:row>62</xdr:row>
      <xdr:rowOff>114300</xdr:rowOff>
    </xdr:from>
    <xdr:to>
      <xdr:col>8</xdr:col>
      <xdr:colOff>95250</xdr:colOff>
      <xdr:row>64</xdr:row>
      <xdr:rowOff>76200</xdr:rowOff>
    </xdr:to>
    <xdr:cxnSp macro="">
      <xdr:nvCxnSpPr>
        <xdr:cNvPr id="72" name="直接箭头连接符 71">
          <a:extLst>
            <a:ext uri="{FF2B5EF4-FFF2-40B4-BE49-F238E27FC236}">
              <a16:creationId xmlns:a16="http://schemas.microsoft.com/office/drawing/2014/main" id="{D55A1A80-1979-4603-AFE9-791F052A0B8B}"/>
            </a:ext>
          </a:extLst>
        </xdr:cNvPr>
        <xdr:cNvCxnSpPr/>
      </xdr:nvCxnSpPr>
      <xdr:spPr>
        <a:xfrm>
          <a:off x="4391025" y="8972550"/>
          <a:ext cx="381000" cy="2476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238126</xdr:colOff>
      <xdr:row>63</xdr:row>
      <xdr:rowOff>9525</xdr:rowOff>
    </xdr:from>
    <xdr:to>
      <xdr:col>7</xdr:col>
      <xdr:colOff>276225</xdr:colOff>
      <xdr:row>64</xdr:row>
      <xdr:rowOff>9525</xdr:rowOff>
    </xdr:to>
    <xdr:cxnSp macro="">
      <xdr:nvCxnSpPr>
        <xdr:cNvPr id="73" name="直接箭头连接符 72">
          <a:extLst>
            <a:ext uri="{FF2B5EF4-FFF2-40B4-BE49-F238E27FC236}">
              <a16:creationId xmlns:a16="http://schemas.microsoft.com/office/drawing/2014/main" id="{AD3FAB02-0C88-4AFD-B5CD-51BBDF1D00F7}"/>
            </a:ext>
          </a:extLst>
        </xdr:cNvPr>
        <xdr:cNvCxnSpPr/>
      </xdr:nvCxnSpPr>
      <xdr:spPr>
        <a:xfrm flipH="1">
          <a:off x="2943226" y="9010650"/>
          <a:ext cx="1352549" cy="1428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323850</xdr:colOff>
      <xdr:row>65</xdr:row>
      <xdr:rowOff>19050</xdr:rowOff>
    </xdr:from>
    <xdr:to>
      <xdr:col>6</xdr:col>
      <xdr:colOff>323850</xdr:colOff>
      <xdr:row>66</xdr:row>
      <xdr:rowOff>9525</xdr:rowOff>
    </xdr:to>
    <xdr:cxnSp macro="">
      <xdr:nvCxnSpPr>
        <xdr:cNvPr id="74" name="直接箭头连接符 73">
          <a:extLst>
            <a:ext uri="{FF2B5EF4-FFF2-40B4-BE49-F238E27FC236}">
              <a16:creationId xmlns:a16="http://schemas.microsoft.com/office/drawing/2014/main" id="{206EC38A-6FEE-4E97-BC11-0DA3D066E453}"/>
            </a:ext>
          </a:extLst>
        </xdr:cNvPr>
        <xdr:cNvCxnSpPr/>
      </xdr:nvCxnSpPr>
      <xdr:spPr>
        <a:xfrm>
          <a:off x="3686175" y="9305925"/>
          <a:ext cx="0" cy="1333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323849</xdr:colOff>
      <xdr:row>65</xdr:row>
      <xdr:rowOff>0</xdr:rowOff>
    </xdr:from>
    <xdr:to>
      <xdr:col>8</xdr:col>
      <xdr:colOff>323850</xdr:colOff>
      <xdr:row>66</xdr:row>
      <xdr:rowOff>19050</xdr:rowOff>
    </xdr:to>
    <xdr:cxnSp macro="">
      <xdr:nvCxnSpPr>
        <xdr:cNvPr id="75" name="直接箭头连接符 74">
          <a:extLst>
            <a:ext uri="{FF2B5EF4-FFF2-40B4-BE49-F238E27FC236}">
              <a16:creationId xmlns:a16="http://schemas.microsoft.com/office/drawing/2014/main" id="{BAAA54EF-3D73-40A6-8638-CB72E2E72155}"/>
            </a:ext>
          </a:extLst>
        </xdr:cNvPr>
        <xdr:cNvCxnSpPr/>
      </xdr:nvCxnSpPr>
      <xdr:spPr>
        <a:xfrm>
          <a:off x="5000624" y="9286875"/>
          <a:ext cx="1" cy="1619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314325</xdr:colOff>
      <xdr:row>65</xdr:row>
      <xdr:rowOff>28575</xdr:rowOff>
    </xdr:from>
    <xdr:to>
      <xdr:col>6</xdr:col>
      <xdr:colOff>342900</xdr:colOff>
      <xdr:row>66</xdr:row>
      <xdr:rowOff>9525</xdr:rowOff>
    </xdr:to>
    <xdr:cxnSp macro="">
      <xdr:nvCxnSpPr>
        <xdr:cNvPr id="76" name="直接箭头连接符 75">
          <a:extLst>
            <a:ext uri="{FF2B5EF4-FFF2-40B4-BE49-F238E27FC236}">
              <a16:creationId xmlns:a16="http://schemas.microsoft.com/office/drawing/2014/main" id="{37961644-FF16-4E5B-9929-25F94D5118BC}"/>
            </a:ext>
          </a:extLst>
        </xdr:cNvPr>
        <xdr:cNvCxnSpPr/>
      </xdr:nvCxnSpPr>
      <xdr:spPr>
        <a:xfrm>
          <a:off x="3019425" y="9315450"/>
          <a:ext cx="685800" cy="1238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285750</xdr:colOff>
      <xdr:row>65</xdr:row>
      <xdr:rowOff>0</xdr:rowOff>
    </xdr:from>
    <xdr:to>
      <xdr:col>9</xdr:col>
      <xdr:colOff>333376</xdr:colOff>
      <xdr:row>66</xdr:row>
      <xdr:rowOff>0</xdr:rowOff>
    </xdr:to>
    <xdr:cxnSp macro="">
      <xdr:nvCxnSpPr>
        <xdr:cNvPr id="77" name="直接箭头连接符 76">
          <a:extLst>
            <a:ext uri="{FF2B5EF4-FFF2-40B4-BE49-F238E27FC236}">
              <a16:creationId xmlns:a16="http://schemas.microsoft.com/office/drawing/2014/main" id="{F92567E9-7C47-4DE0-AA75-F3EE6A583242}"/>
            </a:ext>
          </a:extLst>
        </xdr:cNvPr>
        <xdr:cNvCxnSpPr/>
      </xdr:nvCxnSpPr>
      <xdr:spPr>
        <a:xfrm flipH="1">
          <a:off x="4962525" y="9286875"/>
          <a:ext cx="704851" cy="1428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304800</xdr:colOff>
      <xdr:row>61</xdr:row>
      <xdr:rowOff>38100</xdr:rowOff>
    </xdr:from>
    <xdr:to>
      <xdr:col>7</xdr:col>
      <xdr:colOff>285750</xdr:colOff>
      <xdr:row>62</xdr:row>
      <xdr:rowOff>9525</xdr:rowOff>
    </xdr:to>
    <xdr:cxnSp macro="">
      <xdr:nvCxnSpPr>
        <xdr:cNvPr id="78" name="直接箭头连接符 77">
          <a:extLst>
            <a:ext uri="{FF2B5EF4-FFF2-40B4-BE49-F238E27FC236}">
              <a16:creationId xmlns:a16="http://schemas.microsoft.com/office/drawing/2014/main" id="{30EE6709-95D7-4DB9-80C8-F3F7830BB643}"/>
            </a:ext>
          </a:extLst>
        </xdr:cNvPr>
        <xdr:cNvCxnSpPr/>
      </xdr:nvCxnSpPr>
      <xdr:spPr>
        <a:xfrm>
          <a:off x="3667125" y="8753475"/>
          <a:ext cx="638175" cy="1143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323850</xdr:colOff>
      <xdr:row>61</xdr:row>
      <xdr:rowOff>47625</xdr:rowOff>
    </xdr:from>
    <xdr:to>
      <xdr:col>8</xdr:col>
      <xdr:colOff>333375</xdr:colOff>
      <xdr:row>62</xdr:row>
      <xdr:rowOff>28575</xdr:rowOff>
    </xdr:to>
    <xdr:cxnSp macro="">
      <xdr:nvCxnSpPr>
        <xdr:cNvPr id="79" name="直接箭头连接符 78">
          <a:extLst>
            <a:ext uri="{FF2B5EF4-FFF2-40B4-BE49-F238E27FC236}">
              <a16:creationId xmlns:a16="http://schemas.microsoft.com/office/drawing/2014/main" id="{30025EC3-5F2F-4B8A-9306-B0C753268F7B}"/>
            </a:ext>
          </a:extLst>
        </xdr:cNvPr>
        <xdr:cNvCxnSpPr/>
      </xdr:nvCxnSpPr>
      <xdr:spPr>
        <a:xfrm flipH="1">
          <a:off x="4343400" y="8763000"/>
          <a:ext cx="666750" cy="1238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371476</xdr:colOff>
      <xdr:row>70</xdr:row>
      <xdr:rowOff>133350</xdr:rowOff>
    </xdr:from>
    <xdr:to>
      <xdr:col>9</xdr:col>
      <xdr:colOff>400050</xdr:colOff>
      <xdr:row>72</xdr:row>
      <xdr:rowOff>9525</xdr:rowOff>
    </xdr:to>
    <xdr:cxnSp macro="">
      <xdr:nvCxnSpPr>
        <xdr:cNvPr id="80" name="直接箭头连接符 79">
          <a:extLst>
            <a:ext uri="{FF2B5EF4-FFF2-40B4-BE49-F238E27FC236}">
              <a16:creationId xmlns:a16="http://schemas.microsoft.com/office/drawing/2014/main" id="{EAFA9E6C-29FA-4E7C-A8CF-3745BCB1EB01}"/>
            </a:ext>
          </a:extLst>
        </xdr:cNvPr>
        <xdr:cNvCxnSpPr/>
      </xdr:nvCxnSpPr>
      <xdr:spPr>
        <a:xfrm>
          <a:off x="4391026" y="10134600"/>
          <a:ext cx="1343024" cy="1619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333375</xdr:colOff>
      <xdr:row>75</xdr:row>
      <xdr:rowOff>9525</xdr:rowOff>
    </xdr:from>
    <xdr:to>
      <xdr:col>6</xdr:col>
      <xdr:colOff>342900</xdr:colOff>
      <xdr:row>76</xdr:row>
      <xdr:rowOff>19050</xdr:rowOff>
    </xdr:to>
    <xdr:cxnSp macro="">
      <xdr:nvCxnSpPr>
        <xdr:cNvPr id="81" name="直接箭头连接符 80">
          <a:extLst>
            <a:ext uri="{FF2B5EF4-FFF2-40B4-BE49-F238E27FC236}">
              <a16:creationId xmlns:a16="http://schemas.microsoft.com/office/drawing/2014/main" id="{40A6D467-D6EC-470E-870D-7087CA6AAE2E}"/>
            </a:ext>
          </a:extLst>
        </xdr:cNvPr>
        <xdr:cNvCxnSpPr/>
      </xdr:nvCxnSpPr>
      <xdr:spPr>
        <a:xfrm>
          <a:off x="3695700" y="10725150"/>
          <a:ext cx="9525" cy="1524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323851</xdr:colOff>
      <xdr:row>75</xdr:row>
      <xdr:rowOff>0</xdr:rowOff>
    </xdr:from>
    <xdr:to>
      <xdr:col>8</xdr:col>
      <xdr:colOff>333375</xdr:colOff>
      <xdr:row>76</xdr:row>
      <xdr:rowOff>0</xdr:rowOff>
    </xdr:to>
    <xdr:cxnSp macro="">
      <xdr:nvCxnSpPr>
        <xdr:cNvPr id="82" name="直接箭头连接符 81">
          <a:extLst>
            <a:ext uri="{FF2B5EF4-FFF2-40B4-BE49-F238E27FC236}">
              <a16:creationId xmlns:a16="http://schemas.microsoft.com/office/drawing/2014/main" id="{297942C8-C9AF-4C45-A305-1299107ACA34}"/>
            </a:ext>
          </a:extLst>
        </xdr:cNvPr>
        <xdr:cNvCxnSpPr/>
      </xdr:nvCxnSpPr>
      <xdr:spPr>
        <a:xfrm>
          <a:off x="5000626" y="10715625"/>
          <a:ext cx="9524" cy="1428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561975</xdr:colOff>
      <xdr:row>71</xdr:row>
      <xdr:rowOff>0</xdr:rowOff>
    </xdr:from>
    <xdr:to>
      <xdr:col>7</xdr:col>
      <xdr:colOff>352425</xdr:colOff>
      <xdr:row>72</xdr:row>
      <xdr:rowOff>66675</xdr:rowOff>
    </xdr:to>
    <xdr:cxnSp macro="">
      <xdr:nvCxnSpPr>
        <xdr:cNvPr id="83" name="直接箭头连接符 82">
          <a:extLst>
            <a:ext uri="{FF2B5EF4-FFF2-40B4-BE49-F238E27FC236}">
              <a16:creationId xmlns:a16="http://schemas.microsoft.com/office/drawing/2014/main" id="{F0322CD1-9D53-486F-8EEF-151B641E535B}"/>
            </a:ext>
          </a:extLst>
        </xdr:cNvPr>
        <xdr:cNvCxnSpPr/>
      </xdr:nvCxnSpPr>
      <xdr:spPr>
        <a:xfrm flipH="1">
          <a:off x="3924300" y="10144125"/>
          <a:ext cx="447675" cy="2095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371475</xdr:colOff>
      <xdr:row>70</xdr:row>
      <xdr:rowOff>114300</xdr:rowOff>
    </xdr:from>
    <xdr:to>
      <xdr:col>8</xdr:col>
      <xdr:colOff>95250</xdr:colOff>
      <xdr:row>72</xdr:row>
      <xdr:rowOff>76200</xdr:rowOff>
    </xdr:to>
    <xdr:cxnSp macro="">
      <xdr:nvCxnSpPr>
        <xdr:cNvPr id="84" name="直接箭头连接符 83">
          <a:extLst>
            <a:ext uri="{FF2B5EF4-FFF2-40B4-BE49-F238E27FC236}">
              <a16:creationId xmlns:a16="http://schemas.microsoft.com/office/drawing/2014/main" id="{584BCD7C-6E39-4943-846D-8137DDD37806}"/>
            </a:ext>
          </a:extLst>
        </xdr:cNvPr>
        <xdr:cNvCxnSpPr/>
      </xdr:nvCxnSpPr>
      <xdr:spPr>
        <a:xfrm>
          <a:off x="4391025" y="10115550"/>
          <a:ext cx="381000" cy="2476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238126</xdr:colOff>
      <xdr:row>71</xdr:row>
      <xdr:rowOff>9525</xdr:rowOff>
    </xdr:from>
    <xdr:to>
      <xdr:col>7</xdr:col>
      <xdr:colOff>276225</xdr:colOff>
      <xdr:row>72</xdr:row>
      <xdr:rowOff>9525</xdr:rowOff>
    </xdr:to>
    <xdr:cxnSp macro="">
      <xdr:nvCxnSpPr>
        <xdr:cNvPr id="85" name="直接箭头连接符 84">
          <a:extLst>
            <a:ext uri="{FF2B5EF4-FFF2-40B4-BE49-F238E27FC236}">
              <a16:creationId xmlns:a16="http://schemas.microsoft.com/office/drawing/2014/main" id="{C3F4B467-B80A-40D1-94F8-96B29FF64622}"/>
            </a:ext>
          </a:extLst>
        </xdr:cNvPr>
        <xdr:cNvCxnSpPr/>
      </xdr:nvCxnSpPr>
      <xdr:spPr>
        <a:xfrm flipH="1">
          <a:off x="2943226" y="10153650"/>
          <a:ext cx="1352549" cy="1428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323850</xdr:colOff>
      <xdr:row>73</xdr:row>
      <xdr:rowOff>19050</xdr:rowOff>
    </xdr:from>
    <xdr:to>
      <xdr:col>6</xdr:col>
      <xdr:colOff>323850</xdr:colOff>
      <xdr:row>74</xdr:row>
      <xdr:rowOff>9525</xdr:rowOff>
    </xdr:to>
    <xdr:cxnSp macro="">
      <xdr:nvCxnSpPr>
        <xdr:cNvPr id="86" name="直接箭头连接符 85">
          <a:extLst>
            <a:ext uri="{FF2B5EF4-FFF2-40B4-BE49-F238E27FC236}">
              <a16:creationId xmlns:a16="http://schemas.microsoft.com/office/drawing/2014/main" id="{8F180C46-9038-4014-AD53-21AAD8E26F83}"/>
            </a:ext>
          </a:extLst>
        </xdr:cNvPr>
        <xdr:cNvCxnSpPr/>
      </xdr:nvCxnSpPr>
      <xdr:spPr>
        <a:xfrm>
          <a:off x="3686175" y="10448925"/>
          <a:ext cx="0" cy="1333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323849</xdr:colOff>
      <xdr:row>73</xdr:row>
      <xdr:rowOff>0</xdr:rowOff>
    </xdr:from>
    <xdr:to>
      <xdr:col>8</xdr:col>
      <xdr:colOff>323850</xdr:colOff>
      <xdr:row>74</xdr:row>
      <xdr:rowOff>19050</xdr:rowOff>
    </xdr:to>
    <xdr:cxnSp macro="">
      <xdr:nvCxnSpPr>
        <xdr:cNvPr id="87" name="直接箭头连接符 86">
          <a:extLst>
            <a:ext uri="{FF2B5EF4-FFF2-40B4-BE49-F238E27FC236}">
              <a16:creationId xmlns:a16="http://schemas.microsoft.com/office/drawing/2014/main" id="{BF732415-97FD-4D45-828A-905A8074D56C}"/>
            </a:ext>
          </a:extLst>
        </xdr:cNvPr>
        <xdr:cNvCxnSpPr/>
      </xdr:nvCxnSpPr>
      <xdr:spPr>
        <a:xfrm>
          <a:off x="5000624" y="10429875"/>
          <a:ext cx="1" cy="1619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314325</xdr:colOff>
      <xdr:row>73</xdr:row>
      <xdr:rowOff>28575</xdr:rowOff>
    </xdr:from>
    <xdr:to>
      <xdr:col>6</xdr:col>
      <xdr:colOff>342900</xdr:colOff>
      <xdr:row>74</xdr:row>
      <xdr:rowOff>9525</xdr:rowOff>
    </xdr:to>
    <xdr:cxnSp macro="">
      <xdr:nvCxnSpPr>
        <xdr:cNvPr id="88" name="直接箭头连接符 87">
          <a:extLst>
            <a:ext uri="{FF2B5EF4-FFF2-40B4-BE49-F238E27FC236}">
              <a16:creationId xmlns:a16="http://schemas.microsoft.com/office/drawing/2014/main" id="{E1A2C5E3-1571-418B-885E-195D7A826419}"/>
            </a:ext>
          </a:extLst>
        </xdr:cNvPr>
        <xdr:cNvCxnSpPr/>
      </xdr:nvCxnSpPr>
      <xdr:spPr>
        <a:xfrm>
          <a:off x="3019425" y="10458450"/>
          <a:ext cx="685800" cy="1238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285750</xdr:colOff>
      <xdr:row>73</xdr:row>
      <xdr:rowOff>0</xdr:rowOff>
    </xdr:from>
    <xdr:to>
      <xdr:col>9</xdr:col>
      <xdr:colOff>333376</xdr:colOff>
      <xdr:row>74</xdr:row>
      <xdr:rowOff>0</xdr:rowOff>
    </xdr:to>
    <xdr:cxnSp macro="">
      <xdr:nvCxnSpPr>
        <xdr:cNvPr id="89" name="直接箭头连接符 88">
          <a:extLst>
            <a:ext uri="{FF2B5EF4-FFF2-40B4-BE49-F238E27FC236}">
              <a16:creationId xmlns:a16="http://schemas.microsoft.com/office/drawing/2014/main" id="{E5FD2242-E4C3-4556-B58D-CE0925182CCE}"/>
            </a:ext>
          </a:extLst>
        </xdr:cNvPr>
        <xdr:cNvCxnSpPr/>
      </xdr:nvCxnSpPr>
      <xdr:spPr>
        <a:xfrm flipH="1">
          <a:off x="4962525" y="10429875"/>
          <a:ext cx="704851" cy="1428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304800</xdr:colOff>
      <xdr:row>69</xdr:row>
      <xdr:rowOff>38100</xdr:rowOff>
    </xdr:from>
    <xdr:to>
      <xdr:col>7</xdr:col>
      <xdr:colOff>285750</xdr:colOff>
      <xdr:row>70</xdr:row>
      <xdr:rowOff>9525</xdr:rowOff>
    </xdr:to>
    <xdr:cxnSp macro="">
      <xdr:nvCxnSpPr>
        <xdr:cNvPr id="90" name="直接箭头连接符 89">
          <a:extLst>
            <a:ext uri="{FF2B5EF4-FFF2-40B4-BE49-F238E27FC236}">
              <a16:creationId xmlns:a16="http://schemas.microsoft.com/office/drawing/2014/main" id="{D14D19A0-5B2C-4156-BDAD-C33BD32CD31A}"/>
            </a:ext>
          </a:extLst>
        </xdr:cNvPr>
        <xdr:cNvCxnSpPr/>
      </xdr:nvCxnSpPr>
      <xdr:spPr>
        <a:xfrm>
          <a:off x="3667125" y="9896475"/>
          <a:ext cx="638175" cy="1143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323850</xdr:colOff>
      <xdr:row>69</xdr:row>
      <xdr:rowOff>47625</xdr:rowOff>
    </xdr:from>
    <xdr:to>
      <xdr:col>8</xdr:col>
      <xdr:colOff>333375</xdr:colOff>
      <xdr:row>70</xdr:row>
      <xdr:rowOff>28575</xdr:rowOff>
    </xdr:to>
    <xdr:cxnSp macro="">
      <xdr:nvCxnSpPr>
        <xdr:cNvPr id="91" name="直接箭头连接符 90">
          <a:extLst>
            <a:ext uri="{FF2B5EF4-FFF2-40B4-BE49-F238E27FC236}">
              <a16:creationId xmlns:a16="http://schemas.microsoft.com/office/drawing/2014/main" id="{8FC6BEA4-7E48-4554-ABDB-BD164D82D752}"/>
            </a:ext>
          </a:extLst>
        </xdr:cNvPr>
        <xdr:cNvCxnSpPr/>
      </xdr:nvCxnSpPr>
      <xdr:spPr>
        <a:xfrm flipH="1">
          <a:off x="4343400" y="9906000"/>
          <a:ext cx="666750" cy="1238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371476</xdr:colOff>
      <xdr:row>78</xdr:row>
      <xdr:rowOff>133350</xdr:rowOff>
    </xdr:from>
    <xdr:to>
      <xdr:col>9</xdr:col>
      <xdr:colOff>400050</xdr:colOff>
      <xdr:row>80</xdr:row>
      <xdr:rowOff>9525</xdr:rowOff>
    </xdr:to>
    <xdr:cxnSp macro="">
      <xdr:nvCxnSpPr>
        <xdr:cNvPr id="92" name="直接箭头连接符 91">
          <a:extLst>
            <a:ext uri="{FF2B5EF4-FFF2-40B4-BE49-F238E27FC236}">
              <a16:creationId xmlns:a16="http://schemas.microsoft.com/office/drawing/2014/main" id="{1FF13F73-787B-47A8-B02C-CCCE0C3990B7}"/>
            </a:ext>
          </a:extLst>
        </xdr:cNvPr>
        <xdr:cNvCxnSpPr/>
      </xdr:nvCxnSpPr>
      <xdr:spPr>
        <a:xfrm>
          <a:off x="4391026" y="11277600"/>
          <a:ext cx="1343024" cy="1619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333375</xdr:colOff>
      <xdr:row>83</xdr:row>
      <xdr:rowOff>9525</xdr:rowOff>
    </xdr:from>
    <xdr:to>
      <xdr:col>6</xdr:col>
      <xdr:colOff>342900</xdr:colOff>
      <xdr:row>84</xdr:row>
      <xdr:rowOff>19050</xdr:rowOff>
    </xdr:to>
    <xdr:cxnSp macro="">
      <xdr:nvCxnSpPr>
        <xdr:cNvPr id="93" name="直接箭头连接符 92">
          <a:extLst>
            <a:ext uri="{FF2B5EF4-FFF2-40B4-BE49-F238E27FC236}">
              <a16:creationId xmlns:a16="http://schemas.microsoft.com/office/drawing/2014/main" id="{BFC13F53-BD9A-4D09-9318-CD1A44C5F89D}"/>
            </a:ext>
          </a:extLst>
        </xdr:cNvPr>
        <xdr:cNvCxnSpPr/>
      </xdr:nvCxnSpPr>
      <xdr:spPr>
        <a:xfrm>
          <a:off x="3695700" y="11868150"/>
          <a:ext cx="9525" cy="1524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323851</xdr:colOff>
      <xdr:row>83</xdr:row>
      <xdr:rowOff>0</xdr:rowOff>
    </xdr:from>
    <xdr:to>
      <xdr:col>8</xdr:col>
      <xdr:colOff>333375</xdr:colOff>
      <xdr:row>84</xdr:row>
      <xdr:rowOff>0</xdr:rowOff>
    </xdr:to>
    <xdr:cxnSp macro="">
      <xdr:nvCxnSpPr>
        <xdr:cNvPr id="94" name="直接箭头连接符 93">
          <a:extLst>
            <a:ext uri="{FF2B5EF4-FFF2-40B4-BE49-F238E27FC236}">
              <a16:creationId xmlns:a16="http://schemas.microsoft.com/office/drawing/2014/main" id="{81A26D24-4DCD-4C76-9341-6B1E38ACF430}"/>
            </a:ext>
          </a:extLst>
        </xdr:cNvPr>
        <xdr:cNvCxnSpPr/>
      </xdr:nvCxnSpPr>
      <xdr:spPr>
        <a:xfrm>
          <a:off x="5000626" y="11858625"/>
          <a:ext cx="9524" cy="1428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561975</xdr:colOff>
      <xdr:row>79</xdr:row>
      <xdr:rowOff>0</xdr:rowOff>
    </xdr:from>
    <xdr:to>
      <xdr:col>7</xdr:col>
      <xdr:colOff>352425</xdr:colOff>
      <xdr:row>80</xdr:row>
      <xdr:rowOff>66675</xdr:rowOff>
    </xdr:to>
    <xdr:cxnSp macro="">
      <xdr:nvCxnSpPr>
        <xdr:cNvPr id="95" name="直接箭头连接符 94">
          <a:extLst>
            <a:ext uri="{FF2B5EF4-FFF2-40B4-BE49-F238E27FC236}">
              <a16:creationId xmlns:a16="http://schemas.microsoft.com/office/drawing/2014/main" id="{D36E9661-E462-4702-82C0-18659498EDAC}"/>
            </a:ext>
          </a:extLst>
        </xdr:cNvPr>
        <xdr:cNvCxnSpPr/>
      </xdr:nvCxnSpPr>
      <xdr:spPr>
        <a:xfrm flipH="1">
          <a:off x="3924300" y="11287125"/>
          <a:ext cx="447675" cy="2095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371475</xdr:colOff>
      <xdr:row>78</xdr:row>
      <xdr:rowOff>114300</xdr:rowOff>
    </xdr:from>
    <xdr:to>
      <xdr:col>8</xdr:col>
      <xdr:colOff>95250</xdr:colOff>
      <xdr:row>80</xdr:row>
      <xdr:rowOff>76200</xdr:rowOff>
    </xdr:to>
    <xdr:cxnSp macro="">
      <xdr:nvCxnSpPr>
        <xdr:cNvPr id="96" name="直接箭头连接符 95">
          <a:extLst>
            <a:ext uri="{FF2B5EF4-FFF2-40B4-BE49-F238E27FC236}">
              <a16:creationId xmlns:a16="http://schemas.microsoft.com/office/drawing/2014/main" id="{E99720DD-72A1-48F6-A60A-F581ED23EBD8}"/>
            </a:ext>
          </a:extLst>
        </xdr:cNvPr>
        <xdr:cNvCxnSpPr/>
      </xdr:nvCxnSpPr>
      <xdr:spPr>
        <a:xfrm>
          <a:off x="4391025" y="11258550"/>
          <a:ext cx="381000" cy="2476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238126</xdr:colOff>
      <xdr:row>79</xdr:row>
      <xdr:rowOff>9525</xdr:rowOff>
    </xdr:from>
    <xdr:to>
      <xdr:col>7</xdr:col>
      <xdr:colOff>276225</xdr:colOff>
      <xdr:row>80</xdr:row>
      <xdr:rowOff>9525</xdr:rowOff>
    </xdr:to>
    <xdr:cxnSp macro="">
      <xdr:nvCxnSpPr>
        <xdr:cNvPr id="97" name="直接箭头连接符 96">
          <a:extLst>
            <a:ext uri="{FF2B5EF4-FFF2-40B4-BE49-F238E27FC236}">
              <a16:creationId xmlns:a16="http://schemas.microsoft.com/office/drawing/2014/main" id="{C536824C-5062-4BE0-B18C-A0F975FE18FC}"/>
            </a:ext>
          </a:extLst>
        </xdr:cNvPr>
        <xdr:cNvCxnSpPr/>
      </xdr:nvCxnSpPr>
      <xdr:spPr>
        <a:xfrm flipH="1">
          <a:off x="2943226" y="11296650"/>
          <a:ext cx="1352549" cy="1428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323850</xdr:colOff>
      <xdr:row>81</xdr:row>
      <xdr:rowOff>19050</xdr:rowOff>
    </xdr:from>
    <xdr:to>
      <xdr:col>6</xdr:col>
      <xdr:colOff>323850</xdr:colOff>
      <xdr:row>82</xdr:row>
      <xdr:rowOff>9525</xdr:rowOff>
    </xdr:to>
    <xdr:cxnSp macro="">
      <xdr:nvCxnSpPr>
        <xdr:cNvPr id="98" name="直接箭头连接符 97">
          <a:extLst>
            <a:ext uri="{FF2B5EF4-FFF2-40B4-BE49-F238E27FC236}">
              <a16:creationId xmlns:a16="http://schemas.microsoft.com/office/drawing/2014/main" id="{505DCBD1-CB91-43F6-AE98-9CF889333397}"/>
            </a:ext>
          </a:extLst>
        </xdr:cNvPr>
        <xdr:cNvCxnSpPr/>
      </xdr:nvCxnSpPr>
      <xdr:spPr>
        <a:xfrm>
          <a:off x="3686175" y="11591925"/>
          <a:ext cx="0" cy="1333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323849</xdr:colOff>
      <xdr:row>81</xdr:row>
      <xdr:rowOff>0</xdr:rowOff>
    </xdr:from>
    <xdr:to>
      <xdr:col>8</xdr:col>
      <xdr:colOff>323850</xdr:colOff>
      <xdr:row>82</xdr:row>
      <xdr:rowOff>19050</xdr:rowOff>
    </xdr:to>
    <xdr:cxnSp macro="">
      <xdr:nvCxnSpPr>
        <xdr:cNvPr id="99" name="直接箭头连接符 98">
          <a:extLst>
            <a:ext uri="{FF2B5EF4-FFF2-40B4-BE49-F238E27FC236}">
              <a16:creationId xmlns:a16="http://schemas.microsoft.com/office/drawing/2014/main" id="{8DA533BE-32D8-4351-8609-B4A641AD150C}"/>
            </a:ext>
          </a:extLst>
        </xdr:cNvPr>
        <xdr:cNvCxnSpPr/>
      </xdr:nvCxnSpPr>
      <xdr:spPr>
        <a:xfrm>
          <a:off x="5000624" y="11572875"/>
          <a:ext cx="1" cy="1619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314325</xdr:colOff>
      <xdr:row>81</xdr:row>
      <xdr:rowOff>28575</xdr:rowOff>
    </xdr:from>
    <xdr:to>
      <xdr:col>6</xdr:col>
      <xdr:colOff>342900</xdr:colOff>
      <xdr:row>82</xdr:row>
      <xdr:rowOff>9525</xdr:rowOff>
    </xdr:to>
    <xdr:cxnSp macro="">
      <xdr:nvCxnSpPr>
        <xdr:cNvPr id="100" name="直接箭头连接符 99">
          <a:extLst>
            <a:ext uri="{FF2B5EF4-FFF2-40B4-BE49-F238E27FC236}">
              <a16:creationId xmlns:a16="http://schemas.microsoft.com/office/drawing/2014/main" id="{BBBF0337-3C80-494C-B073-BA5FC3F2F4A6}"/>
            </a:ext>
          </a:extLst>
        </xdr:cNvPr>
        <xdr:cNvCxnSpPr/>
      </xdr:nvCxnSpPr>
      <xdr:spPr>
        <a:xfrm>
          <a:off x="3019425" y="11601450"/>
          <a:ext cx="685800" cy="1238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285750</xdr:colOff>
      <xdr:row>81</xdr:row>
      <xdr:rowOff>0</xdr:rowOff>
    </xdr:from>
    <xdr:to>
      <xdr:col>9</xdr:col>
      <xdr:colOff>333376</xdr:colOff>
      <xdr:row>82</xdr:row>
      <xdr:rowOff>0</xdr:rowOff>
    </xdr:to>
    <xdr:cxnSp macro="">
      <xdr:nvCxnSpPr>
        <xdr:cNvPr id="101" name="直接箭头连接符 100">
          <a:extLst>
            <a:ext uri="{FF2B5EF4-FFF2-40B4-BE49-F238E27FC236}">
              <a16:creationId xmlns:a16="http://schemas.microsoft.com/office/drawing/2014/main" id="{A3C2449F-28FA-46B5-B831-5E887E3F1D94}"/>
            </a:ext>
          </a:extLst>
        </xdr:cNvPr>
        <xdr:cNvCxnSpPr/>
      </xdr:nvCxnSpPr>
      <xdr:spPr>
        <a:xfrm flipH="1">
          <a:off x="4962525" y="11572875"/>
          <a:ext cx="704851" cy="1428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304800</xdr:colOff>
      <xdr:row>77</xdr:row>
      <xdr:rowOff>38100</xdr:rowOff>
    </xdr:from>
    <xdr:to>
      <xdr:col>7</xdr:col>
      <xdr:colOff>285750</xdr:colOff>
      <xdr:row>78</xdr:row>
      <xdr:rowOff>9525</xdr:rowOff>
    </xdr:to>
    <xdr:cxnSp macro="">
      <xdr:nvCxnSpPr>
        <xdr:cNvPr id="102" name="直接箭头连接符 101">
          <a:extLst>
            <a:ext uri="{FF2B5EF4-FFF2-40B4-BE49-F238E27FC236}">
              <a16:creationId xmlns:a16="http://schemas.microsoft.com/office/drawing/2014/main" id="{D8389589-BE6E-46F9-AE97-955CB7B57634}"/>
            </a:ext>
          </a:extLst>
        </xdr:cNvPr>
        <xdr:cNvCxnSpPr/>
      </xdr:nvCxnSpPr>
      <xdr:spPr>
        <a:xfrm>
          <a:off x="3667125" y="11039475"/>
          <a:ext cx="638175" cy="1143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323850</xdr:colOff>
      <xdr:row>77</xdr:row>
      <xdr:rowOff>47625</xdr:rowOff>
    </xdr:from>
    <xdr:to>
      <xdr:col>8</xdr:col>
      <xdr:colOff>333375</xdr:colOff>
      <xdr:row>78</xdr:row>
      <xdr:rowOff>28575</xdr:rowOff>
    </xdr:to>
    <xdr:cxnSp macro="">
      <xdr:nvCxnSpPr>
        <xdr:cNvPr id="103" name="直接箭头连接符 102">
          <a:extLst>
            <a:ext uri="{FF2B5EF4-FFF2-40B4-BE49-F238E27FC236}">
              <a16:creationId xmlns:a16="http://schemas.microsoft.com/office/drawing/2014/main" id="{53C27B3F-521F-4D7B-B573-EC7485A55E34}"/>
            </a:ext>
          </a:extLst>
        </xdr:cNvPr>
        <xdr:cNvCxnSpPr/>
      </xdr:nvCxnSpPr>
      <xdr:spPr>
        <a:xfrm flipH="1">
          <a:off x="4343400" y="11049000"/>
          <a:ext cx="666750" cy="1238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333375</xdr:colOff>
      <xdr:row>54</xdr:row>
      <xdr:rowOff>19050</xdr:rowOff>
    </xdr:from>
    <xdr:to>
      <xdr:col>7</xdr:col>
      <xdr:colOff>342900</xdr:colOff>
      <xdr:row>55</xdr:row>
      <xdr:rowOff>9525</xdr:rowOff>
    </xdr:to>
    <xdr:cxnSp macro="">
      <xdr:nvCxnSpPr>
        <xdr:cNvPr id="104" name="直接箭头连接符 103">
          <a:extLst>
            <a:ext uri="{FF2B5EF4-FFF2-40B4-BE49-F238E27FC236}">
              <a16:creationId xmlns:a16="http://schemas.microsoft.com/office/drawing/2014/main" id="{77ED7692-6FEE-4685-83B3-96368F497CFE}"/>
            </a:ext>
          </a:extLst>
        </xdr:cNvPr>
        <xdr:cNvCxnSpPr/>
      </xdr:nvCxnSpPr>
      <xdr:spPr>
        <a:xfrm>
          <a:off x="3695700" y="7734300"/>
          <a:ext cx="666750" cy="1333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53</xdr:col>
      <xdr:colOff>304800</xdr:colOff>
      <xdr:row>0</xdr:row>
      <xdr:rowOff>19050</xdr:rowOff>
    </xdr:from>
    <xdr:to>
      <xdr:col>58</xdr:col>
      <xdr:colOff>428625</xdr:colOff>
      <xdr:row>13</xdr:row>
      <xdr:rowOff>81588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745A3B40-CBA2-4380-9C01-87F7A9AC2A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699450" y="19050"/>
          <a:ext cx="3552825" cy="1919913"/>
        </a:xfrm>
        <a:prstGeom prst="rect">
          <a:avLst/>
        </a:prstGeom>
      </xdr:spPr>
    </xdr:pic>
    <xdr:clientData/>
  </xdr:twoCellAnchor>
  <xdr:twoCellAnchor editAs="oneCell">
    <xdr:from>
      <xdr:col>70</xdr:col>
      <xdr:colOff>293808</xdr:colOff>
      <xdr:row>0</xdr:row>
      <xdr:rowOff>0</xdr:rowOff>
    </xdr:from>
    <xdr:to>
      <xdr:col>76</xdr:col>
      <xdr:colOff>90608</xdr:colOff>
      <xdr:row>19</xdr:row>
      <xdr:rowOff>9525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2E19CE65-C2C4-4CB0-9445-DE2ECCAFB4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6337658" y="0"/>
          <a:ext cx="3911600" cy="272415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32463;&#27982;&#3492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20027;&#32447;&#21103;&#26412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&#22478;&#38450;&#25112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&#20859;&#25104;&#34920;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&#22307;&#20154;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&#22269;&#23478;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&#25915;&#22478;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&#29237;&#20301;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&#36187;&#23395;&#29609;&#27861;-&#20114;&#24066;&#31995;&#32479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进度"/>
      <sheetName val="节奏总纲"/>
      <sheetName val="纲要"/>
      <sheetName val="问题"/>
      <sheetName val="资源-玩家经验"/>
      <sheetName val="资源-武将经验"/>
      <sheetName val="资源-装备经验"/>
      <sheetName val="资源-熔炼石"/>
      <sheetName val="资源-星宫碎片"/>
      <sheetName val="资源-群星碎片"/>
      <sheetName val="功能-行军令"/>
      <sheetName val="功能-付费相关"/>
      <sheetName val="功能-采集"/>
      <sheetName val="功能-城建"/>
      <sheetName val="功能-实力"/>
      <sheetName val="资源-银币"/>
      <sheetName val="资源-铁"/>
      <sheetName val="资源-木石铜粮"/>
      <sheetName val="资源-战法经验"/>
      <sheetName val="资源-将魂"/>
      <sheetName val="功能-活动"/>
      <sheetName val="功能-士兵训练"/>
      <sheetName val="资源-士兵训练时间"/>
      <sheetName val="资源-玩家城池建筑时间"/>
      <sheetName val="资源-士兵招募时间"/>
      <sheetName val="资源-圣人研究时间"/>
      <sheetName val="资源-星宫时间"/>
      <sheetName val="养成buff汇总"/>
      <sheetName val="非养成buff汇总"/>
      <sheetName val="资源-钻石"/>
      <sheetName val="功能-分享问卷社区"/>
      <sheetName val="功能-战损相关"/>
      <sheetName val="服务器生态"/>
      <sheetName val="功能-仓库"/>
      <sheetName val="功能-士兵负重"/>
      <sheetName val="功能-竞技场"/>
      <sheetName val="功能-推荐任务"/>
      <sheetName val="功能-登录奖励"/>
      <sheetName val="功能-子任务"/>
      <sheetName val="功能-日常任务"/>
      <sheetName val="功能-九鼎之争"/>
      <sheetName val="调研"/>
      <sheetName val="资源-贡品"/>
      <sheetName val="资源-圣人好感度（废弃）"/>
      <sheetName val="资源-装备"/>
      <sheetName val="把控"/>
      <sheetName val="资源-时间分配"/>
      <sheetName val="功能-VIP"/>
      <sheetName val="草稿"/>
      <sheetName val="Sheet1"/>
      <sheetName val="Sheet4"/>
      <sheetName val="Sheet5"/>
      <sheetName val="功能-分享和问卷"/>
      <sheetName val="付费汇总"/>
      <sheetName val="资源-圣人好感度"/>
      <sheetName val="资源-城池"/>
      <sheetName val="资源-普通点将牌"/>
      <sheetName val="功能-主线副本"/>
      <sheetName val="功能-主线任务"/>
      <sheetName val="功能-成就"/>
      <sheetName val="功能-大地图"/>
      <sheetName val="功能-采集效率"/>
      <sheetName val="功能-付费占比汇总"/>
      <sheetName val="资源-国家币"/>
      <sheetName val="Sheet3"/>
      <sheetName val="功能-军团"/>
      <sheetName val="资源-士兵招募"/>
      <sheetName val="资源-抽奖卷"/>
      <sheetName val="功能-全局事件"/>
      <sheetName val="评分"/>
      <sheetName val="Sheet2"/>
      <sheetName val="资源-玩家城池建筑时间（备份）"/>
      <sheetName val="资源-战法"/>
      <sheetName val="资源-采集效率"/>
      <sheetName val="功能-圣人"/>
      <sheetName val="功能-国家城池"/>
      <sheetName val="功能-挑战副本"/>
      <sheetName val="资源-非养成buff价值"/>
      <sheetName val="资源-铁（备份）"/>
      <sheetName val="资源-木石铜（备份）"/>
      <sheetName val="功能-大地图城池"/>
    </sheetNames>
    <sheetDataSet>
      <sheetData sheetId="0"/>
      <sheetData sheetId="1">
        <row r="3">
          <cell r="F3">
            <v>1</v>
          </cell>
          <cell r="G3">
            <v>7.1773462536293131E-2</v>
          </cell>
          <cell r="I3">
            <v>1</v>
          </cell>
          <cell r="J3">
            <v>7.4349177498517554E-3</v>
          </cell>
          <cell r="K3">
            <v>0.1</v>
          </cell>
        </row>
        <row r="4">
          <cell r="F4">
            <v>2</v>
          </cell>
          <cell r="G4">
            <v>0.1486983549970351</v>
          </cell>
          <cell r="I4">
            <v>2</v>
          </cell>
          <cell r="J4">
            <v>2.3963093307967063E-2</v>
          </cell>
          <cell r="K4">
            <v>0.15</v>
          </cell>
          <cell r="N4">
            <v>2</v>
          </cell>
          <cell r="O4">
            <v>1</v>
          </cell>
          <cell r="P4">
            <v>7.1773462536293131E-2</v>
          </cell>
          <cell r="Q4">
            <v>5.9787294292732177E-2</v>
          </cell>
          <cell r="R4">
            <v>4.677476553490223E-2</v>
          </cell>
          <cell r="S4">
            <v>3.2585151991477081E-2</v>
          </cell>
          <cell r="T4">
            <v>1.7039020006115988E-2</v>
          </cell>
          <cell r="V4">
            <v>1</v>
          </cell>
          <cell r="W4">
            <v>7.1773462536293131E-2</v>
          </cell>
          <cell r="X4">
            <v>5.9787294292732177E-2</v>
          </cell>
          <cell r="Y4">
            <v>4.677476553490223E-2</v>
          </cell>
          <cell r="Z4">
            <v>3.2585151991477081E-2</v>
          </cell>
          <cell r="AA4">
            <v>1.7039020006115988E-2</v>
          </cell>
          <cell r="AD4">
            <v>10</v>
          </cell>
          <cell r="AE4">
            <v>11.148446722089302</v>
          </cell>
          <cell r="AF4">
            <v>12.761737853656415</v>
          </cell>
          <cell r="AG4">
            <v>15.452231935206081</v>
          </cell>
          <cell r="AH4">
            <v>21.291911942729964</v>
          </cell>
          <cell r="AL4">
            <v>1</v>
          </cell>
          <cell r="AM4">
            <v>7.4349177498517554E-3</v>
          </cell>
          <cell r="AN4">
            <v>5.947934199881405E-3</v>
          </cell>
          <cell r="AO4">
            <v>4.4609506499110529E-3</v>
          </cell>
          <cell r="AP4">
            <v>2.9739670999407025E-3</v>
          </cell>
          <cell r="AQ4">
            <v>1.4869835499703513E-3</v>
          </cell>
          <cell r="AS4">
            <v>1</v>
          </cell>
          <cell r="AT4">
            <v>7.4349177498517554E-3</v>
          </cell>
          <cell r="AU4">
            <v>5.947934199881405E-3</v>
          </cell>
          <cell r="AV4">
            <v>4.4609506499110529E-3</v>
          </cell>
          <cell r="AW4">
            <v>2.9739670999407025E-3</v>
          </cell>
          <cell r="AX4">
            <v>1.4869835499703513E-3</v>
          </cell>
          <cell r="BA4">
            <v>11.296493250964016</v>
          </cell>
          <cell r="BB4">
            <v>12.361596792946616</v>
          </cell>
          <cell r="BC4">
            <v>13.798091195443488</v>
          </cell>
          <cell r="BD4">
            <v>15.911635365458322</v>
          </cell>
          <cell r="BE4">
            <v>19.707330185578734</v>
          </cell>
        </row>
        <row r="5">
          <cell r="F5">
            <v>3</v>
          </cell>
          <cell r="G5">
            <v>0.23114441334491631</v>
          </cell>
          <cell r="I5">
            <v>3</v>
          </cell>
          <cell r="J5">
            <v>5.1571656651039799E-2</v>
          </cell>
          <cell r="K5">
            <v>0.2</v>
          </cell>
          <cell r="N5">
            <v>4</v>
          </cell>
          <cell r="O5">
            <v>2</v>
          </cell>
          <cell r="P5">
            <v>0.1486983549970351</v>
          </cell>
          <cell r="Q5">
            <v>0.12505531655250651</v>
          </cell>
          <cell r="R5">
            <v>9.883979656652922E-2</v>
          </cell>
          <cell r="S5">
            <v>6.9828747506607683E-2</v>
          </cell>
          <cell r="T5">
            <v>3.7085369736260552E-2</v>
          </cell>
          <cell r="V5">
            <v>2</v>
          </cell>
          <cell r="W5">
            <v>7.6924892460741967E-2</v>
          </cell>
          <cell r="X5">
            <v>6.5268022259774336E-2</v>
          </cell>
          <cell r="Y5">
            <v>5.206503103162699E-2</v>
          </cell>
          <cell r="Z5">
            <v>3.7243595515130602E-2</v>
          </cell>
          <cell r="AA5">
            <v>2.0046349730144564E-2</v>
          </cell>
          <cell r="AD5">
            <v>15.845161563010114</v>
          </cell>
          <cell r="AE5">
            <v>17.271997130667014</v>
          </cell>
          <cell r="AF5">
            <v>19.263096801323076</v>
          </cell>
          <cell r="AG5">
            <v>22.536681597650272</v>
          </cell>
          <cell r="AH5">
            <v>29.386000042029625</v>
          </cell>
          <cell r="AL5">
            <v>2</v>
          </cell>
          <cell r="AM5">
            <v>2.3963093307967063E-2</v>
          </cell>
          <cell r="AN5">
            <v>1.9170474646373652E-2</v>
          </cell>
          <cell r="AO5">
            <v>1.4377855984780237E-2</v>
          </cell>
          <cell r="AP5">
            <v>9.5852373231868262E-3</v>
          </cell>
          <cell r="AQ5">
            <v>4.7926186615934131E-3</v>
          </cell>
          <cell r="AS5">
            <v>2</v>
          </cell>
          <cell r="AT5">
            <v>1.6528175558115307E-2</v>
          </cell>
          <cell r="AU5">
            <v>1.3222540446492247E-2</v>
          </cell>
          <cell r="AV5">
            <v>9.9169053348691846E-3</v>
          </cell>
          <cell r="AW5">
            <v>6.6112702232461237E-3</v>
          </cell>
          <cell r="AX5">
            <v>3.3056351116230618E-3</v>
          </cell>
          <cell r="BA5">
            <v>14.729965238833779</v>
          </cell>
          <cell r="BB5">
            <v>15.911635365458322</v>
          </cell>
          <cell r="BC5">
            <v>17.448850811924295</v>
          </cell>
          <cell r="BD5">
            <v>19.707330185578734</v>
          </cell>
          <cell r="BE5">
            <v>23.710496742673982</v>
          </cell>
        </row>
        <row r="6">
          <cell r="F6">
            <v>4</v>
          </cell>
          <cell r="G6">
            <v>0.3195079107728942</v>
          </cell>
          <cell r="I6">
            <v>4</v>
          </cell>
          <cell r="J6">
            <v>9.2637640824031031E-2</v>
          </cell>
          <cell r="K6">
            <v>0.25</v>
          </cell>
          <cell r="N6">
            <v>6</v>
          </cell>
          <cell r="O6">
            <v>3</v>
          </cell>
          <cell r="P6">
            <v>0.23114441334491631</v>
          </cell>
          <cell r="Q6">
            <v>0.19582554698581309</v>
          </cell>
          <cell r="R6">
            <v>0.15616116565582547</v>
          </cell>
          <cell r="S6">
            <v>0.11120357726023924</v>
          </cell>
          <cell r="T6">
            <v>5.9380999788309005E-2</v>
          </cell>
          <cell r="V6">
            <v>3</v>
          </cell>
          <cell r="W6">
            <v>8.2446058347881213E-2</v>
          </cell>
          <cell r="X6">
            <v>7.0770230433306575E-2</v>
          </cell>
          <cell r="Y6">
            <v>5.7321369089296248E-2</v>
          </cell>
          <cell r="Z6">
            <v>4.1374829753631562E-2</v>
          </cell>
          <cell r="AA6">
            <v>2.2295630052048453E-2</v>
          </cell>
          <cell r="AD6">
            <v>20</v>
          </cell>
          <cell r="AE6">
            <v>21.543844702365945</v>
          </cell>
          <cell r="AF6">
            <v>23.734615677065324</v>
          </cell>
          <cell r="AG6">
            <v>27.324610510337703</v>
          </cell>
          <cell r="AH6">
            <v>34.517938607173015</v>
          </cell>
          <cell r="AL6">
            <v>3</v>
          </cell>
          <cell r="AM6">
            <v>5.1571656651039799E-2</v>
          </cell>
          <cell r="AN6">
            <v>4.1257325320831845E-2</v>
          </cell>
          <cell r="AO6">
            <v>3.0942993990623877E-2</v>
          </cell>
          <cell r="AP6">
            <v>2.0628662660415922E-2</v>
          </cell>
          <cell r="AQ6">
            <v>1.0314331330207961E-2</v>
          </cell>
          <cell r="AS6">
            <v>3</v>
          </cell>
          <cell r="AT6">
            <v>2.7608563343072736E-2</v>
          </cell>
          <cell r="AU6">
            <v>2.2086850674458192E-2</v>
          </cell>
          <cell r="AV6">
            <v>1.6565138005843638E-2</v>
          </cell>
          <cell r="AW6">
            <v>1.1043425337229096E-2</v>
          </cell>
          <cell r="AX6">
            <v>5.5217126686145481E-3</v>
          </cell>
          <cell r="BA6">
            <v>16.888397947066121</v>
          </cell>
          <cell r="BB6">
            <v>18.108391417375849</v>
          </cell>
          <cell r="BC6">
            <v>19.707330185578734</v>
          </cell>
          <cell r="BD6">
            <v>22.041972908628715</v>
          </cell>
          <cell r="BE6">
            <v>26.127796402772656</v>
          </cell>
        </row>
        <row r="7">
          <cell r="F7">
            <v>5</v>
          </cell>
          <cell r="G7">
            <v>0.41421356237309515</v>
          </cell>
          <cell r="I7">
            <v>5</v>
          </cell>
          <cell r="J7">
            <v>0.15</v>
          </cell>
          <cell r="K7">
            <v>0.3</v>
          </cell>
          <cell r="N7">
            <v>8</v>
          </cell>
          <cell r="O7">
            <v>4</v>
          </cell>
          <cell r="P7">
            <v>0.3195079107728942</v>
          </cell>
          <cell r="Q7">
            <v>0.2719651336498875</v>
          </cell>
          <cell r="R7">
            <v>0.21816000147573214</v>
          </cell>
          <cell r="S7">
            <v>0.15607961441255883</v>
          </cell>
          <cell r="T7">
            <v>8.4062531324348461E-2</v>
          </cell>
          <cell r="V7">
            <v>4</v>
          </cell>
          <cell r="W7">
            <v>8.8363497427977888E-2</v>
          </cell>
          <cell r="X7">
            <v>7.6139586664074416E-2</v>
          </cell>
          <cell r="Y7">
            <v>6.1998835819906672E-2</v>
          </cell>
          <cell r="Z7">
            <v>4.4876037152319581E-2</v>
          </cell>
          <cell r="AA7">
            <v>2.4681531536039455E-2</v>
          </cell>
          <cell r="AD7">
            <v>23.213386604241784</v>
          </cell>
          <cell r="AE7">
            <v>24.836966034810484</v>
          </cell>
          <cell r="AF7">
            <v>27.155717181399513</v>
          </cell>
          <cell r="AG7">
            <v>30.831257561377125</v>
          </cell>
          <cell r="AH7">
            <v>38.431365705145346</v>
          </cell>
          <cell r="AL7">
            <v>4</v>
          </cell>
          <cell r="AM7">
            <v>9.2637640824031031E-2</v>
          </cell>
          <cell r="AN7">
            <v>7.4110112659224833E-2</v>
          </cell>
          <cell r="AO7">
            <v>5.5582584494418615E-2</v>
          </cell>
          <cell r="AP7">
            <v>3.7055056329612417E-2</v>
          </cell>
          <cell r="AQ7">
            <v>1.8527528164806208E-2</v>
          </cell>
          <cell r="AS7">
            <v>4</v>
          </cell>
          <cell r="AT7">
            <v>4.1065984172991232E-2</v>
          </cell>
          <cell r="AU7">
            <v>3.2852787338392989E-2</v>
          </cell>
          <cell r="AV7">
            <v>2.4639590503794738E-2</v>
          </cell>
          <cell r="AW7">
            <v>1.6426393669196494E-2</v>
          </cell>
          <cell r="AX7">
            <v>8.2131968345982471E-3</v>
          </cell>
          <cell r="BA7">
            <v>18.453550676044042</v>
          </cell>
          <cell r="BB7">
            <v>19.707330185578734</v>
          </cell>
          <cell r="BC7">
            <v>21.34613466141565</v>
          </cell>
          <cell r="BD7">
            <v>23.710496742673982</v>
          </cell>
          <cell r="BE7">
            <v>27.863030247590562</v>
          </cell>
        </row>
        <row r="8">
          <cell r="B8">
            <v>10</v>
          </cell>
          <cell r="C8">
            <v>1</v>
          </cell>
          <cell r="D8">
            <v>1</v>
          </cell>
          <cell r="F8">
            <v>6</v>
          </cell>
          <cell r="G8">
            <v>0.51571656651039799</v>
          </cell>
          <cell r="I8">
            <v>6</v>
          </cell>
          <cell r="J8">
            <v>0.22055744069899194</v>
          </cell>
          <cell r="K8">
            <v>0.34</v>
          </cell>
          <cell r="N8">
            <v>10</v>
          </cell>
          <cell r="O8">
            <v>5</v>
          </cell>
          <cell r="P8">
            <v>0.41421356237309515</v>
          </cell>
          <cell r="Q8">
            <v>0.35241289886702937</v>
          </cell>
          <cell r="R8">
            <v>0.28315639123824782</v>
          </cell>
          <cell r="S8">
            <v>0.20296464556281663</v>
          </cell>
          <cell r="T8">
            <v>0.10951806589144637</v>
          </cell>
          <cell r="V8">
            <v>5</v>
          </cell>
          <cell r="W8">
            <v>9.4705651600200946E-2</v>
          </cell>
          <cell r="X8">
            <v>8.0447765217141864E-2</v>
          </cell>
          <cell r="Y8">
            <v>6.4996389762515677E-2</v>
          </cell>
          <cell r="Z8">
            <v>4.68850311502578E-2</v>
          </cell>
          <cell r="AA8">
            <v>2.5455534567097912E-2</v>
          </cell>
          <cell r="AD8">
            <v>25.845161563010112</v>
          </cell>
          <cell r="AE8">
            <v>27.525245270311611</v>
          </cell>
          <cell r="AF8">
            <v>29.892344464157688</v>
          </cell>
          <cell r="AG8">
            <v>33.672145166817529</v>
          </cell>
          <cell r="AH8">
            <v>41.359260538726978</v>
          </cell>
          <cell r="AL8">
            <v>5</v>
          </cell>
          <cell r="AM8">
            <v>0.15</v>
          </cell>
          <cell r="AN8">
            <v>0.12</v>
          </cell>
          <cell r="AO8">
            <v>0.09</v>
          </cell>
          <cell r="AP8">
            <v>0.06</v>
          </cell>
          <cell r="AQ8">
            <v>0.03</v>
          </cell>
          <cell r="AS8">
            <v>5</v>
          </cell>
          <cell r="AT8">
            <v>5.7362359175968963E-2</v>
          </cell>
          <cell r="AU8">
            <v>4.5889887340775162E-2</v>
          </cell>
          <cell r="AV8">
            <v>3.4417415505581382E-2</v>
          </cell>
          <cell r="AW8">
            <v>2.2944943670387581E-2</v>
          </cell>
          <cell r="AX8">
            <v>1.1472471835193791E-2</v>
          </cell>
          <cell r="BA8">
            <v>19.707330185578734</v>
          </cell>
          <cell r="BB8">
            <v>20.993539484876777</v>
          </cell>
          <cell r="BC8">
            <v>22.639743033177162</v>
          </cell>
          <cell r="BD8">
            <v>25.044229735272328</v>
          </cell>
          <cell r="BE8">
            <v>29.216428548527322</v>
          </cell>
        </row>
        <row r="9">
          <cell r="B9">
            <v>20</v>
          </cell>
          <cell r="C9">
            <v>3</v>
          </cell>
          <cell r="D9">
            <v>2</v>
          </cell>
          <cell r="F9">
            <v>7</v>
          </cell>
          <cell r="G9">
            <v>0.62450479271247095</v>
          </cell>
          <cell r="I9">
            <v>7</v>
          </cell>
          <cell r="J9">
            <v>0.31141300609369982</v>
          </cell>
          <cell r="K9">
            <v>0.38</v>
          </cell>
          <cell r="N9">
            <v>12</v>
          </cell>
          <cell r="O9">
            <v>6</v>
          </cell>
          <cell r="P9">
            <v>0.51571656651039799</v>
          </cell>
          <cell r="Q9">
            <v>0.43939051466685908</v>
          </cell>
          <cell r="R9">
            <v>0.35336899137292471</v>
          </cell>
          <cell r="S9">
            <v>0.25440298225957936</v>
          </cell>
          <cell r="T9">
            <v>0.13836675479473978</v>
          </cell>
          <cell r="V9">
            <v>6</v>
          </cell>
          <cell r="W9">
            <v>0.10150300413730284</v>
          </cell>
          <cell r="X9">
            <v>8.6977615799829711E-2</v>
          </cell>
          <cell r="Y9">
            <v>7.0212600134676895E-2</v>
          </cell>
          <cell r="Z9">
            <v>5.1438336696762732E-2</v>
          </cell>
          <cell r="AA9">
            <v>2.884868890329341E-2</v>
          </cell>
          <cell r="AD9">
            <v>28.071211008105138</v>
          </cell>
          <cell r="AE9">
            <v>29.78183527117605</v>
          </cell>
          <cell r="AF9">
            <v>32.202183458664891</v>
          </cell>
          <cell r="AG9">
            <v>36.067019846099676</v>
          </cell>
          <cell r="AH9">
            <v>43.870275262019007</v>
          </cell>
          <cell r="AL9">
            <v>6</v>
          </cell>
          <cell r="AM9">
            <v>0.22055744069899194</v>
          </cell>
          <cell r="AN9">
            <v>0.17644595255919357</v>
          </cell>
          <cell r="AO9">
            <v>0.13233446441939517</v>
          </cell>
          <cell r="AP9">
            <v>8.8222976279596785E-2</v>
          </cell>
          <cell r="AQ9">
            <v>4.4111488139798392E-2</v>
          </cell>
          <cell r="AS9">
            <v>6</v>
          </cell>
          <cell r="AT9">
            <v>7.0557440698991947E-2</v>
          </cell>
          <cell r="AU9">
            <v>5.6445952559193574E-2</v>
          </cell>
          <cell r="AV9">
            <v>4.2334464419395174E-2</v>
          </cell>
          <cell r="AW9">
            <v>2.8222976279596787E-2</v>
          </cell>
          <cell r="AX9">
            <v>1.4111488139798394E-2</v>
          </cell>
          <cell r="BA9">
            <v>20.745154613657583</v>
          </cell>
          <cell r="BB9">
            <v>22.041972908628715</v>
          </cell>
          <cell r="BC9">
            <v>23.710496742673982</v>
          </cell>
          <cell r="BD9">
            <v>26.127796402772656</v>
          </cell>
          <cell r="BE9">
            <v>30.329493925593439</v>
          </cell>
        </row>
        <row r="10">
          <cell r="B10">
            <v>30</v>
          </cell>
          <cell r="C10">
            <v>7</v>
          </cell>
          <cell r="D10">
            <v>4</v>
          </cell>
          <cell r="F10">
            <v>8</v>
          </cell>
          <cell r="G10">
            <v>0.74110112659224825</v>
          </cell>
          <cell r="I10">
            <v>8</v>
          </cell>
          <cell r="J10">
            <v>0.42660095793436714</v>
          </cell>
          <cell r="K10">
            <v>0.42</v>
          </cell>
          <cell r="N10">
            <v>14</v>
          </cell>
          <cell r="O10">
            <v>7</v>
          </cell>
          <cell r="P10">
            <v>0.62450479271247095</v>
          </cell>
          <cell r="Q10">
            <v>0.53413894920697635</v>
          </cell>
          <cell r="R10">
            <v>0.43072095553379119</v>
          </cell>
          <cell r="S10">
            <v>0.30950457526830061</v>
          </cell>
          <cell r="T10">
            <v>0.16699258157131475</v>
          </cell>
          <cell r="V10">
            <v>7</v>
          </cell>
          <cell r="W10">
            <v>0.10878822620207296</v>
          </cell>
          <cell r="X10">
            <v>9.4748434540117277E-2</v>
          </cell>
          <cell r="Y10">
            <v>7.7351964160866482E-2</v>
          </cell>
          <cell r="Z10">
            <v>5.510159300872125E-2</v>
          </cell>
          <cell r="AA10">
            <v>2.8625826776574964E-2</v>
          </cell>
          <cell r="AD10">
            <v>30</v>
          </cell>
          <cell r="AE10">
            <v>31.718819483847451</v>
          </cell>
          <cell r="AF10">
            <v>34.192155176139416</v>
          </cell>
          <cell r="AG10">
            <v>38.19822972207853</v>
          </cell>
          <cell r="AH10">
            <v>46.093186357957826</v>
          </cell>
          <cell r="AL10">
            <v>7</v>
          </cell>
          <cell r="AM10">
            <v>0.31141300609369982</v>
          </cell>
          <cell r="AN10">
            <v>0.24913040487495985</v>
          </cell>
          <cell r="AO10">
            <v>0.18684780365621989</v>
          </cell>
          <cell r="AP10">
            <v>0.12456520243747993</v>
          </cell>
          <cell r="AQ10">
            <v>6.2282601218739964E-2</v>
          </cell>
          <cell r="AS10">
            <v>7</v>
          </cell>
          <cell r="AT10">
            <v>9.0855565394707877E-2</v>
          </cell>
          <cell r="AU10">
            <v>7.2684452315766285E-2</v>
          </cell>
          <cell r="AV10">
            <v>5.451333923682472E-2</v>
          </cell>
          <cell r="AW10">
            <v>3.6342226157883142E-2</v>
          </cell>
          <cell r="AX10">
            <v>1.8171113078941571E-2</v>
          </cell>
          <cell r="BA10">
            <v>21.627432338833255</v>
          </cell>
          <cell r="BB10">
            <v>22.938628095451385</v>
          </cell>
          <cell r="BC10">
            <v>24.619152272059132</v>
          </cell>
          <cell r="BD10">
            <v>27.059707353051884</v>
          </cell>
          <cell r="BE10">
            <v>31.280110398778046</v>
          </cell>
        </row>
        <row r="11">
          <cell r="B11">
            <v>40</v>
          </cell>
          <cell r="C11">
            <v>15</v>
          </cell>
          <cell r="D11">
            <v>8</v>
          </cell>
          <cell r="F11">
            <v>9</v>
          </cell>
          <cell r="G11">
            <v>0.86606598307361482</v>
          </cell>
          <cell r="I11">
            <v>9</v>
          </cell>
          <cell r="J11">
            <v>0.57090651823243421</v>
          </cell>
          <cell r="K11">
            <v>0.46</v>
          </cell>
          <cell r="N11">
            <v>16</v>
          </cell>
          <cell r="O11">
            <v>8</v>
          </cell>
          <cell r="P11">
            <v>0.74110112659224825</v>
          </cell>
          <cell r="Q11">
            <v>0.63089938906798093</v>
          </cell>
          <cell r="R11">
            <v>0.50550507844857251</v>
          </cell>
          <cell r="S11">
            <v>0.36195379022765406</v>
          </cell>
          <cell r="T11">
            <v>0.19579891764567198</v>
          </cell>
          <cell r="V11">
            <v>8</v>
          </cell>
          <cell r="W11">
            <v>0.1165963338797773</v>
          </cell>
          <cell r="X11">
            <v>9.6760439861004577E-2</v>
          </cell>
          <cell r="Y11">
            <v>7.4784122914781315E-2</v>
          </cell>
          <cell r="Z11">
            <v>5.2449214959353452E-2</v>
          </cell>
          <cell r="AA11">
            <v>2.8806336074357231E-2</v>
          </cell>
          <cell r="AD11">
            <v>31.691928656135214</v>
          </cell>
          <cell r="AE11">
            <v>33.465251056098396</v>
          </cell>
          <cell r="AF11">
            <v>35.930751746472978</v>
          </cell>
          <cell r="AG11">
            <v>39.998279638578282</v>
          </cell>
          <cell r="AH11">
            <v>48.067140183443534</v>
          </cell>
          <cell r="AL11">
            <v>8</v>
          </cell>
          <cell r="AM11">
            <v>0.42660095793436714</v>
          </cell>
          <cell r="AN11">
            <v>0.34128076634749371</v>
          </cell>
          <cell r="AO11">
            <v>0.25596057476062029</v>
          </cell>
          <cell r="AP11">
            <v>0.17064038317374686</v>
          </cell>
          <cell r="AQ11">
            <v>8.5320191586873428E-2</v>
          </cell>
          <cell r="AS11">
            <v>8</v>
          </cell>
          <cell r="AT11">
            <v>0.11518795184066732</v>
          </cell>
          <cell r="AU11">
            <v>9.2150361472533859E-2</v>
          </cell>
          <cell r="AV11">
            <v>6.9112771104400395E-2</v>
          </cell>
          <cell r="AW11">
            <v>4.607518073626693E-2</v>
          </cell>
          <cell r="AX11">
            <v>2.3037590368133465E-2</v>
          </cell>
          <cell r="BA11">
            <v>22.400634983357783</v>
          </cell>
          <cell r="BB11">
            <v>23.710496742673982</v>
          </cell>
          <cell r="BC11">
            <v>25.412810862541733</v>
          </cell>
          <cell r="BD11">
            <v>27.863030247590562</v>
          </cell>
          <cell r="BE11">
            <v>32.113552950216736</v>
          </cell>
        </row>
        <row r="12">
          <cell r="B12">
            <v>50</v>
          </cell>
          <cell r="C12">
            <v>31</v>
          </cell>
          <cell r="D12">
            <v>16</v>
          </cell>
          <cell r="F12">
            <v>10</v>
          </cell>
          <cell r="G12">
            <v>1</v>
          </cell>
          <cell r="I12">
            <v>10</v>
          </cell>
          <cell r="J12">
            <v>0.75</v>
          </cell>
          <cell r="K12">
            <v>0.5</v>
          </cell>
          <cell r="N12">
            <v>18</v>
          </cell>
          <cell r="O12">
            <v>9</v>
          </cell>
          <cell r="P12">
            <v>0.86606598307361482</v>
          </cell>
          <cell r="Q12">
            <v>0.73702215159564621</v>
          </cell>
          <cell r="R12">
            <v>0.59282216541388932</v>
          </cell>
          <cell r="S12">
            <v>0.42766338244175101</v>
          </cell>
          <cell r="T12">
            <v>0.23193247026711403</v>
          </cell>
          <cell r="V12">
            <v>9</v>
          </cell>
          <cell r="W12">
            <v>0.12496485648136657</v>
          </cell>
          <cell r="X12">
            <v>0.10612276252766528</v>
          </cell>
          <cell r="Y12">
            <v>8.7317086965316815E-2</v>
          </cell>
          <cell r="Z12">
            <v>6.5709592214096946E-2</v>
          </cell>
          <cell r="AA12">
            <v>3.613355262144205E-2</v>
          </cell>
          <cell r="AD12">
            <v>33.213386604241784</v>
          </cell>
          <cell r="AE12">
            <v>34.992730785174565</v>
          </cell>
          <cell r="AF12">
            <v>37.510565846691456</v>
          </cell>
          <cell r="AG12">
            <v>41.534743419557365</v>
          </cell>
          <cell r="AH12">
            <v>49.706056771838036</v>
          </cell>
          <cell r="AL12">
            <v>9</v>
          </cell>
          <cell r="AM12">
            <v>0.57090651823243421</v>
          </cell>
          <cell r="AN12">
            <v>0.45672521458594739</v>
          </cell>
          <cell r="AO12">
            <v>0.34254391093946052</v>
          </cell>
          <cell r="AP12">
            <v>0.2283626072929737</v>
          </cell>
          <cell r="AQ12">
            <v>0.11418130364648685</v>
          </cell>
          <cell r="AS12">
            <v>9</v>
          </cell>
          <cell r="AT12">
            <v>0.14430556029806707</v>
          </cell>
          <cell r="AU12">
            <v>0.11544444823845368</v>
          </cell>
          <cell r="AV12">
            <v>8.6583336178840231E-2</v>
          </cell>
          <cell r="AW12">
            <v>5.7722224119226839E-2</v>
          </cell>
          <cell r="AX12">
            <v>2.886111205961342E-2</v>
          </cell>
          <cell r="BA12">
            <v>23.100336713798686</v>
          </cell>
          <cell r="BB12">
            <v>24.402761517547276</v>
          </cell>
          <cell r="BC12">
            <v>26.127796402772656</v>
          </cell>
          <cell r="BD12">
            <v>28.568390277483555</v>
          </cell>
          <cell r="BE12">
            <v>32.842201900114915</v>
          </cell>
        </row>
        <row r="13">
          <cell r="B13">
            <v>60</v>
          </cell>
          <cell r="C13">
            <v>63</v>
          </cell>
          <cell r="D13">
            <v>32</v>
          </cell>
          <cell r="F13">
            <v>11</v>
          </cell>
          <cell r="G13">
            <v>1.1435469250725863</v>
          </cell>
          <cell r="I13">
            <v>11</v>
          </cell>
          <cell r="J13">
            <v>0.93464628919691628</v>
          </cell>
          <cell r="K13">
            <v>0.52</v>
          </cell>
          <cell r="N13">
            <v>20</v>
          </cell>
          <cell r="O13">
            <v>10</v>
          </cell>
          <cell r="P13">
            <v>1</v>
          </cell>
          <cell r="Q13">
            <v>0.8548</v>
          </cell>
          <cell r="R13">
            <v>0.6895</v>
          </cell>
          <cell r="S13">
            <v>0.49980000000000002</v>
          </cell>
          <cell r="T13">
            <v>0.2732</v>
          </cell>
          <cell r="V13">
            <v>10</v>
          </cell>
          <cell r="W13">
            <v>0.13393401692638518</v>
          </cell>
          <cell r="X13">
            <v>0.11777784840435379</v>
          </cell>
          <cell r="Y13">
            <v>9.6677834586110678E-2</v>
          </cell>
          <cell r="Z13">
            <v>7.2136617558249017E-2</v>
          </cell>
          <cell r="AA13">
            <v>4.1267529732885971E-2</v>
          </cell>
          <cell r="AD13">
            <v>34.585942742481357</v>
          </cell>
          <cell r="AE13">
            <v>36.36169634498642</v>
          </cell>
          <cell r="AF13">
            <v>38.977035507933373</v>
          </cell>
          <cell r="AG13">
            <v>42.970748198558951</v>
          </cell>
          <cell r="AH13">
            <v>51.212821897464167</v>
          </cell>
          <cell r="AL13">
            <v>10</v>
          </cell>
          <cell r="AM13">
            <v>0.75</v>
          </cell>
          <cell r="AN13">
            <v>0.60000000000000009</v>
          </cell>
          <cell r="AO13">
            <v>0.44999999999999996</v>
          </cell>
          <cell r="AP13">
            <v>0.30000000000000004</v>
          </cell>
          <cell r="AQ13">
            <v>0.15000000000000002</v>
          </cell>
          <cell r="AS13">
            <v>10</v>
          </cell>
          <cell r="AT13">
            <v>0.17909348176756579</v>
          </cell>
          <cell r="AU13">
            <v>0.1432747854140527</v>
          </cell>
          <cell r="AV13">
            <v>0.10745608906053944</v>
          </cell>
          <cell r="AW13">
            <v>7.1637392707026348E-2</v>
          </cell>
          <cell r="AX13">
            <v>3.5818696353513174E-2</v>
          </cell>
          <cell r="BA13">
            <v>23.710496742673982</v>
          </cell>
          <cell r="BB13">
            <v>25.044229735272328</v>
          </cell>
          <cell r="BC13">
            <v>26.755953543357073</v>
          </cell>
          <cell r="BD13">
            <v>29.216428548527322</v>
          </cell>
          <cell r="BE13">
            <v>33.487933395889513</v>
          </cell>
        </row>
        <row r="14">
          <cell r="B14">
            <v>70</v>
          </cell>
          <cell r="C14">
            <v>127</v>
          </cell>
          <cell r="D14">
            <v>64</v>
          </cell>
          <cell r="F14">
            <v>12</v>
          </cell>
          <cell r="G14">
            <v>1.2973967099940702</v>
          </cell>
          <cell r="I14">
            <v>12</v>
          </cell>
          <cell r="J14">
            <v>1.1550685436347259</v>
          </cell>
          <cell r="K14">
            <v>0.54</v>
          </cell>
          <cell r="N14">
            <v>21</v>
          </cell>
          <cell r="O14">
            <v>11</v>
          </cell>
          <cell r="P14">
            <v>1.1435469250725863</v>
          </cell>
          <cell r="Q14">
            <v>0.98036277886472811</v>
          </cell>
          <cell r="R14">
            <v>0.79453640354043287</v>
          </cell>
          <cell r="S14">
            <v>0.57577587677404707</v>
          </cell>
          <cell r="T14">
            <v>0.31767733578516444</v>
          </cell>
          <cell r="V14">
            <v>11</v>
          </cell>
          <cell r="W14">
            <v>0.14354692507258626</v>
          </cell>
          <cell r="X14">
            <v>0.12556277886472811</v>
          </cell>
          <cell r="Y14">
            <v>0.10503640354043287</v>
          </cell>
          <cell r="Z14">
            <v>7.5975876774047046E-2</v>
          </cell>
          <cell r="AA14">
            <v>4.447733578516444E-2</v>
          </cell>
          <cell r="AD14">
            <v>35.845161563010116</v>
          </cell>
          <cell r="AE14">
            <v>37.6388925299823</v>
          </cell>
          <cell r="AF14">
            <v>40.259528204263837</v>
          </cell>
          <cell r="AG14">
            <v>44.288230531994081</v>
          </cell>
          <cell r="AH14">
            <v>52.559419343629337</v>
          </cell>
          <cell r="AL14">
            <v>11</v>
          </cell>
          <cell r="AM14">
            <v>0.93464628919691628</v>
          </cell>
          <cell r="AN14">
            <v>0.74771703135753309</v>
          </cell>
          <cell r="AO14">
            <v>0.56078777351814979</v>
          </cell>
          <cell r="AP14">
            <v>0.37385851567876655</v>
          </cell>
          <cell r="AQ14">
            <v>0.18692925783938327</v>
          </cell>
          <cell r="AS14">
            <v>11</v>
          </cell>
          <cell r="AT14">
            <v>0.18464628919691628</v>
          </cell>
          <cell r="AU14">
            <v>0.147717031357533</v>
          </cell>
          <cell r="AV14">
            <v>0.11078777351814983</v>
          </cell>
          <cell r="AW14">
            <v>7.3858515678766501E-2</v>
          </cell>
          <cell r="AX14">
            <v>3.692925783938325E-2</v>
          </cell>
          <cell r="BA14">
            <v>24.272927064840161</v>
          </cell>
          <cell r="BB14">
            <v>25.597101426176433</v>
          </cell>
          <cell r="BC14">
            <v>27.327481651231444</v>
          </cell>
          <cell r="BD14">
            <v>29.80118336305917</v>
          </cell>
          <cell r="BE14">
            <v>34.09469189131628</v>
          </cell>
        </row>
        <row r="15">
          <cell r="B15">
            <v>80</v>
          </cell>
          <cell r="C15">
            <v>255</v>
          </cell>
          <cell r="D15">
            <v>128</v>
          </cell>
          <cell r="F15">
            <v>13</v>
          </cell>
          <cell r="G15">
            <v>1.4622888266898326</v>
          </cell>
          <cell r="I15">
            <v>13</v>
          </cell>
          <cell r="J15">
            <v>1.417602554491646</v>
          </cell>
          <cell r="K15">
            <v>0.56000000000000005</v>
          </cell>
          <cell r="N15">
            <v>22</v>
          </cell>
          <cell r="O15">
            <v>12</v>
          </cell>
          <cell r="P15">
            <v>1.2973967099940702</v>
          </cell>
          <cell r="Q15">
            <v>1.1126474184909145</v>
          </cell>
          <cell r="R15">
            <v>0.9058423829178599</v>
          </cell>
          <cell r="S15">
            <v>0.66219128078097333</v>
          </cell>
          <cell r="T15">
            <v>0.36560639287632896</v>
          </cell>
          <cell r="V15">
            <v>12</v>
          </cell>
          <cell r="W15">
            <v>0.15384978492148393</v>
          </cell>
          <cell r="X15">
            <v>0.13228463962618642</v>
          </cell>
          <cell r="Y15">
            <v>0.11130597937742703</v>
          </cell>
          <cell r="Z15">
            <v>8.6415404006926266E-2</v>
          </cell>
          <cell r="AA15">
            <v>4.7929057091164518E-2</v>
          </cell>
          <cell r="AD15">
            <v>37.004247194324648</v>
          </cell>
          <cell r="AE15">
            <v>38.827998824669805</v>
          </cell>
          <cell r="AF15">
            <v>41.408320762540754</v>
          </cell>
          <cell r="AG15">
            <v>45.500930067545958</v>
          </cell>
          <cell r="AH15">
            <v>53.855547243088772</v>
          </cell>
          <cell r="AL15">
            <v>12</v>
          </cell>
          <cell r="AM15">
            <v>1.1550685436347259</v>
          </cell>
          <cell r="AN15">
            <v>0.92405483490778073</v>
          </cell>
          <cell r="AO15">
            <v>0.69304112618083547</v>
          </cell>
          <cell r="AP15">
            <v>0.46202741745389037</v>
          </cell>
          <cell r="AQ15">
            <v>0.23101370872694518</v>
          </cell>
          <cell r="AS15">
            <v>12</v>
          </cell>
          <cell r="AT15">
            <v>0.22042225443780961</v>
          </cell>
          <cell r="AU15">
            <v>0.17633780355024764</v>
          </cell>
          <cell r="AV15">
            <v>0.13225335266268567</v>
          </cell>
          <cell r="AW15">
            <v>8.816890177512382E-2</v>
          </cell>
          <cell r="AX15">
            <v>4.408445088756191E-2</v>
          </cell>
          <cell r="BA15">
            <v>24.792264875668618</v>
          </cell>
          <cell r="BB15">
            <v>26.127796402772656</v>
          </cell>
          <cell r="BC15">
            <v>27.863030247590562</v>
          </cell>
          <cell r="BD15">
            <v>30.329493925593439</v>
          </cell>
          <cell r="BE15">
            <v>34.627226072894942</v>
          </cell>
        </row>
        <row r="16">
          <cell r="B16">
            <v>90</v>
          </cell>
          <cell r="C16">
            <v>511</v>
          </cell>
          <cell r="D16">
            <v>256</v>
          </cell>
          <cell r="F16">
            <v>14</v>
          </cell>
          <cell r="G16">
            <v>1.6390158215457884</v>
          </cell>
          <cell r="I16">
            <v>14</v>
          </cell>
          <cell r="J16">
            <v>1.7296773068470075</v>
          </cell>
          <cell r="K16">
            <v>0.57999999999999996</v>
          </cell>
          <cell r="N16">
            <v>23</v>
          </cell>
          <cell r="O16">
            <v>13</v>
          </cell>
          <cell r="P16">
            <v>1.4622888266898326</v>
          </cell>
          <cell r="Q16">
            <v>1.2628326307293396</v>
          </cell>
          <cell r="R16">
            <v>1.0294513339896421</v>
          </cell>
          <cell r="S16">
            <v>0.75556463675063656</v>
          </cell>
          <cell r="T16">
            <v>0.41865329108129906</v>
          </cell>
          <cell r="V16">
            <v>13</v>
          </cell>
          <cell r="W16">
            <v>0.16489211669576243</v>
          </cell>
          <cell r="X16">
            <v>0.15018521223842507</v>
          </cell>
          <cell r="Y16">
            <v>0.12360895107178216</v>
          </cell>
          <cell r="Z16">
            <v>9.337335596966323E-2</v>
          </cell>
          <cell r="AA16">
            <v>5.3046898204970105E-2</v>
          </cell>
          <cell r="AD16">
            <v>38.071211008105138</v>
          </cell>
          <cell r="AE16">
            <v>39.935302111946527</v>
          </cell>
          <cell r="AF16">
            <v>42.470214785133983</v>
          </cell>
          <cell r="AG16">
            <v>46.631096344914496</v>
          </cell>
          <cell r="AH16">
            <v>55.062101953238496</v>
          </cell>
          <cell r="AL16">
            <v>13</v>
          </cell>
          <cell r="AM16">
            <v>1.417602554491646</v>
          </cell>
          <cell r="AN16">
            <v>1.1340820435933168</v>
          </cell>
          <cell r="AO16">
            <v>0.85056153269498758</v>
          </cell>
          <cell r="AP16">
            <v>0.56704102179665838</v>
          </cell>
          <cell r="AQ16">
            <v>0.28352051089832919</v>
          </cell>
          <cell r="AS16">
            <v>13</v>
          </cell>
          <cell r="AT16">
            <v>0.26253401085692007</v>
          </cell>
          <cell r="AU16">
            <v>0.21002720868553604</v>
          </cell>
          <cell r="AV16">
            <v>0.15752040651415211</v>
          </cell>
          <cell r="AW16">
            <v>0.10501360434276802</v>
          </cell>
          <cell r="AX16">
            <v>5.2506802171384009E-2</v>
          </cell>
          <cell r="BA16">
            <v>25.265378411633971</v>
          </cell>
          <cell r="BB16">
            <v>26.598914258210968</v>
          </cell>
          <cell r="BC16">
            <v>28.339982398803929</v>
          </cell>
          <cell r="BD16">
            <v>30.828727146189561</v>
          </cell>
          <cell r="BE16">
            <v>35.146386283795508</v>
          </cell>
        </row>
        <row r="17">
          <cell r="B17">
            <v>100</v>
          </cell>
          <cell r="C17">
            <v>1023</v>
          </cell>
          <cell r="D17">
            <v>512</v>
          </cell>
          <cell r="F17">
            <v>15</v>
          </cell>
          <cell r="G17">
            <v>1.8284271247461898</v>
          </cell>
          <cell r="I17">
            <v>15</v>
          </cell>
          <cell r="J17">
            <v>2.1</v>
          </cell>
          <cell r="K17">
            <v>0.6</v>
          </cell>
          <cell r="N17">
            <v>24</v>
          </cell>
          <cell r="O17">
            <v>14</v>
          </cell>
          <cell r="P17">
            <v>1.6390158215457884</v>
          </cell>
          <cell r="Q17">
            <v>1.4136511460832426</v>
          </cell>
          <cell r="R17">
            <v>1.1545227446968533</v>
          </cell>
          <cell r="S17">
            <v>0.84605996708193598</v>
          </cell>
          <cell r="T17">
            <v>0.46810291863347719</v>
          </cell>
          <cell r="V17">
            <v>14</v>
          </cell>
          <cell r="W17">
            <v>0.17672699485595578</v>
          </cell>
          <cell r="X17">
            <v>0.150818515353903</v>
          </cell>
          <cell r="Y17">
            <v>0.12507141070721128</v>
          </cell>
          <cell r="Z17">
            <v>9.0495330331299417E-2</v>
          </cell>
          <cell r="AA17">
            <v>4.9449627552178133E-2</v>
          </cell>
          <cell r="AD17">
            <v>39.066704614192943</v>
          </cell>
          <cell r="AE17">
            <v>40.935169244165145</v>
          </cell>
          <cell r="AF17">
            <v>43.484929789964411</v>
          </cell>
          <cell r="AG17">
            <v>47.711408234944486</v>
          </cell>
          <cell r="AH17">
            <v>56.165983112651688</v>
          </cell>
          <cell r="AL17">
            <v>14</v>
          </cell>
          <cell r="AM17">
            <v>1.7296773068470075</v>
          </cell>
          <cell r="AN17">
            <v>1.383741845477606</v>
          </cell>
          <cell r="AO17">
            <v>1.0378063841082044</v>
          </cell>
          <cell r="AP17">
            <v>0.69187092273880302</v>
          </cell>
          <cell r="AQ17">
            <v>0.34593546136940151</v>
          </cell>
          <cell r="AS17">
            <v>14</v>
          </cell>
          <cell r="AT17">
            <v>0.31207475235536153</v>
          </cell>
          <cell r="AU17">
            <v>0.24965980188428927</v>
          </cell>
          <cell r="AV17">
            <v>0.18724485141321678</v>
          </cell>
          <cell r="AW17">
            <v>0.12482990094214463</v>
          </cell>
          <cell r="AX17">
            <v>6.2414950471072317E-2</v>
          </cell>
          <cell r="BA17">
            <v>25.707675764357255</v>
          </cell>
          <cell r="BB17">
            <v>27.059707353051884</v>
          </cell>
          <cell r="BC17">
            <v>28.796798156163181</v>
          </cell>
          <cell r="BD17">
            <v>31.280110398778046</v>
          </cell>
          <cell r="BE17">
            <v>35.634340563113874</v>
          </cell>
        </row>
        <row r="18">
          <cell r="F18">
            <v>16</v>
          </cell>
          <cell r="G18">
            <v>2.031433133020796</v>
          </cell>
          <cell r="I18">
            <v>16</v>
          </cell>
          <cell r="J18">
            <v>2.5387719203926467</v>
          </cell>
          <cell r="K18">
            <v>0.62</v>
          </cell>
          <cell r="N18">
            <v>25</v>
          </cell>
          <cell r="O18">
            <v>15</v>
          </cell>
          <cell r="P18">
            <v>1.8284271247461898</v>
          </cell>
          <cell r="Q18">
            <v>1.5793953503557587</v>
          </cell>
          <cell r="R18">
            <v>1.2928808199080308</v>
          </cell>
          <cell r="S18">
            <v>0.94895367774327255</v>
          </cell>
          <cell r="T18">
            <v>0.5271355400643265</v>
          </cell>
          <cell r="V18">
            <v>15</v>
          </cell>
          <cell r="W18">
            <v>0.18941130320040145</v>
          </cell>
          <cell r="X18">
            <v>0.16574420427251613</v>
          </cell>
          <cell r="Y18">
            <v>0.13835807521117749</v>
          </cell>
          <cell r="Z18">
            <v>0.10289371066133657</v>
          </cell>
          <cell r="AA18">
            <v>5.9032621430849308E-2</v>
          </cell>
          <cell r="AD18">
            <v>40</v>
          </cell>
          <cell r="AE18">
            <v>41.83669503626701</v>
          </cell>
          <cell r="AF18">
            <v>44.442238853326032</v>
          </cell>
          <cell r="AG18">
            <v>48.731413734867289</v>
          </cell>
          <cell r="AH18">
            <v>57.176846218996921</v>
          </cell>
          <cell r="AL18">
            <v>15</v>
          </cell>
          <cell r="AM18">
            <v>2.1</v>
          </cell>
          <cell r="AN18">
            <v>1.6800000000000002</v>
          </cell>
          <cell r="AO18">
            <v>1.26</v>
          </cell>
          <cell r="AP18">
            <v>0.84000000000000008</v>
          </cell>
          <cell r="AQ18">
            <v>0.42000000000000004</v>
          </cell>
          <cell r="AS18">
            <v>15</v>
          </cell>
          <cell r="AT18">
            <v>0.3703226931529926</v>
          </cell>
          <cell r="AU18">
            <v>0.29625815452239412</v>
          </cell>
          <cell r="AV18">
            <v>0.22219361589179565</v>
          </cell>
          <cell r="AW18">
            <v>0.14812907726119706</v>
          </cell>
          <cell r="AX18">
            <v>7.4064538630598531E-2</v>
          </cell>
          <cell r="BA18">
            <v>26.127796402772656</v>
          </cell>
          <cell r="BB18">
            <v>27.461368800321225</v>
          </cell>
          <cell r="BC18">
            <v>29.216428548527322</v>
          </cell>
          <cell r="BD18">
            <v>31.706504654507764</v>
          </cell>
          <cell r="BE18">
            <v>36.105477566569242</v>
          </cell>
        </row>
        <row r="19">
          <cell r="F19">
            <v>17</v>
          </cell>
          <cell r="G19">
            <v>2.2490095854249419</v>
          </cell>
          <cell r="I19">
            <v>17</v>
          </cell>
          <cell r="J19">
            <v>3.0579402515786085</v>
          </cell>
          <cell r="K19">
            <v>0.64</v>
          </cell>
          <cell r="N19">
            <v>26</v>
          </cell>
          <cell r="O19">
            <v>16</v>
          </cell>
          <cell r="P19">
            <v>2.031433133020796</v>
          </cell>
          <cell r="Q19">
            <v>1.7586116632561031</v>
          </cell>
          <cell r="R19">
            <v>1.4398798046851402</v>
          </cell>
          <cell r="S19">
            <v>1.0618300986299702</v>
          </cell>
          <cell r="T19">
            <v>0.59460047803518701</v>
          </cell>
          <cell r="V19">
            <v>16</v>
          </cell>
          <cell r="W19">
            <v>0.20300600827460613</v>
          </cell>
          <cell r="X19">
            <v>0.17921631290034434</v>
          </cell>
          <cell r="Y19">
            <v>0.14699898477710938</v>
          </cell>
          <cell r="Z19">
            <v>0.11287642088669769</v>
          </cell>
          <cell r="AA19">
            <v>6.7464937970860506E-2</v>
          </cell>
          <cell r="AD19">
            <v>40.870795385807064</v>
          </cell>
          <cell r="AE19">
            <v>42.707142308553742</v>
          </cell>
          <cell r="AF19">
            <v>45.343250058486468</v>
          </cell>
          <cell r="AG19">
            <v>49.654306534727205</v>
          </cell>
          <cell r="AH19">
            <v>58.12511610143563</v>
          </cell>
          <cell r="AL19">
            <v>16</v>
          </cell>
          <cell r="AM19">
            <v>2.5387719203926467</v>
          </cell>
          <cell r="AN19">
            <v>2.0310175363141174</v>
          </cell>
          <cell r="AO19">
            <v>1.5232631522355879</v>
          </cell>
          <cell r="AP19">
            <v>1.0155087681570587</v>
          </cell>
          <cell r="AQ19">
            <v>0.50775438407852935</v>
          </cell>
          <cell r="AS19">
            <v>16</v>
          </cell>
          <cell r="AT19">
            <v>0.43877192039264656</v>
          </cell>
          <cell r="AU19">
            <v>0.35101753631411725</v>
          </cell>
          <cell r="AV19">
            <v>0.26326315223558794</v>
          </cell>
          <cell r="AW19">
            <v>0.17550876815705863</v>
          </cell>
          <cell r="AX19">
            <v>8.7754384078529313E-2</v>
          </cell>
          <cell r="BA19">
            <v>26.504690687123308</v>
          </cell>
          <cell r="BB19">
            <v>27.863030247590562</v>
          </cell>
          <cell r="BC19">
            <v>29.606265091548554</v>
          </cell>
          <cell r="BD19">
            <v>32.113552950216736</v>
          </cell>
          <cell r="BE19">
            <v>36.526331209747774</v>
          </cell>
        </row>
        <row r="20">
          <cell r="F20">
            <v>18</v>
          </cell>
          <cell r="G20">
            <v>2.4822022531844965</v>
          </cell>
          <cell r="I20">
            <v>18</v>
          </cell>
          <cell r="J20">
            <v>3.671491735587451</v>
          </cell>
          <cell r="K20">
            <v>0.66</v>
          </cell>
          <cell r="N20">
            <v>27</v>
          </cell>
          <cell r="O20">
            <v>17</v>
          </cell>
          <cell r="P20">
            <v>2.2490095854249419</v>
          </cell>
          <cell r="Q20">
            <v>1.9433691827656923</v>
          </cell>
          <cell r="R20">
            <v>1.5904995788125189</v>
          </cell>
          <cell r="S20">
            <v>1.1742079045503622</v>
          </cell>
          <cell r="T20">
            <v>0.65311238360740309</v>
          </cell>
          <cell r="V20">
            <v>17</v>
          </cell>
          <cell r="W20">
            <v>0.21757645240414591</v>
          </cell>
          <cell r="X20">
            <v>0.18475751950958919</v>
          </cell>
          <cell r="Y20">
            <v>0.1506197741273787</v>
          </cell>
          <cell r="Z20">
            <v>0.11237780592039193</v>
          </cell>
          <cell r="AA20">
            <v>5.8511905572216083E-2</v>
          </cell>
          <cell r="AD20">
            <v>41.691928656135218</v>
          </cell>
          <cell r="AE20">
            <v>43.535389560453282</v>
          </cell>
          <cell r="AF20">
            <v>46.195785611164197</v>
          </cell>
          <cell r="AG20">
            <v>50.510850036206186</v>
          </cell>
          <cell r="AH20">
            <v>58.996855914896834</v>
          </cell>
          <cell r="AL20">
            <v>17</v>
          </cell>
          <cell r="AM20">
            <v>3.0579402515786085</v>
          </cell>
          <cell r="AN20">
            <v>2.4463522012628869</v>
          </cell>
          <cell r="AO20">
            <v>1.8347641509471651</v>
          </cell>
          <cell r="AP20">
            <v>1.2231761006314434</v>
          </cell>
          <cell r="AQ20">
            <v>0.61158805031572172</v>
          </cell>
          <cell r="AS20">
            <v>17</v>
          </cell>
          <cell r="AT20">
            <v>0.51916833118596184</v>
          </cell>
          <cell r="AU20">
            <v>0.41533466494876947</v>
          </cell>
          <cell r="AV20">
            <v>0.3115009987115771</v>
          </cell>
          <cell r="AW20">
            <v>0.20766733247438474</v>
          </cell>
          <cell r="AX20">
            <v>0.10383366623719237</v>
          </cell>
          <cell r="BA20">
            <v>26.881584971473956</v>
          </cell>
          <cell r="BB20">
            <v>28.225778459464117</v>
          </cell>
          <cell r="BC20">
            <v>29.996101634569786</v>
          </cell>
          <cell r="BD20">
            <v>32.477877425165822</v>
          </cell>
          <cell r="BE20">
            <v>36.947184852926306</v>
          </cell>
        </row>
        <row r="21">
          <cell r="F21">
            <v>19</v>
          </cell>
          <cell r="G21">
            <v>2.7321319661472296</v>
          </cell>
          <cell r="I21">
            <v>19</v>
          </cell>
          <cell r="J21">
            <v>4.3957950643309154</v>
          </cell>
          <cell r="K21">
            <v>0.68</v>
          </cell>
          <cell r="N21">
            <v>28</v>
          </cell>
          <cell r="O21">
            <v>18</v>
          </cell>
          <cell r="P21">
            <v>2.4822022531844965</v>
          </cell>
          <cell r="Q21">
            <v>2.1515729130603214</v>
          </cell>
          <cell r="R21">
            <v>1.7690655458445907</v>
          </cell>
          <cell r="S21">
            <v>1.3066312660763189</v>
          </cell>
          <cell r="T21">
            <v>0.72554771860582834</v>
          </cell>
          <cell r="V21">
            <v>18</v>
          </cell>
          <cell r="W21">
            <v>0.23319266775955461</v>
          </cell>
          <cell r="X21">
            <v>0.20820373029462913</v>
          </cell>
          <cell r="Y21">
            <v>0.17856596703207184</v>
          </cell>
          <cell r="Z21">
            <v>0.13242336152595668</v>
          </cell>
          <cell r="AA21">
            <v>7.2435334998425249E-2</v>
          </cell>
          <cell r="AD21">
            <v>42.470630686057078</v>
          </cell>
          <cell r="AE21">
            <v>44.32123076997032</v>
          </cell>
          <cell r="AF21">
            <v>47.002405448181747</v>
          </cell>
          <cell r="AG21">
            <v>51.307235833425089</v>
          </cell>
          <cell r="AH21">
            <v>59.782901351568675</v>
          </cell>
          <cell r="AL21">
            <v>18</v>
          </cell>
          <cell r="AM21">
            <v>3.671491735587451</v>
          </cell>
          <cell r="AN21">
            <v>2.9371933884699608</v>
          </cell>
          <cell r="AO21">
            <v>2.2028950413524706</v>
          </cell>
          <cell r="AP21">
            <v>1.4685966942349804</v>
          </cell>
          <cell r="AQ21">
            <v>0.7342983471174902</v>
          </cell>
          <cell r="AS21">
            <v>18</v>
          </cell>
          <cell r="AT21">
            <v>0.61355148400884252</v>
          </cell>
          <cell r="AU21">
            <v>0.49084118720707393</v>
          </cell>
          <cell r="AV21">
            <v>0.36813089040530556</v>
          </cell>
          <cell r="AW21">
            <v>0.24542059360353696</v>
          </cell>
          <cell r="AX21">
            <v>0.12271029680176848</v>
          </cell>
          <cell r="BA21">
            <v>27.220371931959619</v>
          </cell>
          <cell r="BB21">
            <v>28.568390277483555</v>
          </cell>
          <cell r="BC21">
            <v>30.329493925593439</v>
          </cell>
          <cell r="BD21">
            <v>32.842201900114915</v>
          </cell>
          <cell r="BE21">
            <v>37.317457773889828</v>
          </cell>
        </row>
        <row r="22">
          <cell r="F22">
            <v>20</v>
          </cell>
          <cell r="G22">
            <v>3</v>
          </cell>
          <cell r="I22">
            <v>20</v>
          </cell>
          <cell r="J22">
            <v>5.25</v>
          </cell>
          <cell r="K22">
            <v>0.7</v>
          </cell>
          <cell r="N22">
            <v>29</v>
          </cell>
          <cell r="O22">
            <v>19</v>
          </cell>
          <cell r="P22">
            <v>2.7321319661472296</v>
          </cell>
          <cell r="Q22">
            <v>2.3734030389920986</v>
          </cell>
          <cell r="R22">
            <v>1.9510154370257367</v>
          </cell>
          <cell r="S22">
            <v>1.4395603329629754</v>
          </cell>
          <cell r="T22">
            <v>0.80270037165405606</v>
          </cell>
          <cell r="V22">
            <v>19</v>
          </cell>
          <cell r="W22">
            <v>0.24992971296273314</v>
          </cell>
          <cell r="X22">
            <v>0.2218301259317772</v>
          </cell>
          <cell r="Y22">
            <v>0.18194989118114591</v>
          </cell>
          <cell r="Z22">
            <v>0.13292906688665651</v>
          </cell>
          <cell r="AA22">
            <v>7.7152653048227715E-2</v>
          </cell>
          <cell r="AD22">
            <v>43.213386604241784</v>
          </cell>
          <cell r="AE22">
            <v>45.070782602372333</v>
          </cell>
          <cell r="AF22">
            <v>47.752799438858894</v>
          </cell>
          <cell r="AG22">
            <v>52.050057424983954</v>
          </cell>
          <cell r="AH22">
            <v>60.54585273688761</v>
          </cell>
          <cell r="AL22">
            <v>19</v>
          </cell>
          <cell r="AM22">
            <v>4.3957950643309154</v>
          </cell>
          <cell r="AN22">
            <v>3.5166360514647326</v>
          </cell>
          <cell r="AO22">
            <v>2.6374770385985493</v>
          </cell>
          <cell r="AP22">
            <v>1.7583180257323663</v>
          </cell>
          <cell r="AQ22">
            <v>0.87915901286618314</v>
          </cell>
          <cell r="AS22">
            <v>19</v>
          </cell>
          <cell r="AT22">
            <v>0.72430332874346437</v>
          </cell>
          <cell r="AU22">
            <v>0.57944266299477176</v>
          </cell>
          <cell r="AV22">
            <v>0.43458199724607871</v>
          </cell>
          <cell r="AW22">
            <v>0.28972133149738588</v>
          </cell>
          <cell r="AX22">
            <v>0.14486066574869294</v>
          </cell>
          <cell r="BA22">
            <v>27.541701089775092</v>
          </cell>
          <cell r="BB22">
            <v>28.911002095502997</v>
          </cell>
          <cell r="BC22">
            <v>30.662316072657521</v>
          </cell>
          <cell r="BD22">
            <v>33.176527924103851</v>
          </cell>
          <cell r="BE22">
            <v>37.680472138177471</v>
          </cell>
        </row>
        <row r="23">
          <cell r="F23">
            <v>21</v>
          </cell>
          <cell r="G23">
            <v>3.2870938501451725</v>
          </cell>
          <cell r="I23">
            <v>21</v>
          </cell>
          <cell r="J23">
            <v>6.2565025247829205</v>
          </cell>
          <cell r="K23">
            <v>0.72</v>
          </cell>
          <cell r="N23">
            <v>30</v>
          </cell>
          <cell r="O23">
            <v>20</v>
          </cell>
          <cell r="P23">
            <v>3</v>
          </cell>
          <cell r="Q23">
            <v>2.6036999999999999</v>
          </cell>
          <cell r="R23">
            <v>2.1372</v>
          </cell>
          <cell r="S23">
            <v>1.5800999999999998</v>
          </cell>
          <cell r="T23">
            <v>0.87990000000000002</v>
          </cell>
          <cell r="V23">
            <v>20</v>
          </cell>
          <cell r="W23">
            <v>0.26786803385277036</v>
          </cell>
          <cell r="X23">
            <v>0.23029696100790131</v>
          </cell>
          <cell r="Y23">
            <v>0.18618456297426333</v>
          </cell>
          <cell r="Z23">
            <v>0.14053966703702447</v>
          </cell>
          <cell r="AA23">
            <v>7.719962834594396E-2</v>
          </cell>
          <cell r="AD23">
            <v>43.920692243099523</v>
          </cell>
          <cell r="AE23">
            <v>45.780025086357675</v>
          </cell>
          <cell r="AF23">
            <v>48.482447528152484</v>
          </cell>
          <cell r="AG23">
            <v>52.769987980532711</v>
          </cell>
          <cell r="AH23">
            <v>61.261422558944936</v>
          </cell>
          <cell r="AL23">
            <v>20</v>
          </cell>
          <cell r="AM23">
            <v>5.25</v>
          </cell>
          <cell r="AN23">
            <v>4.2</v>
          </cell>
          <cell r="AO23">
            <v>3.15</v>
          </cell>
          <cell r="AP23">
            <v>2.1</v>
          </cell>
          <cell r="AQ23">
            <v>1.05</v>
          </cell>
          <cell r="AS23">
            <v>20</v>
          </cell>
          <cell r="AT23">
            <v>0.85420493566908462</v>
          </cell>
          <cell r="AU23">
            <v>0.68336394853526761</v>
          </cell>
          <cell r="AV23">
            <v>0.51252296140145059</v>
          </cell>
          <cell r="AW23">
            <v>0.3416819742676338</v>
          </cell>
          <cell r="AX23">
            <v>0.1708409871338169</v>
          </cell>
          <cell r="BA23">
            <v>27.863030247590562</v>
          </cell>
          <cell r="BB23">
            <v>29.216428548527322</v>
          </cell>
          <cell r="BC23">
            <v>30.995138219721603</v>
          </cell>
          <cell r="BD23">
            <v>33.487933395889513</v>
          </cell>
          <cell r="BE23">
            <v>38.037513426486328</v>
          </cell>
        </row>
        <row r="24">
          <cell r="B24">
            <v>5</v>
          </cell>
          <cell r="C24">
            <v>0.5</v>
          </cell>
          <cell r="D24">
            <v>0.5</v>
          </cell>
          <cell r="F24">
            <v>22</v>
          </cell>
          <cell r="G24">
            <v>3.5947934199881395</v>
          </cell>
          <cell r="I24">
            <v>22</v>
          </cell>
          <cell r="J24">
            <v>7.4414868317755332</v>
          </cell>
          <cell r="K24">
            <v>0.74</v>
          </cell>
          <cell r="N24">
            <v>31</v>
          </cell>
          <cell r="O24">
            <v>21</v>
          </cell>
          <cell r="P24">
            <v>3.2870938501451725</v>
          </cell>
          <cell r="Q24">
            <v>2.8518826243859516</v>
          </cell>
          <cell r="R24">
            <v>2.3466562996186386</v>
          </cell>
          <cell r="S24">
            <v>1.7365716810316947</v>
          </cell>
          <cell r="T24">
            <v>0.97166494210291288</v>
          </cell>
          <cell r="V24">
            <v>21</v>
          </cell>
          <cell r="W24">
            <v>0.28709385014517252</v>
          </cell>
          <cell r="X24">
            <v>0.24818262438595173</v>
          </cell>
          <cell r="Y24">
            <v>0.20945629961863865</v>
          </cell>
          <cell r="Z24">
            <v>0.15647168103169484</v>
          </cell>
          <cell r="AA24">
            <v>9.1764942102912861E-2</v>
          </cell>
          <cell r="AD24">
            <v>44.585942742481357</v>
          </cell>
          <cell r="AE24">
            <v>46.455967430551723</v>
          </cell>
          <cell r="AF24">
            <v>49.18886033229559</v>
          </cell>
          <cell r="AG24">
            <v>53.471660769826336</v>
          </cell>
          <cell r="AH24">
            <v>61.918453772109508</v>
          </cell>
          <cell r="AL24">
            <v>21</v>
          </cell>
          <cell r="AM24">
            <v>6.2565025247829205</v>
          </cell>
          <cell r="AN24">
            <v>5.0052020198263367</v>
          </cell>
          <cell r="AO24">
            <v>3.7539015148697521</v>
          </cell>
          <cell r="AP24">
            <v>2.5026010099131684</v>
          </cell>
          <cell r="AQ24">
            <v>1.2513005049565842</v>
          </cell>
          <cell r="AS24">
            <v>21</v>
          </cell>
          <cell r="AT24">
            <v>1.0065025247829205</v>
          </cell>
          <cell r="AU24">
            <v>0.80520201982633655</v>
          </cell>
          <cell r="AV24">
            <v>0.60390151486975219</v>
          </cell>
          <cell r="AW24">
            <v>0.40260100991316827</v>
          </cell>
          <cell r="AX24">
            <v>0.20130050495658414</v>
          </cell>
          <cell r="BA24">
            <v>28.157256095860227</v>
          </cell>
          <cell r="BB24">
            <v>29.508805955793246</v>
          </cell>
          <cell r="BC24">
            <v>31.280110398778046</v>
          </cell>
          <cell r="BD24">
            <v>33.799338867675175</v>
          </cell>
          <cell r="BE24">
            <v>38.35066605767593</v>
          </cell>
        </row>
        <row r="25">
          <cell r="B25">
            <v>10</v>
          </cell>
          <cell r="C25">
            <v>1.5</v>
          </cell>
          <cell r="D25">
            <v>1</v>
          </cell>
          <cell r="F25">
            <v>23</v>
          </cell>
          <cell r="G25">
            <v>3.9245776533796644</v>
          </cell>
          <cell r="I25">
            <v>23</v>
          </cell>
          <cell r="J25">
            <v>8.8355567243832152</v>
          </cell>
          <cell r="K25">
            <v>0.76</v>
          </cell>
          <cell r="N25">
            <v>32</v>
          </cell>
          <cell r="O25">
            <v>22</v>
          </cell>
          <cell r="P25">
            <v>3.5947934199881395</v>
          </cell>
          <cell r="Q25">
            <v>3.124234961311692</v>
          </cell>
          <cell r="R25">
            <v>2.5749505267375046</v>
          </cell>
          <cell r="S25">
            <v>1.9077568679877055</v>
          </cell>
          <cell r="T25">
            <v>1.0687320837624739</v>
          </cell>
          <cell r="V25">
            <v>22</v>
          </cell>
          <cell r="W25">
            <v>0.30769956984296698</v>
          </cell>
          <cell r="X25">
            <v>0.27235233692574035</v>
          </cell>
          <cell r="Y25">
            <v>0.22829422711886593</v>
          </cell>
          <cell r="Z25">
            <v>0.17118518695601082</v>
          </cell>
          <cell r="AA25">
            <v>9.7067141659560985E-2</v>
          </cell>
          <cell r="AD25">
            <v>45.229416240679988</v>
          </cell>
          <cell r="AE25">
            <v>47.110426931480873</v>
          </cell>
          <cell r="AF25">
            <v>49.861837738505173</v>
          </cell>
          <cell r="AG25">
            <v>54.15637358335789</v>
          </cell>
          <cell r="AH25">
            <v>62.555781631668886</v>
          </cell>
          <cell r="AL25">
            <v>22</v>
          </cell>
          <cell r="AM25">
            <v>7.4414868317755332</v>
          </cell>
          <cell r="AN25">
            <v>5.9531894654204267</v>
          </cell>
          <cell r="AO25">
            <v>4.4648920990653194</v>
          </cell>
          <cell r="AP25">
            <v>2.9765947327102134</v>
          </cell>
          <cell r="AQ25">
            <v>1.4882973663551067</v>
          </cell>
          <cell r="AS25">
            <v>22</v>
          </cell>
          <cell r="AT25">
            <v>1.1849843069926127</v>
          </cell>
          <cell r="AU25">
            <v>0.94798744559408998</v>
          </cell>
          <cell r="AV25">
            <v>0.71099058419556727</v>
          </cell>
          <cell r="AW25">
            <v>0.47399372279704499</v>
          </cell>
          <cell r="AX25">
            <v>0.2369968613985225</v>
          </cell>
          <cell r="BA25">
            <v>28.431345550275779</v>
          </cell>
          <cell r="BB25">
            <v>29.80118336305917</v>
          </cell>
          <cell r="BC25">
            <v>31.564373235931193</v>
          </cell>
          <cell r="BD25">
            <v>34.09469189131628</v>
          </cell>
          <cell r="BE25">
            <v>38.663818688865533</v>
          </cell>
        </row>
        <row r="26">
          <cell r="B26">
            <v>15</v>
          </cell>
          <cell r="C26">
            <v>3.5</v>
          </cell>
          <cell r="D26">
            <v>2</v>
          </cell>
          <cell r="F26">
            <v>24</v>
          </cell>
          <cell r="G26">
            <v>4.2780316430915768</v>
          </cell>
          <cell r="I26">
            <v>24</v>
          </cell>
          <cell r="J26">
            <v>10.47447102993563</v>
          </cell>
          <cell r="K26">
            <v>0.78</v>
          </cell>
          <cell r="N26">
            <v>33</v>
          </cell>
          <cell r="O26">
            <v>23</v>
          </cell>
          <cell r="P26">
            <v>3.9245776533796644</v>
          </cell>
          <cell r="Q26">
            <v>3.4081032341949005</v>
          </cell>
          <cell r="R26">
            <v>2.8064654799317976</v>
          </cell>
          <cell r="S26">
            <v>2.0796336985258841</v>
          </cell>
          <cell r="T26">
            <v>1.1608900698697047</v>
          </cell>
          <cell r="V26">
            <v>23</v>
          </cell>
          <cell r="W26">
            <v>0.32978423339152485</v>
          </cell>
          <cell r="X26">
            <v>0.28386827288320848</v>
          </cell>
          <cell r="Y26">
            <v>0.23151495319429305</v>
          </cell>
          <cell r="Z26">
            <v>0.17187683053817859</v>
          </cell>
          <cell r="AA26">
            <v>9.2157986107230805E-2</v>
          </cell>
          <cell r="AD26">
            <v>45.845161563010116</v>
          </cell>
          <cell r="AE26">
            <v>47.734594805743399</v>
          </cell>
          <cell r="AF26">
            <v>50.503430607741265</v>
          </cell>
          <cell r="AG26">
            <v>54.814188287451351</v>
          </cell>
          <cell r="AH26">
            <v>63.182677965405439</v>
          </cell>
          <cell r="AL26">
            <v>23</v>
          </cell>
          <cell r="AM26">
            <v>8.8355567243832152</v>
          </cell>
          <cell r="AN26">
            <v>7.0684453795065725</v>
          </cell>
          <cell r="AO26">
            <v>5.3013340346299289</v>
          </cell>
          <cell r="AP26">
            <v>3.5342226897532862</v>
          </cell>
          <cell r="AQ26">
            <v>1.7671113448766431</v>
          </cell>
          <cell r="AS26">
            <v>23</v>
          </cell>
          <cell r="AT26">
            <v>1.394069892607682</v>
          </cell>
          <cell r="AU26">
            <v>1.1152559140861458</v>
          </cell>
          <cell r="AV26">
            <v>0.83644193556460955</v>
          </cell>
          <cell r="AW26">
            <v>0.55762795704307289</v>
          </cell>
          <cell r="AX26">
            <v>0.27881397852153644</v>
          </cell>
          <cell r="BA26">
            <v>28.705435004691331</v>
          </cell>
          <cell r="BB26">
            <v>30.079877315295377</v>
          </cell>
          <cell r="BC26">
            <v>31.848636073084339</v>
          </cell>
          <cell r="BD26">
            <v>34.360958982105608</v>
          </cell>
          <cell r="BE26">
            <v>38.976971320055128</v>
          </cell>
        </row>
        <row r="27">
          <cell r="B27">
            <v>20</v>
          </cell>
          <cell r="C27">
            <v>7.5</v>
          </cell>
          <cell r="D27">
            <v>4</v>
          </cell>
          <cell r="F27">
            <v>25</v>
          </cell>
          <cell r="G27">
            <v>4.6568542494923806</v>
          </cell>
          <cell r="I27">
            <v>25</v>
          </cell>
          <cell r="J27">
            <v>12.4</v>
          </cell>
          <cell r="K27">
            <v>0.8</v>
          </cell>
          <cell r="N27">
            <v>34</v>
          </cell>
          <cell r="O27">
            <v>24</v>
          </cell>
          <cell r="P27">
            <v>4.2780316430915768</v>
          </cell>
          <cell r="Q27">
            <v>3.7214597263253628</v>
          </cell>
          <cell r="R27">
            <v>3.0699155070825155</v>
          </cell>
          <cell r="S27">
            <v>2.2742016214674821</v>
          </cell>
          <cell r="T27">
            <v>1.2692919885052709</v>
          </cell>
          <cell r="V27">
            <v>24</v>
          </cell>
          <cell r="W27">
            <v>0.35345398971191244</v>
          </cell>
          <cell r="X27">
            <v>0.31335649213046235</v>
          </cell>
          <cell r="Y27">
            <v>0.26345002715071786</v>
          </cell>
          <cell r="Z27">
            <v>0.19456792294159797</v>
          </cell>
          <cell r="AA27">
            <v>0.10840191863556625</v>
          </cell>
          <cell r="AD27">
            <v>46.430041330048923</v>
          </cell>
          <cell r="AE27">
            <v>48.330142263709867</v>
          </cell>
          <cell r="AF27">
            <v>51.118578408701396</v>
          </cell>
          <cell r="AG27">
            <v>55.44072585486321</v>
          </cell>
          <cell r="AH27">
            <v>63.791742872142052</v>
          </cell>
          <cell r="AL27">
            <v>24</v>
          </cell>
          <cell r="AM27">
            <v>10.47447102993563</v>
          </cell>
          <cell r="AN27">
            <v>8.3795768239485042</v>
          </cell>
          <cell r="AO27">
            <v>6.2846826179613782</v>
          </cell>
          <cell r="AP27">
            <v>4.1897884119742521</v>
          </cell>
          <cell r="AQ27">
            <v>2.0948942059871261</v>
          </cell>
          <cell r="AS27">
            <v>24</v>
          </cell>
          <cell r="AT27">
            <v>1.6389143055524151</v>
          </cell>
          <cell r="AU27">
            <v>1.3111314444419317</v>
          </cell>
          <cell r="AV27">
            <v>0.98334858333144926</v>
          </cell>
          <cell r="AW27">
            <v>0.65556572222096587</v>
          </cell>
          <cell r="AX27">
            <v>0.32778286111048294</v>
          </cell>
          <cell r="BA27">
            <v>28.979524459106884</v>
          </cell>
          <cell r="BB27">
            <v>30.329493925593439</v>
          </cell>
          <cell r="BC27">
            <v>32.113552950216736</v>
          </cell>
          <cell r="BD27">
            <v>34.627226072894942</v>
          </cell>
          <cell r="BE27">
            <v>39.250296194358178</v>
          </cell>
        </row>
        <row r="28">
          <cell r="B28">
            <v>25</v>
          </cell>
          <cell r="C28">
            <v>15.5</v>
          </cell>
          <cell r="D28">
            <v>8</v>
          </cell>
          <cell r="F28">
            <v>26</v>
          </cell>
          <cell r="G28">
            <v>5.062866266041592</v>
          </cell>
          <cell r="I28">
            <v>26</v>
          </cell>
          <cell r="J28">
            <v>14.6609224175611</v>
          </cell>
          <cell r="K28">
            <v>0.82</v>
          </cell>
          <cell r="N28">
            <v>35</v>
          </cell>
          <cell r="O28">
            <v>25</v>
          </cell>
          <cell r="P28">
            <v>4.6568542494923806</v>
          </cell>
          <cell r="Q28">
            <v>4.054257309608067</v>
          </cell>
          <cell r="R28">
            <v>3.3445527219854276</v>
          </cell>
          <cell r="S28">
            <v>2.478377831579845</v>
          </cell>
          <cell r="T28">
            <v>1.3802915995495415</v>
          </cell>
          <cell r="V28">
            <v>25</v>
          </cell>
          <cell r="W28">
            <v>0.37882260640080379</v>
          </cell>
          <cell r="X28">
            <v>0.33279758328270415</v>
          </cell>
          <cell r="Y28">
            <v>0.27463721490291215</v>
          </cell>
          <cell r="Z28">
            <v>0.20417621011236298</v>
          </cell>
          <cell r="AA28">
            <v>0.11099961104427059</v>
          </cell>
          <cell r="AD28">
            <v>47.004247194324648</v>
          </cell>
          <cell r="AE28">
            <v>48.904516930942819</v>
          </cell>
          <cell r="AF28">
            <v>51.667220029142385</v>
          </cell>
          <cell r="AG28">
            <v>56.05100027504308</v>
          </cell>
          <cell r="AH28">
            <v>64.398425477456215</v>
          </cell>
          <cell r="AL28">
            <v>25</v>
          </cell>
          <cell r="AM28">
            <v>12.4</v>
          </cell>
          <cell r="AN28">
            <v>9.9200000000000017</v>
          </cell>
          <cell r="AO28">
            <v>7.4399999999999995</v>
          </cell>
          <cell r="AP28">
            <v>4.9600000000000009</v>
          </cell>
          <cell r="AQ28">
            <v>2.4800000000000004</v>
          </cell>
          <cell r="AS28">
            <v>25</v>
          </cell>
          <cell r="AT28">
            <v>1.9255289700643701</v>
          </cell>
          <cell r="AU28">
            <v>1.5404231760514975</v>
          </cell>
          <cell r="AV28">
            <v>1.1553173820386213</v>
          </cell>
          <cell r="AW28">
            <v>0.77021158802574874</v>
          </cell>
          <cell r="AX28">
            <v>0.38510579401287437</v>
          </cell>
          <cell r="BA28">
            <v>29.216428548527322</v>
          </cell>
          <cell r="BB28">
            <v>30.579110535891502</v>
          </cell>
          <cell r="BC28">
            <v>32.356435933516131</v>
          </cell>
          <cell r="BD28">
            <v>34.893493163684269</v>
          </cell>
          <cell r="BE28">
            <v>39.520459727922798</v>
          </cell>
        </row>
        <row r="29">
          <cell r="B29">
            <v>30</v>
          </cell>
          <cell r="C29">
            <v>31.5</v>
          </cell>
          <cell r="D29">
            <v>16</v>
          </cell>
          <cell r="F29">
            <v>27</v>
          </cell>
          <cell r="G29">
            <v>5.4980191708498847</v>
          </cell>
          <cell r="I29">
            <v>27</v>
          </cell>
          <cell r="J29">
            <v>17.314186320787698</v>
          </cell>
          <cell r="K29">
            <v>0.84</v>
          </cell>
          <cell r="N29">
            <v>36</v>
          </cell>
          <cell r="O29">
            <v>26</v>
          </cell>
          <cell r="P29">
            <v>5.062866266041592</v>
          </cell>
          <cell r="Q29">
            <v>4.408743944469018</v>
          </cell>
          <cell r="R29">
            <v>3.63716312552428</v>
          </cell>
          <cell r="S29">
            <v>2.6914197070277099</v>
          </cell>
          <cell r="T29">
            <v>1.4996209880015197</v>
          </cell>
          <cell r="V29">
            <v>26</v>
          </cell>
          <cell r="W29">
            <v>0.40601201654921137</v>
          </cell>
          <cell r="X29">
            <v>0.354486634860951</v>
          </cell>
          <cell r="Y29">
            <v>0.29261040353885237</v>
          </cell>
          <cell r="Z29">
            <v>0.2130418754478649</v>
          </cell>
          <cell r="AA29">
            <v>0.11932938845197816</v>
          </cell>
          <cell r="AD29">
            <v>47.540284631526092</v>
          </cell>
          <cell r="AE29">
            <v>49.446133440059114</v>
          </cell>
          <cell r="AF29">
            <v>52.199341027338768</v>
          </cell>
          <cell r="AG29">
            <v>56.621068614050692</v>
          </cell>
          <cell r="AH29">
            <v>65.00344105132713</v>
          </cell>
          <cell r="AL29">
            <v>26</v>
          </cell>
          <cell r="AM29">
            <v>14.6609224175611</v>
          </cell>
          <cell r="AN29">
            <v>11.72873793404888</v>
          </cell>
          <cell r="AO29">
            <v>8.7965534505366598</v>
          </cell>
          <cell r="AP29">
            <v>5.8643689670244399</v>
          </cell>
          <cell r="AQ29">
            <v>2.9321844835122199</v>
          </cell>
          <cell r="AS29">
            <v>26</v>
          </cell>
          <cell r="AT29">
            <v>2.2609224175610994</v>
          </cell>
          <cell r="AU29">
            <v>1.8087379340488781</v>
          </cell>
          <cell r="AV29">
            <v>1.3565534505366603</v>
          </cell>
          <cell r="AW29">
            <v>0.90436896702443903</v>
          </cell>
          <cell r="AX29">
            <v>0.45218448351221951</v>
          </cell>
          <cell r="BA29">
            <v>29.45033047434006</v>
          </cell>
          <cell r="BB29">
            <v>30.828727146189561</v>
          </cell>
          <cell r="BC29">
            <v>32.59931891681552</v>
          </cell>
          <cell r="BD29">
            <v>35.146386283795508</v>
          </cell>
          <cell r="BE29">
            <v>39.790623261487418</v>
          </cell>
        </row>
        <row r="30">
          <cell r="B30">
            <v>35</v>
          </cell>
          <cell r="C30">
            <v>63.5</v>
          </cell>
          <cell r="D30">
            <v>32</v>
          </cell>
          <cell r="F30">
            <v>28</v>
          </cell>
          <cell r="G30">
            <v>5.9644045063689921</v>
          </cell>
          <cell r="I30">
            <v>28</v>
          </cell>
          <cell r="J30">
            <v>20.42625995518307</v>
          </cell>
          <cell r="K30">
            <v>0.86</v>
          </cell>
          <cell r="N30">
            <v>37</v>
          </cell>
          <cell r="O30">
            <v>27</v>
          </cell>
          <cell r="P30">
            <v>5.4980191708498847</v>
          </cell>
          <cell r="Q30">
            <v>4.7882248958931646</v>
          </cell>
          <cell r="R30">
            <v>3.9492271704214725</v>
          </cell>
          <cell r="S30">
            <v>2.9205477835554587</v>
          </cell>
          <cell r="T30">
            <v>1.6290630803228208</v>
          </cell>
          <cell r="V30">
            <v>27</v>
          </cell>
          <cell r="W30">
            <v>0.43515290480829272</v>
          </cell>
          <cell r="X30">
            <v>0.37948095142414662</v>
          </cell>
          <cell r="Y30">
            <v>0.31206404489719253</v>
          </cell>
          <cell r="Z30">
            <v>0.2291280765277488</v>
          </cell>
          <cell r="AA30">
            <v>0.12944209232130111</v>
          </cell>
          <cell r="AD30">
            <v>48.071211008105138</v>
          </cell>
          <cell r="AE30">
            <v>49.981218513907905</v>
          </cell>
          <cell r="AF30">
            <v>52.705993248660157</v>
          </cell>
          <cell r="AG30">
            <v>57.175765669822162</v>
          </cell>
          <cell r="AH30">
            <v>65.541743280100334</v>
          </cell>
          <cell r="AL30">
            <v>27</v>
          </cell>
          <cell r="AM30">
            <v>17.314186320787698</v>
          </cell>
          <cell r="AN30">
            <v>13.851349056630159</v>
          </cell>
          <cell r="AO30">
            <v>10.388511792472618</v>
          </cell>
          <cell r="AP30">
            <v>6.9256745283150796</v>
          </cell>
          <cell r="AQ30">
            <v>3.4628372641575398</v>
          </cell>
          <cell r="AS30">
            <v>27</v>
          </cell>
          <cell r="AT30">
            <v>2.6532639032265983</v>
          </cell>
          <cell r="AU30">
            <v>2.1226111225812794</v>
          </cell>
          <cell r="AV30">
            <v>1.5919583419359586</v>
          </cell>
          <cell r="AW30">
            <v>1.0613055612906397</v>
          </cell>
          <cell r="AX30">
            <v>0.53065278064531984</v>
          </cell>
          <cell r="BA30">
            <v>29.684232400152801</v>
          </cell>
          <cell r="BB30">
            <v>31.066913270913183</v>
          </cell>
          <cell r="BC30">
            <v>32.842201900114915</v>
          </cell>
          <cell r="BD30">
            <v>35.390363423454687</v>
          </cell>
          <cell r="BE30">
            <v>40.052446592012309</v>
          </cell>
        </row>
        <row r="31">
          <cell r="B31">
            <v>40</v>
          </cell>
          <cell r="C31">
            <v>127.5</v>
          </cell>
          <cell r="D31">
            <v>64</v>
          </cell>
          <cell r="F31">
            <v>29</v>
          </cell>
          <cell r="G31">
            <v>6.4642639322944575</v>
          </cell>
          <cell r="I31">
            <v>29</v>
          </cell>
          <cell r="J31">
            <v>24.074703862418847</v>
          </cell>
          <cell r="K31">
            <v>0.88</v>
          </cell>
          <cell r="N31">
            <v>38</v>
          </cell>
          <cell r="O31">
            <v>28</v>
          </cell>
          <cell r="P31">
            <v>5.9644045063689921</v>
          </cell>
          <cell r="Q31">
            <v>5.1914176823435705</v>
          </cell>
          <cell r="R31">
            <v>4.2752851501652938</v>
          </cell>
          <cell r="S31">
            <v>3.1653094715300236</v>
          </cell>
          <cell r="T31">
            <v>1.7738139001941382</v>
          </cell>
          <cell r="V31">
            <v>28</v>
          </cell>
          <cell r="W31">
            <v>0.46638533551910744</v>
          </cell>
          <cell r="X31">
            <v>0.4031927864504059</v>
          </cell>
          <cell r="Y31">
            <v>0.32605797974382122</v>
          </cell>
          <cell r="Z31">
            <v>0.24476168797456488</v>
          </cell>
          <cell r="AA31">
            <v>0.14475081987131744</v>
          </cell>
          <cell r="AD31">
            <v>48.571351621712928</v>
          </cell>
          <cell r="AE31">
            <v>50.509688493127967</v>
          </cell>
          <cell r="AF31">
            <v>53.212684955585161</v>
          </cell>
          <cell r="AG31">
            <v>57.699988965458331</v>
          </cell>
          <cell r="AH31">
            <v>66.076345334947405</v>
          </cell>
          <cell r="AL31">
            <v>28</v>
          </cell>
          <cell r="AM31">
            <v>20.42625995518307</v>
          </cell>
          <cell r="AN31">
            <v>16.341007964146456</v>
          </cell>
          <cell r="AO31">
            <v>12.255755973109842</v>
          </cell>
          <cell r="AP31">
            <v>8.1705039820732281</v>
          </cell>
          <cell r="AQ31">
            <v>4.0852519910366141</v>
          </cell>
          <cell r="AS31">
            <v>28</v>
          </cell>
          <cell r="AT31">
            <v>3.1120736343953723</v>
          </cell>
          <cell r="AU31">
            <v>2.4896589075162971</v>
          </cell>
          <cell r="AV31">
            <v>1.8672441806372237</v>
          </cell>
          <cell r="AW31">
            <v>1.2448294537581486</v>
          </cell>
          <cell r="AX31">
            <v>0.62241472687907429</v>
          </cell>
          <cell r="BA31">
            <v>29.918134325965539</v>
          </cell>
          <cell r="BB31">
            <v>31.280110398778046</v>
          </cell>
          <cell r="BC31">
            <v>33.072726100175295</v>
          </cell>
          <cell r="BD31">
            <v>35.634340563113874</v>
          </cell>
          <cell r="BE31">
            <v>40.28554255651148</v>
          </cell>
        </row>
        <row r="32">
          <cell r="B32">
            <v>45</v>
          </cell>
          <cell r="C32">
            <v>255.5</v>
          </cell>
          <cell r="D32">
            <v>128</v>
          </cell>
          <cell r="F32">
            <v>30</v>
          </cell>
          <cell r="G32">
            <v>7</v>
          </cell>
          <cell r="I32">
            <v>30</v>
          </cell>
          <cell r="J32">
            <v>28.35</v>
          </cell>
          <cell r="K32">
            <v>0.9</v>
          </cell>
          <cell r="N32">
            <v>39</v>
          </cell>
          <cell r="O32">
            <v>29</v>
          </cell>
          <cell r="P32">
            <v>6.4642639322944575</v>
          </cell>
          <cell r="Q32">
            <v>5.6323131642081607</v>
          </cell>
          <cell r="R32">
            <v>4.6510378992858623</v>
          </cell>
          <cell r="S32">
            <v>3.4532097926316991</v>
          </cell>
          <cell r="T32">
            <v>1.9366934741154194</v>
          </cell>
          <cell r="V32">
            <v>29</v>
          </cell>
          <cell r="W32">
            <v>0.49985942592546539</v>
          </cell>
          <cell r="X32">
            <v>0.44089548186459027</v>
          </cell>
          <cell r="Y32">
            <v>0.37575274912056855</v>
          </cell>
          <cell r="Z32">
            <v>0.28790032110167552</v>
          </cell>
          <cell r="AA32">
            <v>0.16287957392128116</v>
          </cell>
          <cell r="AD32">
            <v>49.066704614192936</v>
          </cell>
          <cell r="AE32">
            <v>51.033341828534468</v>
          </cell>
          <cell r="AF32">
            <v>53.719431255885922</v>
          </cell>
          <cell r="AG32">
            <v>58.210135614815364</v>
          </cell>
          <cell r="AH32">
            <v>66.589764070576265</v>
          </cell>
          <cell r="AL32">
            <v>29</v>
          </cell>
          <cell r="AM32">
            <v>24.074703862418847</v>
          </cell>
          <cell r="AN32">
            <v>19.259763089935078</v>
          </cell>
          <cell r="AO32">
            <v>14.444822317451308</v>
          </cell>
          <cell r="AP32">
            <v>9.6298815449675388</v>
          </cell>
          <cell r="AQ32">
            <v>4.8149407724837694</v>
          </cell>
          <cell r="AS32">
            <v>29</v>
          </cell>
          <cell r="AT32">
            <v>3.6484439072357766</v>
          </cell>
          <cell r="AU32">
            <v>2.9187551257886213</v>
          </cell>
          <cell r="AV32">
            <v>2.189066344341466</v>
          </cell>
          <cell r="AW32">
            <v>1.4593775628943106</v>
          </cell>
          <cell r="AX32">
            <v>0.72968878144715532</v>
          </cell>
          <cell r="BA32">
            <v>30.12980063735499</v>
          </cell>
          <cell r="BB32">
            <v>31.493307526642905</v>
          </cell>
          <cell r="BC32">
            <v>33.280329748032408</v>
          </cell>
          <cell r="BD32">
            <v>35.878317702773053</v>
          </cell>
          <cell r="BE32">
            <v>40.518638521010644</v>
          </cell>
        </row>
        <row r="33">
          <cell r="B33">
            <v>50</v>
          </cell>
          <cell r="C33">
            <v>511.5</v>
          </cell>
          <cell r="D33">
            <v>256</v>
          </cell>
          <cell r="F33">
            <v>31</v>
          </cell>
          <cell r="G33">
            <v>7.5741877002903433</v>
          </cell>
          <cell r="I33">
            <v>31</v>
          </cell>
          <cell r="J33">
            <v>33.357679571112705</v>
          </cell>
          <cell r="K33">
            <v>0.92</v>
          </cell>
          <cell r="N33">
            <v>40</v>
          </cell>
          <cell r="O33">
            <v>30</v>
          </cell>
          <cell r="P33">
            <v>7</v>
          </cell>
          <cell r="Q33">
            <v>6.1025999999999998</v>
          </cell>
          <cell r="R33">
            <v>5.0421000000000005</v>
          </cell>
          <cell r="S33">
            <v>3.7428999999999997</v>
          </cell>
          <cell r="T33">
            <v>2.1006999999999998</v>
          </cell>
          <cell r="V33">
            <v>30</v>
          </cell>
          <cell r="W33">
            <v>0.5357360677055425</v>
          </cell>
          <cell r="X33">
            <v>0.47028683579183905</v>
          </cell>
          <cell r="Y33">
            <v>0.39106210071413816</v>
          </cell>
          <cell r="Z33">
            <v>0.28969020736830053</v>
          </cell>
          <cell r="AA33">
            <v>0.16400652588458042</v>
          </cell>
          <cell r="AD33">
            <v>49.533352307096472</v>
          </cell>
          <cell r="AE33">
            <v>51.497823295559343</v>
          </cell>
          <cell r="AF33">
            <v>54.213705787583436</v>
          </cell>
          <cell r="AG33">
            <v>58.701446767877648</v>
          </cell>
          <cell r="AH33">
            <v>67.097551508592701</v>
          </cell>
          <cell r="AL33">
            <v>30</v>
          </cell>
          <cell r="AM33">
            <v>28.35</v>
          </cell>
          <cell r="AN33">
            <v>22.680000000000003</v>
          </cell>
          <cell r="AO33">
            <v>17.010000000000002</v>
          </cell>
          <cell r="AP33">
            <v>11.340000000000002</v>
          </cell>
          <cell r="AQ33">
            <v>5.6700000000000008</v>
          </cell>
          <cell r="AS33">
            <v>30</v>
          </cell>
          <cell r="AT33">
            <v>4.2752961375811545</v>
          </cell>
          <cell r="AU33">
            <v>3.4202369100649257</v>
          </cell>
          <cell r="AV33">
            <v>2.5651776825486934</v>
          </cell>
          <cell r="AW33">
            <v>1.7101184550324628</v>
          </cell>
          <cell r="AX33">
            <v>0.85505922751623142</v>
          </cell>
          <cell r="BA33">
            <v>30.329493925593439</v>
          </cell>
          <cell r="BB33">
            <v>31.706504654507764</v>
          </cell>
          <cell r="BC33">
            <v>33.487933395889513</v>
          </cell>
          <cell r="BD33">
            <v>36.105477566569242</v>
          </cell>
          <cell r="BE33">
            <v>40.751734485509814</v>
          </cell>
        </row>
        <row r="34">
          <cell r="B34">
            <v>55</v>
          </cell>
          <cell r="C34">
            <v>1023.5</v>
          </cell>
          <cell r="D34">
            <v>512</v>
          </cell>
          <cell r="F34">
            <v>32</v>
          </cell>
          <cell r="G34">
            <v>8.189586839976279</v>
          </cell>
          <cell r="I34">
            <v>32</v>
          </cell>
          <cell r="J34">
            <v>39.220797956048642</v>
          </cell>
          <cell r="K34">
            <v>0.94</v>
          </cell>
          <cell r="N34">
            <v>41</v>
          </cell>
          <cell r="O34">
            <v>31</v>
          </cell>
          <cell r="P34">
            <v>7.5741877002903433</v>
          </cell>
          <cell r="Q34">
            <v>6.6115084435834408</v>
          </cell>
          <cell r="R34">
            <v>5.4632615882194253</v>
          </cell>
          <cell r="S34">
            <v>4.052190419655334</v>
          </cell>
          <cell r="T34">
            <v>2.2783156602473356</v>
          </cell>
          <cell r="V34">
            <v>31</v>
          </cell>
          <cell r="W34">
            <v>0.57418770029034327</v>
          </cell>
          <cell r="X34">
            <v>0.50890844358344101</v>
          </cell>
          <cell r="Y34">
            <v>0.42116158821942484</v>
          </cell>
          <cell r="Z34">
            <v>0.30929041965533433</v>
          </cell>
          <cell r="AA34">
            <v>0.17761566024733577</v>
          </cell>
          <cell r="AD34">
            <v>50</v>
          </cell>
          <cell r="AE34">
            <v>51.96230476258421</v>
          </cell>
          <cell r="AF34">
            <v>54.692509339255828</v>
          </cell>
          <cell r="AG34">
            <v>59.178112178215827</v>
          </cell>
          <cell r="AH34">
            <v>67.582949939226467</v>
          </cell>
          <cell r="AL34">
            <v>31</v>
          </cell>
          <cell r="AM34">
            <v>33.357679571112705</v>
          </cell>
          <cell r="AN34">
            <v>26.686143656890167</v>
          </cell>
          <cell r="AO34">
            <v>20.014607742667621</v>
          </cell>
          <cell r="AP34">
            <v>13.343071828445083</v>
          </cell>
          <cell r="AQ34">
            <v>6.6715359142225417</v>
          </cell>
          <cell r="AS34">
            <v>31</v>
          </cell>
          <cell r="AT34">
            <v>5.0076795711127033</v>
          </cell>
          <cell r="AU34">
            <v>4.0061436568901634</v>
          </cell>
          <cell r="AV34">
            <v>3.0046077426676199</v>
          </cell>
          <cell r="AW34">
            <v>2.0030718284450817</v>
          </cell>
          <cell r="AX34">
            <v>1.0015359142225408</v>
          </cell>
          <cell r="BA34">
            <v>30.529187213831889</v>
          </cell>
          <cell r="BB34">
            <v>31.919701782372627</v>
          </cell>
          <cell r="BC34">
            <v>33.695537043746626</v>
          </cell>
          <cell r="BD34">
            <v>36.315904388158508</v>
          </cell>
          <cell r="BE34">
            <v>40.984830450008978</v>
          </cell>
        </row>
        <row r="35">
          <cell r="B35">
            <v>60</v>
          </cell>
          <cell r="C35">
            <v>2047.5</v>
          </cell>
          <cell r="D35">
            <v>1024</v>
          </cell>
          <cell r="F35">
            <v>33</v>
          </cell>
          <cell r="G35">
            <v>8.8491553067593287</v>
          </cell>
          <cell r="I35">
            <v>33</v>
          </cell>
          <cell r="J35">
            <v>46.082812923199413</v>
          </cell>
          <cell r="K35">
            <v>0.96</v>
          </cell>
          <cell r="N35">
            <v>42</v>
          </cell>
          <cell r="O35">
            <v>32</v>
          </cell>
          <cell r="P35">
            <v>8.189586839976279</v>
          </cell>
          <cell r="Q35">
            <v>7.1519661873512845</v>
          </cell>
          <cell r="R35">
            <v>5.906330028990892</v>
          </cell>
          <cell r="S35">
            <v>4.3855237528072974</v>
          </cell>
          <cell r="T35">
            <v>2.46506563883286</v>
          </cell>
          <cell r="V35">
            <v>32</v>
          </cell>
          <cell r="W35">
            <v>0.61539913968593574</v>
          </cell>
          <cell r="X35">
            <v>0.54045774376784372</v>
          </cell>
          <cell r="Y35">
            <v>0.44306844077146668</v>
          </cell>
          <cell r="Z35">
            <v>0.33333333315196345</v>
          </cell>
          <cell r="AA35">
            <v>0.18674997858552445</v>
          </cell>
          <cell r="AD35">
            <v>50.435397692903535</v>
          </cell>
          <cell r="AE35">
            <v>52.391506955233744</v>
          </cell>
          <cell r="AF35">
            <v>55.159275389027101</v>
          </cell>
          <cell r="AG35">
            <v>59.632093520341421</v>
          </cell>
          <cell r="AH35">
            <v>68.063981730538742</v>
          </cell>
          <cell r="AL35">
            <v>32</v>
          </cell>
          <cell r="AM35">
            <v>39.220797956048642</v>
          </cell>
          <cell r="AN35">
            <v>31.376638364838914</v>
          </cell>
          <cell r="AO35">
            <v>23.532478773629183</v>
          </cell>
          <cell r="AP35">
            <v>15.688319182419457</v>
          </cell>
          <cell r="AQ35">
            <v>7.8441595912097286</v>
          </cell>
          <cell r="AS35">
            <v>32</v>
          </cell>
          <cell r="AT35">
            <v>5.8631183849359374</v>
          </cell>
          <cell r="AU35">
            <v>4.6904947079487478</v>
          </cell>
          <cell r="AV35">
            <v>3.5178710309615617</v>
          </cell>
          <cell r="AW35">
            <v>2.3452473539743739</v>
          </cell>
          <cell r="AX35">
            <v>1.1726236769871869</v>
          </cell>
          <cell r="BA35">
            <v>30.728880502070336</v>
          </cell>
          <cell r="BB35">
            <v>32.113552950216736</v>
          </cell>
          <cell r="BC35">
            <v>33.903140691603731</v>
          </cell>
          <cell r="BD35">
            <v>36.526331209747774</v>
          </cell>
          <cell r="BE35">
            <v>41.188041754455355</v>
          </cell>
        </row>
        <row r="36">
          <cell r="F36">
            <v>34</v>
          </cell>
          <cell r="G36">
            <v>9.5560632861831518</v>
          </cell>
          <cell r="I36">
            <v>34</v>
          </cell>
          <cell r="J36">
            <v>54.110931329932889</v>
          </cell>
          <cell r="K36">
            <v>0.98</v>
          </cell>
          <cell r="N36">
            <v>43</v>
          </cell>
          <cell r="O36">
            <v>33</v>
          </cell>
          <cell r="P36">
            <v>8.8491553067593287</v>
          </cell>
          <cell r="Q36">
            <v>7.7120388498407557</v>
          </cell>
          <cell r="R36">
            <v>6.3696219898053652</v>
          </cell>
          <cell r="S36">
            <v>4.736067920177593</v>
          </cell>
          <cell r="T36">
            <v>2.6627108318038819</v>
          </cell>
          <cell r="V36">
            <v>33</v>
          </cell>
          <cell r="W36">
            <v>0.6595684667830497</v>
          </cell>
          <cell r="X36">
            <v>0.56007266248947118</v>
          </cell>
          <cell r="Y36">
            <v>0.46329196081447321</v>
          </cell>
          <cell r="Z36">
            <v>0.35054416737029559</v>
          </cell>
          <cell r="AA36">
            <v>0.1976451929710219</v>
          </cell>
          <cell r="AD36">
            <v>50.870795385807064</v>
          </cell>
          <cell r="AE36">
            <v>52.81759316022675</v>
          </cell>
          <cell r="AF36">
            <v>55.604435245632025</v>
          </cell>
          <cell r="AG36">
            <v>60.078368706270226</v>
          </cell>
          <cell r="AH36">
            <v>68.518369035696878</v>
          </cell>
          <cell r="AL36">
            <v>33</v>
          </cell>
          <cell r="AM36">
            <v>46.082812923199413</v>
          </cell>
          <cell r="AN36">
            <v>36.866250338559531</v>
          </cell>
          <cell r="AO36">
            <v>27.649687753919647</v>
          </cell>
          <cell r="AP36">
            <v>18.433125169279766</v>
          </cell>
          <cell r="AQ36">
            <v>9.2165625846398829</v>
          </cell>
          <cell r="AS36">
            <v>33</v>
          </cell>
          <cell r="AT36">
            <v>6.8620149671507704</v>
          </cell>
          <cell r="AU36">
            <v>5.489611973720617</v>
          </cell>
          <cell r="AV36">
            <v>4.1172089802904637</v>
          </cell>
          <cell r="AW36">
            <v>2.7448059868603085</v>
          </cell>
          <cell r="AX36">
            <v>1.3724029934301543</v>
          </cell>
          <cell r="BA36">
            <v>30.928573790308786</v>
          </cell>
          <cell r="BB36">
            <v>32.295715187691279</v>
          </cell>
          <cell r="BC36">
            <v>34.09469189131628</v>
          </cell>
          <cell r="BD36">
            <v>36.73675803133704</v>
          </cell>
          <cell r="BE36">
            <v>41.389172829914081</v>
          </cell>
        </row>
        <row r="37">
          <cell r="F37">
            <v>35</v>
          </cell>
          <cell r="G37">
            <v>10.313708498984759</v>
          </cell>
          <cell r="I37">
            <v>35</v>
          </cell>
          <cell r="J37">
            <v>63.5</v>
          </cell>
          <cell r="K37">
            <v>1</v>
          </cell>
          <cell r="N37">
            <v>44</v>
          </cell>
          <cell r="O37">
            <v>34</v>
          </cell>
          <cell r="P37">
            <v>9.5560632861831518</v>
          </cell>
          <cell r="Q37">
            <v>8.3309759728944712</v>
          </cell>
          <cell r="R37">
            <v>6.8918328419952886</v>
          </cell>
          <cell r="S37">
            <v>5.1287391656944967</v>
          </cell>
          <cell r="T37">
            <v>2.8811530807842201</v>
          </cell>
          <cell r="V37">
            <v>34</v>
          </cell>
          <cell r="W37">
            <v>0.70690797942382311</v>
          </cell>
          <cell r="X37">
            <v>0.61893712305371551</v>
          </cell>
          <cell r="Y37">
            <v>0.52221085218992336</v>
          </cell>
          <cell r="Z37">
            <v>0.39267124551690369</v>
          </cell>
          <cell r="AA37">
            <v>0.21844224898033815</v>
          </cell>
          <cell r="AD37">
            <v>51.285688244217212</v>
          </cell>
          <cell r="AE37">
            <v>53.226994578658328</v>
          </cell>
          <cell r="AF37">
            <v>56.045896281048073</v>
          </cell>
          <cell r="AG37">
            <v>60.491705764657482</v>
          </cell>
          <cell r="AH37">
            <v>68.972756340855</v>
          </cell>
          <cell r="AL37">
            <v>34</v>
          </cell>
          <cell r="AM37">
            <v>54.110931329932889</v>
          </cell>
          <cell r="AN37">
            <v>43.288745063946315</v>
          </cell>
          <cell r="AO37">
            <v>32.466558797959735</v>
          </cell>
          <cell r="AP37">
            <v>21.644372531973158</v>
          </cell>
          <cell r="AQ37">
            <v>10.822186265986579</v>
          </cell>
          <cell r="AS37">
            <v>34</v>
          </cell>
          <cell r="AT37">
            <v>8.0281184067334763</v>
          </cell>
          <cell r="AU37">
            <v>6.4224947253867839</v>
          </cell>
          <cell r="AV37">
            <v>4.8168710440400879</v>
          </cell>
          <cell r="AW37">
            <v>3.2112473626933919</v>
          </cell>
          <cell r="AX37">
            <v>1.605623681346696</v>
          </cell>
          <cell r="BA37">
            <v>31.109552696486158</v>
          </cell>
          <cell r="BB37">
            <v>32.477877425165822</v>
          </cell>
          <cell r="BC37">
            <v>34.272203285175834</v>
          </cell>
          <cell r="BD37">
            <v>36.947184852926306</v>
          </cell>
          <cell r="BE37">
            <v>41.590303905372799</v>
          </cell>
        </row>
        <row r="38">
          <cell r="F38">
            <v>36</v>
          </cell>
          <cell r="G38">
            <v>11.125732532083184</v>
          </cell>
          <cell r="I38">
            <v>36</v>
          </cell>
          <cell r="J38">
            <v>73.746861667008318</v>
          </cell>
          <cell r="K38">
            <v>1.01</v>
          </cell>
          <cell r="N38">
            <v>45</v>
          </cell>
          <cell r="O38">
            <v>35</v>
          </cell>
          <cell r="P38">
            <v>10.313708498984759</v>
          </cell>
          <cell r="Q38">
            <v>9.0048988904635934</v>
          </cell>
          <cell r="R38">
            <v>7.4547485030661838</v>
          </cell>
          <cell r="S38">
            <v>5.5405242056546129</v>
          </cell>
          <cell r="T38">
            <v>3.1106144832938032</v>
          </cell>
          <cell r="V38">
            <v>35</v>
          </cell>
          <cell r="W38">
            <v>0.75764521280160757</v>
          </cell>
          <cell r="X38">
            <v>0.67392291756912215</v>
          </cell>
          <cell r="Y38">
            <v>0.56291566107089519</v>
          </cell>
          <cell r="Z38">
            <v>0.41178503996011617</v>
          </cell>
          <cell r="AA38">
            <v>0.22946140250958313</v>
          </cell>
          <cell r="AD38">
            <v>51.691928656135211</v>
          </cell>
          <cell r="AE38">
            <v>53.623906555539456</v>
          </cell>
          <cell r="AF38">
            <v>56.457855949816349</v>
          </cell>
          <cell r="AG38">
            <v>60.905042823044738</v>
          </cell>
          <cell r="AH38">
            <v>69.385288338144662</v>
          </cell>
          <cell r="AL38">
            <v>35</v>
          </cell>
          <cell r="AM38">
            <v>63.5</v>
          </cell>
          <cell r="AN38">
            <v>50.800000000000004</v>
          </cell>
          <cell r="AO38">
            <v>38.1</v>
          </cell>
          <cell r="AP38">
            <v>25.400000000000002</v>
          </cell>
          <cell r="AQ38">
            <v>12.700000000000001</v>
          </cell>
          <cell r="AS38">
            <v>35</v>
          </cell>
          <cell r="AT38">
            <v>9.3890686700671111</v>
          </cell>
          <cell r="AU38">
            <v>7.5112549360536889</v>
          </cell>
          <cell r="AV38">
            <v>5.6334412020402667</v>
          </cell>
          <cell r="AW38">
            <v>3.7556274680268444</v>
          </cell>
          <cell r="AX38">
            <v>1.8778137340134222</v>
          </cell>
          <cell r="BA38">
            <v>31.280110398778046</v>
          </cell>
          <cell r="BB38">
            <v>32.660039662640372</v>
          </cell>
          <cell r="BC38">
            <v>34.449714679035388</v>
          </cell>
          <cell r="BD38">
            <v>37.135950591746003</v>
          </cell>
          <cell r="BE38">
            <v>41.791434980831518</v>
          </cell>
        </row>
        <row r="39">
          <cell r="F39">
            <v>37</v>
          </cell>
          <cell r="G39">
            <v>11.996038341699768</v>
          </cell>
          <cell r="I39">
            <v>37</v>
          </cell>
          <cell r="J39">
            <v>85.62747641525452</v>
          </cell>
          <cell r="K39">
            <v>1.02</v>
          </cell>
          <cell r="N39">
            <v>46</v>
          </cell>
          <cell r="O39">
            <v>36</v>
          </cell>
          <cell r="P39">
            <v>11.125732532083184</v>
          </cell>
          <cell r="Q39">
            <v>9.7261153795471191</v>
          </cell>
          <cell r="R39">
            <v>8.0405669009365166</v>
          </cell>
          <cell r="S39">
            <v>5.9700680767158358</v>
          </cell>
          <cell r="T39">
            <v>3.3388323328781633</v>
          </cell>
          <cell r="V39">
            <v>36</v>
          </cell>
          <cell r="W39">
            <v>0.81202403309842452</v>
          </cell>
          <cell r="X39">
            <v>0.72121648908352576</v>
          </cell>
          <cell r="Y39">
            <v>0.58581839787033285</v>
          </cell>
          <cell r="Z39">
            <v>0.42954387106122294</v>
          </cell>
          <cell r="AA39">
            <v>0.22821784958436009</v>
          </cell>
          <cell r="AD39">
            <v>52.091594979242075</v>
          </cell>
          <cell r="AE39">
            <v>54.020289560649204</v>
          </cell>
          <cell r="AF39">
            <v>56.869815618584624</v>
          </cell>
          <cell r="AG39">
            <v>61.294362422865476</v>
          </cell>
          <cell r="AH39">
            <v>69.795150761037945</v>
          </cell>
          <cell r="AL39">
            <v>36</v>
          </cell>
          <cell r="AM39">
            <v>73.746861667008318</v>
          </cell>
          <cell r="AN39">
            <v>58.997489333606659</v>
          </cell>
          <cell r="AO39">
            <v>44.248117000204992</v>
          </cell>
          <cell r="AP39">
            <v>29.498744666803329</v>
          </cell>
          <cell r="AQ39">
            <v>14.749372333401665</v>
          </cell>
          <cell r="AS39">
            <v>36</v>
          </cell>
          <cell r="AT39">
            <v>10.246861667008318</v>
          </cell>
          <cell r="AU39">
            <v>8.1974893336066543</v>
          </cell>
          <cell r="AV39">
            <v>6.1481170002049907</v>
          </cell>
          <cell r="AW39">
            <v>4.0987446668033272</v>
          </cell>
          <cell r="AX39">
            <v>2.0493723334016636</v>
          </cell>
          <cell r="BA39">
            <v>31.450668101069933</v>
          </cell>
          <cell r="BB39">
            <v>32.842201900114915</v>
          </cell>
          <cell r="BC39">
            <v>34.627226072894942</v>
          </cell>
          <cell r="BD39">
            <v>37.317457773889828</v>
          </cell>
          <cell r="BE39">
            <v>41.992566056290244</v>
          </cell>
        </row>
        <row r="40">
          <cell r="F40">
            <v>38</v>
          </cell>
          <cell r="G40">
            <v>12.928809012737984</v>
          </cell>
          <cell r="I40">
            <v>38</v>
          </cell>
          <cell r="J40">
            <v>99.401036064365428</v>
          </cell>
          <cell r="K40">
            <v>1.03</v>
          </cell>
          <cell r="N40">
            <v>47</v>
          </cell>
          <cell r="O40">
            <v>37</v>
          </cell>
          <cell r="P40">
            <v>11.996038341699768</v>
          </cell>
          <cell r="Q40">
            <v>10.483337906811427</v>
          </cell>
          <cell r="R40">
            <v>8.6671377018780831</v>
          </cell>
          <cell r="S40">
            <v>6.4166809089752066</v>
          </cell>
          <cell r="T40">
            <v>3.6000111063441</v>
          </cell>
          <cell r="V40">
            <v>37</v>
          </cell>
          <cell r="W40">
            <v>0.87030580961658366</v>
          </cell>
          <cell r="X40">
            <v>0.75722252726430739</v>
          </cell>
          <cell r="Y40">
            <v>0.62657080094156647</v>
          </cell>
          <cell r="Z40">
            <v>0.44661283225937076</v>
          </cell>
          <cell r="AA40">
            <v>0.26117877346593676</v>
          </cell>
          <cell r="AD40">
            <v>52.470630686057078</v>
          </cell>
          <cell r="AE40">
            <v>54.407116521581436</v>
          </cell>
          <cell r="AF40">
            <v>57.263329041432932</v>
          </cell>
          <cell r="AG40">
            <v>61.676518787205197</v>
          </cell>
          <cell r="AH40">
            <v>70.190427169053478</v>
          </cell>
          <cell r="AL40">
            <v>37</v>
          </cell>
          <cell r="AM40">
            <v>85.62747641525452</v>
          </cell>
          <cell r="AN40">
            <v>68.501981132203625</v>
          </cell>
          <cell r="AO40">
            <v>51.376485849152708</v>
          </cell>
          <cell r="AP40">
            <v>34.250990566101812</v>
          </cell>
          <cell r="AQ40">
            <v>17.125495283050906</v>
          </cell>
          <cell r="AS40">
            <v>37</v>
          </cell>
          <cell r="AT40">
            <v>11.880614748246202</v>
          </cell>
          <cell r="AU40">
            <v>9.5044917985969661</v>
          </cell>
          <cell r="AV40">
            <v>7.1283688489477157</v>
          </cell>
          <cell r="AW40">
            <v>4.7522458992984831</v>
          </cell>
          <cell r="AX40">
            <v>2.3761229496492415</v>
          </cell>
          <cell r="BA40">
            <v>31.621225803361821</v>
          </cell>
          <cell r="BB40">
            <v>33.02082518821102</v>
          </cell>
          <cell r="BC40">
            <v>34.804737466754489</v>
          </cell>
          <cell r="BD40">
            <v>37.498964956033646</v>
          </cell>
          <cell r="BE40">
            <v>42.167148737437564</v>
          </cell>
        </row>
        <row r="41">
          <cell r="F41">
            <v>39</v>
          </cell>
          <cell r="G41">
            <v>13.928527864588917</v>
          </cell>
          <cell r="I41">
            <v>39</v>
          </cell>
          <cell r="J41">
            <v>115.36769098598003</v>
          </cell>
          <cell r="K41">
            <v>1.04</v>
          </cell>
          <cell r="N41">
            <v>48</v>
          </cell>
          <cell r="O41">
            <v>38</v>
          </cell>
          <cell r="P41">
            <v>12.928809012737984</v>
          </cell>
          <cell r="Q41">
            <v>11.292021791725356</v>
          </cell>
          <cell r="R41">
            <v>9.3190855363815395</v>
          </cell>
          <cell r="S41">
            <v>6.8962267273944402</v>
          </cell>
          <cell r="T41">
            <v>3.8708854184137524</v>
          </cell>
          <cell r="V41">
            <v>38</v>
          </cell>
          <cell r="W41">
            <v>0.93277067103821665</v>
          </cell>
          <cell r="X41">
            <v>0.80868388491392906</v>
          </cell>
          <cell r="Y41">
            <v>0.65194783450345639</v>
          </cell>
          <cell r="Z41">
            <v>0.4795458184192336</v>
          </cell>
          <cell r="AA41">
            <v>0.2708743120696524</v>
          </cell>
          <cell r="AD41">
            <v>52.849666392872081</v>
          </cell>
          <cell r="AE41">
            <v>54.793943482513676</v>
          </cell>
          <cell r="AF41">
            <v>57.64832002380362</v>
          </cell>
          <cell r="AG41">
            <v>62.054222259937362</v>
          </cell>
          <cell r="AH41">
            <v>70.571129226337533</v>
          </cell>
          <cell r="AL41">
            <v>38</v>
          </cell>
          <cell r="AM41">
            <v>99.401036064365428</v>
          </cell>
          <cell r="AN41">
            <v>79.520828851492354</v>
          </cell>
          <cell r="AO41">
            <v>59.640621638619251</v>
          </cell>
          <cell r="AP41">
            <v>39.760414425746177</v>
          </cell>
          <cell r="AQ41">
            <v>19.880207212873088</v>
          </cell>
          <cell r="AS41">
            <v>38</v>
          </cell>
          <cell r="AT41">
            <v>13.773559649110908</v>
          </cell>
          <cell r="AU41">
            <v>11.018847719288729</v>
          </cell>
          <cell r="AV41">
            <v>8.2641357894665433</v>
          </cell>
          <cell r="AW41">
            <v>5.5094238596443645</v>
          </cell>
          <cell r="AX41">
            <v>2.7547119298221823</v>
          </cell>
          <cell r="BA41">
            <v>31.791783505653711</v>
          </cell>
          <cell r="BB41">
            <v>33.176527924103851</v>
          </cell>
          <cell r="BC41">
            <v>34.982248860614042</v>
          </cell>
          <cell r="BD41">
            <v>37.680472138177471</v>
          </cell>
          <cell r="BE41">
            <v>42.340712512072891</v>
          </cell>
        </row>
        <row r="42">
          <cell r="F42">
            <v>40</v>
          </cell>
          <cell r="G42">
            <v>15</v>
          </cell>
          <cell r="I42">
            <v>40</v>
          </cell>
          <cell r="J42">
            <v>133.875</v>
          </cell>
          <cell r="K42">
            <v>1.05</v>
          </cell>
          <cell r="N42">
            <v>49</v>
          </cell>
          <cell r="O42">
            <v>39</v>
          </cell>
          <cell r="P42">
            <v>13.928527864588917</v>
          </cell>
          <cell r="Q42">
            <v>12.147069150707994</v>
          </cell>
          <cell r="R42">
            <v>10.016004387425889</v>
          </cell>
          <cell r="S42">
            <v>7.4197267934665154</v>
          </cell>
          <cell r="T42">
            <v>4.1702012426579218</v>
          </cell>
          <cell r="V42">
            <v>39</v>
          </cell>
          <cell r="W42">
            <v>0.99971885185093257</v>
          </cell>
          <cell r="X42">
            <v>0.85504735898263817</v>
          </cell>
          <cell r="Y42">
            <v>0.69691885104434981</v>
          </cell>
          <cell r="Z42">
            <v>0.52350006607207522</v>
          </cell>
          <cell r="AA42">
            <v>0.29931582424416936</v>
          </cell>
          <cell r="AD42">
            <v>53.213386604241784</v>
          </cell>
          <cell r="AE42">
            <v>55.170390866416149</v>
          </cell>
          <cell r="AF42">
            <v>58.030740707238266</v>
          </cell>
          <cell r="AG42">
            <v>62.407376554018477</v>
          </cell>
          <cell r="AH42">
            <v>70.951831283621587</v>
          </cell>
          <cell r="AL42">
            <v>39</v>
          </cell>
          <cell r="AM42">
            <v>115.36769098598003</v>
          </cell>
          <cell r="AN42">
            <v>92.294152788784032</v>
          </cell>
          <cell r="AO42">
            <v>69.220614591588017</v>
          </cell>
          <cell r="AP42">
            <v>46.147076394392016</v>
          </cell>
          <cell r="AQ42">
            <v>23.073538197196008</v>
          </cell>
          <cell r="AS42">
            <v>39</v>
          </cell>
          <cell r="AT42">
            <v>15.966654921614605</v>
          </cell>
          <cell r="AU42">
            <v>12.773323937291678</v>
          </cell>
          <cell r="AV42">
            <v>9.579992952968766</v>
          </cell>
          <cell r="AW42">
            <v>6.3866619686458392</v>
          </cell>
          <cell r="AX42">
            <v>3.1933309843229196</v>
          </cell>
          <cell r="BA42">
            <v>31.962341207945599</v>
          </cell>
          <cell r="BB42">
            <v>33.332230659996682</v>
          </cell>
          <cell r="BC42">
            <v>35.146386283795508</v>
          </cell>
          <cell r="BD42">
            <v>37.861979320321296</v>
          </cell>
          <cell r="BE42">
            <v>42.51427628670821</v>
          </cell>
        </row>
        <row r="43">
          <cell r="F43">
            <v>41</v>
          </cell>
          <cell r="G43">
            <v>16.148375400580683</v>
          </cell>
          <cell r="I43">
            <v>41</v>
          </cell>
          <cell r="J43">
            <v>155.32539280599755</v>
          </cell>
          <cell r="K43">
            <v>1.06</v>
          </cell>
          <cell r="N43">
            <v>50</v>
          </cell>
          <cell r="O43">
            <v>40</v>
          </cell>
          <cell r="P43">
            <v>15</v>
          </cell>
          <cell r="Q43">
            <v>13.059000000000001</v>
          </cell>
          <cell r="R43">
            <v>10.782</v>
          </cell>
          <cell r="S43">
            <v>8.0009999999999994</v>
          </cell>
          <cell r="T43">
            <v>4.5</v>
          </cell>
          <cell r="V43">
            <v>40</v>
          </cell>
          <cell r="W43">
            <v>1.0714721354110832</v>
          </cell>
          <cell r="X43">
            <v>0.9119308492920073</v>
          </cell>
          <cell r="Y43">
            <v>0.76599561257411075</v>
          </cell>
          <cell r="Z43">
            <v>0.58127320653348402</v>
          </cell>
          <cell r="AA43">
            <v>0.3297987573420782</v>
          </cell>
          <cell r="AD43">
            <v>53.567039423670657</v>
          </cell>
          <cell r="AE43">
            <v>55.535006783542492</v>
          </cell>
          <cell r="AF43">
            <v>58.38602553461638</v>
          </cell>
          <cell r="AG43">
            <v>62.760530848099599</v>
          </cell>
          <cell r="AH43">
            <v>71.315281959371688</v>
          </cell>
          <cell r="AL43">
            <v>40</v>
          </cell>
          <cell r="AM43">
            <v>133.875</v>
          </cell>
          <cell r="AN43">
            <v>107.10000000000001</v>
          </cell>
          <cell r="AO43">
            <v>80.325000000000003</v>
          </cell>
          <cell r="AP43">
            <v>53.550000000000004</v>
          </cell>
          <cell r="AQ43">
            <v>26.775000000000002</v>
          </cell>
          <cell r="AS43">
            <v>40</v>
          </cell>
          <cell r="AT43">
            <v>18.507309014019967</v>
          </cell>
          <cell r="AU43">
            <v>14.805847211215976</v>
          </cell>
          <cell r="AV43">
            <v>11.104385408411986</v>
          </cell>
          <cell r="AW43">
            <v>7.4029236056079881</v>
          </cell>
          <cell r="AX43">
            <v>3.7014618028039941</v>
          </cell>
          <cell r="BA43">
            <v>32.113552950216736</v>
          </cell>
          <cell r="BB43">
            <v>33.487933395889513</v>
          </cell>
          <cell r="BC43">
            <v>35.309037710234961</v>
          </cell>
          <cell r="BD43">
            <v>38.037513426486328</v>
          </cell>
          <cell r="BE43">
            <v>42.687840061343536</v>
          </cell>
        </row>
        <row r="44">
          <cell r="F44">
            <v>42</v>
          </cell>
          <cell r="G44">
            <v>17.379173679952558</v>
          </cell>
          <cell r="I44">
            <v>42</v>
          </cell>
          <cell r="J44">
            <v>180.18480345945557</v>
          </cell>
          <cell r="K44">
            <v>1.07</v>
          </cell>
          <cell r="N44">
            <v>51</v>
          </cell>
          <cell r="O44">
            <v>41</v>
          </cell>
          <cell r="P44">
            <v>16.148375400580683</v>
          </cell>
          <cell r="Q44">
            <v>14.065234973905774</v>
          </cell>
          <cell r="R44">
            <v>11.621985775797917</v>
          </cell>
          <cell r="S44">
            <v>8.6296918140703163</v>
          </cell>
          <cell r="T44">
            <v>4.8606609955747855</v>
          </cell>
          <cell r="V44">
            <v>41</v>
          </cell>
          <cell r="W44">
            <v>1.148375400580683</v>
          </cell>
          <cell r="X44">
            <v>1.006234973905773</v>
          </cell>
          <cell r="Y44">
            <v>0.839985775797917</v>
          </cell>
          <cell r="Z44">
            <v>0.62869181407031682</v>
          </cell>
          <cell r="AA44">
            <v>0.36066099557478548</v>
          </cell>
          <cell r="AD44">
            <v>53.920692243099523</v>
          </cell>
          <cell r="AE44">
            <v>55.899622700668843</v>
          </cell>
          <cell r="AF44">
            <v>58.741310361994486</v>
          </cell>
          <cell r="AG44">
            <v>63.10587219844583</v>
          </cell>
          <cell r="AH44">
            <v>71.676233707038421</v>
          </cell>
          <cell r="AL44">
            <v>41</v>
          </cell>
          <cell r="AM44">
            <v>155.32539280599755</v>
          </cell>
          <cell r="AN44">
            <v>124.26031424479805</v>
          </cell>
          <cell r="AO44">
            <v>93.195235683598526</v>
          </cell>
          <cell r="AP44">
            <v>62.130157122399027</v>
          </cell>
          <cell r="AQ44">
            <v>31.065078561199513</v>
          </cell>
          <cell r="AS44">
            <v>41</v>
          </cell>
          <cell r="AT44">
            <v>21.450392805997552</v>
          </cell>
          <cell r="AU44">
            <v>17.160314244798045</v>
          </cell>
          <cell r="AV44">
            <v>12.870235683598523</v>
          </cell>
          <cell r="AW44">
            <v>8.5801571223990223</v>
          </cell>
          <cell r="AX44">
            <v>4.2900785611995111</v>
          </cell>
          <cell r="BA44">
            <v>32.259282740196369</v>
          </cell>
          <cell r="BB44">
            <v>33.643636131782344</v>
          </cell>
          <cell r="BC44">
            <v>35.471689136674414</v>
          </cell>
          <cell r="BD44">
            <v>38.194089742081125</v>
          </cell>
          <cell r="BE44">
            <v>42.861403835978855</v>
          </cell>
        </row>
        <row r="45">
          <cell r="F45">
            <v>43</v>
          </cell>
          <cell r="G45">
            <v>18.698310613518661</v>
          </cell>
          <cell r="I45">
            <v>43</v>
          </cell>
          <cell r="J45">
            <v>208.99265815439742</v>
          </cell>
          <cell r="K45">
            <v>1.08</v>
          </cell>
          <cell r="N45">
            <v>52</v>
          </cell>
          <cell r="O45">
            <v>42</v>
          </cell>
          <cell r="P45">
            <v>17.379173679952558</v>
          </cell>
          <cell r="Q45">
            <v>15.182446126806555</v>
          </cell>
          <cell r="R45">
            <v>12.547763396925747</v>
          </cell>
          <cell r="S45">
            <v>9.3221887619265527</v>
          </cell>
          <cell r="T45">
            <v>5.2485104513456724</v>
          </cell>
          <cell r="V45">
            <v>42</v>
          </cell>
          <cell r="W45">
            <v>1.230798279371875</v>
          </cell>
          <cell r="X45">
            <v>1.1172111529007811</v>
          </cell>
          <cell r="Y45">
            <v>0.92577762112783013</v>
          </cell>
          <cell r="Z45">
            <v>0.69249694785623639</v>
          </cell>
          <cell r="AA45">
            <v>0.38784945577088692</v>
          </cell>
          <cell r="AD45">
            <v>54.255972994404218</v>
          </cell>
          <cell r="AE45">
            <v>56.238779717153008</v>
          </cell>
          <cell r="AF45">
            <v>59.09095196730258</v>
          </cell>
          <cell r="AG45">
            <v>63.434756173851497</v>
          </cell>
          <cell r="AH45">
            <v>72.034562459436771</v>
          </cell>
          <cell r="AL45">
            <v>42</v>
          </cell>
          <cell r="AM45">
            <v>180.18480345945557</v>
          </cell>
          <cell r="AN45">
            <v>144.14784276756447</v>
          </cell>
          <cell r="AO45">
            <v>108.11088207567333</v>
          </cell>
          <cell r="AP45">
            <v>72.073921383782235</v>
          </cell>
          <cell r="AQ45">
            <v>36.036960691891117</v>
          </cell>
          <cell r="AS45">
            <v>42</v>
          </cell>
          <cell r="AT45">
            <v>24.859410653458013</v>
          </cell>
          <cell r="AU45">
            <v>19.887528522766416</v>
          </cell>
          <cell r="AV45">
            <v>14.915646392074805</v>
          </cell>
          <cell r="AW45">
            <v>9.9437642613832082</v>
          </cell>
          <cell r="AX45">
            <v>4.9718821306916041</v>
          </cell>
          <cell r="BA45">
            <v>32.405012530176009</v>
          </cell>
          <cell r="BB45">
            <v>33.799338867675175</v>
          </cell>
          <cell r="BC45">
            <v>35.634340563113874</v>
          </cell>
          <cell r="BD45">
            <v>38.35066605767593</v>
          </cell>
          <cell r="BE45">
            <v>43.030177309109042</v>
          </cell>
        </row>
        <row r="46">
          <cell r="F46">
            <v>44</v>
          </cell>
          <cell r="G46">
            <v>20.112126572366307</v>
          </cell>
          <cell r="I46">
            <v>44</v>
          </cell>
          <cell r="J46">
            <v>242.37342918215046</v>
          </cell>
          <cell r="K46">
            <v>1.0900000000000001</v>
          </cell>
          <cell r="N46">
            <v>53</v>
          </cell>
          <cell r="O46">
            <v>43</v>
          </cell>
          <cell r="P46">
            <v>18.698310613518661</v>
          </cell>
          <cell r="Q46">
            <v>16.338583814092605</v>
          </cell>
          <cell r="R46">
            <v>13.509529418267233</v>
          </cell>
          <cell r="S46">
            <v>10.020424657784652</v>
          </cell>
          <cell r="T46">
            <v>5.6394104810372276</v>
          </cell>
          <cell r="V46">
            <v>43</v>
          </cell>
          <cell r="W46">
            <v>1.319136933566103</v>
          </cell>
          <cell r="X46">
            <v>1.1561376872860496</v>
          </cell>
          <cell r="Y46">
            <v>0.96176602134148581</v>
          </cell>
          <cell r="Z46">
            <v>0.6982358958580992</v>
          </cell>
          <cell r="AA46">
            <v>0.39090002969155524</v>
          </cell>
          <cell r="AD46">
            <v>54.585942742481357</v>
          </cell>
          <cell r="AE46">
            <v>56.568265567054013</v>
          </cell>
          <cell r="AF46">
            <v>59.425480572843689</v>
          </cell>
          <cell r="AG46">
            <v>63.763640149257171</v>
          </cell>
          <cell r="AH46">
            <v>72.370053318329937</v>
          </cell>
          <cell r="AL46">
            <v>43</v>
          </cell>
          <cell r="AM46">
            <v>208.99265815439742</v>
          </cell>
          <cell r="AN46">
            <v>167.19412652351795</v>
          </cell>
          <cell r="AO46">
            <v>125.39559489263844</v>
          </cell>
          <cell r="AP46">
            <v>83.597063261758976</v>
          </cell>
          <cell r="AQ46">
            <v>41.798531630879488</v>
          </cell>
          <cell r="AS46">
            <v>43</v>
          </cell>
          <cell r="AT46">
            <v>28.807854694941852</v>
          </cell>
          <cell r="AU46">
            <v>23.046283755953482</v>
          </cell>
          <cell r="AV46">
            <v>17.284712816965111</v>
          </cell>
          <cell r="AW46">
            <v>11.523141877976741</v>
          </cell>
          <cell r="AX46">
            <v>5.7615709389883705</v>
          </cell>
          <cell r="BA46">
            <v>32.550742320155642</v>
          </cell>
          <cell r="BB46">
            <v>33.955041603568006</v>
          </cell>
          <cell r="BC46">
            <v>35.796991989553327</v>
          </cell>
          <cell r="BD46">
            <v>38.507242373270728</v>
          </cell>
          <cell r="BE46">
            <v>43.179964142847631</v>
          </cell>
        </row>
        <row r="47">
          <cell r="F47">
            <v>45</v>
          </cell>
          <cell r="G47">
            <v>21.627416997969519</v>
          </cell>
          <cell r="I47">
            <v>45</v>
          </cell>
          <cell r="J47">
            <v>281.05</v>
          </cell>
          <cell r="K47">
            <v>1.1000000000000001</v>
          </cell>
          <cell r="N47">
            <v>54</v>
          </cell>
          <cell r="O47">
            <v>44</v>
          </cell>
          <cell r="P47">
            <v>20.112126572366307</v>
          </cell>
          <cell r="Q47">
            <v>17.573976198933678</v>
          </cell>
          <cell r="R47">
            <v>14.520955385248474</v>
          </cell>
          <cell r="S47">
            <v>10.768032566844921</v>
          </cell>
          <cell r="T47">
            <v>6.0537500982822579</v>
          </cell>
          <cell r="V47">
            <v>44</v>
          </cell>
          <cell r="W47">
            <v>1.4138159588476462</v>
          </cell>
          <cell r="X47">
            <v>1.2353923848410737</v>
          </cell>
          <cell r="Y47">
            <v>1.0114259669812409</v>
          </cell>
          <cell r="Z47">
            <v>0.74760790906026919</v>
          </cell>
          <cell r="AA47">
            <v>0.41433961724503021</v>
          </cell>
          <cell r="AD47">
            <v>54.915912490558505</v>
          </cell>
          <cell r="AE47">
            <v>56.897751416955018</v>
          </cell>
          <cell r="AF47">
            <v>59.760009178384806</v>
          </cell>
          <cell r="AG47">
            <v>64.08760696397195</v>
          </cell>
          <cell r="AH47">
            <v>72.705544177223089</v>
          </cell>
          <cell r="AL47">
            <v>44</v>
          </cell>
          <cell r="AM47">
            <v>242.37342918215046</v>
          </cell>
          <cell r="AN47">
            <v>193.89874334572039</v>
          </cell>
          <cell r="AO47">
            <v>145.42405750929026</v>
          </cell>
          <cell r="AP47">
            <v>96.949371672860195</v>
          </cell>
          <cell r="AQ47">
            <v>48.474685836430098</v>
          </cell>
          <cell r="AS47">
            <v>44</v>
          </cell>
          <cell r="AT47">
            <v>33.380771027753042</v>
          </cell>
          <cell r="AU47">
            <v>26.704616822202439</v>
          </cell>
          <cell r="AV47">
            <v>20.028462616651822</v>
          </cell>
          <cell r="AW47">
            <v>13.35230841110122</v>
          </cell>
          <cell r="AX47">
            <v>6.6761542055506098</v>
          </cell>
          <cell r="BA47">
            <v>32.696472110135275</v>
          </cell>
          <cell r="BB47">
            <v>34.09469189131628</v>
          </cell>
          <cell r="BC47">
            <v>35.95964341599278</v>
          </cell>
          <cell r="BD47">
            <v>38.663818688865533</v>
          </cell>
          <cell r="BE47">
            <v>43.329750976586219</v>
          </cell>
        </row>
        <row r="48">
          <cell r="F48">
            <v>46</v>
          </cell>
          <cell r="G48">
            <v>23.251465064166357</v>
          </cell>
          <cell r="I48">
            <v>46</v>
          </cell>
          <cell r="J48">
            <v>325.85912455595718</v>
          </cell>
          <cell r="K48">
            <v>1.1100000000000001</v>
          </cell>
          <cell r="N48">
            <v>55</v>
          </cell>
          <cell r="O48">
            <v>45</v>
          </cell>
          <cell r="P48">
            <v>21.627416997969519</v>
          </cell>
          <cell r="Q48">
            <v>18.900199714525563</v>
          </cell>
          <cell r="R48">
            <v>15.604181364035009</v>
          </cell>
          <cell r="S48">
            <v>11.572830835613489</v>
          </cell>
          <cell r="T48">
            <v>6.49903880788984</v>
          </cell>
          <cell r="V48">
            <v>45</v>
          </cell>
          <cell r="W48">
            <v>1.5152904256032116</v>
          </cell>
          <cell r="X48">
            <v>1.3262235155918844</v>
          </cell>
          <cell r="Y48">
            <v>1.083225978786535</v>
          </cell>
          <cell r="Z48">
            <v>0.80479826876856819</v>
          </cell>
          <cell r="AA48">
            <v>0.44528870960758216</v>
          </cell>
          <cell r="AD48">
            <v>55.229416240679981</v>
          </cell>
          <cell r="AE48">
            <v>57.218966664386244</v>
          </cell>
          <cell r="AF48">
            <v>60.086674688654931</v>
          </cell>
          <cell r="AG48">
            <v>64.399012521055653</v>
          </cell>
          <cell r="AH48">
            <v>73.037155126421851</v>
          </cell>
          <cell r="AL48">
            <v>45</v>
          </cell>
          <cell r="AM48">
            <v>281.05</v>
          </cell>
          <cell r="AN48">
            <v>224.84000000000003</v>
          </cell>
          <cell r="AO48">
            <v>168.63</v>
          </cell>
          <cell r="AP48">
            <v>112.42000000000002</v>
          </cell>
          <cell r="AQ48">
            <v>56.210000000000008</v>
          </cell>
          <cell r="AS48">
            <v>45</v>
          </cell>
          <cell r="AT48">
            <v>38.676570817849552</v>
          </cell>
          <cell r="AU48">
            <v>30.941256654279641</v>
          </cell>
          <cell r="AV48">
            <v>23.205942490709731</v>
          </cell>
          <cell r="AW48">
            <v>15.470628327139821</v>
          </cell>
          <cell r="AX48">
            <v>7.7353141635699103</v>
          </cell>
          <cell r="BA48">
            <v>32.842201900114915</v>
          </cell>
          <cell r="BB48">
            <v>34.227825436710944</v>
          </cell>
          <cell r="BC48">
            <v>36.105477566569242</v>
          </cell>
          <cell r="BD48">
            <v>38.82039500446033</v>
          </cell>
          <cell r="BE48">
            <v>43.479537810324807</v>
          </cell>
        </row>
        <row r="49">
          <cell r="F49">
            <v>47</v>
          </cell>
          <cell r="G49">
            <v>24.992076683399535</v>
          </cell>
          <cell r="I49">
            <v>47</v>
          </cell>
          <cell r="J49">
            <v>377.76930817680426</v>
          </cell>
          <cell r="K49">
            <v>1.1200000000000001</v>
          </cell>
          <cell r="N49">
            <v>56</v>
          </cell>
          <cell r="O49">
            <v>46</v>
          </cell>
          <cell r="P49">
            <v>23.251465064166357</v>
          </cell>
          <cell r="Q49">
            <v>20.310154733549314</v>
          </cell>
          <cell r="R49">
            <v>16.757330871744692</v>
          </cell>
          <cell r="S49">
            <v>12.425582930290501</v>
          </cell>
          <cell r="T49">
            <v>6.9545132006921566</v>
          </cell>
          <cell r="V49">
            <v>46</v>
          </cell>
          <cell r="W49">
            <v>1.6240480661968384</v>
          </cell>
          <cell r="X49">
            <v>1.4099550190237515</v>
          </cell>
          <cell r="Y49">
            <v>1.1531495077096832</v>
          </cell>
          <cell r="Z49">
            <v>0.85275209467701174</v>
          </cell>
          <cell r="AA49">
            <v>0.45547439280231661</v>
          </cell>
          <cell r="AD49">
            <v>55.537288901845052</v>
          </cell>
          <cell r="AE49">
            <v>57.53646043868428</v>
          </cell>
          <cell r="AF49">
            <v>60.393379177879737</v>
          </cell>
          <cell r="AG49">
            <v>64.710418078139355</v>
          </cell>
          <cell r="AH49">
            <v>73.340924940105893</v>
          </cell>
          <cell r="AL49">
            <v>46</v>
          </cell>
          <cell r="AM49">
            <v>325.85912455595718</v>
          </cell>
          <cell r="AN49">
            <v>260.68729964476574</v>
          </cell>
          <cell r="AO49">
            <v>195.51547473357431</v>
          </cell>
          <cell r="AP49">
            <v>130.34364982238287</v>
          </cell>
          <cell r="AQ49">
            <v>65.171824911191436</v>
          </cell>
          <cell r="AS49">
            <v>46</v>
          </cell>
          <cell r="AT49">
            <v>44.809124555957169</v>
          </cell>
          <cell r="AU49">
            <v>35.847299644765712</v>
          </cell>
          <cell r="AV49">
            <v>26.885474733574313</v>
          </cell>
          <cell r="AW49">
            <v>17.923649822382856</v>
          </cell>
          <cell r="AX49">
            <v>8.9618249111914281</v>
          </cell>
          <cell r="BA49">
            <v>32.987931690094548</v>
          </cell>
          <cell r="BB49">
            <v>34.360958982105608</v>
          </cell>
          <cell r="BC49">
            <v>36.245762114295424</v>
          </cell>
          <cell r="BD49">
            <v>38.976971320055128</v>
          </cell>
          <cell r="BE49">
            <v>43.629324644063402</v>
          </cell>
        </row>
        <row r="50">
          <cell r="F50">
            <v>48</v>
          </cell>
          <cell r="G50">
            <v>26.857618025475972</v>
          </cell>
          <cell r="I50">
            <v>48</v>
          </cell>
          <cell r="J50">
            <v>437.90148836012787</v>
          </cell>
          <cell r="K50">
            <v>1.1299999999999999</v>
          </cell>
          <cell r="N50">
            <v>57</v>
          </cell>
          <cell r="O50">
            <v>47</v>
          </cell>
          <cell r="P50">
            <v>24.992076683399535</v>
          </cell>
          <cell r="Q50">
            <v>21.823081359944474</v>
          </cell>
          <cell r="R50">
            <v>17.996794419716004</v>
          </cell>
          <cell r="S50">
            <v>13.335772118261991</v>
          </cell>
          <cell r="T50">
            <v>7.4426404363163821</v>
          </cell>
          <cell r="V50">
            <v>47</v>
          </cell>
          <cell r="W50">
            <v>1.740611619233178</v>
          </cell>
          <cell r="X50">
            <v>1.51292662639516</v>
          </cell>
          <cell r="Y50">
            <v>1.2394635479713116</v>
          </cell>
          <cell r="Z50">
            <v>0.91018918797148984</v>
          </cell>
          <cell r="AA50">
            <v>0.48812723562422544</v>
          </cell>
          <cell r="AD50">
            <v>55.845161563010116</v>
          </cell>
          <cell r="AE50">
            <v>57.853954212982316</v>
          </cell>
          <cell r="AF50">
            <v>60.700083667104536</v>
          </cell>
          <cell r="AG50">
            <v>65.021675833900701</v>
          </cell>
          <cell r="AH50">
            <v>73.644694753789935</v>
          </cell>
          <cell r="AL50">
            <v>47</v>
          </cell>
          <cell r="AM50">
            <v>377.76930817680426</v>
          </cell>
          <cell r="AN50">
            <v>302.21544654144344</v>
          </cell>
          <cell r="AO50">
            <v>226.66158490608254</v>
          </cell>
          <cell r="AP50">
            <v>151.10772327072172</v>
          </cell>
          <cell r="AQ50">
            <v>75.55386163536086</v>
          </cell>
          <cell r="AS50">
            <v>47</v>
          </cell>
          <cell r="AT50">
            <v>51.910183620847079</v>
          </cell>
          <cell r="AU50">
            <v>41.528146896677697</v>
          </cell>
          <cell r="AV50">
            <v>31.14611017250823</v>
          </cell>
          <cell r="AW50">
            <v>20.764073448338848</v>
          </cell>
          <cell r="AX50">
            <v>10.382036724169424</v>
          </cell>
          <cell r="BA50">
            <v>33.114246829746719</v>
          </cell>
          <cell r="BB50">
            <v>34.494092527500278</v>
          </cell>
          <cell r="BC50">
            <v>36.386046662021599</v>
          </cell>
          <cell r="BD50">
            <v>39.115214427575864</v>
          </cell>
          <cell r="BE50">
            <v>43.77911147780199</v>
          </cell>
        </row>
        <row r="51">
          <cell r="F51">
            <v>49</v>
          </cell>
          <cell r="G51">
            <v>28.857055729177837</v>
          </cell>
          <cell r="I51">
            <v>49</v>
          </cell>
          <cell r="J51">
            <v>507.55295278468168</v>
          </cell>
          <cell r="K51">
            <v>1.1399999999999999</v>
          </cell>
          <cell r="N51">
            <v>58</v>
          </cell>
          <cell r="O51">
            <v>48</v>
          </cell>
          <cell r="P51">
            <v>26.857618025475972</v>
          </cell>
          <cell r="Q51">
            <v>23.425214441820142</v>
          </cell>
          <cell r="R51">
            <v>19.329427692935056</v>
          </cell>
          <cell r="S51">
            <v>14.269452456935383</v>
          </cell>
          <cell r="T51">
            <v>7.9605979827510778</v>
          </cell>
          <cell r="V51">
            <v>48</v>
          </cell>
          <cell r="W51">
            <v>1.8655413420764368</v>
          </cell>
          <cell r="X51">
            <v>1.6021330818756674</v>
          </cell>
          <cell r="Y51">
            <v>1.3326332732190522</v>
          </cell>
          <cell r="Z51">
            <v>0.93368033867339228</v>
          </cell>
          <cell r="AA51">
            <v>0.51795754643469571</v>
          </cell>
          <cell r="AD51">
            <v>56.142785979989682</v>
          </cell>
          <cell r="AE51">
            <v>58.155157256402767</v>
          </cell>
          <cell r="AF51">
            <v>61.006268532239034</v>
          </cell>
          <cell r="AG51">
            <v>65.330972386106993</v>
          </cell>
          <cell r="AH51">
            <v>73.948464567473962</v>
          </cell>
          <cell r="AL51">
            <v>48</v>
          </cell>
          <cell r="AM51">
            <v>437.90148836012787</v>
          </cell>
          <cell r="AN51">
            <v>350.32119068810232</v>
          </cell>
          <cell r="AO51">
            <v>262.74089301607671</v>
          </cell>
          <cell r="AP51">
            <v>175.16059534405116</v>
          </cell>
          <cell r="AQ51">
            <v>87.58029767202558</v>
          </cell>
          <cell r="AS51">
            <v>48</v>
          </cell>
          <cell r="AT51">
            <v>60.132180183323612</v>
          </cell>
          <cell r="AU51">
            <v>48.105744146658878</v>
          </cell>
          <cell r="AV51">
            <v>36.079308109994173</v>
          </cell>
          <cell r="AW51">
            <v>24.052872073329439</v>
          </cell>
          <cell r="AX51">
            <v>12.02643603666472</v>
          </cell>
          <cell r="BA51">
            <v>33.238809018460984</v>
          </cell>
          <cell r="BB51">
            <v>34.627226072894942</v>
          </cell>
          <cell r="BC51">
            <v>36.526331209747774</v>
          </cell>
          <cell r="BD51">
            <v>39.250296194358178</v>
          </cell>
          <cell r="BE51">
            <v>43.928898311540578</v>
          </cell>
        </row>
        <row r="52">
          <cell r="F52">
            <v>50</v>
          </cell>
          <cell r="G52">
            <v>31</v>
          </cell>
          <cell r="I52">
            <v>50</v>
          </cell>
          <cell r="J52">
            <v>588.22499999999991</v>
          </cell>
          <cell r="K52">
            <v>1.1499999999999999</v>
          </cell>
          <cell r="N52">
            <v>59</v>
          </cell>
          <cell r="O52">
            <v>49</v>
          </cell>
          <cell r="P52">
            <v>28.857055729177837</v>
          </cell>
          <cell r="Q52">
            <v>25.166238301415991</v>
          </cell>
          <cell r="R52">
            <v>20.719366013549685</v>
          </cell>
          <cell r="S52">
            <v>15.268268186307994</v>
          </cell>
          <cell r="T52">
            <v>8.5474599069824766</v>
          </cell>
          <cell r="V52">
            <v>49</v>
          </cell>
          <cell r="W52">
            <v>1.9994377037018651</v>
          </cell>
          <cell r="X52">
            <v>1.7410238595958489</v>
          </cell>
          <cell r="Y52">
            <v>1.389938320614629</v>
          </cell>
          <cell r="Z52">
            <v>0.99881572937261076</v>
          </cell>
          <cell r="AA52">
            <v>0.58686192423139882</v>
          </cell>
          <cell r="AD52">
            <v>56.430041330048923</v>
          </cell>
          <cell r="AE52">
            <v>58.442483247955479</v>
          </cell>
          <cell r="AF52">
            <v>61.289495211956165</v>
          </cell>
          <cell r="AG52">
            <v>65.640268938313284</v>
          </cell>
          <cell r="AH52">
            <v>74.231558509323534</v>
          </cell>
          <cell r="AL52">
            <v>49</v>
          </cell>
          <cell r="AM52">
            <v>507.55295278468168</v>
          </cell>
          <cell r="AN52">
            <v>406.04236222774534</v>
          </cell>
          <cell r="AO52">
            <v>304.53177167080901</v>
          </cell>
          <cell r="AP52">
            <v>203.02118111387267</v>
          </cell>
          <cell r="AQ52">
            <v>101.51059055693634</v>
          </cell>
          <cell r="AS52">
            <v>49</v>
          </cell>
          <cell r="AT52">
            <v>69.651464424553808</v>
          </cell>
          <cell r="AU52">
            <v>55.721171539643024</v>
          </cell>
          <cell r="AV52">
            <v>41.790878654732296</v>
          </cell>
          <cell r="AW52">
            <v>27.860585769821512</v>
          </cell>
          <cell r="AX52">
            <v>13.930292884910756</v>
          </cell>
          <cell r="BA52">
            <v>33.363371207175248</v>
          </cell>
          <cell r="BB52">
            <v>34.760359618289606</v>
          </cell>
          <cell r="BC52">
            <v>36.666615757473956</v>
          </cell>
          <cell r="BD52">
            <v>39.385377961140485</v>
          </cell>
          <cell r="BE52">
            <v>44.067911160744309</v>
          </cell>
        </row>
        <row r="53">
          <cell r="F53">
            <v>51</v>
          </cell>
          <cell r="G53">
            <v>33.296750801161366</v>
          </cell>
          <cell r="I53">
            <v>51</v>
          </cell>
          <cell r="J53">
            <v>681.65492699983838</v>
          </cell>
          <cell r="K53">
            <v>1.1599999999999999</v>
          </cell>
          <cell r="N53">
            <v>60</v>
          </cell>
          <cell r="O53">
            <v>50</v>
          </cell>
          <cell r="P53">
            <v>31</v>
          </cell>
          <cell r="Q53">
            <v>27.0351</v>
          </cell>
          <cell r="R53">
            <v>22.205300000000001</v>
          </cell>
          <cell r="S53">
            <v>16.386599999999998</v>
          </cell>
          <cell r="T53">
            <v>9.1883999999999997</v>
          </cell>
          <cell r="V53">
            <v>50</v>
          </cell>
          <cell r="W53">
            <v>2.1429442708221629</v>
          </cell>
          <cell r="X53">
            <v>1.8688616985840092</v>
          </cell>
          <cell r="Y53">
            <v>1.4859339864503163</v>
          </cell>
          <cell r="Z53">
            <v>1.118331813692004</v>
          </cell>
          <cell r="AA53">
            <v>0.64094009301752308</v>
          </cell>
          <cell r="AD53">
            <v>56.717296680108156</v>
          </cell>
          <cell r="AE53">
            <v>58.729809239508185</v>
          </cell>
          <cell r="AF53">
            <v>61.572721891673297</v>
          </cell>
          <cell r="AG53">
            <v>65.949565490519575</v>
          </cell>
          <cell r="AH53">
            <v>74.51042804689898</v>
          </cell>
          <cell r="AL53">
            <v>50</v>
          </cell>
          <cell r="AM53">
            <v>588.22499999999991</v>
          </cell>
          <cell r="AN53">
            <v>470.57999999999993</v>
          </cell>
          <cell r="AO53">
            <v>352.93499999999995</v>
          </cell>
          <cell r="AP53">
            <v>235.28999999999996</v>
          </cell>
          <cell r="AQ53">
            <v>117.64499999999998</v>
          </cell>
          <cell r="AS53">
            <v>50</v>
          </cell>
          <cell r="AT53">
            <v>80.67204721531823</v>
          </cell>
          <cell r="AU53">
            <v>64.537637772254584</v>
          </cell>
          <cell r="AV53">
            <v>48.403228329190938</v>
          </cell>
          <cell r="AW53">
            <v>32.268818886127292</v>
          </cell>
          <cell r="AX53">
            <v>16.134409443063646</v>
          </cell>
          <cell r="BA53">
            <v>33.487933395889513</v>
          </cell>
          <cell r="BB53">
            <v>34.893493163684269</v>
          </cell>
          <cell r="BC53">
            <v>36.806900305200131</v>
          </cell>
          <cell r="BD53">
            <v>39.520459727922798</v>
          </cell>
          <cell r="BE53">
            <v>44.197188392263818</v>
          </cell>
        </row>
        <row r="54">
          <cell r="F54">
            <v>52</v>
          </cell>
          <cell r="G54">
            <v>35.758347359905123</v>
          </cell>
          <cell r="I54">
            <v>52</v>
          </cell>
          <cell r="J54">
            <v>789.85301886939453</v>
          </cell>
          <cell r="K54">
            <v>1.17</v>
          </cell>
          <cell r="N54">
            <v>61</v>
          </cell>
          <cell r="O54">
            <v>51</v>
          </cell>
          <cell r="P54">
            <v>33.296750801161366</v>
          </cell>
          <cell r="Q54">
            <v>28.928217096048996</v>
          </cell>
          <cell r="R54">
            <v>23.783869097269566</v>
          </cell>
          <cell r="S54">
            <v>17.587343773173433</v>
          </cell>
          <cell r="T54">
            <v>9.8458492119034169</v>
          </cell>
          <cell r="V54">
            <v>51</v>
          </cell>
          <cell r="W54">
            <v>2.296750801161366</v>
          </cell>
          <cell r="X54">
            <v>1.8931170960489965</v>
          </cell>
          <cell r="Y54">
            <v>1.5785690972695647</v>
          </cell>
          <cell r="Z54">
            <v>1.2007437731734356</v>
          </cell>
          <cell r="AA54">
            <v>0.65744921190341721</v>
          </cell>
          <cell r="AD54">
            <v>57.004247194324648</v>
          </cell>
          <cell r="AE54">
            <v>59.016342740868758</v>
          </cell>
          <cell r="AF54">
            <v>61.855948571390428</v>
          </cell>
          <cell r="AG54">
            <v>66.241691764589476</v>
          </cell>
          <cell r="AH54">
            <v>74.789297584474426</v>
          </cell>
          <cell r="AL54">
            <v>51</v>
          </cell>
          <cell r="AM54">
            <v>681.65492699983838</v>
          </cell>
          <cell r="AN54">
            <v>545.32394159987075</v>
          </cell>
          <cell r="AO54">
            <v>408.99295619990301</v>
          </cell>
          <cell r="AP54">
            <v>272.66197079993537</v>
          </cell>
          <cell r="AQ54">
            <v>136.33098539996769</v>
          </cell>
          <cell r="AS54">
            <v>51</v>
          </cell>
          <cell r="AT54">
            <v>93.429926999838472</v>
          </cell>
          <cell r="AU54">
            <v>74.743941599870823</v>
          </cell>
          <cell r="AV54">
            <v>56.05795619990306</v>
          </cell>
          <cell r="AW54">
            <v>37.371970799935411</v>
          </cell>
          <cell r="AX54">
            <v>18.685985399967706</v>
          </cell>
          <cell r="BA54">
            <v>33.612495584603778</v>
          </cell>
          <cell r="BB54">
            <v>35.024397713965918</v>
          </cell>
          <cell r="BC54">
            <v>36.947184852926306</v>
          </cell>
          <cell r="BD54">
            <v>39.655541494705105</v>
          </cell>
          <cell r="BE54">
            <v>44.326465623783335</v>
          </cell>
        </row>
        <row r="55">
          <cell r="F55">
            <v>53</v>
          </cell>
          <cell r="G55">
            <v>38.396621227037308</v>
          </cell>
          <cell r="I55">
            <v>53</v>
          </cell>
          <cell r="J55">
            <v>915.14532082292135</v>
          </cell>
          <cell r="K55">
            <v>1.18</v>
          </cell>
          <cell r="N55">
            <v>62</v>
          </cell>
          <cell r="O55">
            <v>52</v>
          </cell>
          <cell r="P55">
            <v>35.758347359905123</v>
          </cell>
          <cell r="Q55">
            <v>31.081155525229534</v>
          </cell>
          <cell r="R55">
            <v>25.606552544428059</v>
          </cell>
          <cell r="S55">
            <v>18.930469092333773</v>
          </cell>
          <cell r="T55">
            <v>10.570167479587953</v>
          </cell>
          <cell r="V55">
            <v>52</v>
          </cell>
          <cell r="W55">
            <v>2.4615965587437572</v>
          </cell>
          <cell r="X55">
            <v>2.1529384291805371</v>
          </cell>
          <cell r="Y55">
            <v>1.822683447158493</v>
          </cell>
          <cell r="Z55">
            <v>1.3431253191603396</v>
          </cell>
          <cell r="AA55">
            <v>0.72431826768453611</v>
          </cell>
          <cell r="AD55">
            <v>57.27226591292537</v>
          </cell>
          <cell r="AE55">
            <v>59.290380144164828</v>
          </cell>
          <cell r="AF55">
            <v>62.130298748930763</v>
          </cell>
          <cell r="AG55">
            <v>66.530472725664353</v>
          </cell>
          <cell r="AH55">
            <v>75.062532510920803</v>
          </cell>
          <cell r="AL55">
            <v>52</v>
          </cell>
          <cell r="AM55">
            <v>789.85301886939453</v>
          </cell>
          <cell r="AN55">
            <v>631.88241509551563</v>
          </cell>
          <cell r="AO55">
            <v>473.91181132163672</v>
          </cell>
          <cell r="AP55">
            <v>315.94120754775781</v>
          </cell>
          <cell r="AQ55">
            <v>157.97060377387891</v>
          </cell>
          <cell r="AS55">
            <v>52</v>
          </cell>
          <cell r="AT55">
            <v>108.19809186955615</v>
          </cell>
          <cell r="AU55">
            <v>86.558473495644876</v>
          </cell>
          <cell r="AV55">
            <v>64.918855121733714</v>
          </cell>
          <cell r="AW55">
            <v>43.279236747822438</v>
          </cell>
          <cell r="AX55">
            <v>21.639618373911219</v>
          </cell>
          <cell r="BA55">
            <v>33.737057773318043</v>
          </cell>
          <cell r="BB55">
            <v>35.146386283795508</v>
          </cell>
          <cell r="BC55">
            <v>37.075448197698059</v>
          </cell>
          <cell r="BD55">
            <v>39.790623261487418</v>
          </cell>
          <cell r="BE55">
            <v>44.455742855302844</v>
          </cell>
        </row>
        <row r="56">
          <cell r="F56">
            <v>54</v>
          </cell>
          <cell r="G56">
            <v>41.224253144732614</v>
          </cell>
          <cell r="I56">
            <v>54</v>
          </cell>
          <cell r="J56">
            <v>1060.2230944101252</v>
          </cell>
          <cell r="K56">
            <v>1.19</v>
          </cell>
          <cell r="N56">
            <v>63</v>
          </cell>
          <cell r="O56">
            <v>53</v>
          </cell>
          <cell r="P56">
            <v>38.396621227037308</v>
          </cell>
          <cell r="Q56">
            <v>33.42809844025868</v>
          </cell>
          <cell r="R56">
            <v>27.5802930273809</v>
          </cell>
          <cell r="S56">
            <v>20.319491953348145</v>
          </cell>
          <cell r="T56">
            <v>11.338522248344118</v>
          </cell>
          <cell r="V56">
            <v>53</v>
          </cell>
          <cell r="W56">
            <v>2.6382738671321846</v>
          </cell>
          <cell r="X56">
            <v>2.3469429150291461</v>
          </cell>
          <cell r="Y56">
            <v>1.9737404829528415</v>
          </cell>
          <cell r="Z56">
            <v>1.3890228610143716</v>
          </cell>
          <cell r="AA56">
            <v>0.76835476875616493</v>
          </cell>
          <cell r="AD56">
            <v>57.540284631526099</v>
          </cell>
          <cell r="AE56">
            <v>59.564417547460899</v>
          </cell>
          <cell r="AF56">
            <v>62.395461425033538</v>
          </cell>
          <cell r="AG56">
            <v>66.819253686739231</v>
          </cell>
          <cell r="AH56">
            <v>75.318351032805268</v>
          </cell>
          <cell r="AL56">
            <v>53</v>
          </cell>
          <cell r="AM56">
            <v>915.14532082292135</v>
          </cell>
          <cell r="AN56">
            <v>732.11625665833708</v>
          </cell>
          <cell r="AO56">
            <v>549.08719249375281</v>
          </cell>
          <cell r="AP56">
            <v>366.05812832916854</v>
          </cell>
          <cell r="AQ56">
            <v>183.02906416458427</v>
          </cell>
          <cell r="AS56">
            <v>53</v>
          </cell>
          <cell r="AT56">
            <v>125.29230195352682</v>
          </cell>
          <cell r="AU56">
            <v>100.23384156282145</v>
          </cell>
          <cell r="AV56">
            <v>75.17538117211609</v>
          </cell>
          <cell r="AW56">
            <v>50.116920781410727</v>
          </cell>
          <cell r="AX56">
            <v>25.058460390705363</v>
          </cell>
          <cell r="BA56">
            <v>33.861619962032307</v>
          </cell>
          <cell r="BB56">
            <v>35.268374853625097</v>
          </cell>
          <cell r="BC56">
            <v>37.196452985793947</v>
          </cell>
          <cell r="BD56">
            <v>39.925705028269732</v>
          </cell>
          <cell r="BE56">
            <v>44.585020086822361</v>
          </cell>
        </row>
        <row r="57">
          <cell r="F57">
            <v>55</v>
          </cell>
          <cell r="G57">
            <v>44.254833995939045</v>
          </cell>
          <cell r="I57">
            <v>55</v>
          </cell>
          <cell r="J57">
            <v>1228.2</v>
          </cell>
          <cell r="K57">
            <v>1.2</v>
          </cell>
          <cell r="N57">
            <v>64</v>
          </cell>
          <cell r="O57">
            <v>54</v>
          </cell>
          <cell r="P57">
            <v>41.224253144732614</v>
          </cell>
          <cell r="Q57">
            <v>35.947548742206841</v>
          </cell>
          <cell r="R57">
            <v>29.553667079458812</v>
          </cell>
          <cell r="S57">
            <v>21.762283235104348</v>
          </cell>
          <cell r="T57">
            <v>12.111685573922442</v>
          </cell>
          <cell r="V57">
            <v>54</v>
          </cell>
          <cell r="W57">
            <v>2.8276319176953066</v>
          </cell>
          <cell r="X57">
            <v>2.5194503019481616</v>
          </cell>
          <cell r="Y57">
            <v>1.9733740520779115</v>
          </cell>
          <cell r="Z57">
            <v>1.4427912817562039</v>
          </cell>
          <cell r="AA57">
            <v>0.77316332557832368</v>
          </cell>
          <cell r="AD57">
            <v>57.80830335012682</v>
          </cell>
          <cell r="AE57">
            <v>59.838454950756969</v>
          </cell>
          <cell r="AF57">
            <v>62.660624101136307</v>
          </cell>
          <cell r="AG57">
            <v>67.098789255934349</v>
          </cell>
          <cell r="AH57">
            <v>75.574169554689718</v>
          </cell>
          <cell r="AL57">
            <v>54</v>
          </cell>
          <cell r="AM57">
            <v>1060.2230944101252</v>
          </cell>
          <cell r="AN57">
            <v>848.17847552810019</v>
          </cell>
          <cell r="AO57">
            <v>636.13385664607506</v>
          </cell>
          <cell r="AP57">
            <v>424.0892377640501</v>
          </cell>
          <cell r="AQ57">
            <v>212.04461888202505</v>
          </cell>
          <cell r="AS57">
            <v>54</v>
          </cell>
          <cell r="AT57">
            <v>145.07777358720386</v>
          </cell>
          <cell r="AU57">
            <v>116.06221886976311</v>
          </cell>
          <cell r="AV57">
            <v>87.046664152322251</v>
          </cell>
          <cell r="AW57">
            <v>58.031109434881557</v>
          </cell>
          <cell r="AX57">
            <v>29.015554717440779</v>
          </cell>
          <cell r="BA57">
            <v>33.986182150746572</v>
          </cell>
          <cell r="BB57">
            <v>35.390363423454687</v>
          </cell>
          <cell r="BC57">
            <v>37.317457773889828</v>
          </cell>
          <cell r="BD57">
            <v>40.052446592012309</v>
          </cell>
          <cell r="BE57">
            <v>44.71429731834187</v>
          </cell>
        </row>
        <row r="58">
          <cell r="F58">
            <v>56</v>
          </cell>
          <cell r="G58">
            <v>47.502930128332721</v>
          </cell>
          <cell r="I58">
            <v>56</v>
          </cell>
          <cell r="J58">
            <v>1422.6782097755249</v>
          </cell>
          <cell r="K58">
            <v>1.21</v>
          </cell>
          <cell r="N58">
            <v>65</v>
          </cell>
          <cell r="O58">
            <v>55</v>
          </cell>
          <cell r="P58">
            <v>44.254833995939045</v>
          </cell>
          <cell r="Q58">
            <v>38.53268396026413</v>
          </cell>
          <cell r="R58">
            <v>31.642206307096416</v>
          </cell>
          <cell r="S58">
            <v>23.282468165263531</v>
          </cell>
          <cell r="T58">
            <v>12.944538943812169</v>
          </cell>
          <cell r="V58">
            <v>55</v>
          </cell>
          <cell r="W58">
            <v>3.0305808512064303</v>
          </cell>
          <cell r="X58">
            <v>2.5851352180572889</v>
          </cell>
          <cell r="Y58">
            <v>2.0885392276376038</v>
          </cell>
          <cell r="Z58">
            <v>1.5201849301591821</v>
          </cell>
          <cell r="AA58">
            <v>0.8328533698897278</v>
          </cell>
          <cell r="AD58">
            <v>58.071211008105138</v>
          </cell>
          <cell r="AE58">
            <v>60.102437883401088</v>
          </cell>
          <cell r="AF58">
            <v>62.925786777239075</v>
          </cell>
          <cell r="AG58">
            <v>67.36285691246691</v>
          </cell>
          <cell r="AH58">
            <v>75.829988076574182</v>
          </cell>
          <cell r="AL58">
            <v>55</v>
          </cell>
          <cell r="AM58">
            <v>1228.2</v>
          </cell>
          <cell r="AN58">
            <v>982.56000000000006</v>
          </cell>
          <cell r="AO58">
            <v>736.92</v>
          </cell>
          <cell r="AP58">
            <v>491.28000000000003</v>
          </cell>
          <cell r="AQ58">
            <v>245.64000000000001</v>
          </cell>
          <cell r="AS58">
            <v>55</v>
          </cell>
          <cell r="AT58">
            <v>167.97690558987483</v>
          </cell>
          <cell r="AU58">
            <v>134.38152447189987</v>
          </cell>
          <cell r="AV58">
            <v>100.7861433539249</v>
          </cell>
          <cell r="AW58">
            <v>67.190762235949933</v>
          </cell>
          <cell r="AX58">
            <v>33.595381117974966</v>
          </cell>
          <cell r="BA58">
            <v>34.09469189131628</v>
          </cell>
          <cell r="BB58">
            <v>35.512351993284277</v>
          </cell>
          <cell r="BC58">
            <v>37.438462561985709</v>
          </cell>
          <cell r="BD58">
            <v>40.168994574261895</v>
          </cell>
          <cell r="BE58">
            <v>44.843574549861387</v>
          </cell>
        </row>
        <row r="59">
          <cell r="F59">
            <v>57</v>
          </cell>
          <cell r="G59">
            <v>50.984153366799077</v>
          </cell>
          <cell r="I59">
            <v>57</v>
          </cell>
          <cell r="J59">
            <v>1647.8248427703616</v>
          </cell>
          <cell r="K59">
            <v>1.22</v>
          </cell>
          <cell r="N59">
            <v>66</v>
          </cell>
          <cell r="O59">
            <v>56</v>
          </cell>
          <cell r="P59">
            <v>47.502930128332721</v>
          </cell>
          <cell r="Q59">
            <v>41.275295988508304</v>
          </cell>
          <cell r="R59">
            <v>33.888590353552566</v>
          </cell>
          <cell r="S59">
            <v>24.910536559297679</v>
          </cell>
          <cell r="T59">
            <v>13.837603546383322</v>
          </cell>
          <cell r="V59">
            <v>56</v>
          </cell>
          <cell r="W59">
            <v>3.2480961323936768</v>
          </cell>
          <cell r="X59">
            <v>2.7426120282441744</v>
          </cell>
          <cell r="Y59">
            <v>2.24638404645615</v>
          </cell>
          <cell r="Z59">
            <v>1.6280683940341483</v>
          </cell>
          <cell r="AA59">
            <v>0.89306460257115283</v>
          </cell>
          <cell r="AD59">
            <v>58.321281314909029</v>
          </cell>
          <cell r="AE59">
            <v>60.351982057337977</v>
          </cell>
          <cell r="AF59">
            <v>63.17626763611517</v>
          </cell>
          <cell r="AG59">
            <v>67.626924568999456</v>
          </cell>
          <cell r="AH59">
            <v>76.086647524934079</v>
          </cell>
          <cell r="AL59">
            <v>56</v>
          </cell>
          <cell r="AM59">
            <v>1422.6782097755249</v>
          </cell>
          <cell r="AN59">
            <v>1138.14256782042</v>
          </cell>
          <cell r="AO59">
            <v>853.60692586531491</v>
          </cell>
          <cell r="AP59">
            <v>569.07128391021001</v>
          </cell>
          <cell r="AQ59">
            <v>284.53564195510501</v>
          </cell>
          <cell r="AS59">
            <v>56</v>
          </cell>
          <cell r="AT59">
            <v>194.47820977552487</v>
          </cell>
          <cell r="AU59">
            <v>155.58256782041997</v>
          </cell>
          <cell r="AV59">
            <v>116.68692586531495</v>
          </cell>
          <cell r="AW59">
            <v>77.791283910209984</v>
          </cell>
          <cell r="AX59">
            <v>38.895641955104992</v>
          </cell>
          <cell r="BA59">
            <v>34.201198727632011</v>
          </cell>
          <cell r="BB59">
            <v>35.634340563113874</v>
          </cell>
          <cell r="BC59">
            <v>37.55946735008159</v>
          </cell>
          <cell r="BD59">
            <v>40.28554255651148</v>
          </cell>
          <cell r="BE59">
            <v>44.972851781380903</v>
          </cell>
        </row>
        <row r="60">
          <cell r="F60">
            <v>58</v>
          </cell>
          <cell r="G60">
            <v>54.715236050951923</v>
          </cell>
          <cell r="I60">
            <v>58</v>
          </cell>
          <cell r="J60">
            <v>1908.4603298511749</v>
          </cell>
          <cell r="K60">
            <v>1.23</v>
          </cell>
          <cell r="N60">
            <v>67</v>
          </cell>
          <cell r="O60">
            <v>57</v>
          </cell>
          <cell r="P60">
            <v>50.984153366799077</v>
          </cell>
          <cell r="Q60">
            <v>44.310327691085078</v>
          </cell>
          <cell r="R60">
            <v>36.316012443170983</v>
          </cell>
          <cell r="S60">
            <v>26.664712210835919</v>
          </cell>
          <cell r="T60">
            <v>14.815994968391813</v>
          </cell>
          <cell r="V60">
            <v>57</v>
          </cell>
          <cell r="W60">
            <v>3.481223238466356</v>
          </cell>
          <cell r="X60">
            <v>3.0350317025767737</v>
          </cell>
          <cell r="Y60">
            <v>2.4274220896184175</v>
          </cell>
          <cell r="Z60">
            <v>1.7541756515382403</v>
          </cell>
          <cell r="AA60">
            <v>0.97839142200849061</v>
          </cell>
          <cell r="AD60">
            <v>58.571351621712921</v>
          </cell>
          <cell r="AE60">
            <v>60.60152623127486</v>
          </cell>
          <cell r="AF60">
            <v>63.421042351541736</v>
          </cell>
          <cell r="AG60">
            <v>67.890992225532017</v>
          </cell>
          <cell r="AH60">
            <v>76.344973133357612</v>
          </cell>
          <cell r="AL60">
            <v>57</v>
          </cell>
          <cell r="AM60">
            <v>1647.8248427703616</v>
          </cell>
          <cell r="AN60">
            <v>1318.2598742162893</v>
          </cell>
          <cell r="AO60">
            <v>988.69490566221691</v>
          </cell>
          <cell r="AP60">
            <v>659.12993710814465</v>
          </cell>
          <cell r="AQ60">
            <v>329.56496855407232</v>
          </cell>
          <cell r="AS60">
            <v>57</v>
          </cell>
          <cell r="AT60">
            <v>225.14663299483664</v>
          </cell>
          <cell r="AU60">
            <v>180.11730639586926</v>
          </cell>
          <cell r="AV60">
            <v>135.087979796902</v>
          </cell>
          <cell r="AW60">
            <v>90.058653197934632</v>
          </cell>
          <cell r="AX60">
            <v>45.029326598967316</v>
          </cell>
          <cell r="BA60">
            <v>34.307705563947749</v>
          </cell>
          <cell r="BB60">
            <v>35.756329132943463</v>
          </cell>
          <cell r="BC60">
            <v>37.680472138177478</v>
          </cell>
          <cell r="BD60">
            <v>40.402090538761065</v>
          </cell>
          <cell r="BE60">
            <v>45.088151688727308</v>
          </cell>
        </row>
        <row r="61">
          <cell r="F61">
            <v>59</v>
          </cell>
          <cell r="G61">
            <v>58.714111458355703</v>
          </cell>
          <cell r="I61">
            <v>59</v>
          </cell>
          <cell r="J61">
            <v>2210.1605665017755</v>
          </cell>
          <cell r="K61">
            <v>1.24</v>
          </cell>
          <cell r="N61">
            <v>68</v>
          </cell>
          <cell r="O61">
            <v>58</v>
          </cell>
          <cell r="P61">
            <v>54.715236050951923</v>
          </cell>
          <cell r="Q61">
            <v>47.459995750595695</v>
          </cell>
          <cell r="R61">
            <v>38.913475879437009</v>
          </cell>
          <cell r="S61">
            <v>28.572296265807093</v>
          </cell>
          <cell r="T61">
            <v>15.856475407565867</v>
          </cell>
          <cell r="V61">
            <v>58</v>
          </cell>
          <cell r="W61">
            <v>3.7310826841528453</v>
          </cell>
          <cell r="X61">
            <v>3.149668059510617</v>
          </cell>
          <cell r="Y61">
            <v>2.5974634362660254</v>
          </cell>
          <cell r="Z61">
            <v>1.9075840549711742</v>
          </cell>
          <cell r="AA61">
            <v>1.0404804391740541</v>
          </cell>
          <cell r="AD61">
            <v>58.821421928516813</v>
          </cell>
          <cell r="AE61">
            <v>60.851070405211743</v>
          </cell>
          <cell r="AF61">
            <v>63.665817066968295</v>
          </cell>
          <cell r="AG61">
            <v>68.142437172458173</v>
          </cell>
          <cell r="AH61">
            <v>76.60329874178116</v>
          </cell>
          <cell r="AL61">
            <v>58</v>
          </cell>
          <cell r="AM61">
            <v>1908.4603298511749</v>
          </cell>
          <cell r="AN61">
            <v>1526.7682638809401</v>
          </cell>
          <cell r="AO61">
            <v>1145.0761979107049</v>
          </cell>
          <cell r="AP61">
            <v>763.38413194047007</v>
          </cell>
          <cell r="AQ61">
            <v>381.69206597023503</v>
          </cell>
          <cell r="AS61">
            <v>58</v>
          </cell>
          <cell r="AT61">
            <v>260.63548708081339</v>
          </cell>
          <cell r="AU61">
            <v>208.50838966465085</v>
          </cell>
          <cell r="AV61">
            <v>156.38129224848797</v>
          </cell>
          <cell r="AW61">
            <v>104.25419483232542</v>
          </cell>
          <cell r="AX61">
            <v>52.127097416162712</v>
          </cell>
          <cell r="BA61">
            <v>34.41421240026348</v>
          </cell>
          <cell r="BB61">
            <v>35.878317702773053</v>
          </cell>
          <cell r="BC61">
            <v>37.801476926273359</v>
          </cell>
          <cell r="BD61">
            <v>40.518638521010644</v>
          </cell>
          <cell r="BE61">
            <v>45.199736104837825</v>
          </cell>
        </row>
        <row r="62">
          <cell r="F62">
            <v>60</v>
          </cell>
          <cell r="G62">
            <v>63</v>
          </cell>
          <cell r="I62">
            <v>60</v>
          </cell>
          <cell r="J62">
            <v>2559.375</v>
          </cell>
          <cell r="K62">
            <v>1.25</v>
          </cell>
          <cell r="N62">
            <v>69</v>
          </cell>
          <cell r="O62">
            <v>59</v>
          </cell>
          <cell r="P62">
            <v>58.714111458355703</v>
          </cell>
          <cell r="Q62">
            <v>50.940363101269412</v>
          </cell>
          <cell r="R62">
            <v>41.728119013453394</v>
          </cell>
          <cell r="S62">
            <v>30.607666303240826</v>
          </cell>
          <cell r="T62">
            <v>17.003606678339814</v>
          </cell>
          <cell r="V62">
            <v>59</v>
          </cell>
          <cell r="W62">
            <v>3.99887540740378</v>
          </cell>
          <cell r="X62">
            <v>3.4803673506737169</v>
          </cell>
          <cell r="Y62">
            <v>2.8146431340163858</v>
          </cell>
          <cell r="Z62">
            <v>2.0353700374337329</v>
          </cell>
          <cell r="AA62">
            <v>1.1471312707739472</v>
          </cell>
          <cell r="AD62">
            <v>59.066704614192936</v>
          </cell>
          <cell r="AE62">
            <v>61.094954819415335</v>
          </cell>
          <cell r="AF62">
            <v>63.91059178239486</v>
          </cell>
          <cell r="AG62">
            <v>68.385008299388929</v>
          </cell>
          <cell r="AH62">
            <v>76.861624350204693</v>
          </cell>
          <cell r="AL62">
            <v>59</v>
          </cell>
          <cell r="AM62">
            <v>2210.1605665017755</v>
          </cell>
          <cell r="AN62">
            <v>1768.1284532014206</v>
          </cell>
          <cell r="AO62">
            <v>1326.0963399010652</v>
          </cell>
          <cell r="AP62">
            <v>884.0642266007103</v>
          </cell>
          <cell r="AQ62">
            <v>442.03211330035515</v>
          </cell>
          <cell r="AS62">
            <v>59</v>
          </cell>
          <cell r="AT62">
            <v>301.70023665060057</v>
          </cell>
          <cell r="AU62">
            <v>241.36018932048046</v>
          </cell>
          <cell r="AV62">
            <v>181.02014199036034</v>
          </cell>
          <cell r="AW62">
            <v>120.68009466024023</v>
          </cell>
          <cell r="AX62">
            <v>60.340047330120115</v>
          </cell>
          <cell r="BA62">
            <v>34.520719236579211</v>
          </cell>
          <cell r="BB62">
            <v>36.000264155774609</v>
          </cell>
          <cell r="BC62">
            <v>37.922481714369241</v>
          </cell>
          <cell r="BD62">
            <v>40.635186503260229</v>
          </cell>
          <cell r="BE62">
            <v>45.31132052094835</v>
          </cell>
        </row>
        <row r="63">
          <cell r="F63">
            <v>61</v>
          </cell>
          <cell r="G63">
            <v>67.593501602322732</v>
          </cell>
          <cell r="I63">
            <v>61</v>
          </cell>
          <cell r="J63">
            <v>2963.5631311027469</v>
          </cell>
          <cell r="K63">
            <v>1.26</v>
          </cell>
          <cell r="N63">
            <v>70</v>
          </cell>
          <cell r="O63">
            <v>60</v>
          </cell>
          <cell r="P63">
            <v>63</v>
          </cell>
          <cell r="Q63">
            <v>54.589500000000001</v>
          </cell>
          <cell r="R63">
            <v>44.717399999999998</v>
          </cell>
          <cell r="S63">
            <v>32.810400000000001</v>
          </cell>
          <cell r="T63">
            <v>18.276300000000003</v>
          </cell>
          <cell r="V63">
            <v>60</v>
          </cell>
          <cell r="W63">
            <v>4.2858885416442973</v>
          </cell>
          <cell r="X63">
            <v>3.649136898730589</v>
          </cell>
          <cell r="Y63">
            <v>2.9892809865466035</v>
          </cell>
          <cell r="Z63">
            <v>2.2027336967591751</v>
          </cell>
          <cell r="AA63">
            <v>1.2726933216601886</v>
          </cell>
          <cell r="AD63">
            <v>59.300028460644697</v>
          </cell>
          <cell r="AE63">
            <v>61.330461663183208</v>
          </cell>
          <cell r="AF63">
            <v>64.14304723627319</v>
          </cell>
          <cell r="AG63">
            <v>68.627579426319684</v>
          </cell>
          <cell r="AH63">
            <v>77.112805903056142</v>
          </cell>
          <cell r="AL63">
            <v>60</v>
          </cell>
          <cell r="AM63">
            <v>2559.375</v>
          </cell>
          <cell r="AN63">
            <v>2047.5</v>
          </cell>
          <cell r="AO63">
            <v>1535.625</v>
          </cell>
          <cell r="AP63">
            <v>1023.75</v>
          </cell>
          <cell r="AQ63">
            <v>511.875</v>
          </cell>
          <cell r="AS63">
            <v>60</v>
          </cell>
          <cell r="AT63">
            <v>349.21443349822448</v>
          </cell>
          <cell r="AU63">
            <v>279.3715467985794</v>
          </cell>
          <cell r="AV63">
            <v>209.52866009893478</v>
          </cell>
          <cell r="AW63">
            <v>139.6857733992897</v>
          </cell>
          <cell r="AX63">
            <v>69.842886699644851</v>
          </cell>
          <cell r="BA63">
            <v>34.627226072894942</v>
          </cell>
          <cell r="BB63">
            <v>36.105477566569242</v>
          </cell>
          <cell r="BC63">
            <v>38.037513426486328</v>
          </cell>
          <cell r="BD63">
            <v>40.751734485509814</v>
          </cell>
          <cell r="BE63">
            <v>45.422904937058867</v>
          </cell>
        </row>
        <row r="64">
          <cell r="F64">
            <v>62</v>
          </cell>
          <cell r="G64">
            <v>72.516694719810218</v>
          </cell>
          <cell r="I64">
            <v>62</v>
          </cell>
          <cell r="J64">
            <v>3431.3522956038646</v>
          </cell>
          <cell r="K64">
            <v>1.27</v>
          </cell>
          <cell r="N64">
            <v>71</v>
          </cell>
          <cell r="O64">
            <v>61</v>
          </cell>
          <cell r="P64">
            <v>67.593501602322732</v>
          </cell>
          <cell r="Q64">
            <v>58.596806539053574</v>
          </cell>
          <cell r="R64">
            <v>47.977867437328676</v>
          </cell>
          <cell r="S64">
            <v>35.229733035130607</v>
          </cell>
          <cell r="T64">
            <v>19.602115464673592</v>
          </cell>
          <cell r="V64">
            <v>61</v>
          </cell>
          <cell r="W64">
            <v>4.593501602322732</v>
          </cell>
          <cell r="X64">
            <v>4.0073065390535731</v>
          </cell>
          <cell r="Y64">
            <v>3.2604674373286784</v>
          </cell>
          <cell r="Z64">
            <v>2.4193330351306059</v>
          </cell>
          <cell r="AA64">
            <v>1.3258154646735889</v>
          </cell>
          <cell r="AD64">
            <v>59.533352307096465</v>
          </cell>
          <cell r="AE64">
            <v>61.56596850695108</v>
          </cell>
          <cell r="AF64">
            <v>64.368413367596901</v>
          </cell>
          <cell r="AG64">
            <v>68.870150553250454</v>
          </cell>
          <cell r="AH64">
            <v>77.355745991356301</v>
          </cell>
          <cell r="AL64">
            <v>61</v>
          </cell>
          <cell r="AM64">
            <v>2963.5631311027469</v>
          </cell>
          <cell r="AN64">
            <v>2370.8505048821976</v>
          </cell>
          <cell r="AO64">
            <v>1778.1378786616481</v>
          </cell>
          <cell r="AP64">
            <v>1185.4252524410988</v>
          </cell>
          <cell r="AQ64">
            <v>592.7126262205494</v>
          </cell>
          <cell r="AS64">
            <v>61</v>
          </cell>
          <cell r="AT64">
            <v>404.18813110274687</v>
          </cell>
          <cell r="AU64">
            <v>323.35050488219758</v>
          </cell>
          <cell r="AV64">
            <v>242.51287866164807</v>
          </cell>
          <cell r="AW64">
            <v>161.67525244109879</v>
          </cell>
          <cell r="AX64">
            <v>80.837626220549396</v>
          </cell>
          <cell r="BA64">
            <v>34.733732909210673</v>
          </cell>
          <cell r="BB64">
            <v>36.210690977363875</v>
          </cell>
          <cell r="BC64">
            <v>38.14189763688286</v>
          </cell>
          <cell r="BD64">
            <v>40.8682824677594</v>
          </cell>
          <cell r="BE64">
            <v>45.534489353169384</v>
          </cell>
        </row>
        <row r="65">
          <cell r="F65">
            <v>63</v>
          </cell>
          <cell r="G65">
            <v>77.793242454074615</v>
          </cell>
          <cell r="I65">
            <v>63</v>
          </cell>
          <cell r="J65">
            <v>3972.7200361130153</v>
          </cell>
          <cell r="K65">
            <v>1.28</v>
          </cell>
          <cell r="N65">
            <v>72</v>
          </cell>
          <cell r="O65">
            <v>62</v>
          </cell>
          <cell r="P65">
            <v>72.516694719810218</v>
          </cell>
          <cell r="Q65">
            <v>62.842967644187539</v>
          </cell>
          <cell r="R65">
            <v>51.5086082594812</v>
          </cell>
          <cell r="S65">
            <v>37.846462974268952</v>
          </cell>
          <cell r="T65">
            <v>21.124113171880715</v>
          </cell>
          <cell r="V65">
            <v>62</v>
          </cell>
          <cell r="W65">
            <v>4.9231931174874859</v>
          </cell>
          <cell r="X65">
            <v>4.2461611051339645</v>
          </cell>
          <cell r="Y65">
            <v>3.5307408221525236</v>
          </cell>
          <cell r="Z65">
            <v>2.6167299391383452</v>
          </cell>
          <cell r="AA65">
            <v>1.5219977072071238</v>
          </cell>
          <cell r="AD65">
            <v>59.766676153548232</v>
          </cell>
          <cell r="AE65">
            <v>61.801475350718952</v>
          </cell>
          <cell r="AF65">
            <v>64.593779498920611</v>
          </cell>
          <cell r="AG65">
            <v>69.105843627521551</v>
          </cell>
          <cell r="AH65">
            <v>77.59868607965646</v>
          </cell>
          <cell r="AL65">
            <v>62</v>
          </cell>
          <cell r="AM65">
            <v>3431.3522956038646</v>
          </cell>
          <cell r="AN65">
            <v>2745.081836483092</v>
          </cell>
          <cell r="AO65">
            <v>2058.8113773623186</v>
          </cell>
          <cell r="AP65">
            <v>1372.540918241546</v>
          </cell>
          <cell r="AQ65">
            <v>686.27045912077301</v>
          </cell>
          <cell r="AS65">
            <v>62</v>
          </cell>
          <cell r="AT65">
            <v>467.78916450111774</v>
          </cell>
          <cell r="AU65">
            <v>374.23133160089446</v>
          </cell>
          <cell r="AV65">
            <v>280.67349870067051</v>
          </cell>
          <cell r="AW65">
            <v>187.11566580044723</v>
          </cell>
          <cell r="AX65">
            <v>93.557832900223616</v>
          </cell>
          <cell r="BA65">
            <v>34.840239745526404</v>
          </cell>
          <cell r="BB65">
            <v>36.315904388158508</v>
          </cell>
          <cell r="BC65">
            <v>38.246281847279398</v>
          </cell>
          <cell r="BD65">
            <v>40.984830450008978</v>
          </cell>
          <cell r="BE65">
            <v>45.646073769279901</v>
          </cell>
        </row>
        <row r="66">
          <cell r="F66">
            <v>64</v>
          </cell>
          <cell r="G66">
            <v>83.4485062894652</v>
          </cell>
          <cell r="I66">
            <v>64</v>
          </cell>
          <cell r="J66">
            <v>4599.2048883665893</v>
          </cell>
          <cell r="K66">
            <v>1.29</v>
          </cell>
          <cell r="N66">
            <v>73</v>
          </cell>
          <cell r="O66">
            <v>63</v>
          </cell>
          <cell r="P66">
            <v>77.793242454074615</v>
          </cell>
          <cell r="Q66">
            <v>67.470079180418907</v>
          </cell>
          <cell r="R66">
            <v>55.27987808786542</v>
          </cell>
          <cell r="S66">
            <v>40.678086479235617</v>
          </cell>
          <cell r="T66">
            <v>22.700068148098975</v>
          </cell>
          <cell r="V66">
            <v>63</v>
          </cell>
          <cell r="W66">
            <v>5.2765477342643976</v>
          </cell>
          <cell r="X66">
            <v>4.6271115362313679</v>
          </cell>
          <cell r="Y66">
            <v>3.7712698283842201</v>
          </cell>
          <cell r="Z66">
            <v>2.8316235049666645</v>
          </cell>
          <cell r="AA66">
            <v>1.5759549762182594</v>
          </cell>
          <cell r="AD66">
            <v>60</v>
          </cell>
          <cell r="AE66">
            <v>62.033937447710706</v>
          </cell>
          <cell r="AF66">
            <v>64.819145630244321</v>
          </cell>
          <cell r="AG66">
            <v>69.333613546893503</v>
          </cell>
          <cell r="AH66">
            <v>77.841626167956619</v>
          </cell>
          <cell r="AL66">
            <v>63</v>
          </cell>
          <cell r="AM66">
            <v>3972.7200361130153</v>
          </cell>
          <cell r="AN66">
            <v>3178.1760288904125</v>
          </cell>
          <cell r="AO66">
            <v>2383.6320216678091</v>
          </cell>
          <cell r="AP66">
            <v>1589.0880144452062</v>
          </cell>
          <cell r="AQ66">
            <v>794.54400722260311</v>
          </cell>
          <cell r="AS66">
            <v>63</v>
          </cell>
          <cell r="AT66">
            <v>541.36774050915074</v>
          </cell>
          <cell r="AU66">
            <v>433.09419240732041</v>
          </cell>
          <cell r="AV66">
            <v>324.82064430549053</v>
          </cell>
          <cell r="AW66">
            <v>216.5470962036602</v>
          </cell>
          <cell r="AX66">
            <v>108.2735481018301</v>
          </cell>
          <cell r="BA66">
            <v>34.946746581842135</v>
          </cell>
          <cell r="BB66">
            <v>36.421117798953141</v>
          </cell>
          <cell r="BC66">
            <v>38.35066605767593</v>
          </cell>
          <cell r="BD66">
            <v>41.087476216725996</v>
          </cell>
          <cell r="BE66">
            <v>45.757658185390426</v>
          </cell>
        </row>
        <row r="67">
          <cell r="F67">
            <v>65</v>
          </cell>
          <cell r="G67">
            <v>89.509667991878061</v>
          </cell>
          <cell r="I67">
            <v>65</v>
          </cell>
          <cell r="J67">
            <v>5324.1500000000005</v>
          </cell>
          <cell r="K67">
            <v>1.3</v>
          </cell>
          <cell r="N67">
            <v>74</v>
          </cell>
          <cell r="O67">
            <v>64</v>
          </cell>
          <cell r="P67">
            <v>83.4485062894652</v>
          </cell>
          <cell r="Q67">
            <v>72.399924056740005</v>
          </cell>
          <cell r="R67">
            <v>59.365267374325548</v>
          </cell>
          <cell r="S67">
            <v>43.718672445050821</v>
          </cell>
          <cell r="T67">
            <v>24.341929284637001</v>
          </cell>
          <cell r="V67">
            <v>64</v>
          </cell>
          <cell r="W67">
            <v>5.6552638353905849</v>
          </cell>
          <cell r="X67">
            <v>4.9298448763210985</v>
          </cell>
          <cell r="Y67">
            <v>4.0853892864601278</v>
          </cell>
          <cell r="Z67">
            <v>3.0405859658152039</v>
          </cell>
          <cell r="AA67">
            <v>1.6418611365380258</v>
          </cell>
          <cell r="AD67">
            <v>60.217698846451768</v>
          </cell>
          <cell r="AE67">
            <v>62.250054995811666</v>
          </cell>
          <cell r="AF67">
            <v>65.042129882798193</v>
          </cell>
          <cell r="AG67">
            <v>69.56138346626544</v>
          </cell>
          <cell r="AH67">
            <v>78.077870469399883</v>
          </cell>
          <cell r="AL67">
            <v>64</v>
          </cell>
          <cell r="AM67">
            <v>4599.2048883665893</v>
          </cell>
          <cell r="AN67">
            <v>3679.3639106932715</v>
          </cell>
          <cell r="AO67">
            <v>2759.5229330199536</v>
          </cell>
          <cell r="AP67">
            <v>1839.6819553466357</v>
          </cell>
          <cell r="AQ67">
            <v>919.84097767331787</v>
          </cell>
          <cell r="AS67">
            <v>64</v>
          </cell>
          <cell r="AT67">
            <v>626.48485225357399</v>
          </cell>
          <cell r="AU67">
            <v>501.18788180285901</v>
          </cell>
          <cell r="AV67">
            <v>375.89091135214449</v>
          </cell>
          <cell r="AW67">
            <v>250.59394090142951</v>
          </cell>
          <cell r="AX67">
            <v>125.29697045071475</v>
          </cell>
          <cell r="BA67">
            <v>35.048795427931836</v>
          </cell>
          <cell r="BB67">
            <v>36.526331209747774</v>
          </cell>
          <cell r="BC67">
            <v>38.455050268072462</v>
          </cell>
          <cell r="BD67">
            <v>41.188041754455355</v>
          </cell>
          <cell r="BE67">
            <v>45.869242601500943</v>
          </cell>
        </row>
        <row r="68">
          <cell r="F68">
            <v>66</v>
          </cell>
          <cell r="G68">
            <v>96.005860256665443</v>
          </cell>
          <cell r="I68">
            <v>66</v>
          </cell>
          <cell r="J68">
            <v>6162.9846853088866</v>
          </cell>
          <cell r="K68">
            <v>1.31</v>
          </cell>
          <cell r="N68">
            <v>75</v>
          </cell>
          <cell r="O68">
            <v>65</v>
          </cell>
          <cell r="P68">
            <v>89.509667991878061</v>
          </cell>
          <cell r="Q68">
            <v>77.64963698295422</v>
          </cell>
          <cell r="R68">
            <v>63.802491344610679</v>
          </cell>
          <cell r="S68">
            <v>46.929918928141667</v>
          </cell>
          <cell r="T68">
            <v>25.993607584841389</v>
          </cell>
          <cell r="V68">
            <v>65</v>
          </cell>
          <cell r="W68">
            <v>6.0611617024128606</v>
          </cell>
          <cell r="X68">
            <v>5.2497129262142153</v>
          </cell>
          <cell r="Y68">
            <v>4.4372239702851317</v>
          </cell>
          <cell r="Z68">
            <v>3.2112464830908465</v>
          </cell>
          <cell r="AA68">
            <v>1.651678300204388</v>
          </cell>
          <cell r="AD68">
            <v>60.435397692903535</v>
          </cell>
          <cell r="AE68">
            <v>62.466172543912634</v>
          </cell>
          <cell r="AF68">
            <v>65.255436396961542</v>
          </cell>
          <cell r="AG68">
            <v>69.789153385637391</v>
          </cell>
          <cell r="AH68">
            <v>78.301575047908599</v>
          </cell>
          <cell r="AL68">
            <v>65</v>
          </cell>
          <cell r="AM68">
            <v>5324.1500000000005</v>
          </cell>
          <cell r="AN68">
            <v>4259.3200000000006</v>
          </cell>
          <cell r="AO68">
            <v>3194.4900000000002</v>
          </cell>
          <cell r="AP68">
            <v>2129.6600000000003</v>
          </cell>
          <cell r="AQ68">
            <v>1064.8300000000002</v>
          </cell>
          <cell r="AS68">
            <v>65</v>
          </cell>
          <cell r="AT68">
            <v>724.94511163341122</v>
          </cell>
          <cell r="AU68">
            <v>579.95608930672915</v>
          </cell>
          <cell r="AV68">
            <v>434.96706698004664</v>
          </cell>
          <cell r="AW68">
            <v>289.97804465336458</v>
          </cell>
          <cell r="AX68">
            <v>144.98902232668229</v>
          </cell>
          <cell r="BA68">
            <v>35.146386283795508</v>
          </cell>
          <cell r="BB68">
            <v>36.631544620542407</v>
          </cell>
          <cell r="BC68">
            <v>38.559434478468994</v>
          </cell>
          <cell r="BD68">
            <v>41.288607292184714</v>
          </cell>
          <cell r="BE68">
            <v>45.98082701761146</v>
          </cell>
        </row>
        <row r="69">
          <cell r="F69">
            <v>67</v>
          </cell>
          <cell r="G69">
            <v>102.96830673359811</v>
          </cell>
          <cell r="I69">
            <v>67</v>
          </cell>
          <cell r="J69">
            <v>7133.5498113340191</v>
          </cell>
          <cell r="K69">
            <v>1.32</v>
          </cell>
          <cell r="N69">
            <v>76</v>
          </cell>
          <cell r="O69">
            <v>66</v>
          </cell>
          <cell r="P69">
            <v>96.005860256665443</v>
          </cell>
          <cell r="Q69">
            <v>83.352287874836932</v>
          </cell>
          <cell r="R69">
            <v>68.490580707105124</v>
          </cell>
          <cell r="S69">
            <v>50.163061984107692</v>
          </cell>
          <cell r="T69">
            <v>27.851300060458648</v>
          </cell>
          <cell r="V69">
            <v>66</v>
          </cell>
          <cell r="W69">
            <v>6.496192264787382</v>
          </cell>
          <cell r="X69">
            <v>5.7026508918827119</v>
          </cell>
          <cell r="Y69">
            <v>4.6880893624944449</v>
          </cell>
          <cell r="Z69">
            <v>3.2331430559660248</v>
          </cell>
          <cell r="AA69">
            <v>1.8576924756172595</v>
          </cell>
          <cell r="AD69">
            <v>60.653096539355303</v>
          </cell>
          <cell r="AE69">
            <v>62.682290092013595</v>
          </cell>
          <cell r="AF69">
            <v>65.468742911124906</v>
          </cell>
          <cell r="AG69">
            <v>70.015851474333999</v>
          </cell>
          <cell r="AH69">
            <v>78.525279626417301</v>
          </cell>
          <cell r="AL69">
            <v>66</v>
          </cell>
          <cell r="AM69">
            <v>6162.9846853088866</v>
          </cell>
          <cell r="AN69">
            <v>4930.3877482471098</v>
          </cell>
          <cell r="AO69">
            <v>3697.7908111853317</v>
          </cell>
          <cell r="AP69">
            <v>2465.1938741235549</v>
          </cell>
          <cell r="AQ69">
            <v>1232.5969370617775</v>
          </cell>
          <cell r="AS69">
            <v>66</v>
          </cell>
          <cell r="AT69">
            <v>838.83468530888604</v>
          </cell>
          <cell r="AU69">
            <v>671.06774824710919</v>
          </cell>
          <cell r="AV69">
            <v>503.30081118533144</v>
          </cell>
          <cell r="AW69">
            <v>335.5338741235546</v>
          </cell>
          <cell r="AX69">
            <v>167.7669370617773</v>
          </cell>
          <cell r="BA69">
            <v>35.243977139659179</v>
          </cell>
          <cell r="BB69">
            <v>36.73675803133704</v>
          </cell>
          <cell r="BC69">
            <v>38.663818688865533</v>
          </cell>
          <cell r="BD69">
            <v>41.389172829914081</v>
          </cell>
          <cell r="BE69">
            <v>46.079770001861057</v>
          </cell>
        </row>
        <row r="70">
          <cell r="F70">
            <v>68</v>
          </cell>
          <cell r="G70">
            <v>110.43047210190386</v>
          </cell>
          <cell r="I70">
            <v>68</v>
          </cell>
          <cell r="J70">
            <v>8256.4738250473602</v>
          </cell>
          <cell r="K70">
            <v>1.33</v>
          </cell>
          <cell r="N70">
            <v>77</v>
          </cell>
          <cell r="O70">
            <v>67</v>
          </cell>
          <cell r="P70">
            <v>102.96830673359811</v>
          </cell>
          <cell r="Q70">
            <v>89.469161720823394</v>
          </cell>
          <cell r="R70">
            <v>73.292840732975137</v>
          </cell>
          <cell r="S70">
            <v>53.625894146857902</v>
          </cell>
          <cell r="T70">
            <v>29.799027968703292</v>
          </cell>
          <cell r="V70">
            <v>67</v>
          </cell>
          <cell r="W70">
            <v>6.9624464769326693</v>
          </cell>
          <cell r="X70">
            <v>6.1168738459864613</v>
          </cell>
          <cell r="Y70">
            <v>4.8022600258700123</v>
          </cell>
          <cell r="Z70">
            <v>3.4628321627502103</v>
          </cell>
          <cell r="AA70">
            <v>1.9477279082446444</v>
          </cell>
          <cell r="AD70">
            <v>60.870795385807064</v>
          </cell>
          <cell r="AE70">
            <v>62.898407640114556</v>
          </cell>
          <cell r="AF70">
            <v>65.682049425288255</v>
          </cell>
          <cell r="AG70">
            <v>70.229195678021767</v>
          </cell>
          <cell r="AH70">
            <v>78.748984204926018</v>
          </cell>
          <cell r="AL70">
            <v>67</v>
          </cell>
          <cell r="AM70">
            <v>7133.5498113340191</v>
          </cell>
          <cell r="AN70">
            <v>5706.8398490672153</v>
          </cell>
          <cell r="AO70">
            <v>4280.1298868004114</v>
          </cell>
          <cell r="AP70">
            <v>2853.4199245336076</v>
          </cell>
          <cell r="AQ70">
            <v>1426.7099622668038</v>
          </cell>
          <cell r="AS70">
            <v>67</v>
          </cell>
          <cell r="AT70">
            <v>970.56512602513249</v>
          </cell>
          <cell r="AU70">
            <v>776.45210082010544</v>
          </cell>
          <cell r="AV70">
            <v>582.33907561507976</v>
          </cell>
          <cell r="AW70">
            <v>388.22605041005272</v>
          </cell>
          <cell r="AX70">
            <v>194.11302520502636</v>
          </cell>
          <cell r="BA70">
            <v>35.341567995522851</v>
          </cell>
          <cell r="BB70">
            <v>36.841971442131673</v>
          </cell>
          <cell r="BC70">
            <v>38.768202899262064</v>
          </cell>
          <cell r="BD70">
            <v>41.48973836764344</v>
          </cell>
          <cell r="BE70">
            <v>46.176090215954694</v>
          </cell>
        </row>
        <row r="71">
          <cell r="F71">
            <v>69</v>
          </cell>
          <cell r="G71">
            <v>118.42822291671132</v>
          </cell>
          <cell r="I71">
            <v>69</v>
          </cell>
          <cell r="J71">
            <v>9555.6072874592737</v>
          </cell>
          <cell r="K71">
            <v>1.34</v>
          </cell>
          <cell r="N71">
            <v>78</v>
          </cell>
          <cell r="O71">
            <v>68</v>
          </cell>
          <cell r="P71">
            <v>110.43047210190386</v>
          </cell>
          <cell r="Q71">
            <v>95.831563690032169</v>
          </cell>
          <cell r="R71">
            <v>78.251032531409081</v>
          </cell>
          <cell r="S71">
            <v>57.412802445779818</v>
          </cell>
          <cell r="T71">
            <v>31.859191201399263</v>
          </cell>
          <cell r="V71">
            <v>68</v>
          </cell>
          <cell r="W71">
            <v>7.4621653683057474</v>
          </cell>
          <cell r="X71">
            <v>6.3624019692087757</v>
          </cell>
          <cell r="Y71">
            <v>4.9581917984339441</v>
          </cell>
          <cell r="Z71">
            <v>3.7869082989219152</v>
          </cell>
          <cell r="AA71">
            <v>2.0601632326959702</v>
          </cell>
          <cell r="AD71">
            <v>61.082568038258209</v>
          </cell>
          <cell r="AE71">
            <v>63.107492392331935</v>
          </cell>
          <cell r="AF71">
            <v>65.895355939451605</v>
          </cell>
          <cell r="AG71">
            <v>70.442539881709536</v>
          </cell>
          <cell r="AH71">
            <v>78.972688783434734</v>
          </cell>
          <cell r="AL71">
            <v>68</v>
          </cell>
          <cell r="AM71">
            <v>8256.4738250473602</v>
          </cell>
          <cell r="AN71">
            <v>6605.1790600378881</v>
          </cell>
          <cell r="AO71">
            <v>4953.8842950284161</v>
          </cell>
          <cell r="AP71">
            <v>3302.5895300189441</v>
          </cell>
          <cell r="AQ71">
            <v>1651.294765009472</v>
          </cell>
          <cell r="AS71">
            <v>68</v>
          </cell>
          <cell r="AT71">
            <v>1122.9240137133411</v>
          </cell>
          <cell r="AU71">
            <v>898.33921097067287</v>
          </cell>
          <cell r="AV71">
            <v>673.75440822800465</v>
          </cell>
          <cell r="AW71">
            <v>449.16960548533643</v>
          </cell>
          <cell r="AX71">
            <v>224.58480274266822</v>
          </cell>
          <cell r="BA71">
            <v>35.439158851386523</v>
          </cell>
          <cell r="BB71">
            <v>36.947184852926306</v>
          </cell>
          <cell r="BC71">
            <v>38.872587109658596</v>
          </cell>
          <cell r="BD71">
            <v>41.590303905372799</v>
          </cell>
          <cell r="BE71">
            <v>46.272410430048332</v>
          </cell>
        </row>
        <row r="72">
          <cell r="F72">
            <v>70</v>
          </cell>
          <cell r="G72">
            <v>127</v>
          </cell>
          <cell r="I72">
            <v>70</v>
          </cell>
          <cell r="J72">
            <v>11058.525000000001</v>
          </cell>
          <cell r="K72">
            <v>1.35</v>
          </cell>
          <cell r="N72">
            <v>79</v>
          </cell>
          <cell r="O72">
            <v>69</v>
          </cell>
          <cell r="P72">
            <v>118.42822291671132</v>
          </cell>
          <cell r="Q72">
            <v>102.51146975670532</v>
          </cell>
          <cell r="R72">
            <v>83.894553114198303</v>
          </cell>
          <cell r="S72">
            <v>61.535304627523196</v>
          </cell>
          <cell r="T72">
            <v>34.059956910846175</v>
          </cell>
          <cell r="V72">
            <v>69</v>
          </cell>
          <cell r="W72">
            <v>7.9977508148074605</v>
          </cell>
          <cell r="X72">
            <v>6.6799060666731549</v>
          </cell>
          <cell r="Y72">
            <v>5.6435205827892219</v>
          </cell>
          <cell r="Z72">
            <v>4.1225021817433785</v>
          </cell>
          <cell r="AA72">
            <v>2.2007657094469124</v>
          </cell>
          <cell r="AD72">
            <v>61.285688244217212</v>
          </cell>
          <cell r="AE72">
            <v>63.310338531528565</v>
          </cell>
          <cell r="AF72">
            <v>66.106079073217742</v>
          </cell>
          <cell r="AG72">
            <v>70.655884085397304</v>
          </cell>
          <cell r="AH72">
            <v>79.188599387584361</v>
          </cell>
          <cell r="AL72">
            <v>69</v>
          </cell>
          <cell r="AM72">
            <v>9555.6072874592737</v>
          </cell>
          <cell r="AN72">
            <v>7644.4858299674197</v>
          </cell>
          <cell r="AO72">
            <v>5733.3643724755639</v>
          </cell>
          <cell r="AP72">
            <v>3822.2429149837099</v>
          </cell>
          <cell r="AQ72">
            <v>1911.1214574918549</v>
          </cell>
          <cell r="AS72">
            <v>69</v>
          </cell>
          <cell r="AT72">
            <v>1299.1334624119136</v>
          </cell>
          <cell r="AU72">
            <v>1039.3067699295316</v>
          </cell>
          <cell r="AV72">
            <v>779.48007744714778</v>
          </cell>
          <cell r="AW72">
            <v>519.65338496476579</v>
          </cell>
          <cell r="AX72">
            <v>259.8266924823829</v>
          </cell>
          <cell r="BA72">
            <v>35.536749707250202</v>
          </cell>
          <cell r="BB72">
            <v>37.045197000674086</v>
          </cell>
          <cell r="BC72">
            <v>38.976971320055128</v>
          </cell>
          <cell r="BD72">
            <v>41.690869443102159</v>
          </cell>
          <cell r="BE72">
            <v>46.368730644141969</v>
          </cell>
        </row>
        <row r="73">
          <cell r="F73">
            <v>71</v>
          </cell>
          <cell r="G73">
            <v>136.18700320464549</v>
          </cell>
          <cell r="I73">
            <v>71</v>
          </cell>
          <cell r="J73">
            <v>12797.106216824561</v>
          </cell>
          <cell r="K73">
            <v>1.36</v>
          </cell>
          <cell r="N73">
            <v>80</v>
          </cell>
          <cell r="O73">
            <v>70</v>
          </cell>
          <cell r="P73">
            <v>127</v>
          </cell>
          <cell r="Q73">
            <v>109.9693</v>
          </cell>
          <cell r="R73">
            <v>90.106499999999997</v>
          </cell>
          <cell r="S73">
            <v>65.925700000000006</v>
          </cell>
          <cell r="T73">
            <v>36.4998</v>
          </cell>
          <cell r="V73">
            <v>70</v>
          </cell>
          <cell r="W73">
            <v>8.5717770832886799</v>
          </cell>
          <cell r="X73">
            <v>7.4578302432946799</v>
          </cell>
          <cell r="Y73">
            <v>6.2119468858016944</v>
          </cell>
          <cell r="Z73">
            <v>4.3903953724768101</v>
          </cell>
          <cell r="AA73">
            <v>2.4398430891538254</v>
          </cell>
          <cell r="AD73">
            <v>61.488808450176215</v>
          </cell>
          <cell r="AE73">
            <v>63.513184670725188</v>
          </cell>
          <cell r="AF73">
            <v>66.314314361313961</v>
          </cell>
          <cell r="AG73">
            <v>70.869228289085072</v>
          </cell>
          <cell r="AH73">
            <v>79.403426131671111</v>
          </cell>
          <cell r="AL73">
            <v>70</v>
          </cell>
          <cell r="AM73">
            <v>11058.525000000001</v>
          </cell>
          <cell r="AN73">
            <v>8846.8200000000015</v>
          </cell>
          <cell r="AO73">
            <v>6635.1150000000007</v>
          </cell>
          <cell r="AP73">
            <v>4423.4100000000008</v>
          </cell>
          <cell r="AQ73">
            <v>2211.7050000000004</v>
          </cell>
          <cell r="AS73">
            <v>70</v>
          </cell>
          <cell r="AT73">
            <v>1502.9177125407277</v>
          </cell>
          <cell r="AU73">
            <v>1202.3341700325818</v>
          </cell>
          <cell r="AV73">
            <v>901.75062752443682</v>
          </cell>
          <cell r="AW73">
            <v>601.16708501629091</v>
          </cell>
          <cell r="AX73">
            <v>300.58354250814546</v>
          </cell>
          <cell r="BA73">
            <v>35.634340563113874</v>
          </cell>
          <cell r="BB73">
            <v>37.135950591746003</v>
          </cell>
          <cell r="BC73">
            <v>39.070187171981765</v>
          </cell>
          <cell r="BD73">
            <v>41.791434980831518</v>
          </cell>
          <cell r="BE73">
            <v>46.465050858235607</v>
          </cell>
        </row>
        <row r="74">
          <cell r="F74">
            <v>72</v>
          </cell>
          <cell r="G74">
            <v>146.03338943962044</v>
          </cell>
          <cell r="I74">
            <v>72</v>
          </cell>
          <cell r="J74">
            <v>14808.205062920617</v>
          </cell>
          <cell r="K74">
            <v>1.37</v>
          </cell>
          <cell r="N74">
            <v>81</v>
          </cell>
          <cell r="O74">
            <v>71</v>
          </cell>
          <cell r="P74">
            <v>136.18700320464549</v>
          </cell>
          <cell r="Q74">
            <v>118.03327567746625</v>
          </cell>
          <cell r="R74">
            <v>96.583822672734584</v>
          </cell>
          <cell r="S74">
            <v>70.612961161608681</v>
          </cell>
          <cell r="T74">
            <v>39.126526020694648</v>
          </cell>
          <cell r="V74">
            <v>71</v>
          </cell>
          <cell r="W74">
            <v>9.1870032046454924</v>
          </cell>
          <cell r="X74">
            <v>8.0639756774662459</v>
          </cell>
          <cell r="Y74">
            <v>6.4773226727345872</v>
          </cell>
          <cell r="Z74">
            <v>4.6872611616086743</v>
          </cell>
          <cell r="AA74">
            <v>2.6267260206946474</v>
          </cell>
          <cell r="AD74">
            <v>61.691928656135218</v>
          </cell>
          <cell r="AE74">
            <v>63.716030809921811</v>
          </cell>
          <cell r="AF74">
            <v>66.52254964941018</v>
          </cell>
          <cell r="AG74">
            <v>71.07781362467729</v>
          </cell>
          <cell r="AH74">
            <v>79.618252875757847</v>
          </cell>
          <cell r="AL74">
            <v>71</v>
          </cell>
          <cell r="AM74">
            <v>12797.106216824561</v>
          </cell>
          <cell r="AN74">
            <v>10237.684973459649</v>
          </cell>
          <cell r="AO74">
            <v>7678.2637300947363</v>
          </cell>
          <cell r="AP74">
            <v>5118.8424867298245</v>
          </cell>
          <cell r="AQ74">
            <v>2559.4212433649122</v>
          </cell>
          <cell r="AS74">
            <v>71</v>
          </cell>
          <cell r="AT74">
            <v>1738.5812168245593</v>
          </cell>
          <cell r="AU74">
            <v>1390.8649734596474</v>
          </cell>
          <cell r="AV74">
            <v>1043.1487300947356</v>
          </cell>
          <cell r="AW74">
            <v>695.43248672982372</v>
          </cell>
          <cell r="AX74">
            <v>347.71624336491186</v>
          </cell>
          <cell r="BA74">
            <v>35.731931418977545</v>
          </cell>
          <cell r="BB74">
            <v>37.226704182817912</v>
          </cell>
          <cell r="BC74">
            <v>39.160241683169971</v>
          </cell>
          <cell r="BD74">
            <v>41.892000518560877</v>
          </cell>
          <cell r="BE74">
            <v>46.561371072329244</v>
          </cell>
        </row>
        <row r="75">
          <cell r="F75">
            <v>73</v>
          </cell>
          <cell r="G75">
            <v>156.58648490814926</v>
          </cell>
          <cell r="I75">
            <v>73</v>
          </cell>
          <cell r="J75">
            <v>17134.425155737379</v>
          </cell>
          <cell r="K75">
            <v>1.38</v>
          </cell>
          <cell r="N75">
            <v>82</v>
          </cell>
          <cell r="O75">
            <v>72</v>
          </cell>
          <cell r="P75">
            <v>146.03338943962044</v>
          </cell>
          <cell r="Q75">
            <v>126.581741966263</v>
          </cell>
          <cell r="R75">
            <v>103.31862302853146</v>
          </cell>
          <cell r="S75">
            <v>75.586882373947532</v>
          </cell>
          <cell r="T75">
            <v>41.896979430227098</v>
          </cell>
          <cell r="V75">
            <v>72</v>
          </cell>
          <cell r="W75">
            <v>9.8463862349749434</v>
          </cell>
          <cell r="X75">
            <v>8.548466288796746</v>
          </cell>
          <cell r="Y75">
            <v>6.7348003557968781</v>
          </cell>
          <cell r="Z75">
            <v>4.9739212123388512</v>
          </cell>
          <cell r="AA75">
            <v>2.7704534095324505</v>
          </cell>
          <cell r="AD75">
            <v>61.895048862094221</v>
          </cell>
          <cell r="AE75">
            <v>63.918876949118435</v>
          </cell>
          <cell r="AF75">
            <v>66.7307849375064</v>
          </cell>
          <cell r="AG75">
            <v>71.278862245535876</v>
          </cell>
          <cell r="AH75">
            <v>79.833079619844597</v>
          </cell>
          <cell r="AL75">
            <v>72</v>
          </cell>
          <cell r="AM75">
            <v>14808.205062920617</v>
          </cell>
          <cell r="AN75">
            <v>11846.564050336494</v>
          </cell>
          <cell r="AO75">
            <v>8884.9230377523691</v>
          </cell>
          <cell r="AP75">
            <v>5923.2820251682469</v>
          </cell>
          <cell r="AQ75">
            <v>2961.6410125841235</v>
          </cell>
          <cell r="AS75">
            <v>72</v>
          </cell>
          <cell r="AT75">
            <v>2011.0988460960561</v>
          </cell>
          <cell r="AU75">
            <v>1608.8790768768449</v>
          </cell>
          <cell r="AV75">
            <v>1206.6593076576328</v>
          </cell>
          <cell r="AW75">
            <v>804.43953843842246</v>
          </cell>
          <cell r="AX75">
            <v>402.21976921921123</v>
          </cell>
          <cell r="BA75">
            <v>35.829522274841217</v>
          </cell>
          <cell r="BB75">
            <v>37.317457773889828</v>
          </cell>
          <cell r="BC75">
            <v>39.250296194358178</v>
          </cell>
          <cell r="BD75">
            <v>41.992566056290244</v>
          </cell>
          <cell r="BE75">
            <v>46.657691286422882</v>
          </cell>
        </row>
        <row r="76">
          <cell r="F76">
            <v>74</v>
          </cell>
          <cell r="G76">
            <v>167.89701257893043</v>
          </cell>
          <cell r="I76">
            <v>74</v>
          </cell>
          <cell r="J76">
            <v>19825.014596370729</v>
          </cell>
          <cell r="K76">
            <v>1.39</v>
          </cell>
          <cell r="N76">
            <v>83</v>
          </cell>
          <cell r="O76">
            <v>73</v>
          </cell>
          <cell r="P76">
            <v>156.58648490814926</v>
          </cell>
          <cell r="Q76">
            <v>135.41599214856748</v>
          </cell>
          <cell r="R76">
            <v>110.58137564213501</v>
          </cell>
          <cell r="S76">
            <v>80.955212697513176</v>
          </cell>
          <cell r="T76">
            <v>44.877686574675579</v>
          </cell>
          <cell r="V76">
            <v>73</v>
          </cell>
          <cell r="W76">
            <v>10.553095468528824</v>
          </cell>
          <cell r="X76">
            <v>8.834250182304487</v>
          </cell>
          <cell r="Y76">
            <v>7.2627526136035527</v>
          </cell>
          <cell r="Z76">
            <v>5.3683303235656439</v>
          </cell>
          <cell r="AA76">
            <v>2.9807071444484805</v>
          </cell>
          <cell r="AD76">
            <v>62.091594979242075</v>
          </cell>
          <cell r="AE76">
            <v>64.114306430026588</v>
          </cell>
          <cell r="AF76">
            <v>66.939020225602619</v>
          </cell>
          <cell r="AG76">
            <v>71.479910866394462</v>
          </cell>
          <cell r="AH76">
            <v>80.043898354812981</v>
          </cell>
          <cell r="AL76">
            <v>73</v>
          </cell>
          <cell r="AM76">
            <v>17134.425155737379</v>
          </cell>
          <cell r="AN76">
            <v>13707.540124589905</v>
          </cell>
          <cell r="AO76">
            <v>10280.655093442427</v>
          </cell>
          <cell r="AP76">
            <v>6853.7700622949524</v>
          </cell>
          <cell r="AQ76">
            <v>3426.8850311474762</v>
          </cell>
          <cell r="AS76">
            <v>73</v>
          </cell>
          <cell r="AT76">
            <v>2326.2200928167622</v>
          </cell>
          <cell r="AU76">
            <v>1860.9760742534108</v>
          </cell>
          <cell r="AV76">
            <v>1395.7320556900577</v>
          </cell>
          <cell r="AW76">
            <v>930.48803712670542</v>
          </cell>
          <cell r="AX76">
            <v>465.24401856335271</v>
          </cell>
          <cell r="BA76">
            <v>35.927113130704889</v>
          </cell>
          <cell r="BB76">
            <v>37.408211364961737</v>
          </cell>
          <cell r="BC76">
            <v>39.340350705546385</v>
          </cell>
          <cell r="BD76">
            <v>42.080366850119908</v>
          </cell>
          <cell r="BE76">
            <v>46.754011500516519</v>
          </cell>
        </row>
        <row r="77">
          <cell r="F77">
            <v>75</v>
          </cell>
          <cell r="G77">
            <v>180.01933598375612</v>
          </cell>
          <cell r="I77">
            <v>75</v>
          </cell>
          <cell r="J77">
            <v>22936.899999999998</v>
          </cell>
          <cell r="K77">
            <v>1.4</v>
          </cell>
          <cell r="N77">
            <v>84</v>
          </cell>
          <cell r="O77">
            <v>74</v>
          </cell>
          <cell r="P77">
            <v>167.89701257893043</v>
          </cell>
          <cell r="Q77">
            <v>145.16375707574326</v>
          </cell>
          <cell r="R77">
            <v>118.70318789330381</v>
          </cell>
          <cell r="S77">
            <v>86.869914308338593</v>
          </cell>
          <cell r="T77">
            <v>48.169652908895138</v>
          </cell>
          <cell r="V77">
            <v>74</v>
          </cell>
          <cell r="W77">
            <v>11.31052767078117</v>
          </cell>
          <cell r="X77">
            <v>9.7477649271757798</v>
          </cell>
          <cell r="Y77">
            <v>8.1218122511687909</v>
          </cell>
          <cell r="Z77">
            <v>5.9147016108254178</v>
          </cell>
          <cell r="AA77">
            <v>3.2919663342195591</v>
          </cell>
          <cell r="AD77">
            <v>62.281112832649576</v>
          </cell>
          <cell r="AE77">
            <v>64.304793036447776</v>
          </cell>
          <cell r="AF77">
            <v>67.14262442756818</v>
          </cell>
          <cell r="AG77">
            <v>71.680959487253048</v>
          </cell>
          <cell r="AH77">
            <v>80.24075196383977</v>
          </cell>
          <cell r="AL77">
            <v>74</v>
          </cell>
          <cell r="AM77">
            <v>19825.014596370729</v>
          </cell>
          <cell r="AN77">
            <v>15860.011677096583</v>
          </cell>
          <cell r="AO77">
            <v>11895.008757822437</v>
          </cell>
          <cell r="AP77">
            <v>7930.0058385482916</v>
          </cell>
          <cell r="AQ77">
            <v>3965.0029192741458</v>
          </cell>
          <cell r="AS77">
            <v>74</v>
          </cell>
          <cell r="AT77">
            <v>2690.58944063335</v>
          </cell>
          <cell r="AU77">
            <v>2152.4715525066786</v>
          </cell>
          <cell r="AV77">
            <v>1614.3536643800107</v>
          </cell>
          <cell r="AW77">
            <v>1076.2357762533393</v>
          </cell>
          <cell r="AX77">
            <v>538.11788812666964</v>
          </cell>
          <cell r="BA77">
            <v>36.021306837933537</v>
          </cell>
          <cell r="BB77">
            <v>37.498964956033646</v>
          </cell>
          <cell r="BC77">
            <v>39.430405216734592</v>
          </cell>
          <cell r="BD77">
            <v>42.167148737437564</v>
          </cell>
          <cell r="BE77">
            <v>46.850331714610157</v>
          </cell>
        </row>
        <row r="78">
          <cell r="F78">
            <v>76</v>
          </cell>
          <cell r="G78">
            <v>193.01172051333091</v>
          </cell>
          <cell r="I78">
            <v>76</v>
          </cell>
          <cell r="J78">
            <v>26535.88112606269</v>
          </cell>
          <cell r="K78">
            <v>1.41</v>
          </cell>
          <cell r="N78">
            <v>85</v>
          </cell>
          <cell r="O78">
            <v>75</v>
          </cell>
          <cell r="P78">
            <v>180.01933598375612</v>
          </cell>
          <cell r="Q78">
            <v>155.75272949314578</v>
          </cell>
          <cell r="R78">
            <v>127.38168214210583</v>
          </cell>
          <cell r="S78">
            <v>93.214012172388934</v>
          </cell>
          <cell r="T78">
            <v>51.755559095329879</v>
          </cell>
          <cell r="V78">
            <v>75</v>
          </cell>
          <cell r="W78">
            <v>12.122323404825693</v>
          </cell>
          <cell r="X78">
            <v>10.588972417402516</v>
          </cell>
          <cell r="Y78">
            <v>8.6784942488020249</v>
          </cell>
          <cell r="Z78">
            <v>6.3440978640503403</v>
          </cell>
          <cell r="AA78">
            <v>3.585906186434741</v>
          </cell>
          <cell r="AD78">
            <v>62.470630686057078</v>
          </cell>
          <cell r="AE78">
            <v>64.495279642868965</v>
          </cell>
          <cell r="AF78">
            <v>67.344310856946692</v>
          </cell>
          <cell r="AG78">
            <v>71.882008108111634</v>
          </cell>
          <cell r="AH78">
            <v>80.437605572866573</v>
          </cell>
          <cell r="AL78">
            <v>75</v>
          </cell>
          <cell r="AM78">
            <v>22936.899999999998</v>
          </cell>
          <cell r="AN78">
            <v>18349.52</v>
          </cell>
          <cell r="AO78">
            <v>13762.139999999998</v>
          </cell>
          <cell r="AP78">
            <v>9174.76</v>
          </cell>
          <cell r="AQ78">
            <v>4587.38</v>
          </cell>
          <cell r="AS78">
            <v>75</v>
          </cell>
          <cell r="AT78">
            <v>3111.8854036292687</v>
          </cell>
          <cell r="AU78">
            <v>2489.5083229034171</v>
          </cell>
          <cell r="AV78">
            <v>1867.1312421775601</v>
          </cell>
          <cell r="AW78">
            <v>1244.7541614517086</v>
          </cell>
          <cell r="AX78">
            <v>622.37708072585428</v>
          </cell>
          <cell r="BA78">
            <v>36.105477566569242</v>
          </cell>
          <cell r="BB78">
            <v>37.589718547105562</v>
          </cell>
          <cell r="BC78">
            <v>39.520459727922798</v>
          </cell>
          <cell r="BD78">
            <v>42.253930624755228</v>
          </cell>
          <cell r="BE78">
            <v>46.946651928703787</v>
          </cell>
        </row>
        <row r="79">
          <cell r="F79">
            <v>77</v>
          </cell>
          <cell r="G79">
            <v>206.93661346719625</v>
          </cell>
          <cell r="I79">
            <v>77</v>
          </cell>
          <cell r="J79">
            <v>30698.011006346387</v>
          </cell>
          <cell r="K79">
            <v>1.42</v>
          </cell>
          <cell r="N79">
            <v>86</v>
          </cell>
          <cell r="O79">
            <v>76</v>
          </cell>
          <cell r="P79">
            <v>193.01172051333091</v>
          </cell>
          <cell r="Q79">
            <v>166.97443941608256</v>
          </cell>
          <cell r="R79">
            <v>136.51718991907896</v>
          </cell>
          <cell r="S79">
            <v>100.0379747420594</v>
          </cell>
          <cell r="T79">
            <v>55.664580196044632</v>
          </cell>
          <cell r="V79">
            <v>76</v>
          </cell>
          <cell r="W79">
            <v>12.992384529574792</v>
          </cell>
          <cell r="X79">
            <v>11.221709922936782</v>
          </cell>
          <cell r="Y79">
            <v>9.1355077769731281</v>
          </cell>
          <cell r="Z79">
            <v>6.8239625696704707</v>
          </cell>
          <cell r="AA79">
            <v>3.9090211007147531</v>
          </cell>
          <cell r="AD79">
            <v>62.660148539464579</v>
          </cell>
          <cell r="AE79">
            <v>64.685766249290154</v>
          </cell>
          <cell r="AF79">
            <v>67.545997286325218</v>
          </cell>
          <cell r="AG79">
            <v>72.076954583856178</v>
          </cell>
          <cell r="AH79">
            <v>80.634459181893376</v>
          </cell>
          <cell r="AL79">
            <v>76</v>
          </cell>
          <cell r="AM79">
            <v>26535.88112606269</v>
          </cell>
          <cell r="AN79">
            <v>21228.704900850153</v>
          </cell>
          <cell r="AO79">
            <v>15921.528675637614</v>
          </cell>
          <cell r="AP79">
            <v>10614.352450425076</v>
          </cell>
          <cell r="AQ79">
            <v>5307.1762252125382</v>
          </cell>
          <cell r="AS79">
            <v>76</v>
          </cell>
          <cell r="AT79">
            <v>3598.9811260626921</v>
          </cell>
          <cell r="AU79">
            <v>2879.1849008501522</v>
          </cell>
          <cell r="AV79">
            <v>2159.388675637616</v>
          </cell>
          <cell r="AW79">
            <v>1439.5924504250761</v>
          </cell>
          <cell r="AX79">
            <v>719.79622521253805</v>
          </cell>
          <cell r="BA79">
            <v>36.189648295204947</v>
          </cell>
          <cell r="BB79">
            <v>37.680472138177471</v>
          </cell>
          <cell r="BC79">
            <v>39.610514239111005</v>
          </cell>
          <cell r="BD79">
            <v>42.340712512072891</v>
          </cell>
          <cell r="BE79">
            <v>47.037096473408994</v>
          </cell>
        </row>
        <row r="80">
          <cell r="F80">
            <v>78</v>
          </cell>
          <cell r="G80">
            <v>221.86094420380775</v>
          </cell>
          <cell r="I80">
            <v>78</v>
          </cell>
          <cell r="J80">
            <v>35511.190322760085</v>
          </cell>
          <cell r="K80">
            <v>1.43</v>
          </cell>
          <cell r="N80">
            <v>87</v>
          </cell>
          <cell r="O80">
            <v>77</v>
          </cell>
          <cell r="P80">
            <v>206.93661346719625</v>
          </cell>
          <cell r="Q80">
            <v>179.12433261720508</v>
          </cell>
          <cell r="R80">
            <v>146.53181599612165</v>
          </cell>
          <cell r="S80">
            <v>107.42079605082158</v>
          </cell>
          <cell r="T80">
            <v>59.535663694512365</v>
          </cell>
          <cell r="V80">
            <v>77</v>
          </cell>
          <cell r="W80">
            <v>13.924892953865339</v>
          </cell>
          <cell r="X80">
            <v>12.149893201122524</v>
          </cell>
          <cell r="Y80">
            <v>10.014626077042692</v>
          </cell>
          <cell r="Z80">
            <v>7.3828213087621748</v>
          </cell>
          <cell r="AA80">
            <v>3.8710834984677334</v>
          </cell>
          <cell r="AD80">
            <v>62.849666392872081</v>
          </cell>
          <cell r="AE80">
            <v>64.876252855711357</v>
          </cell>
          <cell r="AF80">
            <v>67.747683715703729</v>
          </cell>
          <cell r="AG80">
            <v>72.263232241847945</v>
          </cell>
          <cell r="AH80">
            <v>80.83131279092018</v>
          </cell>
          <cell r="AL80">
            <v>77</v>
          </cell>
          <cell r="AM80">
            <v>30698.011006346387</v>
          </cell>
          <cell r="AN80">
            <v>24558.40880507711</v>
          </cell>
          <cell r="AO80">
            <v>18418.806603807832</v>
          </cell>
          <cell r="AP80">
            <v>12279.204402538555</v>
          </cell>
          <cell r="AQ80">
            <v>6139.6022012692774</v>
          </cell>
          <cell r="AS80">
            <v>77</v>
          </cell>
          <cell r="AT80">
            <v>4162.1298802836973</v>
          </cell>
          <cell r="AU80">
            <v>3329.7039042269571</v>
          </cell>
          <cell r="AV80">
            <v>2497.2779281702187</v>
          </cell>
          <cell r="AW80">
            <v>1664.8519521134785</v>
          </cell>
          <cell r="AX80">
            <v>832.42597605673927</v>
          </cell>
          <cell r="BA80">
            <v>36.273819023840659</v>
          </cell>
          <cell r="BB80">
            <v>37.771225729249387</v>
          </cell>
          <cell r="BC80">
            <v>39.700568750299212</v>
          </cell>
          <cell r="BD80">
            <v>42.427494399390554</v>
          </cell>
          <cell r="BE80">
            <v>47.12024662670057</v>
          </cell>
        </row>
        <row r="81">
          <cell r="F81">
            <v>79</v>
          </cell>
          <cell r="G81">
            <v>237.85644583342264</v>
          </cell>
          <cell r="I81">
            <v>79</v>
          </cell>
          <cell r="J81">
            <v>41077.009235645834</v>
          </cell>
          <cell r="K81">
            <v>1.44</v>
          </cell>
          <cell r="N81">
            <v>88</v>
          </cell>
          <cell r="O81">
            <v>78</v>
          </cell>
          <cell r="P81">
            <v>221.86094420380775</v>
          </cell>
          <cell r="Q81">
            <v>192.04283330281601</v>
          </cell>
          <cell r="R81">
            <v>157.23285115723854</v>
          </cell>
          <cell r="S81">
            <v>115.1680161361966</v>
          </cell>
          <cell r="T81">
            <v>63.651904892072437</v>
          </cell>
          <cell r="V81">
            <v>78</v>
          </cell>
          <cell r="W81">
            <v>14.924330736611495</v>
          </cell>
          <cell r="X81">
            <v>12.918500685610923</v>
          </cell>
          <cell r="Y81">
            <v>10.701035161116891</v>
          </cell>
          <cell r="Z81">
            <v>7.7472200853750195</v>
          </cell>
          <cell r="AA81">
            <v>4.1162411975600719</v>
          </cell>
          <cell r="AD81">
            <v>63.036560194527354</v>
          </cell>
          <cell r="AE81">
            <v>65.061438622789353</v>
          </cell>
          <cell r="AF81">
            <v>67.949370145082256</v>
          </cell>
          <cell r="AG81">
            <v>72.449509899839711</v>
          </cell>
          <cell r="AH81">
            <v>81.026624803116562</v>
          </cell>
          <cell r="AL81">
            <v>78</v>
          </cell>
          <cell r="AM81">
            <v>35511.190322760085</v>
          </cell>
          <cell r="AN81">
            <v>28408.952258208068</v>
          </cell>
          <cell r="AO81">
            <v>21306.714193656051</v>
          </cell>
          <cell r="AP81">
            <v>14204.476129104034</v>
          </cell>
          <cell r="AQ81">
            <v>7102.238064552017</v>
          </cell>
          <cell r="AS81">
            <v>78</v>
          </cell>
          <cell r="AT81">
            <v>4813.179316413698</v>
          </cell>
          <cell r="AU81">
            <v>3850.5434531309584</v>
          </cell>
          <cell r="AV81">
            <v>2887.9075898482188</v>
          </cell>
          <cell r="AW81">
            <v>1925.2717265654792</v>
          </cell>
          <cell r="AX81">
            <v>962.63586328273959</v>
          </cell>
          <cell r="BA81">
            <v>36.357989752476364</v>
          </cell>
          <cell r="BB81">
            <v>37.861979320321296</v>
          </cell>
          <cell r="BC81">
            <v>39.790623261487418</v>
          </cell>
          <cell r="BD81">
            <v>42.51427628670821</v>
          </cell>
          <cell r="BE81">
            <v>47.203396779992147</v>
          </cell>
        </row>
        <row r="82">
          <cell r="F82">
            <v>80</v>
          </cell>
          <cell r="G82">
            <v>255</v>
          </cell>
          <cell r="I82">
            <v>80</v>
          </cell>
          <cell r="J82">
            <v>47512.875</v>
          </cell>
          <cell r="K82">
            <v>1.45</v>
          </cell>
          <cell r="N82">
            <v>89</v>
          </cell>
          <cell r="O82">
            <v>79</v>
          </cell>
          <cell r="P82">
            <v>237.85644583342264</v>
          </cell>
          <cell r="Q82">
            <v>206.07882467007735</v>
          </cell>
          <cell r="R82">
            <v>168.73536267423003</v>
          </cell>
          <cell r="S82">
            <v>123.11449636337954</v>
          </cell>
          <cell r="T82">
            <v>68.122086086692235</v>
          </cell>
          <cell r="V82">
            <v>79</v>
          </cell>
          <cell r="W82">
            <v>15.995501629614893</v>
          </cell>
          <cell r="X82">
            <v>14.035991367261346</v>
          </cell>
          <cell r="Y82">
            <v>11.50251151699149</v>
          </cell>
          <cell r="Z82">
            <v>7.9464802271829456</v>
          </cell>
          <cell r="AA82">
            <v>4.4701811946197978</v>
          </cell>
          <cell r="AD82">
            <v>63.213386604241791</v>
          </cell>
          <cell r="AE82">
            <v>65.23679566619937</v>
          </cell>
          <cell r="AF82">
            <v>68.132712808893615</v>
          </cell>
          <cell r="AG82">
            <v>72.635787557831478</v>
          </cell>
          <cell r="AH82">
            <v>81.212704266341873</v>
          </cell>
          <cell r="AL82">
            <v>79</v>
          </cell>
          <cell r="AM82">
            <v>41077.009235645834</v>
          </cell>
          <cell r="AN82">
            <v>32861.60738851667</v>
          </cell>
          <cell r="AO82">
            <v>24646.205541387499</v>
          </cell>
          <cell r="AP82">
            <v>16430.803694258335</v>
          </cell>
          <cell r="AQ82">
            <v>8215.4018471291674</v>
          </cell>
          <cell r="AS82">
            <v>79</v>
          </cell>
          <cell r="AT82">
            <v>5565.8189128857484</v>
          </cell>
          <cell r="AU82">
            <v>4452.6551303086017</v>
          </cell>
          <cell r="AV82">
            <v>3339.4913477314476</v>
          </cell>
          <cell r="AW82">
            <v>2226.3275651543008</v>
          </cell>
          <cell r="AX82">
            <v>1113.1637825771504</v>
          </cell>
          <cell r="BA82">
            <v>36.442160481112069</v>
          </cell>
          <cell r="BB82">
            <v>37.952732911393213</v>
          </cell>
          <cell r="BC82">
            <v>39.880677772675625</v>
          </cell>
          <cell r="BD82">
            <v>42.601058174025873</v>
          </cell>
          <cell r="BE82">
            <v>47.286546933283724</v>
          </cell>
        </row>
        <row r="83">
          <cell r="F83">
            <v>81</v>
          </cell>
          <cell r="G83">
            <v>273.37400640929098</v>
          </cell>
          <cell r="N83">
            <v>90</v>
          </cell>
          <cell r="O83">
            <v>80</v>
          </cell>
          <cell r="P83">
            <v>255</v>
          </cell>
          <cell r="Q83">
            <v>221.08500000000001</v>
          </cell>
          <cell r="R83">
            <v>180.33600000000001</v>
          </cell>
          <cell r="S83">
            <v>131.58000000000001</v>
          </cell>
          <cell r="T83">
            <v>72.777000000000001</v>
          </cell>
          <cell r="V83">
            <v>80</v>
          </cell>
          <cell r="W83">
            <v>17.14355416657736</v>
          </cell>
          <cell r="X83">
            <v>15.006175329922655</v>
          </cell>
          <cell r="Y83">
            <v>11.600637325769981</v>
          </cell>
          <cell r="Z83">
            <v>8.4655036366204683</v>
          </cell>
          <cell r="AA83">
            <v>4.6549139133077659</v>
          </cell>
          <cell r="AD83">
            <v>63.39021301395622</v>
          </cell>
          <cell r="AE83">
            <v>65.412152709609373</v>
          </cell>
          <cell r="AF83">
            <v>68.309907165737044</v>
          </cell>
          <cell r="AG83">
            <v>72.822065215823244</v>
          </cell>
          <cell r="AH83">
            <v>81.398783729567185</v>
          </cell>
          <cell r="AL83">
            <v>80</v>
          </cell>
          <cell r="AM83">
            <v>47512.875</v>
          </cell>
          <cell r="AN83">
            <v>38010.300000000003</v>
          </cell>
          <cell r="AO83">
            <v>28507.724999999999</v>
          </cell>
          <cell r="AP83">
            <v>19005.150000000001</v>
          </cell>
          <cell r="AQ83">
            <v>9502.5750000000007</v>
          </cell>
          <cell r="AS83">
            <v>80</v>
          </cell>
          <cell r="AT83">
            <v>6435.8657643541665</v>
          </cell>
          <cell r="AU83">
            <v>5148.6926114833332</v>
          </cell>
          <cell r="AV83">
            <v>3861.5194586124999</v>
          </cell>
          <cell r="AW83">
            <v>2574.3463057416666</v>
          </cell>
          <cell r="AX83">
            <v>1287.1731528708333</v>
          </cell>
          <cell r="BA83">
            <v>36.526331209747774</v>
          </cell>
          <cell r="BB83">
            <v>38.037513426486328</v>
          </cell>
          <cell r="BC83">
            <v>39.970732283863832</v>
          </cell>
          <cell r="BD83">
            <v>42.687840061343536</v>
          </cell>
          <cell r="BE83">
            <v>47.3696970865753</v>
          </cell>
        </row>
        <row r="84">
          <cell r="F84">
            <v>82</v>
          </cell>
          <cell r="G84">
            <v>293.06677887924064</v>
          </cell>
          <cell r="N84">
            <v>91</v>
          </cell>
          <cell r="O84">
            <v>81</v>
          </cell>
          <cell r="P84">
            <v>273.37400640929098</v>
          </cell>
          <cell r="Q84">
            <v>236.35916594147301</v>
          </cell>
          <cell r="R84">
            <v>192.67399971726829</v>
          </cell>
          <cell r="S84">
            <v>140.76027590014394</v>
          </cell>
          <cell r="T84">
            <v>77.856917025366073</v>
          </cell>
          <cell r="V84">
            <v>81</v>
          </cell>
          <cell r="W84">
            <v>18.374006409290985</v>
          </cell>
          <cell r="X84">
            <v>15.274165941473001</v>
          </cell>
          <cell r="Y84">
            <v>12.337999717268275</v>
          </cell>
          <cell r="Z84">
            <v>9.1802759001439256</v>
          </cell>
          <cell r="AA84">
            <v>5.0799170253660719</v>
          </cell>
          <cell r="AD84">
            <v>63.567039423670657</v>
          </cell>
          <cell r="AE84">
            <v>65.58750975301939</v>
          </cell>
          <cell r="AF84">
            <v>68.487101522580488</v>
          </cell>
          <cell r="AG84">
            <v>73.007572199822363</v>
          </cell>
          <cell r="AH84">
            <v>81.584863192792497</v>
          </cell>
          <cell r="BA84">
            <v>36.610501938383479</v>
          </cell>
          <cell r="BB84">
            <v>38.11580158428373</v>
          </cell>
          <cell r="BC84">
            <v>40.052446592012309</v>
          </cell>
          <cell r="BD84">
            <v>42.774621948661192</v>
          </cell>
          <cell r="BE84">
            <v>47.452847239866877</v>
          </cell>
        </row>
        <row r="85">
          <cell r="F85">
            <v>83</v>
          </cell>
          <cell r="G85">
            <v>314.1729698162988</v>
          </cell>
          <cell r="N85">
            <v>92</v>
          </cell>
          <cell r="O85">
            <v>82</v>
          </cell>
          <cell r="P85">
            <v>293.06677887924064</v>
          </cell>
          <cell r="Q85">
            <v>253.15108359588808</v>
          </cell>
          <cell r="R85">
            <v>206.37762568676126</v>
          </cell>
          <cell r="S85">
            <v>150.81216441125721</v>
          </cell>
          <cell r="T85">
            <v>83.230965201704336</v>
          </cell>
          <cell r="V85">
            <v>82</v>
          </cell>
          <cell r="W85">
            <v>19.692772469949659</v>
          </cell>
          <cell r="X85">
            <v>16.791917654415073</v>
          </cell>
          <cell r="Y85">
            <v>13.703625969492975</v>
          </cell>
          <cell r="Z85">
            <v>10.051888511113276</v>
          </cell>
          <cell r="AA85">
            <v>5.3740481763382633</v>
          </cell>
          <cell r="AD85">
            <v>63.743865833385094</v>
          </cell>
          <cell r="AE85">
            <v>65.762866796429392</v>
          </cell>
          <cell r="AF85">
            <v>68.664295879423918</v>
          </cell>
          <cell r="AG85">
            <v>73.176642436293761</v>
          </cell>
          <cell r="AH85">
            <v>81.770942656017823</v>
          </cell>
          <cell r="BA85">
            <v>36.694672667019191</v>
          </cell>
          <cell r="BB85">
            <v>38.194089742081125</v>
          </cell>
          <cell r="BC85">
            <v>40.130145246845366</v>
          </cell>
          <cell r="BD85">
            <v>42.861403835978855</v>
          </cell>
          <cell r="BE85">
            <v>47.535997393158453</v>
          </cell>
        </row>
        <row r="86">
          <cell r="F86">
            <v>84</v>
          </cell>
          <cell r="G86">
            <v>336.79402515786086</v>
          </cell>
          <cell r="N86">
            <v>93</v>
          </cell>
          <cell r="O86">
            <v>83</v>
          </cell>
          <cell r="P86">
            <v>314.1729698162988</v>
          </cell>
          <cell r="Q86">
            <v>271.53969781222702</v>
          </cell>
          <cell r="R86">
            <v>221.55477831445393</v>
          </cell>
          <cell r="S86">
            <v>161.57915837652246</v>
          </cell>
          <cell r="T86">
            <v>89.193706130847232</v>
          </cell>
          <cell r="V86">
            <v>83</v>
          </cell>
          <cell r="W86">
            <v>21.106190937058159</v>
          </cell>
          <cell r="X86">
            <v>18.388614216338937</v>
          </cell>
          <cell r="Y86">
            <v>15.177152627692664</v>
          </cell>
          <cell r="Z86">
            <v>10.766993965265243</v>
          </cell>
          <cell r="AA86">
            <v>5.9627409291428961</v>
          </cell>
          <cell r="AD86">
            <v>63.920692243099523</v>
          </cell>
          <cell r="AE86">
            <v>65.938223839839395</v>
          </cell>
          <cell r="AF86">
            <v>68.841490236267347</v>
          </cell>
          <cell r="AG86">
            <v>73.34571267276516</v>
          </cell>
          <cell r="AH86">
            <v>81.957022119243135</v>
          </cell>
          <cell r="BA86">
            <v>36.778843395654896</v>
          </cell>
          <cell r="BB86">
            <v>38.272377899878528</v>
          </cell>
          <cell r="BC86">
            <v>40.207843901678423</v>
          </cell>
          <cell r="BD86">
            <v>42.948185723296518</v>
          </cell>
          <cell r="BE86">
            <v>47.619147546450023</v>
          </cell>
        </row>
        <row r="87">
          <cell r="F87">
            <v>85</v>
          </cell>
          <cell r="G87">
            <v>361.0386719675123</v>
          </cell>
          <cell r="N87">
            <v>94</v>
          </cell>
          <cell r="O87">
            <v>84</v>
          </cell>
          <cell r="P87">
            <v>336.79402515786086</v>
          </cell>
          <cell r="Q87">
            <v>291.2594729565181</v>
          </cell>
          <cell r="R87">
            <v>237.27139072371298</v>
          </cell>
          <cell r="S87">
            <v>172.97741132107731</v>
          </cell>
          <cell r="T87">
            <v>95.64950314483248</v>
          </cell>
          <cell r="V87">
            <v>84</v>
          </cell>
          <cell r="W87">
            <v>22.621055341562055</v>
          </cell>
          <cell r="X87">
            <v>19.719775144291077</v>
          </cell>
          <cell r="Y87">
            <v>15.716612409259056</v>
          </cell>
          <cell r="Z87">
            <v>11.398252944554855</v>
          </cell>
          <cell r="AA87">
            <v>6.4557970139852472</v>
          </cell>
          <cell r="AD87">
            <v>64.090988120365651</v>
          </cell>
          <cell r="AE87">
            <v>66.105889403880397</v>
          </cell>
          <cell r="AF87">
            <v>69.01697485309198</v>
          </cell>
          <cell r="AG87">
            <v>73.514782909236544</v>
          </cell>
          <cell r="AH87">
            <v>82.128973371044353</v>
          </cell>
          <cell r="BA87">
            <v>36.863014124290601</v>
          </cell>
          <cell r="BB87">
            <v>38.35066605767593</v>
          </cell>
          <cell r="BC87">
            <v>40.28554255651148</v>
          </cell>
          <cell r="BD87">
            <v>43.030177309109042</v>
          </cell>
          <cell r="BE87">
            <v>47.7022976997416</v>
          </cell>
        </row>
        <row r="88">
          <cell r="F88">
            <v>86</v>
          </cell>
          <cell r="G88">
            <v>387.02344102666189</v>
          </cell>
          <cell r="N88">
            <v>95</v>
          </cell>
          <cell r="O88">
            <v>85</v>
          </cell>
          <cell r="P88">
            <v>361.0386719675123</v>
          </cell>
          <cell r="Q88">
            <v>311.72078937675008</v>
          </cell>
          <cell r="R88">
            <v>253.91849799475142</v>
          </cell>
          <cell r="S88">
            <v>185.57387739130132</v>
          </cell>
          <cell r="T88">
            <v>102.53498283877349</v>
          </cell>
          <cell r="V88">
            <v>85</v>
          </cell>
          <cell r="W88">
            <v>24.244646809651442</v>
          </cell>
          <cell r="X88">
            <v>20.461316420231981</v>
          </cell>
          <cell r="Y88">
            <v>16.647107271038436</v>
          </cell>
          <cell r="Z88">
            <v>12.596466070224011</v>
          </cell>
          <cell r="AA88">
            <v>6.8854796939410079</v>
          </cell>
          <cell r="AD88">
            <v>64.255972994404218</v>
          </cell>
          <cell r="AE88">
            <v>66.269371604948859</v>
          </cell>
          <cell r="AF88">
            <v>69.17795498031839</v>
          </cell>
          <cell r="AG88">
            <v>73.683853145707943</v>
          </cell>
          <cell r="AH88">
            <v>82.296681479091191</v>
          </cell>
          <cell r="BA88">
            <v>36.947184852926306</v>
          </cell>
          <cell r="BB88">
            <v>38.428954215473325</v>
          </cell>
          <cell r="BC88">
            <v>40.363241211344537</v>
          </cell>
          <cell r="BD88">
            <v>43.105070725978337</v>
          </cell>
          <cell r="BE88">
            <v>47.785447853033176</v>
          </cell>
        </row>
        <row r="89">
          <cell r="F89">
            <v>87</v>
          </cell>
          <cell r="G89">
            <v>414.87322693439216</v>
          </cell>
          <cell r="N89">
            <v>96</v>
          </cell>
          <cell r="O89">
            <v>86</v>
          </cell>
          <cell r="P89">
            <v>387.02344102666189</v>
          </cell>
          <cell r="Q89">
            <v>334.00122960600919</v>
          </cell>
          <cell r="R89">
            <v>272.23228841815398</v>
          </cell>
          <cell r="S89">
            <v>199.39447681693619</v>
          </cell>
          <cell r="T89">
            <v>108.94709864900531</v>
          </cell>
          <cell r="V89">
            <v>86</v>
          </cell>
          <cell r="W89">
            <v>25.984769059149585</v>
          </cell>
          <cell r="X89">
            <v>22.280440229259113</v>
          </cell>
          <cell r="Y89">
            <v>18.313790423402565</v>
          </cell>
          <cell r="Z89">
            <v>13.820599425634867</v>
          </cell>
          <cell r="AA89">
            <v>6.4121158102318248</v>
          </cell>
          <cell r="AD89">
            <v>64.420957868442798</v>
          </cell>
          <cell r="AE89">
            <v>66.43285380601732</v>
          </cell>
          <cell r="AF89">
            <v>69.338935107544785</v>
          </cell>
          <cell r="AG89">
            <v>73.852923382179341</v>
          </cell>
          <cell r="AH89">
            <v>82.464389587138029</v>
          </cell>
          <cell r="BA89">
            <v>37.027046282459708</v>
          </cell>
          <cell r="BB89">
            <v>38.507242373270728</v>
          </cell>
          <cell r="BC89">
            <v>40.440939866177594</v>
          </cell>
          <cell r="BD89">
            <v>43.179964142847631</v>
          </cell>
          <cell r="BE89">
            <v>47.868598006324753</v>
          </cell>
        </row>
        <row r="90">
          <cell r="F90">
            <v>88</v>
          </cell>
          <cell r="G90">
            <v>444.72188840761549</v>
          </cell>
          <cell r="N90">
            <v>97</v>
          </cell>
          <cell r="O90">
            <v>87</v>
          </cell>
          <cell r="P90">
            <v>414.87322693439216</v>
          </cell>
          <cell r="Q90">
            <v>358.28451878054108</v>
          </cell>
          <cell r="R90">
            <v>292.4026503433596</v>
          </cell>
          <cell r="S90">
            <v>212.58104148118252</v>
          </cell>
          <cell r="T90">
            <v>115.74963031469542</v>
          </cell>
          <cell r="V90">
            <v>87</v>
          </cell>
          <cell r="W90">
            <v>27.849785907730279</v>
          </cell>
          <cell r="X90">
            <v>24.283289174531888</v>
          </cell>
          <cell r="Y90">
            <v>20.170361925205611</v>
          </cell>
          <cell r="Z90">
            <v>13.186564664246333</v>
          </cell>
          <cell r="AA90">
            <v>6.8025316656901111</v>
          </cell>
          <cell r="AD90">
            <v>64.585942742481365</v>
          </cell>
          <cell r="AE90">
            <v>66.596336007085796</v>
          </cell>
          <cell r="AF90">
            <v>69.49991523477118</v>
          </cell>
          <cell r="AG90">
            <v>74.02050499447661</v>
          </cell>
          <cell r="AH90">
            <v>82.632097695184868</v>
          </cell>
          <cell r="BA90">
            <v>37.099649155317238</v>
          </cell>
          <cell r="BB90">
            <v>38.58553053106813</v>
          </cell>
          <cell r="BC90">
            <v>40.518638521010651</v>
          </cell>
          <cell r="BD90">
            <v>43.254857559716925</v>
          </cell>
          <cell r="BE90">
            <v>47.951748159616329</v>
          </cell>
        </row>
        <row r="91">
          <cell r="F91">
            <v>89</v>
          </cell>
          <cell r="G91">
            <v>476.71289166684534</v>
          </cell>
          <cell r="N91">
            <v>98</v>
          </cell>
          <cell r="O91">
            <v>88</v>
          </cell>
          <cell r="P91">
            <v>444.72188840761549</v>
          </cell>
          <cell r="Q91">
            <v>384.7733778502689</v>
          </cell>
          <cell r="R91">
            <v>312.90632068359827</v>
          </cell>
          <cell r="S91">
            <v>226.0076636887502</v>
          </cell>
          <cell r="T91">
            <v>123.1879630889095</v>
          </cell>
          <cell r="V91">
            <v>88</v>
          </cell>
          <cell r="W91">
            <v>29.848661473223331</v>
          </cell>
          <cell r="X91">
            <v>26.488859069727823</v>
          </cell>
          <cell r="Y91">
            <v>20.503670340238671</v>
          </cell>
          <cell r="Z91">
            <v>13.426622207567675</v>
          </cell>
          <cell r="AA91">
            <v>7.438332774214075</v>
          </cell>
          <cell r="AD91">
            <v>64.750927616519931</v>
          </cell>
          <cell r="AE91">
            <v>66.759818208154257</v>
          </cell>
          <cell r="AF91">
            <v>69.660895361997589</v>
          </cell>
          <cell r="AG91">
            <v>74.178131818877702</v>
          </cell>
          <cell r="AH91">
            <v>82.799805803231706</v>
          </cell>
          <cell r="BA91">
            <v>37.172252028174768</v>
          </cell>
          <cell r="BB91">
            <v>38.663818688865533</v>
          </cell>
          <cell r="BC91">
            <v>40.596337175843701</v>
          </cell>
          <cell r="BD91">
            <v>43.329750976586219</v>
          </cell>
          <cell r="BE91">
            <v>48.030128751164234</v>
          </cell>
        </row>
        <row r="92">
          <cell r="F92">
            <v>90</v>
          </cell>
          <cell r="G92">
            <v>511</v>
          </cell>
          <cell r="N92">
            <v>99</v>
          </cell>
          <cell r="O92">
            <v>89</v>
          </cell>
          <cell r="P92">
            <v>476.71289166684534</v>
          </cell>
          <cell r="Q92">
            <v>411.78459582182103</v>
          </cell>
          <cell r="R92">
            <v>332.60258451595797</v>
          </cell>
          <cell r="S92">
            <v>240.31096868925673</v>
          </cell>
          <cell r="T92">
            <v>130.61933231671563</v>
          </cell>
          <cell r="V92">
            <v>89</v>
          </cell>
          <cell r="W92">
            <v>31.991003259229842</v>
          </cell>
          <cell r="X92">
            <v>27.011217971552128</v>
          </cell>
          <cell r="Y92">
            <v>19.696263832359705</v>
          </cell>
          <cell r="Z92">
            <v>14.303305000506526</v>
          </cell>
          <cell r="AA92">
            <v>7.4313692278061296</v>
          </cell>
          <cell r="AD92">
            <v>64.915912490558512</v>
          </cell>
          <cell r="AE92">
            <v>66.923300409222719</v>
          </cell>
          <cell r="AF92">
            <v>69.821875489223984</v>
          </cell>
          <cell r="AG92">
            <v>74.335758643278794</v>
          </cell>
          <cell r="AH92">
            <v>82.967513911278544</v>
          </cell>
          <cell r="BA92">
            <v>37.244854901032298</v>
          </cell>
          <cell r="BB92">
            <v>38.742106846662928</v>
          </cell>
          <cell r="BC92">
            <v>40.674035830676758</v>
          </cell>
          <cell r="BD92">
            <v>43.404644393455513</v>
          </cell>
          <cell r="BE92">
            <v>48.101914750802706</v>
          </cell>
        </row>
        <row r="93">
          <cell r="F93">
            <v>91</v>
          </cell>
          <cell r="G93">
            <v>547.74801281858208</v>
          </cell>
          <cell r="N93">
            <v>100</v>
          </cell>
          <cell r="O93">
            <v>90</v>
          </cell>
          <cell r="P93">
            <v>511</v>
          </cell>
          <cell r="Q93">
            <v>438.13140000000004</v>
          </cell>
          <cell r="R93">
            <v>354.12299999999999</v>
          </cell>
          <cell r="S93">
            <v>254.88680000000002</v>
          </cell>
          <cell r="T93">
            <v>138.48100000000002</v>
          </cell>
          <cell r="V93">
            <v>90</v>
          </cell>
          <cell r="W93">
            <v>34.287108333154663</v>
          </cell>
          <cell r="X93">
            <v>26.346804178179013</v>
          </cell>
          <cell r="Y93">
            <v>21.520415484042019</v>
          </cell>
          <cell r="Z93">
            <v>14.575831310743297</v>
          </cell>
          <cell r="AA93">
            <v>7.861667683284395</v>
          </cell>
          <cell r="AD93">
            <v>65.075479910097457</v>
          </cell>
          <cell r="AE93">
            <v>67.083433628014333</v>
          </cell>
          <cell r="AF93">
            <v>69.982855616450394</v>
          </cell>
          <cell r="AG93">
            <v>74.493385467679886</v>
          </cell>
          <cell r="AH93">
            <v>83.124894550960335</v>
          </cell>
          <cell r="BA93">
            <v>37.317457773889828</v>
          </cell>
          <cell r="BB93">
            <v>38.82039500446033</v>
          </cell>
          <cell r="BC93">
            <v>40.751734485509814</v>
          </cell>
          <cell r="BD93">
            <v>43.479537810324807</v>
          </cell>
          <cell r="BE93">
            <v>48.173700750441178</v>
          </cell>
        </row>
        <row r="94">
          <cell r="F94">
            <v>92</v>
          </cell>
          <cell r="G94">
            <v>587.1335577584814</v>
          </cell>
          <cell r="N94">
            <v>101</v>
          </cell>
          <cell r="O94">
            <v>91</v>
          </cell>
          <cell r="P94">
            <v>547.74801281858208</v>
          </cell>
          <cell r="Q94">
            <v>469.6391461906523</v>
          </cell>
          <cell r="R94">
            <v>378.43910205635837</v>
          </cell>
          <cell r="S94">
            <v>272.61418597980827</v>
          </cell>
          <cell r="T94">
            <v>147.89196346101718</v>
          </cell>
          <cell r="V94">
            <v>91</v>
          </cell>
          <cell r="W94">
            <v>36.748012818582083</v>
          </cell>
          <cell r="X94">
            <v>31.507746190652256</v>
          </cell>
          <cell r="Y94">
            <v>24.316102056358375</v>
          </cell>
          <cell r="Z94">
            <v>17.727385979808247</v>
          </cell>
          <cell r="AA94">
            <v>9.4109634610171611</v>
          </cell>
          <cell r="AD94">
            <v>65.229416240679981</v>
          </cell>
          <cell r="AE94">
            <v>67.240606973055961</v>
          </cell>
          <cell r="AF94">
            <v>70.137942795989005</v>
          </cell>
          <cell r="AG94">
            <v>74.651012292080978</v>
          </cell>
          <cell r="AH94">
            <v>83.279794092850153</v>
          </cell>
          <cell r="BA94">
            <v>37.390060646747358</v>
          </cell>
          <cell r="BB94">
            <v>38.898683162257733</v>
          </cell>
          <cell r="BC94">
            <v>40.829433140342871</v>
          </cell>
          <cell r="BD94">
            <v>43.554431227194108</v>
          </cell>
          <cell r="BE94">
            <v>48.24548675007965</v>
          </cell>
        </row>
        <row r="95">
          <cell r="F95">
            <v>93</v>
          </cell>
          <cell r="G95">
            <v>629.34593963259704</v>
          </cell>
          <cell r="N95">
            <v>102</v>
          </cell>
          <cell r="O95">
            <v>92</v>
          </cell>
          <cell r="P95">
            <v>587.1335577584814</v>
          </cell>
          <cell r="Q95">
            <v>502.29275866238083</v>
          </cell>
          <cell r="R95">
            <v>405.12215485335213</v>
          </cell>
          <cell r="S95">
            <v>291.57052478286187</v>
          </cell>
          <cell r="T95">
            <v>157.64536025815227</v>
          </cell>
          <cell r="V95">
            <v>92</v>
          </cell>
          <cell r="W95">
            <v>39.385544939899319</v>
          </cell>
          <cell r="X95">
            <v>32.653612471728536</v>
          </cell>
          <cell r="Y95">
            <v>26.683052796993763</v>
          </cell>
          <cell r="Z95">
            <v>18.956338803053598</v>
          </cell>
          <cell r="AA95">
            <v>9.7533967971350819</v>
          </cell>
          <cell r="AD95">
            <v>65.38335257126252</v>
          </cell>
          <cell r="AE95">
            <v>67.397780318097588</v>
          </cell>
          <cell r="AF95">
            <v>70.292327570459079</v>
          </cell>
          <cell r="AG95">
            <v>74.808639116482055</v>
          </cell>
          <cell r="AH95">
            <v>83.434693634739986</v>
          </cell>
          <cell r="BA95">
            <v>37.462663519604888</v>
          </cell>
          <cell r="BB95">
            <v>38.976971320055128</v>
          </cell>
          <cell r="BC95">
            <v>40.907131795175928</v>
          </cell>
          <cell r="BD95">
            <v>43.629324644063402</v>
          </cell>
          <cell r="BE95">
            <v>48.317272749718121</v>
          </cell>
        </row>
        <row r="96">
          <cell r="F96">
            <v>94</v>
          </cell>
          <cell r="G96">
            <v>674.58805031572183</v>
          </cell>
          <cell r="N96">
            <v>103</v>
          </cell>
          <cell r="O96">
            <v>93</v>
          </cell>
          <cell r="P96">
            <v>629.34593963259704</v>
          </cell>
          <cell r="Q96">
            <v>538.34251676172357</v>
          </cell>
          <cell r="R96">
            <v>433.68228700082267</v>
          </cell>
          <cell r="S96">
            <v>311.52624011813555</v>
          </cell>
          <cell r="T96">
            <v>168.35003885171972</v>
          </cell>
          <cell r="V96">
            <v>93</v>
          </cell>
          <cell r="W96">
            <v>42.212381874115636</v>
          </cell>
          <cell r="X96">
            <v>36.049758099342739</v>
          </cell>
          <cell r="Y96">
            <v>28.56013214747054</v>
          </cell>
          <cell r="Z96">
            <v>19.95571533527368</v>
          </cell>
          <cell r="AA96">
            <v>10.704678593567451</v>
          </cell>
          <cell r="AD96">
            <v>65.537288901845059</v>
          </cell>
          <cell r="AE96">
            <v>67.554953663139216</v>
          </cell>
          <cell r="AF96">
            <v>70.446712344929153</v>
          </cell>
          <cell r="AG96">
            <v>74.966265940883147</v>
          </cell>
          <cell r="AH96">
            <v>83.589593176629805</v>
          </cell>
          <cell r="BA96">
            <v>37.535266392462418</v>
          </cell>
          <cell r="BB96">
            <v>39.047673544184711</v>
          </cell>
          <cell r="BC96">
            <v>40.984830450008985</v>
          </cell>
          <cell r="BD96">
            <v>43.704218060932696</v>
          </cell>
          <cell r="BE96">
            <v>48.389058749356593</v>
          </cell>
        </row>
        <row r="97">
          <cell r="F97">
            <v>95</v>
          </cell>
          <cell r="G97">
            <v>723.0773439350246</v>
          </cell>
          <cell r="N97">
            <v>104</v>
          </cell>
          <cell r="O97">
            <v>94</v>
          </cell>
          <cell r="P97">
            <v>674.58805031572183</v>
          </cell>
          <cell r="Q97">
            <v>576.30057138472114</v>
          </cell>
          <cell r="R97">
            <v>464.04911981218504</v>
          </cell>
          <cell r="S97">
            <v>332.70682641571403</v>
          </cell>
          <cell r="T97">
            <v>179.6427977990767</v>
          </cell>
          <cell r="V97">
            <v>94</v>
          </cell>
          <cell r="W97">
            <v>45.242110683124793</v>
          </cell>
          <cell r="X97">
            <v>37.958054622997565</v>
          </cell>
          <cell r="Y97">
            <v>30.366832811362372</v>
          </cell>
          <cell r="Z97">
            <v>21.180586297578486</v>
          </cell>
          <cell r="AA97">
            <v>11.292758947356987</v>
          </cell>
          <cell r="AD97">
            <v>65.691225232427584</v>
          </cell>
          <cell r="AE97">
            <v>67.712127008180858</v>
          </cell>
          <cell r="AF97">
            <v>70.601097119399213</v>
          </cell>
          <cell r="AG97">
            <v>75.115180559621535</v>
          </cell>
          <cell r="AH97">
            <v>83.744492718519624</v>
          </cell>
          <cell r="BA97">
            <v>37.607869265319941</v>
          </cell>
          <cell r="BB97">
            <v>39.115214427575864</v>
          </cell>
          <cell r="BC97">
            <v>41.053954370816207</v>
          </cell>
          <cell r="BD97">
            <v>43.77911147780199</v>
          </cell>
          <cell r="BE97">
            <v>48.460844748995065</v>
          </cell>
        </row>
        <row r="98">
          <cell r="F98">
            <v>96</v>
          </cell>
          <cell r="G98">
            <v>775.04688205332377</v>
          </cell>
          <cell r="N98">
            <v>105</v>
          </cell>
          <cell r="O98">
            <v>95</v>
          </cell>
          <cell r="P98">
            <v>723.0773439350246</v>
          </cell>
          <cell r="Q98">
            <v>618.15882133005255</v>
          </cell>
          <cell r="R98">
            <v>495.95875020503337</v>
          </cell>
          <cell r="S98">
            <v>355.39251454406457</v>
          </cell>
          <cell r="T98">
            <v>192.84472762747106</v>
          </cell>
          <cell r="V98">
            <v>95</v>
          </cell>
          <cell r="W98">
            <v>48.489293619302771</v>
          </cell>
          <cell r="X98">
            <v>41.858249945331409</v>
          </cell>
          <cell r="Y98">
            <v>31.909630392848328</v>
          </cell>
          <cell r="Z98">
            <v>22.685688128350534</v>
          </cell>
          <cell r="AA98">
            <v>13.201929828394356</v>
          </cell>
          <cell r="AD98">
            <v>65.845161563010123</v>
          </cell>
          <cell r="AE98">
            <v>67.869300353222485</v>
          </cell>
          <cell r="AF98">
            <v>70.755481893869288</v>
          </cell>
          <cell r="AG98">
            <v>75.261722981240993</v>
          </cell>
          <cell r="AH98">
            <v>83.899392260409456</v>
          </cell>
          <cell r="BA98">
            <v>37.680472138177471</v>
          </cell>
          <cell r="BB98">
            <v>39.182755310967018</v>
          </cell>
          <cell r="BC98">
            <v>41.120998062635785</v>
          </cell>
          <cell r="BD98">
            <v>43.854004894671284</v>
          </cell>
          <cell r="BE98">
            <v>48.532630748633537</v>
          </cell>
        </row>
        <row r="99">
          <cell r="F99">
            <v>97</v>
          </cell>
          <cell r="G99">
            <v>830.74645386878444</v>
          </cell>
          <cell r="N99">
            <v>106</v>
          </cell>
          <cell r="O99">
            <v>96</v>
          </cell>
          <cell r="P99">
            <v>775.04688205332377</v>
          </cell>
          <cell r="Q99">
            <v>661.0374857032798</v>
          </cell>
          <cell r="R99">
            <v>529.97705794806279</v>
          </cell>
          <cell r="S99">
            <v>380.70302846459265</v>
          </cell>
          <cell r="T99">
            <v>206.86001282003213</v>
          </cell>
          <cell r="V99">
            <v>96</v>
          </cell>
          <cell r="W99">
            <v>51.96953811829917</v>
          </cell>
          <cell r="X99">
            <v>42.878664373227252</v>
          </cell>
          <cell r="Y99">
            <v>34.018307743029425</v>
          </cell>
          <cell r="Z99">
            <v>25.310513920528081</v>
          </cell>
          <cell r="AA99">
            <v>14.015285192561066</v>
          </cell>
          <cell r="AD99">
            <v>65.999097893592648</v>
          </cell>
          <cell r="AE99">
            <v>68.025215371037646</v>
          </cell>
          <cell r="AF99">
            <v>70.909866668339362</v>
          </cell>
          <cell r="AG99">
            <v>75.408265402860437</v>
          </cell>
          <cell r="AH99">
            <v>84.050903767166133</v>
          </cell>
          <cell r="BA99">
            <v>37.753075011035001</v>
          </cell>
          <cell r="BB99">
            <v>39.250296194358178</v>
          </cell>
          <cell r="BC99">
            <v>41.188041754455355</v>
          </cell>
          <cell r="BD99">
            <v>43.928898311540578</v>
          </cell>
          <cell r="BE99">
            <v>48.604416748272008</v>
          </cell>
        </row>
        <row r="100">
          <cell r="F100">
            <v>98</v>
          </cell>
          <cell r="G100">
            <v>890.4437768152311</v>
          </cell>
          <cell r="N100">
            <v>107</v>
          </cell>
          <cell r="O100">
            <v>97</v>
          </cell>
          <cell r="P100">
            <v>830.74645386878444</v>
          </cell>
          <cell r="Q100">
            <v>707.71290405081743</v>
          </cell>
          <cell r="R100">
            <v>569.31054483627804</v>
          </cell>
          <cell r="S100">
            <v>409.80722569347137</v>
          </cell>
          <cell r="T100">
            <v>223.30464679992923</v>
          </cell>
          <cell r="V100">
            <v>97</v>
          </cell>
          <cell r="W100">
            <v>55.699571815460672</v>
          </cell>
          <cell r="X100">
            <v>46.675418347537629</v>
          </cell>
          <cell r="Y100">
            <v>39.333486888215248</v>
          </cell>
          <cell r="Z100">
            <v>29.104197228878718</v>
          </cell>
          <cell r="AA100">
            <v>16.444633979897105</v>
          </cell>
          <cell r="AD100">
            <v>66.142785979989682</v>
          </cell>
          <cell r="AE100">
            <v>68.174918074940805</v>
          </cell>
          <cell r="AF100">
            <v>71.061795050376986</v>
          </cell>
          <cell r="AG100">
            <v>75.554807824479894</v>
          </cell>
          <cell r="AH100">
            <v>84.196136930932482</v>
          </cell>
          <cell r="BA100">
            <v>37.825677883892531</v>
          </cell>
          <cell r="BB100">
            <v>39.317837077749331</v>
          </cell>
          <cell r="BC100">
            <v>41.255085446274933</v>
          </cell>
          <cell r="BD100">
            <v>44.003272544984547</v>
          </cell>
          <cell r="BE100">
            <v>48.67620274791048</v>
          </cell>
        </row>
        <row r="101">
          <cell r="F101">
            <v>99</v>
          </cell>
          <cell r="G101">
            <v>954.42578333369079</v>
          </cell>
          <cell r="N101">
            <v>108</v>
          </cell>
          <cell r="O101">
            <v>98</v>
          </cell>
          <cell r="P101">
            <v>890.4437768152311</v>
          </cell>
          <cell r="Q101">
            <v>760.34994102252585</v>
          </cell>
          <cell r="R101">
            <v>612.98149595960513</v>
          </cell>
          <cell r="S101">
            <v>441.9272464333992</v>
          </cell>
          <cell r="T101">
            <v>240.77599725083846</v>
          </cell>
          <cell r="V101">
            <v>98</v>
          </cell>
          <cell r="W101">
            <v>59.697322946446661</v>
          </cell>
          <cell r="X101">
            <v>52.637036971708426</v>
          </cell>
          <cell r="Y101">
            <v>43.670951123327086</v>
          </cell>
          <cell r="Z101">
            <v>32.120020739927838</v>
          </cell>
          <cell r="AA101">
            <v>17.471350450909227</v>
          </cell>
          <cell r="AD101">
            <v>66.286413655019302</v>
          </cell>
          <cell r="AE101">
            <v>68.324620778843951</v>
          </cell>
          <cell r="AF101">
            <v>71.210277551293188</v>
          </cell>
          <cell r="AG101">
            <v>75.701350246099338</v>
          </cell>
          <cell r="AH101">
            <v>84.341370094698831</v>
          </cell>
          <cell r="BA101">
            <v>37.898280756750061</v>
          </cell>
          <cell r="BB101">
            <v>39.385377961140485</v>
          </cell>
          <cell r="BC101">
            <v>41.322129138094503</v>
          </cell>
          <cell r="BD101">
            <v>44.067911160744309</v>
          </cell>
          <cell r="BE101">
            <v>48.747988747548945</v>
          </cell>
        </row>
        <row r="102">
          <cell r="F102">
            <v>100</v>
          </cell>
          <cell r="G102">
            <v>1023</v>
          </cell>
          <cell r="N102">
            <v>109</v>
          </cell>
          <cell r="O102">
            <v>99</v>
          </cell>
          <cell r="P102">
            <v>954.42578333369079</v>
          </cell>
          <cell r="Q102">
            <v>816.51125764197252</v>
          </cell>
          <cell r="R102">
            <v>658.6492330785801</v>
          </cell>
          <cell r="S102">
            <v>475.39948267851139</v>
          </cell>
          <cell r="T102">
            <v>257.59951892176309</v>
          </cell>
          <cell r="V102">
            <v>99</v>
          </cell>
          <cell r="W102">
            <v>63.982006518459684</v>
          </cell>
          <cell r="X102">
            <v>56.161316619446666</v>
          </cell>
          <cell r="Y102">
            <v>45.667737118974969</v>
          </cell>
          <cell r="Z102">
            <v>33.472236245112185</v>
          </cell>
          <cell r="AA102">
            <v>16.823521670924634</v>
          </cell>
          <cell r="AD102">
            <v>66.430041330048923</v>
          </cell>
          <cell r="AE102">
            <v>68.474323482747096</v>
          </cell>
          <cell r="AF102">
            <v>71.358760052209377</v>
          </cell>
          <cell r="AG102">
            <v>75.847892667718796</v>
          </cell>
          <cell r="AH102">
            <v>84.48660325846518</v>
          </cell>
          <cell r="BA102">
            <v>37.970883629607592</v>
          </cell>
          <cell r="BB102">
            <v>39.452918844531645</v>
          </cell>
          <cell r="BC102">
            <v>41.389172829914081</v>
          </cell>
          <cell r="BD102">
            <v>44.132549776504064</v>
          </cell>
          <cell r="BE102">
            <v>48.819774747187417</v>
          </cell>
        </row>
        <row r="103">
          <cell r="F103">
            <v>101</v>
          </cell>
          <cell r="G103">
            <v>1096.4960256371633</v>
          </cell>
          <cell r="N103">
            <v>110</v>
          </cell>
          <cell r="O103">
            <v>100</v>
          </cell>
          <cell r="P103">
            <v>1023</v>
          </cell>
          <cell r="Q103">
            <v>875.38110000000006</v>
          </cell>
          <cell r="R103">
            <v>706.6884</v>
          </cell>
          <cell r="S103">
            <v>508.22640000000001</v>
          </cell>
          <cell r="T103">
            <v>274.77780000000001</v>
          </cell>
          <cell r="V103">
            <v>100</v>
          </cell>
          <cell r="W103">
            <v>68.574216666309212</v>
          </cell>
          <cell r="X103">
            <v>58.86984235802754</v>
          </cell>
          <cell r="Y103">
            <v>48.039166921419906</v>
          </cell>
          <cell r="Z103">
            <v>32.826917321488622</v>
          </cell>
          <cell r="AA103">
            <v>17.178281078236921</v>
          </cell>
          <cell r="AD103">
            <v>66.573669005078543</v>
          </cell>
          <cell r="AE103">
            <v>68.624026186650241</v>
          </cell>
          <cell r="AF103">
            <v>71.507242553125565</v>
          </cell>
          <cell r="AG103">
            <v>75.994435089338239</v>
          </cell>
          <cell r="AH103">
            <v>84.63183642223153</v>
          </cell>
          <cell r="BA103">
            <v>38.037513426486328</v>
          </cell>
          <cell r="BB103">
            <v>39.520459727922798</v>
          </cell>
          <cell r="BC103">
            <v>41.456216521733651</v>
          </cell>
          <cell r="BD103">
            <v>44.197188392263818</v>
          </cell>
          <cell r="BE103">
            <v>48.891560746825888</v>
          </cell>
        </row>
        <row r="104">
          <cell r="F104">
            <v>102</v>
          </cell>
          <cell r="G104">
            <v>1175.2671155169628</v>
          </cell>
          <cell r="N104">
            <v>111</v>
          </cell>
          <cell r="O104">
            <v>101</v>
          </cell>
          <cell r="P104">
            <v>1096.4960256371633</v>
          </cell>
          <cell r="Q104">
            <v>939.14884595823037</v>
          </cell>
          <cell r="R104">
            <v>756.25330888195151</v>
          </cell>
          <cell r="S104">
            <v>541.99798547244984</v>
          </cell>
          <cell r="T104">
            <v>293.42233646050488</v>
          </cell>
          <cell r="V104">
            <v>101</v>
          </cell>
          <cell r="W104">
            <v>73.496025637163257</v>
          </cell>
          <cell r="X104">
            <v>63.767745958230307</v>
          </cell>
          <cell r="Y104">
            <v>49.56490888195151</v>
          </cell>
          <cell r="Z104">
            <v>33.771585472449829</v>
          </cell>
          <cell r="AA104">
            <v>18.644536460504867</v>
          </cell>
          <cell r="AD104">
            <v>66.717296680108163</v>
          </cell>
          <cell r="AE104">
            <v>68.773728890553386</v>
          </cell>
          <cell r="AF104">
            <v>71.655725054041767</v>
          </cell>
          <cell r="AG104">
            <v>76.130305911210229</v>
          </cell>
          <cell r="AH104">
            <v>84.777069585997879</v>
          </cell>
          <cell r="BA104">
            <v>38.100143952724252</v>
          </cell>
          <cell r="BB104">
            <v>39.588000611313952</v>
          </cell>
          <cell r="BC104">
            <v>41.523260213553229</v>
          </cell>
          <cell r="BD104">
            <v>44.261827008023573</v>
          </cell>
          <cell r="BE104">
            <v>48.96334674646436</v>
          </cell>
        </row>
        <row r="105">
          <cell r="F105">
            <v>103</v>
          </cell>
          <cell r="G105">
            <v>1259.6918792651943</v>
          </cell>
          <cell r="N105">
            <v>112</v>
          </cell>
          <cell r="O105">
            <v>102</v>
          </cell>
          <cell r="P105">
            <v>1175.2671155169628</v>
          </cell>
          <cell r="Q105">
            <v>1004.2657502092447</v>
          </cell>
          <cell r="R105">
            <v>806.23324124463659</v>
          </cell>
          <cell r="S105">
            <v>577.99636741124232</v>
          </cell>
          <cell r="T105">
            <v>313.56126641992563</v>
          </cell>
          <cell r="V105">
            <v>102</v>
          </cell>
          <cell r="W105">
            <v>78.771089879799547</v>
          </cell>
          <cell r="X105">
            <v>65.116904251014375</v>
          </cell>
          <cell r="Y105">
            <v>49.979932362685076</v>
          </cell>
          <cell r="Z105">
            <v>35.998381938792477</v>
          </cell>
          <cell r="AA105">
            <v>20.13892995942075</v>
          </cell>
          <cell r="AD105">
            <v>66.860924355137783</v>
          </cell>
          <cell r="AE105">
            <v>68.923431594456531</v>
          </cell>
          <cell r="AF105">
            <v>71.804207554957955</v>
          </cell>
          <cell r="AG105">
            <v>76.265755485049056</v>
          </cell>
          <cell r="AH105">
            <v>84.922302749764228</v>
          </cell>
          <cell r="BA105">
            <v>38.16277447896217</v>
          </cell>
          <cell r="BB105">
            <v>39.655541494705105</v>
          </cell>
          <cell r="BC105">
            <v>41.590303905372799</v>
          </cell>
          <cell r="BD105">
            <v>44.326465623783335</v>
          </cell>
          <cell r="BE105">
            <v>49.030333272797542</v>
          </cell>
        </row>
        <row r="106">
          <cell r="F106">
            <v>104</v>
          </cell>
          <cell r="G106">
            <v>1350.1761006314437</v>
          </cell>
          <cell r="N106">
            <v>113</v>
          </cell>
          <cell r="O106">
            <v>103</v>
          </cell>
          <cell r="P106">
            <v>1259.6918792651943</v>
          </cell>
          <cell r="Q106">
            <v>1073.383450321872</v>
          </cell>
          <cell r="R106">
            <v>861.50327622946634</v>
          </cell>
          <cell r="S106">
            <v>619.01258947091651</v>
          </cell>
          <cell r="T106">
            <v>335.8338550121008</v>
          </cell>
          <cell r="V106">
            <v>103</v>
          </cell>
          <cell r="W106">
            <v>84.424763748231499</v>
          </cell>
          <cell r="X106">
            <v>69.11770011262729</v>
          </cell>
          <cell r="Y106">
            <v>55.270034984829749</v>
          </cell>
          <cell r="Z106">
            <v>41.016222059674192</v>
          </cell>
          <cell r="AA106">
            <v>22.272588592175168</v>
          </cell>
          <cell r="AD106">
            <v>67.004247194324648</v>
          </cell>
          <cell r="AE106">
            <v>69.0655056802525</v>
          </cell>
          <cell r="AF106">
            <v>71.952690055874157</v>
          </cell>
          <cell r="AG106">
            <v>76.401205058887882</v>
          </cell>
          <cell r="AH106">
            <v>85.072521641060263</v>
          </cell>
          <cell r="BA106">
            <v>38.225405005200088</v>
          </cell>
          <cell r="BB106">
            <v>39.723082378096265</v>
          </cell>
          <cell r="BC106">
            <v>41.657347597192377</v>
          </cell>
          <cell r="BD106">
            <v>44.39110423954309</v>
          </cell>
          <cell r="BE106">
            <v>49.09231260978715</v>
          </cell>
        </row>
        <row r="107">
          <cell r="F107">
            <v>105</v>
          </cell>
          <cell r="G107">
            <v>1447.1546878700494</v>
          </cell>
          <cell r="N107">
            <v>114</v>
          </cell>
          <cell r="O107">
            <v>104</v>
          </cell>
          <cell r="P107">
            <v>1350.1761006314437</v>
          </cell>
          <cell r="Q107">
            <v>1150.7550905681794</v>
          </cell>
          <cell r="R107">
            <v>925.41069937279144</v>
          </cell>
          <cell r="S107">
            <v>665.09674717104917</v>
          </cell>
          <cell r="T107">
            <v>360.49701886859549</v>
          </cell>
          <cell r="V107">
            <v>104</v>
          </cell>
          <cell r="W107">
            <v>90.484221366249358</v>
          </cell>
          <cell r="X107">
            <v>77.371640246307379</v>
          </cell>
          <cell r="Y107">
            <v>63.907423143325104</v>
          </cell>
          <cell r="Z107">
            <v>46.084157700132664</v>
          </cell>
          <cell r="AA107">
            <v>24.663163856494691</v>
          </cell>
          <cell r="AD107">
            <v>67.138256553625013</v>
          </cell>
          <cell r="AE107">
            <v>69.199592937186125</v>
          </cell>
          <cell r="AF107">
            <v>72.093818006439079</v>
          </cell>
          <cell r="AG107">
            <v>76.536654632726695</v>
          </cell>
          <cell r="AH107">
            <v>85.228476403824274</v>
          </cell>
          <cell r="BA107">
            <v>38.288035531438013</v>
          </cell>
          <cell r="BB107">
            <v>39.790623261487418</v>
          </cell>
          <cell r="BC107">
            <v>41.724391289011947</v>
          </cell>
          <cell r="BD107">
            <v>44.455742855302844</v>
          </cell>
          <cell r="BE107">
            <v>49.154291946776759</v>
          </cell>
        </row>
        <row r="108">
          <cell r="F108">
            <v>106</v>
          </cell>
          <cell r="G108">
            <v>1551.0937641066464</v>
          </cell>
          <cell r="N108">
            <v>115</v>
          </cell>
          <cell r="O108">
            <v>105</v>
          </cell>
          <cell r="P108">
            <v>1447.1546878700494</v>
          </cell>
          <cell r="Q108">
            <v>1234.8570951595132</v>
          </cell>
          <cell r="R108">
            <v>993.18226228521496</v>
          </cell>
          <cell r="S108">
            <v>713.59197658872131</v>
          </cell>
          <cell r="T108">
            <v>386.39030166130323</v>
          </cell>
          <cell r="V108">
            <v>105</v>
          </cell>
          <cell r="W108">
            <v>96.978587238605769</v>
          </cell>
          <cell r="X108">
            <v>84.102004591333753</v>
          </cell>
          <cell r="Y108">
            <v>67.771562912423519</v>
          </cell>
          <cell r="Z108">
            <v>48.495229417672135</v>
          </cell>
          <cell r="AA108">
            <v>25.893282792707737</v>
          </cell>
          <cell r="AD108">
            <v>67.272265912925377</v>
          </cell>
          <cell r="AE108">
            <v>69.333680194119751</v>
          </cell>
          <cell r="AF108">
            <v>72.23150684883845</v>
          </cell>
          <cell r="AG108">
            <v>76.672104206565521</v>
          </cell>
          <cell r="AH108">
            <v>85.384431166588271</v>
          </cell>
          <cell r="BA108">
            <v>38.35066605767593</v>
          </cell>
          <cell r="BB108">
            <v>39.858164144878572</v>
          </cell>
          <cell r="BC108">
            <v>41.791434980831518</v>
          </cell>
          <cell r="BD108">
            <v>44.520381471062606</v>
          </cell>
          <cell r="BE108">
            <v>49.216271283766375</v>
          </cell>
        </row>
        <row r="109">
          <cell r="F109">
            <v>107</v>
          </cell>
          <cell r="G109">
            <v>1662.4929077375689</v>
          </cell>
          <cell r="N109">
            <v>116</v>
          </cell>
          <cell r="O109">
            <v>106</v>
          </cell>
          <cell r="P109">
            <v>1551.0937641066464</v>
          </cell>
          <cell r="Q109">
            <v>1324.4789651706653</v>
          </cell>
          <cell r="R109">
            <v>1064.6707596828021</v>
          </cell>
          <cell r="S109">
            <v>764.3790069517554</v>
          </cell>
          <cell r="T109">
            <v>412.59094125236794</v>
          </cell>
          <cell r="V109">
            <v>106</v>
          </cell>
          <cell r="W109">
            <v>103.93907623659697</v>
          </cell>
          <cell r="X109">
            <v>89.621870011152168</v>
          </cell>
          <cell r="Y109">
            <v>71.488497397587139</v>
          </cell>
          <cell r="Z109">
            <v>50.787030363034091</v>
          </cell>
          <cell r="AA109">
            <v>26.200639591064714</v>
          </cell>
          <cell r="AD109">
            <v>67.406275272225741</v>
          </cell>
          <cell r="AE109">
            <v>69.467767451053362</v>
          </cell>
          <cell r="AF109">
            <v>72.369195691237806</v>
          </cell>
          <cell r="AG109">
            <v>76.807553780404334</v>
          </cell>
          <cell r="AH109">
            <v>85.540385929352269</v>
          </cell>
          <cell r="BA109">
            <v>38.413296583913848</v>
          </cell>
          <cell r="BB109">
            <v>39.925705028269732</v>
          </cell>
          <cell r="BC109">
            <v>41.858478672651096</v>
          </cell>
          <cell r="BD109">
            <v>44.585020086822361</v>
          </cell>
          <cell r="BE109">
            <v>49.278250620755983</v>
          </cell>
        </row>
        <row r="110">
          <cell r="F110">
            <v>108</v>
          </cell>
          <cell r="G110">
            <v>1781.8875536304624</v>
          </cell>
          <cell r="N110">
            <v>117</v>
          </cell>
          <cell r="O110">
            <v>107</v>
          </cell>
          <cell r="P110">
            <v>1662.4929077375689</v>
          </cell>
          <cell r="Q110">
            <v>1418.9376967540152</v>
          </cell>
          <cell r="R110">
            <v>1141.6338797433884</v>
          </cell>
          <cell r="S110">
            <v>816.11776840837263</v>
          </cell>
          <cell r="T110">
            <v>440.22812196890823</v>
          </cell>
          <cell r="V110">
            <v>107</v>
          </cell>
          <cell r="W110">
            <v>111.39914363092248</v>
          </cell>
          <cell r="X110">
            <v>94.458731583349845</v>
          </cell>
          <cell r="Y110">
            <v>76.963120060586334</v>
          </cell>
          <cell r="Z110">
            <v>51.738761456617226</v>
          </cell>
          <cell r="AA110">
            <v>27.637180716540286</v>
          </cell>
          <cell r="AD110">
            <v>67.540284631526106</v>
          </cell>
          <cell r="AE110">
            <v>69.601854707986988</v>
          </cell>
          <cell r="AF110">
            <v>72.506884533637162</v>
          </cell>
          <cell r="AG110">
            <v>76.94300335424316</v>
          </cell>
          <cell r="AH110">
            <v>85.696340692116266</v>
          </cell>
          <cell r="BA110">
            <v>38.475927110151773</v>
          </cell>
          <cell r="BB110">
            <v>39.993245911660885</v>
          </cell>
          <cell r="BC110">
            <v>41.925522364470666</v>
          </cell>
          <cell r="BD110">
            <v>44.649658702582116</v>
          </cell>
          <cell r="BE110">
            <v>49.340229957745592</v>
          </cell>
        </row>
        <row r="111">
          <cell r="F111">
            <v>109</v>
          </cell>
          <cell r="G111">
            <v>1909.8515666673818</v>
          </cell>
          <cell r="N111">
            <v>118</v>
          </cell>
          <cell r="O111">
            <v>108</v>
          </cell>
          <cell r="P111">
            <v>1781.8875536304624</v>
          </cell>
          <cell r="Q111">
            <v>1520.8410270235997</v>
          </cell>
          <cell r="R111">
            <v>1218.0983316617842</v>
          </cell>
          <cell r="S111">
            <v>871.69939123602228</v>
          </cell>
          <cell r="T111">
            <v>471.13106917989433</v>
          </cell>
          <cell r="V111">
            <v>108</v>
          </cell>
          <cell r="W111">
            <v>119.39464589289355</v>
          </cell>
          <cell r="X111">
            <v>101.90333026958456</v>
          </cell>
          <cell r="Y111">
            <v>76.464451918395753</v>
          </cell>
          <cell r="Z111">
            <v>55.581622827649653</v>
          </cell>
          <cell r="AA111">
            <v>30.902947210986099</v>
          </cell>
          <cell r="AD111">
            <v>67.674293990826456</v>
          </cell>
          <cell r="AE111">
            <v>69.735941964920613</v>
          </cell>
          <cell r="AF111">
            <v>72.644573376036519</v>
          </cell>
          <cell r="AG111">
            <v>77.074762810762508</v>
          </cell>
          <cell r="AH111">
            <v>85.852295454880277</v>
          </cell>
          <cell r="BA111">
            <v>38.53855763638969</v>
          </cell>
          <cell r="BB111">
            <v>40.052446592012309</v>
          </cell>
          <cell r="BC111">
            <v>41.992566056290244</v>
          </cell>
          <cell r="BD111">
            <v>44.71429731834187</v>
          </cell>
          <cell r="BE111">
            <v>49.402209294735208</v>
          </cell>
        </row>
        <row r="112">
          <cell r="F112">
            <v>110</v>
          </cell>
          <cell r="G112">
            <v>2047</v>
          </cell>
          <cell r="N112">
            <v>119</v>
          </cell>
          <cell r="O112">
            <v>109</v>
          </cell>
          <cell r="P112">
            <v>1909.8515666673818</v>
          </cell>
          <cell r="Q112">
            <v>1624.7107277639418</v>
          </cell>
          <cell r="R112">
            <v>1301.5638426838207</v>
          </cell>
          <cell r="S112">
            <v>931.81657937701561</v>
          </cell>
          <cell r="T112">
            <v>504.58278391352223</v>
          </cell>
          <cell r="V112">
            <v>109</v>
          </cell>
          <cell r="W112">
            <v>127.96401303691937</v>
          </cell>
          <cell r="X112">
            <v>103.86970074034207</v>
          </cell>
          <cell r="Y112">
            <v>83.46551102203648</v>
          </cell>
          <cell r="Z112">
            <v>60.117188140993335</v>
          </cell>
          <cell r="AA112">
            <v>33.451714733627909</v>
          </cell>
          <cell r="AD112">
            <v>67.80830335012682</v>
          </cell>
          <cell r="AE112">
            <v>69.870029221854239</v>
          </cell>
          <cell r="AF112">
            <v>72.782262218435889</v>
          </cell>
          <cell r="AG112">
            <v>77.203841369133116</v>
          </cell>
          <cell r="AH112">
            <v>86.007776715139968</v>
          </cell>
          <cell r="BA112">
            <v>38.601188162627608</v>
          </cell>
          <cell r="BB112">
            <v>40.110720583137102</v>
          </cell>
          <cell r="BC112">
            <v>42.051439554347354</v>
          </cell>
          <cell r="BD112">
            <v>44.778935934101632</v>
          </cell>
          <cell r="BE112">
            <v>49.464188631724817</v>
          </cell>
        </row>
        <row r="113">
          <cell r="F113">
            <v>111</v>
          </cell>
          <cell r="G113">
            <v>2193.9920512743265</v>
          </cell>
          <cell r="N113">
            <v>120</v>
          </cell>
          <cell r="O113">
            <v>110</v>
          </cell>
          <cell r="P113">
            <v>2047</v>
          </cell>
          <cell r="Q113">
            <v>1741.3829000000001</v>
          </cell>
          <cell r="R113">
            <v>1397.2821999999999</v>
          </cell>
          <cell r="S113">
            <v>1001.3924000000001</v>
          </cell>
          <cell r="T113">
            <v>542.04559999999992</v>
          </cell>
          <cell r="V113">
            <v>110</v>
          </cell>
          <cell r="W113">
            <v>137.1484333326182</v>
          </cell>
          <cell r="X113">
            <v>116.67217223605826</v>
          </cell>
          <cell r="Y113">
            <v>95.718357316179208</v>
          </cell>
          <cell r="Z113">
            <v>69.575820622984452</v>
          </cell>
          <cell r="AA113">
            <v>37.462816086477687</v>
          </cell>
          <cell r="AD113">
            <v>67.942312709427185</v>
          </cell>
          <cell r="AE113">
            <v>70.003807055133578</v>
          </cell>
          <cell r="AF113">
            <v>72.919951060835245</v>
          </cell>
          <cell r="AG113">
            <v>77.332919927503724</v>
          </cell>
          <cell r="AH113">
            <v>86.154780808490045</v>
          </cell>
          <cell r="BA113">
            <v>38.663818688865533</v>
          </cell>
          <cell r="BB113">
            <v>40.168994574261895</v>
          </cell>
          <cell r="BC113">
            <v>42.109294145892463</v>
          </cell>
          <cell r="BD113">
            <v>44.843574549861387</v>
          </cell>
          <cell r="BE113">
            <v>49.526167968714425</v>
          </cell>
        </row>
        <row r="114">
          <cell r="F114">
            <v>112</v>
          </cell>
          <cell r="G114">
            <v>2351.5342310339256</v>
          </cell>
          <cell r="N114">
            <v>121</v>
          </cell>
          <cell r="O114">
            <v>111</v>
          </cell>
          <cell r="P114">
            <v>2193.9920512743265</v>
          </cell>
          <cell r="Q114">
            <v>1869.0618284805987</v>
          </cell>
          <cell r="R114">
            <v>1500.4711638665117</v>
          </cell>
          <cell r="S114">
            <v>1076.5918995603122</v>
          </cell>
          <cell r="T114">
            <v>583.16308722871599</v>
          </cell>
          <cell r="V114">
            <v>111</v>
          </cell>
          <cell r="W114">
            <v>146.99205127432651</v>
          </cell>
          <cell r="X114">
            <v>127.67892848059864</v>
          </cell>
          <cell r="Y114">
            <v>103.18896386651181</v>
          </cell>
          <cell r="Z114">
            <v>75.19949956031212</v>
          </cell>
          <cell r="AA114">
            <v>41.117487228716072</v>
          </cell>
          <cell r="AD114">
            <v>68.071211008105138</v>
          </cell>
          <cell r="AE114">
            <v>70.127815365673797</v>
          </cell>
          <cell r="AF114">
            <v>73.051543220271398</v>
          </cell>
          <cell r="AG114">
            <v>77.461998485874332</v>
          </cell>
          <cell r="AH114">
            <v>86.301784901840136</v>
          </cell>
          <cell r="BA114">
            <v>38.72644921510345</v>
          </cell>
          <cell r="BB114">
            <v>40.227268565386687</v>
          </cell>
          <cell r="BC114">
            <v>42.167148737437572</v>
          </cell>
          <cell r="BD114">
            <v>44.908213165621142</v>
          </cell>
          <cell r="BE114">
            <v>49.588147305704041</v>
          </cell>
        </row>
        <row r="115">
          <cell r="F115">
            <v>113</v>
          </cell>
          <cell r="G115">
            <v>2520.3837585303886</v>
          </cell>
          <cell r="N115">
            <v>122</v>
          </cell>
          <cell r="O115">
            <v>112</v>
          </cell>
          <cell r="P115">
            <v>2351.5342310339256</v>
          </cell>
          <cell r="Q115">
            <v>2004.6829319564217</v>
          </cell>
          <cell r="R115">
            <v>1609.3900277196187</v>
          </cell>
          <cell r="S115">
            <v>1155.3087677069677</v>
          </cell>
          <cell r="T115">
            <v>623.15657122399034</v>
          </cell>
          <cell r="V115">
            <v>112</v>
          </cell>
          <cell r="W115">
            <v>157.54217975959909</v>
          </cell>
          <cell r="X115">
            <v>135.62110347582302</v>
          </cell>
          <cell r="Y115">
            <v>108.91886385310704</v>
          </cell>
          <cell r="Z115">
            <v>78.716868146655543</v>
          </cell>
          <cell r="AA115">
            <v>39.993483995274346</v>
          </cell>
          <cell r="AD115">
            <v>68.196246161507091</v>
          </cell>
          <cell r="AE115">
            <v>70.251823676214016</v>
          </cell>
          <cell r="AF115">
            <v>73.174668450093861</v>
          </cell>
          <cell r="AG115">
            <v>77.591077044244926</v>
          </cell>
          <cell r="AH115">
            <v>86.448788995190213</v>
          </cell>
          <cell r="BA115">
            <v>38.789079741341368</v>
          </cell>
          <cell r="BB115">
            <v>40.28554255651148</v>
          </cell>
          <cell r="BC115">
            <v>42.225003328982673</v>
          </cell>
          <cell r="BD115">
            <v>44.972851781380903</v>
          </cell>
          <cell r="BE115">
            <v>49.65012664269365</v>
          </cell>
        </row>
        <row r="116">
          <cell r="F116">
            <v>114</v>
          </cell>
          <cell r="G116">
            <v>2701.3522012628878</v>
          </cell>
          <cell r="N116">
            <v>123</v>
          </cell>
          <cell r="O116">
            <v>113</v>
          </cell>
          <cell r="P116">
            <v>2520.3837585303886</v>
          </cell>
          <cell r="Q116">
            <v>2149.6353076505684</v>
          </cell>
          <cell r="R116">
            <v>1726.7149129691693</v>
          </cell>
          <cell r="S116">
            <v>1235.7441568074496</v>
          </cell>
          <cell r="T116">
            <v>665.63335062787564</v>
          </cell>
          <cell r="V116">
            <v>113</v>
          </cell>
          <cell r="W116">
            <v>168.849527496463</v>
          </cell>
          <cell r="X116">
            <v>144.95237569414667</v>
          </cell>
          <cell r="Y116">
            <v>117.32488524955056</v>
          </cell>
          <cell r="Z116">
            <v>80.435389100481871</v>
          </cell>
          <cell r="AA116">
            <v>42.476779403885303</v>
          </cell>
          <cell r="AD116">
            <v>68.321281314909029</v>
          </cell>
          <cell r="AE116">
            <v>70.375831986754235</v>
          </cell>
          <cell r="AF116">
            <v>73.297793679916325</v>
          </cell>
          <cell r="AG116">
            <v>77.720155602615534</v>
          </cell>
          <cell r="AH116">
            <v>86.595793088540304</v>
          </cell>
          <cell r="BA116">
            <v>38.851710267579293</v>
          </cell>
          <cell r="BB116">
            <v>40.343816547636273</v>
          </cell>
          <cell r="BC116">
            <v>42.282857920527782</v>
          </cell>
          <cell r="BD116">
            <v>45.032359480672049</v>
          </cell>
          <cell r="BE116">
            <v>49.712105979683258</v>
          </cell>
        </row>
        <row r="117">
          <cell r="F117">
            <v>115</v>
          </cell>
          <cell r="G117">
            <v>2895.3093757400989</v>
          </cell>
          <cell r="N117">
            <v>124</v>
          </cell>
          <cell r="O117">
            <v>114</v>
          </cell>
          <cell r="P117">
            <v>2701.3522012628878</v>
          </cell>
          <cell r="Q117">
            <v>2304.5235628973696</v>
          </cell>
          <cell r="R117">
            <v>1846.3742295631837</v>
          </cell>
          <cell r="S117">
            <v>1319.3404150967945</v>
          </cell>
          <cell r="T117">
            <v>710.99589937239205</v>
          </cell>
          <cell r="V117">
            <v>114</v>
          </cell>
          <cell r="W117">
            <v>180.96844273249917</v>
          </cell>
          <cell r="X117">
            <v>154.88825524680124</v>
          </cell>
          <cell r="Y117">
            <v>119.6593165940144</v>
          </cell>
          <cell r="Z117">
            <v>83.59625828934486</v>
          </cell>
          <cell r="AA117">
            <v>45.362548744516403</v>
          </cell>
          <cell r="AD117">
            <v>68.446316468310982</v>
          </cell>
          <cell r="AE117">
            <v>70.499840297294455</v>
          </cell>
          <cell r="AF117">
            <v>73.420918909738774</v>
          </cell>
          <cell r="AG117">
            <v>77.849234160986143</v>
          </cell>
          <cell r="AH117">
            <v>86.742797181890381</v>
          </cell>
          <cell r="BA117">
            <v>38.91434079381721</v>
          </cell>
          <cell r="BB117">
            <v>40.402090538761065</v>
          </cell>
          <cell r="BC117">
            <v>42.340712512072891</v>
          </cell>
          <cell r="BD117">
            <v>45.088151688727308</v>
          </cell>
          <cell r="BE117">
            <v>49.774085316672867</v>
          </cell>
        </row>
        <row r="118">
          <cell r="F118">
            <v>116</v>
          </cell>
          <cell r="G118">
            <v>3103.1875282132928</v>
          </cell>
          <cell r="N118">
            <v>125</v>
          </cell>
          <cell r="O118">
            <v>115</v>
          </cell>
          <cell r="P118">
            <v>2895.3093757400989</v>
          </cell>
          <cell r="Q118">
            <v>2463.0396859421021</v>
          </cell>
          <cell r="R118">
            <v>1969.9684992535633</v>
          </cell>
          <cell r="S118">
            <v>1407.1203566096881</v>
          </cell>
          <cell r="T118">
            <v>758.86058738147995</v>
          </cell>
          <cell r="V118">
            <v>115</v>
          </cell>
          <cell r="W118">
            <v>193.95717447721108</v>
          </cell>
          <cell r="X118">
            <v>158.51612304473247</v>
          </cell>
          <cell r="Y118">
            <v>123.59426969037963</v>
          </cell>
          <cell r="Z118">
            <v>87.779941512893629</v>
          </cell>
          <cell r="AA118">
            <v>47.864688009087899</v>
          </cell>
          <cell r="AD118">
            <v>68.571351621712935</v>
          </cell>
          <cell r="AE118">
            <v>70.623848607834674</v>
          </cell>
          <cell r="AF118">
            <v>73.544044139561237</v>
          </cell>
          <cell r="AG118">
            <v>77.978312719356751</v>
          </cell>
          <cell r="AH118">
            <v>86.889801275240458</v>
          </cell>
          <cell r="BA118">
            <v>38.976971320055128</v>
          </cell>
          <cell r="BB118">
            <v>40.460364529885858</v>
          </cell>
          <cell r="BC118">
            <v>42.398567103617999</v>
          </cell>
          <cell r="BD118">
            <v>45.143943896782567</v>
          </cell>
          <cell r="BE118">
            <v>49.836064653662483</v>
          </cell>
        </row>
        <row r="119">
          <cell r="F119">
            <v>117</v>
          </cell>
          <cell r="G119">
            <v>3325.985815475135</v>
          </cell>
          <cell r="N119">
            <v>126</v>
          </cell>
          <cell r="O119">
            <v>116</v>
          </cell>
          <cell r="P119">
            <v>3103.1875282132928</v>
          </cell>
          <cell r="Q119">
            <v>2636.7784427228348</v>
          </cell>
          <cell r="R119">
            <v>2108.9262441737537</v>
          </cell>
          <cell r="S119">
            <v>1509.0800949701243</v>
          </cell>
          <cell r="T119">
            <v>813.34545114470404</v>
          </cell>
          <cell r="V119">
            <v>116</v>
          </cell>
          <cell r="W119">
            <v>207.87815247319395</v>
          </cell>
          <cell r="X119">
            <v>173.73875678073273</v>
          </cell>
          <cell r="Y119">
            <v>138.95774492019041</v>
          </cell>
          <cell r="Z119">
            <v>101.95973836043618</v>
          </cell>
          <cell r="AA119">
            <v>54.484863763224098</v>
          </cell>
          <cell r="AD119">
            <v>68.696386775114874</v>
          </cell>
          <cell r="AE119">
            <v>70.747856918374893</v>
          </cell>
          <cell r="AF119">
            <v>73.667169369383686</v>
          </cell>
          <cell r="AG119">
            <v>78.10469841238104</v>
          </cell>
          <cell r="AH119">
            <v>87.033659382136349</v>
          </cell>
          <cell r="BA119">
            <v>39.034165367506482</v>
          </cell>
          <cell r="BB119">
            <v>40.518638521010644</v>
          </cell>
          <cell r="BC119">
            <v>42.456421695163108</v>
          </cell>
          <cell r="BD119">
            <v>45.199736104837825</v>
          </cell>
          <cell r="BE119">
            <v>49.898043990652091</v>
          </cell>
        </row>
        <row r="120">
          <cell r="F120">
            <v>118</v>
          </cell>
          <cell r="G120">
            <v>3564.7751072609281</v>
          </cell>
          <cell r="N120">
            <v>127</v>
          </cell>
          <cell r="O120">
            <v>117</v>
          </cell>
          <cell r="P120">
            <v>3325.985815475135</v>
          </cell>
          <cell r="Q120">
            <v>2826.7553445723174</v>
          </cell>
          <cell r="R120">
            <v>2262.6681502677343</v>
          </cell>
          <cell r="S120">
            <v>1618.0920992286531</v>
          </cell>
          <cell r="T120">
            <v>873.07127656222303</v>
          </cell>
          <cell r="V120">
            <v>117</v>
          </cell>
          <cell r="W120">
            <v>222.79828726184223</v>
          </cell>
          <cell r="X120">
            <v>189.9769018494826</v>
          </cell>
          <cell r="Y120">
            <v>153.74190609398056</v>
          </cell>
          <cell r="Z120">
            <v>109.0120042585288</v>
          </cell>
          <cell r="AA120">
            <v>59.72582541751899</v>
          </cell>
          <cell r="AD120">
            <v>68.821421928516827</v>
          </cell>
          <cell r="AE120">
            <v>70.871865228915112</v>
          </cell>
          <cell r="AF120">
            <v>73.790294599206149</v>
          </cell>
          <cell r="AG120">
            <v>78.230540290975199</v>
          </cell>
          <cell r="AH120">
            <v>87.168098110592624</v>
          </cell>
          <cell r="BA120">
            <v>39.088198074219406</v>
          </cell>
          <cell r="BB120">
            <v>40.576912512135436</v>
          </cell>
          <cell r="BC120">
            <v>42.51427628670821</v>
          </cell>
          <cell r="BD120">
            <v>45.255528312893091</v>
          </cell>
          <cell r="BE120">
            <v>49.9600233276417</v>
          </cell>
        </row>
        <row r="121">
          <cell r="F121">
            <v>119</v>
          </cell>
          <cell r="G121">
            <v>3820.7031333347636</v>
          </cell>
          <cell r="N121">
            <v>128</v>
          </cell>
          <cell r="O121">
            <v>118</v>
          </cell>
          <cell r="P121">
            <v>3564.7751072609281</v>
          </cell>
          <cell r="Q121">
            <v>3030.4153186825147</v>
          </cell>
          <cell r="R121">
            <v>2426.1859380017877</v>
          </cell>
          <cell r="S121">
            <v>1737.4713872789764</v>
          </cell>
          <cell r="T121">
            <v>936.10994316671975</v>
          </cell>
          <cell r="V121">
            <v>118</v>
          </cell>
          <cell r="W121">
            <v>238.78929178579301</v>
          </cell>
          <cell r="X121">
            <v>203.65997411019725</v>
          </cell>
          <cell r="Y121">
            <v>163.5177877340534</v>
          </cell>
          <cell r="Z121">
            <v>119.37928805032334</v>
          </cell>
          <cell r="AA121">
            <v>63.038666604496711</v>
          </cell>
          <cell r="AD121">
            <v>68.946457081918766</v>
          </cell>
          <cell r="AE121">
            <v>70.995873539455332</v>
          </cell>
          <cell r="AF121">
            <v>73.913419829028598</v>
          </cell>
          <cell r="AG121">
            <v>78.356382169569343</v>
          </cell>
          <cell r="AH121">
            <v>87.302536839048898</v>
          </cell>
          <cell r="BA121">
            <v>39.14223078093233</v>
          </cell>
          <cell r="BB121">
            <v>40.635186503260229</v>
          </cell>
          <cell r="BC121">
            <v>42.572130878253319</v>
          </cell>
          <cell r="BD121">
            <v>45.31132052094835</v>
          </cell>
          <cell r="BE121">
            <v>50.018998195299922</v>
          </cell>
        </row>
        <row r="122">
          <cell r="F122">
            <v>120</v>
          </cell>
          <cell r="G122">
            <v>4095</v>
          </cell>
          <cell r="N122">
            <v>129</v>
          </cell>
          <cell r="O122">
            <v>119</v>
          </cell>
          <cell r="P122">
            <v>3820.7031333347636</v>
          </cell>
          <cell r="Q122">
            <v>3250.2721555278836</v>
          </cell>
          <cell r="R122">
            <v>2604.5733259943081</v>
          </cell>
          <cell r="S122">
            <v>1863.3569181273642</v>
          </cell>
          <cell r="T122">
            <v>1000.260080307041</v>
          </cell>
          <cell r="V122">
            <v>119</v>
          </cell>
          <cell r="W122">
            <v>255.92802607383555</v>
          </cell>
          <cell r="X122">
            <v>219.85683684536889</v>
          </cell>
          <cell r="Y122">
            <v>178.38738799252042</v>
          </cell>
          <cell r="Z122">
            <v>125.88553084838782</v>
          </cell>
          <cell r="AA122">
            <v>64.150137140321249</v>
          </cell>
          <cell r="AD122">
            <v>69.066704614192943</v>
          </cell>
          <cell r="AE122">
            <v>71.113087458015798</v>
          </cell>
          <cell r="AF122">
            <v>74.034200876118248</v>
          </cell>
          <cell r="AG122">
            <v>78.482224048163502</v>
          </cell>
          <cell r="AH122">
            <v>87.436975567505186</v>
          </cell>
          <cell r="BA122">
            <v>39.196263487645254</v>
          </cell>
          <cell r="BB122">
            <v>40.693460494385022</v>
          </cell>
          <cell r="BC122">
            <v>42.629985469798427</v>
          </cell>
          <cell r="BD122">
            <v>45.367112729003608</v>
          </cell>
          <cell r="BE122">
            <v>50.072514238398277</v>
          </cell>
        </row>
        <row r="123">
          <cell r="F123">
            <v>121</v>
          </cell>
          <cell r="G123">
            <v>4388.9841025486576</v>
          </cell>
          <cell r="N123">
            <v>130</v>
          </cell>
          <cell r="O123">
            <v>120</v>
          </cell>
          <cell r="P123">
            <v>4095</v>
          </cell>
          <cell r="Q123">
            <v>3486.0735</v>
          </cell>
          <cell r="R123">
            <v>2791.971</v>
          </cell>
          <cell r="S123">
            <v>1988.5319999999999</v>
          </cell>
          <cell r="T123">
            <v>1067.9759999999999</v>
          </cell>
          <cell r="V123">
            <v>120</v>
          </cell>
          <cell r="W123">
            <v>274.29686666523639</v>
          </cell>
          <cell r="X123">
            <v>235.8013444721164</v>
          </cell>
          <cell r="Y123">
            <v>187.3976740056919</v>
          </cell>
          <cell r="Z123">
            <v>125.1750818726357</v>
          </cell>
          <cell r="AA123">
            <v>67.715919692958892</v>
          </cell>
          <cell r="AD123">
            <v>69.18336653741882</v>
          </cell>
          <cell r="AE123">
            <v>71.230067506391322</v>
          </cell>
          <cell r="AF123">
            <v>74.149428238300118</v>
          </cell>
          <cell r="AG123">
            <v>78.608065926757661</v>
          </cell>
          <cell r="AH123">
            <v>87.571414295961461</v>
          </cell>
          <cell r="BA123">
            <v>39.250296194358178</v>
          </cell>
          <cell r="BB123">
            <v>40.751734485509814</v>
          </cell>
          <cell r="BC123">
            <v>42.687840061343536</v>
          </cell>
          <cell r="BD123">
            <v>45.422904937058867</v>
          </cell>
          <cell r="BE123">
            <v>50.126030281496639</v>
          </cell>
        </row>
        <row r="124">
          <cell r="F124">
            <v>122</v>
          </cell>
          <cell r="G124">
            <v>4704.0684620678521</v>
          </cell>
          <cell r="N124">
            <v>131</v>
          </cell>
          <cell r="O124">
            <v>121</v>
          </cell>
          <cell r="P124">
            <v>4388.9841025486576</v>
          </cell>
          <cell r="Q124">
            <v>3731.5142839868686</v>
          </cell>
          <cell r="R124">
            <v>2978.8035103997736</v>
          </cell>
          <cell r="S124">
            <v>2122.0738135822758</v>
          </cell>
          <cell r="T124">
            <v>1143.3303587139253</v>
          </cell>
          <cell r="V124">
            <v>121</v>
          </cell>
          <cell r="W124">
            <v>293.98410254865757</v>
          </cell>
          <cell r="X124">
            <v>245.44078398686861</v>
          </cell>
          <cell r="Y124">
            <v>186.83251039977358</v>
          </cell>
          <cell r="Z124">
            <v>133.54181358227584</v>
          </cell>
          <cell r="AA124">
            <v>75.354358713925421</v>
          </cell>
          <cell r="AD124">
            <v>69.300028460644711</v>
          </cell>
          <cell r="AE124">
            <v>71.347047554766846</v>
          </cell>
          <cell r="AF124">
            <v>74.264655600481987</v>
          </cell>
          <cell r="AG124">
            <v>78.733907805351805</v>
          </cell>
          <cell r="AH124">
            <v>87.705853024417735</v>
          </cell>
          <cell r="BA124">
            <v>39.304328901071102</v>
          </cell>
          <cell r="BB124">
            <v>40.810008476634607</v>
          </cell>
          <cell r="BC124">
            <v>42.745694652888645</v>
          </cell>
          <cell r="BD124">
            <v>45.478697145114126</v>
          </cell>
          <cell r="BE124">
            <v>50.179546324595002</v>
          </cell>
        </row>
        <row r="125">
          <cell r="F125">
            <v>123</v>
          </cell>
          <cell r="G125">
            <v>5041.7675170607781</v>
          </cell>
          <cell r="N125">
            <v>132</v>
          </cell>
          <cell r="O125">
            <v>122</v>
          </cell>
          <cell r="P125">
            <v>4704.0684620678521</v>
          </cell>
          <cell r="Q125">
            <v>3989.5204626797454</v>
          </cell>
          <cell r="R125">
            <v>3183.7135351275219</v>
          </cell>
          <cell r="S125">
            <v>2271.1242534863591</v>
          </cell>
          <cell r="T125">
            <v>1223.9986138300551</v>
          </cell>
          <cell r="V125">
            <v>122</v>
          </cell>
          <cell r="W125">
            <v>315.08435951919455</v>
          </cell>
          <cell r="X125">
            <v>258.0061786928768</v>
          </cell>
          <cell r="Y125">
            <v>204.91002472774835</v>
          </cell>
          <cell r="Z125">
            <v>149.05043990408331</v>
          </cell>
          <cell r="AA125">
            <v>80.668255116129785</v>
          </cell>
          <cell r="AD125">
            <v>69.416690383870588</v>
          </cell>
          <cell r="AE125">
            <v>71.46402760314237</v>
          </cell>
          <cell r="AF125">
            <v>74.379882962663856</v>
          </cell>
          <cell r="AG125">
            <v>78.859749683945964</v>
          </cell>
          <cell r="AH125">
            <v>87.840291752874009</v>
          </cell>
          <cell r="BA125">
            <v>39.358361607784026</v>
          </cell>
          <cell r="BB125">
            <v>40.8682824677594</v>
          </cell>
          <cell r="BC125">
            <v>42.803549244433754</v>
          </cell>
          <cell r="BD125">
            <v>45.534489353169384</v>
          </cell>
          <cell r="BE125">
            <v>50.233062367693357</v>
          </cell>
        </row>
        <row r="126">
          <cell r="F126">
            <v>124</v>
          </cell>
          <cell r="G126">
            <v>5403.704402525771</v>
          </cell>
          <cell r="N126">
            <v>133</v>
          </cell>
          <cell r="O126">
            <v>123</v>
          </cell>
          <cell r="P126">
            <v>5041.7675170607781</v>
          </cell>
          <cell r="Q126">
            <v>4275.9230312192458</v>
          </cell>
          <cell r="R126">
            <v>3419.8309068223257</v>
          </cell>
          <cell r="S126">
            <v>2442.7363620159467</v>
          </cell>
          <cell r="T126">
            <v>1316.4054987045693</v>
          </cell>
          <cell r="V126">
            <v>123</v>
          </cell>
          <cell r="W126">
            <v>337.69905499292599</v>
          </cell>
          <cell r="X126">
            <v>286.40256853950041</v>
          </cell>
          <cell r="Y126">
            <v>236.11737169480375</v>
          </cell>
          <cell r="Z126">
            <v>171.61210852958766</v>
          </cell>
          <cell r="AA126">
            <v>92.406884874514162</v>
          </cell>
          <cell r="AD126">
            <v>69.533352307096465</v>
          </cell>
          <cell r="AE126">
            <v>71.581007651517908</v>
          </cell>
          <cell r="AF126">
            <v>74.495110324845726</v>
          </cell>
          <cell r="AG126">
            <v>78.985591562540122</v>
          </cell>
          <cell r="AH126">
            <v>87.974730481330297</v>
          </cell>
          <cell r="BA126">
            <v>39.41239431449695</v>
          </cell>
          <cell r="BB126">
            <v>40.926556458884193</v>
          </cell>
          <cell r="BC126">
            <v>42.861403835978855</v>
          </cell>
          <cell r="BD126">
            <v>45.590281561224643</v>
          </cell>
          <cell r="BE126">
            <v>50.286578410791719</v>
          </cell>
        </row>
        <row r="127">
          <cell r="F127">
            <v>125</v>
          </cell>
          <cell r="G127">
            <v>5791.6187514801986</v>
          </cell>
          <cell r="N127">
            <v>134</v>
          </cell>
          <cell r="O127">
            <v>124</v>
          </cell>
          <cell r="P127">
            <v>5403.704402525771</v>
          </cell>
          <cell r="Q127">
            <v>4591.5276308261473</v>
          </cell>
          <cell r="R127">
            <v>3671.276771076009</v>
          </cell>
          <cell r="S127">
            <v>2624.0388578665143</v>
          </cell>
          <cell r="T127">
            <v>1415.7705534617521</v>
          </cell>
          <cell r="V127">
            <v>124</v>
          </cell>
          <cell r="W127">
            <v>361.93688546499288</v>
          </cell>
          <cell r="X127">
            <v>315.6045996069015</v>
          </cell>
          <cell r="Y127">
            <v>251.44586425368334</v>
          </cell>
          <cell r="Z127">
            <v>181.30249585056754</v>
          </cell>
          <cell r="AA127">
            <v>99.365054757182861</v>
          </cell>
          <cell r="AD127">
            <v>69.650014230322356</v>
          </cell>
          <cell r="AE127">
            <v>71.697987699893432</v>
          </cell>
          <cell r="AF127">
            <v>74.610337687027609</v>
          </cell>
          <cell r="AG127">
            <v>79.104601412347151</v>
          </cell>
          <cell r="AH127">
            <v>88.109271506528316</v>
          </cell>
          <cell r="BA127">
            <v>39.466427021209874</v>
          </cell>
          <cell r="BB127">
            <v>40.984830450008978</v>
          </cell>
          <cell r="BC127">
            <v>42.919258427523964</v>
          </cell>
          <cell r="BD127">
            <v>45.646073769279901</v>
          </cell>
          <cell r="BE127">
            <v>50.340094453890082</v>
          </cell>
        </row>
        <row r="128">
          <cell r="F128">
            <v>126</v>
          </cell>
          <cell r="G128">
            <v>6207.3750564265865</v>
          </cell>
          <cell r="N128">
            <v>135</v>
          </cell>
          <cell r="O128">
            <v>125</v>
          </cell>
          <cell r="P128">
            <v>5791.6187514801986</v>
          </cell>
          <cell r="Q128">
            <v>4918.821805632133</v>
          </cell>
          <cell r="R128">
            <v>3940.0382366319791</v>
          </cell>
          <cell r="S128">
            <v>2816.4641988448207</v>
          </cell>
          <cell r="T128">
            <v>1509.8750085108877</v>
          </cell>
          <cell r="V128">
            <v>125</v>
          </cell>
          <cell r="W128">
            <v>387.91434895442762</v>
          </cell>
          <cell r="X128">
            <v>327.29417480598568</v>
          </cell>
          <cell r="Y128">
            <v>268.76146555597006</v>
          </cell>
          <cell r="Z128">
            <v>192.42534097830639</v>
          </cell>
          <cell r="AA128">
            <v>94.104455049135595</v>
          </cell>
          <cell r="AD128">
            <v>69.766676153548232</v>
          </cell>
          <cell r="AE128">
            <v>71.814967748268955</v>
          </cell>
          <cell r="AF128">
            <v>74.725565049209479</v>
          </cell>
          <cell r="AG128">
            <v>79.222727875098187</v>
          </cell>
          <cell r="AH128">
            <v>88.243836210467165</v>
          </cell>
          <cell r="BA128">
            <v>39.520459727922798</v>
          </cell>
          <cell r="BB128">
            <v>41.037193447861313</v>
          </cell>
          <cell r="BC128">
            <v>42.977113019069073</v>
          </cell>
          <cell r="BD128">
            <v>45.701865977335167</v>
          </cell>
          <cell r="BE128">
            <v>50.393610496988437</v>
          </cell>
        </row>
        <row r="129">
          <cell r="F129">
            <v>127</v>
          </cell>
          <cell r="G129">
            <v>6652.971630950271</v>
          </cell>
          <cell r="N129">
            <v>136</v>
          </cell>
          <cell r="O129">
            <v>126</v>
          </cell>
          <cell r="P129">
            <v>6207.3750564265865</v>
          </cell>
          <cell r="Q129">
            <v>5279.3724854908123</v>
          </cell>
          <cell r="R129">
            <v>4225.9809384152195</v>
          </cell>
          <cell r="S129">
            <v>3006.8524773330387</v>
          </cell>
          <cell r="T129">
            <v>1610.1930896370566</v>
          </cell>
          <cell r="V129">
            <v>126</v>
          </cell>
          <cell r="W129">
            <v>415.7563049463879</v>
          </cell>
          <cell r="X129">
            <v>360.55067985867936</v>
          </cell>
          <cell r="Y129">
            <v>285.94270178324041</v>
          </cell>
          <cell r="Z129">
            <v>190.38827848821802</v>
          </cell>
          <cell r="AA129">
            <v>100.31808112616886</v>
          </cell>
          <cell r="AD129">
            <v>69.883338076774123</v>
          </cell>
          <cell r="AE129">
            <v>71.931947796644479</v>
          </cell>
          <cell r="AF129">
            <v>74.840792411391348</v>
          </cell>
          <cell r="AG129">
            <v>79.340854337849223</v>
          </cell>
          <cell r="AH129">
            <v>88.378400914406001</v>
          </cell>
          <cell r="BA129">
            <v>39.574492434635722</v>
          </cell>
          <cell r="BB129">
            <v>41.087476216725996</v>
          </cell>
          <cell r="BC129">
            <v>43.030177309109042</v>
          </cell>
          <cell r="BD129">
            <v>45.757658185390426</v>
          </cell>
          <cell r="BE129">
            <v>50.447126540086799</v>
          </cell>
        </row>
        <row r="130">
          <cell r="F130">
            <v>128</v>
          </cell>
          <cell r="G130">
            <v>7130.5502145218443</v>
          </cell>
          <cell r="N130">
            <v>137</v>
          </cell>
          <cell r="O130">
            <v>127</v>
          </cell>
          <cell r="P130">
            <v>6652.971630950271</v>
          </cell>
          <cell r="Q130">
            <v>5658.3523721232059</v>
          </cell>
          <cell r="R130">
            <v>4508.7188742949984</v>
          </cell>
          <cell r="S130">
            <v>3203.4058403025556</v>
          </cell>
          <cell r="T130">
            <v>1719.793166600645</v>
          </cell>
          <cell r="V130">
            <v>127</v>
          </cell>
          <cell r="W130">
            <v>445.59657452368447</v>
          </cell>
          <cell r="X130">
            <v>378.97988663239357</v>
          </cell>
          <cell r="Y130">
            <v>282.73793587977889</v>
          </cell>
          <cell r="Z130">
            <v>196.55336296951691</v>
          </cell>
          <cell r="AA130">
            <v>109.60007696358844</v>
          </cell>
          <cell r="AD130">
            <v>70</v>
          </cell>
          <cell r="AE130">
            <v>72.047345051940553</v>
          </cell>
          <cell r="AF130">
            <v>74.956019773573217</v>
          </cell>
          <cell r="AG130">
            <v>79.458980800600258</v>
          </cell>
          <cell r="AH130">
            <v>88.51296561834485</v>
          </cell>
          <cell r="BA130">
            <v>39.628525141348646</v>
          </cell>
          <cell r="BB130">
            <v>41.137758985590679</v>
          </cell>
          <cell r="BC130">
            <v>43.080106253688569</v>
          </cell>
          <cell r="BD130">
            <v>45.813450393445684</v>
          </cell>
          <cell r="BE130">
            <v>50.500642583185162</v>
          </cell>
        </row>
        <row r="131">
          <cell r="F131">
            <v>129</v>
          </cell>
          <cell r="G131">
            <v>7642.4062666695281</v>
          </cell>
          <cell r="N131">
            <v>138</v>
          </cell>
          <cell r="O131">
            <v>128</v>
          </cell>
          <cell r="P131">
            <v>7130.5502145218443</v>
          </cell>
          <cell r="Q131">
            <v>6036.010756592741</v>
          </cell>
          <cell r="R131">
            <v>4805.9908445877236</v>
          </cell>
          <cell r="S131">
            <v>3419.0988278632244</v>
          </cell>
          <cell r="T131">
            <v>1838.9689003251838</v>
          </cell>
          <cell r="V131">
            <v>128</v>
          </cell>
          <cell r="W131">
            <v>477.57858357157329</v>
          </cell>
          <cell r="X131">
            <v>377.65838446953512</v>
          </cell>
          <cell r="Y131">
            <v>297.2719702927252</v>
          </cell>
          <cell r="Z131">
            <v>215.69298756066883</v>
          </cell>
          <cell r="AA131">
            <v>119.17573372453876</v>
          </cell>
          <cell r="AD131">
            <v>70.108849423225877</v>
          </cell>
          <cell r="AE131">
            <v>72.160540850040434</v>
          </cell>
          <cell r="AF131">
            <v>75.067682921736733</v>
          </cell>
          <cell r="AG131">
            <v>79.577107263351294</v>
          </cell>
          <cell r="AH131">
            <v>88.6475303222837</v>
          </cell>
          <cell r="BA131">
            <v>39.68255784806157</v>
          </cell>
          <cell r="BB131">
            <v>41.188041754455355</v>
          </cell>
          <cell r="BC131">
            <v>43.130035198268104</v>
          </cell>
          <cell r="BD131">
            <v>45.869242601500943</v>
          </cell>
          <cell r="BE131">
            <v>50.554158626283517</v>
          </cell>
        </row>
        <row r="132">
          <cell r="F132">
            <v>130</v>
          </cell>
          <cell r="G132">
            <v>8191</v>
          </cell>
          <cell r="N132">
            <v>139</v>
          </cell>
          <cell r="O132">
            <v>129</v>
          </cell>
          <cell r="P132">
            <v>7642.4062666695281</v>
          </cell>
          <cell r="Q132">
            <v>6469.2969047357556</v>
          </cell>
          <cell r="R132">
            <v>5159.388470628599</v>
          </cell>
          <cell r="S132">
            <v>3676.7616548947103</v>
          </cell>
          <cell r="T132">
            <v>1975.5620199340731</v>
          </cell>
          <cell r="V132">
            <v>129</v>
          </cell>
          <cell r="W132">
            <v>511.85605214768384</v>
          </cell>
          <cell r="X132">
            <v>433.28614814301454</v>
          </cell>
          <cell r="Y132">
            <v>353.39762604087537</v>
          </cell>
          <cell r="Z132">
            <v>257.6628270314859</v>
          </cell>
          <cell r="AA132">
            <v>136.59311960888931</v>
          </cell>
          <cell r="AD132">
            <v>70.217698846451768</v>
          </cell>
          <cell r="AE132">
            <v>72.273736648140314</v>
          </cell>
          <cell r="AF132">
            <v>75.177145912126889</v>
          </cell>
          <cell r="AG132">
            <v>79.69523372610233</v>
          </cell>
          <cell r="AH132">
            <v>88.782095026222549</v>
          </cell>
          <cell r="BA132">
            <v>39.736590554774494</v>
          </cell>
          <cell r="BB132">
            <v>41.238324523320038</v>
          </cell>
          <cell r="BC132">
            <v>43.179964142847631</v>
          </cell>
          <cell r="BD132">
            <v>45.925034809556202</v>
          </cell>
          <cell r="BE132">
            <v>50.607674669381879</v>
          </cell>
        </row>
        <row r="133">
          <cell r="F133">
            <v>131</v>
          </cell>
          <cell r="G133">
            <v>8778.9682050973151</v>
          </cell>
          <cell r="N133">
            <v>140</v>
          </cell>
          <cell r="O133">
            <v>130</v>
          </cell>
          <cell r="P133">
            <v>8191</v>
          </cell>
          <cell r="Q133">
            <v>6941.8725000000004</v>
          </cell>
          <cell r="R133">
            <v>5542.0306</v>
          </cell>
          <cell r="S133">
            <v>3951.3384000000001</v>
          </cell>
          <cell r="T133">
            <v>2124.7454000000002</v>
          </cell>
          <cell r="V133">
            <v>130</v>
          </cell>
          <cell r="W133">
            <v>548.59373333047188</v>
          </cell>
          <cell r="X133">
            <v>472.57559526424484</v>
          </cell>
          <cell r="Y133">
            <v>382.6421293714011</v>
          </cell>
          <cell r="Z133">
            <v>274.57674510528977</v>
          </cell>
          <cell r="AA133">
            <v>149.18338006592717</v>
          </cell>
          <cell r="AD133">
            <v>70.326548269677644</v>
          </cell>
          <cell r="AE133">
            <v>72.386932446240195</v>
          </cell>
          <cell r="AF133">
            <v>75.286608902517045</v>
          </cell>
          <cell r="AG133">
            <v>79.813360188853366</v>
          </cell>
          <cell r="AH133">
            <v>88.916659730161399</v>
          </cell>
          <cell r="BA133">
            <v>39.790623261487418</v>
          </cell>
          <cell r="BB133">
            <v>41.288607292184714</v>
          </cell>
          <cell r="BC133">
            <v>43.229893087427158</v>
          </cell>
          <cell r="BD133">
            <v>45.98082701761146</v>
          </cell>
          <cell r="BE133">
            <v>50.661190712480241</v>
          </cell>
        </row>
        <row r="134">
          <cell r="F134">
            <v>132</v>
          </cell>
          <cell r="G134">
            <v>9409.1369241357042</v>
          </cell>
          <cell r="N134">
            <v>141</v>
          </cell>
          <cell r="O134">
            <v>131</v>
          </cell>
          <cell r="P134">
            <v>8778.9682050973151</v>
          </cell>
          <cell r="Q134">
            <v>7443.6871411020138</v>
          </cell>
          <cell r="R134">
            <v>5945.117268491902</v>
          </cell>
          <cell r="S134">
            <v>4244.6311271645518</v>
          </cell>
          <cell r="T134">
            <v>2275.5085587612239</v>
          </cell>
          <cell r="V134">
            <v>131</v>
          </cell>
          <cell r="W134">
            <v>587.96820509731515</v>
          </cell>
          <cell r="X134">
            <v>501.81464110201341</v>
          </cell>
          <cell r="Y134">
            <v>403.08666849190195</v>
          </cell>
          <cell r="Z134">
            <v>293.29272716455171</v>
          </cell>
          <cell r="AA134">
            <v>150.76315876122362</v>
          </cell>
          <cell r="AD134">
            <v>70.435397692903535</v>
          </cell>
          <cell r="AE134">
            <v>72.50012824434009</v>
          </cell>
          <cell r="AF134">
            <v>75.396071892907202</v>
          </cell>
          <cell r="AG134">
            <v>79.931486651604402</v>
          </cell>
          <cell r="AH134">
            <v>89.048420729369383</v>
          </cell>
          <cell r="BA134">
            <v>39.844655968200342</v>
          </cell>
          <cell r="BB134">
            <v>41.338890061049398</v>
          </cell>
          <cell r="BC134">
            <v>43.279822032006692</v>
          </cell>
          <cell r="BD134">
            <v>46.031609894814238</v>
          </cell>
          <cell r="BE134">
            <v>50.714706755578604</v>
          </cell>
        </row>
        <row r="135">
          <cell r="F135">
            <v>133</v>
          </cell>
          <cell r="G135">
            <v>10084.535034121556</v>
          </cell>
          <cell r="N135">
            <v>142</v>
          </cell>
          <cell r="O135">
            <v>132</v>
          </cell>
          <cell r="P135">
            <v>9409.1369241357042</v>
          </cell>
          <cell r="Q135">
            <v>7983.6526801291457</v>
          </cell>
          <cell r="R135">
            <v>6385.9812304109018</v>
          </cell>
          <cell r="S135">
            <v>4544.6131343575453</v>
          </cell>
          <cell r="T135">
            <v>2431.3209811966663</v>
          </cell>
          <cell r="V135">
            <v>132</v>
          </cell>
          <cell r="W135">
            <v>630.1687190383891</v>
          </cell>
          <cell r="X135">
            <v>539.96553902713185</v>
          </cell>
          <cell r="Y135">
            <v>440.86396191899985</v>
          </cell>
          <cell r="Z135">
            <v>299.98200719299348</v>
          </cell>
          <cell r="AA135">
            <v>155.81242243544239</v>
          </cell>
          <cell r="AD135">
            <v>70.544247116129412</v>
          </cell>
          <cell r="AE135">
            <v>72.61332404243997</v>
          </cell>
          <cell r="AF135">
            <v>75.505534883297358</v>
          </cell>
          <cell r="AG135">
            <v>80.045750258986601</v>
          </cell>
          <cell r="AH135">
            <v>89.175620204122851</v>
          </cell>
          <cell r="BA135">
            <v>39.898688674913267</v>
          </cell>
          <cell r="BB135">
            <v>41.389172829914081</v>
          </cell>
          <cell r="BC135">
            <v>43.329750976586219</v>
          </cell>
          <cell r="BD135">
            <v>46.079770001861057</v>
          </cell>
          <cell r="BE135">
            <v>50.768222798676959</v>
          </cell>
        </row>
        <row r="136">
          <cell r="F136">
            <v>134</v>
          </cell>
          <cell r="G136">
            <v>10808.408805051544</v>
          </cell>
          <cell r="N136">
            <v>143</v>
          </cell>
          <cell r="O136">
            <v>133</v>
          </cell>
          <cell r="P136">
            <v>10084.535034121556</v>
          </cell>
          <cell r="Q136">
            <v>8562.7786974726132</v>
          </cell>
          <cell r="R136">
            <v>6827.2302181002942</v>
          </cell>
          <cell r="S136">
            <v>4847.6359909022322</v>
          </cell>
          <cell r="T136">
            <v>2595.759317782889</v>
          </cell>
          <cell r="V136">
            <v>133</v>
          </cell>
          <cell r="W136">
            <v>675.39810998585199</v>
          </cell>
          <cell r="X136">
            <v>579.12601734346754</v>
          </cell>
          <cell r="Y136">
            <v>441.24898768939238</v>
          </cell>
          <cell r="Z136">
            <v>303.02285654468687</v>
          </cell>
          <cell r="AA136">
            <v>164.4383365862227</v>
          </cell>
          <cell r="AD136">
            <v>70.653096539355303</v>
          </cell>
          <cell r="AE136">
            <v>72.726519840539851</v>
          </cell>
          <cell r="AF136">
            <v>75.614997873687514</v>
          </cell>
          <cell r="AG136">
            <v>80.154679447049915</v>
          </cell>
          <cell r="AH136">
            <v>89.302819678876304</v>
          </cell>
          <cell r="BA136">
            <v>39.952721381626191</v>
          </cell>
          <cell r="BB136">
            <v>41.439455598778757</v>
          </cell>
          <cell r="BC136">
            <v>43.379679921165753</v>
          </cell>
          <cell r="BD136">
            <v>46.127930108907876</v>
          </cell>
          <cell r="BE136">
            <v>50.821738841775321</v>
          </cell>
        </row>
        <row r="137">
          <cell r="F137">
            <v>135</v>
          </cell>
          <cell r="G137">
            <v>11584.237502960397</v>
          </cell>
          <cell r="N137">
            <v>144</v>
          </cell>
          <cell r="O137">
            <v>134</v>
          </cell>
          <cell r="P137">
            <v>10808.408805051544</v>
          </cell>
          <cell r="Q137">
            <v>9151.4797352371424</v>
          </cell>
          <cell r="R137">
            <v>7283.7866937242361</v>
          </cell>
          <cell r="S137">
            <v>5175.0661358586794</v>
          </cell>
          <cell r="T137">
            <v>2775.5993811372364</v>
          </cell>
          <cell r="V137">
            <v>134</v>
          </cell>
          <cell r="W137">
            <v>723.87377092998759</v>
          </cell>
          <cell r="X137">
            <v>588.70103776452925</v>
          </cell>
          <cell r="Y137">
            <v>456.55647562394188</v>
          </cell>
          <cell r="Z137">
            <v>327.43014495644729</v>
          </cell>
          <cell r="AA137">
            <v>179.84006335434742</v>
          </cell>
          <cell r="AD137">
            <v>70.76194596258118</v>
          </cell>
          <cell r="AE137">
            <v>72.839715638639731</v>
          </cell>
          <cell r="AF137">
            <v>75.72446086407767</v>
          </cell>
          <cell r="AG137">
            <v>80.263608635113243</v>
          </cell>
          <cell r="AH137">
            <v>89.430019153629758</v>
          </cell>
          <cell r="BA137">
            <v>40.005827399112476</v>
          </cell>
          <cell r="BB137">
            <v>41.48973836764344</v>
          </cell>
          <cell r="BC137">
            <v>43.42960886574528</v>
          </cell>
          <cell r="BD137">
            <v>46.176090215954694</v>
          </cell>
          <cell r="BE137">
            <v>50.875254884873684</v>
          </cell>
        </row>
        <row r="138">
          <cell r="F138">
            <v>136</v>
          </cell>
          <cell r="G138">
            <v>12415.750112853173</v>
          </cell>
          <cell r="N138">
            <v>145</v>
          </cell>
          <cell r="O138">
            <v>135</v>
          </cell>
          <cell r="P138">
            <v>11584.237502960397</v>
          </cell>
          <cell r="Q138">
            <v>9796.789656253608</v>
          </cell>
          <cell r="R138">
            <v>7796.1918394923478</v>
          </cell>
          <cell r="S138">
            <v>5548.8497639180305</v>
          </cell>
          <cell r="T138">
            <v>2979.465885761414</v>
          </cell>
          <cell r="V138">
            <v>135</v>
          </cell>
          <cell r="W138">
            <v>775.82869790885343</v>
          </cell>
          <cell r="X138">
            <v>645.30992101646552</v>
          </cell>
          <cell r="Y138">
            <v>512.40514576811165</v>
          </cell>
          <cell r="Z138">
            <v>373.78362805935103</v>
          </cell>
          <cell r="AA138">
            <v>203.86650462417765</v>
          </cell>
          <cell r="AD138">
            <v>70.870795385807057</v>
          </cell>
          <cell r="AE138">
            <v>72.952911436739612</v>
          </cell>
          <cell r="AF138">
            <v>75.833923854467812</v>
          </cell>
          <cell r="AG138">
            <v>80.372537823176572</v>
          </cell>
          <cell r="AH138">
            <v>89.557218628383211</v>
          </cell>
          <cell r="BA138">
            <v>40.052446592012309</v>
          </cell>
          <cell r="BB138">
            <v>41.540021136508116</v>
          </cell>
          <cell r="BC138">
            <v>43.479537810324814</v>
          </cell>
          <cell r="BD138">
            <v>46.224250323001513</v>
          </cell>
          <cell r="BE138">
            <v>50.928770927972039</v>
          </cell>
        </row>
        <row r="139">
          <cell r="F139">
            <v>137</v>
          </cell>
          <cell r="G139">
            <v>13306.943261900544</v>
          </cell>
          <cell r="N139">
            <v>146</v>
          </cell>
          <cell r="O139">
            <v>136</v>
          </cell>
          <cell r="P139">
            <v>12415.750112853173</v>
          </cell>
          <cell r="Q139">
            <v>10507.449320507641</v>
          </cell>
          <cell r="R139">
            <v>8384.3560512097483</v>
          </cell>
          <cell r="S139">
            <v>5967.009504237235</v>
          </cell>
          <cell r="T139">
            <v>3204.5051041274041</v>
          </cell>
          <cell r="V139">
            <v>136</v>
          </cell>
          <cell r="W139">
            <v>831.5126098927758</v>
          </cell>
          <cell r="X139">
            <v>710.65966425403349</v>
          </cell>
          <cell r="Y139">
            <v>588.16421171740058</v>
          </cell>
          <cell r="Z139">
            <v>418.1597403192045</v>
          </cell>
          <cell r="AA139">
            <v>225.03921836599011</v>
          </cell>
          <cell r="AD139">
            <v>70.979644809032948</v>
          </cell>
          <cell r="AE139">
            <v>73.059911975288244</v>
          </cell>
          <cell r="AF139">
            <v>75.943386844857969</v>
          </cell>
          <cell r="AG139">
            <v>80.4814670112399</v>
          </cell>
          <cell r="AH139">
            <v>89.684418103136665</v>
          </cell>
          <cell r="BA139">
            <v>40.099065784912149</v>
          </cell>
          <cell r="BB139">
            <v>41.590303905372799</v>
          </cell>
          <cell r="BC139">
            <v>43.529466754904341</v>
          </cell>
          <cell r="BD139">
            <v>46.272410430048332</v>
          </cell>
          <cell r="BE139">
            <v>50.982286971070401</v>
          </cell>
        </row>
        <row r="140">
          <cell r="F140">
            <v>138</v>
          </cell>
          <cell r="G140">
            <v>14262.10042904369</v>
          </cell>
          <cell r="N140">
            <v>147</v>
          </cell>
          <cell r="O140">
            <v>137</v>
          </cell>
          <cell r="P140">
            <v>13306.943261900544</v>
          </cell>
          <cell r="Q140">
            <v>11274.973025808331</v>
          </cell>
          <cell r="R140">
            <v>8995.4936450447676</v>
          </cell>
          <cell r="S140">
            <v>6407.293180605112</v>
          </cell>
          <cell r="T140">
            <v>3438.5141388751008</v>
          </cell>
          <cell r="V140">
            <v>137</v>
          </cell>
          <cell r="W140">
            <v>891.19314904737075</v>
          </cell>
          <cell r="X140">
            <v>767.52370530068947</v>
          </cell>
          <cell r="Y140">
            <v>611.13759383501929</v>
          </cell>
          <cell r="Z140">
            <v>440.28367636787698</v>
          </cell>
          <cell r="AA140">
            <v>234.00903474769666</v>
          </cell>
          <cell r="AD140">
            <v>71.082568038258202</v>
          </cell>
          <cell r="AE140">
            <v>73.162499594857536</v>
          </cell>
          <cell r="AF140">
            <v>76.048210495050611</v>
          </cell>
          <cell r="AG140">
            <v>80.590396199303228</v>
          </cell>
          <cell r="AH140">
            <v>89.811617577890132</v>
          </cell>
          <cell r="BA140">
            <v>40.145684977811982</v>
          </cell>
          <cell r="BB140">
            <v>41.640586674237483</v>
          </cell>
          <cell r="BC140">
            <v>43.579395699483875</v>
          </cell>
          <cell r="BD140">
            <v>46.320570537095151</v>
          </cell>
          <cell r="BE140">
            <v>51.030916192165336</v>
          </cell>
        </row>
        <row r="141">
          <cell r="F141">
            <v>139</v>
          </cell>
          <cell r="G141">
            <v>15285.812533339058</v>
          </cell>
          <cell r="N141">
            <v>148</v>
          </cell>
          <cell r="O141">
            <v>138</v>
          </cell>
          <cell r="P141">
            <v>14262.10042904369</v>
          </cell>
          <cell r="Q141">
            <v>12084.27769352872</v>
          </cell>
          <cell r="R141">
            <v>9648.3109402480568</v>
          </cell>
          <cell r="S141">
            <v>6871.4799867132497</v>
          </cell>
          <cell r="T141">
            <v>3671.064650435846</v>
          </cell>
          <cell r="V141">
            <v>138</v>
          </cell>
          <cell r="W141">
            <v>955.15716714314658</v>
          </cell>
          <cell r="X141">
            <v>809.30466772038926</v>
          </cell>
          <cell r="Y141">
            <v>652.81729520328918</v>
          </cell>
          <cell r="Z141">
            <v>464.18680610813772</v>
          </cell>
          <cell r="AA141">
            <v>232.55051156074524</v>
          </cell>
          <cell r="AD141">
            <v>71.184128141237707</v>
          </cell>
          <cell r="AE141">
            <v>73.265087214426828</v>
          </cell>
          <cell r="AF141">
            <v>76.148064447889894</v>
          </cell>
          <cell r="AG141">
            <v>80.699325387366557</v>
          </cell>
          <cell r="AH141">
            <v>89.938817052643586</v>
          </cell>
          <cell r="BA141">
            <v>40.192304170711814</v>
          </cell>
          <cell r="BB141">
            <v>41.690869443102159</v>
          </cell>
          <cell r="BC141">
            <v>43.629324644063402</v>
          </cell>
          <cell r="BD141">
            <v>46.368730644141969</v>
          </cell>
          <cell r="BE141">
            <v>51.077127728003028</v>
          </cell>
        </row>
        <row r="142">
          <cell r="F142">
            <v>140</v>
          </cell>
          <cell r="G142">
            <v>16383</v>
          </cell>
          <cell r="N142">
            <v>149</v>
          </cell>
          <cell r="O142">
            <v>139</v>
          </cell>
          <cell r="P142">
            <v>15285.812533339058</v>
          </cell>
          <cell r="Q142">
            <v>12957.783284511519</v>
          </cell>
          <cell r="R142">
            <v>10342.380760057207</v>
          </cell>
          <cell r="S142">
            <v>7335.6614347494142</v>
          </cell>
          <cell r="T142">
            <v>3920.8109148014687</v>
          </cell>
          <cell r="V142">
            <v>139</v>
          </cell>
          <cell r="W142">
            <v>1023.7121042953677</v>
          </cell>
          <cell r="X142">
            <v>873.50559098279882</v>
          </cell>
          <cell r="Y142">
            <v>694.06981980915043</v>
          </cell>
          <cell r="Z142">
            <v>464.18144803616451</v>
          </cell>
          <cell r="AA142">
            <v>249.74626436562266</v>
          </cell>
          <cell r="AD142">
            <v>71.285688244217212</v>
          </cell>
          <cell r="AE142">
            <v>73.367674833996119</v>
          </cell>
          <cell r="AF142">
            <v>76.247918400729162</v>
          </cell>
          <cell r="AG142">
            <v>80.808254575429885</v>
          </cell>
          <cell r="AH142">
            <v>90.055148444912135</v>
          </cell>
          <cell r="BA142">
            <v>40.238923363611647</v>
          </cell>
          <cell r="BB142">
            <v>41.741152211966842</v>
          </cell>
          <cell r="BC142">
            <v>43.679253588642929</v>
          </cell>
          <cell r="BD142">
            <v>46.416890751188788</v>
          </cell>
          <cell r="BE142">
            <v>51.12333926384072</v>
          </cell>
        </row>
        <row r="143">
          <cell r="F143">
            <v>141</v>
          </cell>
          <cell r="G143">
            <v>17558.936410194601</v>
          </cell>
          <cell r="N143">
            <v>150</v>
          </cell>
          <cell r="O143">
            <v>140</v>
          </cell>
          <cell r="P143">
            <v>16383</v>
          </cell>
          <cell r="Q143">
            <v>13881.315900000001</v>
          </cell>
          <cell r="R143">
            <v>11037.2271</v>
          </cell>
          <cell r="S143">
            <v>7827.7974000000004</v>
          </cell>
          <cell r="T143">
            <v>4192.4097000000002</v>
          </cell>
          <cell r="V143">
            <v>140</v>
          </cell>
          <cell r="W143">
            <v>1097.1874666609419</v>
          </cell>
          <cell r="X143">
            <v>923.53261548848241</v>
          </cell>
          <cell r="Y143">
            <v>694.84633994279284</v>
          </cell>
          <cell r="Z143">
            <v>492.1359652505862</v>
          </cell>
          <cell r="AA143">
            <v>271.59878519853146</v>
          </cell>
          <cell r="AD143">
            <v>71.387248347196717</v>
          </cell>
          <cell r="AE143">
            <v>73.470262453565411</v>
          </cell>
          <cell r="AF143">
            <v>76.347772353568445</v>
          </cell>
          <cell r="AG143">
            <v>80.917183763493213</v>
          </cell>
          <cell r="AH143">
            <v>90.16140749098561</v>
          </cell>
          <cell r="BA143">
            <v>40.28554255651148</v>
          </cell>
          <cell r="BB143">
            <v>41.791434980831518</v>
          </cell>
          <cell r="BC143">
            <v>43.729182533222463</v>
          </cell>
          <cell r="BD143">
            <v>46.465050858235607</v>
          </cell>
          <cell r="BE143">
            <v>51.169550799678412</v>
          </cell>
        </row>
        <row r="144">
          <cell r="F144">
            <v>142</v>
          </cell>
          <cell r="G144">
            <v>18819.273848271412</v>
          </cell>
          <cell r="N144">
            <v>151</v>
          </cell>
          <cell r="O144">
            <v>141</v>
          </cell>
          <cell r="P144">
            <v>17558.936410194601</v>
          </cell>
          <cell r="Q144">
            <v>14839.057160255457</v>
          </cell>
          <cell r="R144">
            <v>11789.069905804656</v>
          </cell>
          <cell r="S144">
            <v>8380.8803485858825</v>
          </cell>
          <cell r="T144">
            <v>4489.820040086759</v>
          </cell>
          <cell r="V144">
            <v>141</v>
          </cell>
          <cell r="W144">
            <v>1175.9364101946012</v>
          </cell>
          <cell r="X144">
            <v>957.74126025545593</v>
          </cell>
          <cell r="Y144">
            <v>751.84280580465565</v>
          </cell>
          <cell r="Z144">
            <v>553.08294858588215</v>
          </cell>
          <cell r="AA144">
            <v>297.41034008675888</v>
          </cell>
          <cell r="AD144">
            <v>71.488808450176208</v>
          </cell>
          <cell r="AE144">
            <v>73.572850073134703</v>
          </cell>
          <cell r="AF144">
            <v>76.447626306407713</v>
          </cell>
          <cell r="AG144">
            <v>81.023848662825003</v>
          </cell>
          <cell r="AH144">
            <v>90.267666537059071</v>
          </cell>
          <cell r="BA144">
            <v>40.332161749411313</v>
          </cell>
          <cell r="BB144">
            <v>41.841717749696201</v>
          </cell>
          <cell r="BC144">
            <v>43.77911147780199</v>
          </cell>
          <cell r="BD144">
            <v>46.513210965282425</v>
          </cell>
          <cell r="BE144">
            <v>51.215762335516104</v>
          </cell>
        </row>
        <row r="145">
          <cell r="F145">
            <v>143</v>
          </cell>
          <cell r="G145">
            <v>20170.070068243116</v>
          </cell>
          <cell r="N145">
            <v>152</v>
          </cell>
          <cell r="O145">
            <v>142</v>
          </cell>
          <cell r="P145">
            <v>18819.273848271412</v>
          </cell>
          <cell r="Q145">
            <v>15904.16832917417</v>
          </cell>
          <cell r="R145">
            <v>12667.253227271489</v>
          </cell>
          <cell r="S145">
            <v>9003.140609013044</v>
          </cell>
          <cell r="T145">
            <v>4823.3798873119622</v>
          </cell>
          <cell r="V145">
            <v>142</v>
          </cell>
          <cell r="W145">
            <v>1260.3374380768109</v>
          </cell>
          <cell r="X145">
            <v>1065.1111689187128</v>
          </cell>
          <cell r="Y145">
            <v>878.18332146683315</v>
          </cell>
          <cell r="Z145">
            <v>622.26026042716148</v>
          </cell>
          <cell r="AA145">
            <v>333.55984722520316</v>
          </cell>
          <cell r="AD145">
            <v>71.590368553155713</v>
          </cell>
          <cell r="AE145">
            <v>73.675437692703994</v>
          </cell>
          <cell r="AF145">
            <v>76.547480259246996</v>
          </cell>
          <cell r="AG145">
            <v>81.123332456233015</v>
          </cell>
          <cell r="AH145">
            <v>90.373925583132547</v>
          </cell>
          <cell r="BA145">
            <v>40.378780942311145</v>
          </cell>
          <cell r="BB145">
            <v>41.892000518560877</v>
          </cell>
          <cell r="BC145">
            <v>43.829040422381524</v>
          </cell>
          <cell r="BD145">
            <v>46.561371072329244</v>
          </cell>
          <cell r="BE145">
            <v>51.261973871353796</v>
          </cell>
        </row>
        <row r="146">
          <cell r="F146">
            <v>144</v>
          </cell>
          <cell r="G146">
            <v>21617.817610103088</v>
          </cell>
          <cell r="N146">
            <v>153</v>
          </cell>
          <cell r="O146">
            <v>143</v>
          </cell>
          <cell r="P146">
            <v>20170.070068243116</v>
          </cell>
          <cell r="Q146">
            <v>17065.896284740498</v>
          </cell>
          <cell r="R146">
            <v>13594.62722599586</v>
          </cell>
          <cell r="S146">
            <v>9669.5315907157492</v>
          </cell>
          <cell r="T146">
            <v>5185.7250145453054</v>
          </cell>
          <cell r="V146">
            <v>143</v>
          </cell>
          <cell r="W146">
            <v>1350.796219971704</v>
          </cell>
          <cell r="X146">
            <v>1161.7279555663281</v>
          </cell>
          <cell r="Y146">
            <v>927.37399872437163</v>
          </cell>
          <cell r="Z146">
            <v>666.39098170270518</v>
          </cell>
          <cell r="AA146">
            <v>362.34512723334319</v>
          </cell>
          <cell r="AD146">
            <v>71.691928656135218</v>
          </cell>
          <cell r="AE146">
            <v>73.778025312273286</v>
          </cell>
          <cell r="AF146">
            <v>76.647334212086264</v>
          </cell>
          <cell r="AG146">
            <v>81.222816249641028</v>
          </cell>
          <cell r="AH146">
            <v>90.480184629206022</v>
          </cell>
          <cell r="BA146">
            <v>40.425400135210978</v>
          </cell>
          <cell r="BB146">
            <v>41.94228328742556</v>
          </cell>
          <cell r="BC146">
            <v>43.878969366961051</v>
          </cell>
          <cell r="BD146">
            <v>46.609531179376063</v>
          </cell>
          <cell r="BE146">
            <v>51.308185407191495</v>
          </cell>
        </row>
        <row r="147">
          <cell r="F147">
            <v>145</v>
          </cell>
          <cell r="G147">
            <v>23169.475005920798</v>
          </cell>
          <cell r="N147">
            <v>154</v>
          </cell>
          <cell r="O147">
            <v>144</v>
          </cell>
          <cell r="P147">
            <v>21617.817610103088</v>
          </cell>
          <cell r="Q147">
            <v>18290.835479908223</v>
          </cell>
          <cell r="R147">
            <v>14585.541541536553</v>
          </cell>
          <cell r="S147">
            <v>10380.876016371503</v>
          </cell>
          <cell r="T147">
            <v>5547.1319987524521</v>
          </cell>
          <cell r="V147">
            <v>144</v>
          </cell>
          <cell r="W147">
            <v>1447.7475418599715</v>
          </cell>
          <cell r="X147">
            <v>1224.9391951677244</v>
          </cell>
          <cell r="Y147">
            <v>990.91431554069277</v>
          </cell>
          <cell r="Z147">
            <v>711.34442565575409</v>
          </cell>
          <cell r="AA147">
            <v>361.40698420714671</v>
          </cell>
          <cell r="AD147">
            <v>71.793488759114723</v>
          </cell>
          <cell r="AE147">
            <v>73.880612931842577</v>
          </cell>
          <cell r="AF147">
            <v>76.747188164925547</v>
          </cell>
          <cell r="AG147">
            <v>81.322300043049054</v>
          </cell>
          <cell r="AH147">
            <v>90.586443675279497</v>
          </cell>
          <cell r="BA147">
            <v>40.472019328110811</v>
          </cell>
          <cell r="BB147">
            <v>41.992566056290244</v>
          </cell>
          <cell r="BC147">
            <v>43.928898311540586</v>
          </cell>
          <cell r="BD147">
            <v>46.657691286422882</v>
          </cell>
          <cell r="BE147">
            <v>51.354396943029187</v>
          </cell>
        </row>
        <row r="148">
          <cell r="F148">
            <v>146</v>
          </cell>
          <cell r="G148">
            <v>24832.50022570635</v>
          </cell>
          <cell r="N148">
            <v>155</v>
          </cell>
          <cell r="O148">
            <v>145</v>
          </cell>
          <cell r="P148">
            <v>23169.475005920798</v>
          </cell>
          <cell r="Q148">
            <v>19631.496172516694</v>
          </cell>
          <cell r="R148">
            <v>15650.9803664995</v>
          </cell>
          <cell r="S148">
            <v>11105.129370337838</v>
          </cell>
          <cell r="T148">
            <v>5926.7517065145412</v>
          </cell>
          <cell r="V148">
            <v>145</v>
          </cell>
          <cell r="W148">
            <v>1551.6573958177105</v>
          </cell>
          <cell r="X148">
            <v>1340.6606926084714</v>
          </cell>
          <cell r="Y148">
            <v>1065.4388249629465</v>
          </cell>
          <cell r="Z148">
            <v>724.25335396633454</v>
          </cell>
          <cell r="AA148">
            <v>379.61970776208909</v>
          </cell>
          <cell r="AD148">
            <v>71.895048862094214</v>
          </cell>
          <cell r="AE148">
            <v>73.983200551411869</v>
          </cell>
          <cell r="AF148">
            <v>76.847042117764815</v>
          </cell>
          <cell r="AG148">
            <v>81.421783836457067</v>
          </cell>
          <cell r="AH148">
            <v>90.692702721352973</v>
          </cell>
          <cell r="BA148">
            <v>40.518638521010651</v>
          </cell>
          <cell r="BB148">
            <v>42.036975906461073</v>
          </cell>
          <cell r="BC148">
            <v>43.978827256120113</v>
          </cell>
          <cell r="BD148">
            <v>46.7058513934697</v>
          </cell>
          <cell r="BE148">
            <v>51.400608478866879</v>
          </cell>
        </row>
        <row r="149">
          <cell r="F149">
            <v>147</v>
          </cell>
          <cell r="G149">
            <v>26614.886523801088</v>
          </cell>
          <cell r="N149">
            <v>156</v>
          </cell>
          <cell r="O149">
            <v>146</v>
          </cell>
          <cell r="P149">
            <v>24832.50022570635</v>
          </cell>
          <cell r="Q149">
            <v>21035.61094119585</v>
          </cell>
          <cell r="R149">
            <v>16719.722401968087</v>
          </cell>
          <cell r="S149">
            <v>11847.5858576845</v>
          </cell>
          <cell r="T149">
            <v>6324.8378074874072</v>
          </cell>
          <cell r="V149">
            <v>146</v>
          </cell>
          <cell r="W149">
            <v>1663.0252197855516</v>
          </cell>
          <cell r="X149">
            <v>1404.1147686791555</v>
          </cell>
          <cell r="Y149">
            <v>1068.7420354685873</v>
          </cell>
          <cell r="Z149">
            <v>742.45648734666247</v>
          </cell>
          <cell r="AA149">
            <v>398.08610097286601</v>
          </cell>
          <cell r="AD149">
            <v>71.996608965073719</v>
          </cell>
          <cell r="AE149">
            <v>74.078973000522922</v>
          </cell>
          <cell r="AF149">
            <v>76.946896070604097</v>
          </cell>
          <cell r="AG149">
            <v>81.521267629865079</v>
          </cell>
          <cell r="AH149">
            <v>90.798961767426448</v>
          </cell>
          <cell r="BA149">
            <v>40.565257713910484</v>
          </cell>
          <cell r="BB149">
            <v>42.080366850119908</v>
          </cell>
          <cell r="BC149">
            <v>44.024818750237806</v>
          </cell>
          <cell r="BD149">
            <v>46.754011500516519</v>
          </cell>
          <cell r="BE149">
            <v>51.446820014704571</v>
          </cell>
        </row>
        <row r="150">
          <cell r="F150">
            <v>148</v>
          </cell>
          <cell r="G150">
            <v>28525.200858087381</v>
          </cell>
          <cell r="N150">
            <v>157</v>
          </cell>
          <cell r="O150">
            <v>147</v>
          </cell>
          <cell r="P150">
            <v>26614.886523801088</v>
          </cell>
          <cell r="Q150">
            <v>22470.948692045258</v>
          </cell>
          <cell r="R150">
            <v>17837.296948251489</v>
          </cell>
          <cell r="S150">
            <v>12631.425144195997</v>
          </cell>
          <cell r="T150">
            <v>6754.8581997407164</v>
          </cell>
          <cell r="V150">
            <v>147</v>
          </cell>
          <cell r="W150">
            <v>1782.3862980947379</v>
          </cell>
          <cell r="X150">
            <v>1435.3377508494086</v>
          </cell>
          <cell r="Y150">
            <v>1117.574546283402</v>
          </cell>
          <cell r="Z150">
            <v>783.83928651149654</v>
          </cell>
          <cell r="AA150">
            <v>430.02039225330918</v>
          </cell>
          <cell r="AD150">
            <v>72.091594979242075</v>
          </cell>
          <cell r="AE150">
            <v>74.173410870467364</v>
          </cell>
          <cell r="AF150">
            <v>77.043751281705866</v>
          </cell>
          <cell r="AG150">
            <v>81.620751423273092</v>
          </cell>
          <cell r="AH150">
            <v>90.905220813499923</v>
          </cell>
          <cell r="BA150">
            <v>40.611876906810316</v>
          </cell>
          <cell r="BB150">
            <v>42.123757793778736</v>
          </cell>
          <cell r="BC150">
            <v>44.067911160744309</v>
          </cell>
          <cell r="BD150">
            <v>46.802171607563338</v>
          </cell>
          <cell r="BE150">
            <v>51.493031550542263</v>
          </cell>
        </row>
        <row r="151">
          <cell r="F151">
            <v>149</v>
          </cell>
          <cell r="G151">
            <v>30572.62506667812</v>
          </cell>
          <cell r="N151">
            <v>158</v>
          </cell>
          <cell r="O151">
            <v>148</v>
          </cell>
          <cell r="P151">
            <v>28525.200858087381</v>
          </cell>
          <cell r="Q151">
            <v>24083.827084483179</v>
          </cell>
          <cell r="R151">
            <v>19128.999695433398</v>
          </cell>
          <cell r="S151">
            <v>13566.58552810636</v>
          </cell>
          <cell r="T151">
            <v>7242.5484978683862</v>
          </cell>
          <cell r="V151">
            <v>148</v>
          </cell>
          <cell r="W151">
            <v>1910.3143342862932</v>
          </cell>
          <cell r="X151">
            <v>1612.8783924379204</v>
          </cell>
          <cell r="Y151">
            <v>1291.7027471819092</v>
          </cell>
          <cell r="Z151">
            <v>935.16038391036273</v>
          </cell>
          <cell r="AA151">
            <v>487.69029812766985</v>
          </cell>
          <cell r="AD151">
            <v>72.186353905945822</v>
          </cell>
          <cell r="AE151">
            <v>74.267848740411821</v>
          </cell>
          <cell r="AF151">
            <v>77.137200185007629</v>
          </cell>
          <cell r="AG151">
            <v>81.720235216681118</v>
          </cell>
          <cell r="AH151">
            <v>91.011076811620597</v>
          </cell>
          <cell r="BA151">
            <v>40.658496099710149</v>
          </cell>
          <cell r="BB151">
            <v>42.167148737437564</v>
          </cell>
          <cell r="BC151">
            <v>44.111003571250812</v>
          </cell>
          <cell r="BD151">
            <v>46.850331714610157</v>
          </cell>
          <cell r="BE151">
            <v>51.539243086379955</v>
          </cell>
        </row>
        <row r="152">
          <cell r="F152">
            <v>150</v>
          </cell>
          <cell r="G152">
            <v>32767</v>
          </cell>
          <cell r="N152">
            <v>159</v>
          </cell>
          <cell r="O152">
            <v>149</v>
          </cell>
          <cell r="P152">
            <v>30572.62506667812</v>
          </cell>
          <cell r="Q152">
            <v>25818.581868809673</v>
          </cell>
          <cell r="R152">
            <v>20520.345944754354</v>
          </cell>
          <cell r="S152">
            <v>14549.512269232117</v>
          </cell>
          <cell r="T152">
            <v>7768.50402944291</v>
          </cell>
          <cell r="V152">
            <v>149</v>
          </cell>
          <cell r="W152">
            <v>2047.424208590739</v>
          </cell>
          <cell r="X152">
            <v>1734.7547843264947</v>
          </cell>
          <cell r="Y152">
            <v>1391.3462493209554</v>
          </cell>
          <cell r="Z152">
            <v>982.92674112575696</v>
          </cell>
          <cell r="AA152">
            <v>525.95553157452377</v>
          </cell>
          <cell r="AD152">
            <v>72.281112832649583</v>
          </cell>
          <cell r="AE152">
            <v>74.362286610356264</v>
          </cell>
          <cell r="AF152">
            <v>77.230649088309391</v>
          </cell>
          <cell r="AG152">
            <v>81.819719010089131</v>
          </cell>
          <cell r="AH152">
            <v>91.113605194377854</v>
          </cell>
          <cell r="BA152">
            <v>40.705115292609982</v>
          </cell>
          <cell r="BB152">
            <v>42.2105396810964</v>
          </cell>
          <cell r="BC152">
            <v>44.154095981757315</v>
          </cell>
          <cell r="BD152">
            <v>46.898491821656968</v>
          </cell>
          <cell r="BE152">
            <v>51.585454622217647</v>
          </cell>
        </row>
        <row r="153">
          <cell r="F153">
            <v>151</v>
          </cell>
          <cell r="G153">
            <v>35118.87282038921</v>
          </cell>
          <cell r="N153">
            <v>160</v>
          </cell>
          <cell r="O153">
            <v>150</v>
          </cell>
          <cell r="P153">
            <v>32767</v>
          </cell>
          <cell r="Q153">
            <v>27671.731500000002</v>
          </cell>
          <cell r="R153">
            <v>21996.487099999998</v>
          </cell>
          <cell r="S153">
            <v>15603.645400000001</v>
          </cell>
          <cell r="T153">
            <v>8355.5850000000009</v>
          </cell>
          <cell r="V153">
            <v>150</v>
          </cell>
          <cell r="W153">
            <v>2194.3749333218802</v>
          </cell>
          <cell r="X153">
            <v>1853.1496311903284</v>
          </cell>
          <cell r="Y153">
            <v>1476.1411552456448</v>
          </cell>
          <cell r="Z153">
            <v>1054.1331307678847</v>
          </cell>
          <cell r="AA153">
            <v>587.08097055709095</v>
          </cell>
          <cell r="AD153">
            <v>72.375871759353331</v>
          </cell>
          <cell r="AE153">
            <v>74.456724480300707</v>
          </cell>
          <cell r="AF153">
            <v>77.324097991611154</v>
          </cell>
          <cell r="AG153">
            <v>81.919202803497143</v>
          </cell>
          <cell r="AH153">
            <v>91.216133577135096</v>
          </cell>
          <cell r="BA153">
            <v>40.751734485509814</v>
          </cell>
          <cell r="BB153">
            <v>42.253930624755228</v>
          </cell>
          <cell r="BC153">
            <v>44.197188392263818</v>
          </cell>
          <cell r="BD153">
            <v>46.946651928703787</v>
          </cell>
          <cell r="BE153">
            <v>51.631666158055346</v>
          </cell>
        </row>
        <row r="154">
          <cell r="F154">
            <v>152</v>
          </cell>
          <cell r="G154">
            <v>37639.547696542824</v>
          </cell>
          <cell r="N154">
            <v>161</v>
          </cell>
          <cell r="O154">
            <v>151</v>
          </cell>
          <cell r="P154">
            <v>35118.87282038921</v>
          </cell>
          <cell r="Q154">
            <v>29671.935645946844</v>
          </cell>
          <cell r="R154">
            <v>23592.858760737468</v>
          </cell>
          <cell r="S154">
            <v>16804.380644556237</v>
          </cell>
          <cell r="T154">
            <v>9095.7880604808051</v>
          </cell>
          <cell r="V154">
            <v>151</v>
          </cell>
          <cell r="W154">
            <v>2351.8728203892097</v>
          </cell>
          <cell r="X154">
            <v>2000.2041459468419</v>
          </cell>
          <cell r="Y154">
            <v>1596.3716607374699</v>
          </cell>
          <cell r="Z154">
            <v>1200.7352445562356</v>
          </cell>
          <cell r="AA154">
            <v>740.2030604808042</v>
          </cell>
          <cell r="AD154">
            <v>72.470630686057078</v>
          </cell>
          <cell r="AE154">
            <v>74.551162350245164</v>
          </cell>
          <cell r="AF154">
            <v>77.417546894912917</v>
          </cell>
          <cell r="AG154">
            <v>82.01744549958407</v>
          </cell>
          <cell r="AH154">
            <v>91.318661959892353</v>
          </cell>
          <cell r="BA154">
            <v>40.798353678409647</v>
          </cell>
          <cell r="BB154">
            <v>42.297321568414056</v>
          </cell>
          <cell r="BC154">
            <v>44.240280802770329</v>
          </cell>
          <cell r="BD154">
            <v>46.994812035750606</v>
          </cell>
          <cell r="BE154">
            <v>51.677877693893038</v>
          </cell>
        </row>
        <row r="155">
          <cell r="F155">
            <v>153</v>
          </cell>
          <cell r="G155">
            <v>40341.140136486232</v>
          </cell>
          <cell r="N155">
            <v>162</v>
          </cell>
          <cell r="O155">
            <v>152</v>
          </cell>
          <cell r="P155">
            <v>37639.547696542824</v>
          </cell>
          <cell r="Q155">
            <v>31794.125939269725</v>
          </cell>
          <cell r="R155">
            <v>25425.514469014677</v>
          </cell>
          <cell r="S155">
            <v>18255.180632823271</v>
          </cell>
          <cell r="T155">
            <v>14114.830386203559</v>
          </cell>
          <cell r="V155">
            <v>152</v>
          </cell>
          <cell r="W155">
            <v>2520.6748761536146</v>
          </cell>
          <cell r="X155">
            <v>2122.1902933228812</v>
          </cell>
          <cell r="Y155">
            <v>1832.6557082772088</v>
          </cell>
          <cell r="Z155">
            <v>1450.7999882670338</v>
          </cell>
          <cell r="AA155">
            <v>5019.042325722754</v>
          </cell>
          <cell r="AD155">
            <v>72.565389612760825</v>
          </cell>
          <cell r="AE155">
            <v>74.645600220189607</v>
          </cell>
          <cell r="AF155">
            <v>77.51099579821468</v>
          </cell>
          <cell r="AG155">
            <v>82.110321933176039</v>
          </cell>
          <cell r="AH155">
            <v>91.421190342649595</v>
          </cell>
          <cell r="BA155">
            <v>40.84497287130948</v>
          </cell>
          <cell r="BB155">
            <v>42.340712512072891</v>
          </cell>
          <cell r="BC155">
            <v>44.283373213276832</v>
          </cell>
          <cell r="BD155">
            <v>47.037096473408994</v>
          </cell>
          <cell r="BE155">
            <v>51.72408922973073</v>
          </cell>
        </row>
        <row r="156">
          <cell r="F156">
            <v>154</v>
          </cell>
          <cell r="G156">
            <v>43236.635220206183</v>
          </cell>
          <cell r="N156">
            <v>163</v>
          </cell>
          <cell r="O156">
            <v>153</v>
          </cell>
          <cell r="P156">
            <v>40341.140136486232</v>
          </cell>
          <cell r="Q156">
            <v>34330.31025614978</v>
          </cell>
          <cell r="R156">
            <v>27552.998713220099</v>
          </cell>
          <cell r="S156">
            <v>24204.684081891737</v>
          </cell>
          <cell r="T156">
            <v>24204.684081891737</v>
          </cell>
          <cell r="V156">
            <v>153</v>
          </cell>
          <cell r="W156">
            <v>2701.592439943408</v>
          </cell>
          <cell r="X156">
            <v>2536.1843168800551</v>
          </cell>
          <cell r="Y156">
            <v>2127.4842442054214</v>
          </cell>
          <cell r="Z156">
            <v>5949.5034490684666</v>
          </cell>
          <cell r="AA156">
            <v>10089.853695688178</v>
          </cell>
          <cell r="AD156">
            <v>72.660148539464572</v>
          </cell>
          <cell r="AE156">
            <v>74.74003809013405</v>
          </cell>
          <cell r="AF156">
            <v>77.604444701516456</v>
          </cell>
          <cell r="AG156">
            <v>82.203198366767992</v>
          </cell>
          <cell r="AH156">
            <v>91.523718725406852</v>
          </cell>
          <cell r="BA156">
            <v>40.891592064209313</v>
          </cell>
          <cell r="BB156">
            <v>42.384103455731719</v>
          </cell>
          <cell r="BC156">
            <v>44.326465623783335</v>
          </cell>
          <cell r="BD156">
            <v>47.078671550054786</v>
          </cell>
          <cell r="BE156">
            <v>51.770300765568422</v>
          </cell>
        </row>
        <row r="157">
          <cell r="F157">
            <v>155</v>
          </cell>
          <cell r="G157">
            <v>46339.950011841604</v>
          </cell>
          <cell r="N157">
            <v>164</v>
          </cell>
          <cell r="O157">
            <v>154</v>
          </cell>
          <cell r="P157">
            <v>43236.635220206183</v>
          </cell>
          <cell r="Q157">
            <v>36967.323113276288</v>
          </cell>
          <cell r="R157">
            <v>33940.758647861854</v>
          </cell>
          <cell r="S157">
            <v>34156.941823962887</v>
          </cell>
          <cell r="T157">
            <v>34156.941823962887</v>
          </cell>
          <cell r="V157">
            <v>154</v>
          </cell>
          <cell r="W157">
            <v>2895.4950837199503</v>
          </cell>
          <cell r="X157">
            <v>2637.0128571265086</v>
          </cell>
          <cell r="Y157">
            <v>6387.7599346417555</v>
          </cell>
          <cell r="Z157">
            <v>9952.2577420711496</v>
          </cell>
          <cell r="AA157">
            <v>9952.2577420711496</v>
          </cell>
          <cell r="AD157">
            <v>72.754907466168333</v>
          </cell>
          <cell r="AE157">
            <v>74.834475960078507</v>
          </cell>
          <cell r="AF157">
            <v>77.697893604818219</v>
          </cell>
          <cell r="AG157">
            <v>82.29607480035996</v>
          </cell>
          <cell r="AH157">
            <v>91.626247108164094</v>
          </cell>
          <cell r="BA157">
            <v>40.938211257109145</v>
          </cell>
          <cell r="BB157">
            <v>42.427494399390554</v>
          </cell>
          <cell r="BC157">
            <v>44.369558034289838</v>
          </cell>
          <cell r="BD157">
            <v>47.12024662670057</v>
          </cell>
          <cell r="BE157">
            <v>51.816512301406114</v>
          </cell>
        </row>
        <row r="158">
          <cell r="F158">
            <v>156</v>
          </cell>
          <cell r="G158">
            <v>49666.000451412707</v>
          </cell>
          <cell r="N158">
            <v>165</v>
          </cell>
          <cell r="O158">
            <v>155</v>
          </cell>
          <cell r="P158">
            <v>46339.950011841604</v>
          </cell>
          <cell r="Q158">
            <v>44078.560451263736</v>
          </cell>
          <cell r="R158">
            <v>44402.940101346627</v>
          </cell>
          <cell r="S158">
            <v>44402.940101346627</v>
          </cell>
          <cell r="T158">
            <v>44541.959951382152</v>
          </cell>
          <cell r="V158">
            <v>155</v>
          </cell>
          <cell r="W158">
            <v>3103.314791635421</v>
          </cell>
          <cell r="X158">
            <v>7111.237337987448</v>
          </cell>
          <cell r="Y158">
            <v>10462.181453484773</v>
          </cell>
          <cell r="Z158">
            <v>10245.99827738374</v>
          </cell>
          <cell r="AA158">
            <v>10385.018127419266</v>
          </cell>
          <cell r="AD158">
            <v>72.849666392872081</v>
          </cell>
          <cell r="AE158">
            <v>74.92891383002295</v>
          </cell>
          <cell r="AF158">
            <v>77.791342508119982</v>
          </cell>
          <cell r="AG158">
            <v>82.388951233951914</v>
          </cell>
          <cell r="AH158">
            <v>91.72877549092135</v>
          </cell>
          <cell r="BA158">
            <v>40.984830450008985</v>
          </cell>
          <cell r="BB158">
            <v>42.470885343049382</v>
          </cell>
          <cell r="BC158">
            <v>44.412650444796341</v>
          </cell>
          <cell r="BD158">
            <v>47.161821703346362</v>
          </cell>
          <cell r="BE158">
            <v>51.862723837243806</v>
          </cell>
        </row>
        <row r="159">
          <cell r="F159">
            <v>157</v>
          </cell>
          <cell r="G159">
            <v>53230.773047602182</v>
          </cell>
          <cell r="N159">
            <v>166</v>
          </cell>
          <cell r="O159">
            <v>156</v>
          </cell>
          <cell r="P159">
            <v>49666.000451412707</v>
          </cell>
          <cell r="Q159">
            <v>49666.000451412707</v>
          </cell>
          <cell r="R159">
            <v>50162.660455926831</v>
          </cell>
          <cell r="S159">
            <v>50162.660455926831</v>
          </cell>
          <cell r="T159">
            <v>50311.658457281068</v>
          </cell>
          <cell r="V159">
            <v>156</v>
          </cell>
          <cell r="W159">
            <v>3326.0504395711032</v>
          </cell>
          <cell r="X159">
            <v>5587.4400001489703</v>
          </cell>
          <cell r="Y159">
            <v>5759.720354580204</v>
          </cell>
          <cell r="Z159">
            <v>5759.720354580204</v>
          </cell>
          <cell r="AA159">
            <v>5769.6985058989158</v>
          </cell>
          <cell r="AD159">
            <v>72.944425319575828</v>
          </cell>
          <cell r="AE159">
            <v>75.022035011469043</v>
          </cell>
          <cell r="AF159">
            <v>77.884791411421745</v>
          </cell>
          <cell r="AG159">
            <v>82.481827667543882</v>
          </cell>
          <cell r="AH159">
            <v>91.831303873678593</v>
          </cell>
          <cell r="BA159">
            <v>41.027136894088379</v>
          </cell>
          <cell r="BB159">
            <v>42.51427628670821</v>
          </cell>
          <cell r="BC159">
            <v>44.455742855302844</v>
          </cell>
          <cell r="BD159">
            <v>47.203396779992147</v>
          </cell>
          <cell r="BE159">
            <v>51.908935373081505</v>
          </cell>
        </row>
        <row r="160">
          <cell r="F160">
            <v>158</v>
          </cell>
          <cell r="G160">
            <v>57051.401716174769</v>
          </cell>
          <cell r="N160">
            <v>167</v>
          </cell>
          <cell r="O160">
            <v>157</v>
          </cell>
          <cell r="P160">
            <v>53230.773047602182</v>
          </cell>
          <cell r="Q160">
            <v>53230.773047602182</v>
          </cell>
          <cell r="R160">
            <v>53763.080778078205</v>
          </cell>
          <cell r="S160">
            <v>53763.080778078205</v>
          </cell>
          <cell r="T160">
            <v>53763.080778078205</v>
          </cell>
          <cell r="V160">
            <v>157</v>
          </cell>
          <cell r="W160">
            <v>3564.7725961894757</v>
          </cell>
          <cell r="X160">
            <v>3564.7725961894757</v>
          </cell>
          <cell r="Y160">
            <v>3600.4203221513744</v>
          </cell>
          <cell r="Z160">
            <v>3600.4203221513744</v>
          </cell>
          <cell r="AA160">
            <v>3451.4223207971372</v>
          </cell>
          <cell r="AD160">
            <v>73.036560194527354</v>
          </cell>
          <cell r="AE160">
            <v>75.111147990406067</v>
          </cell>
          <cell r="AF160">
            <v>77.978240314723507</v>
          </cell>
          <cell r="AG160">
            <v>82.574704101135836</v>
          </cell>
          <cell r="AH160">
            <v>91.933832256435849</v>
          </cell>
          <cell r="BA160">
            <v>41.067363109180121</v>
          </cell>
          <cell r="BB160">
            <v>42.557667230367045</v>
          </cell>
          <cell r="BC160">
            <v>44.498835265809355</v>
          </cell>
          <cell r="BD160">
            <v>47.244971856637939</v>
          </cell>
          <cell r="BE160">
            <v>51.955146908919197</v>
          </cell>
        </row>
        <row r="161">
          <cell r="F161">
            <v>159</v>
          </cell>
          <cell r="G161">
            <v>61146.25013335624</v>
          </cell>
          <cell r="N161">
            <v>168</v>
          </cell>
          <cell r="O161">
            <v>158</v>
          </cell>
          <cell r="P161">
            <v>57051.401716174769</v>
          </cell>
          <cell r="Q161">
            <v>57051.401716174769</v>
          </cell>
          <cell r="R161">
            <v>57621.915733336515</v>
          </cell>
          <cell r="S161">
            <v>57621.915733336515</v>
          </cell>
          <cell r="T161">
            <v>57621.915733336515</v>
          </cell>
          <cell r="V161">
            <v>158</v>
          </cell>
          <cell r="W161">
            <v>3820.6286685725863</v>
          </cell>
          <cell r="X161">
            <v>3820.6286685725863</v>
          </cell>
          <cell r="Y161">
            <v>3858.8349552583095</v>
          </cell>
          <cell r="Z161">
            <v>3858.8349552583095</v>
          </cell>
          <cell r="AA161">
            <v>3858.8349552583095</v>
          </cell>
          <cell r="AD161">
            <v>73.124973399384572</v>
          </cell>
          <cell r="AE161">
            <v>75.200260969343077</v>
          </cell>
          <cell r="AF161">
            <v>78.066694029528094</v>
          </cell>
          <cell r="AG161">
            <v>82.667580534727804</v>
          </cell>
          <cell r="AH161">
            <v>92.033129415212969</v>
          </cell>
          <cell r="BA161">
            <v>41.107589324271871</v>
          </cell>
          <cell r="BB161">
            <v>42.601058174025873</v>
          </cell>
          <cell r="BC161">
            <v>44.541927676315858</v>
          </cell>
          <cell r="BD161">
            <v>47.286546933283724</v>
          </cell>
          <cell r="BE161">
            <v>52.001173105835825</v>
          </cell>
        </row>
        <row r="162">
          <cell r="F162">
            <v>160</v>
          </cell>
          <cell r="G162">
            <v>65535</v>
          </cell>
          <cell r="N162">
            <v>169</v>
          </cell>
          <cell r="O162">
            <v>159</v>
          </cell>
          <cell r="P162">
            <v>61146.25013335624</v>
          </cell>
          <cell r="Q162">
            <v>61146.25013335624</v>
          </cell>
          <cell r="R162">
            <v>61757.7126346898</v>
          </cell>
          <cell r="S162">
            <v>61757.7126346898</v>
          </cell>
          <cell r="T162">
            <v>61757.7126346898</v>
          </cell>
          <cell r="V162">
            <v>159</v>
          </cell>
          <cell r="W162">
            <v>4094.8484171814707</v>
          </cell>
          <cell r="X162">
            <v>4094.8484171814707</v>
          </cell>
          <cell r="Y162">
            <v>4135.7969013532856</v>
          </cell>
          <cell r="Z162">
            <v>4135.7969013532856</v>
          </cell>
          <cell r="AA162">
            <v>4135.7969013532856</v>
          </cell>
          <cell r="AD162">
            <v>73.213386604241791</v>
          </cell>
          <cell r="AE162">
            <v>75.289373948280101</v>
          </cell>
          <cell r="AF162">
            <v>78.153631564737054</v>
          </cell>
          <cell r="AG162">
            <v>82.760456968319758</v>
          </cell>
          <cell r="AH162">
            <v>92.126546512350387</v>
          </cell>
          <cell r="BA162">
            <v>41.147815539363613</v>
          </cell>
          <cell r="BB162">
            <v>42.644449117684701</v>
          </cell>
          <cell r="BC162">
            <v>44.585020086822361</v>
          </cell>
          <cell r="BD162">
            <v>47.328122009929508</v>
          </cell>
          <cell r="BE162">
            <v>52.041079787427918</v>
          </cell>
        </row>
        <row r="163">
          <cell r="N163">
            <v>170</v>
          </cell>
          <cell r="O163">
            <v>160</v>
          </cell>
          <cell r="P163">
            <v>65535</v>
          </cell>
          <cell r="Q163">
            <v>65535</v>
          </cell>
          <cell r="R163">
            <v>66190.350000000006</v>
          </cell>
          <cell r="S163">
            <v>66190.350000000006</v>
          </cell>
          <cell r="T163">
            <v>66190.350000000006</v>
          </cell>
          <cell r="V163">
            <v>160</v>
          </cell>
          <cell r="W163">
            <v>4388.7498666437605</v>
          </cell>
          <cell r="X163">
            <v>4388.7498666437605</v>
          </cell>
          <cell r="Y163">
            <v>4432.6373653102055</v>
          </cell>
          <cell r="Z163">
            <v>4432.6373653102055</v>
          </cell>
          <cell r="AA163">
            <v>4432.6373653102055</v>
          </cell>
          <cell r="AD163">
            <v>73.301799809099009</v>
          </cell>
          <cell r="AE163">
            <v>75.378486927217125</v>
          </cell>
          <cell r="AF163">
            <v>78.240569099946029</v>
          </cell>
          <cell r="AG163">
            <v>82.853333401911726</v>
          </cell>
          <cell r="AH163">
            <v>92.219963609487792</v>
          </cell>
          <cell r="BA163">
            <v>41.188041754455355</v>
          </cell>
          <cell r="BB163">
            <v>42.687840061343536</v>
          </cell>
          <cell r="BC163">
            <v>44.628112497328864</v>
          </cell>
          <cell r="BD163">
            <v>47.3696970865753</v>
          </cell>
          <cell r="BE163">
            <v>52.080986469020011</v>
          </cell>
        </row>
        <row r="164">
          <cell r="AD164">
            <v>73.390213013956213</v>
          </cell>
          <cell r="AE164">
            <v>75.467599906154135</v>
          </cell>
          <cell r="AF164">
            <v>78.32750663515499</v>
          </cell>
          <cell r="AG164">
            <v>82.94620983550368</v>
          </cell>
          <cell r="AH164">
            <v>92.313380706625196</v>
          </cell>
          <cell r="BA164">
            <v>41.228267969547105</v>
          </cell>
          <cell r="BB164">
            <v>42.731231005002364</v>
          </cell>
          <cell r="BC164">
            <v>44.671204907835367</v>
          </cell>
          <cell r="BD164">
            <v>47.411272163221085</v>
          </cell>
          <cell r="BE164">
            <v>52.120893150612112</v>
          </cell>
        </row>
        <row r="165">
          <cell r="AD165">
            <v>73.478626218813432</v>
          </cell>
          <cell r="AE165">
            <v>75.556712885091159</v>
          </cell>
          <cell r="AF165">
            <v>78.414444170363964</v>
          </cell>
          <cell r="AG165">
            <v>83.036921590135321</v>
          </cell>
          <cell r="AH165">
            <v>92.406797803762601</v>
          </cell>
          <cell r="BA165">
            <v>41.268494184638847</v>
          </cell>
          <cell r="BB165">
            <v>42.774621948661192</v>
          </cell>
          <cell r="BC165">
            <v>44.714297318341877</v>
          </cell>
          <cell r="BD165">
            <v>47.452847239866877</v>
          </cell>
          <cell r="BE165">
            <v>52.160799832204205</v>
          </cell>
        </row>
        <row r="166">
          <cell r="AD166">
            <v>73.56703942367065</v>
          </cell>
          <cell r="AE166">
            <v>75.645825864028183</v>
          </cell>
          <cell r="AF166">
            <v>78.501381705572925</v>
          </cell>
          <cell r="AG166">
            <v>83.124654333465756</v>
          </cell>
          <cell r="AH166">
            <v>92.500214900900005</v>
          </cell>
          <cell r="BA166">
            <v>41.308720399730589</v>
          </cell>
          <cell r="BB166">
            <v>42.818012892320027</v>
          </cell>
          <cell r="BC166">
            <v>44.757389728848381</v>
          </cell>
          <cell r="BD166">
            <v>47.494422316512662</v>
          </cell>
          <cell r="BE166">
            <v>52.200706513796298</v>
          </cell>
        </row>
        <row r="167">
          <cell r="AD167">
            <v>73.655452628527868</v>
          </cell>
          <cell r="AE167">
            <v>75.734938842965192</v>
          </cell>
          <cell r="AF167">
            <v>78.5883192407819</v>
          </cell>
          <cell r="AG167">
            <v>83.21238707679619</v>
          </cell>
          <cell r="AH167">
            <v>92.593631998037409</v>
          </cell>
          <cell r="BA167">
            <v>41.348946614822331</v>
          </cell>
          <cell r="BB167">
            <v>42.861403835978855</v>
          </cell>
          <cell r="BC167">
            <v>44.800482139354884</v>
          </cell>
          <cell r="BD167">
            <v>47.535997393158453</v>
          </cell>
          <cell r="BE167">
            <v>52.240613195388391</v>
          </cell>
        </row>
        <row r="168">
          <cell r="AD168">
            <v>73.743865833385087</v>
          </cell>
          <cell r="AE168">
            <v>75.824051821902216</v>
          </cell>
          <cell r="AF168">
            <v>78.67525677599086</v>
          </cell>
          <cell r="AG168">
            <v>83.300119820126625</v>
          </cell>
          <cell r="AH168">
            <v>92.687049095174814</v>
          </cell>
          <cell r="BA168">
            <v>41.389172829914081</v>
          </cell>
          <cell r="BB168">
            <v>42.904794779637683</v>
          </cell>
          <cell r="BC168">
            <v>44.843574549861387</v>
          </cell>
          <cell r="BD168">
            <v>47.577572469804238</v>
          </cell>
          <cell r="BE168">
            <v>52.280519876980485</v>
          </cell>
        </row>
        <row r="169">
          <cell r="AD169">
            <v>73.832279038242305</v>
          </cell>
          <cell r="AE169">
            <v>75.91316480083924</v>
          </cell>
          <cell r="AF169">
            <v>78.762194311199835</v>
          </cell>
          <cell r="AG169">
            <v>83.387852563457059</v>
          </cell>
          <cell r="AH169">
            <v>92.780466192312218</v>
          </cell>
          <cell r="BA169">
            <v>41.429399045005823</v>
          </cell>
          <cell r="BB169">
            <v>42.948185723296518</v>
          </cell>
          <cell r="BC169">
            <v>44.88666696036789</v>
          </cell>
          <cell r="BD169">
            <v>47.619147546450023</v>
          </cell>
          <cell r="BE169">
            <v>52.320426558572585</v>
          </cell>
        </row>
        <row r="170">
          <cell r="AD170">
            <v>73.920692243099523</v>
          </cell>
          <cell r="AE170">
            <v>76.002103770254962</v>
          </cell>
          <cell r="AF170">
            <v>78.849131846408795</v>
          </cell>
          <cell r="AG170">
            <v>83.475585306787494</v>
          </cell>
          <cell r="AH170">
            <v>92.873883289449623</v>
          </cell>
          <cell r="BA170">
            <v>41.469625260097565</v>
          </cell>
          <cell r="BB170">
            <v>42.991576666955346</v>
          </cell>
          <cell r="BC170">
            <v>44.9297593708744</v>
          </cell>
          <cell r="BD170">
            <v>47.660722623095815</v>
          </cell>
          <cell r="BE170">
            <v>52.360333240164678</v>
          </cell>
        </row>
        <row r="171">
          <cell r="AD171">
            <v>74.008495683346354</v>
          </cell>
          <cell r="AE171">
            <v>76.084409020469636</v>
          </cell>
          <cell r="AF171">
            <v>78.93606938161777</v>
          </cell>
          <cell r="AG171">
            <v>83.563318050117928</v>
          </cell>
          <cell r="AH171">
            <v>92.967300386587027</v>
          </cell>
          <cell r="BA171">
            <v>41.509851475189308</v>
          </cell>
          <cell r="BB171">
            <v>43.030177309109042</v>
          </cell>
          <cell r="BC171">
            <v>44.972851781380903</v>
          </cell>
          <cell r="BD171">
            <v>47.7022976997416</v>
          </cell>
          <cell r="BE171">
            <v>52.400239921756771</v>
          </cell>
        </row>
        <row r="172">
          <cell r="AD172">
            <v>74.090988120365651</v>
          </cell>
          <cell r="AE172">
            <v>76.166714270684309</v>
          </cell>
          <cell r="AF172">
            <v>79.022812309215297</v>
          </cell>
          <cell r="AG172">
            <v>83.651050793448363</v>
          </cell>
          <cell r="AH172">
            <v>93.057555567360481</v>
          </cell>
          <cell r="BA172">
            <v>41.550077690281057</v>
          </cell>
          <cell r="BB172">
            <v>43.067624017543686</v>
          </cell>
          <cell r="BC172">
            <v>45.013762077986961</v>
          </cell>
          <cell r="BD172">
            <v>47.743872776387391</v>
          </cell>
          <cell r="BE172">
            <v>52.440146603348865</v>
          </cell>
        </row>
        <row r="173">
          <cell r="AD173">
            <v>74.173480557384934</v>
          </cell>
          <cell r="AE173">
            <v>76.249019520898997</v>
          </cell>
          <cell r="AF173">
            <v>79.109014469658547</v>
          </cell>
          <cell r="AG173">
            <v>83.738783536778797</v>
          </cell>
          <cell r="AH173">
            <v>93.146107887007233</v>
          </cell>
          <cell r="BA173">
            <v>41.590303905372799</v>
          </cell>
          <cell r="BB173">
            <v>43.105070725978337</v>
          </cell>
          <cell r="BC173">
            <v>45.050956883357138</v>
          </cell>
          <cell r="BD173">
            <v>47.785447853033176</v>
          </cell>
          <cell r="BE173">
            <v>52.480053284940965</v>
          </cell>
        </row>
        <row r="174">
          <cell r="AD174">
            <v>74.255972994404218</v>
          </cell>
          <cell r="AE174">
            <v>76.331324771113671</v>
          </cell>
          <cell r="AF174">
            <v>79.195216630101797</v>
          </cell>
          <cell r="AG174">
            <v>83.826516280109232</v>
          </cell>
          <cell r="AH174">
            <v>93.23466020665397</v>
          </cell>
          <cell r="BA174">
            <v>41.630530120464542</v>
          </cell>
          <cell r="BB174">
            <v>43.14251743441298</v>
          </cell>
          <cell r="BC174">
            <v>45.088151688727308</v>
          </cell>
          <cell r="BD174">
            <v>47.827022929678968</v>
          </cell>
          <cell r="BE174">
            <v>52.519959966533058</v>
          </cell>
        </row>
        <row r="175">
          <cell r="AD175">
            <v>74.338465431423501</v>
          </cell>
          <cell r="AE175">
            <v>76.413630021328345</v>
          </cell>
          <cell r="AF175">
            <v>79.281418790545047</v>
          </cell>
          <cell r="AG175">
            <v>83.914249023439666</v>
          </cell>
          <cell r="AH175">
            <v>93.323212526300722</v>
          </cell>
          <cell r="BA175">
            <v>41.670756335556291</v>
          </cell>
          <cell r="BB175">
            <v>43.179964142847631</v>
          </cell>
          <cell r="BC175">
            <v>45.125346494097485</v>
          </cell>
          <cell r="BD175">
            <v>47.868598006324753</v>
          </cell>
          <cell r="BE175">
            <v>52.559866648125151</v>
          </cell>
        </row>
        <row r="176">
          <cell r="AD176">
            <v>74.420957868442784</v>
          </cell>
          <cell r="AE176">
            <v>76.495935271543019</v>
          </cell>
          <cell r="AF176">
            <v>79.367620950988297</v>
          </cell>
          <cell r="AG176">
            <v>84.00179325525086</v>
          </cell>
          <cell r="AH176">
            <v>93.411764845947459</v>
          </cell>
          <cell r="BA176">
            <v>41.710982550648033</v>
          </cell>
          <cell r="BB176">
            <v>43.217410851282274</v>
          </cell>
          <cell r="BC176">
            <v>45.162541299467655</v>
          </cell>
          <cell r="BD176">
            <v>47.910173082970537</v>
          </cell>
          <cell r="BE176">
            <v>52.599773329717245</v>
          </cell>
        </row>
        <row r="177">
          <cell r="AD177">
            <v>74.503450305462081</v>
          </cell>
          <cell r="AE177">
            <v>76.578240521757706</v>
          </cell>
          <cell r="AF177">
            <v>79.453823111431561</v>
          </cell>
          <cell r="AG177">
            <v>84.08118060043364</v>
          </cell>
          <cell r="AH177">
            <v>93.500317165594211</v>
          </cell>
          <cell r="BA177">
            <v>41.751208765739776</v>
          </cell>
          <cell r="BB177">
            <v>43.254857559716925</v>
          </cell>
          <cell r="BC177">
            <v>45.199736104837832</v>
          </cell>
          <cell r="BD177">
            <v>47.951748159616329</v>
          </cell>
          <cell r="BE177">
            <v>52.639680011309345</v>
          </cell>
        </row>
        <row r="178">
          <cell r="AD178">
            <v>74.585942742481365</v>
          </cell>
          <cell r="AE178">
            <v>76.66054577197238</v>
          </cell>
          <cell r="AF178">
            <v>79.540025271874811</v>
          </cell>
          <cell r="AG178">
            <v>84.160567945616407</v>
          </cell>
          <cell r="AH178">
            <v>93.588869485240949</v>
          </cell>
          <cell r="BA178">
            <v>41.791434980831518</v>
          </cell>
          <cell r="BB178">
            <v>43.292304268151575</v>
          </cell>
          <cell r="BC178">
            <v>45.236930910208002</v>
          </cell>
          <cell r="BD178">
            <v>47.993323236262114</v>
          </cell>
          <cell r="BE178">
            <v>52.679586692901438</v>
          </cell>
        </row>
        <row r="179">
          <cell r="AD179">
            <v>74.668435179500648</v>
          </cell>
          <cell r="AE179">
            <v>76.742851022187054</v>
          </cell>
          <cell r="AF179">
            <v>79.626227432318061</v>
          </cell>
          <cell r="AG179">
            <v>84.239955290799188</v>
          </cell>
          <cell r="AH179">
            <v>93.6774218048877</v>
          </cell>
          <cell r="BA179">
            <v>41.831661195923267</v>
          </cell>
          <cell r="BB179">
            <v>43.329750976586219</v>
          </cell>
          <cell r="BC179">
            <v>45.274125715578172</v>
          </cell>
          <cell r="BD179">
            <v>48.030128751164234</v>
          </cell>
          <cell r="BE179">
            <v>52.719493374493531</v>
          </cell>
        </row>
        <row r="180">
          <cell r="AD180">
            <v>74.750927616519931</v>
          </cell>
          <cell r="AE180">
            <v>76.825156272401728</v>
          </cell>
          <cell r="AF180">
            <v>79.71242959276131</v>
          </cell>
          <cell r="AG180">
            <v>84.319342635981968</v>
          </cell>
          <cell r="AH180">
            <v>93.765974124534438</v>
          </cell>
          <cell r="BA180">
            <v>41.87188741101501</v>
          </cell>
          <cell r="BB180">
            <v>43.367197685020869</v>
          </cell>
          <cell r="BC180">
            <v>45.31132052094835</v>
          </cell>
          <cell r="BD180">
            <v>48.066021750983474</v>
          </cell>
          <cell r="BE180">
            <v>52.759400056085624</v>
          </cell>
        </row>
        <row r="181">
          <cell r="AD181">
            <v>74.833420053539214</v>
          </cell>
          <cell r="AE181">
            <v>76.907461522616416</v>
          </cell>
          <cell r="AF181">
            <v>79.79863175320456</v>
          </cell>
          <cell r="AG181">
            <v>84.398729981164735</v>
          </cell>
          <cell r="AH181">
            <v>93.85452644418119</v>
          </cell>
          <cell r="BA181">
            <v>41.912113626106752</v>
          </cell>
          <cell r="BB181">
            <v>43.404644393455513</v>
          </cell>
          <cell r="BC181">
            <v>45.34851532631852</v>
          </cell>
          <cell r="BD181">
            <v>48.101914750802706</v>
          </cell>
          <cell r="BE181">
            <v>52.799306737677718</v>
          </cell>
        </row>
        <row r="182">
          <cell r="AD182">
            <v>74.915912490558512</v>
          </cell>
          <cell r="AE182">
            <v>76.989766772831089</v>
          </cell>
          <cell r="AF182">
            <v>79.88483391364781</v>
          </cell>
          <cell r="AG182">
            <v>84.478117326347515</v>
          </cell>
          <cell r="AH182">
            <v>93.943078763827941</v>
          </cell>
          <cell r="BA182">
            <v>41.952339841198494</v>
          </cell>
          <cell r="BB182">
            <v>43.442091101890163</v>
          </cell>
          <cell r="BC182">
            <v>45.385710131688697</v>
          </cell>
          <cell r="BD182">
            <v>48.137807750621946</v>
          </cell>
          <cell r="BE182">
            <v>52.839213419269818</v>
          </cell>
        </row>
        <row r="183">
          <cell r="AD183">
            <v>74.998404927577795</v>
          </cell>
          <cell r="AE183">
            <v>77.06778397927944</v>
          </cell>
          <cell r="AF183">
            <v>79.97103607409106</v>
          </cell>
          <cell r="AG183">
            <v>84.557504671530296</v>
          </cell>
          <cell r="AH183">
            <v>94.027056817114342</v>
          </cell>
          <cell r="BA183">
            <v>41.992566056290244</v>
          </cell>
          <cell r="BB183">
            <v>43.479537810324807</v>
          </cell>
          <cell r="BC183">
            <v>45.422904937058867</v>
          </cell>
          <cell r="BD183">
            <v>48.173700750441178</v>
          </cell>
          <cell r="BE183">
            <v>52.879120100861911</v>
          </cell>
        </row>
        <row r="184">
          <cell r="AD184">
            <v>75.075479910097457</v>
          </cell>
          <cell r="AE184">
            <v>77.145192343015793</v>
          </cell>
          <cell r="AF184">
            <v>80.053817475702374</v>
          </cell>
          <cell r="AG184">
            <v>84.636892016713063</v>
          </cell>
          <cell r="AH184">
            <v>94.102803318799971</v>
          </cell>
          <cell r="BA184">
            <v>42.028297717729309</v>
          </cell>
          <cell r="BB184">
            <v>43.516984518759458</v>
          </cell>
          <cell r="BC184">
            <v>45.460099742429037</v>
          </cell>
          <cell r="BD184">
            <v>48.209593750260417</v>
          </cell>
          <cell r="BE184">
            <v>52.919026782454004</v>
          </cell>
        </row>
        <row r="185">
          <cell r="AD185">
            <v>75.152448075388719</v>
          </cell>
          <cell r="AE185">
            <v>77.222600706752132</v>
          </cell>
          <cell r="AF185">
            <v>80.134867890916794</v>
          </cell>
          <cell r="AG185">
            <v>84.716279361895843</v>
          </cell>
          <cell r="AH185">
            <v>94.1785498204856</v>
          </cell>
          <cell r="BA185">
            <v>42.063010472656373</v>
          </cell>
          <cell r="BB185">
            <v>43.554431227194108</v>
          </cell>
          <cell r="BC185">
            <v>45.497294547799214</v>
          </cell>
          <cell r="BD185">
            <v>48.24548675007965</v>
          </cell>
          <cell r="BE185">
            <v>52.958933464046098</v>
          </cell>
        </row>
        <row r="186">
          <cell r="AD186">
            <v>75.229416240679981</v>
          </cell>
          <cell r="AE186">
            <v>77.300009070488485</v>
          </cell>
          <cell r="AF186">
            <v>80.215918306131215</v>
          </cell>
          <cell r="AG186">
            <v>84.795666707078624</v>
          </cell>
          <cell r="AH186">
            <v>94.254296322171228</v>
          </cell>
          <cell r="BA186">
            <v>42.097723227583437</v>
          </cell>
          <cell r="BB186">
            <v>43.591877935628752</v>
          </cell>
          <cell r="BC186">
            <v>45.534489353169384</v>
          </cell>
          <cell r="BD186">
            <v>48.281379749898889</v>
          </cell>
          <cell r="BE186">
            <v>52.998840145638198</v>
          </cell>
        </row>
        <row r="187">
          <cell r="AD187">
            <v>75.306384405971258</v>
          </cell>
          <cell r="AE187">
            <v>77.377417434224824</v>
          </cell>
          <cell r="AF187">
            <v>80.296968721345635</v>
          </cell>
          <cell r="AG187">
            <v>84.87505405226139</v>
          </cell>
          <cell r="AH187">
            <v>94.330042823856857</v>
          </cell>
          <cell r="BA187">
            <v>42.132435982510501</v>
          </cell>
          <cell r="BB187">
            <v>43.629324644063402</v>
          </cell>
          <cell r="BC187">
            <v>45.571684158539561</v>
          </cell>
          <cell r="BD187">
            <v>48.317272749718121</v>
          </cell>
          <cell r="BE187">
            <v>53.033462597729766</v>
          </cell>
        </row>
        <row r="188">
          <cell r="AD188">
            <v>75.38335257126252</v>
          </cell>
          <cell r="AE188">
            <v>77.454825797961163</v>
          </cell>
          <cell r="AF188">
            <v>80.378019136560056</v>
          </cell>
          <cell r="AG188">
            <v>84.954441397444171</v>
          </cell>
          <cell r="AH188">
            <v>94.405789325542486</v>
          </cell>
          <cell r="BA188">
            <v>42.167148737437564</v>
          </cell>
          <cell r="BB188">
            <v>43.666771352498046</v>
          </cell>
          <cell r="BC188">
            <v>45.608878963909731</v>
          </cell>
          <cell r="BD188">
            <v>48.353165749537354</v>
          </cell>
          <cell r="BE188">
            <v>53.067926870763252</v>
          </cell>
        </row>
        <row r="189">
          <cell r="AD189">
            <v>75.460320736553783</v>
          </cell>
          <cell r="AE189">
            <v>77.532234161697517</v>
          </cell>
          <cell r="AF189">
            <v>80.459069551774476</v>
          </cell>
          <cell r="AG189">
            <v>85.030832425973387</v>
          </cell>
          <cell r="AH189">
            <v>94.4815358272281</v>
          </cell>
          <cell r="BA189">
            <v>42.201861492364635</v>
          </cell>
          <cell r="BB189">
            <v>43.704218060932696</v>
          </cell>
          <cell r="BC189">
            <v>45.646073769279901</v>
          </cell>
          <cell r="BD189">
            <v>48.389058749356593</v>
          </cell>
          <cell r="BE189">
            <v>53.102391143796744</v>
          </cell>
        </row>
        <row r="190">
          <cell r="AD190">
            <v>75.537288901845045</v>
          </cell>
          <cell r="AE190">
            <v>77.609642525433856</v>
          </cell>
          <cell r="AF190">
            <v>80.540119966988897</v>
          </cell>
          <cell r="AG190">
            <v>85.103188187775231</v>
          </cell>
          <cell r="AH190">
            <v>94.557282328913729</v>
          </cell>
          <cell r="BA190">
            <v>42.236574247291699</v>
          </cell>
          <cell r="BB190">
            <v>43.741664769367347</v>
          </cell>
          <cell r="BC190">
            <v>45.683268574650079</v>
          </cell>
          <cell r="BD190">
            <v>48.424951749175825</v>
          </cell>
          <cell r="BE190">
            <v>53.13685541683023</v>
          </cell>
        </row>
        <row r="191">
          <cell r="AD191">
            <v>75.614257067136322</v>
          </cell>
          <cell r="AE191">
            <v>77.687050889170209</v>
          </cell>
          <cell r="AF191">
            <v>80.621170382203317</v>
          </cell>
          <cell r="AG191">
            <v>85.175543949577076</v>
          </cell>
          <cell r="AH191">
            <v>94.633028830599358</v>
          </cell>
          <cell r="BA191">
            <v>42.271287002218763</v>
          </cell>
          <cell r="BB191">
            <v>43.77911147780199</v>
          </cell>
          <cell r="BC191">
            <v>45.720463380020249</v>
          </cell>
          <cell r="BD191">
            <v>48.460844748995065</v>
          </cell>
          <cell r="BE191">
            <v>53.171319689863722</v>
          </cell>
        </row>
        <row r="192">
          <cell r="AD192">
            <v>75.691225232427584</v>
          </cell>
          <cell r="AE192">
            <v>77.764459252906548</v>
          </cell>
          <cell r="AF192">
            <v>80.702220797417738</v>
          </cell>
          <cell r="AG192">
            <v>85.247899711378935</v>
          </cell>
          <cell r="AH192">
            <v>94.708775332284986</v>
          </cell>
          <cell r="BA192">
            <v>42.305999757145827</v>
          </cell>
          <cell r="BB192">
            <v>43.816558186236641</v>
          </cell>
          <cell r="BC192">
            <v>45.757658185390426</v>
          </cell>
          <cell r="BD192">
            <v>48.496737748814297</v>
          </cell>
          <cell r="BE192">
            <v>53.205783962897208</v>
          </cell>
        </row>
        <row r="193">
          <cell r="AD193">
            <v>75.768193397718846</v>
          </cell>
          <cell r="AE193">
            <v>77.841867616642901</v>
          </cell>
          <cell r="AF193">
            <v>80.783271212632158</v>
          </cell>
          <cell r="AG193">
            <v>85.320255473180779</v>
          </cell>
          <cell r="AH193">
            <v>94.784521833970615</v>
          </cell>
          <cell r="BA193">
            <v>42.340712512072891</v>
          </cell>
          <cell r="BB193">
            <v>43.854004894671284</v>
          </cell>
          <cell r="BC193">
            <v>45.794852990760596</v>
          </cell>
          <cell r="BD193">
            <v>48.532630748633537</v>
          </cell>
          <cell r="BE193">
            <v>53.240248235930693</v>
          </cell>
        </row>
        <row r="194">
          <cell r="AD194">
            <v>75.845161563010109</v>
          </cell>
          <cell r="AE194">
            <v>77.91927598037924</v>
          </cell>
          <cell r="AF194">
            <v>80.864321627846579</v>
          </cell>
          <cell r="AG194">
            <v>85.392611234982624</v>
          </cell>
          <cell r="AH194">
            <v>94.860268335656244</v>
          </cell>
          <cell r="BA194">
            <v>42.375425266999954</v>
          </cell>
          <cell r="BB194">
            <v>43.891451603105935</v>
          </cell>
          <cell r="BC194">
            <v>45.832047796130773</v>
          </cell>
          <cell r="BD194">
            <v>48.568523748452769</v>
          </cell>
          <cell r="BE194">
            <v>53.274712508964186</v>
          </cell>
        </row>
        <row r="195">
          <cell r="AD195">
            <v>75.922129728301385</v>
          </cell>
          <cell r="AE195">
            <v>77.996684344115593</v>
          </cell>
          <cell r="AF195">
            <v>80.945372043060999</v>
          </cell>
          <cell r="AG195">
            <v>85.464966996784469</v>
          </cell>
          <cell r="AH195">
            <v>94.936014837341872</v>
          </cell>
          <cell r="BA195">
            <v>42.410138021927018</v>
          </cell>
          <cell r="BB195">
            <v>43.928898311540578</v>
          </cell>
          <cell r="BC195">
            <v>45.869242601500943</v>
          </cell>
          <cell r="BD195">
            <v>48.604416748272008</v>
          </cell>
          <cell r="BE195">
            <v>53.309176781997671</v>
          </cell>
        </row>
        <row r="196">
          <cell r="AD196">
            <v>75.999097893592648</v>
          </cell>
          <cell r="AE196">
            <v>78.068193736526268</v>
          </cell>
          <cell r="AF196">
            <v>81.02378934476593</v>
          </cell>
          <cell r="AG196">
            <v>85.537322758586328</v>
          </cell>
          <cell r="AH196">
            <v>95.011078787937279</v>
          </cell>
          <cell r="BA196">
            <v>42.444850776854082</v>
          </cell>
          <cell r="BB196">
            <v>43.966345019975229</v>
          </cell>
          <cell r="BC196">
            <v>45.906437406871113</v>
          </cell>
          <cell r="BD196">
            <v>48.640309748091241</v>
          </cell>
          <cell r="BE196">
            <v>53.343641055031163</v>
          </cell>
        </row>
        <row r="197">
          <cell r="AD197">
            <v>76.070972142474872</v>
          </cell>
          <cell r="AE197">
            <v>78.139439149396253</v>
          </cell>
          <cell r="AF197">
            <v>81.096762731680187</v>
          </cell>
          <cell r="AG197">
            <v>85.609678520388172</v>
          </cell>
          <cell r="AH197">
            <v>95.082429458741387</v>
          </cell>
          <cell r="BA197">
            <v>42.479563531781146</v>
          </cell>
          <cell r="BB197">
            <v>44.003272544984547</v>
          </cell>
          <cell r="BC197">
            <v>45.94363221224129</v>
          </cell>
          <cell r="BD197">
            <v>48.67620274791048</v>
          </cell>
          <cell r="BE197">
            <v>53.378105328064649</v>
          </cell>
        </row>
        <row r="198">
          <cell r="AD198">
            <v>76.142785979989682</v>
          </cell>
          <cell r="AE198">
            <v>78.210684562266223</v>
          </cell>
          <cell r="AF198">
            <v>81.169736118594443</v>
          </cell>
          <cell r="AG198">
            <v>85.682034282190017</v>
          </cell>
          <cell r="AH198">
            <v>95.153780129545481</v>
          </cell>
          <cell r="BA198">
            <v>42.51427628670821</v>
          </cell>
          <cell r="BB198">
            <v>44.035591852864428</v>
          </cell>
          <cell r="BC198">
            <v>45.98082701761146</v>
          </cell>
          <cell r="BD198">
            <v>48.712095747729713</v>
          </cell>
          <cell r="BE198">
            <v>53.412569601098134</v>
          </cell>
        </row>
        <row r="199">
          <cell r="AD199">
            <v>76.214599817504492</v>
          </cell>
          <cell r="AE199">
            <v>78.281929975136208</v>
          </cell>
          <cell r="AF199">
            <v>81.242709505508685</v>
          </cell>
          <cell r="AG199">
            <v>85.754390043991862</v>
          </cell>
          <cell r="AH199">
            <v>95.225130800349589</v>
          </cell>
          <cell r="BA199">
            <v>42.548989041635274</v>
          </cell>
          <cell r="BB199">
            <v>44.067911160744309</v>
          </cell>
          <cell r="BC199">
            <v>46.01555652579863</v>
          </cell>
          <cell r="BD199">
            <v>48.747988747548945</v>
          </cell>
          <cell r="BE199">
            <v>53.447033874131627</v>
          </cell>
        </row>
        <row r="200">
          <cell r="AD200">
            <v>76.286413655019302</v>
          </cell>
          <cell r="AE200">
            <v>78.353175388006179</v>
          </cell>
          <cell r="AF200">
            <v>81.315682892422942</v>
          </cell>
          <cell r="AG200">
            <v>85.82674580579372</v>
          </cell>
          <cell r="AH200">
            <v>95.296481471153683</v>
          </cell>
          <cell r="BA200">
            <v>42.583701796562345</v>
          </cell>
          <cell r="BB200">
            <v>44.100230468624183</v>
          </cell>
          <cell r="BC200">
            <v>46.047663263829847</v>
          </cell>
          <cell r="BD200">
            <v>48.783881747368184</v>
          </cell>
          <cell r="BE200">
            <v>53.481498147165112</v>
          </cell>
        </row>
        <row r="201">
          <cell r="AD201">
            <v>76.358227492534112</v>
          </cell>
          <cell r="AE201">
            <v>78.424420800876163</v>
          </cell>
          <cell r="AF201">
            <v>81.388656279337198</v>
          </cell>
          <cell r="AG201">
            <v>85.899101567595565</v>
          </cell>
          <cell r="AH201">
            <v>95.367832141957777</v>
          </cell>
          <cell r="BA201">
            <v>42.618414551489408</v>
          </cell>
          <cell r="BB201">
            <v>44.132549776504064</v>
          </cell>
          <cell r="BC201">
            <v>46.079770001861057</v>
          </cell>
          <cell r="BD201">
            <v>48.819774747187417</v>
          </cell>
          <cell r="BE201">
            <v>53.515962420198605</v>
          </cell>
        </row>
        <row r="202">
          <cell r="AD202">
            <v>76.430041330048923</v>
          </cell>
          <cell r="AE202">
            <v>78.495666213746148</v>
          </cell>
          <cell r="AF202">
            <v>81.461629666251454</v>
          </cell>
          <cell r="AG202">
            <v>85.97145732939741</v>
          </cell>
          <cell r="AH202">
            <v>95.439182812761885</v>
          </cell>
          <cell r="BA202">
            <v>42.653127306416472</v>
          </cell>
          <cell r="BB202">
            <v>44.164869084383938</v>
          </cell>
          <cell r="BC202">
            <v>46.111876739892267</v>
          </cell>
          <cell r="BD202">
            <v>48.855667747006656</v>
          </cell>
          <cell r="BE202">
            <v>53.55042669323209</v>
          </cell>
        </row>
        <row r="203">
          <cell r="AD203">
            <v>76.501855167563733</v>
          </cell>
          <cell r="AE203">
            <v>78.566911626616118</v>
          </cell>
          <cell r="AF203">
            <v>81.534603053165696</v>
          </cell>
          <cell r="AG203">
            <v>86.045919706798657</v>
          </cell>
          <cell r="AH203">
            <v>95.510533483565979</v>
          </cell>
          <cell r="BA203">
            <v>42.687840061343536</v>
          </cell>
          <cell r="BB203">
            <v>44.197188392263818</v>
          </cell>
          <cell r="BC203">
            <v>46.143983477923484</v>
          </cell>
          <cell r="BD203">
            <v>48.891560746825888</v>
          </cell>
          <cell r="BE203">
            <v>53.584890966265583</v>
          </cell>
        </row>
        <row r="204">
          <cell r="AD204">
            <v>76.573669005078543</v>
          </cell>
          <cell r="AE204">
            <v>78.638157039486103</v>
          </cell>
          <cell r="AF204">
            <v>81.607576440079953</v>
          </cell>
          <cell r="AG204">
            <v>86.121754469336281</v>
          </cell>
          <cell r="AH204">
            <v>95.581884154370087</v>
          </cell>
          <cell r="BA204">
            <v>42.7225528162706</v>
          </cell>
          <cell r="BB204">
            <v>44.229507700143699</v>
          </cell>
          <cell r="BC204">
            <v>46.176090215954694</v>
          </cell>
          <cell r="BD204">
            <v>48.927453746645128</v>
          </cell>
          <cell r="BE204">
            <v>53.619355239299068</v>
          </cell>
        </row>
        <row r="205">
          <cell r="AD205">
            <v>76.645482842593353</v>
          </cell>
          <cell r="AE205">
            <v>78.709402452356088</v>
          </cell>
          <cell r="AF205">
            <v>81.680549826994209</v>
          </cell>
          <cell r="AG205">
            <v>86.197589231873891</v>
          </cell>
          <cell r="AH205">
            <v>95.653234825174181</v>
          </cell>
          <cell r="BA205">
            <v>42.757265571197664</v>
          </cell>
          <cell r="BB205">
            <v>44.261827008023573</v>
          </cell>
          <cell r="BC205">
            <v>46.208196953985905</v>
          </cell>
          <cell r="BD205">
            <v>48.96334674646436</v>
          </cell>
          <cell r="BE205">
            <v>53.653819512332554</v>
          </cell>
        </row>
        <row r="206">
          <cell r="AD206">
            <v>76.717296680108163</v>
          </cell>
          <cell r="AE206">
            <v>78.780647865226058</v>
          </cell>
          <cell r="AF206">
            <v>81.753523213908451</v>
          </cell>
          <cell r="AG206">
            <v>86.273423994411502</v>
          </cell>
          <cell r="AH206">
            <v>95.724585495978289</v>
          </cell>
          <cell r="BA206">
            <v>42.791978326124728</v>
          </cell>
          <cell r="BB206">
            <v>44.294146315903454</v>
          </cell>
          <cell r="BC206">
            <v>46.240303692017122</v>
          </cell>
          <cell r="BD206">
            <v>48.9992397462836</v>
          </cell>
          <cell r="BE206">
            <v>53.688283785366046</v>
          </cell>
        </row>
        <row r="207">
          <cell r="AD207">
            <v>76.789110517622973</v>
          </cell>
          <cell r="AE207">
            <v>78.851893278096043</v>
          </cell>
          <cell r="AF207">
            <v>81.826496600822708</v>
          </cell>
          <cell r="AG207">
            <v>86.349258756949112</v>
          </cell>
          <cell r="AH207">
            <v>95.795936166782383</v>
          </cell>
          <cell r="BA207">
            <v>42.826691081051791</v>
          </cell>
          <cell r="BB207">
            <v>44.326465623783335</v>
          </cell>
          <cell r="BC207">
            <v>46.272410430048332</v>
          </cell>
          <cell r="BD207">
            <v>49.030333272797542</v>
          </cell>
          <cell r="BE207">
            <v>53.722748058399532</v>
          </cell>
        </row>
        <row r="208">
          <cell r="AD208">
            <v>76.860924355137783</v>
          </cell>
          <cell r="AE208">
            <v>78.923138690966013</v>
          </cell>
          <cell r="AF208">
            <v>81.899469987736964</v>
          </cell>
          <cell r="AG208">
            <v>86.425093519486722</v>
          </cell>
          <cell r="AH208">
            <v>95.867286837586477</v>
          </cell>
          <cell r="BA208">
            <v>42.861403835978855</v>
          </cell>
          <cell r="BB208">
            <v>44.358784931663209</v>
          </cell>
          <cell r="BC208">
            <v>46.304517168079542</v>
          </cell>
          <cell r="BD208">
            <v>49.061322941292346</v>
          </cell>
          <cell r="BE208">
            <v>53.757212331433024</v>
          </cell>
        </row>
        <row r="209">
          <cell r="AD209">
            <v>76.932738192652593</v>
          </cell>
          <cell r="AE209">
            <v>78.994384103835998</v>
          </cell>
          <cell r="AF209">
            <v>81.972443374651206</v>
          </cell>
          <cell r="AG209">
            <v>86.500928282024347</v>
          </cell>
          <cell r="AH209">
            <v>95.938637508390585</v>
          </cell>
          <cell r="BA209">
            <v>42.896116590905919</v>
          </cell>
          <cell r="BB209">
            <v>44.39110423954309</v>
          </cell>
          <cell r="BC209">
            <v>46.336623906110759</v>
          </cell>
          <cell r="BD209">
            <v>49.09231260978715</v>
          </cell>
          <cell r="BE209">
            <v>53.79167660446651</v>
          </cell>
        </row>
        <row r="210">
          <cell r="AD210">
            <v>77.004247194324648</v>
          </cell>
          <cell r="AE210">
            <v>79.061386416569832</v>
          </cell>
          <cell r="AF210">
            <v>82.041007317281839</v>
          </cell>
          <cell r="AG210">
            <v>86.576763044561957</v>
          </cell>
          <cell r="AH210">
            <v>96.008512635801992</v>
          </cell>
          <cell r="BA210">
            <v>42.930829345832983</v>
          </cell>
          <cell r="BB210">
            <v>44.423423547422971</v>
          </cell>
          <cell r="BC210">
            <v>46.368730644141969</v>
          </cell>
          <cell r="BD210">
            <v>49.123302278281955</v>
          </cell>
          <cell r="BE210">
            <v>53.826140877499995</v>
          </cell>
        </row>
        <row r="211">
          <cell r="AD211">
            <v>77.07125187397483</v>
          </cell>
          <cell r="AE211">
            <v>79.128025648620252</v>
          </cell>
          <cell r="AF211">
            <v>82.106895829081836</v>
          </cell>
          <cell r="AG211">
            <v>86.652597807099568</v>
          </cell>
          <cell r="AH211">
            <v>96.069322745727362</v>
          </cell>
          <cell r="BA211">
            <v>42.965542100760054</v>
          </cell>
          <cell r="BB211">
            <v>44.455742855302844</v>
          </cell>
          <cell r="BC211">
            <v>46.400837382173179</v>
          </cell>
          <cell r="BD211">
            <v>49.154291946776759</v>
          </cell>
          <cell r="BE211">
            <v>53.860605150533488</v>
          </cell>
        </row>
        <row r="212">
          <cell r="AD212">
            <v>77.138256553625013</v>
          </cell>
          <cell r="AE212">
            <v>79.194664880670672</v>
          </cell>
          <cell r="AF212">
            <v>82.172784340881819</v>
          </cell>
          <cell r="AG212">
            <v>86.728432569637178</v>
          </cell>
          <cell r="AH212">
            <v>96.130132855652732</v>
          </cell>
          <cell r="BA212">
            <v>43.000219942361319</v>
          </cell>
          <cell r="BB212">
            <v>44.488062163182725</v>
          </cell>
          <cell r="BC212">
            <v>46.432944120204397</v>
          </cell>
          <cell r="BD212">
            <v>49.18528161527157</v>
          </cell>
          <cell r="BE212">
            <v>53.895069423566973</v>
          </cell>
        </row>
        <row r="213">
          <cell r="AD213">
            <v>77.205261233275195</v>
          </cell>
          <cell r="AE213">
            <v>79.261304112721092</v>
          </cell>
          <cell r="AF213">
            <v>82.238672852681816</v>
          </cell>
          <cell r="AG213">
            <v>86.804267332174788</v>
          </cell>
          <cell r="AH213">
            <v>96.190942965578103</v>
          </cell>
          <cell r="BA213">
            <v>43.030177309109042</v>
          </cell>
          <cell r="BB213">
            <v>44.520381471062606</v>
          </cell>
          <cell r="BC213">
            <v>46.465050858235607</v>
          </cell>
          <cell r="BD213">
            <v>49.216271283766375</v>
          </cell>
          <cell r="BE213">
            <v>53.929533696600465</v>
          </cell>
        </row>
        <row r="214">
          <cell r="AD214">
            <v>77.272265912925377</v>
          </cell>
          <cell r="AE214">
            <v>79.327943344771512</v>
          </cell>
          <cell r="AF214">
            <v>82.304561364481813</v>
          </cell>
          <cell r="AG214">
            <v>86.880102094712413</v>
          </cell>
          <cell r="AH214">
            <v>96.251753075503458</v>
          </cell>
          <cell r="BA214">
            <v>43.060134675856759</v>
          </cell>
          <cell r="BB214">
            <v>44.55270077894248</v>
          </cell>
          <cell r="BC214">
            <v>46.497157596266817</v>
          </cell>
          <cell r="BD214">
            <v>49.247260952261179</v>
          </cell>
          <cell r="BE214">
            <v>53.963997969633951</v>
          </cell>
        </row>
        <row r="215">
          <cell r="AD215">
            <v>77.339270592575559</v>
          </cell>
          <cell r="AE215">
            <v>79.394582576821932</v>
          </cell>
          <cell r="AF215">
            <v>82.370449876281796</v>
          </cell>
          <cell r="AG215">
            <v>86.955936857250023</v>
          </cell>
          <cell r="AH215">
            <v>96.312563185428829</v>
          </cell>
          <cell r="BA215">
            <v>43.090092042604475</v>
          </cell>
          <cell r="BB215">
            <v>44.585020086822361</v>
          </cell>
          <cell r="BC215">
            <v>46.529264334298034</v>
          </cell>
          <cell r="BD215">
            <v>49.278250620755983</v>
          </cell>
          <cell r="BE215">
            <v>53.998462242667436</v>
          </cell>
        </row>
        <row r="216">
          <cell r="AD216">
            <v>77.406275272225741</v>
          </cell>
          <cell r="AE216">
            <v>79.461221808872352</v>
          </cell>
          <cell r="AF216">
            <v>82.436338388081793</v>
          </cell>
          <cell r="AG216">
            <v>87.031203567981635</v>
          </cell>
          <cell r="AH216">
            <v>96.373373295354199</v>
          </cell>
          <cell r="BA216">
            <v>43.120049409352191</v>
          </cell>
          <cell r="BB216">
            <v>44.617339394702242</v>
          </cell>
          <cell r="BC216">
            <v>46.561371072329244</v>
          </cell>
          <cell r="BD216">
            <v>49.309240289250788</v>
          </cell>
          <cell r="BE216">
            <v>54.028437871105552</v>
          </cell>
        </row>
        <row r="217">
          <cell r="AD217">
            <v>77.473279951875909</v>
          </cell>
          <cell r="AE217">
            <v>79.527861040922772</v>
          </cell>
          <cell r="AF217">
            <v>82.502226899881776</v>
          </cell>
          <cell r="AG217">
            <v>87.10568246405397</v>
          </cell>
          <cell r="AH217">
            <v>96.434183405279569</v>
          </cell>
          <cell r="BA217">
            <v>43.150006776099914</v>
          </cell>
          <cell r="BB217">
            <v>44.649658702582116</v>
          </cell>
          <cell r="BC217">
            <v>46.593477810360454</v>
          </cell>
          <cell r="BD217">
            <v>49.340229957745592</v>
          </cell>
          <cell r="BE217">
            <v>54.058203867701586</v>
          </cell>
        </row>
        <row r="218">
          <cell r="AD218">
            <v>77.540284631526092</v>
          </cell>
          <cell r="AE218">
            <v>79.594500272973193</v>
          </cell>
          <cell r="AF218">
            <v>82.568115411681774</v>
          </cell>
          <cell r="AG218">
            <v>87.180161360126306</v>
          </cell>
          <cell r="AH218">
            <v>96.494993515204939</v>
          </cell>
          <cell r="BA218">
            <v>43.179964142847631</v>
          </cell>
          <cell r="BB218">
            <v>44.681978010461997</v>
          </cell>
          <cell r="BC218">
            <v>46.625584548391664</v>
          </cell>
          <cell r="BD218">
            <v>49.371219626240396</v>
          </cell>
          <cell r="BE218">
            <v>54.087969864297619</v>
          </cell>
        </row>
        <row r="219">
          <cell r="AD219">
            <v>77.607289311176274</v>
          </cell>
          <cell r="AE219">
            <v>79.661139505023613</v>
          </cell>
          <cell r="AF219">
            <v>82.634003923481771</v>
          </cell>
          <cell r="AG219">
            <v>87.254640256198641</v>
          </cell>
          <cell r="AH219">
            <v>96.555803625130309</v>
          </cell>
          <cell r="BA219">
            <v>43.209921509595347</v>
          </cell>
          <cell r="BB219">
            <v>44.71429731834187</v>
          </cell>
          <cell r="BC219">
            <v>46.657691286422882</v>
          </cell>
          <cell r="BD219">
            <v>49.402209294735208</v>
          </cell>
          <cell r="BE219">
            <v>54.117735860893646</v>
          </cell>
        </row>
        <row r="220">
          <cell r="AD220">
            <v>77.674293990826456</v>
          </cell>
          <cell r="AE220">
            <v>79.727778737074033</v>
          </cell>
          <cell r="AF220">
            <v>82.699892435281754</v>
          </cell>
          <cell r="AG220">
            <v>87.329119152270991</v>
          </cell>
          <cell r="AH220">
            <v>96.61661373505568</v>
          </cell>
          <cell r="BA220">
            <v>43.239878876343063</v>
          </cell>
          <cell r="BB220">
            <v>44.746616626221751</v>
          </cell>
          <cell r="BC220">
            <v>46.689798024454092</v>
          </cell>
          <cell r="BD220">
            <v>49.433198963230012</v>
          </cell>
          <cell r="BE220">
            <v>54.147501857489679</v>
          </cell>
        </row>
        <row r="221">
          <cell r="AD221">
            <v>77.741298670476638</v>
          </cell>
          <cell r="AE221">
            <v>79.794417969124453</v>
          </cell>
          <cell r="AF221">
            <v>82.765780947081751</v>
          </cell>
          <cell r="AG221">
            <v>87.403598048343326</v>
          </cell>
          <cell r="AH221">
            <v>96.67742384498105</v>
          </cell>
          <cell r="BA221">
            <v>43.269836243090786</v>
          </cell>
          <cell r="BB221">
            <v>44.778935934101632</v>
          </cell>
          <cell r="BC221">
            <v>46.721904762485302</v>
          </cell>
          <cell r="BD221">
            <v>49.464188631724817</v>
          </cell>
          <cell r="BE221">
            <v>54.177267854085706</v>
          </cell>
        </row>
        <row r="222">
          <cell r="AD222">
            <v>77.80830335012682</v>
          </cell>
          <cell r="AE222">
            <v>79.861057201174873</v>
          </cell>
          <cell r="AF222">
            <v>82.831669458881734</v>
          </cell>
          <cell r="AG222">
            <v>87.478076944415662</v>
          </cell>
          <cell r="AH222">
            <v>96.73823395490642</v>
          </cell>
          <cell r="BA222">
            <v>43.299793609838503</v>
          </cell>
          <cell r="BB222">
            <v>44.811255241981506</v>
          </cell>
          <cell r="BC222">
            <v>46.754011500516519</v>
          </cell>
          <cell r="BD222">
            <v>49.495178300219621</v>
          </cell>
          <cell r="BE222">
            <v>54.207033850681739</v>
          </cell>
        </row>
        <row r="223">
          <cell r="AD223">
            <v>77.875308029777003</v>
          </cell>
          <cell r="AE223">
            <v>79.927696433225293</v>
          </cell>
          <cell r="AF223">
            <v>82.897557970681731</v>
          </cell>
          <cell r="AG223">
            <v>87.552555840488012</v>
          </cell>
          <cell r="AH223">
            <v>96.79904406483179</v>
          </cell>
          <cell r="BA223">
            <v>43.329750976586219</v>
          </cell>
          <cell r="BB223">
            <v>44.843574549861387</v>
          </cell>
          <cell r="BC223">
            <v>46.786118238547729</v>
          </cell>
          <cell r="BD223">
            <v>49.526167968714425</v>
          </cell>
          <cell r="BE223">
            <v>54.236799847277773</v>
          </cell>
        </row>
        <row r="224">
          <cell r="AD224">
            <v>77.942312709427185</v>
          </cell>
          <cell r="AE224">
            <v>79.994335665275713</v>
          </cell>
          <cell r="AF224">
            <v>82.963446482481729</v>
          </cell>
          <cell r="AG224">
            <v>87.627034736560347</v>
          </cell>
          <cell r="AH224">
            <v>96.85985417475716</v>
          </cell>
          <cell r="BA224">
            <v>43.359708343333942</v>
          </cell>
          <cell r="BB224">
            <v>44.875893857741268</v>
          </cell>
          <cell r="BC224">
            <v>46.818224976578939</v>
          </cell>
          <cell r="BD224">
            <v>49.55715763720923</v>
          </cell>
          <cell r="BE224">
            <v>54.266565843873799</v>
          </cell>
        </row>
        <row r="225">
          <cell r="AD225">
            <v>78.008693431404168</v>
          </cell>
          <cell r="AE225">
            <v>80.05990507131493</v>
          </cell>
          <cell r="AF225">
            <v>83.028328094754301</v>
          </cell>
          <cell r="AG225">
            <v>87.701513632632683</v>
          </cell>
          <cell r="AH225">
            <v>96.920664284682516</v>
          </cell>
          <cell r="BA225">
            <v>43.389665710081658</v>
          </cell>
          <cell r="BB225">
            <v>44.908213165621142</v>
          </cell>
          <cell r="BC225">
            <v>46.850331714610157</v>
          </cell>
          <cell r="BD225">
            <v>49.588147305704041</v>
          </cell>
          <cell r="BE225">
            <v>54.296331840469833</v>
          </cell>
        </row>
        <row r="226">
          <cell r="AD226">
            <v>78.071211008105138</v>
          </cell>
          <cell r="AE226">
            <v>80.125375094609936</v>
          </cell>
          <cell r="AF226">
            <v>83.091955037632331</v>
          </cell>
          <cell r="AG226">
            <v>87.775992528705018</v>
          </cell>
          <cell r="AH226">
            <v>96.981474394607886</v>
          </cell>
          <cell r="BA226">
            <v>43.419623076829374</v>
          </cell>
          <cell r="BB226">
            <v>44.940532473501023</v>
          </cell>
          <cell r="BC226">
            <v>46.882438452641367</v>
          </cell>
          <cell r="BD226">
            <v>49.619136974198845</v>
          </cell>
          <cell r="BE226">
            <v>54.326097837065859</v>
          </cell>
        </row>
        <row r="227">
          <cell r="AD227">
            <v>78.133728584806107</v>
          </cell>
          <cell r="AE227">
            <v>80.190845117904942</v>
          </cell>
          <cell r="AF227">
            <v>83.155581980510348</v>
          </cell>
          <cell r="AG227">
            <v>87.850471424777368</v>
          </cell>
          <cell r="AH227">
            <v>97.03979962522213</v>
          </cell>
          <cell r="BA227">
            <v>43.449580443577091</v>
          </cell>
          <cell r="BB227">
            <v>44.972851781380903</v>
          </cell>
          <cell r="BC227">
            <v>46.914545190672577</v>
          </cell>
          <cell r="BD227">
            <v>49.65012664269365</v>
          </cell>
          <cell r="BE227">
            <v>54.355863833661893</v>
          </cell>
        </row>
        <row r="228">
          <cell r="AD228">
            <v>78.196246161507091</v>
          </cell>
          <cell r="AE228">
            <v>80.256315141199948</v>
          </cell>
          <cell r="AF228">
            <v>83.219208923388379</v>
          </cell>
          <cell r="AG228">
            <v>87.924950320849703</v>
          </cell>
          <cell r="AH228">
            <v>97.097036185315744</v>
          </cell>
          <cell r="BA228">
            <v>43.479537810324814</v>
          </cell>
          <cell r="BB228">
            <v>45.004463376644416</v>
          </cell>
          <cell r="BC228">
            <v>46.946651928703794</v>
          </cell>
          <cell r="BD228">
            <v>49.681116311188454</v>
          </cell>
          <cell r="BE228">
            <v>54.385629830257926</v>
          </cell>
        </row>
        <row r="229">
          <cell r="AD229">
            <v>78.25876373820806</v>
          </cell>
          <cell r="AE229">
            <v>80.321785164494941</v>
          </cell>
          <cell r="AF229">
            <v>83.282835866266396</v>
          </cell>
          <cell r="AG229">
            <v>87.999429216922039</v>
          </cell>
          <cell r="AH229">
            <v>97.154272745409358</v>
          </cell>
          <cell r="BA229">
            <v>43.50949517707253</v>
          </cell>
          <cell r="BB229">
            <v>45.032359480672049</v>
          </cell>
          <cell r="BC229">
            <v>46.978758666735004</v>
          </cell>
          <cell r="BD229">
            <v>49.712105979683258</v>
          </cell>
          <cell r="BE229">
            <v>54.415395826853953</v>
          </cell>
        </row>
        <row r="230">
          <cell r="AD230">
            <v>78.321281314909029</v>
          </cell>
          <cell r="AE230">
            <v>80.387255187789947</v>
          </cell>
          <cell r="AF230">
            <v>83.346462809144427</v>
          </cell>
          <cell r="AG230">
            <v>88.069378113045531</v>
          </cell>
          <cell r="AH230">
            <v>97.211509305502972</v>
          </cell>
          <cell r="BA230">
            <v>43.539452543820246</v>
          </cell>
          <cell r="BB230">
            <v>45.060255584699682</v>
          </cell>
          <cell r="BC230">
            <v>47.009379755645142</v>
          </cell>
          <cell r="BD230">
            <v>49.743095648178063</v>
          </cell>
          <cell r="BE230">
            <v>54.445161823449986</v>
          </cell>
        </row>
        <row r="231">
          <cell r="AD231">
            <v>78.383798891610013</v>
          </cell>
          <cell r="AE231">
            <v>80.452725211084953</v>
          </cell>
          <cell r="AF231">
            <v>83.410089752022458</v>
          </cell>
          <cell r="AG231">
            <v>88.139292024548126</v>
          </cell>
          <cell r="AH231">
            <v>97.268745865596571</v>
          </cell>
          <cell r="BA231">
            <v>43.569409910567963</v>
          </cell>
          <cell r="BB231">
            <v>45.088151688727308</v>
          </cell>
          <cell r="BC231">
            <v>47.037096473409001</v>
          </cell>
          <cell r="BD231">
            <v>49.774085316672867</v>
          </cell>
          <cell r="BE231">
            <v>54.47492782004602</v>
          </cell>
        </row>
        <row r="232">
          <cell r="AD232">
            <v>78.446316468310982</v>
          </cell>
          <cell r="AE232">
            <v>80.518195234379959</v>
          </cell>
          <cell r="AF232">
            <v>83.473716694900475</v>
          </cell>
          <cell r="AG232">
            <v>88.209205936050708</v>
          </cell>
          <cell r="AH232">
            <v>97.325982425690185</v>
          </cell>
          <cell r="BA232">
            <v>43.599367277315686</v>
          </cell>
          <cell r="BB232">
            <v>45.116047792754941</v>
          </cell>
          <cell r="BC232">
            <v>47.06481319117286</v>
          </cell>
          <cell r="BD232">
            <v>49.805074985167678</v>
          </cell>
          <cell r="BE232">
            <v>54.504693816642046</v>
          </cell>
        </row>
        <row r="233">
          <cell r="AD233">
            <v>78.508834045011952</v>
          </cell>
          <cell r="AE233">
            <v>80.583665257674966</v>
          </cell>
          <cell r="AF233">
            <v>83.537343637778505</v>
          </cell>
          <cell r="AG233">
            <v>88.279119847553304</v>
          </cell>
          <cell r="AH233">
            <v>97.383218985783799</v>
          </cell>
          <cell r="BA233">
            <v>43.629324644063402</v>
          </cell>
          <cell r="BB233">
            <v>45.143943896782567</v>
          </cell>
          <cell r="BC233">
            <v>47.092529908936719</v>
          </cell>
          <cell r="BD233">
            <v>49.836064653662483</v>
          </cell>
          <cell r="BE233">
            <v>54.53445981323808</v>
          </cell>
        </row>
        <row r="234">
          <cell r="AD234">
            <v>78.571351621712921</v>
          </cell>
          <cell r="AE234">
            <v>80.649135280969972</v>
          </cell>
          <cell r="AF234">
            <v>83.600970580656536</v>
          </cell>
          <cell r="AG234">
            <v>88.349033759055899</v>
          </cell>
          <cell r="AH234">
            <v>97.440455545877413</v>
          </cell>
          <cell r="BA234">
            <v>43.659282010811118</v>
          </cell>
          <cell r="BB234">
            <v>45.171840000810199</v>
          </cell>
          <cell r="BC234">
            <v>47.120246626700578</v>
          </cell>
          <cell r="BD234">
            <v>49.867054322157287</v>
          </cell>
          <cell r="BE234">
            <v>54.564225809834106</v>
          </cell>
        </row>
        <row r="235">
          <cell r="AD235">
            <v>78.633869198413905</v>
          </cell>
          <cell r="AE235">
            <v>80.714605304264978</v>
          </cell>
          <cell r="AF235">
            <v>83.664597523534553</v>
          </cell>
          <cell r="AG235">
            <v>88.418947670558495</v>
          </cell>
          <cell r="AH235">
            <v>97.497692105971026</v>
          </cell>
          <cell r="BA235">
            <v>43.689239377558835</v>
          </cell>
          <cell r="BB235">
            <v>45.199736104837825</v>
          </cell>
          <cell r="BC235">
            <v>47.147963344464429</v>
          </cell>
          <cell r="BD235">
            <v>49.898043990652091</v>
          </cell>
          <cell r="BE235">
            <v>54.593991806430139</v>
          </cell>
        </row>
        <row r="236">
          <cell r="AD236">
            <v>78.696386775114874</v>
          </cell>
          <cell r="AE236">
            <v>80.78007532755997</v>
          </cell>
          <cell r="AF236">
            <v>83.728224466412584</v>
          </cell>
          <cell r="AG236">
            <v>88.488861582061077</v>
          </cell>
          <cell r="AH236">
            <v>97.554928666064626</v>
          </cell>
          <cell r="BA236">
            <v>43.719196744306558</v>
          </cell>
          <cell r="BB236">
            <v>45.227632208865458</v>
          </cell>
          <cell r="BC236">
            <v>47.175680062228288</v>
          </cell>
          <cell r="BD236">
            <v>49.929033659146896</v>
          </cell>
          <cell r="BE236">
            <v>54.623757803026173</v>
          </cell>
        </row>
        <row r="237">
          <cell r="AD237">
            <v>78.758904351815843</v>
          </cell>
          <cell r="AE237">
            <v>80.845545350854977</v>
          </cell>
          <cell r="AF237">
            <v>83.791851409290615</v>
          </cell>
          <cell r="AG237">
            <v>88.558775493563672</v>
          </cell>
          <cell r="AH237">
            <v>97.61216522615824</v>
          </cell>
          <cell r="BA237">
            <v>43.749154111054274</v>
          </cell>
          <cell r="BB237">
            <v>45.255528312893091</v>
          </cell>
          <cell r="BC237">
            <v>47.203396779992147</v>
          </cell>
          <cell r="BD237">
            <v>49.9600233276417</v>
          </cell>
          <cell r="BE237">
            <v>54.653523799622199</v>
          </cell>
        </row>
        <row r="238">
          <cell r="AD238">
            <v>78.821421928516827</v>
          </cell>
          <cell r="AE238">
            <v>80.911015374149983</v>
          </cell>
          <cell r="AF238">
            <v>83.855478352168632</v>
          </cell>
          <cell r="AG238">
            <v>88.628689405066268</v>
          </cell>
          <cell r="AH238">
            <v>97.669401786251854</v>
          </cell>
          <cell r="BA238">
            <v>43.77911147780199</v>
          </cell>
          <cell r="BB238">
            <v>45.283424416920717</v>
          </cell>
          <cell r="BC238">
            <v>47.231113497756006</v>
          </cell>
          <cell r="BD238">
            <v>49.991012996136504</v>
          </cell>
          <cell r="BE238">
            <v>54.683289796218233</v>
          </cell>
        </row>
        <row r="239">
          <cell r="AD239">
            <v>78.883939505217796</v>
          </cell>
          <cell r="AE239">
            <v>80.976485397444989</v>
          </cell>
          <cell r="AF239">
            <v>83.919105295046663</v>
          </cell>
          <cell r="AG239">
            <v>88.698603316568864</v>
          </cell>
          <cell r="AH239">
            <v>97.726638346345467</v>
          </cell>
          <cell r="BA239">
            <v>43.809068844549707</v>
          </cell>
          <cell r="BB239">
            <v>45.31132052094835</v>
          </cell>
          <cell r="BC239">
            <v>47.258830215519865</v>
          </cell>
          <cell r="BD239">
            <v>50.018998195299922</v>
          </cell>
          <cell r="BE239">
            <v>54.713055792814259</v>
          </cell>
        </row>
        <row r="240">
          <cell r="AD240">
            <v>78.946457081918766</v>
          </cell>
          <cell r="AE240">
            <v>81.038163244467697</v>
          </cell>
          <cell r="AF240">
            <v>83.982732237924694</v>
          </cell>
          <cell r="AG240">
            <v>88.768517228071445</v>
          </cell>
          <cell r="AH240">
            <v>97.783874906439081</v>
          </cell>
          <cell r="BA240">
            <v>43.83902621129743</v>
          </cell>
          <cell r="BB240">
            <v>45.339216624975975</v>
          </cell>
          <cell r="BC240">
            <v>47.286546933283724</v>
          </cell>
          <cell r="BD240">
            <v>50.045756216849099</v>
          </cell>
          <cell r="BE240">
            <v>54.742821789410293</v>
          </cell>
        </row>
        <row r="241">
          <cell r="AD241">
            <v>79.008373652580005</v>
          </cell>
          <cell r="AE241">
            <v>81.097715704203424</v>
          </cell>
          <cell r="AF241">
            <v>84.043767921022209</v>
          </cell>
          <cell r="AG241">
            <v>88.838431139574041</v>
          </cell>
          <cell r="AH241">
            <v>97.841111466532681</v>
          </cell>
          <cell r="BA241">
            <v>43.868983578045146</v>
          </cell>
          <cell r="BB241">
            <v>45.367112729003608</v>
          </cell>
          <cell r="BC241">
            <v>47.314263651047582</v>
          </cell>
          <cell r="BD241">
            <v>50.072514238398277</v>
          </cell>
          <cell r="BE241">
            <v>54.772587786006326</v>
          </cell>
        </row>
        <row r="242">
          <cell r="AD242">
            <v>79.066704614192943</v>
          </cell>
          <cell r="AE242">
            <v>81.157268163939136</v>
          </cell>
          <cell r="AF242">
            <v>84.103838417578672</v>
          </cell>
          <cell r="AG242">
            <v>88.908345051076637</v>
          </cell>
          <cell r="AH242">
            <v>97.898348026626294</v>
          </cell>
          <cell r="BA242">
            <v>43.898940944792862</v>
          </cell>
          <cell r="BB242">
            <v>45.395008833031234</v>
          </cell>
          <cell r="BC242">
            <v>47.341980368811441</v>
          </cell>
          <cell r="BD242">
            <v>50.099272259947462</v>
          </cell>
          <cell r="BE242">
            <v>54.802353782602353</v>
          </cell>
        </row>
        <row r="243">
          <cell r="AD243">
            <v>79.125035575805882</v>
          </cell>
          <cell r="AE243">
            <v>81.216820623674849</v>
          </cell>
          <cell r="AF243">
            <v>84.163908914135135</v>
          </cell>
          <cell r="AG243">
            <v>88.978258962579233</v>
          </cell>
          <cell r="AH243">
            <v>97.955584586719908</v>
          </cell>
          <cell r="BA243">
            <v>43.928898311540586</v>
          </cell>
          <cell r="BB243">
            <v>45.422904937058867</v>
          </cell>
          <cell r="BC243">
            <v>47.3696970865753</v>
          </cell>
          <cell r="BD243">
            <v>50.126030281496639</v>
          </cell>
          <cell r="BE243">
            <v>54.832119779198386</v>
          </cell>
        </row>
        <row r="244">
          <cell r="AD244">
            <v>79.18336653741882</v>
          </cell>
          <cell r="AE244">
            <v>81.276373083410562</v>
          </cell>
          <cell r="AF244">
            <v>84.223979410691598</v>
          </cell>
          <cell r="AG244">
            <v>89.047272179270863</v>
          </cell>
          <cell r="AH244">
            <v>98.013314854852808</v>
          </cell>
          <cell r="BA244">
            <v>43.958855678288302</v>
          </cell>
          <cell r="BB244">
            <v>45.450801041086493</v>
          </cell>
          <cell r="BC244">
            <v>47.397413804339159</v>
          </cell>
          <cell r="BD244">
            <v>50.152788303045817</v>
          </cell>
          <cell r="BE244">
            <v>54.86188577579442</v>
          </cell>
        </row>
        <row r="245">
          <cell r="AD245">
            <v>79.241697499031773</v>
          </cell>
          <cell r="AE245">
            <v>81.335925543146274</v>
          </cell>
          <cell r="AF245">
            <v>84.284049907248061</v>
          </cell>
          <cell r="AG245">
            <v>89.11587890081428</v>
          </cell>
          <cell r="AH245">
            <v>98.072755441643167</v>
          </cell>
          <cell r="BA245">
            <v>43.988813045036018</v>
          </cell>
          <cell r="BB245">
            <v>45.478697145114126</v>
          </cell>
          <cell r="BC245">
            <v>47.425130522103018</v>
          </cell>
          <cell r="BD245">
            <v>50.179546324595002</v>
          </cell>
          <cell r="BE245">
            <v>54.891651772390446</v>
          </cell>
        </row>
        <row r="246">
          <cell r="AD246">
            <v>79.300028460644711</v>
          </cell>
          <cell r="AE246">
            <v>81.395478002882001</v>
          </cell>
          <cell r="AF246">
            <v>84.344120403804524</v>
          </cell>
          <cell r="AG246">
            <v>89.184485622357698</v>
          </cell>
          <cell r="AH246">
            <v>98.132196028433526</v>
          </cell>
          <cell r="BA246">
            <v>44.016200268136501</v>
          </cell>
          <cell r="BB246">
            <v>45.506593249141758</v>
          </cell>
          <cell r="BC246">
            <v>47.452847239866877</v>
          </cell>
          <cell r="BD246">
            <v>50.206304346144179</v>
          </cell>
          <cell r="BE246">
            <v>54.92141776898648</v>
          </cell>
        </row>
        <row r="247">
          <cell r="AD247">
            <v>79.358359422257649</v>
          </cell>
          <cell r="AE247">
            <v>81.455030462617714</v>
          </cell>
          <cell r="AF247">
            <v>84.404190900360987</v>
          </cell>
          <cell r="AG247">
            <v>89.253092343901116</v>
          </cell>
          <cell r="AH247">
            <v>98.191636615223871</v>
          </cell>
          <cell r="BA247">
            <v>44.042055714440401</v>
          </cell>
          <cell r="BB247">
            <v>45.534489353169384</v>
          </cell>
          <cell r="BC247">
            <v>47.480563957630736</v>
          </cell>
          <cell r="BD247">
            <v>50.233062367693357</v>
          </cell>
          <cell r="BE247">
            <v>54.951183765582506</v>
          </cell>
        </row>
        <row r="248">
          <cell r="AD248">
            <v>79.416690383870588</v>
          </cell>
          <cell r="AE248">
            <v>81.514582922353426</v>
          </cell>
          <cell r="AF248">
            <v>84.46426139691745</v>
          </cell>
          <cell r="AG248">
            <v>89.321699065444534</v>
          </cell>
          <cell r="AH248">
            <v>98.25107720201423</v>
          </cell>
          <cell r="BA248">
            <v>44.067911160744309</v>
          </cell>
          <cell r="BB248">
            <v>45.562385457197017</v>
          </cell>
          <cell r="BC248">
            <v>47.508280675394595</v>
          </cell>
          <cell r="BD248">
            <v>50.259820389242542</v>
          </cell>
          <cell r="BE248">
            <v>54.98094976217854</v>
          </cell>
        </row>
        <row r="249">
          <cell r="AD249">
            <v>79.475021345483526</v>
          </cell>
          <cell r="AE249">
            <v>81.574135382089139</v>
          </cell>
          <cell r="AF249">
            <v>84.524331893473914</v>
          </cell>
          <cell r="AG249">
            <v>89.390305786987952</v>
          </cell>
          <cell r="AH249">
            <v>98.310517788804589</v>
          </cell>
          <cell r="BA249">
            <v>44.093766607048209</v>
          </cell>
          <cell r="BB249">
            <v>45.590281561224643</v>
          </cell>
          <cell r="BC249">
            <v>47.535997393158453</v>
          </cell>
          <cell r="BD249">
            <v>50.286578410791719</v>
          </cell>
          <cell r="BE249">
            <v>55.009255535630842</v>
          </cell>
        </row>
        <row r="250">
          <cell r="AD250">
            <v>79.533352307096465</v>
          </cell>
          <cell r="AE250">
            <v>81.633687841824852</v>
          </cell>
          <cell r="AF250">
            <v>84.584402390030377</v>
          </cell>
          <cell r="AG250">
            <v>89.45891250853137</v>
          </cell>
          <cell r="AH250">
            <v>98.369958375594933</v>
          </cell>
          <cell r="BA250">
            <v>44.11962205335211</v>
          </cell>
          <cell r="BB250">
            <v>45.618177665252276</v>
          </cell>
          <cell r="BC250">
            <v>47.563714110922312</v>
          </cell>
          <cell r="BD250">
            <v>50.313336432340897</v>
          </cell>
          <cell r="BE250">
            <v>55.034965356827627</v>
          </cell>
        </row>
        <row r="251">
          <cell r="AD251">
            <v>79.591683268709417</v>
          </cell>
          <cell r="AE251">
            <v>81.693240301560579</v>
          </cell>
          <cell r="AF251">
            <v>84.64447288658684</v>
          </cell>
          <cell r="AG251">
            <v>89.527519230074788</v>
          </cell>
          <cell r="AH251">
            <v>98.429398962385292</v>
          </cell>
          <cell r="BA251">
            <v>44.145477499656018</v>
          </cell>
          <cell r="BB251">
            <v>45.646073769279901</v>
          </cell>
          <cell r="BC251">
            <v>47.591430828686171</v>
          </cell>
          <cell r="BD251">
            <v>50.340094453890082</v>
          </cell>
          <cell r="BE251">
            <v>55.060675178024418</v>
          </cell>
        </row>
        <row r="252">
          <cell r="AD252">
            <v>79.650014230322356</v>
          </cell>
          <cell r="AE252">
            <v>81.752792761296291</v>
          </cell>
          <cell r="AF252">
            <v>84.704543383143317</v>
          </cell>
          <cell r="AG252">
            <v>89.596125951618205</v>
          </cell>
          <cell r="AH252">
            <v>98.488839549175651</v>
          </cell>
          <cell r="BA252">
            <v>44.171332945959918</v>
          </cell>
          <cell r="BB252">
            <v>45.673969873307534</v>
          </cell>
          <cell r="BC252">
            <v>47.61914754645003</v>
          </cell>
          <cell r="BD252">
            <v>50.366852475439259</v>
          </cell>
          <cell r="BE252">
            <v>55.086384999221202</v>
          </cell>
        </row>
        <row r="253">
          <cell r="AD253">
            <v>79.708345191935294</v>
          </cell>
          <cell r="AE253">
            <v>81.812345221032004</v>
          </cell>
          <cell r="AF253">
            <v>84.76461387969978</v>
          </cell>
          <cell r="AG253">
            <v>89.664732673161623</v>
          </cell>
          <cell r="AH253">
            <v>98.548280135965996</v>
          </cell>
          <cell r="BA253">
            <v>44.197188392263818</v>
          </cell>
          <cell r="BB253">
            <v>45.701865977335167</v>
          </cell>
          <cell r="BC253">
            <v>47.646864264213889</v>
          </cell>
          <cell r="BD253">
            <v>50.393610496988437</v>
          </cell>
          <cell r="BE253">
            <v>55.112094820417994</v>
          </cell>
        </row>
        <row r="254">
          <cell r="AD254">
            <v>79.766676153548232</v>
          </cell>
          <cell r="AE254">
            <v>81.871897680767717</v>
          </cell>
          <cell r="AF254">
            <v>84.824684376256243</v>
          </cell>
          <cell r="AG254">
            <v>89.733339394705041</v>
          </cell>
          <cell r="AH254">
            <v>98.607720722756355</v>
          </cell>
          <cell r="BA254">
            <v>44.223043838567726</v>
          </cell>
          <cell r="BB254">
            <v>45.729762081362793</v>
          </cell>
          <cell r="BC254">
            <v>47.674580981977748</v>
          </cell>
          <cell r="BD254">
            <v>50.420368518537622</v>
          </cell>
          <cell r="BE254">
            <v>55.137804641614778</v>
          </cell>
        </row>
        <row r="255">
          <cell r="AD255">
            <v>79.825007115161171</v>
          </cell>
          <cell r="AE255">
            <v>81.931450140503429</v>
          </cell>
          <cell r="AF255">
            <v>84.884754872812707</v>
          </cell>
          <cell r="AG255">
            <v>89.801946116248459</v>
          </cell>
          <cell r="AH255">
            <v>98.667161309546714</v>
          </cell>
          <cell r="BA255">
            <v>44.248899284871626</v>
          </cell>
          <cell r="BB255">
            <v>45.757658185390426</v>
          </cell>
          <cell r="BC255">
            <v>47.7022976997416</v>
          </cell>
          <cell r="BD255">
            <v>50.447126540086799</v>
          </cell>
          <cell r="BE255">
            <v>55.163514462811563</v>
          </cell>
        </row>
        <row r="256">
          <cell r="AD256">
            <v>79.883338076774123</v>
          </cell>
          <cell r="AE256">
            <v>81.991002600239142</v>
          </cell>
          <cell r="AF256">
            <v>84.94482536936917</v>
          </cell>
          <cell r="AG256">
            <v>89.870552837791877</v>
          </cell>
          <cell r="AH256">
            <v>98.726601896337058</v>
          </cell>
          <cell r="BA256">
            <v>44.274754731175527</v>
          </cell>
          <cell r="BB256">
            <v>45.785554289418052</v>
          </cell>
          <cell r="BC256">
            <v>47.730014417505458</v>
          </cell>
          <cell r="BD256">
            <v>50.473884561635977</v>
          </cell>
          <cell r="BE256">
            <v>55.189224284008354</v>
          </cell>
        </row>
        <row r="257">
          <cell r="AD257">
            <v>79.941669038387062</v>
          </cell>
          <cell r="AE257">
            <v>82.046165327855846</v>
          </cell>
          <cell r="AF257">
            <v>85.004450307848032</v>
          </cell>
          <cell r="AG257">
            <v>89.939159559335295</v>
          </cell>
          <cell r="AH257">
            <v>98.786042483127417</v>
          </cell>
          <cell r="BA257">
            <v>44.300610177479435</v>
          </cell>
          <cell r="BB257">
            <v>45.813450393445684</v>
          </cell>
          <cell r="BC257">
            <v>47.757731135269317</v>
          </cell>
          <cell r="BD257">
            <v>50.500642583185162</v>
          </cell>
          <cell r="BE257">
            <v>55.214934105205138</v>
          </cell>
        </row>
        <row r="258">
          <cell r="AD258">
            <v>80</v>
          </cell>
          <cell r="AE258">
            <v>82.100546804797787</v>
          </cell>
          <cell r="AF258">
            <v>85.059053968634842</v>
          </cell>
          <cell r="AG258">
            <v>90.006385600230558</v>
          </cell>
          <cell r="AH258">
            <v>98.845483069917776</v>
          </cell>
          <cell r="BA258">
            <v>44.326465623783335</v>
          </cell>
          <cell r="BB258">
            <v>45.84134649747331</v>
          </cell>
          <cell r="BC258">
            <v>47.785447853033176</v>
          </cell>
          <cell r="BD258">
            <v>50.527400604734339</v>
          </cell>
          <cell r="BE258">
            <v>55.24064392640193</v>
          </cell>
        </row>
        <row r="259">
          <cell r="AD259">
            <v>80.054424711612938</v>
          </cell>
          <cell r="AE259">
            <v>82.154928281739714</v>
          </cell>
          <cell r="AF259">
            <v>85.113657629421638</v>
          </cell>
          <cell r="AG259">
            <v>90.062795496260307</v>
          </cell>
          <cell r="AH259">
            <v>98.904923656708121</v>
          </cell>
          <cell r="BA259">
            <v>44.352321070087235</v>
          </cell>
          <cell r="BB259">
            <v>45.869242601500943</v>
          </cell>
          <cell r="BC259">
            <v>47.813164570797035</v>
          </cell>
          <cell r="BD259">
            <v>50.554158626283517</v>
          </cell>
          <cell r="BE259">
            <v>55.266353747598714</v>
          </cell>
        </row>
        <row r="260">
          <cell r="AD260">
            <v>80.108849423225877</v>
          </cell>
          <cell r="AE260">
            <v>82.209309758681655</v>
          </cell>
          <cell r="AF260">
            <v>85.168261290208434</v>
          </cell>
          <cell r="AG260">
            <v>90.119205392290041</v>
          </cell>
          <cell r="AH260">
            <v>98.96436424349848</v>
          </cell>
          <cell r="BA260">
            <v>44.378176516391136</v>
          </cell>
          <cell r="BB260">
            <v>45.897138705528576</v>
          </cell>
          <cell r="BC260">
            <v>47.840881288560894</v>
          </cell>
          <cell r="BD260">
            <v>50.580916647832701</v>
          </cell>
          <cell r="BE260">
            <v>55.292063568795498</v>
          </cell>
        </row>
        <row r="261">
          <cell r="AD261">
            <v>80.163274134838829</v>
          </cell>
          <cell r="AE261">
            <v>82.263691235623583</v>
          </cell>
          <cell r="AF261">
            <v>85.222864950995231</v>
          </cell>
          <cell r="AG261">
            <v>90.175615288319776</v>
          </cell>
          <cell r="AH261">
            <v>99.023313221876677</v>
          </cell>
          <cell r="BA261">
            <v>44.404031962695043</v>
          </cell>
          <cell r="BB261">
            <v>45.925034809556202</v>
          </cell>
          <cell r="BC261">
            <v>47.868598006324753</v>
          </cell>
          <cell r="BD261">
            <v>50.607674669381879</v>
          </cell>
          <cell r="BE261">
            <v>55.31777338999229</v>
          </cell>
        </row>
        <row r="262">
          <cell r="AD262">
            <v>80.217698846451768</v>
          </cell>
          <cell r="AE262">
            <v>82.318072712565524</v>
          </cell>
          <cell r="AF262">
            <v>85.277468611782027</v>
          </cell>
          <cell r="AG262">
            <v>90.23202518434951</v>
          </cell>
          <cell r="AH262">
            <v>99.081526263999208</v>
          </cell>
          <cell r="BA262">
            <v>44.429887408998944</v>
          </cell>
          <cell r="BB262">
            <v>45.952930913583835</v>
          </cell>
          <cell r="BC262">
            <v>47.896314724088612</v>
          </cell>
          <cell r="BD262">
            <v>50.634432690931064</v>
          </cell>
          <cell r="BE262">
            <v>55.343483211189074</v>
          </cell>
        </row>
        <row r="263">
          <cell r="AD263">
            <v>80.272123558064706</v>
          </cell>
          <cell r="AE263">
            <v>82.372454189507465</v>
          </cell>
          <cell r="AF263">
            <v>85.332072272568837</v>
          </cell>
          <cell r="AG263">
            <v>90.288435080379244</v>
          </cell>
          <cell r="AH263">
            <v>99.139739306121726</v>
          </cell>
          <cell r="BA263">
            <v>44.455742855302844</v>
          </cell>
          <cell r="BB263">
            <v>45.98082701761146</v>
          </cell>
          <cell r="BC263">
            <v>47.92403144185247</v>
          </cell>
          <cell r="BD263">
            <v>50.661190712480241</v>
          </cell>
          <cell r="BE263">
            <v>55.369193032385866</v>
          </cell>
        </row>
        <row r="264">
          <cell r="AD264">
            <v>80.326548269677644</v>
          </cell>
          <cell r="AE264">
            <v>82.426835666449392</v>
          </cell>
          <cell r="AF264">
            <v>85.386675933355633</v>
          </cell>
          <cell r="AG264">
            <v>90.344844976408993</v>
          </cell>
          <cell r="AH264">
            <v>99.197952348244257</v>
          </cell>
          <cell r="BA264">
            <v>44.481598301606752</v>
          </cell>
          <cell r="BB264">
            <v>46.007529841290832</v>
          </cell>
          <cell r="BC264">
            <v>47.951748159616329</v>
          </cell>
          <cell r="BD264">
            <v>50.687948734029419</v>
          </cell>
          <cell r="BE264">
            <v>55.39490285358265</v>
          </cell>
        </row>
        <row r="265">
          <cell r="AD265">
            <v>80.380972981290597</v>
          </cell>
          <cell r="AE265">
            <v>82.481217143391333</v>
          </cell>
          <cell r="AF265">
            <v>85.441279594142429</v>
          </cell>
          <cell r="AG265">
            <v>90.401254872438727</v>
          </cell>
          <cell r="AH265">
            <v>99.256165390366789</v>
          </cell>
          <cell r="BA265">
            <v>44.507453747910652</v>
          </cell>
          <cell r="BB265">
            <v>46.031609894814238</v>
          </cell>
          <cell r="BC265">
            <v>47.979464877380188</v>
          </cell>
          <cell r="BD265">
            <v>50.714706755578604</v>
          </cell>
          <cell r="BE265">
            <v>55.420612674779434</v>
          </cell>
        </row>
        <row r="266">
          <cell r="AD266">
            <v>80.435397692903535</v>
          </cell>
          <cell r="AE266">
            <v>82.535598620333275</v>
          </cell>
          <cell r="AF266">
            <v>85.495883254929225</v>
          </cell>
          <cell r="AG266">
            <v>90.457664768468462</v>
          </cell>
          <cell r="AH266">
            <v>99.314378432489306</v>
          </cell>
          <cell r="BA266">
            <v>44.533309194214553</v>
          </cell>
          <cell r="BB266">
            <v>46.055689948337651</v>
          </cell>
          <cell r="BC266">
            <v>48.006200084618079</v>
          </cell>
          <cell r="BD266">
            <v>50.741464777127781</v>
          </cell>
          <cell r="BE266">
            <v>55.446322495976226</v>
          </cell>
        </row>
        <row r="267">
          <cell r="AD267">
            <v>80.489822404516474</v>
          </cell>
          <cell r="AE267">
            <v>82.589980097275202</v>
          </cell>
          <cell r="AF267">
            <v>85.550486915716021</v>
          </cell>
          <cell r="AG267">
            <v>90.514074664498196</v>
          </cell>
          <cell r="AH267">
            <v>99.372591474611838</v>
          </cell>
          <cell r="BA267">
            <v>44.55916464051846</v>
          </cell>
          <cell r="BB267">
            <v>46.079770001861057</v>
          </cell>
          <cell r="BC267">
            <v>48.030128751164241</v>
          </cell>
          <cell r="BD267">
            <v>50.768222798676959</v>
          </cell>
          <cell r="BE267">
            <v>55.47203231717301</v>
          </cell>
        </row>
        <row r="268">
          <cell r="AD268">
            <v>80.544247116129412</v>
          </cell>
          <cell r="AE268">
            <v>82.644361574217143</v>
          </cell>
          <cell r="AF268">
            <v>85.605090576502832</v>
          </cell>
          <cell r="AG268">
            <v>90.57048456052793</v>
          </cell>
          <cell r="AH268">
            <v>99.430804516734369</v>
          </cell>
          <cell r="BA268">
            <v>44.585020086822361</v>
          </cell>
          <cell r="BB268">
            <v>46.10385005538447</v>
          </cell>
          <cell r="BC268">
            <v>48.054057417710396</v>
          </cell>
          <cell r="BD268">
            <v>50.794980820226144</v>
          </cell>
          <cell r="BE268">
            <v>55.497742138369794</v>
          </cell>
        </row>
        <row r="269">
          <cell r="AD269">
            <v>80.598671827742351</v>
          </cell>
          <cell r="AE269">
            <v>82.698743051159084</v>
          </cell>
          <cell r="AF269">
            <v>85.659694237289628</v>
          </cell>
          <cell r="AG269">
            <v>90.626894456557665</v>
          </cell>
          <cell r="AH269">
            <v>99.489017558856887</v>
          </cell>
          <cell r="BA269">
            <v>44.610875533126261</v>
          </cell>
          <cell r="BB269">
            <v>46.127930108907876</v>
          </cell>
          <cell r="BC269">
            <v>48.077986084256551</v>
          </cell>
          <cell r="BD269">
            <v>50.821738841775321</v>
          </cell>
          <cell r="BE269">
            <v>55.523451959566586</v>
          </cell>
        </row>
        <row r="270">
          <cell r="AD270">
            <v>80.653096539355303</v>
          </cell>
          <cell r="AE270">
            <v>82.753124528101011</v>
          </cell>
          <cell r="AF270">
            <v>85.714297898076424</v>
          </cell>
          <cell r="AG270">
            <v>90.683304352587413</v>
          </cell>
          <cell r="AH270">
            <v>99.547230600979418</v>
          </cell>
          <cell r="BA270">
            <v>44.636730979430169</v>
          </cell>
          <cell r="BB270">
            <v>46.152010162431289</v>
          </cell>
          <cell r="BC270">
            <v>48.101914750802706</v>
          </cell>
          <cell r="BD270">
            <v>50.848496863324499</v>
          </cell>
          <cell r="BE270">
            <v>55.54916178076337</v>
          </cell>
        </row>
        <row r="271">
          <cell r="AD271">
            <v>80.707521250968242</v>
          </cell>
          <cell r="AE271">
            <v>82.807506005042953</v>
          </cell>
          <cell r="AF271">
            <v>85.76890155886322</v>
          </cell>
          <cell r="AG271">
            <v>90.739714248617148</v>
          </cell>
          <cell r="AH271">
            <v>99.605443643101935</v>
          </cell>
          <cell r="BA271">
            <v>44.662586425734069</v>
          </cell>
          <cell r="BB271">
            <v>46.176090215954694</v>
          </cell>
          <cell r="BC271">
            <v>48.125843417348868</v>
          </cell>
          <cell r="BD271">
            <v>50.875254884873684</v>
          </cell>
          <cell r="BE271">
            <v>55.574871601960162</v>
          </cell>
        </row>
        <row r="272">
          <cell r="AD272">
            <v>80.76194596258118</v>
          </cell>
          <cell r="AE272">
            <v>82.861887481984894</v>
          </cell>
          <cell r="AF272">
            <v>85.823505219650016</v>
          </cell>
          <cell r="AG272">
            <v>90.796124144646882</v>
          </cell>
          <cell r="AH272">
            <v>99.663656685224467</v>
          </cell>
          <cell r="BA272">
            <v>44.68844187203797</v>
          </cell>
          <cell r="BB272">
            <v>46.200170269478107</v>
          </cell>
          <cell r="BC272">
            <v>48.149772083895023</v>
          </cell>
          <cell r="BD272">
            <v>50.902012906422861</v>
          </cell>
          <cell r="BE272">
            <v>55.600581423156946</v>
          </cell>
        </row>
        <row r="273">
          <cell r="AD273">
            <v>80.816370674194118</v>
          </cell>
          <cell r="AE273">
            <v>82.916268958926821</v>
          </cell>
          <cell r="AF273">
            <v>85.878108880436827</v>
          </cell>
          <cell r="AG273">
            <v>90.852534040676616</v>
          </cell>
          <cell r="AH273">
            <v>99.721869727346999</v>
          </cell>
          <cell r="BA273">
            <v>44.714297318341877</v>
          </cell>
          <cell r="BB273">
            <v>46.224250323001513</v>
          </cell>
          <cell r="BC273">
            <v>48.173700750441178</v>
          </cell>
          <cell r="BD273">
            <v>50.928770927972039</v>
          </cell>
          <cell r="BE273">
            <v>55.62629124435373</v>
          </cell>
        </row>
        <row r="274">
          <cell r="AD274">
            <v>80.870795385807057</v>
          </cell>
          <cell r="AE274">
            <v>82.970650435868762</v>
          </cell>
          <cell r="AF274">
            <v>85.932712541223623</v>
          </cell>
          <cell r="AG274">
            <v>90.908943936706351</v>
          </cell>
          <cell r="AH274">
            <v>99.780082769469516</v>
          </cell>
          <cell r="BA274">
            <v>44.740152764645778</v>
          </cell>
          <cell r="BB274">
            <v>46.248330376524919</v>
          </cell>
          <cell r="BC274">
            <v>48.19762941698734</v>
          </cell>
          <cell r="BD274">
            <v>50.955528949521224</v>
          </cell>
          <cell r="BE274">
            <v>55.652001065550522</v>
          </cell>
        </row>
        <row r="275">
          <cell r="AD275">
            <v>80.925220097420009</v>
          </cell>
          <cell r="AE275">
            <v>83.023342162088809</v>
          </cell>
          <cell r="AF275">
            <v>85.987316202010419</v>
          </cell>
          <cell r="AG275">
            <v>90.965353832736099</v>
          </cell>
          <cell r="AH275">
            <v>99.838295811592047</v>
          </cell>
          <cell r="BA275">
            <v>44.766008210949678</v>
          </cell>
          <cell r="BB275">
            <v>46.272410430048332</v>
          </cell>
          <cell r="BC275">
            <v>48.221558083533495</v>
          </cell>
          <cell r="BD275">
            <v>50.982286971070401</v>
          </cell>
          <cell r="BE275">
            <v>55.677710886747306</v>
          </cell>
        </row>
        <row r="276">
          <cell r="AD276">
            <v>80.979644809032948</v>
          </cell>
          <cell r="AE276">
            <v>83.07405267945947</v>
          </cell>
          <cell r="AF276">
            <v>86.038061368689995</v>
          </cell>
          <cell r="AG276">
            <v>91.020352770869948</v>
          </cell>
          <cell r="AH276">
            <v>99.896508853714579</v>
          </cell>
          <cell r="BA276">
            <v>44.791863657253586</v>
          </cell>
          <cell r="BB276">
            <v>46.296490483571738</v>
          </cell>
          <cell r="BC276">
            <v>48.24548675007965</v>
          </cell>
          <cell r="BD276">
            <v>51.007810424246486</v>
          </cell>
          <cell r="BE276">
            <v>55.703420707944098</v>
          </cell>
        </row>
        <row r="277">
          <cell r="AD277">
            <v>81.031787986768464</v>
          </cell>
          <cell r="AE277">
            <v>83.124763196830131</v>
          </cell>
          <cell r="AF277">
            <v>86.087639061133402</v>
          </cell>
          <cell r="AG277">
            <v>91.073105573528181</v>
          </cell>
          <cell r="AH277">
            <v>99.954721895837096</v>
          </cell>
          <cell r="BA277">
            <v>44.817719103557486</v>
          </cell>
          <cell r="BB277">
            <v>46.320570537095151</v>
          </cell>
          <cell r="BC277">
            <v>48.269415416625804</v>
          </cell>
          <cell r="BD277">
            <v>51.030916192165336</v>
          </cell>
          <cell r="BE277">
            <v>55.729130529140882</v>
          </cell>
        </row>
        <row r="278">
          <cell r="AD278">
            <v>81.082568038258216</v>
          </cell>
          <cell r="AE278">
            <v>83.175473714200777</v>
          </cell>
          <cell r="AF278">
            <v>86.137216753576809</v>
          </cell>
          <cell r="AG278">
            <v>91.125858376186414</v>
          </cell>
          <cell r="AH278">
            <v>100.01191770041967</v>
          </cell>
          <cell r="BA278">
            <v>44.843574549861387</v>
          </cell>
          <cell r="BB278">
            <v>46.344650590618556</v>
          </cell>
          <cell r="BC278">
            <v>48.293344083171966</v>
          </cell>
          <cell r="BD278">
            <v>51.054021960084178</v>
          </cell>
          <cell r="BE278">
            <v>55.754840350337666</v>
          </cell>
        </row>
        <row r="279">
          <cell r="AD279">
            <v>81.133348089747955</v>
          </cell>
          <cell r="AE279">
            <v>83.226184231571438</v>
          </cell>
          <cell r="AF279">
            <v>86.186794446020215</v>
          </cell>
          <cell r="AG279">
            <v>91.178611178844633</v>
          </cell>
          <cell r="AH279">
            <v>100.06555271580974</v>
          </cell>
          <cell r="BA279">
            <v>44.869429996165294</v>
          </cell>
          <cell r="BB279">
            <v>46.368730644141969</v>
          </cell>
          <cell r="BC279">
            <v>48.317272749718121</v>
          </cell>
          <cell r="BD279">
            <v>51.077127728003028</v>
          </cell>
          <cell r="BE279">
            <v>55.780550171534458</v>
          </cell>
        </row>
        <row r="280">
          <cell r="AD280">
            <v>81.184128141237707</v>
          </cell>
          <cell r="AE280">
            <v>83.276894748942098</v>
          </cell>
          <cell r="AF280">
            <v>86.236372138463622</v>
          </cell>
          <cell r="AG280">
            <v>91.231363981502867</v>
          </cell>
          <cell r="AH280">
            <v>100.11918773119983</v>
          </cell>
          <cell r="BA280">
            <v>44.895285442469195</v>
          </cell>
          <cell r="BB280">
            <v>46.392810697665375</v>
          </cell>
          <cell r="BC280">
            <v>48.341201416264276</v>
          </cell>
          <cell r="BD280">
            <v>51.10023349592187</v>
          </cell>
          <cell r="BE280">
            <v>55.806259992731242</v>
          </cell>
        </row>
        <row r="281">
          <cell r="AD281">
            <v>81.23490819272746</v>
          </cell>
          <cell r="AE281">
            <v>83.327605266312744</v>
          </cell>
          <cell r="AF281">
            <v>86.285949830907029</v>
          </cell>
          <cell r="AG281">
            <v>91.2841167841611</v>
          </cell>
          <cell r="AH281">
            <v>100.1728227465899</v>
          </cell>
          <cell r="BA281">
            <v>44.921140888773095</v>
          </cell>
          <cell r="BB281">
            <v>46.416890751188788</v>
          </cell>
          <cell r="BC281">
            <v>48.365130082810438</v>
          </cell>
          <cell r="BD281">
            <v>51.12333926384072</v>
          </cell>
          <cell r="BE281">
            <v>55.831969813928033</v>
          </cell>
        </row>
        <row r="282">
          <cell r="AD282">
            <v>81.285688244217212</v>
          </cell>
          <cell r="AE282">
            <v>83.378315783683405</v>
          </cell>
          <cell r="AF282">
            <v>86.335527523350422</v>
          </cell>
          <cell r="AG282">
            <v>91.336869586819319</v>
          </cell>
          <cell r="AH282">
            <v>100.22645776197997</v>
          </cell>
          <cell r="BA282">
            <v>44.946996335076996</v>
          </cell>
          <cell r="BB282">
            <v>46.440970804712194</v>
          </cell>
          <cell r="BC282">
            <v>48.389058749356593</v>
          </cell>
          <cell r="BD282">
            <v>51.146445031759569</v>
          </cell>
          <cell r="BE282">
            <v>55.857679635124818</v>
          </cell>
        </row>
        <row r="283">
          <cell r="AD283">
            <v>81.336468295706965</v>
          </cell>
          <cell r="AE283">
            <v>83.429026301054066</v>
          </cell>
          <cell r="AF283">
            <v>86.385105215793828</v>
          </cell>
          <cell r="AG283">
            <v>91.389622389477552</v>
          </cell>
          <cell r="AH283">
            <v>100.28009277737006</v>
          </cell>
          <cell r="BA283">
            <v>44.972851781380903</v>
          </cell>
          <cell r="BB283">
            <v>46.465050858235607</v>
          </cell>
          <cell r="BC283">
            <v>48.412987415902748</v>
          </cell>
          <cell r="BD283">
            <v>51.169550799678412</v>
          </cell>
          <cell r="BE283">
            <v>55.883389456321602</v>
          </cell>
        </row>
        <row r="284">
          <cell r="AD284">
            <v>81.387248347196717</v>
          </cell>
          <cell r="AE284">
            <v>83.479736818424712</v>
          </cell>
          <cell r="AF284">
            <v>86.434682908237235</v>
          </cell>
          <cell r="AG284">
            <v>91.442375192135771</v>
          </cell>
          <cell r="AH284">
            <v>100.33372779276013</v>
          </cell>
          <cell r="BA284">
            <v>44.998707227684804</v>
          </cell>
          <cell r="BB284">
            <v>46.489130911759013</v>
          </cell>
          <cell r="BC284">
            <v>48.43691608244891</v>
          </cell>
          <cell r="BD284">
            <v>51.192656567597261</v>
          </cell>
          <cell r="BE284">
            <v>55.909099277518393</v>
          </cell>
        </row>
        <row r="285">
          <cell r="AD285">
            <v>81.43802839868647</v>
          </cell>
          <cell r="AE285">
            <v>83.530447335795373</v>
          </cell>
          <cell r="AF285">
            <v>86.484260600680642</v>
          </cell>
          <cell r="AG285">
            <v>91.495127994794004</v>
          </cell>
          <cell r="AH285">
            <v>100.3873628081502</v>
          </cell>
          <cell r="BA285">
            <v>45.021201039060998</v>
          </cell>
          <cell r="BB285">
            <v>46.513210965282425</v>
          </cell>
          <cell r="BC285">
            <v>48.460844748995065</v>
          </cell>
          <cell r="BD285">
            <v>51.215762335516104</v>
          </cell>
          <cell r="BE285">
            <v>55.934809098715178</v>
          </cell>
        </row>
        <row r="286">
          <cell r="AD286">
            <v>81.488808450176222</v>
          </cell>
          <cell r="AE286">
            <v>83.581157853166033</v>
          </cell>
          <cell r="AF286">
            <v>86.533838293124049</v>
          </cell>
          <cell r="AG286">
            <v>91.547880797452237</v>
          </cell>
          <cell r="AH286">
            <v>100.44099782354027</v>
          </cell>
          <cell r="BA286">
            <v>45.043517922283101</v>
          </cell>
          <cell r="BB286">
            <v>46.537291018805831</v>
          </cell>
          <cell r="BC286">
            <v>48.48477341554122</v>
          </cell>
          <cell r="BD286">
            <v>51.238868103434953</v>
          </cell>
          <cell r="BE286">
            <v>55.960518919911962</v>
          </cell>
        </row>
        <row r="287">
          <cell r="AD287">
            <v>81.539588501665975</v>
          </cell>
          <cell r="AE287">
            <v>83.631868370536679</v>
          </cell>
          <cell r="AF287">
            <v>86.583415985567456</v>
          </cell>
          <cell r="AG287">
            <v>91.600633600110456</v>
          </cell>
          <cell r="AH287">
            <v>100.49463283893036</v>
          </cell>
          <cell r="BA287">
            <v>45.065834805505204</v>
          </cell>
          <cell r="BB287">
            <v>46.561371072329244</v>
          </cell>
          <cell r="BC287">
            <v>48.508702082087382</v>
          </cell>
          <cell r="BD287">
            <v>51.261973871353796</v>
          </cell>
          <cell r="BE287">
            <v>55.986228741108754</v>
          </cell>
        </row>
        <row r="288">
          <cell r="AD288">
            <v>81.590368553155727</v>
          </cell>
          <cell r="AE288">
            <v>83.68257888790734</v>
          </cell>
          <cell r="AF288">
            <v>86.632993678010848</v>
          </cell>
          <cell r="AG288">
            <v>91.653386402768689</v>
          </cell>
          <cell r="AH288">
            <v>100.54826785432043</v>
          </cell>
          <cell r="BA288">
            <v>45.088151688727308</v>
          </cell>
          <cell r="BB288">
            <v>46.58545112585265</v>
          </cell>
          <cell r="BC288">
            <v>48.532630748633537</v>
          </cell>
          <cell r="BD288">
            <v>51.285079639272645</v>
          </cell>
          <cell r="BE288">
            <v>56.010312347085055</v>
          </cell>
        </row>
        <row r="289">
          <cell r="AD289">
            <v>81.64114860464548</v>
          </cell>
          <cell r="AE289">
            <v>83.733289405278001</v>
          </cell>
          <cell r="AF289">
            <v>86.682571370454255</v>
          </cell>
          <cell r="AG289">
            <v>91.706139205426922</v>
          </cell>
          <cell r="AH289">
            <v>100.6019028697105</v>
          </cell>
          <cell r="BA289">
            <v>45.110468571949411</v>
          </cell>
          <cell r="BB289">
            <v>46.609531179376063</v>
          </cell>
          <cell r="BC289">
            <v>48.556559415179692</v>
          </cell>
          <cell r="BD289">
            <v>51.308185407191495</v>
          </cell>
          <cell r="BE289">
            <v>56.032520096468168</v>
          </cell>
        </row>
        <row r="290">
          <cell r="AD290">
            <v>81.691928656135218</v>
          </cell>
          <cell r="AE290">
            <v>83.783999922648647</v>
          </cell>
          <cell r="AF290">
            <v>86.732149062897662</v>
          </cell>
          <cell r="AG290">
            <v>91.758892008085141</v>
          </cell>
          <cell r="AH290">
            <v>100.65553788510059</v>
          </cell>
          <cell r="BA290">
            <v>45.132785455171515</v>
          </cell>
          <cell r="BB290">
            <v>46.633611232899469</v>
          </cell>
          <cell r="BC290">
            <v>48.580488081725846</v>
          </cell>
          <cell r="BD290">
            <v>51.331291175110337</v>
          </cell>
          <cell r="BE290">
            <v>56.054727845851275</v>
          </cell>
        </row>
        <row r="291">
          <cell r="AD291">
            <v>81.742708707624971</v>
          </cell>
          <cell r="AE291">
            <v>83.834710440019307</v>
          </cell>
          <cell r="AF291">
            <v>86.781726755341069</v>
          </cell>
          <cell r="AG291">
            <v>91.811644810743374</v>
          </cell>
          <cell r="AH291">
            <v>100.70917290049066</v>
          </cell>
          <cell r="BA291">
            <v>45.155102338393618</v>
          </cell>
          <cell r="BB291">
            <v>46.657691286422882</v>
          </cell>
          <cell r="BC291">
            <v>48.604416748272008</v>
          </cell>
          <cell r="BD291">
            <v>51.354396943029187</v>
          </cell>
          <cell r="BE291">
            <v>56.076935595234382</v>
          </cell>
        </row>
        <row r="292">
          <cell r="AD292">
            <v>81.793488759114723</v>
          </cell>
          <cell r="AE292">
            <v>83.885420957389968</v>
          </cell>
          <cell r="AF292">
            <v>86.831304447784476</v>
          </cell>
          <cell r="AG292">
            <v>91.864397613401607</v>
          </cell>
          <cell r="AH292">
            <v>100.76280791588073</v>
          </cell>
          <cell r="BA292">
            <v>45.177419221615722</v>
          </cell>
          <cell r="BB292">
            <v>46.681771339946287</v>
          </cell>
          <cell r="BC292">
            <v>48.628345414818163</v>
          </cell>
          <cell r="BD292">
            <v>51.377502710948029</v>
          </cell>
          <cell r="BE292">
            <v>56.099143344617488</v>
          </cell>
        </row>
        <row r="293">
          <cell r="AD293">
            <v>81.844268810604476</v>
          </cell>
          <cell r="AE293">
            <v>83.936131474760614</v>
          </cell>
          <cell r="AF293">
            <v>86.880882140227882</v>
          </cell>
          <cell r="AG293">
            <v>91.917150416059826</v>
          </cell>
          <cell r="AH293">
            <v>100.8164429312708</v>
          </cell>
          <cell r="BA293">
            <v>45.199736104837825</v>
          </cell>
          <cell r="BB293">
            <v>46.7058513934697</v>
          </cell>
          <cell r="BC293">
            <v>48.652274081364318</v>
          </cell>
          <cell r="BD293">
            <v>51.400608478866879</v>
          </cell>
          <cell r="BE293">
            <v>56.121351094000602</v>
          </cell>
        </row>
        <row r="294">
          <cell r="AD294">
            <v>81.895048862094228</v>
          </cell>
          <cell r="AE294">
            <v>83.986841992131275</v>
          </cell>
          <cell r="AF294">
            <v>86.930459832671289</v>
          </cell>
          <cell r="AG294">
            <v>91.969903218718059</v>
          </cell>
          <cell r="AH294">
            <v>100.87007794666089</v>
          </cell>
          <cell r="BA294">
            <v>45.222052988059936</v>
          </cell>
          <cell r="BB294">
            <v>46.729931446993106</v>
          </cell>
          <cell r="BC294">
            <v>48.67620274791048</v>
          </cell>
          <cell r="BD294">
            <v>51.423714246785721</v>
          </cell>
          <cell r="BE294">
            <v>56.143558843383708</v>
          </cell>
        </row>
        <row r="295">
          <cell r="AD295">
            <v>81.945828913583981</v>
          </cell>
          <cell r="AE295">
            <v>84.036191564035917</v>
          </cell>
          <cell r="AF295">
            <v>86.980037525114682</v>
          </cell>
          <cell r="AG295">
            <v>92.021521414287719</v>
          </cell>
          <cell r="AH295">
            <v>100.92371296205096</v>
          </cell>
          <cell r="BA295">
            <v>45.244369871282039</v>
          </cell>
          <cell r="BB295">
            <v>46.754011500516519</v>
          </cell>
          <cell r="BC295">
            <v>48.700131414456635</v>
          </cell>
          <cell r="BD295">
            <v>51.446820014704571</v>
          </cell>
          <cell r="BE295">
            <v>56.165766592766815</v>
          </cell>
        </row>
        <row r="296">
          <cell r="AD296">
            <v>81.996608965073733</v>
          </cell>
          <cell r="AE296">
            <v>84.085064274836242</v>
          </cell>
          <cell r="AF296">
            <v>87.029133791498197</v>
          </cell>
          <cell r="AG296">
            <v>92.071632371634976</v>
          </cell>
          <cell r="AH296">
            <v>100.97734797744103</v>
          </cell>
          <cell r="BA296">
            <v>45.266686754504143</v>
          </cell>
          <cell r="BB296">
            <v>46.778091554039925</v>
          </cell>
          <cell r="BC296">
            <v>48.72406008100279</v>
          </cell>
          <cell r="BD296">
            <v>51.46992578262342</v>
          </cell>
          <cell r="BE296">
            <v>56.187974342149921</v>
          </cell>
        </row>
        <row r="297">
          <cell r="AD297">
            <v>82.044215515890215</v>
          </cell>
          <cell r="AE297">
            <v>84.133936985636566</v>
          </cell>
          <cell r="AF297">
            <v>87.077905547159801</v>
          </cell>
          <cell r="AG297">
            <v>92.121743328982234</v>
          </cell>
          <cell r="AH297">
            <v>101.02868392415382</v>
          </cell>
          <cell r="BA297">
            <v>45.289003637726246</v>
          </cell>
          <cell r="BB297">
            <v>46.802171607563338</v>
          </cell>
          <cell r="BC297">
            <v>48.747988747548945</v>
          </cell>
          <cell r="BD297">
            <v>51.493031550542263</v>
          </cell>
          <cell r="BE297">
            <v>56.210182091533035</v>
          </cell>
        </row>
        <row r="298">
          <cell r="AD298">
            <v>82.091594979242089</v>
          </cell>
          <cell r="AE298">
            <v>84.182809696436891</v>
          </cell>
          <cell r="AF298">
            <v>87.126677302821392</v>
          </cell>
          <cell r="AG298">
            <v>92.171854286329506</v>
          </cell>
          <cell r="AH298">
            <v>101.07833899530283</v>
          </cell>
          <cell r="BA298">
            <v>45.31132052094835</v>
          </cell>
          <cell r="BB298">
            <v>46.826251661086744</v>
          </cell>
          <cell r="BC298">
            <v>48.771917414095107</v>
          </cell>
          <cell r="BD298">
            <v>51.516137318461112</v>
          </cell>
          <cell r="BE298">
            <v>56.232389840916142</v>
          </cell>
        </row>
        <row r="299">
          <cell r="AD299">
            <v>82.138974442593963</v>
          </cell>
          <cell r="AE299">
            <v>84.23168240723723</v>
          </cell>
          <cell r="AF299">
            <v>87.175449058482982</v>
          </cell>
          <cell r="AG299">
            <v>92.221965243676763</v>
          </cell>
          <cell r="AH299">
            <v>101.12799406645185</v>
          </cell>
          <cell r="BA299">
            <v>45.333637404170453</v>
          </cell>
          <cell r="BB299">
            <v>46.850331714610157</v>
          </cell>
          <cell r="BC299">
            <v>48.795846080641262</v>
          </cell>
          <cell r="BD299">
            <v>51.539243086379955</v>
          </cell>
          <cell r="BE299">
            <v>56.254597590299248</v>
          </cell>
        </row>
        <row r="300">
          <cell r="AD300">
            <v>82.186353905945836</v>
          </cell>
          <cell r="AE300">
            <v>84.280555118037555</v>
          </cell>
          <cell r="AF300">
            <v>87.224220814144587</v>
          </cell>
          <cell r="AG300">
            <v>92.272076201024021</v>
          </cell>
          <cell r="AH300">
            <v>101.17764913760085</v>
          </cell>
          <cell r="BA300">
            <v>45.355954287392557</v>
          </cell>
          <cell r="BB300">
            <v>46.874411768133562</v>
          </cell>
          <cell r="BC300">
            <v>48.819774747187417</v>
          </cell>
          <cell r="BD300">
            <v>51.562348854298804</v>
          </cell>
          <cell r="BE300">
            <v>56.276805339682355</v>
          </cell>
        </row>
        <row r="301">
          <cell r="AD301">
            <v>82.23373336929771</v>
          </cell>
          <cell r="AE301">
            <v>84.329427828837879</v>
          </cell>
          <cell r="AF301">
            <v>87.272992569806178</v>
          </cell>
          <cell r="AG301">
            <v>92.322187158371293</v>
          </cell>
          <cell r="AH301">
            <v>101.22730420874987</v>
          </cell>
          <cell r="BA301">
            <v>45.37827117061466</v>
          </cell>
          <cell r="BB301">
            <v>46.898491821656968</v>
          </cell>
          <cell r="BC301">
            <v>48.843703413733579</v>
          </cell>
          <cell r="BD301">
            <v>51.585454622217647</v>
          </cell>
          <cell r="BE301">
            <v>56.299013089065468</v>
          </cell>
        </row>
        <row r="302">
          <cell r="AD302">
            <v>82.281112832649583</v>
          </cell>
          <cell r="AE302">
            <v>84.378300539638204</v>
          </cell>
          <cell r="AF302">
            <v>87.321764325467768</v>
          </cell>
          <cell r="AG302">
            <v>92.37229811571855</v>
          </cell>
          <cell r="AH302">
            <v>101.27695927989888</v>
          </cell>
          <cell r="BA302">
            <v>45.400588053836763</v>
          </cell>
          <cell r="BB302">
            <v>46.922571875180381</v>
          </cell>
          <cell r="BC302">
            <v>48.867632080279733</v>
          </cell>
          <cell r="BD302">
            <v>51.608560390136496</v>
          </cell>
          <cell r="BE302">
            <v>56.321220838448575</v>
          </cell>
        </row>
        <row r="303">
          <cell r="AD303">
            <v>82.328492296001457</v>
          </cell>
          <cell r="AE303">
            <v>84.427173250438543</v>
          </cell>
          <cell r="AF303">
            <v>87.370536081129359</v>
          </cell>
          <cell r="AG303">
            <v>92.422409073065808</v>
          </cell>
          <cell r="AH303">
            <v>101.32661435104789</v>
          </cell>
          <cell r="BA303">
            <v>45.422904937058867</v>
          </cell>
          <cell r="BB303">
            <v>46.946651928703787</v>
          </cell>
          <cell r="BC303">
            <v>48.891560746825888</v>
          </cell>
          <cell r="BD303">
            <v>51.631666158055346</v>
          </cell>
          <cell r="BE303">
            <v>56.343428587831681</v>
          </cell>
        </row>
        <row r="304">
          <cell r="AD304">
            <v>82.375871759353331</v>
          </cell>
          <cell r="AE304">
            <v>84.476045961238867</v>
          </cell>
          <cell r="AF304">
            <v>87.419307836790964</v>
          </cell>
          <cell r="AG304">
            <v>92.472520030413079</v>
          </cell>
          <cell r="AH304">
            <v>101.3762694221969</v>
          </cell>
          <cell r="BA304">
            <v>45.44522182028097</v>
          </cell>
          <cell r="BB304">
            <v>46.9707319822272</v>
          </cell>
          <cell r="BC304">
            <v>48.91548941337205</v>
          </cell>
          <cell r="BD304">
            <v>51.654771925974188</v>
          </cell>
          <cell r="BE304">
            <v>56.365636337214795</v>
          </cell>
        </row>
        <row r="305">
          <cell r="AD305">
            <v>82.423251222705204</v>
          </cell>
          <cell r="AE305">
            <v>84.524918672039192</v>
          </cell>
          <cell r="AF305">
            <v>87.468079592452554</v>
          </cell>
          <cell r="AG305">
            <v>92.522630987760337</v>
          </cell>
          <cell r="AH305">
            <v>101.42592449334592</v>
          </cell>
          <cell r="BA305">
            <v>45.467538703503074</v>
          </cell>
          <cell r="BB305">
            <v>46.994812035750606</v>
          </cell>
          <cell r="BC305">
            <v>48.939418079918205</v>
          </cell>
          <cell r="BD305">
            <v>51.677877693893038</v>
          </cell>
          <cell r="BE305">
            <v>56.387844086597902</v>
          </cell>
        </row>
        <row r="306">
          <cell r="AD306">
            <v>82.470630686057078</v>
          </cell>
          <cell r="AE306">
            <v>84.573791382839516</v>
          </cell>
          <cell r="AF306">
            <v>87.516851348114145</v>
          </cell>
          <cell r="AG306">
            <v>92.572741945107595</v>
          </cell>
          <cell r="AH306">
            <v>101.47557956449492</v>
          </cell>
          <cell r="BA306">
            <v>45.489855586725177</v>
          </cell>
          <cell r="BB306">
            <v>47.016308935086101</v>
          </cell>
          <cell r="BC306">
            <v>48.96334674646436</v>
          </cell>
          <cell r="BD306">
            <v>51.70098346181188</v>
          </cell>
          <cell r="BE306">
            <v>56.410051835981008</v>
          </cell>
        </row>
        <row r="307">
          <cell r="AD307">
            <v>82.518010149408951</v>
          </cell>
          <cell r="AE307">
            <v>84.622664093639855</v>
          </cell>
          <cell r="AF307">
            <v>87.565623103775735</v>
          </cell>
          <cell r="AG307">
            <v>92.622852902454852</v>
          </cell>
          <cell r="AH307">
            <v>101.52523463564394</v>
          </cell>
          <cell r="BA307">
            <v>45.512172469947281</v>
          </cell>
          <cell r="BB307">
            <v>47.037096473408994</v>
          </cell>
          <cell r="BC307">
            <v>48.987275413010522</v>
          </cell>
          <cell r="BD307">
            <v>51.72408922973073</v>
          </cell>
          <cell r="BE307">
            <v>56.432259585364115</v>
          </cell>
        </row>
        <row r="308">
          <cell r="AD308">
            <v>82.565389612760825</v>
          </cell>
          <cell r="AE308">
            <v>84.67153680444018</v>
          </cell>
          <cell r="AF308">
            <v>87.61439485943734</v>
          </cell>
          <cell r="AG308">
            <v>92.672963859802124</v>
          </cell>
          <cell r="AH308">
            <v>101.57488970679294</v>
          </cell>
          <cell r="BA308">
            <v>45.534489353169384</v>
          </cell>
          <cell r="BB308">
            <v>47.057884011731893</v>
          </cell>
          <cell r="BC308">
            <v>49.009673493801003</v>
          </cell>
          <cell r="BD308">
            <v>51.747194997649579</v>
          </cell>
          <cell r="BE308">
            <v>56.454467334747228</v>
          </cell>
        </row>
        <row r="309">
          <cell r="AD309">
            <v>82.612769076112698</v>
          </cell>
          <cell r="AE309">
            <v>84.720409515240505</v>
          </cell>
          <cell r="AF309">
            <v>87.66316661509893</v>
          </cell>
          <cell r="AG309">
            <v>92.723074817149381</v>
          </cell>
          <cell r="AH309">
            <v>101.62454477794196</v>
          </cell>
          <cell r="BA309">
            <v>45.556806236391488</v>
          </cell>
          <cell r="BB309">
            <v>47.078671550054786</v>
          </cell>
          <cell r="BC309">
            <v>49.030333272797542</v>
          </cell>
          <cell r="BD309">
            <v>51.770300765568422</v>
          </cell>
          <cell r="BE309">
            <v>56.476675084130335</v>
          </cell>
        </row>
        <row r="310">
          <cell r="AD310">
            <v>82.660148539464572</v>
          </cell>
          <cell r="AE310">
            <v>84.769282226040829</v>
          </cell>
          <cell r="AF310">
            <v>87.711938370760521</v>
          </cell>
          <cell r="AG310">
            <v>92.773185774496639</v>
          </cell>
          <cell r="AH310">
            <v>101.67419984909097</v>
          </cell>
          <cell r="BA310">
            <v>45.579123119613591</v>
          </cell>
          <cell r="BB310">
            <v>47.099459088377678</v>
          </cell>
          <cell r="BC310">
            <v>49.05099305179408</v>
          </cell>
          <cell r="BD310">
            <v>51.793406533487271</v>
          </cell>
          <cell r="BE310">
            <v>56.498882833513441</v>
          </cell>
        </row>
        <row r="311">
          <cell r="AD311">
            <v>82.707528002816446</v>
          </cell>
          <cell r="AE311">
            <v>84.818154936841154</v>
          </cell>
          <cell r="AF311">
            <v>87.760710126422126</v>
          </cell>
          <cell r="AG311">
            <v>92.823296731843911</v>
          </cell>
          <cell r="AH311">
            <v>101.72385492023999</v>
          </cell>
          <cell r="BA311">
            <v>45.601440002835695</v>
          </cell>
          <cell r="BB311">
            <v>47.12024662670057</v>
          </cell>
          <cell r="BC311">
            <v>49.071652830790612</v>
          </cell>
          <cell r="BD311">
            <v>51.816512301406114</v>
          </cell>
          <cell r="BE311">
            <v>56.521090582896548</v>
          </cell>
        </row>
        <row r="312">
          <cell r="AD312">
            <v>82.754907466168319</v>
          </cell>
          <cell r="AE312">
            <v>84.867027647641493</v>
          </cell>
          <cell r="AF312">
            <v>87.809481882083716</v>
          </cell>
          <cell r="AG312">
            <v>92.873407689191168</v>
          </cell>
          <cell r="AH312">
            <v>101.77350999138899</v>
          </cell>
          <cell r="BA312">
            <v>45.623756886057798</v>
          </cell>
          <cell r="BB312">
            <v>47.14103416502347</v>
          </cell>
          <cell r="BC312">
            <v>49.09231260978715</v>
          </cell>
          <cell r="BD312">
            <v>51.839618069324963</v>
          </cell>
          <cell r="BE312">
            <v>56.543298332279662</v>
          </cell>
        </row>
        <row r="313">
          <cell r="AD313">
            <v>82.802286929520193</v>
          </cell>
          <cell r="AE313">
            <v>84.915900358441817</v>
          </cell>
          <cell r="AF313">
            <v>87.858253637745307</v>
          </cell>
          <cell r="AG313">
            <v>92.923518646538426</v>
          </cell>
          <cell r="AH313">
            <v>101.82316506253801</v>
          </cell>
          <cell r="BA313">
            <v>45.646073769279901</v>
          </cell>
          <cell r="BB313">
            <v>47.161821703346362</v>
          </cell>
          <cell r="BC313">
            <v>49.112972388783689</v>
          </cell>
          <cell r="BD313">
            <v>51.862723837243806</v>
          </cell>
          <cell r="BE313">
            <v>56.565506081662768</v>
          </cell>
        </row>
        <row r="314">
          <cell r="AD314">
            <v>82.849666392872066</v>
          </cell>
          <cell r="AE314">
            <v>84.964773069242142</v>
          </cell>
          <cell r="AF314">
            <v>87.907025393406897</v>
          </cell>
          <cell r="AG314">
            <v>92.973629603885698</v>
          </cell>
          <cell r="AH314">
            <v>101.87282013368701</v>
          </cell>
          <cell r="BA314">
            <v>45.668390652502012</v>
          </cell>
          <cell r="BB314">
            <v>47.182609241669255</v>
          </cell>
          <cell r="BC314">
            <v>49.133632167780227</v>
          </cell>
          <cell r="BD314">
            <v>51.885829605162655</v>
          </cell>
          <cell r="BE314">
            <v>56.587713831045875</v>
          </cell>
        </row>
        <row r="315">
          <cell r="AD315">
            <v>82.89704585622394</v>
          </cell>
          <cell r="AE315">
            <v>85.012531647506819</v>
          </cell>
          <cell r="AF315">
            <v>87.955797149068502</v>
          </cell>
          <cell r="AG315">
            <v>93.022367647203353</v>
          </cell>
          <cell r="AH315">
            <v>101.92247520483603</v>
          </cell>
          <cell r="BA315">
            <v>45.690707535724115</v>
          </cell>
          <cell r="BB315">
            <v>47.203396779992147</v>
          </cell>
          <cell r="BC315">
            <v>49.154291946776759</v>
          </cell>
          <cell r="BD315">
            <v>51.908935373081505</v>
          </cell>
          <cell r="BE315">
            <v>56.609921580428981</v>
          </cell>
        </row>
        <row r="316">
          <cell r="AD316">
            <v>82.944425319575814</v>
          </cell>
          <cell r="AE316">
            <v>85.057414064088832</v>
          </cell>
          <cell r="AF316">
            <v>88.004756197276762</v>
          </cell>
          <cell r="AG316">
            <v>93.069580693431178</v>
          </cell>
          <cell r="AH316">
            <v>101.97213027598504</v>
          </cell>
          <cell r="BA316">
            <v>45.713024418946219</v>
          </cell>
          <cell r="BB316">
            <v>47.224184318315039</v>
          </cell>
          <cell r="BC316">
            <v>49.174951725773298</v>
          </cell>
          <cell r="BD316">
            <v>51.932041141000347</v>
          </cell>
          <cell r="BE316">
            <v>56.632129329812095</v>
          </cell>
        </row>
        <row r="317">
          <cell r="AD317">
            <v>82.991804782927687</v>
          </cell>
          <cell r="AE317">
            <v>85.10229648067083</v>
          </cell>
          <cell r="AF317">
            <v>88.05552724748766</v>
          </cell>
          <cell r="AG317">
            <v>93.116793739659002</v>
          </cell>
          <cell r="AH317">
            <v>102.01969836502204</v>
          </cell>
          <cell r="BA317">
            <v>45.735341302168322</v>
          </cell>
          <cell r="BB317">
            <v>47.244971856637939</v>
          </cell>
          <cell r="BC317">
            <v>49.195611504769836</v>
          </cell>
          <cell r="BD317">
            <v>51.955146908919197</v>
          </cell>
          <cell r="BE317">
            <v>56.654337079195201</v>
          </cell>
        </row>
        <row r="318">
          <cell r="AD318">
            <v>83.03656019452734</v>
          </cell>
          <cell r="AE318">
            <v>85.147178897252829</v>
          </cell>
          <cell r="AF318">
            <v>88.106298297698572</v>
          </cell>
          <cell r="AG318">
            <v>93.164006785886826</v>
          </cell>
          <cell r="AH318">
            <v>102.06459660376342</v>
          </cell>
          <cell r="BA318">
            <v>45.757658185390426</v>
          </cell>
          <cell r="BB318">
            <v>47.265759394960831</v>
          </cell>
          <cell r="BC318">
            <v>49.216271283766375</v>
          </cell>
          <cell r="BD318">
            <v>51.978252676838039</v>
          </cell>
          <cell r="BE318">
            <v>56.676544828578308</v>
          </cell>
        </row>
        <row r="319">
          <cell r="AD319">
            <v>83.080766796955942</v>
          </cell>
          <cell r="AE319">
            <v>85.192061313834827</v>
          </cell>
          <cell r="AF319">
            <v>88.15706934790947</v>
          </cell>
          <cell r="AG319">
            <v>93.211219832114651</v>
          </cell>
          <cell r="AH319">
            <v>102.1094948425048</v>
          </cell>
          <cell r="BA319">
            <v>45.779975068612529</v>
          </cell>
          <cell r="BB319">
            <v>47.286546933283724</v>
          </cell>
          <cell r="BC319">
            <v>49.236931062762913</v>
          </cell>
          <cell r="BD319">
            <v>52.001173105835825</v>
          </cell>
          <cell r="BE319">
            <v>56.698752577961415</v>
          </cell>
        </row>
        <row r="320">
          <cell r="AD320">
            <v>83.124973399384558</v>
          </cell>
          <cell r="AE320">
            <v>85.236943730416826</v>
          </cell>
          <cell r="AF320">
            <v>88.207840398120382</v>
          </cell>
          <cell r="AG320">
            <v>93.258432878342475</v>
          </cell>
          <cell r="AH320">
            <v>102.15439308124618</v>
          </cell>
          <cell r="BA320">
            <v>45.802291951834633</v>
          </cell>
          <cell r="BB320">
            <v>47.307334471606616</v>
          </cell>
          <cell r="BC320">
            <v>49.257590841759445</v>
          </cell>
          <cell r="BD320">
            <v>52.021126446631868</v>
          </cell>
          <cell r="BE320">
            <v>56.720960327344528</v>
          </cell>
        </row>
        <row r="321">
          <cell r="AD321">
            <v>83.16918000181316</v>
          </cell>
          <cell r="AE321">
            <v>85.281826146998839</v>
          </cell>
          <cell r="AF321">
            <v>88.258611448331294</v>
          </cell>
          <cell r="AG321">
            <v>93.3056459245703</v>
          </cell>
          <cell r="AH321">
            <v>102.19929131998755</v>
          </cell>
          <cell r="BA321">
            <v>45.824608835056736</v>
          </cell>
          <cell r="BB321">
            <v>47.328122009929508</v>
          </cell>
          <cell r="BC321">
            <v>49.278250620755983</v>
          </cell>
          <cell r="BD321">
            <v>52.041079787427918</v>
          </cell>
          <cell r="BE321">
            <v>56.743168076727635</v>
          </cell>
        </row>
        <row r="322">
          <cell r="AD322">
            <v>83.213386604241776</v>
          </cell>
          <cell r="AE322">
            <v>85.326708563580837</v>
          </cell>
          <cell r="AF322">
            <v>88.309382498542192</v>
          </cell>
          <cell r="AG322">
            <v>93.352858970798124</v>
          </cell>
          <cell r="AH322">
            <v>102.24418955872893</v>
          </cell>
          <cell r="BA322">
            <v>45.84692571827884</v>
          </cell>
          <cell r="BB322">
            <v>47.348909548252408</v>
          </cell>
          <cell r="BC322">
            <v>49.298910399752522</v>
          </cell>
          <cell r="BD322">
            <v>52.061033128223968</v>
          </cell>
          <cell r="BE322">
            <v>56.765375826110741</v>
          </cell>
        </row>
        <row r="323">
          <cell r="AD323">
            <v>83.257593206670379</v>
          </cell>
          <cell r="AE323">
            <v>85.371590980162836</v>
          </cell>
          <cell r="AF323">
            <v>88.360153548753104</v>
          </cell>
          <cell r="AG323">
            <v>93.400072017025948</v>
          </cell>
          <cell r="AH323">
            <v>102.28908779747032</v>
          </cell>
          <cell r="BA323">
            <v>45.869242601500943</v>
          </cell>
          <cell r="BB323">
            <v>47.3696970865753</v>
          </cell>
          <cell r="BC323">
            <v>49.319570178749061</v>
          </cell>
          <cell r="BD323">
            <v>52.080986469020011</v>
          </cell>
          <cell r="BE323">
            <v>56.787583575493848</v>
          </cell>
        </row>
        <row r="324">
          <cell r="AD324">
            <v>83.301799809098995</v>
          </cell>
          <cell r="AE324">
            <v>85.416473396744834</v>
          </cell>
          <cell r="AF324">
            <v>88.410924598964016</v>
          </cell>
          <cell r="AG324">
            <v>93.447285063253773</v>
          </cell>
          <cell r="AH324">
            <v>102.3339860362117</v>
          </cell>
          <cell r="BA324">
            <v>45.891559484723047</v>
          </cell>
          <cell r="BB324">
            <v>47.390484624898193</v>
          </cell>
          <cell r="BC324">
            <v>49.340229957745592</v>
          </cell>
          <cell r="BD324">
            <v>52.100939809816062</v>
          </cell>
          <cell r="BE324">
            <v>56.809791324876961</v>
          </cell>
        </row>
        <row r="325">
          <cell r="AD325">
            <v>83.346006411527597</v>
          </cell>
          <cell r="AE325">
            <v>85.461355813326847</v>
          </cell>
          <cell r="AF325">
            <v>88.461695649174914</v>
          </cell>
          <cell r="AG325">
            <v>93.494498109481597</v>
          </cell>
          <cell r="AH325">
            <v>102.37888427495307</v>
          </cell>
          <cell r="BA325">
            <v>45.91387636794515</v>
          </cell>
          <cell r="BB325">
            <v>47.411272163221085</v>
          </cell>
          <cell r="BC325">
            <v>49.360889736742131</v>
          </cell>
          <cell r="BD325">
            <v>52.120893150612112</v>
          </cell>
          <cell r="BE325">
            <v>56.831999074260068</v>
          </cell>
        </row>
        <row r="326">
          <cell r="AD326">
            <v>83.390213013956213</v>
          </cell>
          <cell r="AE326">
            <v>85.506238229908845</v>
          </cell>
          <cell r="AF326">
            <v>88.512466699385826</v>
          </cell>
          <cell r="AG326">
            <v>93.541711155709422</v>
          </cell>
          <cell r="AH326">
            <v>102.42378251369445</v>
          </cell>
          <cell r="BA326">
            <v>45.936193251167253</v>
          </cell>
          <cell r="BB326">
            <v>47.432059701543984</v>
          </cell>
          <cell r="BC326">
            <v>49.381549515738669</v>
          </cell>
          <cell r="BD326">
            <v>52.140846491408155</v>
          </cell>
          <cell r="BE326">
            <v>56.854206823643175</v>
          </cell>
        </row>
        <row r="327">
          <cell r="AD327">
            <v>83.434419616384815</v>
          </cell>
          <cell r="AE327">
            <v>85.551120646490844</v>
          </cell>
          <cell r="AF327">
            <v>88.563237749596723</v>
          </cell>
          <cell r="AG327">
            <v>93.588924201937246</v>
          </cell>
          <cell r="AH327">
            <v>102.46868075243583</v>
          </cell>
          <cell r="BA327">
            <v>45.958510134389357</v>
          </cell>
          <cell r="BB327">
            <v>47.452847239866877</v>
          </cell>
          <cell r="BC327">
            <v>49.402209294735208</v>
          </cell>
          <cell r="BD327">
            <v>52.160799832204205</v>
          </cell>
          <cell r="BE327">
            <v>56.876414573026281</v>
          </cell>
        </row>
        <row r="328">
          <cell r="AD328">
            <v>83.478626218813432</v>
          </cell>
          <cell r="AE328">
            <v>85.596003063072843</v>
          </cell>
          <cell r="AF328">
            <v>88.614008799807635</v>
          </cell>
          <cell r="AG328">
            <v>93.63613724816507</v>
          </cell>
          <cell r="AH328">
            <v>102.51357899117721</v>
          </cell>
          <cell r="BA328">
            <v>45.98082701761146</v>
          </cell>
          <cell r="BB328">
            <v>47.473634778189769</v>
          </cell>
          <cell r="BC328">
            <v>49.422869073731739</v>
          </cell>
          <cell r="BD328">
            <v>52.180753173000248</v>
          </cell>
          <cell r="BE328">
            <v>56.898622322409395</v>
          </cell>
        </row>
        <row r="329">
          <cell r="AD329">
            <v>83.522832821242034</v>
          </cell>
          <cell r="AE329">
            <v>85.640885479654855</v>
          </cell>
          <cell r="AF329">
            <v>88.664779850018547</v>
          </cell>
          <cell r="AG329">
            <v>93.683350294392895</v>
          </cell>
          <cell r="AH329">
            <v>102.55847722991859</v>
          </cell>
          <cell r="BA329">
            <v>46.002713830586146</v>
          </cell>
          <cell r="BB329">
            <v>47.494422316512662</v>
          </cell>
          <cell r="BC329">
            <v>49.443528852728278</v>
          </cell>
          <cell r="BD329">
            <v>52.200706513796298</v>
          </cell>
          <cell r="BE329">
            <v>56.920830071792501</v>
          </cell>
        </row>
        <row r="330">
          <cell r="AD330">
            <v>83.56703942367065</v>
          </cell>
          <cell r="AE330">
            <v>85.685767896236854</v>
          </cell>
          <cell r="AF330">
            <v>88.715550900229445</v>
          </cell>
          <cell r="AG330">
            <v>93.730563340620719</v>
          </cell>
          <cell r="AH330">
            <v>102.60337546865996</v>
          </cell>
          <cell r="BA330">
            <v>46.021977873404879</v>
          </cell>
          <cell r="BB330">
            <v>47.515209854835554</v>
          </cell>
          <cell r="BC330">
            <v>49.464188631724817</v>
          </cell>
          <cell r="BD330">
            <v>52.220659854592348</v>
          </cell>
          <cell r="BE330">
            <v>56.943037821175608</v>
          </cell>
        </row>
        <row r="331">
          <cell r="AD331">
            <v>83.611246026099252</v>
          </cell>
          <cell r="AE331">
            <v>85.730650312818852</v>
          </cell>
          <cell r="AF331">
            <v>88.766321950440357</v>
          </cell>
          <cell r="AG331">
            <v>93.777776386848544</v>
          </cell>
          <cell r="AH331">
            <v>102.64827370740134</v>
          </cell>
          <cell r="BA331">
            <v>46.041241916223605</v>
          </cell>
          <cell r="BB331">
            <v>47.535997393158453</v>
          </cell>
          <cell r="BC331">
            <v>49.484848410721355</v>
          </cell>
          <cell r="BD331">
            <v>52.240613195388391</v>
          </cell>
          <cell r="BE331">
            <v>56.965245570558714</v>
          </cell>
        </row>
        <row r="332">
          <cell r="AD332">
            <v>83.655452628527868</v>
          </cell>
          <cell r="AE332">
            <v>85.775532729400851</v>
          </cell>
          <cell r="AF332">
            <v>88.817093000651269</v>
          </cell>
          <cell r="AG332">
            <v>93.824989433076368</v>
          </cell>
          <cell r="AH332">
            <v>102.69317194614273</v>
          </cell>
          <cell r="BA332">
            <v>46.060505959042331</v>
          </cell>
          <cell r="BB332">
            <v>47.556784931481346</v>
          </cell>
          <cell r="BC332">
            <v>49.505508189717887</v>
          </cell>
          <cell r="BD332">
            <v>52.260566536184442</v>
          </cell>
          <cell r="BE332">
            <v>56.987453319941828</v>
          </cell>
        </row>
        <row r="333">
          <cell r="AD333">
            <v>83.69965923095647</v>
          </cell>
          <cell r="AE333">
            <v>85.820415145982849</v>
          </cell>
          <cell r="AF333">
            <v>88.867864050862167</v>
          </cell>
          <cell r="AG333">
            <v>93.872202479304192</v>
          </cell>
          <cell r="AH333">
            <v>102.73807018488411</v>
          </cell>
          <cell r="BA333">
            <v>46.079770001861057</v>
          </cell>
          <cell r="BB333">
            <v>47.577572469804238</v>
          </cell>
          <cell r="BC333">
            <v>49.526167968714425</v>
          </cell>
          <cell r="BD333">
            <v>52.280519876980485</v>
          </cell>
          <cell r="BE333">
            <v>57.008345591208631</v>
          </cell>
        </row>
        <row r="334">
          <cell r="AD334">
            <v>83.743865833385087</v>
          </cell>
          <cell r="AE334">
            <v>85.865297562564862</v>
          </cell>
          <cell r="AF334">
            <v>88.918635101073079</v>
          </cell>
          <cell r="AG334">
            <v>93.919415525532017</v>
          </cell>
          <cell r="AH334">
            <v>102.78296842362549</v>
          </cell>
          <cell r="BA334">
            <v>46.099034044679783</v>
          </cell>
          <cell r="BB334">
            <v>47.598360008127131</v>
          </cell>
          <cell r="BC334">
            <v>49.546827747710964</v>
          </cell>
          <cell r="BD334">
            <v>52.300473217776535</v>
          </cell>
          <cell r="BE334">
            <v>57.027529471561998</v>
          </cell>
        </row>
        <row r="335">
          <cell r="AD335">
            <v>83.788072435813689</v>
          </cell>
          <cell r="AE335">
            <v>85.910179979146861</v>
          </cell>
          <cell r="AF335">
            <v>88.969406151283977</v>
          </cell>
          <cell r="AG335">
            <v>93.966628571759841</v>
          </cell>
          <cell r="AH335">
            <v>102.82786666236686</v>
          </cell>
          <cell r="BA335">
            <v>46.118298087498509</v>
          </cell>
          <cell r="BB335">
            <v>47.619147546450023</v>
          </cell>
          <cell r="BC335">
            <v>49.567487526707502</v>
          </cell>
          <cell r="BD335">
            <v>52.320426558572585</v>
          </cell>
          <cell r="BE335">
            <v>57.046713351915365</v>
          </cell>
        </row>
        <row r="336">
          <cell r="AD336">
            <v>83.832279038242305</v>
          </cell>
          <cell r="AE336">
            <v>85.955062395728859</v>
          </cell>
          <cell r="AF336">
            <v>89.018466905731287</v>
          </cell>
          <cell r="AG336">
            <v>94.012923283729691</v>
          </cell>
          <cell r="AH336">
            <v>102.87276490110824</v>
          </cell>
          <cell r="BA336">
            <v>46.137562130317242</v>
          </cell>
          <cell r="BB336">
            <v>47.639935084772922</v>
          </cell>
          <cell r="BC336">
            <v>49.588147305704041</v>
          </cell>
          <cell r="BD336">
            <v>52.340379899368628</v>
          </cell>
          <cell r="BE336">
            <v>57.065897232268732</v>
          </cell>
        </row>
        <row r="337">
          <cell r="AD337">
            <v>83.876485640670907</v>
          </cell>
          <cell r="AE337">
            <v>85.999944812310858</v>
          </cell>
          <cell r="AF337">
            <v>89.064934410075779</v>
          </cell>
          <cell r="AG337">
            <v>94.057003939090123</v>
          </cell>
          <cell r="AH337">
            <v>102.91766313984962</v>
          </cell>
          <cell r="BA337">
            <v>46.156826173135968</v>
          </cell>
          <cell r="BB337">
            <v>47.660722623095815</v>
          </cell>
          <cell r="BC337">
            <v>49.608807084700572</v>
          </cell>
          <cell r="BD337">
            <v>52.360333240164678</v>
          </cell>
          <cell r="BE337">
            <v>57.085081112622099</v>
          </cell>
        </row>
        <row r="338">
          <cell r="AD338">
            <v>83.920692243099523</v>
          </cell>
          <cell r="AE338">
            <v>86.041129946887025</v>
          </cell>
          <cell r="AF338">
            <v>89.11140191442027</v>
          </cell>
          <cell r="AG338">
            <v>94.101084594450555</v>
          </cell>
          <cell r="AH338">
            <v>102.962561378591</v>
          </cell>
          <cell r="BA338">
            <v>46.176090215954694</v>
          </cell>
          <cell r="BB338">
            <v>47.681510161418707</v>
          </cell>
          <cell r="BC338">
            <v>49.629466863697111</v>
          </cell>
          <cell r="BD338">
            <v>52.380286580960728</v>
          </cell>
          <cell r="BE338">
            <v>57.104264992975466</v>
          </cell>
        </row>
        <row r="339">
          <cell r="AD339">
            <v>83.964898845528126</v>
          </cell>
          <cell r="AE339">
            <v>86.082310529666103</v>
          </cell>
          <cell r="AF339">
            <v>89.157869418764761</v>
          </cell>
          <cell r="AG339">
            <v>94.145165249810972</v>
          </cell>
          <cell r="AH339">
            <v>103.00673656424885</v>
          </cell>
          <cell r="BA339">
            <v>46.19535425877342</v>
          </cell>
          <cell r="BB339">
            <v>47.7022976997416</v>
          </cell>
          <cell r="BC339">
            <v>49.65012664269365</v>
          </cell>
          <cell r="BD339">
            <v>52.400239921756771</v>
          </cell>
          <cell r="BE339">
            <v>57.123448873328833</v>
          </cell>
        </row>
        <row r="340">
          <cell r="AD340">
            <v>84.008495683346354</v>
          </cell>
          <cell r="AE340">
            <v>86.12349111244518</v>
          </cell>
          <cell r="AF340">
            <v>89.204336923109267</v>
          </cell>
          <cell r="AG340">
            <v>94.189245905171404</v>
          </cell>
          <cell r="AH340">
            <v>103.04728286259964</v>
          </cell>
          <cell r="BA340">
            <v>46.214618301592147</v>
          </cell>
          <cell r="BB340">
            <v>47.723085238064499</v>
          </cell>
          <cell r="BC340">
            <v>49.670786421690188</v>
          </cell>
          <cell r="BD340">
            <v>52.420193262552822</v>
          </cell>
          <cell r="BE340">
            <v>57.1426327536822</v>
          </cell>
        </row>
        <row r="341">
          <cell r="AD341">
            <v>84.049741901856009</v>
          </cell>
          <cell r="AE341">
            <v>86.164671695224243</v>
          </cell>
          <cell r="AF341">
            <v>89.250804427453758</v>
          </cell>
          <cell r="AG341">
            <v>94.233326560531836</v>
          </cell>
          <cell r="AH341">
            <v>103.08782916095045</v>
          </cell>
          <cell r="BA341">
            <v>46.23388234441088</v>
          </cell>
          <cell r="BB341">
            <v>47.743872776387391</v>
          </cell>
          <cell r="BC341">
            <v>49.69144620068672</v>
          </cell>
          <cell r="BD341">
            <v>52.440146603348865</v>
          </cell>
          <cell r="BE341">
            <v>57.161816634035567</v>
          </cell>
        </row>
        <row r="342">
          <cell r="AD342">
            <v>84.090988120365651</v>
          </cell>
          <cell r="AE342">
            <v>86.20585227800332</v>
          </cell>
          <cell r="AF342">
            <v>89.29727193179825</v>
          </cell>
          <cell r="AG342">
            <v>94.277407215892268</v>
          </cell>
          <cell r="AH342">
            <v>103.12837545930124</v>
          </cell>
          <cell r="BA342">
            <v>46.253146387229606</v>
          </cell>
          <cell r="BB342">
            <v>47.764660314710284</v>
          </cell>
          <cell r="BC342">
            <v>49.712105979683258</v>
          </cell>
          <cell r="BD342">
            <v>52.460099944144915</v>
          </cell>
          <cell r="BE342">
            <v>57.181000514388934</v>
          </cell>
        </row>
        <row r="343">
          <cell r="AD343">
            <v>84.132234338875293</v>
          </cell>
          <cell r="AE343">
            <v>86.247032860782397</v>
          </cell>
          <cell r="AF343">
            <v>89.343739436142741</v>
          </cell>
          <cell r="AG343">
            <v>94.3214878712527</v>
          </cell>
          <cell r="AH343">
            <v>103.16892175765203</v>
          </cell>
          <cell r="BA343">
            <v>46.272410430048332</v>
          </cell>
          <cell r="BB343">
            <v>47.785447853033176</v>
          </cell>
          <cell r="BC343">
            <v>49.732765758679797</v>
          </cell>
          <cell r="BD343">
            <v>52.480053284940965</v>
          </cell>
          <cell r="BE343">
            <v>57.200184394742301</v>
          </cell>
        </row>
        <row r="344">
          <cell r="AD344">
            <v>84.173480557384934</v>
          </cell>
          <cell r="AE344">
            <v>86.288213443561474</v>
          </cell>
          <cell r="AF344">
            <v>89.390206940487232</v>
          </cell>
          <cell r="AG344">
            <v>94.365568526613131</v>
          </cell>
          <cell r="AH344">
            <v>103.20946805600283</v>
          </cell>
          <cell r="BA344">
            <v>46.291674472867058</v>
          </cell>
          <cell r="BB344">
            <v>47.806235391356068</v>
          </cell>
          <cell r="BC344">
            <v>49.753425537676335</v>
          </cell>
          <cell r="BD344">
            <v>52.500006625737008</v>
          </cell>
          <cell r="BE344">
            <v>57.219368275095675</v>
          </cell>
        </row>
        <row r="345">
          <cell r="AD345">
            <v>84.214726775894576</v>
          </cell>
          <cell r="AE345">
            <v>86.329394026340537</v>
          </cell>
          <cell r="AF345">
            <v>89.436674444831723</v>
          </cell>
          <cell r="AG345">
            <v>94.409649181973549</v>
          </cell>
          <cell r="AH345">
            <v>103.25001435435362</v>
          </cell>
          <cell r="BA345">
            <v>46.310938515685784</v>
          </cell>
          <cell r="BB345">
            <v>47.827022929678968</v>
          </cell>
          <cell r="BC345">
            <v>49.774085316672867</v>
          </cell>
          <cell r="BD345">
            <v>52.519959966533058</v>
          </cell>
          <cell r="BE345">
            <v>57.238552155449042</v>
          </cell>
        </row>
        <row r="346">
          <cell r="AD346">
            <v>84.255972994404218</v>
          </cell>
          <cell r="AE346">
            <v>86.370574609119615</v>
          </cell>
          <cell r="AF346">
            <v>89.483141949176215</v>
          </cell>
          <cell r="AG346">
            <v>94.453729837333981</v>
          </cell>
          <cell r="AH346">
            <v>103.29056065270443</v>
          </cell>
          <cell r="BA346">
            <v>46.330202558504517</v>
          </cell>
          <cell r="BB346">
            <v>47.84781046800186</v>
          </cell>
          <cell r="BC346">
            <v>49.794745095669406</v>
          </cell>
          <cell r="BD346">
            <v>52.539913307329101</v>
          </cell>
          <cell r="BE346">
            <v>57.257736035802409</v>
          </cell>
        </row>
        <row r="347">
          <cell r="AD347">
            <v>84.297219212913859</v>
          </cell>
          <cell r="AE347">
            <v>86.411755191898692</v>
          </cell>
          <cell r="AF347">
            <v>89.529609453520706</v>
          </cell>
          <cell r="AG347">
            <v>94.497810492694413</v>
          </cell>
          <cell r="AH347">
            <v>103.33110695105522</v>
          </cell>
          <cell r="BA347">
            <v>46.349466601323243</v>
          </cell>
          <cell r="BB347">
            <v>47.868598006324753</v>
          </cell>
          <cell r="BC347">
            <v>49.815404874665944</v>
          </cell>
          <cell r="BD347">
            <v>52.559866648125151</v>
          </cell>
          <cell r="BE347">
            <v>57.276919916155776</v>
          </cell>
        </row>
        <row r="348">
          <cell r="AD348">
            <v>84.338465431423501</v>
          </cell>
          <cell r="AE348">
            <v>86.452935774677769</v>
          </cell>
          <cell r="AF348">
            <v>89.576076957865197</v>
          </cell>
          <cell r="AG348">
            <v>94.541891148054845</v>
          </cell>
          <cell r="AH348">
            <v>103.37165324940601</v>
          </cell>
          <cell r="BA348">
            <v>46.368730644141969</v>
          </cell>
          <cell r="BB348">
            <v>47.889385544647645</v>
          </cell>
          <cell r="BC348">
            <v>49.836064653662483</v>
          </cell>
          <cell r="BD348">
            <v>52.579819988921201</v>
          </cell>
          <cell r="BE348">
            <v>57.296103796509144</v>
          </cell>
        </row>
        <row r="349">
          <cell r="AD349">
            <v>84.379711649933142</v>
          </cell>
          <cell r="AE349">
            <v>86.494116357456846</v>
          </cell>
          <cell r="AF349">
            <v>89.622544462209689</v>
          </cell>
          <cell r="AG349">
            <v>94.585971803415276</v>
          </cell>
          <cell r="AH349">
            <v>103.41219954775681</v>
          </cell>
          <cell r="BA349">
            <v>46.387994686960695</v>
          </cell>
          <cell r="BB349">
            <v>47.910173082970537</v>
          </cell>
          <cell r="BC349">
            <v>49.856724432659014</v>
          </cell>
          <cell r="BD349">
            <v>52.599773329717245</v>
          </cell>
          <cell r="BE349">
            <v>57.315287676862511</v>
          </cell>
        </row>
        <row r="350">
          <cell r="AD350">
            <v>84.420957868442784</v>
          </cell>
          <cell r="AE350">
            <v>86.535296940235909</v>
          </cell>
          <cell r="AF350">
            <v>89.66901196655418</v>
          </cell>
          <cell r="AG350">
            <v>94.630052458775694</v>
          </cell>
          <cell r="AH350">
            <v>103.4527458461076</v>
          </cell>
          <cell r="BA350">
            <v>46.407258729779421</v>
          </cell>
          <cell r="BB350">
            <v>47.930960621293437</v>
          </cell>
          <cell r="BC350">
            <v>49.877384211655553</v>
          </cell>
          <cell r="BD350">
            <v>52.619726670513295</v>
          </cell>
          <cell r="BE350">
            <v>57.334471557215878</v>
          </cell>
        </row>
        <row r="351">
          <cell r="AD351">
            <v>84.462204086952426</v>
          </cell>
          <cell r="AE351">
            <v>86.576477523014987</v>
          </cell>
          <cell r="AF351">
            <v>89.715479470898671</v>
          </cell>
          <cell r="AG351">
            <v>94.674133114136126</v>
          </cell>
          <cell r="AH351">
            <v>103.49329214445841</v>
          </cell>
          <cell r="BA351">
            <v>46.426522772598148</v>
          </cell>
          <cell r="BB351">
            <v>47.951748159616329</v>
          </cell>
          <cell r="BC351">
            <v>49.898043990652091</v>
          </cell>
          <cell r="BD351">
            <v>52.639680011309345</v>
          </cell>
          <cell r="BE351">
            <v>57.353655437569245</v>
          </cell>
        </row>
        <row r="352">
          <cell r="AD352">
            <v>84.503450305462081</v>
          </cell>
          <cell r="AE352">
            <v>86.617658105794064</v>
          </cell>
          <cell r="AF352">
            <v>89.761946975243163</v>
          </cell>
          <cell r="AG352">
            <v>94.718213769496558</v>
          </cell>
          <cell r="AH352">
            <v>103.5338384428092</v>
          </cell>
          <cell r="BA352">
            <v>46.445786815416881</v>
          </cell>
          <cell r="BB352">
            <v>47.972535697939222</v>
          </cell>
          <cell r="BC352">
            <v>49.91870376964863</v>
          </cell>
          <cell r="BD352">
            <v>52.659633352105388</v>
          </cell>
          <cell r="BE352">
            <v>57.372839317922612</v>
          </cell>
        </row>
        <row r="353">
          <cell r="AD353">
            <v>84.544696523971723</v>
          </cell>
          <cell r="AE353">
            <v>86.658838688573141</v>
          </cell>
          <cell r="AF353">
            <v>89.808414479587654</v>
          </cell>
          <cell r="AG353">
            <v>94.762294424856989</v>
          </cell>
          <cell r="AH353">
            <v>103.57438474115999</v>
          </cell>
          <cell r="BA353">
            <v>46.465050858235607</v>
          </cell>
          <cell r="BB353">
            <v>47.993323236262114</v>
          </cell>
          <cell r="BC353">
            <v>49.939363548645169</v>
          </cell>
          <cell r="BD353">
            <v>52.679586692901438</v>
          </cell>
          <cell r="BE353">
            <v>57.392023198275979</v>
          </cell>
        </row>
        <row r="354">
          <cell r="AD354">
            <v>84.585942742481365</v>
          </cell>
          <cell r="AE354">
            <v>86.700019271352204</v>
          </cell>
          <cell r="AF354">
            <v>89.854881983932145</v>
          </cell>
          <cell r="AG354">
            <v>94.806375080217421</v>
          </cell>
          <cell r="AH354">
            <v>103.61493103951079</v>
          </cell>
          <cell r="BA354">
            <v>46.484314901054333</v>
          </cell>
          <cell r="BB354">
            <v>48.012182251254622</v>
          </cell>
          <cell r="BC354">
            <v>49.9600233276417</v>
          </cell>
          <cell r="BD354">
            <v>52.699540033697481</v>
          </cell>
          <cell r="BE354">
            <v>57.411207078629346</v>
          </cell>
        </row>
        <row r="355">
          <cell r="AD355">
            <v>84.627188960991006</v>
          </cell>
          <cell r="AE355">
            <v>86.741199854131281</v>
          </cell>
          <cell r="AF355">
            <v>89.901349488276637</v>
          </cell>
          <cell r="AG355">
            <v>94.850455735577853</v>
          </cell>
          <cell r="AH355">
            <v>103.65547733786158</v>
          </cell>
          <cell r="BA355">
            <v>46.503578943873059</v>
          </cell>
          <cell r="BB355">
            <v>48.030128751164234</v>
          </cell>
          <cell r="BC355">
            <v>49.980683106638239</v>
          </cell>
          <cell r="BD355">
            <v>52.719493374493531</v>
          </cell>
          <cell r="BE355">
            <v>57.430390958982713</v>
          </cell>
        </row>
        <row r="356">
          <cell r="AD356">
            <v>84.668435179500648</v>
          </cell>
          <cell r="AE356">
            <v>86.782380436910358</v>
          </cell>
          <cell r="AF356">
            <v>89.947816992621142</v>
          </cell>
          <cell r="AG356">
            <v>94.894536390938271</v>
          </cell>
          <cell r="AH356">
            <v>103.69602363621237</v>
          </cell>
          <cell r="BA356">
            <v>46.522842986691785</v>
          </cell>
          <cell r="BB356">
            <v>48.048075251073854</v>
          </cell>
          <cell r="BC356">
            <v>50.00115951426713</v>
          </cell>
          <cell r="BD356">
            <v>52.739446715289581</v>
          </cell>
          <cell r="BE356">
            <v>57.44957483933608</v>
          </cell>
        </row>
        <row r="357">
          <cell r="AD357">
            <v>84.709681398010289</v>
          </cell>
          <cell r="AE357">
            <v>86.823561019689436</v>
          </cell>
          <cell r="AF357">
            <v>89.994284496965633</v>
          </cell>
          <cell r="AG357">
            <v>94.938617046298702</v>
          </cell>
          <cell r="AH357">
            <v>103.73656993456318</v>
          </cell>
          <cell r="BA357">
            <v>46.542107029510518</v>
          </cell>
          <cell r="BB357">
            <v>48.066021750983474</v>
          </cell>
          <cell r="BC357">
            <v>50.018998195299922</v>
          </cell>
          <cell r="BD357">
            <v>52.759400056085624</v>
          </cell>
          <cell r="BE357">
            <v>57.468758719689447</v>
          </cell>
        </row>
        <row r="358">
          <cell r="AD358">
            <v>84.750927616519931</v>
          </cell>
          <cell r="AE358">
            <v>86.864741602468499</v>
          </cell>
          <cell r="AF358">
            <v>90.036066635925749</v>
          </cell>
          <cell r="AG358">
            <v>94.982697701659134</v>
          </cell>
          <cell r="AH358">
            <v>103.77711623291397</v>
          </cell>
          <cell r="BA358">
            <v>46.561371072329244</v>
          </cell>
          <cell r="BB358">
            <v>48.083968250893093</v>
          </cell>
          <cell r="BC358">
            <v>50.036836876332707</v>
          </cell>
          <cell r="BD358">
            <v>52.779353396881675</v>
          </cell>
          <cell r="BE358">
            <v>57.487942600042821</v>
          </cell>
        </row>
        <row r="359">
          <cell r="AD359">
            <v>84.792173835029573</v>
          </cell>
          <cell r="AE359">
            <v>86.905922185247576</v>
          </cell>
          <cell r="AF359">
            <v>90.077191648383845</v>
          </cell>
          <cell r="AG359">
            <v>95.024001308619916</v>
          </cell>
          <cell r="AH359">
            <v>103.81766253126477</v>
          </cell>
          <cell r="BA359">
            <v>46.58063511514797</v>
          </cell>
          <cell r="BB359">
            <v>48.101914750802706</v>
          </cell>
          <cell r="BC359">
            <v>50.054675557365492</v>
          </cell>
          <cell r="BD359">
            <v>52.799306737677718</v>
          </cell>
          <cell r="BE359">
            <v>57.507126480396188</v>
          </cell>
        </row>
        <row r="360">
          <cell r="AD360">
            <v>84.833420053539214</v>
          </cell>
          <cell r="AE360">
            <v>86.947102768026653</v>
          </cell>
          <cell r="AF360">
            <v>90.118316660841927</v>
          </cell>
          <cell r="AG360">
            <v>95.063510581451752</v>
          </cell>
          <cell r="AH360">
            <v>103.85820882961556</v>
          </cell>
          <cell r="BA360">
            <v>46.599899157966696</v>
          </cell>
          <cell r="BB360">
            <v>48.119861250712326</v>
          </cell>
          <cell r="BC360">
            <v>50.072514238398277</v>
          </cell>
          <cell r="BD360">
            <v>52.819260078473768</v>
          </cell>
          <cell r="BE360">
            <v>57.526310360749555</v>
          </cell>
        </row>
        <row r="361">
          <cell r="AD361">
            <v>84.874666272048856</v>
          </cell>
          <cell r="AE361">
            <v>86.98828335080573</v>
          </cell>
          <cell r="AF361">
            <v>90.159441673300023</v>
          </cell>
          <cell r="AG361">
            <v>95.103019854283588</v>
          </cell>
          <cell r="AH361">
            <v>103.89875512796635</v>
          </cell>
          <cell r="BA361">
            <v>46.619163200785422</v>
          </cell>
          <cell r="BB361">
            <v>48.137807750621946</v>
          </cell>
          <cell r="BC361">
            <v>50.090352919431069</v>
          </cell>
          <cell r="BD361">
            <v>52.839213419269818</v>
          </cell>
          <cell r="BE361">
            <v>57.545494241102922</v>
          </cell>
        </row>
        <row r="362">
          <cell r="AD362">
            <v>84.915912490558497</v>
          </cell>
          <cell r="AE362">
            <v>87.027010646912942</v>
          </cell>
          <cell r="AF362">
            <v>90.200566685758119</v>
          </cell>
          <cell r="AG362">
            <v>95.142529127115409</v>
          </cell>
          <cell r="AH362">
            <v>103.93930142631716</v>
          </cell>
          <cell r="BA362">
            <v>46.638427243604156</v>
          </cell>
          <cell r="BB362">
            <v>48.155754250531558</v>
          </cell>
          <cell r="BC362">
            <v>50.108191600463854</v>
          </cell>
          <cell r="BD362">
            <v>52.859166760065861</v>
          </cell>
          <cell r="BE362">
            <v>57.564678121456289</v>
          </cell>
        </row>
        <row r="363">
          <cell r="AD363">
            <v>84.957158709068153</v>
          </cell>
          <cell r="AE363">
            <v>87.064762367263285</v>
          </cell>
          <cell r="AF363">
            <v>90.241691698216215</v>
          </cell>
          <cell r="AG363">
            <v>95.182038399947245</v>
          </cell>
          <cell r="AH363">
            <v>103.97984772466795</v>
          </cell>
          <cell r="BA363">
            <v>46.657691286422882</v>
          </cell>
          <cell r="BB363">
            <v>48.173700750441178</v>
          </cell>
          <cell r="BC363">
            <v>50.126030281496639</v>
          </cell>
          <cell r="BD363">
            <v>52.879120100861911</v>
          </cell>
          <cell r="BE363">
            <v>57.583862001809656</v>
          </cell>
        </row>
      </sheetData>
      <sheetData sheetId="2"/>
      <sheetData sheetId="3"/>
      <sheetData sheetId="4">
        <row r="4">
          <cell r="BN4">
            <v>1200</v>
          </cell>
          <cell r="BO4">
            <v>1200</v>
          </cell>
          <cell r="BP4">
            <v>1200</v>
          </cell>
          <cell r="BQ4">
            <v>1200</v>
          </cell>
          <cell r="BR4">
            <v>1200</v>
          </cell>
        </row>
        <row r="5">
          <cell r="BN5">
            <v>3600</v>
          </cell>
          <cell r="BO5">
            <v>3600</v>
          </cell>
          <cell r="BP5">
            <v>3600</v>
          </cell>
          <cell r="BQ5">
            <v>3600</v>
          </cell>
          <cell r="BR5">
            <v>3600</v>
          </cell>
        </row>
        <row r="6">
          <cell r="BN6">
            <v>6000</v>
          </cell>
          <cell r="BO6">
            <v>6000</v>
          </cell>
          <cell r="BP6">
            <v>6000</v>
          </cell>
          <cell r="BQ6">
            <v>6000</v>
          </cell>
          <cell r="BR6">
            <v>6000</v>
          </cell>
        </row>
        <row r="7">
          <cell r="BN7">
            <v>8400</v>
          </cell>
          <cell r="BO7">
            <v>8400</v>
          </cell>
          <cell r="BP7">
            <v>8400</v>
          </cell>
          <cell r="BQ7">
            <v>8400</v>
          </cell>
          <cell r="BR7">
            <v>8400</v>
          </cell>
        </row>
        <row r="8">
          <cell r="BN8">
            <v>10800</v>
          </cell>
          <cell r="BO8">
            <v>10800</v>
          </cell>
          <cell r="BP8">
            <v>10800</v>
          </cell>
          <cell r="BQ8">
            <v>10800</v>
          </cell>
          <cell r="BR8">
            <v>10800</v>
          </cell>
        </row>
        <row r="9">
          <cell r="BN9">
            <v>13200</v>
          </cell>
          <cell r="BO9">
            <v>13200</v>
          </cell>
          <cell r="BP9">
            <v>13200</v>
          </cell>
          <cell r="BQ9">
            <v>13200</v>
          </cell>
          <cell r="BR9">
            <v>13200</v>
          </cell>
        </row>
        <row r="10">
          <cell r="BN10">
            <v>15600</v>
          </cell>
          <cell r="BO10">
            <v>15600</v>
          </cell>
          <cell r="BP10">
            <v>15600</v>
          </cell>
          <cell r="BQ10">
            <v>15600</v>
          </cell>
          <cell r="BR10">
            <v>15600</v>
          </cell>
        </row>
        <row r="11">
          <cell r="BN11">
            <v>18000</v>
          </cell>
          <cell r="BO11">
            <v>18000</v>
          </cell>
          <cell r="BP11">
            <v>18000</v>
          </cell>
          <cell r="BQ11">
            <v>18000</v>
          </cell>
          <cell r="BR11">
            <v>18000</v>
          </cell>
        </row>
        <row r="12">
          <cell r="BN12">
            <v>20400</v>
          </cell>
          <cell r="BO12">
            <v>20400</v>
          </cell>
          <cell r="BP12">
            <v>20400</v>
          </cell>
          <cell r="BQ12">
            <v>20400</v>
          </cell>
          <cell r="BR12">
            <v>20400</v>
          </cell>
        </row>
        <row r="13">
          <cell r="BN13">
            <v>22800</v>
          </cell>
          <cell r="BO13">
            <v>22800</v>
          </cell>
          <cell r="BP13">
            <v>22800</v>
          </cell>
          <cell r="BQ13">
            <v>22800</v>
          </cell>
          <cell r="BR13">
            <v>22800</v>
          </cell>
        </row>
        <row r="14">
          <cell r="BN14">
            <v>24000</v>
          </cell>
          <cell r="BO14">
            <v>24000</v>
          </cell>
          <cell r="BP14">
            <v>24000</v>
          </cell>
          <cell r="BQ14">
            <v>24000</v>
          </cell>
          <cell r="BR14">
            <v>24000</v>
          </cell>
        </row>
        <row r="15">
          <cell r="BN15">
            <v>25200</v>
          </cell>
          <cell r="BO15">
            <v>25200</v>
          </cell>
          <cell r="BP15">
            <v>25200</v>
          </cell>
          <cell r="BQ15">
            <v>25200</v>
          </cell>
          <cell r="BR15">
            <v>25200</v>
          </cell>
        </row>
        <row r="16">
          <cell r="BN16">
            <v>26400</v>
          </cell>
          <cell r="BO16">
            <v>26400</v>
          </cell>
          <cell r="BP16">
            <v>26400</v>
          </cell>
          <cell r="BQ16">
            <v>26400</v>
          </cell>
          <cell r="BR16">
            <v>26400</v>
          </cell>
        </row>
        <row r="17">
          <cell r="BN17">
            <v>27600</v>
          </cell>
          <cell r="BO17">
            <v>27600</v>
          </cell>
          <cell r="BP17">
            <v>27600</v>
          </cell>
          <cell r="BQ17">
            <v>27600</v>
          </cell>
          <cell r="BR17">
            <v>27600</v>
          </cell>
        </row>
        <row r="18">
          <cell r="BN18">
            <v>28800</v>
          </cell>
          <cell r="BO18">
            <v>28800</v>
          </cell>
          <cell r="BP18">
            <v>28800</v>
          </cell>
          <cell r="BQ18">
            <v>28800</v>
          </cell>
          <cell r="BR18">
            <v>28800</v>
          </cell>
        </row>
        <row r="19">
          <cell r="BN19">
            <v>30000</v>
          </cell>
          <cell r="BO19">
            <v>30000</v>
          </cell>
          <cell r="BP19">
            <v>30000</v>
          </cell>
          <cell r="BQ19">
            <v>30000</v>
          </cell>
          <cell r="BR19">
            <v>30000</v>
          </cell>
        </row>
        <row r="20">
          <cell r="BN20">
            <v>31200</v>
          </cell>
          <cell r="BO20">
            <v>31200</v>
          </cell>
          <cell r="BP20">
            <v>31200</v>
          </cell>
          <cell r="BQ20">
            <v>31200</v>
          </cell>
          <cell r="BR20">
            <v>31200</v>
          </cell>
        </row>
        <row r="21">
          <cell r="BN21">
            <v>32400</v>
          </cell>
          <cell r="BO21">
            <v>32400</v>
          </cell>
          <cell r="BP21">
            <v>32400</v>
          </cell>
          <cell r="BQ21">
            <v>32400</v>
          </cell>
          <cell r="BR21">
            <v>32400</v>
          </cell>
        </row>
        <row r="22">
          <cell r="BN22">
            <v>33600</v>
          </cell>
          <cell r="BO22">
            <v>33600</v>
          </cell>
          <cell r="BP22">
            <v>33600</v>
          </cell>
          <cell r="BQ22">
            <v>33600</v>
          </cell>
          <cell r="BR22">
            <v>33600</v>
          </cell>
        </row>
        <row r="23">
          <cell r="BN23">
            <v>34800</v>
          </cell>
          <cell r="BO23">
            <v>34800</v>
          </cell>
          <cell r="BP23">
            <v>34800</v>
          </cell>
          <cell r="BQ23">
            <v>34800</v>
          </cell>
          <cell r="BR23">
            <v>34800</v>
          </cell>
        </row>
        <row r="24">
          <cell r="BN24">
            <v>36000</v>
          </cell>
          <cell r="BO24">
            <v>36000</v>
          </cell>
          <cell r="BP24">
            <v>36000</v>
          </cell>
          <cell r="BQ24">
            <v>36000</v>
          </cell>
          <cell r="BR24">
            <v>36000</v>
          </cell>
        </row>
        <row r="25">
          <cell r="BN25">
            <v>37200</v>
          </cell>
          <cell r="BO25">
            <v>37200</v>
          </cell>
          <cell r="BP25">
            <v>37200</v>
          </cell>
          <cell r="BQ25">
            <v>37200</v>
          </cell>
          <cell r="BR25">
            <v>37200</v>
          </cell>
        </row>
        <row r="26">
          <cell r="BN26">
            <v>38400</v>
          </cell>
          <cell r="BO26">
            <v>38400</v>
          </cell>
          <cell r="BP26">
            <v>38400</v>
          </cell>
          <cell r="BQ26">
            <v>38400</v>
          </cell>
          <cell r="BR26">
            <v>38400</v>
          </cell>
        </row>
        <row r="27">
          <cell r="BN27">
            <v>39600</v>
          </cell>
          <cell r="BO27">
            <v>39600</v>
          </cell>
          <cell r="BP27">
            <v>39600</v>
          </cell>
          <cell r="BQ27">
            <v>39600</v>
          </cell>
          <cell r="BR27">
            <v>39600</v>
          </cell>
        </row>
        <row r="28">
          <cell r="BN28">
            <v>40800</v>
          </cell>
          <cell r="BO28">
            <v>40800</v>
          </cell>
          <cell r="BP28">
            <v>40800</v>
          </cell>
          <cell r="BQ28">
            <v>40800</v>
          </cell>
          <cell r="BR28">
            <v>40800</v>
          </cell>
        </row>
        <row r="29">
          <cell r="BN29">
            <v>42000</v>
          </cell>
          <cell r="BO29">
            <v>42000</v>
          </cell>
          <cell r="BP29">
            <v>42000</v>
          </cell>
          <cell r="BQ29">
            <v>42000</v>
          </cell>
          <cell r="BR29">
            <v>42000</v>
          </cell>
        </row>
        <row r="30">
          <cell r="BN30">
            <v>43200</v>
          </cell>
          <cell r="BO30">
            <v>43200</v>
          </cell>
          <cell r="BP30">
            <v>43200</v>
          </cell>
          <cell r="BQ30">
            <v>43200</v>
          </cell>
          <cell r="BR30">
            <v>43200</v>
          </cell>
        </row>
        <row r="31">
          <cell r="BN31">
            <v>44400</v>
          </cell>
          <cell r="BO31">
            <v>44400</v>
          </cell>
          <cell r="BP31">
            <v>44400</v>
          </cell>
          <cell r="BQ31">
            <v>44400</v>
          </cell>
          <cell r="BR31">
            <v>44400</v>
          </cell>
        </row>
        <row r="32">
          <cell r="BN32">
            <v>45600</v>
          </cell>
          <cell r="BO32">
            <v>45600</v>
          </cell>
          <cell r="BP32">
            <v>45600</v>
          </cell>
          <cell r="BQ32">
            <v>45600</v>
          </cell>
          <cell r="BR32">
            <v>45600</v>
          </cell>
        </row>
        <row r="33">
          <cell r="BN33">
            <v>46800</v>
          </cell>
          <cell r="BO33">
            <v>46800</v>
          </cell>
          <cell r="BP33">
            <v>46800</v>
          </cell>
          <cell r="BQ33">
            <v>46800</v>
          </cell>
          <cell r="BR33">
            <v>46800</v>
          </cell>
        </row>
        <row r="34">
          <cell r="BN34">
            <v>48000</v>
          </cell>
          <cell r="BO34">
            <v>48000</v>
          </cell>
          <cell r="BP34">
            <v>48000</v>
          </cell>
          <cell r="BQ34">
            <v>48000</v>
          </cell>
          <cell r="BR34">
            <v>48000</v>
          </cell>
        </row>
        <row r="35">
          <cell r="BN35">
            <v>49200</v>
          </cell>
          <cell r="BO35">
            <v>49200</v>
          </cell>
          <cell r="BP35">
            <v>49200</v>
          </cell>
          <cell r="BQ35">
            <v>49200</v>
          </cell>
          <cell r="BR35">
            <v>49200</v>
          </cell>
        </row>
        <row r="36">
          <cell r="BN36">
            <v>50400</v>
          </cell>
          <cell r="BO36">
            <v>50400</v>
          </cell>
          <cell r="BP36">
            <v>50400</v>
          </cell>
          <cell r="BQ36">
            <v>50400</v>
          </cell>
          <cell r="BR36">
            <v>50400</v>
          </cell>
        </row>
        <row r="37">
          <cell r="BN37">
            <v>51600</v>
          </cell>
          <cell r="BO37">
            <v>51600</v>
          </cell>
          <cell r="BP37">
            <v>51600</v>
          </cell>
          <cell r="BQ37">
            <v>51600</v>
          </cell>
          <cell r="BR37">
            <v>51600</v>
          </cell>
        </row>
        <row r="38">
          <cell r="BN38">
            <v>52800</v>
          </cell>
          <cell r="BO38">
            <v>52800</v>
          </cell>
          <cell r="BP38">
            <v>52800</v>
          </cell>
          <cell r="BQ38">
            <v>52800</v>
          </cell>
          <cell r="BR38">
            <v>52800</v>
          </cell>
        </row>
        <row r="39">
          <cell r="BN39">
            <v>54000</v>
          </cell>
          <cell r="BO39">
            <v>54000</v>
          </cell>
          <cell r="BP39">
            <v>54000</v>
          </cell>
          <cell r="BQ39">
            <v>54000</v>
          </cell>
          <cell r="BR39">
            <v>54000</v>
          </cell>
        </row>
        <row r="40">
          <cell r="BN40">
            <v>55200</v>
          </cell>
          <cell r="BO40">
            <v>55200</v>
          </cell>
          <cell r="BP40">
            <v>55200</v>
          </cell>
          <cell r="BQ40">
            <v>55200</v>
          </cell>
          <cell r="BR40">
            <v>55200</v>
          </cell>
        </row>
        <row r="41">
          <cell r="BN41">
            <v>56400</v>
          </cell>
          <cell r="BO41">
            <v>56400</v>
          </cell>
          <cell r="BP41">
            <v>56400</v>
          </cell>
          <cell r="BQ41">
            <v>56400</v>
          </cell>
          <cell r="BR41">
            <v>56400</v>
          </cell>
        </row>
        <row r="42">
          <cell r="BN42">
            <v>57600</v>
          </cell>
          <cell r="BO42">
            <v>57600</v>
          </cell>
          <cell r="BP42">
            <v>57600</v>
          </cell>
          <cell r="BQ42">
            <v>57600</v>
          </cell>
          <cell r="BR42">
            <v>57600</v>
          </cell>
        </row>
        <row r="43">
          <cell r="BN43">
            <v>58800</v>
          </cell>
          <cell r="BO43">
            <v>58800</v>
          </cell>
          <cell r="BP43">
            <v>58800</v>
          </cell>
          <cell r="BQ43">
            <v>58800</v>
          </cell>
          <cell r="BR43">
            <v>58800</v>
          </cell>
        </row>
        <row r="44">
          <cell r="BN44">
            <v>60000</v>
          </cell>
          <cell r="BO44">
            <v>60000</v>
          </cell>
          <cell r="BP44">
            <v>60000</v>
          </cell>
          <cell r="BQ44">
            <v>60000</v>
          </cell>
          <cell r="BR44">
            <v>60000</v>
          </cell>
        </row>
        <row r="45">
          <cell r="BN45">
            <v>61200</v>
          </cell>
          <cell r="BO45">
            <v>61200</v>
          </cell>
          <cell r="BP45">
            <v>61200</v>
          </cell>
          <cell r="BQ45">
            <v>61200</v>
          </cell>
          <cell r="BR45">
            <v>61200</v>
          </cell>
        </row>
        <row r="46">
          <cell r="BN46">
            <v>62400</v>
          </cell>
          <cell r="BO46">
            <v>62400</v>
          </cell>
          <cell r="BP46">
            <v>62400</v>
          </cell>
          <cell r="BQ46">
            <v>62400</v>
          </cell>
          <cell r="BR46">
            <v>62400</v>
          </cell>
        </row>
        <row r="47">
          <cell r="BN47">
            <v>63600</v>
          </cell>
          <cell r="BO47">
            <v>63600</v>
          </cell>
          <cell r="BP47">
            <v>63600</v>
          </cell>
          <cell r="BQ47">
            <v>63600</v>
          </cell>
          <cell r="BR47">
            <v>63600</v>
          </cell>
        </row>
        <row r="48">
          <cell r="BN48">
            <v>64800</v>
          </cell>
          <cell r="BO48">
            <v>64800</v>
          </cell>
          <cell r="BP48">
            <v>64800</v>
          </cell>
          <cell r="BQ48">
            <v>64800</v>
          </cell>
          <cell r="BR48">
            <v>64800</v>
          </cell>
        </row>
        <row r="49">
          <cell r="BN49">
            <v>66000</v>
          </cell>
          <cell r="BO49">
            <v>66000</v>
          </cell>
          <cell r="BP49">
            <v>66000</v>
          </cell>
          <cell r="BQ49">
            <v>66000</v>
          </cell>
          <cell r="BR49">
            <v>66000</v>
          </cell>
        </row>
        <row r="50">
          <cell r="BN50">
            <v>67200</v>
          </cell>
          <cell r="BO50">
            <v>67200</v>
          </cell>
          <cell r="BP50">
            <v>67200</v>
          </cell>
          <cell r="BQ50">
            <v>67200</v>
          </cell>
          <cell r="BR50">
            <v>67200</v>
          </cell>
        </row>
        <row r="51">
          <cell r="BN51">
            <v>68400</v>
          </cell>
          <cell r="BO51">
            <v>68400</v>
          </cell>
          <cell r="BP51">
            <v>68400</v>
          </cell>
          <cell r="BQ51">
            <v>68400</v>
          </cell>
          <cell r="BR51">
            <v>68400</v>
          </cell>
        </row>
        <row r="52">
          <cell r="BN52">
            <v>69600</v>
          </cell>
          <cell r="BO52">
            <v>69600</v>
          </cell>
          <cell r="BP52">
            <v>69600</v>
          </cell>
          <cell r="BQ52">
            <v>69600</v>
          </cell>
          <cell r="BR52">
            <v>69600</v>
          </cell>
        </row>
        <row r="53">
          <cell r="BN53">
            <v>70800</v>
          </cell>
          <cell r="BO53">
            <v>70800</v>
          </cell>
          <cell r="BP53">
            <v>70800</v>
          </cell>
          <cell r="BQ53">
            <v>70800</v>
          </cell>
          <cell r="BR53">
            <v>70800</v>
          </cell>
        </row>
        <row r="54">
          <cell r="BN54">
            <v>72000</v>
          </cell>
          <cell r="BO54">
            <v>72000</v>
          </cell>
          <cell r="BP54">
            <v>72000</v>
          </cell>
          <cell r="BQ54">
            <v>72000</v>
          </cell>
          <cell r="BR54">
            <v>72000</v>
          </cell>
        </row>
        <row r="55">
          <cell r="BN55">
            <v>73200</v>
          </cell>
          <cell r="BO55">
            <v>73200</v>
          </cell>
          <cell r="BP55">
            <v>73200</v>
          </cell>
          <cell r="BQ55">
            <v>73200</v>
          </cell>
          <cell r="BR55">
            <v>73200</v>
          </cell>
        </row>
        <row r="56">
          <cell r="BN56">
            <v>74400</v>
          </cell>
          <cell r="BO56">
            <v>74400</v>
          </cell>
          <cell r="BP56">
            <v>74400</v>
          </cell>
          <cell r="BQ56">
            <v>74400</v>
          </cell>
          <cell r="BR56">
            <v>74400</v>
          </cell>
        </row>
        <row r="57">
          <cell r="BN57">
            <v>75600</v>
          </cell>
          <cell r="BO57">
            <v>75600</v>
          </cell>
          <cell r="BP57">
            <v>75600</v>
          </cell>
          <cell r="BQ57">
            <v>75600</v>
          </cell>
          <cell r="BR57">
            <v>75600</v>
          </cell>
        </row>
        <row r="58">
          <cell r="BN58">
            <v>76800</v>
          </cell>
          <cell r="BO58">
            <v>76800</v>
          </cell>
          <cell r="BP58">
            <v>76800</v>
          </cell>
          <cell r="BQ58">
            <v>76800</v>
          </cell>
          <cell r="BR58">
            <v>76800</v>
          </cell>
        </row>
        <row r="59">
          <cell r="BN59">
            <v>78000</v>
          </cell>
          <cell r="BO59">
            <v>78000</v>
          </cell>
          <cell r="BP59">
            <v>78000</v>
          </cell>
          <cell r="BQ59">
            <v>78000</v>
          </cell>
          <cell r="BR59">
            <v>78000</v>
          </cell>
        </row>
        <row r="60">
          <cell r="BN60">
            <v>79200</v>
          </cell>
          <cell r="BO60">
            <v>79200</v>
          </cell>
          <cell r="BP60">
            <v>79200</v>
          </cell>
          <cell r="BQ60">
            <v>79200</v>
          </cell>
          <cell r="BR60">
            <v>79200</v>
          </cell>
        </row>
        <row r="61">
          <cell r="BN61">
            <v>80400</v>
          </cell>
          <cell r="BO61">
            <v>80400</v>
          </cell>
          <cell r="BP61">
            <v>80400</v>
          </cell>
          <cell r="BQ61">
            <v>80400</v>
          </cell>
          <cell r="BR61">
            <v>80400</v>
          </cell>
        </row>
        <row r="62">
          <cell r="BN62">
            <v>81600</v>
          </cell>
          <cell r="BO62">
            <v>81600</v>
          </cell>
          <cell r="BP62">
            <v>81600</v>
          </cell>
          <cell r="BQ62">
            <v>81600</v>
          </cell>
          <cell r="BR62">
            <v>81600</v>
          </cell>
        </row>
        <row r="63">
          <cell r="BN63">
            <v>82800</v>
          </cell>
          <cell r="BO63">
            <v>82800</v>
          </cell>
          <cell r="BP63">
            <v>82800</v>
          </cell>
          <cell r="BQ63">
            <v>82800</v>
          </cell>
          <cell r="BR63">
            <v>82800</v>
          </cell>
        </row>
        <row r="64">
          <cell r="BN64">
            <v>84000</v>
          </cell>
          <cell r="BO64">
            <v>84000</v>
          </cell>
          <cell r="BP64">
            <v>84000</v>
          </cell>
          <cell r="BQ64">
            <v>84000</v>
          </cell>
          <cell r="BR64">
            <v>84000</v>
          </cell>
        </row>
        <row r="65">
          <cell r="BN65">
            <v>85200</v>
          </cell>
          <cell r="BO65">
            <v>85200</v>
          </cell>
          <cell r="BP65">
            <v>85200</v>
          </cell>
          <cell r="BQ65">
            <v>85200</v>
          </cell>
          <cell r="BR65">
            <v>85200</v>
          </cell>
        </row>
        <row r="66">
          <cell r="BN66">
            <v>86400</v>
          </cell>
          <cell r="BO66">
            <v>86400</v>
          </cell>
          <cell r="BP66">
            <v>86400</v>
          </cell>
          <cell r="BQ66">
            <v>86400</v>
          </cell>
          <cell r="BR66">
            <v>86400</v>
          </cell>
        </row>
        <row r="67">
          <cell r="BN67">
            <v>87600</v>
          </cell>
          <cell r="BO67">
            <v>87600</v>
          </cell>
          <cell r="BP67">
            <v>87600</v>
          </cell>
          <cell r="BQ67">
            <v>87600</v>
          </cell>
          <cell r="BR67">
            <v>87600</v>
          </cell>
        </row>
        <row r="68">
          <cell r="BN68">
            <v>88800</v>
          </cell>
          <cell r="BO68">
            <v>88800</v>
          </cell>
          <cell r="BP68">
            <v>88800</v>
          </cell>
          <cell r="BQ68">
            <v>88800</v>
          </cell>
          <cell r="BR68">
            <v>88800</v>
          </cell>
        </row>
        <row r="69">
          <cell r="BN69">
            <v>90000</v>
          </cell>
          <cell r="BO69">
            <v>90000</v>
          </cell>
          <cell r="BP69">
            <v>90000</v>
          </cell>
          <cell r="BQ69">
            <v>90000</v>
          </cell>
          <cell r="BR69">
            <v>90000</v>
          </cell>
        </row>
        <row r="70">
          <cell r="BN70">
            <v>91200</v>
          </cell>
          <cell r="BO70">
            <v>91200</v>
          </cell>
          <cell r="BP70">
            <v>91200</v>
          </cell>
          <cell r="BQ70">
            <v>91200</v>
          </cell>
          <cell r="BR70">
            <v>91200</v>
          </cell>
        </row>
        <row r="71">
          <cell r="BN71">
            <v>92400</v>
          </cell>
          <cell r="BO71">
            <v>92400</v>
          </cell>
          <cell r="BP71">
            <v>92400</v>
          </cell>
          <cell r="BQ71">
            <v>92400</v>
          </cell>
          <cell r="BR71">
            <v>92400</v>
          </cell>
        </row>
        <row r="72">
          <cell r="BN72">
            <v>93600</v>
          </cell>
          <cell r="BO72">
            <v>93600</v>
          </cell>
          <cell r="BP72">
            <v>93600</v>
          </cell>
          <cell r="BQ72">
            <v>93600</v>
          </cell>
          <cell r="BR72">
            <v>93600</v>
          </cell>
        </row>
        <row r="73">
          <cell r="BN73">
            <v>94800</v>
          </cell>
          <cell r="BO73">
            <v>94800</v>
          </cell>
          <cell r="BP73">
            <v>94800</v>
          </cell>
          <cell r="BQ73">
            <v>94800</v>
          </cell>
          <cell r="BR73">
            <v>94800</v>
          </cell>
        </row>
        <row r="74">
          <cell r="BN74">
            <v>96000</v>
          </cell>
          <cell r="BO74">
            <v>96000</v>
          </cell>
          <cell r="BP74">
            <v>96000</v>
          </cell>
          <cell r="BQ74">
            <v>96000</v>
          </cell>
          <cell r="BR74">
            <v>96000</v>
          </cell>
        </row>
        <row r="75">
          <cell r="BN75">
            <v>97200</v>
          </cell>
          <cell r="BO75">
            <v>97200</v>
          </cell>
          <cell r="BP75">
            <v>97200</v>
          </cell>
          <cell r="BQ75">
            <v>97200</v>
          </cell>
          <cell r="BR75">
            <v>97200</v>
          </cell>
        </row>
        <row r="76">
          <cell r="BN76">
            <v>98400</v>
          </cell>
          <cell r="BO76">
            <v>98400</v>
          </cell>
          <cell r="BP76">
            <v>98400</v>
          </cell>
          <cell r="BQ76">
            <v>98400</v>
          </cell>
          <cell r="BR76">
            <v>98400</v>
          </cell>
        </row>
        <row r="77">
          <cell r="BN77">
            <v>99600</v>
          </cell>
          <cell r="BO77">
            <v>99600</v>
          </cell>
          <cell r="BP77">
            <v>99600</v>
          </cell>
          <cell r="BQ77">
            <v>99600</v>
          </cell>
          <cell r="BR77">
            <v>99600</v>
          </cell>
        </row>
        <row r="78">
          <cell r="BN78">
            <v>100800</v>
          </cell>
          <cell r="BO78">
            <v>100800</v>
          </cell>
          <cell r="BP78">
            <v>100800</v>
          </cell>
          <cell r="BQ78">
            <v>100800</v>
          </cell>
          <cell r="BR78">
            <v>100800</v>
          </cell>
        </row>
        <row r="79">
          <cell r="BN79">
            <v>102000</v>
          </cell>
          <cell r="BO79">
            <v>102000</v>
          </cell>
          <cell r="BP79">
            <v>102000</v>
          </cell>
          <cell r="BQ79">
            <v>102000</v>
          </cell>
          <cell r="BR79">
            <v>102000</v>
          </cell>
        </row>
        <row r="80">
          <cell r="BN80">
            <v>103200</v>
          </cell>
          <cell r="BO80">
            <v>103200</v>
          </cell>
          <cell r="BP80">
            <v>103200</v>
          </cell>
          <cell r="BQ80">
            <v>103200</v>
          </cell>
          <cell r="BR80">
            <v>103200</v>
          </cell>
        </row>
        <row r="81">
          <cell r="BN81">
            <v>104400</v>
          </cell>
          <cell r="BO81">
            <v>104400</v>
          </cell>
          <cell r="BP81">
            <v>104400</v>
          </cell>
          <cell r="BQ81">
            <v>104400</v>
          </cell>
          <cell r="BR81">
            <v>104400</v>
          </cell>
        </row>
        <row r="82">
          <cell r="BN82">
            <v>105600</v>
          </cell>
          <cell r="BO82">
            <v>105600</v>
          </cell>
          <cell r="BP82">
            <v>105600</v>
          </cell>
          <cell r="BQ82">
            <v>105600</v>
          </cell>
          <cell r="BR82">
            <v>105600</v>
          </cell>
        </row>
        <row r="83">
          <cell r="BN83">
            <v>106800</v>
          </cell>
          <cell r="BO83">
            <v>106800</v>
          </cell>
          <cell r="BP83">
            <v>106800</v>
          </cell>
          <cell r="BQ83">
            <v>106800</v>
          </cell>
          <cell r="BR83">
            <v>106800</v>
          </cell>
        </row>
        <row r="84">
          <cell r="BN84">
            <v>108000</v>
          </cell>
          <cell r="BO84">
            <v>108000</v>
          </cell>
          <cell r="BP84">
            <v>108000</v>
          </cell>
          <cell r="BQ84">
            <v>108000</v>
          </cell>
          <cell r="BR84">
            <v>108000</v>
          </cell>
        </row>
        <row r="85">
          <cell r="BN85">
            <v>109200</v>
          </cell>
          <cell r="BO85">
            <v>109200</v>
          </cell>
          <cell r="BP85">
            <v>109200</v>
          </cell>
          <cell r="BQ85">
            <v>109200</v>
          </cell>
          <cell r="BR85">
            <v>109200</v>
          </cell>
        </row>
        <row r="86">
          <cell r="BN86">
            <v>110400</v>
          </cell>
          <cell r="BO86">
            <v>110400</v>
          </cell>
          <cell r="BP86">
            <v>110400</v>
          </cell>
          <cell r="BQ86">
            <v>110400</v>
          </cell>
          <cell r="BR86">
            <v>110400</v>
          </cell>
        </row>
        <row r="87">
          <cell r="BN87">
            <v>111600</v>
          </cell>
          <cell r="BO87">
            <v>111600</v>
          </cell>
          <cell r="BP87">
            <v>111600</v>
          </cell>
          <cell r="BQ87">
            <v>111600</v>
          </cell>
          <cell r="BR87">
            <v>111600</v>
          </cell>
        </row>
        <row r="88">
          <cell r="BN88">
            <v>112800</v>
          </cell>
          <cell r="BO88">
            <v>112800</v>
          </cell>
          <cell r="BP88">
            <v>112800</v>
          </cell>
          <cell r="BQ88">
            <v>112800</v>
          </cell>
          <cell r="BR88">
            <v>112800</v>
          </cell>
        </row>
        <row r="89">
          <cell r="BN89">
            <v>114000</v>
          </cell>
          <cell r="BO89">
            <v>114000</v>
          </cell>
          <cell r="BP89">
            <v>114000</v>
          </cell>
          <cell r="BQ89">
            <v>114000</v>
          </cell>
          <cell r="BR89">
            <v>114000</v>
          </cell>
        </row>
        <row r="90">
          <cell r="BN90">
            <v>115200</v>
          </cell>
          <cell r="BO90">
            <v>115200</v>
          </cell>
          <cell r="BP90">
            <v>115200</v>
          </cell>
          <cell r="BQ90">
            <v>115200</v>
          </cell>
          <cell r="BR90">
            <v>115200</v>
          </cell>
        </row>
        <row r="91">
          <cell r="BN91">
            <v>116400</v>
          </cell>
          <cell r="BO91">
            <v>116400</v>
          </cell>
          <cell r="BP91">
            <v>116400</v>
          </cell>
          <cell r="BQ91">
            <v>116400</v>
          </cell>
          <cell r="BR91">
            <v>116400</v>
          </cell>
        </row>
        <row r="92">
          <cell r="BN92">
            <v>117600</v>
          </cell>
          <cell r="BO92">
            <v>117600</v>
          </cell>
          <cell r="BP92">
            <v>117600</v>
          </cell>
          <cell r="BQ92">
            <v>117600</v>
          </cell>
          <cell r="BR92">
            <v>117600</v>
          </cell>
        </row>
        <row r="93">
          <cell r="BN93">
            <v>118800</v>
          </cell>
          <cell r="BO93">
            <v>118800</v>
          </cell>
          <cell r="BP93">
            <v>118800</v>
          </cell>
          <cell r="BQ93">
            <v>118800</v>
          </cell>
          <cell r="BR93">
            <v>118800</v>
          </cell>
        </row>
        <row r="94">
          <cell r="BN94">
            <v>120000</v>
          </cell>
          <cell r="BO94">
            <v>120000</v>
          </cell>
          <cell r="BP94">
            <v>120000</v>
          </cell>
          <cell r="BQ94">
            <v>120000</v>
          </cell>
          <cell r="BR94">
            <v>120000</v>
          </cell>
        </row>
        <row r="95">
          <cell r="BN95">
            <v>121200</v>
          </cell>
          <cell r="BO95">
            <v>121200</v>
          </cell>
          <cell r="BP95">
            <v>121200</v>
          </cell>
          <cell r="BQ95">
            <v>121200</v>
          </cell>
          <cell r="BR95">
            <v>121200</v>
          </cell>
        </row>
        <row r="96">
          <cell r="BN96">
            <v>122400</v>
          </cell>
          <cell r="BO96">
            <v>122400</v>
          </cell>
          <cell r="BP96">
            <v>122400</v>
          </cell>
          <cell r="BQ96">
            <v>122400</v>
          </cell>
          <cell r="BR96">
            <v>122400</v>
          </cell>
        </row>
        <row r="97">
          <cell r="BN97">
            <v>123600</v>
          </cell>
          <cell r="BO97">
            <v>123600</v>
          </cell>
          <cell r="BP97">
            <v>123600</v>
          </cell>
          <cell r="BQ97">
            <v>123600</v>
          </cell>
          <cell r="BR97">
            <v>123600</v>
          </cell>
        </row>
        <row r="98">
          <cell r="BN98">
            <v>124800</v>
          </cell>
          <cell r="BO98">
            <v>124800</v>
          </cell>
          <cell r="BP98">
            <v>124800</v>
          </cell>
          <cell r="BQ98">
            <v>124800</v>
          </cell>
          <cell r="BR98">
            <v>124800</v>
          </cell>
        </row>
        <row r="99">
          <cell r="BN99">
            <v>126000</v>
          </cell>
          <cell r="BO99">
            <v>126000</v>
          </cell>
          <cell r="BP99">
            <v>126000</v>
          </cell>
          <cell r="BQ99">
            <v>126000</v>
          </cell>
          <cell r="BR99">
            <v>126000</v>
          </cell>
        </row>
        <row r="100">
          <cell r="BN100">
            <v>127200</v>
          </cell>
          <cell r="BO100">
            <v>127200</v>
          </cell>
          <cell r="BP100">
            <v>127200</v>
          </cell>
          <cell r="BQ100">
            <v>127200</v>
          </cell>
          <cell r="BR100">
            <v>127200</v>
          </cell>
        </row>
        <row r="101">
          <cell r="BN101">
            <v>128400</v>
          </cell>
          <cell r="BO101">
            <v>128400</v>
          </cell>
          <cell r="BP101">
            <v>128400</v>
          </cell>
          <cell r="BQ101">
            <v>128400</v>
          </cell>
          <cell r="BR101">
            <v>128400</v>
          </cell>
        </row>
        <row r="102">
          <cell r="BN102">
            <v>129600</v>
          </cell>
          <cell r="BO102">
            <v>129600</v>
          </cell>
          <cell r="BP102">
            <v>129600</v>
          </cell>
          <cell r="BQ102">
            <v>129600</v>
          </cell>
          <cell r="BR102">
            <v>129600</v>
          </cell>
        </row>
        <row r="103">
          <cell r="BN103">
            <v>130800</v>
          </cell>
          <cell r="BO103">
            <v>130800</v>
          </cell>
          <cell r="BP103">
            <v>130800</v>
          </cell>
          <cell r="BQ103">
            <v>130800</v>
          </cell>
          <cell r="BR103">
            <v>130800</v>
          </cell>
        </row>
        <row r="104">
          <cell r="BN104">
            <v>132000</v>
          </cell>
          <cell r="BO104">
            <v>132000</v>
          </cell>
          <cell r="BP104">
            <v>132000</v>
          </cell>
          <cell r="BQ104">
            <v>132000</v>
          </cell>
          <cell r="BR104">
            <v>132000</v>
          </cell>
        </row>
        <row r="105">
          <cell r="BN105">
            <v>133200</v>
          </cell>
          <cell r="BO105">
            <v>133200</v>
          </cell>
          <cell r="BP105">
            <v>133200</v>
          </cell>
          <cell r="BQ105">
            <v>133200</v>
          </cell>
          <cell r="BR105">
            <v>133200</v>
          </cell>
        </row>
        <row r="106">
          <cell r="BN106">
            <v>134400</v>
          </cell>
          <cell r="BO106">
            <v>134400</v>
          </cell>
          <cell r="BP106">
            <v>134400</v>
          </cell>
          <cell r="BQ106">
            <v>134400</v>
          </cell>
          <cell r="BR106">
            <v>134400</v>
          </cell>
        </row>
        <row r="107">
          <cell r="BN107">
            <v>135600</v>
          </cell>
          <cell r="BO107">
            <v>135600</v>
          </cell>
          <cell r="BP107">
            <v>135600</v>
          </cell>
          <cell r="BQ107">
            <v>135600</v>
          </cell>
          <cell r="BR107">
            <v>135600</v>
          </cell>
        </row>
        <row r="108">
          <cell r="BN108">
            <v>136800</v>
          </cell>
          <cell r="BO108">
            <v>136800</v>
          </cell>
          <cell r="BP108">
            <v>136800</v>
          </cell>
          <cell r="BQ108">
            <v>136800</v>
          </cell>
          <cell r="BR108">
            <v>136800</v>
          </cell>
        </row>
        <row r="109">
          <cell r="BN109">
            <v>138000</v>
          </cell>
          <cell r="BO109">
            <v>138000</v>
          </cell>
          <cell r="BP109">
            <v>138000</v>
          </cell>
          <cell r="BQ109">
            <v>138000</v>
          </cell>
          <cell r="BR109">
            <v>138000</v>
          </cell>
        </row>
        <row r="110">
          <cell r="BN110">
            <v>139200</v>
          </cell>
          <cell r="BO110">
            <v>139200</v>
          </cell>
          <cell r="BP110">
            <v>139200</v>
          </cell>
          <cell r="BQ110">
            <v>139200</v>
          </cell>
          <cell r="BR110">
            <v>139200</v>
          </cell>
        </row>
        <row r="111">
          <cell r="BN111">
            <v>140400</v>
          </cell>
          <cell r="BO111">
            <v>140400</v>
          </cell>
          <cell r="BP111">
            <v>140400</v>
          </cell>
          <cell r="BQ111">
            <v>140400</v>
          </cell>
          <cell r="BR111">
            <v>140400</v>
          </cell>
        </row>
        <row r="112">
          <cell r="BN112">
            <v>141600</v>
          </cell>
          <cell r="BO112">
            <v>141600</v>
          </cell>
          <cell r="BP112">
            <v>141600</v>
          </cell>
          <cell r="BQ112">
            <v>141600</v>
          </cell>
          <cell r="BR112">
            <v>141600</v>
          </cell>
        </row>
        <row r="113">
          <cell r="BN113">
            <v>142800</v>
          </cell>
          <cell r="BO113">
            <v>142800</v>
          </cell>
          <cell r="BP113">
            <v>142800</v>
          </cell>
          <cell r="BQ113">
            <v>142800</v>
          </cell>
          <cell r="BR113">
            <v>142800</v>
          </cell>
        </row>
        <row r="114">
          <cell r="BN114">
            <v>144000</v>
          </cell>
          <cell r="BO114">
            <v>144000</v>
          </cell>
          <cell r="BP114">
            <v>144000</v>
          </cell>
          <cell r="BQ114">
            <v>144000</v>
          </cell>
          <cell r="BR114">
            <v>144000</v>
          </cell>
        </row>
        <row r="115">
          <cell r="BN115">
            <v>145200</v>
          </cell>
          <cell r="BO115">
            <v>145200</v>
          </cell>
          <cell r="BP115">
            <v>145200</v>
          </cell>
          <cell r="BQ115">
            <v>145200</v>
          </cell>
          <cell r="BR115">
            <v>145200</v>
          </cell>
        </row>
        <row r="116">
          <cell r="BN116">
            <v>146400</v>
          </cell>
          <cell r="BO116">
            <v>146400</v>
          </cell>
          <cell r="BP116">
            <v>146400</v>
          </cell>
          <cell r="BQ116">
            <v>146400</v>
          </cell>
          <cell r="BR116">
            <v>146400</v>
          </cell>
        </row>
        <row r="117">
          <cell r="BN117">
            <v>147600</v>
          </cell>
          <cell r="BO117">
            <v>147600</v>
          </cell>
          <cell r="BP117">
            <v>147600</v>
          </cell>
          <cell r="BQ117">
            <v>147600</v>
          </cell>
          <cell r="BR117">
            <v>147600</v>
          </cell>
        </row>
        <row r="118">
          <cell r="BN118">
            <v>148800</v>
          </cell>
          <cell r="BO118">
            <v>148800</v>
          </cell>
          <cell r="BP118">
            <v>148800</v>
          </cell>
          <cell r="BQ118">
            <v>148800</v>
          </cell>
          <cell r="BR118">
            <v>148800</v>
          </cell>
        </row>
        <row r="119">
          <cell r="BN119">
            <v>150000</v>
          </cell>
          <cell r="BO119">
            <v>150000</v>
          </cell>
          <cell r="BP119">
            <v>150000</v>
          </cell>
          <cell r="BQ119">
            <v>150000</v>
          </cell>
          <cell r="BR119">
            <v>150000</v>
          </cell>
        </row>
        <row r="120">
          <cell r="BN120">
            <v>151200</v>
          </cell>
          <cell r="BO120">
            <v>151200</v>
          </cell>
          <cell r="BP120">
            <v>151200</v>
          </cell>
          <cell r="BQ120">
            <v>151200</v>
          </cell>
          <cell r="BR120">
            <v>151200</v>
          </cell>
        </row>
        <row r="121">
          <cell r="BN121">
            <v>152400</v>
          </cell>
          <cell r="BO121">
            <v>152400</v>
          </cell>
          <cell r="BP121">
            <v>152400</v>
          </cell>
          <cell r="BQ121">
            <v>152400</v>
          </cell>
          <cell r="BR121">
            <v>152400</v>
          </cell>
        </row>
        <row r="122">
          <cell r="BN122">
            <v>153600</v>
          </cell>
          <cell r="BO122">
            <v>153600</v>
          </cell>
          <cell r="BP122">
            <v>153600</v>
          </cell>
          <cell r="BQ122">
            <v>153600</v>
          </cell>
          <cell r="BR122">
            <v>153600</v>
          </cell>
        </row>
        <row r="123">
          <cell r="BN123">
            <v>154800</v>
          </cell>
          <cell r="BO123">
            <v>154800</v>
          </cell>
          <cell r="BP123">
            <v>154800</v>
          </cell>
          <cell r="BQ123">
            <v>154800</v>
          </cell>
          <cell r="BR123">
            <v>154800</v>
          </cell>
        </row>
        <row r="124">
          <cell r="BN124">
            <v>156000</v>
          </cell>
          <cell r="BO124">
            <v>156000</v>
          </cell>
          <cell r="BP124">
            <v>156000</v>
          </cell>
          <cell r="BQ124">
            <v>156000</v>
          </cell>
          <cell r="BR124">
            <v>156000</v>
          </cell>
        </row>
        <row r="125">
          <cell r="BN125">
            <v>157200</v>
          </cell>
          <cell r="BO125">
            <v>157200</v>
          </cell>
          <cell r="BP125">
            <v>157200</v>
          </cell>
          <cell r="BQ125">
            <v>157200</v>
          </cell>
          <cell r="BR125">
            <v>157200</v>
          </cell>
        </row>
        <row r="126">
          <cell r="BN126">
            <v>158400</v>
          </cell>
          <cell r="BO126">
            <v>158400</v>
          </cell>
          <cell r="BP126">
            <v>158400</v>
          </cell>
          <cell r="BQ126">
            <v>158400</v>
          </cell>
          <cell r="BR126">
            <v>158400</v>
          </cell>
        </row>
        <row r="127">
          <cell r="BN127">
            <v>159600</v>
          </cell>
          <cell r="BO127">
            <v>159600</v>
          </cell>
          <cell r="BP127">
            <v>159600</v>
          </cell>
          <cell r="BQ127">
            <v>159600</v>
          </cell>
          <cell r="BR127">
            <v>159600</v>
          </cell>
        </row>
        <row r="128">
          <cell r="BN128">
            <v>160800</v>
          </cell>
          <cell r="BO128">
            <v>160800</v>
          </cell>
          <cell r="BP128">
            <v>160800</v>
          </cell>
          <cell r="BQ128">
            <v>160800</v>
          </cell>
          <cell r="BR128">
            <v>160800</v>
          </cell>
        </row>
        <row r="129">
          <cell r="BN129">
            <v>162000</v>
          </cell>
          <cell r="BO129">
            <v>162000</v>
          </cell>
          <cell r="BP129">
            <v>162000</v>
          </cell>
          <cell r="BQ129">
            <v>162000</v>
          </cell>
          <cell r="BR129">
            <v>162000</v>
          </cell>
        </row>
        <row r="130">
          <cell r="BN130">
            <v>163200</v>
          </cell>
          <cell r="BO130">
            <v>163200</v>
          </cell>
          <cell r="BP130">
            <v>163200</v>
          </cell>
          <cell r="BQ130">
            <v>163200</v>
          </cell>
          <cell r="BR130">
            <v>163200</v>
          </cell>
        </row>
        <row r="131">
          <cell r="BN131">
            <v>164400</v>
          </cell>
          <cell r="BO131">
            <v>164400</v>
          </cell>
          <cell r="BP131">
            <v>164400</v>
          </cell>
          <cell r="BQ131">
            <v>164400</v>
          </cell>
          <cell r="BR131">
            <v>164400</v>
          </cell>
        </row>
        <row r="132">
          <cell r="BN132">
            <v>165600</v>
          </cell>
          <cell r="BO132">
            <v>165600</v>
          </cell>
          <cell r="BP132">
            <v>165600</v>
          </cell>
          <cell r="BQ132">
            <v>165600</v>
          </cell>
          <cell r="BR132">
            <v>165600</v>
          </cell>
        </row>
        <row r="133">
          <cell r="BN133">
            <v>166800</v>
          </cell>
          <cell r="BO133">
            <v>166800</v>
          </cell>
          <cell r="BP133">
            <v>166800</v>
          </cell>
          <cell r="BQ133">
            <v>166800</v>
          </cell>
          <cell r="BR133">
            <v>166800</v>
          </cell>
        </row>
        <row r="134">
          <cell r="BN134">
            <v>168000</v>
          </cell>
          <cell r="BO134">
            <v>168000</v>
          </cell>
          <cell r="BP134">
            <v>168000</v>
          </cell>
          <cell r="BQ134">
            <v>168000</v>
          </cell>
          <cell r="BR134">
            <v>168000</v>
          </cell>
        </row>
        <row r="135">
          <cell r="BN135">
            <v>169200</v>
          </cell>
          <cell r="BO135">
            <v>169200</v>
          </cell>
          <cell r="BP135">
            <v>169200</v>
          </cell>
          <cell r="BQ135">
            <v>169200</v>
          </cell>
          <cell r="BR135">
            <v>169200</v>
          </cell>
        </row>
        <row r="136">
          <cell r="BN136">
            <v>170400</v>
          </cell>
          <cell r="BO136">
            <v>170400</v>
          </cell>
          <cell r="BP136">
            <v>170400</v>
          </cell>
          <cell r="BQ136">
            <v>170400</v>
          </cell>
          <cell r="BR136">
            <v>170400</v>
          </cell>
        </row>
        <row r="137">
          <cell r="BN137">
            <v>171600</v>
          </cell>
          <cell r="BO137">
            <v>171600</v>
          </cell>
          <cell r="BP137">
            <v>171600</v>
          </cell>
          <cell r="BQ137">
            <v>171600</v>
          </cell>
          <cell r="BR137">
            <v>171600</v>
          </cell>
        </row>
        <row r="138">
          <cell r="BN138">
            <v>172800</v>
          </cell>
          <cell r="BO138">
            <v>172800</v>
          </cell>
          <cell r="BP138">
            <v>172800</v>
          </cell>
          <cell r="BQ138">
            <v>172800</v>
          </cell>
          <cell r="BR138">
            <v>172800</v>
          </cell>
        </row>
        <row r="139">
          <cell r="BN139">
            <v>174000</v>
          </cell>
          <cell r="BO139">
            <v>174000</v>
          </cell>
          <cell r="BP139">
            <v>174000</v>
          </cell>
          <cell r="BQ139">
            <v>174000</v>
          </cell>
          <cell r="BR139">
            <v>174000</v>
          </cell>
        </row>
        <row r="140">
          <cell r="BN140">
            <v>175200</v>
          </cell>
          <cell r="BO140">
            <v>175200</v>
          </cell>
          <cell r="BP140">
            <v>175200</v>
          </cell>
          <cell r="BQ140">
            <v>175200</v>
          </cell>
          <cell r="BR140">
            <v>175200</v>
          </cell>
        </row>
        <row r="141">
          <cell r="BN141">
            <v>176400</v>
          </cell>
          <cell r="BO141">
            <v>176400</v>
          </cell>
          <cell r="BP141">
            <v>176400</v>
          </cell>
          <cell r="BQ141">
            <v>176400</v>
          </cell>
          <cell r="BR141">
            <v>176400</v>
          </cell>
        </row>
        <row r="142">
          <cell r="BN142">
            <v>177600</v>
          </cell>
          <cell r="BO142">
            <v>177600</v>
          </cell>
          <cell r="BP142">
            <v>177600</v>
          </cell>
          <cell r="BQ142">
            <v>177600</v>
          </cell>
          <cell r="BR142">
            <v>177600</v>
          </cell>
        </row>
        <row r="143">
          <cell r="BN143">
            <v>178800</v>
          </cell>
          <cell r="BO143">
            <v>178800</v>
          </cell>
          <cell r="BP143">
            <v>178800</v>
          </cell>
          <cell r="BQ143">
            <v>178800</v>
          </cell>
          <cell r="BR143">
            <v>178800</v>
          </cell>
        </row>
        <row r="144">
          <cell r="BN144">
            <v>180000</v>
          </cell>
          <cell r="BO144">
            <v>180000</v>
          </cell>
          <cell r="BP144">
            <v>180000</v>
          </cell>
          <cell r="BQ144">
            <v>180000</v>
          </cell>
          <cell r="BR144">
            <v>180000</v>
          </cell>
        </row>
        <row r="145">
          <cell r="BN145">
            <v>181200</v>
          </cell>
          <cell r="BO145">
            <v>181200</v>
          </cell>
          <cell r="BP145">
            <v>181200</v>
          </cell>
          <cell r="BQ145">
            <v>181200</v>
          </cell>
          <cell r="BR145">
            <v>181200</v>
          </cell>
        </row>
        <row r="146">
          <cell r="BN146">
            <v>182400</v>
          </cell>
          <cell r="BO146">
            <v>182400</v>
          </cell>
          <cell r="BP146">
            <v>182400</v>
          </cell>
          <cell r="BQ146">
            <v>182400</v>
          </cell>
          <cell r="BR146">
            <v>182400</v>
          </cell>
        </row>
        <row r="147">
          <cell r="BN147">
            <v>183600</v>
          </cell>
          <cell r="BO147">
            <v>183600</v>
          </cell>
          <cell r="BP147">
            <v>183600</v>
          </cell>
          <cell r="BQ147">
            <v>183600</v>
          </cell>
          <cell r="BR147">
            <v>183600</v>
          </cell>
        </row>
        <row r="148">
          <cell r="BN148">
            <v>184800</v>
          </cell>
          <cell r="BO148">
            <v>184800</v>
          </cell>
          <cell r="BP148">
            <v>184800</v>
          </cell>
          <cell r="BQ148">
            <v>184800</v>
          </cell>
          <cell r="BR148">
            <v>184800</v>
          </cell>
        </row>
        <row r="149">
          <cell r="BN149">
            <v>186000</v>
          </cell>
          <cell r="BO149">
            <v>186000</v>
          </cell>
          <cell r="BP149">
            <v>186000</v>
          </cell>
          <cell r="BQ149">
            <v>186000</v>
          </cell>
          <cell r="BR149">
            <v>186000</v>
          </cell>
        </row>
        <row r="150">
          <cell r="BN150">
            <v>187200</v>
          </cell>
          <cell r="BO150">
            <v>187200</v>
          </cell>
          <cell r="BP150">
            <v>187200</v>
          </cell>
          <cell r="BQ150">
            <v>187200</v>
          </cell>
          <cell r="BR150">
            <v>187200</v>
          </cell>
        </row>
        <row r="151">
          <cell r="BN151">
            <v>188400</v>
          </cell>
          <cell r="BO151">
            <v>188400</v>
          </cell>
          <cell r="BP151">
            <v>188400</v>
          </cell>
          <cell r="BQ151">
            <v>188400</v>
          </cell>
          <cell r="BR151">
            <v>188400</v>
          </cell>
        </row>
        <row r="152">
          <cell r="BN152">
            <v>189600</v>
          </cell>
          <cell r="BO152">
            <v>189600</v>
          </cell>
          <cell r="BP152">
            <v>189600</v>
          </cell>
          <cell r="BQ152">
            <v>189600</v>
          </cell>
          <cell r="BR152">
            <v>189600</v>
          </cell>
        </row>
        <row r="153">
          <cell r="BN153">
            <v>190800</v>
          </cell>
          <cell r="BO153">
            <v>190800</v>
          </cell>
          <cell r="BP153">
            <v>190800</v>
          </cell>
          <cell r="BQ153">
            <v>190800</v>
          </cell>
          <cell r="BR153">
            <v>190800</v>
          </cell>
        </row>
        <row r="154">
          <cell r="BN154">
            <v>192000</v>
          </cell>
          <cell r="BO154">
            <v>192000</v>
          </cell>
          <cell r="BP154">
            <v>192000</v>
          </cell>
          <cell r="BQ154">
            <v>192000</v>
          </cell>
          <cell r="BR154">
            <v>192000</v>
          </cell>
        </row>
        <row r="155">
          <cell r="BN155">
            <v>193200</v>
          </cell>
          <cell r="BO155">
            <v>193200</v>
          </cell>
          <cell r="BP155">
            <v>193200</v>
          </cell>
          <cell r="BQ155">
            <v>193200</v>
          </cell>
          <cell r="BR155">
            <v>193200</v>
          </cell>
        </row>
        <row r="156">
          <cell r="BN156">
            <v>194400</v>
          </cell>
          <cell r="BO156">
            <v>194400</v>
          </cell>
          <cell r="BP156">
            <v>194400</v>
          </cell>
          <cell r="BQ156">
            <v>194400</v>
          </cell>
          <cell r="BR156">
            <v>194400</v>
          </cell>
        </row>
        <row r="157">
          <cell r="BN157">
            <v>195600</v>
          </cell>
          <cell r="BO157">
            <v>195600</v>
          </cell>
          <cell r="BP157">
            <v>195600</v>
          </cell>
          <cell r="BQ157">
            <v>195600</v>
          </cell>
          <cell r="BR157">
            <v>195600</v>
          </cell>
        </row>
        <row r="158">
          <cell r="BN158">
            <v>196800</v>
          </cell>
          <cell r="BO158">
            <v>196800</v>
          </cell>
          <cell r="BP158">
            <v>196800</v>
          </cell>
          <cell r="BQ158">
            <v>196800</v>
          </cell>
          <cell r="BR158">
            <v>196800</v>
          </cell>
        </row>
        <row r="159">
          <cell r="BN159">
            <v>198000</v>
          </cell>
          <cell r="BO159">
            <v>198000</v>
          </cell>
          <cell r="BP159">
            <v>198000</v>
          </cell>
          <cell r="BQ159">
            <v>198000</v>
          </cell>
          <cell r="BR159">
            <v>198000</v>
          </cell>
        </row>
        <row r="160">
          <cell r="BN160">
            <v>199200</v>
          </cell>
          <cell r="BO160">
            <v>199200</v>
          </cell>
          <cell r="BP160">
            <v>199200</v>
          </cell>
          <cell r="BQ160">
            <v>199200</v>
          </cell>
          <cell r="BR160">
            <v>199200</v>
          </cell>
        </row>
        <row r="161">
          <cell r="BN161">
            <v>200400</v>
          </cell>
          <cell r="BO161">
            <v>200400</v>
          </cell>
          <cell r="BP161">
            <v>200400</v>
          </cell>
          <cell r="BQ161">
            <v>200400</v>
          </cell>
          <cell r="BR161">
            <v>200400</v>
          </cell>
        </row>
        <row r="162">
          <cell r="BN162">
            <v>201600</v>
          </cell>
          <cell r="BO162">
            <v>201600</v>
          </cell>
          <cell r="BP162">
            <v>201600</v>
          </cell>
          <cell r="BQ162">
            <v>201600</v>
          </cell>
          <cell r="BR162">
            <v>201600</v>
          </cell>
        </row>
        <row r="163">
          <cell r="BN163">
            <v>202800</v>
          </cell>
          <cell r="BO163">
            <v>202800</v>
          </cell>
          <cell r="BP163">
            <v>202800</v>
          </cell>
          <cell r="BQ163">
            <v>202800</v>
          </cell>
          <cell r="BR163">
            <v>202800</v>
          </cell>
        </row>
      </sheetData>
      <sheetData sheetId="5"/>
      <sheetData sheetId="6"/>
      <sheetData sheetId="7"/>
      <sheetData sheetId="8"/>
      <sheetData sheetId="9"/>
      <sheetData sheetId="10">
        <row r="5">
          <cell r="DL5">
            <v>765.47865034148469</v>
          </cell>
          <cell r="DM5">
            <v>938.02935312501495</v>
          </cell>
          <cell r="DN5">
            <v>1016.4864383989966</v>
          </cell>
          <cell r="DO5">
            <v>832.63009853428935</v>
          </cell>
          <cell r="DP5">
            <v>467.94092634700121</v>
          </cell>
        </row>
        <row r="6">
          <cell r="DL6">
            <v>1610.8838536342196</v>
          </cell>
          <cell r="DM6">
            <v>1993.2342950011357</v>
          </cell>
          <cell r="DN6">
            <v>2182.3961924060086</v>
          </cell>
          <cell r="DO6">
            <v>1813.2772942538911</v>
          </cell>
          <cell r="DP6">
            <v>1035.2380151555822</v>
          </cell>
        </row>
        <row r="7">
          <cell r="DL7">
            <v>2544.5610468983177</v>
          </cell>
          <cell r="DM7">
            <v>3172.2397314992213</v>
          </cell>
          <cell r="DN7">
            <v>3505.1048410967578</v>
          </cell>
          <cell r="DO7">
            <v>2935.8804110342417</v>
          </cell>
          <cell r="DP7">
            <v>1685.4033886550246</v>
          </cell>
        </row>
        <row r="8">
          <cell r="DL8">
            <v>3575.7270461447965</v>
          </cell>
          <cell r="DM8">
            <v>4479.3268879768566</v>
          </cell>
          <cell r="DN8">
            <v>4979.3170637337435</v>
          </cell>
          <cell r="DO8">
            <v>4190.5615145549564</v>
          </cell>
          <cell r="DP8">
            <v>2427.0636775808557</v>
          </cell>
        </row>
        <row r="9">
          <cell r="DL9">
            <v>4714.5610303880294</v>
          </cell>
          <cell r="DM9">
            <v>5902.431581792307</v>
          </cell>
          <cell r="DN9">
            <v>6571.8724371513654</v>
          </cell>
          <cell r="DO9">
            <v>5541.3330544210794</v>
          </cell>
          <cell r="DP9">
            <v>3215.2773739952736</v>
          </cell>
        </row>
        <row r="10">
          <cell r="DL10">
            <v>5972.3050256468396</v>
          </cell>
          <cell r="DM10">
            <v>7487.9058578672566</v>
          </cell>
          <cell r="DN10">
            <v>8344.6293931170185</v>
          </cell>
          <cell r="DO10">
            <v>7068.418873151124</v>
          </cell>
          <cell r="DP10">
            <v>4135.762277718638</v>
          </cell>
        </row>
        <row r="11">
          <cell r="DL11">
            <v>7361.374880864415</v>
          </cell>
          <cell r="DM11">
            <v>9267.6295378809555</v>
          </cell>
          <cell r="DN11">
            <v>10357.122133124642</v>
          </cell>
          <cell r="DO11">
            <v>8754.0770684940508</v>
          </cell>
          <cell r="DP11">
            <v>5076.9526224261917</v>
          </cell>
        </row>
        <row r="12">
          <cell r="DL12">
            <v>8895.4828312483332</v>
          </cell>
          <cell r="DM12">
            <v>11140.497688287142</v>
          </cell>
          <cell r="DN12">
            <v>12362.061370901163</v>
          </cell>
          <cell r="DO12">
            <v>10407.459004251332</v>
          </cell>
          <cell r="DP12">
            <v>6052.9222038503613</v>
          </cell>
        </row>
        <row r="13">
          <cell r="DL13">
            <v>10589.772858917608</v>
          </cell>
          <cell r="DM13">
            <v>13257.136481367692</v>
          </cell>
          <cell r="DN13">
            <v>14774.297866568333</v>
          </cell>
          <cell r="DO13">
            <v>12541.937592710781</v>
          </cell>
          <cell r="DP13">
            <v>7314.4236607879329</v>
          </cell>
        </row>
        <row r="14">
          <cell r="DL14">
            <v>12460.970187072493</v>
          </cell>
          <cell r="DM14">
            <v>15677.778988908063</v>
          </cell>
          <cell r="DN14">
            <v>17526.475075666844</v>
          </cell>
          <cell r="DO14">
            <v>14956.5511778089</v>
          </cell>
          <cell r="DP14">
            <v>8799.040562868835</v>
          </cell>
        </row>
        <row r="15">
          <cell r="DL15">
            <v>14527.546383422185</v>
          </cell>
          <cell r="DM15">
            <v>18337.014442400934</v>
          </cell>
          <cell r="DN15">
            <v>20607.66278773564</v>
          </cell>
          <cell r="DO15">
            <v>17577.125131240125</v>
          </cell>
          <cell r="DP15">
            <v>10447.861627219752</v>
          </cell>
        </row>
        <row r="16">
          <cell r="DL16">
            <v>16809.901702692743</v>
          </cell>
          <cell r="DM16">
            <v>21223.93030370156</v>
          </cell>
          <cell r="DN16">
            <v>23972.202385638546</v>
          </cell>
          <cell r="DO16">
            <v>20648.555674223153</v>
          </cell>
          <cell r="DP16">
            <v>12278.752593514124</v>
          </cell>
        </row>
        <row r="17">
          <cell r="DL17">
            <v>19330.566468213514</v>
          </cell>
          <cell r="DM17">
            <v>24601.316430877498</v>
          </cell>
          <cell r="DN17">
            <v>27822.425564190216</v>
          </cell>
          <cell r="DO17">
            <v>24068.360624929715</v>
          </cell>
          <cell r="DP17">
            <v>14366.858037880367</v>
          </cell>
        </row>
        <row r="18">
          <cell r="DL18">
            <v>22114.423480525053</v>
          </cell>
          <cell r="DM18">
            <v>28096.234815530894</v>
          </cell>
          <cell r="DN18">
            <v>31836.846102744068</v>
          </cell>
          <cell r="DO18">
            <v>27483.696126727682</v>
          </cell>
          <cell r="DP18">
            <v>16372.642628194561</v>
          </cell>
        </row>
        <row r="19">
          <cell r="DL19">
            <v>25188.953648520244</v>
          </cell>
          <cell r="DM19">
            <v>32053.995795474562</v>
          </cell>
          <cell r="DN19">
            <v>36412.974101838656</v>
          </cell>
          <cell r="DO19">
            <v>31485.214974675768</v>
          </cell>
          <cell r="DP19">
            <v>18840.057449681561</v>
          </cell>
        </row>
        <row r="20">
          <cell r="DL20">
            <v>28584.507267872123</v>
          </cell>
          <cell r="DM20">
            <v>36463.782503191011</v>
          </cell>
          <cell r="DN20">
            <v>41422.963672925725</v>
          </cell>
          <cell r="DO20">
            <v>36008.647350038504</v>
          </cell>
          <cell r="DP20">
            <v>21745.799510482055</v>
          </cell>
        </row>
        <row r="21">
          <cell r="DL21">
            <v>32334.603624679661</v>
          </cell>
          <cell r="DM21">
            <v>41148.366206933119</v>
          </cell>
          <cell r="DN21">
            <v>46712.691330535818</v>
          </cell>
          <cell r="DO21">
            <v>40649.248623691907</v>
          </cell>
          <cell r="DP21">
            <v>24342.680284302118</v>
          </cell>
        </row>
        <row r="22">
          <cell r="DL22">
            <v>36476.261881875864</v>
          </cell>
          <cell r="DM22">
            <v>46588.207396708167</v>
          </cell>
          <cell r="DN22">
            <v>53174.868273821332</v>
          </cell>
          <cell r="DO22">
            <v>46284.160763234686</v>
          </cell>
          <cell r="DP22">
            <v>27655.418184437171</v>
          </cell>
        </row>
        <row r="23">
          <cell r="DL23">
            <v>41050.366514750989</v>
          </cell>
          <cell r="DM23">
            <v>52560.58248150118</v>
          </cell>
          <cell r="DN23">
            <v>59960.039160945067</v>
          </cell>
          <cell r="DO23">
            <v>52112.855775496457</v>
          </cell>
          <cell r="DP23">
            <v>31291.35479107326</v>
          </cell>
        </row>
        <row r="24">
          <cell r="DL24">
            <v>46102.0709029961</v>
          </cell>
          <cell r="DM24">
            <v>58949.739932720571</v>
          </cell>
          <cell r="DN24">
            <v>67114.575501774889</v>
          </cell>
          <cell r="DO24">
            <v>58462.934799398165</v>
          </cell>
          <cell r="DP24">
            <v>35040.303354915915</v>
          </cell>
        </row>
        <row r="25">
          <cell r="DL25">
            <v>51681.243063335191</v>
          </cell>
          <cell r="DM25">
            <v>66044.792064766938</v>
          </cell>
          <cell r="DN25">
            <v>75408.500151724904</v>
          </cell>
          <cell r="DO25">
            <v>65748.190383745663</v>
          </cell>
          <cell r="DP25">
            <v>39632.282443960488</v>
          </cell>
        </row>
        <row r="26">
          <cell r="DL26">
            <v>57842.957922805785</v>
          </cell>
          <cell r="DM26">
            <v>74067.928152874869</v>
          </cell>
          <cell r="DN26">
            <v>84723.66238111422</v>
          </cell>
          <cell r="DO26">
            <v>73961.23269197467</v>
          </cell>
          <cell r="DP26">
            <v>44637.514096692001</v>
          </cell>
        </row>
        <row r="27">
          <cell r="DL27">
            <v>64648.040992175207</v>
          </cell>
          <cell r="DM27">
            <v>82684.980724580208</v>
          </cell>
          <cell r="DN27">
            <v>94457.932071739648</v>
          </cell>
          <cell r="DO27">
            <v>82458.593309675023</v>
          </cell>
          <cell r="DP27">
            <v>49534.329711945909</v>
          </cell>
        </row>
        <row r="28">
          <cell r="DL28">
            <v>72163.668806377114</v>
          </cell>
          <cell r="DM28">
            <v>92486.861561569574</v>
          </cell>
          <cell r="DN28">
            <v>105872.28797262975</v>
          </cell>
          <cell r="DO28">
            <v>92370.718765874859</v>
          </cell>
          <cell r="DP28">
            <v>55469.683064008685</v>
          </cell>
        </row>
        <row r="29">
          <cell r="DL29">
            <v>80464.032059230027</v>
          </cell>
          <cell r="DM29">
            <v>103213.89711110981</v>
          </cell>
          <cell r="DN29">
            <v>118133.72530510483</v>
          </cell>
          <cell r="DO29">
            <v>103089.10789996899</v>
          </cell>
          <cell r="DP29">
            <v>61732.358451750537</v>
          </cell>
        </row>
        <row r="30">
          <cell r="DL30">
            <v>89631.067978587409</v>
          </cell>
          <cell r="DM30">
            <v>114988.01164631467</v>
          </cell>
          <cell r="DN30">
            <v>131595.44657542845</v>
          </cell>
          <cell r="DO30">
            <v>114613.50442982177</v>
          </cell>
          <cell r="DP30">
            <v>68670.045317866345</v>
          </cell>
        </row>
        <row r="31">
          <cell r="DL31">
            <v>99755.269171578097</v>
          </cell>
          <cell r="DM31">
            <v>127976.15895631671</v>
          </cell>
          <cell r="DN31">
            <v>146389.37110674166</v>
          </cell>
          <cell r="DO31">
            <v>127385.54708135437</v>
          </cell>
          <cell r="DP31">
            <v>76424.863820469836</v>
          </cell>
        </row>
        <row r="32">
          <cell r="DL32">
            <v>110936.5769244704</v>
          </cell>
          <cell r="DM32">
            <v>142196.13330286689</v>
          </cell>
          <cell r="DN32">
            <v>162317.44762128603</v>
          </cell>
          <cell r="DO32">
            <v>141444.54364904945</v>
          </cell>
          <cell r="DP32">
            <v>85360.921847160935</v>
          </cell>
        </row>
        <row r="33">
          <cell r="DL33">
            <v>123285.36777539176</v>
          </cell>
          <cell r="DM33">
            <v>158219.38084797098</v>
          </cell>
          <cell r="DN33">
            <v>181232.14952087714</v>
          </cell>
          <cell r="DO33">
            <v>158485.02541897993</v>
          </cell>
          <cell r="DP33">
            <v>95722.368778829041</v>
          </cell>
        </row>
        <row r="34">
          <cell r="DL34">
            <v>136923.5430988778</v>
          </cell>
          <cell r="DM34">
            <v>175831.29462094198</v>
          </cell>
          <cell r="DN34">
            <v>201517.00405908233</v>
          </cell>
          <cell r="DO34">
            <v>176153.6347767142</v>
          </cell>
          <cell r="DP34">
            <v>106473.24213659561</v>
          </cell>
        </row>
        <row r="35">
          <cell r="DL35">
            <v>151985.73245811084</v>
          </cell>
          <cell r="DM35">
            <v>195469.97126041097</v>
          </cell>
          <cell r="DN35">
            <v>224028.46901525071</v>
          </cell>
          <cell r="DO35">
            <v>195592.1843510544</v>
          </cell>
          <cell r="DP35">
            <v>118470.79593151114</v>
          </cell>
        </row>
        <row r="36">
          <cell r="DL36">
            <v>168620.62260376755</v>
          </cell>
          <cell r="DM36">
            <v>216961.29375186129</v>
          </cell>
          <cell r="DN36">
            <v>248432.11153982615</v>
          </cell>
          <cell r="DO36">
            <v>217179.8144645055</v>
          </cell>
          <cell r="DP36">
            <v>131469.5236412262</v>
          </cell>
        </row>
        <row r="37">
          <cell r="DL37">
            <v>186992.42523871688</v>
          </cell>
          <cell r="DM37">
            <v>239910.86660435522</v>
          </cell>
          <cell r="DN37">
            <v>274726.76408579794</v>
          </cell>
          <cell r="DO37">
            <v>240573.45449723655</v>
          </cell>
          <cell r="DP37">
            <v>145645.57821203466</v>
          </cell>
        </row>
        <row r="38">
          <cell r="DL38">
            <v>207282.49803764411</v>
          </cell>
          <cell r="DM38">
            <v>266044.84922987927</v>
          </cell>
          <cell r="DN38">
            <v>305268.05567813234</v>
          </cell>
          <cell r="DO38">
            <v>267576.51515643601</v>
          </cell>
          <cell r="DP38">
            <v>161790.44975499893</v>
          </cell>
        </row>
        <row r="39">
          <cell r="DL39">
            <v>229691.13492353147</v>
          </cell>
          <cell r="DM39">
            <v>295367.15552075824</v>
          </cell>
          <cell r="DN39">
            <v>339192.57263977191</v>
          </cell>
          <cell r="DO39">
            <v>296756.38102711545</v>
          </cell>
          <cell r="DP39">
            <v>179266.2242868029</v>
          </cell>
        </row>
        <row r="40">
          <cell r="DL40">
            <v>254439.54327375186</v>
          </cell>
          <cell r="DM40">
            <v>327702.8641194182</v>
          </cell>
          <cell r="DN40">
            <v>375572.52971907699</v>
          </cell>
          <cell r="DO40">
            <v>328121.65516152652</v>
          </cell>
          <cell r="DP40">
            <v>197176.62211134445</v>
          </cell>
        </row>
        <row r="41">
          <cell r="DL41">
            <v>281772.02757381171</v>
          </cell>
          <cell r="DM41">
            <v>362686.83438343456</v>
          </cell>
          <cell r="DN41">
            <v>415668.2631825108</v>
          </cell>
          <cell r="DO41">
            <v>361726.47664358281</v>
          </cell>
          <cell r="DP41">
            <v>218298.00434784798</v>
          </cell>
        </row>
        <row r="42">
          <cell r="DL42">
            <v>311958.40107473079</v>
          </cell>
          <cell r="DM42">
            <v>401186.16625807341</v>
          </cell>
          <cell r="DN42">
            <v>458658.48556115071</v>
          </cell>
          <cell r="DO42">
            <v>398908.18484299839</v>
          </cell>
          <cell r="DP42">
            <v>240870.57982677873</v>
          </cell>
        </row>
        <row r="43">
          <cell r="DL43">
            <v>345296.64926079114</v>
          </cell>
          <cell r="DM43">
            <v>443132.44208547799</v>
          </cell>
          <cell r="DN43">
            <v>506013.70908933878</v>
          </cell>
          <cell r="DO43">
            <v>440734.03768826532</v>
          </cell>
          <cell r="DP43">
            <v>266572.86895706289</v>
          </cell>
        </row>
        <row r="44">
          <cell r="DL44">
            <v>382115.87142013782</v>
          </cell>
          <cell r="DM44">
            <v>489231.70488490787</v>
          </cell>
          <cell r="DN44">
            <v>559647.78415977047</v>
          </cell>
          <cell r="DO44">
            <v>488590.12671866844</v>
          </cell>
          <cell r="DP44">
            <v>295755.19977215573</v>
          </cell>
        </row>
        <row r="45">
          <cell r="DL45">
            <v>422779.52935601433</v>
          </cell>
          <cell r="DM45">
            <v>541647.27518609341</v>
          </cell>
          <cell r="DN45">
            <v>620253.73646550439</v>
          </cell>
          <cell r="DO45">
            <v>541926.50703372713</v>
          </cell>
          <cell r="DP45">
            <v>328640.2851019908</v>
          </cell>
        </row>
        <row r="46">
          <cell r="DL46">
            <v>467689.03530836233</v>
          </cell>
          <cell r="DM46">
            <v>601616.02627763781</v>
          </cell>
          <cell r="DN46">
            <v>689083.90939585736</v>
          </cell>
          <cell r="DO46">
            <v>602465.11511247384</v>
          </cell>
          <cell r="DP46">
            <v>365081.41352758079</v>
          </cell>
        </row>
        <row r="47">
          <cell r="DL47">
            <v>517287.71450403112</v>
          </cell>
          <cell r="DM47">
            <v>665564.19830887031</v>
          </cell>
          <cell r="DN47">
            <v>762767.4432526367</v>
          </cell>
          <cell r="DO47">
            <v>665364.38060743164</v>
          </cell>
          <cell r="DP47">
            <v>402927.6909253542</v>
          </cell>
        </row>
        <row r="48">
          <cell r="DL48">
            <v>572065.18145201146</v>
          </cell>
          <cell r="DM48">
            <v>735977.1144044695</v>
          </cell>
          <cell r="DN48">
            <v>842615.42634281586</v>
          </cell>
          <cell r="DO48">
            <v>734762.2478549236</v>
          </cell>
          <cell r="DP48">
            <v>444265.05308916606</v>
          </cell>
        </row>
        <row r="49">
          <cell r="DL49">
            <v>632562.17318438645</v>
          </cell>
          <cell r="DM49">
            <v>813869.13488853071</v>
          </cell>
          <cell r="DN49">
            <v>930736.0886820975</v>
          </cell>
          <cell r="DO49">
            <v>811744.05546651722</v>
          </cell>
          <cell r="DP49">
            <v>490043.05335949996</v>
          </cell>
        </row>
        <row r="50">
          <cell r="DL50">
            <v>699375.88715445099</v>
          </cell>
          <cell r="DM50">
            <v>899200.82302254171</v>
          </cell>
          <cell r="DN50">
            <v>1027401.9529208906</v>
          </cell>
          <cell r="DO50">
            <v>895796.95513760636</v>
          </cell>
          <cell r="DP50">
            <v>538294.23281631724</v>
          </cell>
        </row>
        <row r="51">
          <cell r="DL51">
            <v>773165.87648518872</v>
          </cell>
          <cell r="DM51">
            <v>993552.96855078463</v>
          </cell>
          <cell r="DN51">
            <v>1134467.5919646078</v>
          </cell>
          <cell r="DO51">
            <v>988243.44209355221</v>
          </cell>
          <cell r="DP51">
            <v>591579.33990752581</v>
          </cell>
        </row>
        <row r="52">
          <cell r="DL52">
            <v>854660.56076317781</v>
          </cell>
          <cell r="DM52">
            <v>1096511.262281561</v>
          </cell>
          <cell r="DN52">
            <v>1253087.0243754021</v>
          </cell>
          <cell r="DO52">
            <v>1085963.9663029253</v>
          </cell>
          <cell r="DP52">
            <v>649842.73688642669</v>
          </cell>
        </row>
        <row r="53">
          <cell r="DL53">
            <v>944664.41664939432</v>
          </cell>
          <cell r="DM53">
            <v>1211802.5011310251</v>
          </cell>
          <cell r="DN53">
            <v>1380575.096018339</v>
          </cell>
          <cell r="DO53">
            <v>1193685.3149175465</v>
          </cell>
          <cell r="DP53">
            <v>717867.4008138302</v>
          </cell>
        </row>
        <row r="54">
          <cell r="DL54">
            <v>1044065.9192891775</v>
          </cell>
          <cell r="DM54">
            <v>1339328.1614374889</v>
          </cell>
          <cell r="DN54">
            <v>1521018.8321000112</v>
          </cell>
          <cell r="DO54">
            <v>1317969.5154425967</v>
          </cell>
          <cell r="DP54">
            <v>794422.96211791446</v>
          </cell>
        </row>
        <row r="55">
          <cell r="DL55">
            <v>1153846.3129151789</v>
          </cell>
          <cell r="DM55">
            <v>1472443.0795590505</v>
          </cell>
          <cell r="DN55">
            <v>1674761.8100917537</v>
          </cell>
          <cell r="DO55">
            <v>1455476.3931703747</v>
          </cell>
          <cell r="DP55">
            <v>875341.93277031044</v>
          </cell>
        </row>
        <row r="56">
          <cell r="DL56">
            <v>1275089.297222507</v>
          </cell>
          <cell r="DM56">
            <v>1628437.7267454318</v>
          </cell>
          <cell r="DN56">
            <v>1857686.2678887325</v>
          </cell>
          <cell r="DO56">
            <v>1613972.8099456187</v>
          </cell>
          <cell r="DP56">
            <v>967206.15732404927</v>
          </cell>
        </row>
        <row r="57">
          <cell r="DL57">
            <v>1408991.7251353264</v>
          </cell>
          <cell r="DM57">
            <v>1803668.1246567979</v>
          </cell>
          <cell r="DN57">
            <v>2061803.377682498</v>
          </cell>
          <cell r="DO57">
            <v>1782877.2788221475</v>
          </cell>
          <cell r="DP57">
            <v>1067623.2400860824</v>
          </cell>
        </row>
        <row r="58">
          <cell r="DL58">
            <v>1556875.4175681965</v>
          </cell>
          <cell r="DM58">
            <v>1997507.299004677</v>
          </cell>
          <cell r="DN58">
            <v>2272097.7298965082</v>
          </cell>
          <cell r="DO58">
            <v>1963662.9852325404</v>
          </cell>
          <cell r="DP58">
            <v>1171746.0522937214</v>
          </cell>
        </row>
        <row r="59">
          <cell r="DL59">
            <v>1720200.2118117951</v>
          </cell>
          <cell r="DM59">
            <v>2202457.2665886874</v>
          </cell>
          <cell r="DN59">
            <v>2501442.9361649193</v>
          </cell>
          <cell r="DO59">
            <v>2159947.4095788696</v>
          </cell>
          <cell r="DP59">
            <v>1287323.2141558798</v>
          </cell>
        </row>
        <row r="60">
          <cell r="DL60">
            <v>1900578.372350506</v>
          </cell>
          <cell r="DM60">
            <v>2426513.8971142322</v>
          </cell>
          <cell r="DN60">
            <v>2755633.7612922844</v>
          </cell>
          <cell r="DO60">
            <v>2376563.5908821351</v>
          </cell>
          <cell r="DP60">
            <v>1415030.3570471248</v>
          </cell>
        </row>
        <row r="61">
          <cell r="DL61">
            <v>2099790.5063685775</v>
          </cell>
          <cell r="DM61">
            <v>2682010.7120555318</v>
          </cell>
          <cell r="DN61">
            <v>3038675.1842320859</v>
          </cell>
          <cell r="DO61">
            <v>2617066.4054037835</v>
          </cell>
          <cell r="DP61">
            <v>1559199.9869616281</v>
          </cell>
        </row>
        <row r="62">
          <cell r="DL62">
            <v>2319803.1410551141</v>
          </cell>
          <cell r="DM62">
            <v>2955232.8462833283</v>
          </cell>
          <cell r="DN62">
            <v>3350767.4286704152</v>
          </cell>
          <cell r="DO62">
            <v>2886566.9223855874</v>
          </cell>
          <cell r="DP62">
            <v>1717187.9143310932</v>
          </cell>
        </row>
        <row r="63">
          <cell r="DL63">
            <v>2562788.1362227388</v>
          </cell>
          <cell r="DM63">
            <v>3266336.4296522322</v>
          </cell>
          <cell r="DN63">
            <v>3699253.7267350694</v>
          </cell>
          <cell r="DO63">
            <v>3182878.1654912126</v>
          </cell>
          <cell r="DP63">
            <v>1896674.4746916988</v>
          </cell>
        </row>
        <row r="64">
          <cell r="DL64">
            <v>2828941.8146588495</v>
          </cell>
          <cell r="DM64">
            <v>3599701.5064673163</v>
          </cell>
          <cell r="DN64">
            <v>4077503.8910082374</v>
          </cell>
          <cell r="DO64">
            <v>3510608.594462981</v>
          </cell>
          <cell r="DP64">
            <v>2100187.6820250754</v>
          </cell>
        </row>
        <row r="65">
          <cell r="DL65">
            <v>3114198.2641630913</v>
          </cell>
          <cell r="DM65">
            <v>3965786.9916892857</v>
          </cell>
          <cell r="DN65">
            <v>4490068.7684243396</v>
          </cell>
          <cell r="DO65">
            <v>3870565.4310953356</v>
          </cell>
          <cell r="DP65">
            <v>2312195.5184423672</v>
          </cell>
        </row>
        <row r="66">
          <cell r="DL66">
            <v>3419928.5567590641</v>
          </cell>
          <cell r="DM66">
            <v>4353692.9163682461</v>
          </cell>
          <cell r="DN66">
            <v>4936832.8237258205</v>
          </cell>
          <cell r="DO66">
            <v>4259891.6699951254</v>
          </cell>
          <cell r="DP66">
            <v>2555574.3668075907</v>
          </cell>
        </row>
        <row r="67">
          <cell r="DL67">
            <v>3747602.1710568834</v>
          </cell>
          <cell r="DM67">
            <v>4776400.377204895</v>
          </cell>
          <cell r="DN67">
            <v>5414032.3370953323</v>
          </cell>
          <cell r="DO67">
            <v>4681190.5257463334</v>
          </cell>
          <cell r="DP67">
            <v>2807581.3871672116</v>
          </cell>
        </row>
        <row r="68">
          <cell r="DL68">
            <v>4098794.0552346385</v>
          </cell>
          <cell r="DM68">
            <v>5226763.8909587711</v>
          </cell>
          <cell r="DN68">
            <v>5930979.1131522078</v>
          </cell>
          <cell r="DO68">
            <v>5133579.5477911988</v>
          </cell>
          <cell r="DP68">
            <v>3070127.2968581659</v>
          </cell>
        </row>
        <row r="69">
          <cell r="DL69">
            <v>4475192.1969544776</v>
          </cell>
          <cell r="DM69">
            <v>5706348.7904766072</v>
          </cell>
          <cell r="DN69">
            <v>6492445.4668442216</v>
          </cell>
          <cell r="DO69">
            <v>5611360.0389081463</v>
          </cell>
          <cell r="DP69">
            <v>3334243.0446480992</v>
          </cell>
        </row>
        <row r="70">
          <cell r="DL70">
            <v>4878605.7365977746</v>
          </cell>
          <cell r="DM70">
            <v>6227311.6113791065</v>
          </cell>
          <cell r="DN70">
            <v>7085655.1983721368</v>
          </cell>
          <cell r="DO70">
            <v>6092398.3787754672</v>
          </cell>
          <cell r="DP70">
            <v>3631302.0041928659</v>
          </cell>
        </row>
        <row r="71">
          <cell r="DL71">
            <v>5310973.6628152924</v>
          </cell>
          <cell r="DM71">
            <v>6786115.5631422764</v>
          </cell>
          <cell r="DN71">
            <v>7693311.5718756113</v>
          </cell>
          <cell r="DO71">
            <v>6607610.667862013</v>
          </cell>
          <cell r="DP71">
            <v>3942758.3046804969</v>
          </cell>
        </row>
        <row r="72">
          <cell r="DL72">
            <v>5774374.1321870806</v>
          </cell>
          <cell r="DM72">
            <v>7367349.6138383597</v>
          </cell>
          <cell r="DN72">
            <v>8320698.8501863508</v>
          </cell>
          <cell r="DO72">
            <v>7171040.1387546621</v>
          </cell>
          <cell r="DP72">
            <v>4272193.8568128273</v>
          </cell>
        </row>
        <row r="73">
          <cell r="DL73">
            <v>6271034.4577866243</v>
          </cell>
          <cell r="DM73">
            <v>7977589.092606253</v>
          </cell>
          <cell r="DN73">
            <v>9034804.5488898754</v>
          </cell>
          <cell r="DO73">
            <v>7784400.4421120789</v>
          </cell>
          <cell r="DP73">
            <v>4624112.7994962092</v>
          </cell>
        </row>
        <row r="74">
          <cell r="DL74">
            <v>6803341.8146588504</v>
          </cell>
          <cell r="DM74">
            <v>8658895.4455673173</v>
          </cell>
          <cell r="DN74">
            <v>9820836.3540582359</v>
          </cell>
          <cell r="DO74">
            <v>8437618.832012983</v>
          </cell>
          <cell r="DP74">
            <v>5014262.0082750749</v>
          </cell>
        </row>
        <row r="75">
          <cell r="DL75">
            <v>7373854.713667335</v>
          </cell>
          <cell r="DM75">
            <v>9395575.9115944076</v>
          </cell>
          <cell r="DN75">
            <v>10640447.617114045</v>
          </cell>
          <cell r="DO75">
            <v>9135005.9530511871</v>
          </cell>
          <cell r="DP75">
            <v>5434295.1994293034</v>
          </cell>
        </row>
        <row r="76">
          <cell r="DL76">
            <v>7985315.2988592787</v>
          </cell>
          <cell r="DM76">
            <v>10176516.77517429</v>
          </cell>
          <cell r="DN76">
            <v>11492638.947534978</v>
          </cell>
          <cell r="DO76">
            <v>9875043.3597472049</v>
          </cell>
          <cell r="DP76">
            <v>5877311.4780141134</v>
          </cell>
        </row>
        <row r="77">
          <cell r="DL77">
            <v>8640662.5274549201</v>
          </cell>
          <cell r="DM77">
            <v>10983565.283453625</v>
          </cell>
          <cell r="DN77">
            <v>12411634.980873611</v>
          </cell>
          <cell r="DO77">
            <v>10673762.334443433</v>
          </cell>
          <cell r="DP77">
            <v>6353948.9057150092</v>
          </cell>
        </row>
        <row r="78">
          <cell r="DL78">
            <v>9343046.2958104312</v>
          </cell>
          <cell r="DM78">
            <v>11874067.474493304</v>
          </cell>
          <cell r="DN78">
            <v>13439332.554981379</v>
          </cell>
          <cell r="DO78">
            <v>11553772.341557676</v>
          </cell>
          <cell r="DP78">
            <v>6880359.0123042222</v>
          </cell>
        </row>
        <row r="79">
          <cell r="DL79">
            <v>10095842.579250107</v>
          </cell>
          <cell r="DM79">
            <v>12841417.755198905</v>
          </cell>
          <cell r="DN79">
            <v>14537470.164000668</v>
          </cell>
          <cell r="DO79">
            <v>12497669.426113613</v>
          </cell>
          <cell r="DP79">
            <v>7453772.3058115356</v>
          </cell>
        </row>
        <row r="80">
          <cell r="DL80">
            <v>10902669.658536701</v>
          </cell>
          <cell r="DM80">
            <v>13866571.454353832</v>
          </cell>
          <cell r="DN80">
            <v>15693436.208313853</v>
          </cell>
          <cell r="DO80">
            <v>13512962.461098179</v>
          </cell>
          <cell r="DP80">
            <v>8078854.0974740805</v>
          </cell>
        </row>
        <row r="81">
          <cell r="DL81">
            <v>11767405.510971738</v>
          </cell>
          <cell r="DM81">
            <v>14976518.872795779</v>
          </cell>
          <cell r="DN81">
            <v>16960641.926285487</v>
          </cell>
          <cell r="DO81">
            <v>14611404.455290396</v>
          </cell>
          <cell r="DP81">
            <v>8697869.3820053097</v>
          </cell>
        </row>
        <row r="82">
          <cell r="DL82">
            <v>12694206.449715311</v>
          </cell>
          <cell r="DM82">
            <v>16156682.043679422</v>
          </cell>
          <cell r="DN82">
            <v>18314702.760914993</v>
          </cell>
          <cell r="DO82">
            <v>15764062.97486279</v>
          </cell>
          <cell r="DP82">
            <v>9356087.2213041466</v>
          </cell>
        </row>
        <row r="83">
          <cell r="DL83">
            <v>13687527.100914398</v>
          </cell>
          <cell r="DM83">
            <v>17438933.017039899</v>
          </cell>
          <cell r="DN83">
            <v>19770178.806973267</v>
          </cell>
          <cell r="DO83">
            <v>16946368.115743864</v>
          </cell>
          <cell r="DP83">
            <v>10070902.720682811</v>
          </cell>
        </row>
        <row r="84">
          <cell r="DL84">
            <v>14752141.81465885</v>
          </cell>
          <cell r="DM84">
            <v>18809814.661217317</v>
          </cell>
          <cell r="DN84">
            <v>21238071.251308236</v>
          </cell>
          <cell r="DO84">
            <v>18205895.376062986</v>
          </cell>
          <cell r="DP84">
            <v>10815258.367275072</v>
          </cell>
        </row>
        <row r="85">
          <cell r="DL85">
            <v>15893167.61267582</v>
          </cell>
          <cell r="DM85">
            <v>20205178.453717612</v>
          </cell>
          <cell r="DN85">
            <v>22799266.214532636</v>
          </cell>
          <cell r="DO85">
            <v>19571768.955452047</v>
          </cell>
          <cell r="DP85">
            <v>11627575.199008798</v>
          </cell>
        </row>
        <row r="86">
          <cell r="DL86">
            <v>17116088.783059694</v>
          </cell>
          <cell r="DM86">
            <v>21739195.695077874</v>
          </cell>
          <cell r="DN86">
            <v>24533261.37839542</v>
          </cell>
          <cell r="DO86">
            <v>21067324.109745272</v>
          </cell>
          <cell r="DP86">
            <v>12486925.807766609</v>
          </cell>
        </row>
        <row r="87">
          <cell r="DL87">
            <v>18426783.240251005</v>
          </cell>
          <cell r="DM87">
            <v>23419078.352504414</v>
          </cell>
          <cell r="DN87">
            <v>26453709.97471682</v>
          </cell>
          <cell r="DO87">
            <v>22669275.156376313</v>
          </cell>
          <cell r="DP87">
            <v>13440412.802893527</v>
          </cell>
        </row>
        <row r="88">
          <cell r="DL88">
            <v>19831550.776962008</v>
          </cell>
          <cell r="DM88">
            <v>25220568.550923552</v>
          </cell>
          <cell r="DN88">
            <v>28442419.384228621</v>
          </cell>
          <cell r="DO88">
            <v>24365147.123352487</v>
          </cell>
          <cell r="DP88">
            <v>14472743.163907371</v>
          </cell>
        </row>
        <row r="89">
          <cell r="DL89">
            <v>21337143.343841363</v>
          </cell>
          <cell r="DM89">
            <v>27089801.881835636</v>
          </cell>
          <cell r="DN89">
            <v>30548869.426323105</v>
          </cell>
          <cell r="DO89">
            <v>26239293.432911661</v>
          </cell>
          <cell r="DP89">
            <v>15573783.008066243</v>
          </cell>
        </row>
        <row r="90">
          <cell r="DL90">
            <v>22950797.502414551</v>
          </cell>
          <cell r="DM90">
            <v>29125220.358759489</v>
          </cell>
          <cell r="DN90">
            <v>32866214.054443561</v>
          </cell>
          <cell r="DO90">
            <v>28295570.587555606</v>
          </cell>
          <cell r="DP90">
            <v>16599128.416990887</v>
          </cell>
        </row>
        <row r="91">
          <cell r="DL91">
            <v>24680269.207284603</v>
          </cell>
          <cell r="DM91">
            <v>31343608.099654257</v>
          </cell>
          <cell r="DN91">
            <v>35418480.885830417</v>
          </cell>
          <cell r="DO91">
            <v>30257513.831278503</v>
          </cell>
          <cell r="DP91">
            <v>17686904.249322232</v>
          </cell>
        </row>
        <row r="92">
          <cell r="DL92">
            <v>26533871.084771771</v>
          </cell>
          <cell r="DM92">
            <v>33763484.575539708</v>
          </cell>
          <cell r="DN92">
            <v>38012923.064167693</v>
          </cell>
          <cell r="DO92">
            <v>32255173.676498149</v>
          </cell>
          <cell r="DP92">
            <v>18876349.447414868</v>
          </cell>
        </row>
        <row r="93">
          <cell r="DL93">
            <v>28520512.387169946</v>
          </cell>
          <cell r="DM93">
            <v>36231080.887721874</v>
          </cell>
          <cell r="DN93">
            <v>40505199.656327248</v>
          </cell>
          <cell r="DO93">
            <v>34383269.456041008</v>
          </cell>
          <cell r="DP93">
            <v>20064681.122210275</v>
          </cell>
        </row>
        <row r="94">
          <cell r="DL94">
            <v>30649741.81465885</v>
          </cell>
          <cell r="DM94">
            <v>38637980.010017321</v>
          </cell>
          <cell r="DN94">
            <v>43228296.189808242</v>
          </cell>
          <cell r="DO94">
            <v>36551912.653862983</v>
          </cell>
          <cell r="DP94">
            <v>21321820.747275073</v>
          </cell>
        </row>
        <row r="95">
          <cell r="DL95">
            <v>32931793.4106928</v>
          </cell>
          <cell r="DM95">
            <v>41516354.409391262</v>
          </cell>
          <cell r="DN95">
            <v>46305146.321560577</v>
          </cell>
          <cell r="DO95">
            <v>39189455.185789786</v>
          </cell>
          <cell r="DP95">
            <v>22826704.386917677</v>
          </cell>
        </row>
        <row r="96">
          <cell r="DL96">
            <v>35377635.751460545</v>
          </cell>
          <cell r="DM96">
            <v>44499408.849939786</v>
          </cell>
          <cell r="DN96">
            <v>49681499.748754583</v>
          </cell>
          <cell r="DO96">
            <v>42009845.620093912</v>
          </cell>
          <cell r="DP96">
            <v>24386345.685255554</v>
          </cell>
        </row>
        <row r="97">
          <cell r="DL97">
            <v>37999024.665843129</v>
          </cell>
          <cell r="DM97">
            <v>47792716.476226196</v>
          </cell>
          <cell r="DN97">
            <v>53295370.350100838</v>
          </cell>
          <cell r="DO97">
            <v>44978926.7926796</v>
          </cell>
          <cell r="DP97">
            <v>26098104.077456441</v>
          </cell>
        </row>
        <row r="98">
          <cell r="DL98">
            <v>40808559.739265174</v>
          </cell>
          <cell r="DM98">
            <v>51260355.577282824</v>
          </cell>
          <cell r="DN98">
            <v>57137852.723302983</v>
          </cell>
          <cell r="DO98">
            <v>48130248.554085366</v>
          </cell>
          <cell r="DP98">
            <v>27903900.928830929</v>
          </cell>
        </row>
        <row r="99">
          <cell r="DL99">
            <v>43819744.873023883</v>
          </cell>
          <cell r="DM99">
            <v>55084295.0719136</v>
          </cell>
          <cell r="DN99">
            <v>61175553.759877242</v>
          </cell>
          <cell r="DO99">
            <v>51505504.633729815</v>
          </cell>
          <cell r="DP99">
            <v>30014988.522864901</v>
          </cell>
        </row>
        <row r="100">
          <cell r="DL100">
            <v>47047053.190170258</v>
          </cell>
          <cell r="DM100">
            <v>59001454.016397595</v>
          </cell>
          <cell r="DN100">
            <v>65480077.33929535</v>
          </cell>
          <cell r="DO100">
            <v>55271291.4816247</v>
          </cell>
          <cell r="DP100">
            <v>32256137.739794359</v>
          </cell>
        </row>
        <row r="101">
          <cell r="DL101">
            <v>50505996.599910371</v>
          </cell>
          <cell r="DM101">
            <v>63265463.52182772</v>
          </cell>
          <cell r="DN101">
            <v>70457159.769439101</v>
          </cell>
          <cell r="DO101">
            <v>59601515.810027584</v>
          </cell>
          <cell r="DP101">
            <v>34885758.047934756</v>
          </cell>
        </row>
        <row r="102">
          <cell r="DL102">
            <v>54213200.354884706</v>
          </cell>
          <cell r="DM102">
            <v>68074093.715859666</v>
          </cell>
          <cell r="DN102">
            <v>75983085.405304849</v>
          </cell>
          <cell r="DO102">
            <v>64380444.915786631</v>
          </cell>
          <cell r="DP102">
            <v>37679558.020163521</v>
          </cell>
        </row>
        <row r="103">
          <cell r="DL103">
            <v>58186482.959681056</v>
          </cell>
          <cell r="DM103">
            <v>73204682.714970902</v>
          </cell>
          <cell r="DN103">
            <v>81761675.355522901</v>
          </cell>
          <cell r="DO103">
            <v>69360561.377161279</v>
          </cell>
          <cell r="DP103">
            <v>40369765.311756901</v>
          </cell>
        </row>
        <row r="104">
          <cell r="DL104">
            <v>62444941.814658858</v>
          </cell>
          <cell r="DM104">
            <v>78582707.728667334</v>
          </cell>
          <cell r="DN104">
            <v>87840335.36150822</v>
          </cell>
          <cell r="DO104">
            <v>74244665.03046298</v>
          </cell>
          <cell r="DP104">
            <v>43116701.293275073</v>
          </cell>
        </row>
        <row r="105">
          <cell r="DL105">
            <v>67009045.006726697</v>
          </cell>
          <cell r="DM105">
            <v>84408178.276808485</v>
          </cell>
          <cell r="DN105">
            <v>94112055.889340401</v>
          </cell>
          <cell r="DO105">
            <v>79269319.717603222</v>
          </cell>
          <cell r="DP105">
            <v>46098102.507333256</v>
          </cell>
        </row>
        <row r="106">
          <cell r="DL106">
            <v>71900729.688262254</v>
          </cell>
          <cell r="DM106">
            <v>90356900.506207779</v>
          </cell>
          <cell r="DN106">
            <v>100436291.62081894</v>
          </cell>
          <cell r="DO106">
            <v>84625284.976793543</v>
          </cell>
          <cell r="DP106">
            <v>49318468.449819326</v>
          </cell>
        </row>
        <row r="107">
          <cell r="DL107">
            <v>77143507.517027438</v>
          </cell>
          <cell r="DM107">
            <v>96671113.441146791</v>
          </cell>
          <cell r="DN107">
            <v>107429913.13264187</v>
          </cell>
          <cell r="DO107">
            <v>90727822.051609084</v>
          </cell>
          <cell r="DP107">
            <v>52880022.410122573</v>
          </cell>
        </row>
        <row r="108">
          <cell r="DL108">
            <v>82762577.663871527</v>
          </cell>
          <cell r="DM108">
            <v>103739360.95002808</v>
          </cell>
          <cell r="DN108">
            <v>115516470.87379408</v>
          </cell>
          <cell r="DO108">
            <v>97584384.328786761</v>
          </cell>
          <cell r="DP108">
            <v>56823847.284505002</v>
          </cell>
        </row>
        <row r="109">
          <cell r="DL109">
            <v>88784947.931388944</v>
          </cell>
          <cell r="DM109">
            <v>111422457.52846707</v>
          </cell>
          <cell r="DN109">
            <v>124091979.47269905</v>
          </cell>
          <cell r="DO109">
            <v>104799674.29485099</v>
          </cell>
          <cell r="DP109">
            <v>60964377.40267992</v>
          </cell>
        </row>
        <row r="110">
          <cell r="DL110">
            <v>95239564.565681636</v>
          </cell>
          <cell r="DM110">
            <v>119609818.65240088</v>
          </cell>
          <cell r="DN110">
            <v>133137812.23515144</v>
          </cell>
          <cell r="DO110">
            <v>112355946.42686948</v>
          </cell>
          <cell r="DP110">
            <v>65154056.178088099</v>
          </cell>
        </row>
        <row r="111">
          <cell r="DL111">
            <v>102157451.38516192</v>
          </cell>
          <cell r="DM111">
            <v>128239048.84683201</v>
          </cell>
          <cell r="DN111">
            <v>142876379.11357775</v>
          </cell>
          <cell r="DO111">
            <v>120053820.44205008</v>
          </cell>
          <cell r="DP111">
            <v>69573448.65351826</v>
          </cell>
        </row>
        <row r="112">
          <cell r="DL112">
            <v>109571858.89511061</v>
          </cell>
          <cell r="DM112">
            <v>137548376.63194478</v>
          </cell>
          <cell r="DN112">
            <v>152551846.76929793</v>
          </cell>
          <cell r="DO112">
            <v>128323448.8220277</v>
          </cell>
          <cell r="DP112">
            <v>74515061.684659019</v>
          </cell>
        </row>
        <row r="113">
          <cell r="DL113">
            <v>117518424.10470331</v>
          </cell>
          <cell r="DM113">
            <v>147037341.20822835</v>
          </cell>
          <cell r="DN113">
            <v>163113196.93922684</v>
          </cell>
          <cell r="DO113">
            <v>137267894.48380318</v>
          </cell>
          <cell r="DP113">
            <v>79864241.758426636</v>
          </cell>
        </row>
        <row r="114">
          <cell r="DL114">
            <v>126035341.8146589</v>
          </cell>
          <cell r="DM114">
            <v>157695869.16676736</v>
          </cell>
          <cell r="DN114">
            <v>175224967.14140823</v>
          </cell>
          <cell r="DO114">
            <v>147619628.591463</v>
          </cell>
          <cell r="DP114">
            <v>85854827.021775067</v>
          </cell>
        </row>
        <row r="115">
          <cell r="DL115">
            <v>135163548.19879457</v>
          </cell>
          <cell r="DM115">
            <v>169359913.8386482</v>
          </cell>
          <cell r="DN115">
            <v>188282034.27873927</v>
          </cell>
          <cell r="DO115">
            <v>158808073.33429471</v>
          </cell>
          <cell r="DP115">
            <v>92429821.610800982</v>
          </cell>
        </row>
        <row r="116">
          <cell r="DL116">
            <v>144946917.56186569</v>
          </cell>
          <cell r="DM116">
            <v>181749511.93613026</v>
          </cell>
          <cell r="DN116">
            <v>202064137.17582408</v>
          </cell>
          <cell r="DO116">
            <v>170519844.48619264</v>
          </cell>
          <cell r="DP116">
            <v>98825079.652775303</v>
          </cell>
        </row>
        <row r="117">
          <cell r="DL117">
            <v>155432473.21939605</v>
          </cell>
          <cell r="DM117">
            <v>194991563.74148118</v>
          </cell>
          <cell r="DN117">
            <v>216909900.19331861</v>
          </cell>
          <cell r="DO117">
            <v>182487303.20042419</v>
          </cell>
          <cell r="DP117">
            <v>105617435.25530209</v>
          </cell>
        </row>
        <row r="118">
          <cell r="DL118">
            <v>166670613.51308426</v>
          </cell>
          <cell r="DM118">
            <v>209141302.85542509</v>
          </cell>
          <cell r="DN118">
            <v>232051051.64820051</v>
          </cell>
          <cell r="DO118">
            <v>194925047.09561697</v>
          </cell>
          <cell r="DP118">
            <v>112871247.01866585</v>
          </cell>
        </row>
        <row r="119">
          <cell r="DL119">
            <v>178715354.04811904</v>
          </cell>
          <cell r="DM119">
            <v>223622464.01811513</v>
          </cell>
          <cell r="DN119">
            <v>247690114.36060756</v>
          </cell>
          <cell r="DO119">
            <v>207985254.02370054</v>
          </cell>
          <cell r="DP119">
            <v>120525169.61647905</v>
          </cell>
        </row>
        <row r="120">
          <cell r="DL120">
            <v>191624587.31670442</v>
          </cell>
          <cell r="DM120">
            <v>239494281.27444056</v>
          </cell>
          <cell r="DN120">
            <v>265273202.0929563</v>
          </cell>
          <cell r="DO120">
            <v>223155180.7560505</v>
          </cell>
          <cell r="DP120">
            <v>129237707.96869682</v>
          </cell>
        </row>
        <row r="121">
          <cell r="DL121">
            <v>205460360.95566481</v>
          </cell>
          <cell r="DM121">
            <v>256849526.15444914</v>
          </cell>
          <cell r="DN121">
            <v>284727011.05151117</v>
          </cell>
          <cell r="DO121">
            <v>239374368.29164934</v>
          </cell>
          <cell r="DP121">
            <v>138788315.39664873</v>
          </cell>
        </row>
        <row r="122">
          <cell r="DL122">
            <v>220289175.97556257</v>
          </cell>
          <cell r="DM122">
            <v>275454781.25929916</v>
          </cell>
          <cell r="DN122">
            <v>305417816.08133352</v>
          </cell>
          <cell r="DO122">
            <v>257136036.59528461</v>
          </cell>
          <cell r="DP122">
            <v>148868670.97670731</v>
          </cell>
        </row>
        <row r="123">
          <cell r="DL123">
            <v>236182306.39474776</v>
          </cell>
          <cell r="DM123">
            <v>295539692.66088939</v>
          </cell>
          <cell r="DN123">
            <v>327990153.41466105</v>
          </cell>
          <cell r="DO123">
            <v>275865726.47426569</v>
          </cell>
          <cell r="DP123">
            <v>159126759.03147322</v>
          </cell>
        </row>
        <row r="124">
          <cell r="DL124">
            <v>253216141.81465894</v>
          </cell>
          <cell r="DM124">
            <v>317081206.58446735</v>
          </cell>
          <cell r="DN124">
            <v>351702611.79380828</v>
          </cell>
          <cell r="DO124">
            <v>294489713.26806301</v>
          </cell>
          <cell r="DP124">
            <v>169955042.45977506</v>
          </cell>
        </row>
        <row r="125">
          <cell r="DL125">
            <v>271472554.58293056</v>
          </cell>
          <cell r="DM125">
            <v>339503326.68519574</v>
          </cell>
          <cell r="DN125">
            <v>375343556.91349888</v>
          </cell>
          <cell r="DO125">
            <v>314358531.68918151</v>
          </cell>
          <cell r="DP125">
            <v>182004769.57582209</v>
          </cell>
        </row>
        <row r="126">
          <cell r="DL126">
            <v>291039293.30907255</v>
          </cell>
          <cell r="DM126">
            <v>363073352.13659418</v>
          </cell>
          <cell r="DN126">
            <v>401271949.34743679</v>
          </cell>
          <cell r="DO126">
            <v>336534777.81465071</v>
          </cell>
          <cell r="DP126">
            <v>194904228.58080462</v>
          </cell>
        </row>
        <row r="127">
          <cell r="DL127">
            <v>312010404.62413323</v>
          </cell>
          <cell r="DM127">
            <v>389237515.58423597</v>
          </cell>
          <cell r="DN127">
            <v>431149179.03352463</v>
          </cell>
          <cell r="DO127">
            <v>362067827.96406257</v>
          </cell>
          <cell r="DP127">
            <v>209680782.52387598</v>
          </cell>
        </row>
        <row r="128">
          <cell r="DL128">
            <v>334486685.21150935</v>
          </cell>
          <cell r="DM128">
            <v>418069415.97902465</v>
          </cell>
          <cell r="DN128">
            <v>462966007.18979657</v>
          </cell>
          <cell r="DO128">
            <v>389042647.8554455</v>
          </cell>
          <cell r="DP128">
            <v>225570000.0174602</v>
          </cell>
        </row>
        <row r="129">
          <cell r="DL129">
            <v>358576166.28157926</v>
          </cell>
          <cell r="DM129">
            <v>447969211.67133808</v>
          </cell>
          <cell r="DN129">
            <v>496973873.61465406</v>
          </cell>
          <cell r="DO129">
            <v>417672363.57489133</v>
          </cell>
          <cell r="DP129">
            <v>240618008.16322985</v>
          </cell>
        </row>
        <row r="130">
          <cell r="DL130">
            <v>384394632.8187499</v>
          </cell>
          <cell r="DM130">
            <v>480907138.75448781</v>
          </cell>
          <cell r="DN130">
            <v>533155776.35614729</v>
          </cell>
          <cell r="DO130">
            <v>445998998.00734317</v>
          </cell>
          <cell r="DP130">
            <v>256659621.72091269</v>
          </cell>
        </row>
        <row r="131">
          <cell r="DL131">
            <v>412066180.09667075</v>
          </cell>
          <cell r="DM131">
            <v>515528656.80784678</v>
          </cell>
          <cell r="DN131">
            <v>568932162.44166303</v>
          </cell>
          <cell r="DO131">
            <v>475242895.28671825</v>
          </cell>
          <cell r="DP131">
            <v>274185496.02796769</v>
          </cell>
        </row>
        <row r="132">
          <cell r="DL132">
            <v>441723810.13646543</v>
          </cell>
          <cell r="DM132">
            <v>550029449.6918689</v>
          </cell>
          <cell r="DN132">
            <v>606547619.83863819</v>
          </cell>
          <cell r="DO132">
            <v>507334452.90145111</v>
          </cell>
          <cell r="DP132">
            <v>293242589.66852438</v>
          </cell>
        </row>
        <row r="133">
          <cell r="DL133">
            <v>473510070.97483659</v>
          </cell>
          <cell r="DM133">
            <v>589612089.11239994</v>
          </cell>
          <cell r="DN133">
            <v>651264965.14853334</v>
          </cell>
          <cell r="DO133">
            <v>545670430.12709022</v>
          </cell>
          <cell r="DP133">
            <v>315084853.94238287</v>
          </cell>
        </row>
        <row r="134">
          <cell r="DL134">
            <v>507577741.81465894</v>
          </cell>
          <cell r="DM134">
            <v>632783996.32996738</v>
          </cell>
          <cell r="DN134">
            <v>699682778.30960834</v>
          </cell>
          <cell r="DO134">
            <v>586522919.28246307</v>
          </cell>
          <cell r="DP134">
            <v>338940395.2902751</v>
          </cell>
        </row>
        <row r="135">
          <cell r="DL135">
            <v>544090567.35120225</v>
          </cell>
          <cell r="DM135">
            <v>678627021.96052134</v>
          </cell>
          <cell r="DN135">
            <v>750687551.45056546</v>
          </cell>
          <cell r="DO135">
            <v>630160037.75455022</v>
          </cell>
          <cell r="DP135">
            <v>363048555.09988546</v>
          </cell>
        </row>
        <row r="136">
          <cell r="DL136">
            <v>583224044.80348623</v>
          </cell>
          <cell r="DM136">
            <v>727955303.7955755</v>
          </cell>
          <cell r="DN136">
            <v>806472493.303967</v>
          </cell>
          <cell r="DO136">
            <v>674792410.72174895</v>
          </cell>
          <cell r="DP136">
            <v>387964130.04048097</v>
          </cell>
        </row>
        <row r="137">
          <cell r="DL137">
            <v>625166267.43360758</v>
          </cell>
          <cell r="DM137">
            <v>780861071.54697919</v>
          </cell>
          <cell r="DN137">
            <v>862306154.58573806</v>
          </cell>
          <cell r="DO137">
            <v>719877211.89846539</v>
          </cell>
          <cell r="DP137">
            <v>414259053.34814233</v>
          </cell>
        </row>
        <row r="138">
          <cell r="DL138">
            <v>670118828.60835981</v>
          </cell>
          <cell r="DM138">
            <v>834641560.50143898</v>
          </cell>
          <cell r="DN138">
            <v>920076756.50705135</v>
          </cell>
          <cell r="DO138">
            <v>768593414.87059295</v>
          </cell>
          <cell r="DP138">
            <v>443016828.27897763</v>
          </cell>
        </row>
        <row r="139">
          <cell r="DL139">
            <v>718297790.74849963</v>
          </cell>
          <cell r="DM139">
            <v>893593525.68093765</v>
          </cell>
          <cell r="DN139">
            <v>984914197.82939231</v>
          </cell>
          <cell r="DO139">
            <v>824206251.29596138</v>
          </cell>
          <cell r="DP139">
            <v>475616611.36716831</v>
          </cell>
        </row>
        <row r="140">
          <cell r="DL140">
            <v>769934723.82284093</v>
          </cell>
          <cell r="DM140">
            <v>958515483.97903264</v>
          </cell>
          <cell r="DN140">
            <v>1059337850.4411595</v>
          </cell>
          <cell r="DO140">
            <v>886421521.01974368</v>
          </cell>
          <cell r="DP140">
            <v>511602070.17802787</v>
          </cell>
        </row>
        <row r="141">
          <cell r="DL141">
            <v>825277818.37868273</v>
          </cell>
          <cell r="DM141">
            <v>1028632228.3149246</v>
          </cell>
          <cell r="DN141">
            <v>1136668451.4458706</v>
          </cell>
          <cell r="DO141">
            <v>951928467.38262367</v>
          </cell>
          <cell r="DP141">
            <v>549021869.90194523</v>
          </cell>
        </row>
        <row r="142">
          <cell r="DL142">
            <v>884593078.4582721</v>
          </cell>
          <cell r="DM142">
            <v>1102565851.5821869</v>
          </cell>
          <cell r="DN142">
            <v>1219273014.3030663</v>
          </cell>
          <cell r="DO142">
            <v>1020991805.0492139</v>
          </cell>
          <cell r="DP142">
            <v>586208440.82934511</v>
          </cell>
        </row>
        <row r="143">
          <cell r="DL143">
            <v>948165600.13501441</v>
          </cell>
          <cell r="DM143">
            <v>1182364518.0936251</v>
          </cell>
          <cell r="DN143">
            <v>1307097485.9875271</v>
          </cell>
          <cell r="DO143">
            <v>1090054345.5231025</v>
          </cell>
          <cell r="DP143">
            <v>626144741.59839094</v>
          </cell>
        </row>
        <row r="144">
          <cell r="DL144">
            <v>1016300941.8146589</v>
          </cell>
          <cell r="DM144">
            <v>1266733378.4152677</v>
          </cell>
          <cell r="DN144">
            <v>1395020215.0353584</v>
          </cell>
          <cell r="DO144">
            <v>1163276056.9089632</v>
          </cell>
          <cell r="DP144">
            <v>669575424.34252512</v>
          </cell>
        </row>
        <row r="145">
          <cell r="DL145">
            <v>1089326592.8877437</v>
          </cell>
          <cell r="DM145">
            <v>1354227352.3752747</v>
          </cell>
          <cell r="DN145">
            <v>1490155020.3892536</v>
          </cell>
          <cell r="DO145">
            <v>1245565673.789891</v>
          </cell>
          <cell r="DP145">
            <v>717133568.29994845</v>
          </cell>
        </row>
        <row r="146">
          <cell r="DL146">
            <v>1167593547.7923136</v>
          </cell>
          <cell r="DM146">
            <v>1451530050.6562593</v>
          </cell>
          <cell r="DN146">
            <v>1601276386.0627198</v>
          </cell>
          <cell r="DO146">
            <v>1338147733.2471557</v>
          </cell>
          <cell r="DP146">
            <v>770472289.57011271</v>
          </cell>
        </row>
        <row r="147">
          <cell r="DL147">
            <v>1251477993.0525565</v>
          </cell>
          <cell r="DM147">
            <v>1557659127.1730433</v>
          </cell>
          <cell r="DN147">
            <v>1718622118.6783075</v>
          </cell>
          <cell r="DO147">
            <v>1437295715.8733201</v>
          </cell>
          <cell r="DP147">
            <v>828413993.00317836</v>
          </cell>
        </row>
        <row r="148">
          <cell r="DL148">
            <v>1341383115.4020607</v>
          </cell>
          <cell r="DM148">
            <v>1669562834.8779931</v>
          </cell>
          <cell r="DN148">
            <v>1844007957.052407</v>
          </cell>
          <cell r="DO148">
            <v>1543132029.2278731</v>
          </cell>
          <cell r="DP148">
            <v>886205680.33028269</v>
          </cell>
        </row>
        <row r="149">
          <cell r="DL149">
            <v>1437741039.6823406</v>
          </cell>
          <cell r="DM149">
            <v>1792038222.1208937</v>
          </cell>
          <cell r="DN149">
            <v>1978823791.4885061</v>
          </cell>
          <cell r="DO149">
            <v>1650888978.1177232</v>
          </cell>
          <cell r="DP149">
            <v>946909718.74924898</v>
          </cell>
        </row>
        <row r="150">
          <cell r="DL150">
            <v>1541014905.8310232</v>
          </cell>
          <cell r="DM150">
            <v>1920310424.7561936</v>
          </cell>
          <cell r="DN150">
            <v>2114057599.3175411</v>
          </cell>
          <cell r="DO150">
            <v>1761354252.9028654</v>
          </cell>
          <cell r="DP150">
            <v>1010566671.9405675</v>
          </cell>
        </row>
        <row r="151">
          <cell r="DL151">
            <v>1651701094.9427066</v>
          </cell>
          <cell r="DM151">
            <v>2051434987.3161659</v>
          </cell>
          <cell r="DN151">
            <v>2255470453.3187847</v>
          </cell>
          <cell r="DO151">
            <v>1877976605.3875487</v>
          </cell>
          <cell r="DP151">
            <v>1079330157.8148134</v>
          </cell>
        </row>
        <row r="152">
          <cell r="DL152">
            <v>1770331615.1018853</v>
          </cell>
          <cell r="DM152">
            <v>2198778686.4181361</v>
          </cell>
          <cell r="DN152">
            <v>2418916706.2848215</v>
          </cell>
          <cell r="DO152">
            <v>2017113040.3670759</v>
          </cell>
          <cell r="DP152">
            <v>1157315494.1626639</v>
          </cell>
        </row>
        <row r="153">
          <cell r="DL153">
            <v>1897476658.4553704</v>
          </cell>
          <cell r="DM153">
            <v>2357256342.3628907</v>
          </cell>
          <cell r="DN153">
            <v>2594971399.6157732</v>
          </cell>
          <cell r="DO153">
            <v>2163356321.1553602</v>
          </cell>
          <cell r="DP153">
            <v>1241419728.3279171</v>
          </cell>
        </row>
        <row r="154">
          <cell r="DL154">
            <v>2033747341.8146591</v>
          </cell>
          <cell r="DM154">
            <v>2526549900.3454676</v>
          </cell>
          <cell r="DN154">
            <v>2781755658.7653584</v>
          </cell>
          <cell r="DO154">
            <v>2320193937.8169637</v>
          </cell>
          <cell r="DP154">
            <v>1335298378.6272752</v>
          </cell>
        </row>
        <row r="155">
          <cell r="DL155">
            <v>2179798643.9608288</v>
          </cell>
          <cell r="DM155">
            <v>2709277549.9963684</v>
          </cell>
          <cell r="DN155">
            <v>2983753345.042604</v>
          </cell>
          <cell r="DO155">
            <v>2498843530.0753965</v>
          </cell>
          <cell r="DP155">
            <v>1453662399.5211093</v>
          </cell>
        </row>
        <row r="156">
          <cell r="DL156">
            <v>2336332553.7699685</v>
          </cell>
          <cell r="DM156">
            <v>2903149183.1477337</v>
          </cell>
          <cell r="DN156">
            <v>3215649351.4173145</v>
          </cell>
          <cell r="DO156">
            <v>2714698630.129725</v>
          </cell>
          <cell r="DP156">
            <v>2256244910.2216206</v>
          </cell>
        </row>
        <row r="157">
          <cell r="DL157">
            <v>2504101444.2904539</v>
          </cell>
          <cell r="DM157">
            <v>3134841033.3241529</v>
          </cell>
          <cell r="DN157">
            <v>3484851633.9999695</v>
          </cell>
          <cell r="DO157">
            <v>3599886576.5442028</v>
          </cell>
          <cell r="DP157">
            <v>3869688190.0648775</v>
          </cell>
        </row>
        <row r="158">
          <cell r="DL158">
            <v>2683911688.9894629</v>
          </cell>
          <cell r="DM158">
            <v>3375744024.3805165</v>
          </cell>
          <cell r="DN158">
            <v>4293130031.2098317</v>
          </cell>
          <cell r="DO158">
            <v>5080618316.3116455</v>
          </cell>
          <cell r="DP158">
            <v>5461128844.9551201</v>
          </cell>
        </row>
        <row r="159">
          <cell r="DL159">
            <v>2876627537.5500231</v>
          </cell>
          <cell r="DM159">
            <v>4025387555.7736907</v>
          </cell>
          <cell r="DN159">
            <v>5616967392.5172539</v>
          </cell>
          <cell r="DO159">
            <v>6605053801.0147686</v>
          </cell>
          <cell r="DP159">
            <v>7121771131.1654158</v>
          </cell>
        </row>
        <row r="160">
          <cell r="DL160">
            <v>3083175269.8473883</v>
          </cell>
          <cell r="DM160">
            <v>4535825343.2672997</v>
          </cell>
          <cell r="DN160">
            <v>6345776487.4442377</v>
          </cell>
          <cell r="DO160">
            <v>7462005154.3904524</v>
          </cell>
          <cell r="DP160">
            <v>8044389194.997447</v>
          </cell>
        </row>
        <row r="161">
          <cell r="DL161">
            <v>3304547648.0707541</v>
          </cell>
          <cell r="DM161">
            <v>4861483361.4058914</v>
          </cell>
          <cell r="DN161">
            <v>6801357473.1178226</v>
          </cell>
          <cell r="DO161">
            <v>7997688291.3912621</v>
          </cell>
          <cell r="DP161">
            <v>8596297509.7603149</v>
          </cell>
        </row>
        <row r="162">
          <cell r="DL162">
            <v>3541808688.389112</v>
          </cell>
          <cell r="DM162">
            <v>5210514983.1090059</v>
          </cell>
          <cell r="DN162">
            <v>7289637083.5989103</v>
          </cell>
          <cell r="DO162">
            <v>8571819261.9569378</v>
          </cell>
          <cell r="DP162">
            <v>9213354160.3682842</v>
          </cell>
        </row>
        <row r="163">
          <cell r="DL163">
            <v>3796098775.0960813</v>
          </cell>
          <cell r="DM163">
            <v>5584597812.8364105</v>
          </cell>
          <cell r="DN163">
            <v>7812962212.410099</v>
          </cell>
          <cell r="DO163">
            <v>9187157600.2294331</v>
          </cell>
          <cell r="DP163">
            <v>9874699103.3714333</v>
          </cell>
        </row>
        <row r="164">
          <cell r="DL164">
            <v>4068640141.8146586</v>
          </cell>
          <cell r="DM164">
            <v>5985529862.528718</v>
          </cell>
          <cell r="DN164">
            <v>8373848197.7483091</v>
          </cell>
          <cell r="DO164">
            <v>9846660901.6710644</v>
          </cell>
          <cell r="DP164">
            <v>10583511062.864775</v>
          </cell>
        </row>
      </sheetData>
      <sheetData sheetId="11">
        <row r="6">
          <cell r="AH6">
            <v>3.2348184451616933E-2</v>
          </cell>
          <cell r="AI6">
            <v>3.2348184451616933E-2</v>
          </cell>
          <cell r="AJ6">
            <v>3.2348184451616933E-2</v>
          </cell>
          <cell r="AK6">
            <v>3.2348184451616933E-2</v>
          </cell>
          <cell r="AL6">
            <v>3.2348184451616933E-2</v>
          </cell>
          <cell r="AQ6">
            <v>3.0487804878048782E-3</v>
          </cell>
          <cell r="AR6">
            <v>3.0487804878048782E-3</v>
          </cell>
          <cell r="AS6">
            <v>3.0487804878048782E-3</v>
          </cell>
          <cell r="AT6">
            <v>3.0487804878048782E-3</v>
          </cell>
          <cell r="AU6">
            <v>3.0487804878048782E-3</v>
          </cell>
          <cell r="BR6">
            <v>3.2348184451616933E-2</v>
          </cell>
          <cell r="BS6">
            <v>3.2348184451616933E-2</v>
          </cell>
          <cell r="BT6">
            <v>3.2348184451616933E-2</v>
          </cell>
          <cell r="BU6">
            <v>3.2348184451616933E-2</v>
          </cell>
          <cell r="BV6">
            <v>3.2348184451616933E-2</v>
          </cell>
        </row>
        <row r="7">
          <cell r="AH7">
            <v>3.1392151119474958E-2</v>
          </cell>
          <cell r="AI7">
            <v>3.1392151119474958E-2</v>
          </cell>
          <cell r="AJ7">
            <v>3.1392151119474958E-2</v>
          </cell>
          <cell r="AK7">
            <v>3.1392151119474958E-2</v>
          </cell>
          <cell r="AL7">
            <v>3.1392151119474958E-2</v>
          </cell>
          <cell r="AQ7">
            <v>2.976190476190476E-3</v>
          </cell>
          <cell r="AR7">
            <v>2.976190476190476E-3</v>
          </cell>
          <cell r="AS7">
            <v>2.976190476190476E-3</v>
          </cell>
          <cell r="AT7">
            <v>2.976190476190476E-3</v>
          </cell>
          <cell r="AU7">
            <v>2.976190476190476E-3</v>
          </cell>
          <cell r="BR7">
            <v>3.1392151119474958E-2</v>
          </cell>
          <cell r="BS7">
            <v>3.1392151119474958E-2</v>
          </cell>
          <cell r="BT7">
            <v>3.1392151119474958E-2</v>
          </cell>
          <cell r="BU7">
            <v>3.1392151119474958E-2</v>
          </cell>
          <cell r="BV7">
            <v>3.1392151119474958E-2</v>
          </cell>
        </row>
        <row r="8">
          <cell r="AH8">
            <v>3.0464372842374271E-2</v>
          </cell>
          <cell r="AI8">
            <v>3.0464372842374271E-2</v>
          </cell>
          <cell r="AJ8">
            <v>3.0464372842374271E-2</v>
          </cell>
          <cell r="AK8">
            <v>3.0464372842374271E-2</v>
          </cell>
          <cell r="AL8">
            <v>3.0464372842374271E-2</v>
          </cell>
          <cell r="AQ8">
            <v>2.9069767441860465E-3</v>
          </cell>
          <cell r="AR8">
            <v>2.9069767441860465E-3</v>
          </cell>
          <cell r="AS8">
            <v>2.9069767441860465E-3</v>
          </cell>
          <cell r="AT8">
            <v>2.9069767441860465E-3</v>
          </cell>
          <cell r="AU8">
            <v>2.9069767441860465E-3</v>
          </cell>
          <cell r="BR8">
            <v>3.0464372842374271E-2</v>
          </cell>
          <cell r="BS8">
            <v>3.0464372842374271E-2</v>
          </cell>
          <cell r="BT8">
            <v>3.0464372842374271E-2</v>
          </cell>
          <cell r="BU8">
            <v>3.0464372842374271E-2</v>
          </cell>
          <cell r="BV8">
            <v>3.0464372842374271E-2</v>
          </cell>
        </row>
        <row r="9">
          <cell r="AH9">
            <v>2.9564014557238585E-2</v>
          </cell>
          <cell r="AI9">
            <v>2.9564014557238585E-2</v>
          </cell>
          <cell r="AJ9">
            <v>2.9564014557238585E-2</v>
          </cell>
          <cell r="AK9">
            <v>2.9564014557238585E-2</v>
          </cell>
          <cell r="AL9">
            <v>2.9564014557238585E-2</v>
          </cell>
          <cell r="AQ9">
            <v>2.840909090909091E-3</v>
          </cell>
          <cell r="AR9">
            <v>2.840909090909091E-3</v>
          </cell>
          <cell r="AS9">
            <v>2.840909090909091E-3</v>
          </cell>
          <cell r="AT9">
            <v>2.840909090909091E-3</v>
          </cell>
          <cell r="AU9">
            <v>2.840909090909091E-3</v>
          </cell>
          <cell r="BR9">
            <v>2.9564014557238585E-2</v>
          </cell>
          <cell r="BS9">
            <v>2.9564014557238585E-2</v>
          </cell>
          <cell r="BT9">
            <v>2.9564014557238585E-2</v>
          </cell>
          <cell r="BU9">
            <v>2.9564014557238585E-2</v>
          </cell>
          <cell r="BV9">
            <v>2.9564014557238585E-2</v>
          </cell>
        </row>
        <row r="10">
          <cell r="AH10">
            <v>2.8690265880835262E-2</v>
          </cell>
          <cell r="AI10">
            <v>2.8690265880835262E-2</v>
          </cell>
          <cell r="AJ10">
            <v>2.8690265880835262E-2</v>
          </cell>
          <cell r="AK10">
            <v>2.8690265880835262E-2</v>
          </cell>
          <cell r="AL10">
            <v>2.8690265880835262E-2</v>
          </cell>
          <cell r="AQ10">
            <v>2.7777777777777779E-3</v>
          </cell>
          <cell r="AR10">
            <v>2.7777777777777779E-3</v>
          </cell>
          <cell r="AS10">
            <v>2.7777777777777779E-3</v>
          </cell>
          <cell r="AT10">
            <v>2.7777777777777779E-3</v>
          </cell>
          <cell r="AU10">
            <v>2.7777777777777779E-3</v>
          </cell>
          <cell r="BR10">
            <v>2.8690265880835262E-2</v>
          </cell>
          <cell r="BS10">
            <v>2.8690265880835262E-2</v>
          </cell>
          <cell r="BT10">
            <v>2.8690265880835262E-2</v>
          </cell>
          <cell r="BU10">
            <v>2.8690265880835262E-2</v>
          </cell>
          <cell r="BV10">
            <v>2.8690265880835262E-2</v>
          </cell>
        </row>
        <row r="11">
          <cell r="AH11">
            <v>2.7842340380375731E-2</v>
          </cell>
          <cell r="AI11">
            <v>2.7842340380375731E-2</v>
          </cell>
          <cell r="AJ11">
            <v>2.7842340380375731E-2</v>
          </cell>
          <cell r="AK11">
            <v>2.7842340380375731E-2</v>
          </cell>
          <cell r="AL11">
            <v>2.7842340380375731E-2</v>
          </cell>
          <cell r="AQ11">
            <v>2.717391304347826E-3</v>
          </cell>
          <cell r="AR11">
            <v>2.717391304347826E-3</v>
          </cell>
          <cell r="AS11">
            <v>2.717391304347826E-3</v>
          </cell>
          <cell r="AT11">
            <v>2.717391304347826E-3</v>
          </cell>
          <cell r="AU11">
            <v>2.717391304347826E-3</v>
          </cell>
          <cell r="BR11">
            <v>2.7842340380375731E-2</v>
          </cell>
          <cell r="BS11">
            <v>2.7842340380375731E-2</v>
          </cell>
          <cell r="BT11">
            <v>2.7842340380375731E-2</v>
          </cell>
          <cell r="BU11">
            <v>2.7842340380375731E-2</v>
          </cell>
          <cell r="BV11">
            <v>2.7842340380375731E-2</v>
          </cell>
        </row>
        <row r="12">
          <cell r="AH12">
            <v>2.7019474865672907E-2</v>
          </cell>
          <cell r="AI12">
            <v>2.7019474865672907E-2</v>
          </cell>
          <cell r="AJ12">
            <v>2.7019474865672907E-2</v>
          </cell>
          <cell r="AK12">
            <v>2.7019474865672907E-2</v>
          </cell>
          <cell r="AL12">
            <v>2.7019474865672907E-2</v>
          </cell>
          <cell r="AQ12">
            <v>2.6595744680851063E-3</v>
          </cell>
          <cell r="AR12">
            <v>2.6595744680851063E-3</v>
          </cell>
          <cell r="AS12">
            <v>2.6595744680851063E-3</v>
          </cell>
          <cell r="AT12">
            <v>2.6595744680851063E-3</v>
          </cell>
          <cell r="AU12">
            <v>2.6595744680851063E-3</v>
          </cell>
          <cell r="BR12">
            <v>2.7019474865672907E-2</v>
          </cell>
          <cell r="BS12">
            <v>2.7019474865672907E-2</v>
          </cell>
          <cell r="BT12">
            <v>2.7019474865672907E-2</v>
          </cell>
          <cell r="BU12">
            <v>2.7019474865672907E-2</v>
          </cell>
          <cell r="BV12">
            <v>2.7019474865672907E-2</v>
          </cell>
        </row>
        <row r="13">
          <cell r="AH13">
            <v>2.6220928702218448E-2</v>
          </cell>
          <cell r="AI13">
            <v>2.6220928702218448E-2</v>
          </cell>
          <cell r="AJ13">
            <v>2.6220928702218448E-2</v>
          </cell>
          <cell r="AK13">
            <v>2.6220928702218448E-2</v>
          </cell>
          <cell r="AL13">
            <v>2.6220928702218448E-2</v>
          </cell>
          <cell r="AQ13">
            <v>2.6041666666666665E-3</v>
          </cell>
          <cell r="AR13">
            <v>2.6041666666666665E-3</v>
          </cell>
          <cell r="AS13">
            <v>2.6041666666666665E-3</v>
          </cell>
          <cell r="AT13">
            <v>2.6041666666666665E-3</v>
          </cell>
          <cell r="AU13">
            <v>2.6041666666666665E-3</v>
          </cell>
          <cell r="BR13">
            <v>2.6220928702218448E-2</v>
          </cell>
          <cell r="BS13">
            <v>2.6220928702218448E-2</v>
          </cell>
          <cell r="BT13">
            <v>2.6220928702218448E-2</v>
          </cell>
          <cell r="BU13">
            <v>2.6220928702218448E-2</v>
          </cell>
          <cell r="BV13">
            <v>2.6220928702218448E-2</v>
          </cell>
        </row>
        <row r="14">
          <cell r="AH14">
            <v>2.5445983144561774E-2</v>
          </cell>
          <cell r="AI14">
            <v>2.5445983144561774E-2</v>
          </cell>
          <cell r="AJ14">
            <v>2.5445983144561774E-2</v>
          </cell>
          <cell r="AK14">
            <v>2.5445983144561774E-2</v>
          </cell>
          <cell r="AL14">
            <v>2.5445983144561774E-2</v>
          </cell>
          <cell r="AQ14">
            <v>2.5510204081632651E-3</v>
          </cell>
          <cell r="AR14">
            <v>2.5510204081632651E-3</v>
          </cell>
          <cell r="AS14">
            <v>2.5510204081632651E-3</v>
          </cell>
          <cell r="AT14">
            <v>2.5510204081632651E-3</v>
          </cell>
          <cell r="AU14">
            <v>2.5510204081632651E-3</v>
          </cell>
          <cell r="BR14">
            <v>2.5445983144561774E-2</v>
          </cell>
          <cell r="BS14">
            <v>2.5445983144561774E-2</v>
          </cell>
          <cell r="BT14">
            <v>2.5445983144561774E-2</v>
          </cell>
          <cell r="BU14">
            <v>2.5445983144561774E-2</v>
          </cell>
          <cell r="BV14">
            <v>2.5445983144561774E-2</v>
          </cell>
        </row>
        <row r="15">
          <cell r="AH15">
            <v>2.4693940689390591E-2</v>
          </cell>
          <cell r="AI15">
            <v>2.4693940689390591E-2</v>
          </cell>
          <cell r="AJ15">
            <v>2.4693940689390591E-2</v>
          </cell>
          <cell r="AK15">
            <v>2.4693940689390591E-2</v>
          </cell>
          <cell r="AL15">
            <v>2.4693940689390591E-2</v>
          </cell>
          <cell r="AQ15">
            <v>2.5000000000000001E-3</v>
          </cell>
          <cell r="AR15">
            <v>2.5000000000000001E-3</v>
          </cell>
          <cell r="AS15">
            <v>2.5000000000000001E-3</v>
          </cell>
          <cell r="AT15">
            <v>2.5000000000000001E-3</v>
          </cell>
          <cell r="AU15">
            <v>2.5000000000000001E-3</v>
          </cell>
          <cell r="BR15">
            <v>2.4693940689390591E-2</v>
          </cell>
          <cell r="BS15">
            <v>2.4693940689390591E-2</v>
          </cell>
          <cell r="BT15">
            <v>2.4693940689390591E-2</v>
          </cell>
          <cell r="BU15">
            <v>2.4693940689390591E-2</v>
          </cell>
          <cell r="BV15">
            <v>2.4693940689390591E-2</v>
          </cell>
        </row>
        <row r="16">
          <cell r="AH16">
            <v>2.396412444773087E-2</v>
          </cell>
          <cell r="AI16">
            <v>2.396412444773087E-2</v>
          </cell>
          <cell r="AJ16">
            <v>2.396412444773087E-2</v>
          </cell>
          <cell r="AK16">
            <v>2.396412444773087E-2</v>
          </cell>
          <cell r="AL16">
            <v>2.396412444773087E-2</v>
          </cell>
          <cell r="AQ16">
            <v>2.4509803921568627E-3</v>
          </cell>
          <cell r="AR16">
            <v>2.4509803921568627E-3</v>
          </cell>
          <cell r="AS16">
            <v>2.4509803921568627E-3</v>
          </cell>
          <cell r="AT16">
            <v>2.4509803921568627E-3</v>
          </cell>
          <cell r="AU16">
            <v>2.4509803921568627E-3</v>
          </cell>
          <cell r="BR16">
            <v>2.396412444773087E-2</v>
          </cell>
          <cell r="BS16">
            <v>2.396412444773087E-2</v>
          </cell>
          <cell r="BT16">
            <v>2.396412444773087E-2</v>
          </cell>
          <cell r="BU16">
            <v>2.396412444773087E-2</v>
          </cell>
          <cell r="BV16">
            <v>2.396412444773087E-2</v>
          </cell>
        </row>
        <row r="17">
          <cell r="AH17">
            <v>2.3255877535701037E-2</v>
          </cell>
          <cell r="AI17">
            <v>2.3255877535701037E-2</v>
          </cell>
          <cell r="AJ17">
            <v>2.3255877535701037E-2</v>
          </cell>
          <cell r="AK17">
            <v>2.3255877535701037E-2</v>
          </cell>
          <cell r="AL17">
            <v>2.3255877535701037E-2</v>
          </cell>
          <cell r="AQ17">
            <v>2.403846153846154E-3</v>
          </cell>
          <cell r="AR17">
            <v>2.403846153846154E-3</v>
          </cell>
          <cell r="AS17">
            <v>2.403846153846154E-3</v>
          </cell>
          <cell r="AT17">
            <v>2.403846153846154E-3</v>
          </cell>
          <cell r="AU17">
            <v>2.403846153846154E-3</v>
          </cell>
          <cell r="BR17">
            <v>2.3255877535701037E-2</v>
          </cell>
          <cell r="BS17">
            <v>2.3255877535701037E-2</v>
          </cell>
          <cell r="BT17">
            <v>2.3255877535701037E-2</v>
          </cell>
          <cell r="BU17">
            <v>2.3255877535701037E-2</v>
          </cell>
          <cell r="BV17">
            <v>2.3255877535701037E-2</v>
          </cell>
        </row>
        <row r="18">
          <cell r="AH18">
            <v>2.2568562483272155E-2</v>
          </cell>
          <cell r="AI18">
            <v>2.2568562483272155E-2</v>
          </cell>
          <cell r="AJ18">
            <v>2.2568562483272155E-2</v>
          </cell>
          <cell r="AK18">
            <v>2.2568562483272155E-2</v>
          </cell>
          <cell r="AL18">
            <v>2.2568562483272155E-2</v>
          </cell>
          <cell r="AQ18">
            <v>2.3584905660377358E-3</v>
          </cell>
          <cell r="AR18">
            <v>2.3584905660377358E-3</v>
          </cell>
          <cell r="AS18">
            <v>2.3584905660377358E-3</v>
          </cell>
          <cell r="AT18">
            <v>2.3584905660377358E-3</v>
          </cell>
          <cell r="AU18">
            <v>2.3584905660377358E-3</v>
          </cell>
          <cell r="BR18">
            <v>2.2568562483272155E-2</v>
          </cell>
          <cell r="BS18">
            <v>2.2568562483272155E-2</v>
          </cell>
          <cell r="BT18">
            <v>2.2568562483272155E-2</v>
          </cell>
          <cell r="BU18">
            <v>2.2568562483272155E-2</v>
          </cell>
          <cell r="BV18">
            <v>2.2568562483272155E-2</v>
          </cell>
        </row>
        <row r="19">
          <cell r="AH19">
            <v>2.1901560660501897E-2</v>
          </cell>
          <cell r="AI19">
            <v>2.1901560660501897E-2</v>
          </cell>
          <cell r="AJ19">
            <v>2.1901560660501897E-2</v>
          </cell>
          <cell r="AK19">
            <v>2.1901560660501897E-2</v>
          </cell>
          <cell r="AL19">
            <v>2.1901560660501897E-2</v>
          </cell>
          <cell r="AQ19">
            <v>2.3148148148148147E-3</v>
          </cell>
          <cell r="AR19">
            <v>2.3148148148148147E-3</v>
          </cell>
          <cell r="AS19">
            <v>2.3148148148148147E-3</v>
          </cell>
          <cell r="AT19">
            <v>2.3148148148148147E-3</v>
          </cell>
          <cell r="AU19">
            <v>2.3148148148148147E-3</v>
          </cell>
          <cell r="BR19">
            <v>2.1901560660501897E-2</v>
          </cell>
          <cell r="BS19">
            <v>2.1901560660501897E-2</v>
          </cell>
          <cell r="BT19">
            <v>2.1901560660501897E-2</v>
          </cell>
          <cell r="BU19">
            <v>2.1901560660501897E-2</v>
          </cell>
          <cell r="BV19">
            <v>2.1901560660501897E-2</v>
          </cell>
        </row>
        <row r="20">
          <cell r="AH20">
            <v>2.1254271720725776E-2</v>
          </cell>
          <cell r="AI20">
            <v>2.1254271720725776E-2</v>
          </cell>
          <cell r="AJ20">
            <v>2.1254271720725776E-2</v>
          </cell>
          <cell r="AK20">
            <v>2.1254271720725776E-2</v>
          </cell>
          <cell r="AL20">
            <v>2.1254271720725776E-2</v>
          </cell>
          <cell r="AQ20">
            <v>2.2727272727272726E-3</v>
          </cell>
          <cell r="AR20">
            <v>2.2727272727272726E-3</v>
          </cell>
          <cell r="AS20">
            <v>2.2727272727272726E-3</v>
          </cell>
          <cell r="AT20">
            <v>2.2727272727272726E-3</v>
          </cell>
          <cell r="AU20">
            <v>2.2727272727272726E-3</v>
          </cell>
          <cell r="BR20">
            <v>2.1254271720725776E-2</v>
          </cell>
          <cell r="BS20">
            <v>2.1254271720725776E-2</v>
          </cell>
          <cell r="BT20">
            <v>2.1254271720725776E-2</v>
          </cell>
          <cell r="BU20">
            <v>2.1254271720725776E-2</v>
          </cell>
          <cell r="BV20">
            <v>2.1254271720725776E-2</v>
          </cell>
        </row>
        <row r="21">
          <cell r="AH21">
            <v>2.0626113060204693E-2</v>
          </cell>
          <cell r="AI21">
            <v>2.0626113060204693E-2</v>
          </cell>
          <cell r="AJ21">
            <v>2.0626113060204693E-2</v>
          </cell>
          <cell r="AK21">
            <v>2.0626113060204693E-2</v>
          </cell>
          <cell r="AL21">
            <v>2.0626113060204693E-2</v>
          </cell>
          <cell r="AQ21">
            <v>2.232142857142857E-3</v>
          </cell>
          <cell r="AR21">
            <v>2.232142857142857E-3</v>
          </cell>
          <cell r="AS21">
            <v>2.232142857142857E-3</v>
          </cell>
          <cell r="AT21">
            <v>2.232142857142857E-3</v>
          </cell>
          <cell r="AU21">
            <v>2.232142857142857E-3</v>
          </cell>
          <cell r="BR21">
            <v>2.0626113060204693E-2</v>
          </cell>
          <cell r="BS21">
            <v>2.0626113060204693E-2</v>
          </cell>
          <cell r="BT21">
            <v>2.0626113060204693E-2</v>
          </cell>
          <cell r="BU21">
            <v>2.0626113060204693E-2</v>
          </cell>
          <cell r="BV21">
            <v>2.0626113060204693E-2</v>
          </cell>
        </row>
        <row r="22">
          <cell r="AH22">
            <v>2.0016519293742197E-2</v>
          </cell>
          <cell r="AI22">
            <v>2.0016519293742197E-2</v>
          </cell>
          <cell r="AJ22">
            <v>2.0016519293742197E-2</v>
          </cell>
          <cell r="AK22">
            <v>2.0016519293742197E-2</v>
          </cell>
          <cell r="AL22">
            <v>2.0016519293742197E-2</v>
          </cell>
          <cell r="AQ22">
            <v>2.1929824561403508E-3</v>
          </cell>
          <cell r="AR22">
            <v>2.1929824561403508E-3</v>
          </cell>
          <cell r="AS22">
            <v>2.1929824561403508E-3</v>
          </cell>
          <cell r="AT22">
            <v>2.1929824561403508E-3</v>
          </cell>
          <cell r="AU22">
            <v>2.1929824561403508E-3</v>
          </cell>
          <cell r="BR22">
            <v>2.0016519293742197E-2</v>
          </cell>
          <cell r="BS22">
            <v>2.0016519293742197E-2</v>
          </cell>
          <cell r="BT22">
            <v>2.0016519293742197E-2</v>
          </cell>
          <cell r="BU22">
            <v>2.0016519293742197E-2</v>
          </cell>
          <cell r="BV22">
            <v>2.0016519293742197E-2</v>
          </cell>
        </row>
        <row r="23">
          <cell r="AH23">
            <v>1.9424941745799656E-2</v>
          </cell>
          <cell r="AI23">
            <v>1.9424941745799656E-2</v>
          </cell>
          <cell r="AJ23">
            <v>1.9424941745799656E-2</v>
          </cell>
          <cell r="AK23">
            <v>1.9424941745799656E-2</v>
          </cell>
          <cell r="AL23">
            <v>1.9424941745799656E-2</v>
          </cell>
          <cell r="AQ23">
            <v>2.1551724137931034E-3</v>
          </cell>
          <cell r="AR23">
            <v>2.1551724137931034E-3</v>
          </cell>
          <cell r="AS23">
            <v>2.1551724137931034E-3</v>
          </cell>
          <cell r="AT23">
            <v>2.1551724137931034E-3</v>
          </cell>
          <cell r="AU23">
            <v>2.1551724137931034E-3</v>
          </cell>
          <cell r="BR23">
            <v>1.9424941745799656E-2</v>
          </cell>
          <cell r="BS23">
            <v>1.9424941745799656E-2</v>
          </cell>
          <cell r="BT23">
            <v>1.9424941745799656E-2</v>
          </cell>
          <cell r="BU23">
            <v>1.9424941745799656E-2</v>
          </cell>
          <cell r="BV23">
            <v>1.9424941745799656E-2</v>
          </cell>
        </row>
        <row r="24">
          <cell r="AH24">
            <v>1.8850847956651238E-2</v>
          </cell>
          <cell r="AI24">
            <v>1.8850847956651238E-2</v>
          </cell>
          <cell r="AJ24">
            <v>1.8850847956651238E-2</v>
          </cell>
          <cell r="AK24">
            <v>1.8850847956651238E-2</v>
          </cell>
          <cell r="AL24">
            <v>1.8850847956651238E-2</v>
          </cell>
          <cell r="AQ24">
            <v>2.1186440677966102E-3</v>
          </cell>
          <cell r="AR24">
            <v>2.1186440677966102E-3</v>
          </cell>
          <cell r="AS24">
            <v>2.1186440677966102E-3</v>
          </cell>
          <cell r="AT24">
            <v>2.1186440677966102E-3</v>
          </cell>
          <cell r="AU24">
            <v>2.1186440677966102E-3</v>
          </cell>
          <cell r="BR24">
            <v>1.8850847956651238E-2</v>
          </cell>
          <cell r="BS24">
            <v>1.8850847956651238E-2</v>
          </cell>
          <cell r="BT24">
            <v>1.8850847956651238E-2</v>
          </cell>
          <cell r="BU24">
            <v>1.8850847956651238E-2</v>
          </cell>
          <cell r="BV24">
            <v>1.8850847956651238E-2</v>
          </cell>
        </row>
        <row r="25">
          <cell r="AH25">
            <v>1.8293721203134217E-2</v>
          </cell>
          <cell r="AI25">
            <v>1.8293721203134217E-2</v>
          </cell>
          <cell r="AJ25">
            <v>1.8293721203134217E-2</v>
          </cell>
          <cell r="AK25">
            <v>1.8293721203134217E-2</v>
          </cell>
          <cell r="AL25">
            <v>1.8293721203134217E-2</v>
          </cell>
          <cell r="AQ25">
            <v>2.0833333333333333E-3</v>
          </cell>
          <cell r="AR25">
            <v>2.0833333333333333E-3</v>
          </cell>
          <cell r="AS25">
            <v>2.0833333333333333E-3</v>
          </cell>
          <cell r="AT25">
            <v>2.0833333333333333E-3</v>
          </cell>
          <cell r="AU25">
            <v>2.0833333333333333E-3</v>
          </cell>
          <cell r="BR25">
            <v>1.8293721203134217E-2</v>
          </cell>
          <cell r="BS25">
            <v>1.8293721203134217E-2</v>
          </cell>
          <cell r="BT25">
            <v>1.8293721203134217E-2</v>
          </cell>
          <cell r="BU25">
            <v>1.8293721203134217E-2</v>
          </cell>
          <cell r="BV25">
            <v>1.8293721203134217E-2</v>
          </cell>
        </row>
        <row r="26">
          <cell r="AH26">
            <v>1.775306003356324E-2</v>
          </cell>
          <cell r="AI26">
            <v>1.775306003356324E-2</v>
          </cell>
          <cell r="AJ26">
            <v>1.775306003356324E-2</v>
          </cell>
          <cell r="AK26">
            <v>1.775306003356324E-2</v>
          </cell>
          <cell r="AL26">
            <v>1.775306003356324E-2</v>
          </cell>
          <cell r="AQ26">
            <v>2.0491803278688526E-3</v>
          </cell>
          <cell r="AR26">
            <v>2.0491803278688526E-3</v>
          </cell>
          <cell r="AS26">
            <v>2.0491803278688526E-3</v>
          </cell>
          <cell r="AT26">
            <v>2.0491803278688526E-3</v>
          </cell>
          <cell r="AU26">
            <v>2.0491803278688526E-3</v>
          </cell>
          <cell r="BR26">
            <v>1.775306003356324E-2</v>
          </cell>
          <cell r="BS26">
            <v>1.775306003356324E-2</v>
          </cell>
          <cell r="BT26">
            <v>1.775306003356324E-2</v>
          </cell>
          <cell r="BU26">
            <v>1.775306003356324E-2</v>
          </cell>
          <cell r="BV26">
            <v>1.775306003356324E-2</v>
          </cell>
        </row>
        <row r="27">
          <cell r="AH27">
            <v>1.7228377816389976E-2</v>
          </cell>
          <cell r="AI27">
            <v>1.7228377816389976E-2</v>
          </cell>
          <cell r="AJ27">
            <v>1.7228377816389976E-2</v>
          </cell>
          <cell r="AK27">
            <v>1.7228377816389976E-2</v>
          </cell>
          <cell r="AL27">
            <v>1.7228377816389976E-2</v>
          </cell>
          <cell r="AQ27">
            <v>2.0161290322580645E-3</v>
          </cell>
          <cell r="AR27">
            <v>2.0161290322580645E-3</v>
          </cell>
          <cell r="AS27">
            <v>2.0161290322580645E-3</v>
          </cell>
          <cell r="AT27">
            <v>2.0161290322580645E-3</v>
          </cell>
          <cell r="AU27">
            <v>2.0161290322580645E-3</v>
          </cell>
          <cell r="BR27">
            <v>1.7228377816389976E-2</v>
          </cell>
          <cell r="BS27">
            <v>1.7228377816389976E-2</v>
          </cell>
          <cell r="BT27">
            <v>1.7228377816389976E-2</v>
          </cell>
          <cell r="BU27">
            <v>1.7228377816389976E-2</v>
          </cell>
          <cell r="BV27">
            <v>1.7228377816389976E-2</v>
          </cell>
        </row>
        <row r="28">
          <cell r="AH28">
            <v>1.6719202302201853E-2</v>
          </cell>
          <cell r="AI28">
            <v>1.6719202302201853E-2</v>
          </cell>
          <cell r="AJ28">
            <v>1.6719202302201853E-2</v>
          </cell>
          <cell r="AK28">
            <v>1.6719202302201853E-2</v>
          </cell>
          <cell r="AL28">
            <v>1.6719202302201853E-2</v>
          </cell>
          <cell r="AQ28">
            <v>1.984126984126984E-3</v>
          </cell>
          <cell r="AR28">
            <v>1.984126984126984E-3</v>
          </cell>
          <cell r="AS28">
            <v>1.984126984126984E-3</v>
          </cell>
          <cell r="AT28">
            <v>1.984126984126984E-3</v>
          </cell>
          <cell r="AU28">
            <v>1.984126984126984E-3</v>
          </cell>
          <cell r="BR28">
            <v>1.6719202302201853E-2</v>
          </cell>
          <cell r="BS28">
            <v>1.6719202302201853E-2</v>
          </cell>
          <cell r="BT28">
            <v>1.6719202302201853E-2</v>
          </cell>
          <cell r="BU28">
            <v>1.6719202302201853E-2</v>
          </cell>
          <cell r="BV28">
            <v>1.6719202302201853E-2</v>
          </cell>
        </row>
        <row r="29">
          <cell r="AH29">
            <v>1.6225075198665721E-2</v>
          </cell>
          <cell r="AI29">
            <v>1.6225075198665721E-2</v>
          </cell>
          <cell r="AJ29">
            <v>1.6225075198665721E-2</v>
          </cell>
          <cell r="AK29">
            <v>1.6225075198665721E-2</v>
          </cell>
          <cell r="AL29">
            <v>1.6225075198665721E-2</v>
          </cell>
          <cell r="AQ29">
            <v>1.953125E-3</v>
          </cell>
          <cell r="AR29">
            <v>1.953125E-3</v>
          </cell>
          <cell r="AS29">
            <v>1.953125E-3</v>
          </cell>
          <cell r="AT29">
            <v>1.953125E-3</v>
          </cell>
          <cell r="AU29">
            <v>1.953125E-3</v>
          </cell>
          <cell r="BR29">
            <v>1.6225075198665721E-2</v>
          </cell>
          <cell r="BS29">
            <v>1.6225075198665721E-2</v>
          </cell>
          <cell r="BT29">
            <v>1.6225075198665721E-2</v>
          </cell>
          <cell r="BU29">
            <v>1.6225075198665721E-2</v>
          </cell>
          <cell r="BV29">
            <v>1.6225075198665721E-2</v>
          </cell>
        </row>
        <row r="30">
          <cell r="AH30">
            <v>1.5745551758033823E-2</v>
          </cell>
          <cell r="AI30">
            <v>1.5745551758033823E-2</v>
          </cell>
          <cell r="AJ30">
            <v>1.5745551758033823E-2</v>
          </cell>
          <cell r="AK30">
            <v>1.5745551758033823E-2</v>
          </cell>
          <cell r="AL30">
            <v>1.5745551758033823E-2</v>
          </cell>
          <cell r="AQ30">
            <v>1.9230769230769232E-3</v>
          </cell>
          <cell r="AR30">
            <v>1.9230769230769232E-3</v>
          </cell>
          <cell r="AS30">
            <v>1.9230769230769232E-3</v>
          </cell>
          <cell r="AT30">
            <v>1.9230769230769232E-3</v>
          </cell>
          <cell r="AU30">
            <v>1.9230769230769232E-3</v>
          </cell>
          <cell r="BR30">
            <v>1.5745551758033823E-2</v>
          </cell>
          <cell r="BS30">
            <v>1.5745551758033823E-2</v>
          </cell>
          <cell r="BT30">
            <v>1.5745551758033823E-2</v>
          </cell>
          <cell r="BU30">
            <v>1.5745551758033823E-2</v>
          </cell>
          <cell r="BV30">
            <v>1.5745551758033823E-2</v>
          </cell>
        </row>
        <row r="31">
          <cell r="AH31">
            <v>1.5280200376840785E-2</v>
          </cell>
          <cell r="AI31">
            <v>1.5280200376840785E-2</v>
          </cell>
          <cell r="AJ31">
            <v>1.5280200376840785E-2</v>
          </cell>
          <cell r="AK31">
            <v>1.5280200376840785E-2</v>
          </cell>
          <cell r="AL31">
            <v>1.5280200376840785E-2</v>
          </cell>
          <cell r="AQ31">
            <v>1.893939393939394E-3</v>
          </cell>
          <cell r="AR31">
            <v>1.893939393939394E-3</v>
          </cell>
          <cell r="AS31">
            <v>1.893939393939394E-3</v>
          </cell>
          <cell r="AT31">
            <v>1.893939393939394E-3</v>
          </cell>
          <cell r="AU31">
            <v>1.893939393939394E-3</v>
          </cell>
          <cell r="BR31">
            <v>1.5280200376840785E-2</v>
          </cell>
          <cell r="BS31">
            <v>1.5280200376840785E-2</v>
          </cell>
          <cell r="BT31">
            <v>1.5280200376840785E-2</v>
          </cell>
          <cell r="BU31">
            <v>1.5280200376840785E-2</v>
          </cell>
          <cell r="BV31">
            <v>1.5280200376840785E-2</v>
          </cell>
        </row>
        <row r="32">
          <cell r="AH32">
            <v>1.4828602207431372E-2</v>
          </cell>
          <cell r="AI32">
            <v>1.4828602207431372E-2</v>
          </cell>
          <cell r="AJ32">
            <v>1.4828602207431372E-2</v>
          </cell>
          <cell r="AK32">
            <v>1.4828602207431372E-2</v>
          </cell>
          <cell r="AL32">
            <v>1.4828602207431372E-2</v>
          </cell>
          <cell r="AQ32">
            <v>1.8656716417910447E-3</v>
          </cell>
          <cell r="AR32">
            <v>1.8656716417910447E-3</v>
          </cell>
          <cell r="AS32">
            <v>1.8656716417910447E-3</v>
          </cell>
          <cell r="AT32">
            <v>1.8656716417910447E-3</v>
          </cell>
          <cell r="AU32">
            <v>1.8656716417910447E-3</v>
          </cell>
          <cell r="BR32">
            <v>1.4828602207431372E-2</v>
          </cell>
          <cell r="BS32">
            <v>1.4828602207431372E-2</v>
          </cell>
          <cell r="BT32">
            <v>1.4828602207431372E-2</v>
          </cell>
          <cell r="BU32">
            <v>1.4828602207431372E-2</v>
          </cell>
          <cell r="BV32">
            <v>1.4828602207431372E-2</v>
          </cell>
        </row>
        <row r="33">
          <cell r="AH33">
            <v>1.4390350780969324E-2</v>
          </cell>
          <cell r="AI33">
            <v>1.4390350780969324E-2</v>
          </cell>
          <cell r="AJ33">
            <v>1.4390350780969324E-2</v>
          </cell>
          <cell r="AK33">
            <v>1.4390350780969324E-2</v>
          </cell>
          <cell r="AL33">
            <v>1.4390350780969324E-2</v>
          </cell>
          <cell r="AQ33">
            <v>1.838235294117647E-3</v>
          </cell>
          <cell r="AR33">
            <v>1.838235294117647E-3</v>
          </cell>
          <cell r="AS33">
            <v>1.838235294117647E-3</v>
          </cell>
          <cell r="AT33">
            <v>1.838235294117647E-3</v>
          </cell>
          <cell r="AU33">
            <v>1.838235294117647E-3</v>
          </cell>
          <cell r="BR33">
            <v>1.4390350780969324E-2</v>
          </cell>
          <cell r="BS33">
            <v>1.4390350780969324E-2</v>
          </cell>
          <cell r="BT33">
            <v>1.4390350780969324E-2</v>
          </cell>
          <cell r="BU33">
            <v>1.4390350780969324E-2</v>
          </cell>
          <cell r="BV33">
            <v>1.4390350780969324E-2</v>
          </cell>
        </row>
        <row r="34">
          <cell r="AH34">
            <v>1.3965051641587968E-2</v>
          </cell>
          <cell r="AI34">
            <v>1.3965051641587968E-2</v>
          </cell>
          <cell r="AJ34">
            <v>1.3965051641587968E-2</v>
          </cell>
          <cell r="AK34">
            <v>1.3965051641587968E-2</v>
          </cell>
          <cell r="AL34">
            <v>1.3965051641587968E-2</v>
          </cell>
          <cell r="AQ34">
            <v>1.8115942028985507E-3</v>
          </cell>
          <cell r="AR34">
            <v>1.8115942028985507E-3</v>
          </cell>
          <cell r="AS34">
            <v>1.8115942028985507E-3</v>
          </cell>
          <cell r="AT34">
            <v>1.8115942028985507E-3</v>
          </cell>
          <cell r="AU34">
            <v>1.8115942028985507E-3</v>
          </cell>
          <cell r="BR34">
            <v>1.3965051641587968E-2</v>
          </cell>
          <cell r="BS34">
            <v>1.3965051641587968E-2</v>
          </cell>
          <cell r="BT34">
            <v>1.3965051641587968E-2</v>
          </cell>
          <cell r="BU34">
            <v>1.3965051641587968E-2</v>
          </cell>
          <cell r="BV34">
            <v>1.3965051641587968E-2</v>
          </cell>
        </row>
        <row r="35">
          <cell r="AH35">
            <v>1.3552321991353306E-2</v>
          </cell>
          <cell r="AI35">
            <v>1.3552321991353306E-2</v>
          </cell>
          <cell r="AJ35">
            <v>1.3552321991353306E-2</v>
          </cell>
          <cell r="AK35">
            <v>1.3552321991353306E-2</v>
          </cell>
          <cell r="AL35">
            <v>1.3552321991353306E-2</v>
          </cell>
          <cell r="AQ35">
            <v>1.7857142857142857E-3</v>
          </cell>
          <cell r="AR35">
            <v>1.7857142857142857E-3</v>
          </cell>
          <cell r="AS35">
            <v>1.7857142857142857E-3</v>
          </cell>
          <cell r="AT35">
            <v>1.7857142857142857E-3</v>
          </cell>
          <cell r="AU35">
            <v>1.7857142857142857E-3</v>
          </cell>
          <cell r="BR35">
            <v>1.3552321991353306E-2</v>
          </cell>
          <cell r="BS35">
            <v>1.3552321991353306E-2</v>
          </cell>
          <cell r="BT35">
            <v>1.3552321991353306E-2</v>
          </cell>
          <cell r="BU35">
            <v>1.3552321991353306E-2</v>
          </cell>
          <cell r="BV35">
            <v>1.3552321991353306E-2</v>
          </cell>
        </row>
        <row r="36">
          <cell r="AH36">
            <v>1.3151790345720039E-2</v>
          </cell>
          <cell r="AI36">
            <v>1.3151790345720039E-2</v>
          </cell>
          <cell r="AJ36">
            <v>1.3151790345720039E-2</v>
          </cell>
          <cell r="AK36">
            <v>1.3151790345720039E-2</v>
          </cell>
          <cell r="AL36">
            <v>1.3151790345720039E-2</v>
          </cell>
          <cell r="AQ36">
            <v>1.7605633802816902E-3</v>
          </cell>
          <cell r="AR36">
            <v>1.7605633802816902E-3</v>
          </cell>
          <cell r="AS36">
            <v>1.7605633802816902E-3</v>
          </cell>
          <cell r="AT36">
            <v>1.7605633802816902E-3</v>
          </cell>
          <cell r="AU36">
            <v>1.7605633802816902E-3</v>
          </cell>
          <cell r="BR36">
            <v>1.3151790345720039E-2</v>
          </cell>
          <cell r="BS36">
            <v>1.3151790345720039E-2</v>
          </cell>
          <cell r="BT36">
            <v>1.3151790345720039E-2</v>
          </cell>
          <cell r="BU36">
            <v>1.3151790345720039E-2</v>
          </cell>
          <cell r="BV36">
            <v>1.3151790345720039E-2</v>
          </cell>
        </row>
        <row r="37">
          <cell r="AH37">
            <v>1.2763096199170399E-2</v>
          </cell>
          <cell r="AI37">
            <v>1.2763096199170399E-2</v>
          </cell>
          <cell r="AJ37">
            <v>1.2763096199170399E-2</v>
          </cell>
          <cell r="AK37">
            <v>1.2763096199170399E-2</v>
          </cell>
          <cell r="AL37">
            <v>1.2763096199170399E-2</v>
          </cell>
          <cell r="AQ37">
            <v>1.736111111111111E-3</v>
          </cell>
          <cell r="AR37">
            <v>1.736111111111111E-3</v>
          </cell>
          <cell r="AS37">
            <v>1.736111111111111E-3</v>
          </cell>
          <cell r="AT37">
            <v>1.736111111111111E-3</v>
          </cell>
          <cell r="AU37">
            <v>1.736111111111111E-3</v>
          </cell>
          <cell r="BR37">
            <v>1.2763096199170399E-2</v>
          </cell>
          <cell r="BS37">
            <v>1.2763096199170399E-2</v>
          </cell>
          <cell r="BT37">
            <v>1.2763096199170399E-2</v>
          </cell>
          <cell r="BU37">
            <v>1.2763096199170399E-2</v>
          </cell>
          <cell r="BV37">
            <v>1.2763096199170399E-2</v>
          </cell>
        </row>
        <row r="38">
          <cell r="AH38">
            <v>1.2385889700734858E-2</v>
          </cell>
          <cell r="AI38">
            <v>1.2385889700734858E-2</v>
          </cell>
          <cell r="AJ38">
            <v>1.2385889700734858E-2</v>
          </cell>
          <cell r="AK38">
            <v>1.2385889700734858E-2</v>
          </cell>
          <cell r="AL38">
            <v>1.2385889700734858E-2</v>
          </cell>
          <cell r="AQ38">
            <v>1.7123287671232876E-3</v>
          </cell>
          <cell r="AR38">
            <v>1.7123287671232876E-3</v>
          </cell>
          <cell r="AS38">
            <v>1.7123287671232876E-3</v>
          </cell>
          <cell r="AT38">
            <v>1.7123287671232876E-3</v>
          </cell>
          <cell r="AU38">
            <v>1.7123287671232876E-3</v>
          </cell>
          <cell r="BR38">
            <v>1.2385889700734858E-2</v>
          </cell>
          <cell r="BS38">
            <v>1.2385889700734858E-2</v>
          </cell>
          <cell r="BT38">
            <v>1.2385889700734858E-2</v>
          </cell>
          <cell r="BU38">
            <v>1.2385889700734858E-2</v>
          </cell>
          <cell r="BV38">
            <v>1.2385889700734858E-2</v>
          </cell>
        </row>
        <row r="39">
          <cell r="AH39">
            <v>1.201983133910261E-2</v>
          </cell>
          <cell r="AI39">
            <v>1.201983133910261E-2</v>
          </cell>
          <cell r="AJ39">
            <v>1.201983133910261E-2</v>
          </cell>
          <cell r="AK39">
            <v>1.201983133910261E-2</v>
          </cell>
          <cell r="AL39">
            <v>1.201983133910261E-2</v>
          </cell>
          <cell r="AQ39">
            <v>1.6891891891891893E-3</v>
          </cell>
          <cell r="AR39">
            <v>1.6891891891891893E-3</v>
          </cell>
          <cell r="AS39">
            <v>1.6891891891891893E-3</v>
          </cell>
          <cell r="AT39">
            <v>1.6891891891891893E-3</v>
          </cell>
          <cell r="AU39">
            <v>1.6891891891891893E-3</v>
          </cell>
          <cell r="BR39">
            <v>1.201983133910261E-2</v>
          </cell>
          <cell r="BS39">
            <v>1.201983133910261E-2</v>
          </cell>
          <cell r="BT39">
            <v>1.201983133910261E-2</v>
          </cell>
          <cell r="BU39">
            <v>1.201983133910261E-2</v>
          </cell>
          <cell r="BV39">
            <v>1.201983133910261E-2</v>
          </cell>
        </row>
        <row r="40">
          <cell r="AH40">
            <v>1.1664591637038512E-2</v>
          </cell>
          <cell r="AI40">
            <v>1.1664591637038512E-2</v>
          </cell>
          <cell r="AJ40">
            <v>1.1664591637038512E-2</v>
          </cell>
          <cell r="AK40">
            <v>1.1664591637038512E-2</v>
          </cell>
          <cell r="AL40">
            <v>1.1664591637038512E-2</v>
          </cell>
          <cell r="AQ40">
            <v>1.6666666666666668E-3</v>
          </cell>
          <cell r="AR40">
            <v>1.6666666666666668E-3</v>
          </cell>
          <cell r="AS40">
            <v>1.6666666666666668E-3</v>
          </cell>
          <cell r="AT40">
            <v>1.6666666666666668E-3</v>
          </cell>
          <cell r="AU40">
            <v>1.6666666666666668E-3</v>
          </cell>
          <cell r="BR40">
            <v>1.1664591637038512E-2</v>
          </cell>
          <cell r="BS40">
            <v>1.1664591637038512E-2</v>
          </cell>
          <cell r="BT40">
            <v>1.1664591637038512E-2</v>
          </cell>
          <cell r="BU40">
            <v>1.1664591637038512E-2</v>
          </cell>
          <cell r="BV40">
            <v>1.1664591637038512E-2</v>
          </cell>
        </row>
        <row r="41">
          <cell r="AH41">
            <v>1.1319850854831304E-2</v>
          </cell>
          <cell r="AI41">
            <v>1.1319850854831304E-2</v>
          </cell>
          <cell r="AJ41">
            <v>1.1319850854831304E-2</v>
          </cell>
          <cell r="AK41">
            <v>1.1319850854831304E-2</v>
          </cell>
          <cell r="AL41">
            <v>1.1319850854831304E-2</v>
          </cell>
          <cell r="AQ41">
            <v>1.6447368421052631E-3</v>
          </cell>
          <cell r="AR41">
            <v>1.6447368421052631E-3</v>
          </cell>
          <cell r="AS41">
            <v>1.6447368421052631E-3</v>
          </cell>
          <cell r="AT41">
            <v>1.6447368421052631E-3</v>
          </cell>
          <cell r="AU41">
            <v>1.6447368421052631E-3</v>
          </cell>
          <cell r="BR41">
            <v>1.1319850854831304E-2</v>
          </cell>
          <cell r="BS41">
            <v>1.1319850854831304E-2</v>
          </cell>
          <cell r="BT41">
            <v>1.1319850854831304E-2</v>
          </cell>
          <cell r="BU41">
            <v>1.1319850854831304E-2</v>
          </cell>
          <cell r="BV41">
            <v>1.1319850854831304E-2</v>
          </cell>
        </row>
        <row r="42">
          <cell r="AH42">
            <v>1.0985298702506304E-2</v>
          </cell>
          <cell r="AI42">
            <v>1.0985298702506304E-2</v>
          </cell>
          <cell r="AJ42">
            <v>1.0985298702506304E-2</v>
          </cell>
          <cell r="AK42">
            <v>1.0985298702506304E-2</v>
          </cell>
          <cell r="AL42">
            <v>1.0985298702506304E-2</v>
          </cell>
          <cell r="AQ42">
            <v>1.6233766233766235E-3</v>
          </cell>
          <cell r="AR42">
            <v>1.6233766233766235E-3</v>
          </cell>
          <cell r="AS42">
            <v>1.6233766233766235E-3</v>
          </cell>
          <cell r="AT42">
            <v>1.6233766233766235E-3</v>
          </cell>
          <cell r="AU42">
            <v>1.6233766233766235E-3</v>
          </cell>
          <cell r="BR42">
            <v>1.0985298702506304E-2</v>
          </cell>
          <cell r="BS42">
            <v>1.0985298702506304E-2</v>
          </cell>
          <cell r="BT42">
            <v>1.0985298702506304E-2</v>
          </cell>
          <cell r="BU42">
            <v>1.0985298702506304E-2</v>
          </cell>
          <cell r="BV42">
            <v>1.0985298702506304E-2</v>
          </cell>
        </row>
        <row r="43">
          <cell r="AH43">
            <v>1.0660634060543463E-2</v>
          </cell>
          <cell r="AI43">
            <v>1.0660634060543463E-2</v>
          </cell>
          <cell r="AJ43">
            <v>1.0660634060543463E-2</v>
          </cell>
          <cell r="AK43">
            <v>1.0660634060543463E-2</v>
          </cell>
          <cell r="AL43">
            <v>1.0660634060543463E-2</v>
          </cell>
          <cell r="AQ43">
            <v>1.6025641025641025E-3</v>
          </cell>
          <cell r="AR43">
            <v>1.6025641025641025E-3</v>
          </cell>
          <cell r="AS43">
            <v>1.6025641025641025E-3</v>
          </cell>
          <cell r="AT43">
            <v>1.6025641025641025E-3</v>
          </cell>
          <cell r="AU43">
            <v>1.6025641025641025E-3</v>
          </cell>
          <cell r="BR43">
            <v>1.0660634060543463E-2</v>
          </cell>
          <cell r="BS43">
            <v>1.0660634060543463E-2</v>
          </cell>
          <cell r="BT43">
            <v>1.0660634060543463E-2</v>
          </cell>
          <cell r="BU43">
            <v>1.0660634060543463E-2</v>
          </cell>
          <cell r="BV43">
            <v>1.0660634060543463E-2</v>
          </cell>
        </row>
        <row r="44">
          <cell r="AH44">
            <v>1.0345564708849501E-2</v>
          </cell>
          <cell r="AI44">
            <v>1.0345564708849501E-2</v>
          </cell>
          <cell r="AJ44">
            <v>1.0345564708849501E-2</v>
          </cell>
          <cell r="AK44">
            <v>1.0345564708849501E-2</v>
          </cell>
          <cell r="AL44">
            <v>1.0345564708849501E-2</v>
          </cell>
          <cell r="AQ44">
            <v>1.5822784810126582E-3</v>
          </cell>
          <cell r="AR44">
            <v>1.5822784810126582E-3</v>
          </cell>
          <cell r="AS44">
            <v>1.5822784810126582E-3</v>
          </cell>
          <cell r="AT44">
            <v>1.5822784810126582E-3</v>
          </cell>
          <cell r="AU44">
            <v>1.5822784810126582E-3</v>
          </cell>
          <cell r="BR44">
            <v>1.0345564708849501E-2</v>
          </cell>
          <cell r="BS44">
            <v>1.0345564708849501E-2</v>
          </cell>
          <cell r="BT44">
            <v>1.0345564708849501E-2</v>
          </cell>
          <cell r="BU44">
            <v>1.0345564708849501E-2</v>
          </cell>
          <cell r="BV44">
            <v>1.0345564708849501E-2</v>
          </cell>
        </row>
        <row r="45">
          <cell r="AH45">
            <v>1.003980706374007E-2</v>
          </cell>
          <cell r="AI45">
            <v>1.003980706374007E-2</v>
          </cell>
          <cell r="AJ45">
            <v>1.003980706374007E-2</v>
          </cell>
          <cell r="AK45">
            <v>1.003980706374007E-2</v>
          </cell>
          <cell r="AL45">
            <v>1.003980706374007E-2</v>
          </cell>
          <cell r="AQ45">
            <v>1.5625000000000001E-3</v>
          </cell>
          <cell r="AR45">
            <v>1.5625000000000001E-3</v>
          </cell>
          <cell r="AS45">
            <v>1.5625000000000001E-3</v>
          </cell>
          <cell r="AT45">
            <v>1.5625000000000001E-3</v>
          </cell>
          <cell r="AU45">
            <v>1.5625000000000001E-3</v>
          </cell>
          <cell r="BR45">
            <v>1.003980706374007E-2</v>
          </cell>
          <cell r="BS45">
            <v>1.003980706374007E-2</v>
          </cell>
          <cell r="BT45">
            <v>1.003980706374007E-2</v>
          </cell>
          <cell r="BU45">
            <v>1.003980706374007E-2</v>
          </cell>
          <cell r="BV45">
            <v>1.003980706374007E-2</v>
          </cell>
        </row>
        <row r="46">
          <cell r="AH46">
            <v>9.7430859226953128E-3</v>
          </cell>
          <cell r="AI46">
            <v>9.7430859226953128E-3</v>
          </cell>
          <cell r="AJ46">
            <v>9.7430859226953128E-3</v>
          </cell>
          <cell r="AK46">
            <v>9.7430859226953128E-3</v>
          </cell>
          <cell r="AL46">
            <v>9.7430859226953128E-3</v>
          </cell>
          <cell r="AQ46">
            <v>1.5432098765432098E-3</v>
          </cell>
          <cell r="AR46">
            <v>1.5432098765432098E-3</v>
          </cell>
          <cell r="AS46">
            <v>1.5432098765432098E-3</v>
          </cell>
          <cell r="AT46">
            <v>1.5432098765432098E-3</v>
          </cell>
          <cell r="AU46">
            <v>1.5432098765432098E-3</v>
          </cell>
          <cell r="BR46">
            <v>9.7430859226953128E-3</v>
          </cell>
          <cell r="BS46">
            <v>9.7430859226953128E-3</v>
          </cell>
          <cell r="BT46">
            <v>9.7430859226953128E-3</v>
          </cell>
          <cell r="BU46">
            <v>9.7430859226953128E-3</v>
          </cell>
          <cell r="BV46">
            <v>9.7430859226953128E-3</v>
          </cell>
        </row>
        <row r="47">
          <cell r="AH47">
            <v>9.4551342166590124E-3</v>
          </cell>
          <cell r="AI47">
            <v>9.4551342166590124E-3</v>
          </cell>
          <cell r="AJ47">
            <v>9.4551342166590124E-3</v>
          </cell>
          <cell r="AK47">
            <v>9.4551342166590124E-3</v>
          </cell>
          <cell r="AL47">
            <v>9.4551342166590124E-3</v>
          </cell>
          <cell r="AQ47">
            <v>1.5243902439024391E-3</v>
          </cell>
          <cell r="AR47">
            <v>1.5243902439024391E-3</v>
          </cell>
          <cell r="AS47">
            <v>1.5243902439024391E-3</v>
          </cell>
          <cell r="AT47">
            <v>1.5243902439024391E-3</v>
          </cell>
          <cell r="AU47">
            <v>1.5243902439024391E-3</v>
          </cell>
          <cell r="BR47">
            <v>9.4551342166590124E-3</v>
          </cell>
          <cell r="BS47">
            <v>9.4551342166590124E-3</v>
          </cell>
          <cell r="BT47">
            <v>9.4551342166590124E-3</v>
          </cell>
          <cell r="BU47">
            <v>9.4551342166590124E-3</v>
          </cell>
          <cell r="BV47">
            <v>9.4551342166590124E-3</v>
          </cell>
        </row>
        <row r="48">
          <cell r="AH48">
            <v>9.1756927696584108E-3</v>
          </cell>
          <cell r="AI48">
            <v>9.1756927696584108E-3</v>
          </cell>
          <cell r="AJ48">
            <v>9.1756927696584108E-3</v>
          </cell>
          <cell r="AK48">
            <v>9.1756927696584108E-3</v>
          </cell>
          <cell r="AL48">
            <v>9.1756927696584108E-3</v>
          </cell>
          <cell r="AQ48">
            <v>1.5060240963855422E-3</v>
          </cell>
          <cell r="AR48">
            <v>1.5060240963855422E-3</v>
          </cell>
          <cell r="AS48">
            <v>1.5060240963855422E-3</v>
          </cell>
          <cell r="AT48">
            <v>1.5060240963855422E-3</v>
          </cell>
          <cell r="AU48">
            <v>1.5060240963855422E-3</v>
          </cell>
          <cell r="BR48">
            <v>9.1756927696584108E-3</v>
          </cell>
          <cell r="BS48">
            <v>9.1756927696584108E-3</v>
          </cell>
          <cell r="BT48">
            <v>9.1756927696584108E-3</v>
          </cell>
          <cell r="BU48">
            <v>9.1756927696584108E-3</v>
          </cell>
          <cell r="BV48">
            <v>9.1756927696584108E-3</v>
          </cell>
        </row>
        <row r="49">
          <cell r="AH49">
            <v>8.9045100655283475E-3</v>
          </cell>
          <cell r="AI49">
            <v>8.9045100655283475E-3</v>
          </cell>
          <cell r="AJ49">
            <v>8.9045100655283475E-3</v>
          </cell>
          <cell r="AK49">
            <v>8.9045100655283475E-3</v>
          </cell>
          <cell r="AL49">
            <v>8.9045100655283475E-3</v>
          </cell>
          <cell r="AQ49">
            <v>1.488095238095238E-3</v>
          </cell>
          <cell r="AR49">
            <v>1.488095238095238E-3</v>
          </cell>
          <cell r="AS49">
            <v>1.488095238095238E-3</v>
          </cell>
          <cell r="AT49">
            <v>1.488095238095238E-3</v>
          </cell>
          <cell r="AU49">
            <v>1.488095238095238E-3</v>
          </cell>
          <cell r="BR49">
            <v>8.9045100655283475E-3</v>
          </cell>
          <cell r="BS49">
            <v>8.9045100655283475E-3</v>
          </cell>
          <cell r="BT49">
            <v>8.9045100655283475E-3</v>
          </cell>
          <cell r="BU49">
            <v>8.9045100655283475E-3</v>
          </cell>
          <cell r="BV49">
            <v>8.9045100655283475E-3</v>
          </cell>
        </row>
        <row r="50">
          <cell r="AH50">
            <v>8.641342021529717E-3</v>
          </cell>
          <cell r="AI50">
            <v>8.641342021529717E-3</v>
          </cell>
          <cell r="AJ50">
            <v>8.641342021529717E-3</v>
          </cell>
          <cell r="AK50">
            <v>8.641342021529717E-3</v>
          </cell>
          <cell r="AL50">
            <v>8.641342021529717E-3</v>
          </cell>
          <cell r="AQ50">
            <v>1.4705882352941176E-3</v>
          </cell>
          <cell r="AR50">
            <v>1.4705882352941176E-3</v>
          </cell>
          <cell r="AS50">
            <v>1.4705882352941176E-3</v>
          </cell>
          <cell r="AT50">
            <v>1.4705882352941176E-3</v>
          </cell>
          <cell r="AU50">
            <v>1.4705882352941176E-3</v>
          </cell>
          <cell r="BR50">
            <v>8.641342021529717E-3</v>
          </cell>
          <cell r="BS50">
            <v>8.641342021529717E-3</v>
          </cell>
          <cell r="BT50">
            <v>8.641342021529717E-3</v>
          </cell>
          <cell r="BU50">
            <v>8.641342021529717E-3</v>
          </cell>
          <cell r="BV50">
            <v>8.641342021529717E-3</v>
          </cell>
        </row>
        <row r="51">
          <cell r="AH51">
            <v>8.3859517686585509E-3</v>
          </cell>
          <cell r="AI51">
            <v>8.3859517686585509E-3</v>
          </cell>
          <cell r="AJ51">
            <v>8.3859517686585509E-3</v>
          </cell>
          <cell r="AK51">
            <v>8.3859517686585509E-3</v>
          </cell>
          <cell r="AL51">
            <v>8.3859517686585509E-3</v>
          </cell>
          <cell r="AQ51">
            <v>1.4534883720930232E-3</v>
          </cell>
          <cell r="AR51">
            <v>1.4534883720930232E-3</v>
          </cell>
          <cell r="AS51">
            <v>1.4534883720930232E-3</v>
          </cell>
          <cell r="AT51">
            <v>1.4534883720930232E-3</v>
          </cell>
          <cell r="AU51">
            <v>1.4534883720930232E-3</v>
          </cell>
          <cell r="BR51">
            <v>8.3859517686585509E-3</v>
          </cell>
          <cell r="BS51">
            <v>8.3859517686585509E-3</v>
          </cell>
          <cell r="BT51">
            <v>8.3859517686585509E-3</v>
          </cell>
          <cell r="BU51">
            <v>8.3859517686585509E-3</v>
          </cell>
          <cell r="BV51">
            <v>8.3859517686585509E-3</v>
          </cell>
        </row>
        <row r="52">
          <cell r="AH52">
            <v>8.138109438447904E-3</v>
          </cell>
          <cell r="AI52">
            <v>8.138109438447904E-3</v>
          </cell>
          <cell r="AJ52">
            <v>8.138109438447904E-3</v>
          </cell>
          <cell r="AK52">
            <v>8.138109438447904E-3</v>
          </cell>
          <cell r="AL52">
            <v>8.138109438447904E-3</v>
          </cell>
          <cell r="AQ52">
            <v>1.4367816091954023E-3</v>
          </cell>
          <cell r="AR52">
            <v>1.4367816091954023E-3</v>
          </cell>
          <cell r="AS52">
            <v>1.4367816091954023E-3</v>
          </cell>
          <cell r="AT52">
            <v>1.4367816091954023E-3</v>
          </cell>
          <cell r="AU52">
            <v>1.4367816091954023E-3</v>
          </cell>
          <cell r="BR52">
            <v>8.138109438447904E-3</v>
          </cell>
          <cell r="BS52">
            <v>8.138109438447904E-3</v>
          </cell>
          <cell r="BT52">
            <v>8.138109438447904E-3</v>
          </cell>
          <cell r="BU52">
            <v>8.138109438447904E-3</v>
          </cell>
          <cell r="BV52">
            <v>8.138109438447904E-3</v>
          </cell>
        </row>
        <row r="53">
          <cell r="AH53">
            <v>7.8975919560707267E-3</v>
          </cell>
          <cell r="AI53">
            <v>7.8975919560707267E-3</v>
          </cell>
          <cell r="AJ53">
            <v>7.8975919560707267E-3</v>
          </cell>
          <cell r="AK53">
            <v>7.8975919560707267E-3</v>
          </cell>
          <cell r="AL53">
            <v>7.8975919560707267E-3</v>
          </cell>
          <cell r="AQ53">
            <v>1.4204545454545455E-3</v>
          </cell>
          <cell r="AR53">
            <v>1.4204545454545455E-3</v>
          </cell>
          <cell r="AS53">
            <v>1.4204545454545455E-3</v>
          </cell>
          <cell r="AT53">
            <v>1.4204545454545455E-3</v>
          </cell>
          <cell r="AU53">
            <v>1.4204545454545455E-3</v>
          </cell>
          <cell r="BR53">
            <v>7.8975919560707267E-3</v>
          </cell>
          <cell r="BS53">
            <v>7.8975919560707267E-3</v>
          </cell>
          <cell r="BT53">
            <v>7.8975919560707267E-3</v>
          </cell>
          <cell r="BU53">
            <v>7.8975919560707267E-3</v>
          </cell>
          <cell r="BV53">
            <v>7.8975919560707267E-3</v>
          </cell>
        </row>
        <row r="54">
          <cell r="AH54">
            <v>7.6641828395574603E-3</v>
          </cell>
          <cell r="AI54">
            <v>7.6641828395574603E-3</v>
          </cell>
          <cell r="AJ54">
            <v>7.6641828395574603E-3</v>
          </cell>
          <cell r="AK54">
            <v>7.6641828395574603E-3</v>
          </cell>
          <cell r="AL54">
            <v>7.6641828395574603E-3</v>
          </cell>
          <cell r="AQ54">
            <v>1.4044943820224719E-3</v>
          </cell>
          <cell r="AR54">
            <v>1.4044943820224719E-3</v>
          </cell>
          <cell r="AS54">
            <v>1.4044943820224719E-3</v>
          </cell>
          <cell r="AT54">
            <v>1.4044943820224719E-3</v>
          </cell>
          <cell r="AU54">
            <v>1.4044943820224719E-3</v>
          </cell>
          <cell r="BR54">
            <v>7.6641828395574603E-3</v>
          </cell>
          <cell r="BS54">
            <v>7.6641828395574603E-3</v>
          </cell>
          <cell r="BT54">
            <v>7.6641828395574603E-3</v>
          </cell>
          <cell r="BU54">
            <v>7.6641828395574603E-3</v>
          </cell>
          <cell r="BV54">
            <v>7.6641828395574603E-3</v>
          </cell>
        </row>
        <row r="55">
          <cell r="AH55">
            <v>7.4376720049476614E-3</v>
          </cell>
          <cell r="AI55">
            <v>7.4376720049476614E-3</v>
          </cell>
          <cell r="AJ55">
            <v>7.4376720049476614E-3</v>
          </cell>
          <cell r="AK55">
            <v>7.4376720049476614E-3</v>
          </cell>
          <cell r="AL55">
            <v>7.4376720049476614E-3</v>
          </cell>
          <cell r="AQ55">
            <v>1.3888888888888889E-3</v>
          </cell>
          <cell r="AR55">
            <v>1.3888888888888889E-3</v>
          </cell>
          <cell r="AS55">
            <v>1.3888888888888889E-3</v>
          </cell>
          <cell r="AT55">
            <v>1.3888888888888889E-3</v>
          </cell>
          <cell r="AU55">
            <v>1.3888888888888889E-3</v>
          </cell>
          <cell r="BR55">
            <v>7.4376720049476614E-3</v>
          </cell>
          <cell r="BS55">
            <v>7.4376720049476614E-3</v>
          </cell>
          <cell r="BT55">
            <v>7.4376720049476614E-3</v>
          </cell>
          <cell r="BU55">
            <v>7.4376720049476614E-3</v>
          </cell>
          <cell r="BV55">
            <v>7.4376720049476614E-3</v>
          </cell>
        </row>
        <row r="56">
          <cell r="AH56">
            <v>7.2178555772002351E-3</v>
          </cell>
          <cell r="AI56">
            <v>7.2178555772002351E-3</v>
          </cell>
          <cell r="AJ56">
            <v>7.2178555772002351E-3</v>
          </cell>
          <cell r="AK56">
            <v>7.2178555772002351E-3</v>
          </cell>
          <cell r="AL56">
            <v>7.2178555772002351E-3</v>
          </cell>
          <cell r="AQ56">
            <v>1.3736263736263737E-3</v>
          </cell>
          <cell r="AR56">
            <v>1.3736263736263737E-3</v>
          </cell>
          <cell r="AS56">
            <v>1.3736263736263737E-3</v>
          </cell>
          <cell r="AT56">
            <v>1.3736263736263737E-3</v>
          </cell>
          <cell r="AU56">
            <v>1.3736263736263737E-3</v>
          </cell>
          <cell r="BR56">
            <v>7.2178555772002351E-3</v>
          </cell>
          <cell r="BS56">
            <v>7.2178555772002351E-3</v>
          </cell>
          <cell r="BT56">
            <v>7.2178555772002351E-3</v>
          </cell>
          <cell r="BU56">
            <v>7.2178555772002351E-3</v>
          </cell>
          <cell r="BV56">
            <v>7.2178555772002351E-3</v>
          </cell>
        </row>
        <row r="57">
          <cell r="AH57">
            <v>7.0045357066921572E-3</v>
          </cell>
          <cell r="AI57">
            <v>7.0045357066921572E-3</v>
          </cell>
          <cell r="AJ57">
            <v>7.0045357066921572E-3</v>
          </cell>
          <cell r="AK57">
            <v>7.0045357066921572E-3</v>
          </cell>
          <cell r="AL57">
            <v>7.0045357066921572E-3</v>
          </cell>
          <cell r="AQ57">
            <v>1.358695652173913E-3</v>
          </cell>
          <cell r="AR57">
            <v>1.358695652173913E-3</v>
          </cell>
          <cell r="AS57">
            <v>1.358695652173913E-3</v>
          </cell>
          <cell r="AT57">
            <v>1.358695652173913E-3</v>
          </cell>
          <cell r="AU57">
            <v>1.358695652173913E-3</v>
          </cell>
          <cell r="BR57">
            <v>7.0045357066921572E-3</v>
          </cell>
          <cell r="BS57">
            <v>7.0045357066921572E-3</v>
          </cell>
          <cell r="BT57">
            <v>7.0045357066921572E-3</v>
          </cell>
          <cell r="BU57">
            <v>7.0045357066921572E-3</v>
          </cell>
          <cell r="BV57">
            <v>7.0045357066921572E-3</v>
          </cell>
        </row>
        <row r="58">
          <cell r="AH58">
            <v>6.7975203911404495E-3</v>
          </cell>
          <cell r="AI58">
            <v>6.7975203911404495E-3</v>
          </cell>
          <cell r="AJ58">
            <v>6.7975203911404495E-3</v>
          </cell>
          <cell r="AK58">
            <v>6.7975203911404495E-3</v>
          </cell>
          <cell r="AL58">
            <v>6.7975203911404495E-3</v>
          </cell>
          <cell r="AQ58">
            <v>1.3440860215053765E-3</v>
          </cell>
          <cell r="AR58">
            <v>1.3440860215053765E-3</v>
          </cell>
          <cell r="AS58">
            <v>1.3440860215053765E-3</v>
          </cell>
          <cell r="AT58">
            <v>1.3440860215053765E-3</v>
          </cell>
          <cell r="AU58">
            <v>1.3440860215053765E-3</v>
          </cell>
          <cell r="BR58">
            <v>6.7975203911404495E-3</v>
          </cell>
          <cell r="BS58">
            <v>6.7975203911404495E-3</v>
          </cell>
          <cell r="BT58">
            <v>6.7975203911404495E-3</v>
          </cell>
          <cell r="BU58">
            <v>6.7975203911404495E-3</v>
          </cell>
          <cell r="BV58">
            <v>6.7975203911404495E-3</v>
          </cell>
        </row>
        <row r="59">
          <cell r="AH59">
            <v>6.5966233027871567E-3</v>
          </cell>
          <cell r="AI59">
            <v>6.5966233027871567E-3</v>
          </cell>
          <cell r="AJ59">
            <v>6.5966233027871567E-3</v>
          </cell>
          <cell r="AK59">
            <v>6.5966233027871567E-3</v>
          </cell>
          <cell r="AL59">
            <v>6.5966233027871567E-3</v>
          </cell>
          <cell r="AQ59">
            <v>1.3297872340425532E-3</v>
          </cell>
          <cell r="AR59">
            <v>1.3297872340425532E-3</v>
          </cell>
          <cell r="AS59">
            <v>1.3297872340425532E-3</v>
          </cell>
          <cell r="AT59">
            <v>1.3297872340425532E-3</v>
          </cell>
          <cell r="AU59">
            <v>1.3297872340425532E-3</v>
          </cell>
          <cell r="BR59">
            <v>6.5966233027871567E-3</v>
          </cell>
          <cell r="BS59">
            <v>6.5966233027871567E-3</v>
          </cell>
          <cell r="BT59">
            <v>6.5966233027871567E-3</v>
          </cell>
          <cell r="BU59">
            <v>6.5966233027871567E-3</v>
          </cell>
          <cell r="BV59">
            <v>6.5966233027871567E-3</v>
          </cell>
        </row>
        <row r="60">
          <cell r="AH60">
            <v>6.4016636206918037E-3</v>
          </cell>
          <cell r="AI60">
            <v>6.4016636206918037E-3</v>
          </cell>
          <cell r="AJ60">
            <v>6.4016636206918037E-3</v>
          </cell>
          <cell r="AK60">
            <v>6.4016636206918037E-3</v>
          </cell>
          <cell r="AL60">
            <v>6.4016636206918037E-3</v>
          </cell>
          <cell r="AQ60">
            <v>1.3157894736842105E-3</v>
          </cell>
          <cell r="AR60">
            <v>1.3157894736842105E-3</v>
          </cell>
          <cell r="AS60">
            <v>1.3157894736842105E-3</v>
          </cell>
          <cell r="AT60">
            <v>1.3157894736842105E-3</v>
          </cell>
          <cell r="AU60">
            <v>1.3157894736842105E-3</v>
          </cell>
          <cell r="BR60">
            <v>6.4016636206918037E-3</v>
          </cell>
          <cell r="BS60">
            <v>6.4016636206918037E-3</v>
          </cell>
          <cell r="BT60">
            <v>6.4016636206918037E-3</v>
          </cell>
          <cell r="BU60">
            <v>6.4016636206918037E-3</v>
          </cell>
          <cell r="BV60">
            <v>6.4016636206918037E-3</v>
          </cell>
        </row>
        <row r="61">
          <cell r="AH61">
            <v>6.2124658679803329E-3</v>
          </cell>
          <cell r="AI61">
            <v>6.2124658679803329E-3</v>
          </cell>
          <cell r="AJ61">
            <v>6.2124658679803329E-3</v>
          </cell>
          <cell r="AK61">
            <v>6.2124658679803329E-3</v>
          </cell>
          <cell r="AL61">
            <v>6.2124658679803329E-3</v>
          </cell>
          <cell r="AQ61">
            <v>1.3020833333333333E-3</v>
          </cell>
          <cell r="AR61">
            <v>1.3020833333333333E-3</v>
          </cell>
          <cell r="AS61">
            <v>1.3020833333333333E-3</v>
          </cell>
          <cell r="AT61">
            <v>1.3020833333333333E-3</v>
          </cell>
          <cell r="AU61">
            <v>1.3020833333333333E-3</v>
          </cell>
          <cell r="BR61">
            <v>6.2124658679803329E-3</v>
          </cell>
          <cell r="BS61">
            <v>6.2124658679803329E-3</v>
          </cell>
          <cell r="BT61">
            <v>6.2124658679803329E-3</v>
          </cell>
          <cell r="BU61">
            <v>6.2124658679803329E-3</v>
          </cell>
          <cell r="BV61">
            <v>6.2124658679803329E-3</v>
          </cell>
        </row>
        <row r="62">
          <cell r="AH62">
            <v>6.0288597539040695E-3</v>
          </cell>
          <cell r="AI62">
            <v>6.0288597539040695E-3</v>
          </cell>
          <cell r="AJ62">
            <v>6.0288597539040695E-3</v>
          </cell>
          <cell r="AK62">
            <v>6.0288597539040695E-3</v>
          </cell>
          <cell r="AL62">
            <v>6.0288597539040695E-3</v>
          </cell>
          <cell r="AQ62">
            <v>1.288659793814433E-3</v>
          </cell>
          <cell r="AR62">
            <v>1.288659793814433E-3</v>
          </cell>
          <cell r="AS62">
            <v>1.288659793814433E-3</v>
          </cell>
          <cell r="AT62">
            <v>1.288659793814433E-3</v>
          </cell>
          <cell r="AU62">
            <v>1.288659793814433E-3</v>
          </cell>
          <cell r="BR62">
            <v>6.0288597539040695E-3</v>
          </cell>
          <cell r="BS62">
            <v>6.0288597539040695E-3</v>
          </cell>
          <cell r="BT62">
            <v>6.0288597539040695E-3</v>
          </cell>
          <cell r="BU62">
            <v>6.0288597539040695E-3</v>
          </cell>
          <cell r="BV62">
            <v>6.0288597539040695E-3</v>
          </cell>
        </row>
        <row r="63">
          <cell r="AH63">
            <v>5.8506800205665628E-3</v>
          </cell>
          <cell r="AI63">
            <v>5.8506800205665628E-3</v>
          </cell>
          <cell r="AJ63">
            <v>5.8506800205665628E-3</v>
          </cell>
          <cell r="AK63">
            <v>5.8506800205665628E-3</v>
          </cell>
          <cell r="AL63">
            <v>5.8506800205665628E-3</v>
          </cell>
          <cell r="AQ63">
            <v>1.2755102040816326E-3</v>
          </cell>
          <cell r="AR63">
            <v>1.2755102040816326E-3</v>
          </cell>
          <cell r="AS63">
            <v>1.2755102040816326E-3</v>
          </cell>
          <cell r="AT63">
            <v>1.2755102040816326E-3</v>
          </cell>
          <cell r="AU63">
            <v>1.2755102040816326E-3</v>
          </cell>
          <cell r="BR63">
            <v>5.8506800205665628E-3</v>
          </cell>
          <cell r="BS63">
            <v>5.8506800205665628E-3</v>
          </cell>
          <cell r="BT63">
            <v>5.8506800205665628E-3</v>
          </cell>
          <cell r="BU63">
            <v>5.8506800205665628E-3</v>
          </cell>
          <cell r="BV63">
            <v>5.8506800205665628E-3</v>
          </cell>
        </row>
        <row r="64">
          <cell r="AH64">
            <v>5.6777662941803137E-3</v>
          </cell>
          <cell r="AI64">
            <v>5.6777662941803137E-3</v>
          </cell>
          <cell r="AJ64">
            <v>5.6777662941803137E-3</v>
          </cell>
          <cell r="AK64">
            <v>5.6777662941803137E-3</v>
          </cell>
          <cell r="AL64">
            <v>5.6777662941803137E-3</v>
          </cell>
          <cell r="AQ64">
            <v>1.2626262626262627E-3</v>
          </cell>
          <cell r="AR64">
            <v>1.2626262626262627E-3</v>
          </cell>
          <cell r="AS64">
            <v>1.2626262626262627E-3</v>
          </cell>
          <cell r="AT64">
            <v>1.2626262626262627E-3</v>
          </cell>
          <cell r="AU64">
            <v>1.2626262626262627E-3</v>
          </cell>
          <cell r="BR64">
            <v>5.6777662941803137E-3</v>
          </cell>
          <cell r="BS64">
            <v>5.6777662941803137E-3</v>
          </cell>
          <cell r="BT64">
            <v>5.6777662941803137E-3</v>
          </cell>
          <cell r="BU64">
            <v>5.6777662941803137E-3</v>
          </cell>
          <cell r="BV64">
            <v>5.6777662941803137E-3</v>
          </cell>
        </row>
        <row r="65">
          <cell r="AH65">
            <v>5.5555555555555558E-3</v>
          </cell>
          <cell r="AI65">
            <v>5.5555555555555558E-3</v>
          </cell>
          <cell r="AJ65">
            <v>5.5555555555555558E-3</v>
          </cell>
          <cell r="AK65">
            <v>5.5555555555555558E-3</v>
          </cell>
          <cell r="AL65">
            <v>5.5555555555555558E-3</v>
          </cell>
          <cell r="AQ65">
            <v>1.25E-3</v>
          </cell>
          <cell r="AR65">
            <v>1.25E-3</v>
          </cell>
          <cell r="AS65">
            <v>1.25E-3</v>
          </cell>
          <cell r="AT65">
            <v>1.25E-3</v>
          </cell>
          <cell r="AU65">
            <v>1.25E-3</v>
          </cell>
          <cell r="BR65">
            <v>5.5555555555555558E-3</v>
          </cell>
          <cell r="BS65">
            <v>5.5555555555555558E-3</v>
          </cell>
          <cell r="BT65">
            <v>5.5555555555555558E-3</v>
          </cell>
          <cell r="BU65">
            <v>5.5555555555555558E-3</v>
          </cell>
          <cell r="BV65">
            <v>5.5555555555555558E-3</v>
          </cell>
        </row>
        <row r="66">
          <cell r="AH66">
            <v>5.5555555555555558E-3</v>
          </cell>
          <cell r="AI66">
            <v>5.5555555555555558E-3</v>
          </cell>
          <cell r="AJ66">
            <v>5.5555555555555558E-3</v>
          </cell>
          <cell r="AK66">
            <v>5.5555555555555558E-3</v>
          </cell>
          <cell r="AL66">
            <v>5.5555555555555558E-3</v>
          </cell>
          <cell r="AQ66">
            <v>1.2376237623762376E-3</v>
          </cell>
          <cell r="AR66">
            <v>1.2376237623762376E-3</v>
          </cell>
          <cell r="AS66">
            <v>1.2376237623762376E-3</v>
          </cell>
          <cell r="AT66">
            <v>1.2376237623762376E-3</v>
          </cell>
          <cell r="AU66">
            <v>1.2376237623762376E-3</v>
          </cell>
          <cell r="BR66">
            <v>5.5555555555555558E-3</v>
          </cell>
          <cell r="BS66">
            <v>5.5555555555555558E-3</v>
          </cell>
          <cell r="BT66">
            <v>5.5555555555555558E-3</v>
          </cell>
          <cell r="BU66">
            <v>5.5555555555555558E-3</v>
          </cell>
          <cell r="BV66">
            <v>5.5555555555555558E-3</v>
          </cell>
        </row>
        <row r="67">
          <cell r="AH67">
            <v>5.5555555555555558E-3</v>
          </cell>
          <cell r="AI67">
            <v>5.5555555555555558E-3</v>
          </cell>
          <cell r="AJ67">
            <v>5.5555555555555558E-3</v>
          </cell>
          <cell r="AK67">
            <v>5.5555555555555558E-3</v>
          </cell>
          <cell r="AL67">
            <v>5.5555555555555558E-3</v>
          </cell>
          <cell r="AQ67">
            <v>1.2254901960784314E-3</v>
          </cell>
          <cell r="AR67">
            <v>1.2254901960784314E-3</v>
          </cell>
          <cell r="AS67">
            <v>1.2254901960784314E-3</v>
          </cell>
          <cell r="AT67">
            <v>1.2254901960784314E-3</v>
          </cell>
          <cell r="AU67">
            <v>1.2254901960784314E-3</v>
          </cell>
          <cell r="BR67">
            <v>5.5555555555555558E-3</v>
          </cell>
          <cell r="BS67">
            <v>5.5555555555555558E-3</v>
          </cell>
          <cell r="BT67">
            <v>5.5555555555555558E-3</v>
          </cell>
          <cell r="BU67">
            <v>5.5555555555555558E-3</v>
          </cell>
          <cell r="BV67">
            <v>5.5555555555555558E-3</v>
          </cell>
        </row>
        <row r="68">
          <cell r="AH68">
            <v>5.5555555555555558E-3</v>
          </cell>
          <cell r="AI68">
            <v>5.5555555555555558E-3</v>
          </cell>
          <cell r="AJ68">
            <v>5.5555555555555558E-3</v>
          </cell>
          <cell r="AK68">
            <v>5.5555555555555558E-3</v>
          </cell>
          <cell r="AL68">
            <v>5.5555555555555558E-3</v>
          </cell>
          <cell r="AQ68">
            <v>1.2135922330097086E-3</v>
          </cell>
          <cell r="AR68">
            <v>1.2135922330097086E-3</v>
          </cell>
          <cell r="AS68">
            <v>1.2135922330097086E-3</v>
          </cell>
          <cell r="AT68">
            <v>1.2135922330097086E-3</v>
          </cell>
          <cell r="AU68">
            <v>1.2135922330097086E-3</v>
          </cell>
          <cell r="BR68">
            <v>5.5555555555555558E-3</v>
          </cell>
          <cell r="BS68">
            <v>5.5555555555555558E-3</v>
          </cell>
          <cell r="BT68">
            <v>5.5555555555555558E-3</v>
          </cell>
          <cell r="BU68">
            <v>5.5555555555555558E-3</v>
          </cell>
          <cell r="BV68">
            <v>5.5555555555555558E-3</v>
          </cell>
        </row>
        <row r="69">
          <cell r="AH69">
            <v>5.5555555555555558E-3</v>
          </cell>
          <cell r="AI69">
            <v>5.5555555555555558E-3</v>
          </cell>
          <cell r="AJ69">
            <v>5.5555555555555558E-3</v>
          </cell>
          <cell r="AK69">
            <v>5.5555555555555558E-3</v>
          </cell>
          <cell r="AL69">
            <v>5.5555555555555558E-3</v>
          </cell>
          <cell r="AQ69">
            <v>1.201923076923077E-3</v>
          </cell>
          <cell r="AR69">
            <v>1.201923076923077E-3</v>
          </cell>
          <cell r="AS69">
            <v>1.201923076923077E-3</v>
          </cell>
          <cell r="AT69">
            <v>1.201923076923077E-3</v>
          </cell>
          <cell r="AU69">
            <v>1.201923076923077E-3</v>
          </cell>
          <cell r="BR69">
            <v>5.5555555555555558E-3</v>
          </cell>
          <cell r="BS69">
            <v>5.5555555555555558E-3</v>
          </cell>
          <cell r="BT69">
            <v>5.5555555555555558E-3</v>
          </cell>
          <cell r="BU69">
            <v>5.5555555555555558E-3</v>
          </cell>
          <cell r="BV69">
            <v>5.5555555555555558E-3</v>
          </cell>
        </row>
        <row r="70">
          <cell r="AH70">
            <v>5.5555555555555558E-3</v>
          </cell>
          <cell r="AI70">
            <v>5.5555555555555558E-3</v>
          </cell>
          <cell r="AJ70">
            <v>5.5555555555555558E-3</v>
          </cell>
          <cell r="AK70">
            <v>5.5555555555555558E-3</v>
          </cell>
          <cell r="AL70">
            <v>5.5555555555555558E-3</v>
          </cell>
          <cell r="AQ70">
            <v>1.1904761904761906E-3</v>
          </cell>
          <cell r="AR70">
            <v>1.1904761904761906E-3</v>
          </cell>
          <cell r="AS70">
            <v>1.1904761904761906E-3</v>
          </cell>
          <cell r="AT70">
            <v>1.1904761904761906E-3</v>
          </cell>
          <cell r="AU70">
            <v>1.1904761904761906E-3</v>
          </cell>
          <cell r="BR70">
            <v>5.5555555555555558E-3</v>
          </cell>
          <cell r="BS70">
            <v>5.5555555555555558E-3</v>
          </cell>
          <cell r="BT70">
            <v>5.5555555555555558E-3</v>
          </cell>
          <cell r="BU70">
            <v>5.5555555555555558E-3</v>
          </cell>
          <cell r="BV70">
            <v>5.5555555555555558E-3</v>
          </cell>
        </row>
        <row r="71">
          <cell r="AH71">
            <v>5.5555555555555558E-3</v>
          </cell>
          <cell r="AI71">
            <v>5.5555555555555558E-3</v>
          </cell>
          <cell r="AJ71">
            <v>5.5555555555555558E-3</v>
          </cell>
          <cell r="AK71">
            <v>5.5555555555555558E-3</v>
          </cell>
          <cell r="AL71">
            <v>5.5555555555555558E-3</v>
          </cell>
          <cell r="AQ71">
            <v>1.1792452830188679E-3</v>
          </cell>
          <cell r="AR71">
            <v>1.1792452830188679E-3</v>
          </cell>
          <cell r="AS71">
            <v>1.1792452830188679E-3</v>
          </cell>
          <cell r="AT71">
            <v>1.1792452830188679E-3</v>
          </cell>
          <cell r="AU71">
            <v>1.1792452830188679E-3</v>
          </cell>
          <cell r="BR71">
            <v>5.5555555555555558E-3</v>
          </cell>
          <cell r="BS71">
            <v>5.5555555555555558E-3</v>
          </cell>
          <cell r="BT71">
            <v>5.5555555555555558E-3</v>
          </cell>
          <cell r="BU71">
            <v>5.5555555555555558E-3</v>
          </cell>
          <cell r="BV71">
            <v>5.5555555555555558E-3</v>
          </cell>
        </row>
        <row r="72">
          <cell r="AH72">
            <v>5.5555555555555558E-3</v>
          </cell>
          <cell r="AI72">
            <v>5.5555555555555558E-3</v>
          </cell>
          <cell r="AJ72">
            <v>5.5555555555555558E-3</v>
          </cell>
          <cell r="AK72">
            <v>5.5555555555555558E-3</v>
          </cell>
          <cell r="AL72">
            <v>5.5555555555555558E-3</v>
          </cell>
          <cell r="AQ72">
            <v>1.1682242990654205E-3</v>
          </cell>
          <cell r="AR72">
            <v>1.1682242990654205E-3</v>
          </cell>
          <cell r="AS72">
            <v>1.1682242990654205E-3</v>
          </cell>
          <cell r="AT72">
            <v>1.1682242990654205E-3</v>
          </cell>
          <cell r="AU72">
            <v>1.1682242990654205E-3</v>
          </cell>
          <cell r="BR72">
            <v>5.5555555555555558E-3</v>
          </cell>
          <cell r="BS72">
            <v>5.5555555555555558E-3</v>
          </cell>
          <cell r="BT72">
            <v>5.5555555555555558E-3</v>
          </cell>
          <cell r="BU72">
            <v>5.5555555555555558E-3</v>
          </cell>
          <cell r="BV72">
            <v>5.5555555555555558E-3</v>
          </cell>
        </row>
        <row r="73">
          <cell r="AH73">
            <v>5.5555555555555558E-3</v>
          </cell>
          <cell r="AI73">
            <v>5.5555555555555558E-3</v>
          </cell>
          <cell r="AJ73">
            <v>5.5555555555555558E-3</v>
          </cell>
          <cell r="AK73">
            <v>5.5555555555555558E-3</v>
          </cell>
          <cell r="AL73">
            <v>5.5555555555555558E-3</v>
          </cell>
          <cell r="AQ73">
            <v>1.1574074074074073E-3</v>
          </cell>
          <cell r="AR73">
            <v>1.1574074074074073E-3</v>
          </cell>
          <cell r="AS73">
            <v>1.1574074074074073E-3</v>
          </cell>
          <cell r="AT73">
            <v>1.1574074074074073E-3</v>
          </cell>
          <cell r="AU73">
            <v>1.1574074074074073E-3</v>
          </cell>
          <cell r="BR73">
            <v>5.5555555555555558E-3</v>
          </cell>
          <cell r="BS73">
            <v>5.5555555555555558E-3</v>
          </cell>
          <cell r="BT73">
            <v>5.5555555555555558E-3</v>
          </cell>
          <cell r="BU73">
            <v>5.5555555555555558E-3</v>
          </cell>
          <cell r="BV73">
            <v>5.5555555555555558E-3</v>
          </cell>
        </row>
        <row r="74">
          <cell r="AH74">
            <v>5.5555555555555558E-3</v>
          </cell>
          <cell r="AI74">
            <v>5.5555555555555558E-3</v>
          </cell>
          <cell r="AJ74">
            <v>5.5555555555555558E-3</v>
          </cell>
          <cell r="AK74">
            <v>5.5555555555555558E-3</v>
          </cell>
          <cell r="AL74">
            <v>5.5555555555555558E-3</v>
          </cell>
          <cell r="AQ74">
            <v>1.1467889908256881E-3</v>
          </cell>
          <cell r="AR74">
            <v>1.1467889908256881E-3</v>
          </cell>
          <cell r="AS74">
            <v>1.1467889908256881E-3</v>
          </cell>
          <cell r="AT74">
            <v>1.1467889908256881E-3</v>
          </cell>
          <cell r="AU74">
            <v>1.1467889908256881E-3</v>
          </cell>
          <cell r="BR74">
            <v>5.5555555555555558E-3</v>
          </cell>
          <cell r="BS74">
            <v>5.5555555555555558E-3</v>
          </cell>
          <cell r="BT74">
            <v>5.5555555555555558E-3</v>
          </cell>
          <cell r="BU74">
            <v>5.5555555555555558E-3</v>
          </cell>
          <cell r="BV74">
            <v>5.5555555555555558E-3</v>
          </cell>
        </row>
        <row r="75">
          <cell r="AH75">
            <v>5.5555555555555558E-3</v>
          </cell>
          <cell r="AI75">
            <v>5.5555555555555558E-3</v>
          </cell>
          <cell r="AJ75">
            <v>5.5555555555555558E-3</v>
          </cell>
          <cell r="AK75">
            <v>5.5555555555555558E-3</v>
          </cell>
          <cell r="AL75">
            <v>5.5555555555555558E-3</v>
          </cell>
          <cell r="AQ75">
            <v>1.1363636363636363E-3</v>
          </cell>
          <cell r="AR75">
            <v>1.1363636363636363E-3</v>
          </cell>
          <cell r="AS75">
            <v>1.1363636363636363E-3</v>
          </cell>
          <cell r="AT75">
            <v>1.1363636363636363E-3</v>
          </cell>
          <cell r="AU75">
            <v>1.1363636363636363E-3</v>
          </cell>
          <cell r="BR75">
            <v>5.5555555555555558E-3</v>
          </cell>
          <cell r="BS75">
            <v>5.5555555555555558E-3</v>
          </cell>
          <cell r="BT75">
            <v>5.5555555555555558E-3</v>
          </cell>
          <cell r="BU75">
            <v>5.5555555555555558E-3</v>
          </cell>
          <cell r="BV75">
            <v>5.5555555555555558E-3</v>
          </cell>
        </row>
        <row r="76">
          <cell r="AH76">
            <v>5.5555555555555558E-3</v>
          </cell>
          <cell r="AI76">
            <v>5.5555555555555558E-3</v>
          </cell>
          <cell r="AJ76">
            <v>5.5555555555555558E-3</v>
          </cell>
          <cell r="AK76">
            <v>5.5555555555555558E-3</v>
          </cell>
          <cell r="AL76">
            <v>5.5555555555555558E-3</v>
          </cell>
          <cell r="AQ76">
            <v>1.1261261261261261E-3</v>
          </cell>
          <cell r="AR76">
            <v>1.1261261261261261E-3</v>
          </cell>
          <cell r="AS76">
            <v>1.1261261261261261E-3</v>
          </cell>
          <cell r="AT76">
            <v>1.1261261261261261E-3</v>
          </cell>
          <cell r="AU76">
            <v>1.1261261261261261E-3</v>
          </cell>
          <cell r="BR76">
            <v>5.5555555555555558E-3</v>
          </cell>
          <cell r="BS76">
            <v>5.5555555555555558E-3</v>
          </cell>
          <cell r="BT76">
            <v>5.5555555555555558E-3</v>
          </cell>
          <cell r="BU76">
            <v>5.5555555555555558E-3</v>
          </cell>
          <cell r="BV76">
            <v>5.5555555555555558E-3</v>
          </cell>
        </row>
        <row r="77">
          <cell r="AH77">
            <v>5.5555555555555558E-3</v>
          </cell>
          <cell r="AI77">
            <v>5.5555555555555558E-3</v>
          </cell>
          <cell r="AJ77">
            <v>5.5555555555555558E-3</v>
          </cell>
          <cell r="AK77">
            <v>5.5555555555555558E-3</v>
          </cell>
          <cell r="AL77">
            <v>5.5555555555555558E-3</v>
          </cell>
          <cell r="AQ77">
            <v>1.1160714285714285E-3</v>
          </cell>
          <cell r="AR77">
            <v>1.1160714285714285E-3</v>
          </cell>
          <cell r="AS77">
            <v>1.1160714285714285E-3</v>
          </cell>
          <cell r="AT77">
            <v>1.1160714285714285E-3</v>
          </cell>
          <cell r="AU77">
            <v>1.1160714285714285E-3</v>
          </cell>
          <cell r="BR77">
            <v>5.5555555555555558E-3</v>
          </cell>
          <cell r="BS77">
            <v>5.5555555555555558E-3</v>
          </cell>
          <cell r="BT77">
            <v>5.5555555555555558E-3</v>
          </cell>
          <cell r="BU77">
            <v>5.5555555555555558E-3</v>
          </cell>
          <cell r="BV77">
            <v>5.5555555555555558E-3</v>
          </cell>
        </row>
        <row r="78">
          <cell r="AH78">
            <v>5.5555555555555558E-3</v>
          </cell>
          <cell r="AI78">
            <v>5.5555555555555558E-3</v>
          </cell>
          <cell r="AJ78">
            <v>5.5555555555555558E-3</v>
          </cell>
          <cell r="AK78">
            <v>5.5555555555555558E-3</v>
          </cell>
          <cell r="AL78">
            <v>5.5555555555555558E-3</v>
          </cell>
          <cell r="AQ78">
            <v>1.1061946902654867E-3</v>
          </cell>
          <cell r="AR78">
            <v>1.1061946902654867E-3</v>
          </cell>
          <cell r="AS78">
            <v>1.1061946902654867E-3</v>
          </cell>
          <cell r="AT78">
            <v>1.1061946902654867E-3</v>
          </cell>
          <cell r="AU78">
            <v>1.1061946902654867E-3</v>
          </cell>
          <cell r="BR78">
            <v>5.5555555555555558E-3</v>
          </cell>
          <cell r="BS78">
            <v>5.5555555555555558E-3</v>
          </cell>
          <cell r="BT78">
            <v>5.5555555555555558E-3</v>
          </cell>
          <cell r="BU78">
            <v>5.5555555555555558E-3</v>
          </cell>
          <cell r="BV78">
            <v>5.5555555555555558E-3</v>
          </cell>
        </row>
        <row r="79">
          <cell r="AH79">
            <v>5.5555555555555558E-3</v>
          </cell>
          <cell r="AI79">
            <v>5.5555555555555558E-3</v>
          </cell>
          <cell r="AJ79">
            <v>5.5555555555555558E-3</v>
          </cell>
          <cell r="AK79">
            <v>5.5555555555555558E-3</v>
          </cell>
          <cell r="AL79">
            <v>5.5555555555555558E-3</v>
          </cell>
          <cell r="AQ79">
            <v>1.0964912280701754E-3</v>
          </cell>
          <cell r="AR79">
            <v>1.0964912280701754E-3</v>
          </cell>
          <cell r="AS79">
            <v>1.0964912280701754E-3</v>
          </cell>
          <cell r="AT79">
            <v>1.0964912280701754E-3</v>
          </cell>
          <cell r="AU79">
            <v>1.0964912280701754E-3</v>
          </cell>
          <cell r="BR79">
            <v>5.5555555555555558E-3</v>
          </cell>
          <cell r="BS79">
            <v>5.5555555555555558E-3</v>
          </cell>
          <cell r="BT79">
            <v>5.5555555555555558E-3</v>
          </cell>
          <cell r="BU79">
            <v>5.5555555555555558E-3</v>
          </cell>
          <cell r="BV79">
            <v>5.5555555555555558E-3</v>
          </cell>
        </row>
        <row r="80">
          <cell r="AH80">
            <v>5.5555555555555558E-3</v>
          </cell>
          <cell r="AI80">
            <v>5.5555555555555558E-3</v>
          </cell>
          <cell r="AJ80">
            <v>5.5555555555555558E-3</v>
          </cell>
          <cell r="AK80">
            <v>5.5555555555555558E-3</v>
          </cell>
          <cell r="AL80">
            <v>5.5555555555555558E-3</v>
          </cell>
          <cell r="AQ80">
            <v>1.0869565217391304E-3</v>
          </cell>
          <cell r="AR80">
            <v>1.0869565217391304E-3</v>
          </cell>
          <cell r="AS80">
            <v>1.0869565217391304E-3</v>
          </cell>
          <cell r="AT80">
            <v>1.0869565217391304E-3</v>
          </cell>
          <cell r="AU80">
            <v>1.0869565217391304E-3</v>
          </cell>
          <cell r="BR80">
            <v>5.5555555555555558E-3</v>
          </cell>
          <cell r="BS80">
            <v>5.5555555555555558E-3</v>
          </cell>
          <cell r="BT80">
            <v>5.5555555555555558E-3</v>
          </cell>
          <cell r="BU80">
            <v>5.5555555555555558E-3</v>
          </cell>
          <cell r="BV80">
            <v>5.5555555555555558E-3</v>
          </cell>
        </row>
        <row r="81">
          <cell r="AH81">
            <v>5.5555555555555558E-3</v>
          </cell>
          <cell r="AI81">
            <v>5.5555555555555558E-3</v>
          </cell>
          <cell r="AJ81">
            <v>5.5555555555555558E-3</v>
          </cell>
          <cell r="AK81">
            <v>5.5555555555555558E-3</v>
          </cell>
          <cell r="AL81">
            <v>5.5555555555555558E-3</v>
          </cell>
          <cell r="AQ81">
            <v>1.0775862068965517E-3</v>
          </cell>
          <cell r="AR81">
            <v>1.0775862068965517E-3</v>
          </cell>
          <cell r="AS81">
            <v>1.0775862068965517E-3</v>
          </cell>
          <cell r="AT81">
            <v>1.0775862068965517E-3</v>
          </cell>
          <cell r="AU81">
            <v>1.0775862068965517E-3</v>
          </cell>
          <cell r="BR81">
            <v>5.5555555555555558E-3</v>
          </cell>
          <cell r="BS81">
            <v>5.5555555555555558E-3</v>
          </cell>
          <cell r="BT81">
            <v>5.5555555555555558E-3</v>
          </cell>
          <cell r="BU81">
            <v>5.5555555555555558E-3</v>
          </cell>
          <cell r="BV81">
            <v>5.5555555555555558E-3</v>
          </cell>
        </row>
        <row r="82">
          <cell r="AH82">
            <v>5.5555555555555558E-3</v>
          </cell>
          <cell r="AI82">
            <v>5.5555555555555558E-3</v>
          </cell>
          <cell r="AJ82">
            <v>5.5555555555555558E-3</v>
          </cell>
          <cell r="AK82">
            <v>5.5555555555555558E-3</v>
          </cell>
          <cell r="AL82">
            <v>5.5555555555555558E-3</v>
          </cell>
          <cell r="AQ82">
            <v>1.0683760683760685E-3</v>
          </cell>
          <cell r="AR82">
            <v>1.0683760683760685E-3</v>
          </cell>
          <cell r="AS82">
            <v>1.0683760683760685E-3</v>
          </cell>
          <cell r="AT82">
            <v>1.0683760683760685E-3</v>
          </cell>
          <cell r="AU82">
            <v>1.0683760683760685E-3</v>
          </cell>
          <cell r="BR82">
            <v>5.5555555555555558E-3</v>
          </cell>
          <cell r="BS82">
            <v>5.5555555555555558E-3</v>
          </cell>
          <cell r="BT82">
            <v>5.5555555555555558E-3</v>
          </cell>
          <cell r="BU82">
            <v>5.5555555555555558E-3</v>
          </cell>
          <cell r="BV82">
            <v>5.5555555555555558E-3</v>
          </cell>
        </row>
        <row r="83">
          <cell r="AH83">
            <v>5.5555555555555558E-3</v>
          </cell>
          <cell r="AI83">
            <v>5.5555555555555558E-3</v>
          </cell>
          <cell r="AJ83">
            <v>5.5555555555555558E-3</v>
          </cell>
          <cell r="AK83">
            <v>5.5555555555555558E-3</v>
          </cell>
          <cell r="AL83">
            <v>5.5555555555555558E-3</v>
          </cell>
          <cell r="AQ83">
            <v>1.0593220338983051E-3</v>
          </cell>
          <cell r="AR83">
            <v>1.0593220338983051E-3</v>
          </cell>
          <cell r="AS83">
            <v>1.0593220338983051E-3</v>
          </cell>
          <cell r="AT83">
            <v>1.0593220338983051E-3</v>
          </cell>
          <cell r="AU83">
            <v>1.0593220338983051E-3</v>
          </cell>
          <cell r="BR83">
            <v>5.5555555555555558E-3</v>
          </cell>
          <cell r="BS83">
            <v>5.5555555555555558E-3</v>
          </cell>
          <cell r="BT83">
            <v>5.5555555555555558E-3</v>
          </cell>
          <cell r="BU83">
            <v>5.5555555555555558E-3</v>
          </cell>
          <cell r="BV83">
            <v>5.5555555555555558E-3</v>
          </cell>
        </row>
        <row r="84">
          <cell r="AH84">
            <v>5.5555555555555558E-3</v>
          </cell>
          <cell r="AI84">
            <v>5.5555555555555558E-3</v>
          </cell>
          <cell r="AJ84">
            <v>5.5555555555555558E-3</v>
          </cell>
          <cell r="AK84">
            <v>5.5555555555555558E-3</v>
          </cell>
          <cell r="AL84">
            <v>5.5555555555555558E-3</v>
          </cell>
          <cell r="AQ84">
            <v>1.0504201680672268E-3</v>
          </cell>
          <cell r="AR84">
            <v>1.0504201680672268E-3</v>
          </cell>
          <cell r="AS84">
            <v>1.0504201680672268E-3</v>
          </cell>
          <cell r="AT84">
            <v>1.0504201680672268E-3</v>
          </cell>
          <cell r="AU84">
            <v>1.0504201680672268E-3</v>
          </cell>
          <cell r="BR84">
            <v>5.5555555555555558E-3</v>
          </cell>
          <cell r="BS84">
            <v>5.5555555555555558E-3</v>
          </cell>
          <cell r="BT84">
            <v>5.5555555555555558E-3</v>
          </cell>
          <cell r="BU84">
            <v>5.5555555555555558E-3</v>
          </cell>
          <cell r="BV84">
            <v>5.5555555555555558E-3</v>
          </cell>
        </row>
        <row r="85">
          <cell r="AH85">
            <v>5.5555555555555558E-3</v>
          </cell>
          <cell r="AI85">
            <v>5.5555555555555558E-3</v>
          </cell>
          <cell r="AJ85">
            <v>5.5555555555555558E-3</v>
          </cell>
          <cell r="AK85">
            <v>5.5555555555555558E-3</v>
          </cell>
          <cell r="AL85">
            <v>5.5555555555555558E-3</v>
          </cell>
          <cell r="AQ85">
            <v>1.0416666666666667E-3</v>
          </cell>
          <cell r="AR85">
            <v>1.0416666666666667E-3</v>
          </cell>
          <cell r="AS85">
            <v>1.0416666666666667E-3</v>
          </cell>
          <cell r="AT85">
            <v>1.0416666666666667E-3</v>
          </cell>
          <cell r="AU85">
            <v>1.0416666666666667E-3</v>
          </cell>
          <cell r="BR85">
            <v>5.5555555555555558E-3</v>
          </cell>
          <cell r="BS85">
            <v>5.5555555555555558E-3</v>
          </cell>
          <cell r="BT85">
            <v>5.5555555555555558E-3</v>
          </cell>
          <cell r="BU85">
            <v>5.5555555555555558E-3</v>
          </cell>
          <cell r="BV85">
            <v>5.5555555555555558E-3</v>
          </cell>
        </row>
        <row r="86">
          <cell r="AH86">
            <v>5.5555555555555558E-3</v>
          </cell>
          <cell r="AI86">
            <v>5.5555555555555558E-3</v>
          </cell>
          <cell r="AJ86">
            <v>5.5555555555555558E-3</v>
          </cell>
          <cell r="AK86">
            <v>5.5555555555555558E-3</v>
          </cell>
          <cell r="AL86">
            <v>5.5555555555555558E-3</v>
          </cell>
          <cell r="AQ86">
            <v>1.0330578512396695E-3</v>
          </cell>
          <cell r="AR86">
            <v>1.0330578512396695E-3</v>
          </cell>
          <cell r="AS86">
            <v>1.0330578512396695E-3</v>
          </cell>
          <cell r="AT86">
            <v>1.0330578512396695E-3</v>
          </cell>
          <cell r="AU86">
            <v>1.0330578512396695E-3</v>
          </cell>
          <cell r="BR86">
            <v>5.5555555555555558E-3</v>
          </cell>
          <cell r="BS86">
            <v>5.5555555555555558E-3</v>
          </cell>
          <cell r="BT86">
            <v>5.5555555555555558E-3</v>
          </cell>
          <cell r="BU86">
            <v>5.5555555555555558E-3</v>
          </cell>
          <cell r="BV86">
            <v>5.5555555555555558E-3</v>
          </cell>
        </row>
        <row r="87">
          <cell r="AH87">
            <v>5.5555555555555558E-3</v>
          </cell>
          <cell r="AI87">
            <v>5.5555555555555558E-3</v>
          </cell>
          <cell r="AJ87">
            <v>5.5555555555555558E-3</v>
          </cell>
          <cell r="AK87">
            <v>5.5555555555555558E-3</v>
          </cell>
          <cell r="AL87">
            <v>5.5555555555555558E-3</v>
          </cell>
          <cell r="AQ87">
            <v>1.0245901639344263E-3</v>
          </cell>
          <cell r="AR87">
            <v>1.0245901639344263E-3</v>
          </cell>
          <cell r="AS87">
            <v>1.0245901639344263E-3</v>
          </cell>
          <cell r="AT87">
            <v>1.0245901639344263E-3</v>
          </cell>
          <cell r="AU87">
            <v>1.0245901639344263E-3</v>
          </cell>
          <cell r="BR87">
            <v>5.5555555555555558E-3</v>
          </cell>
          <cell r="BS87">
            <v>5.5555555555555558E-3</v>
          </cell>
          <cell r="BT87">
            <v>5.5555555555555558E-3</v>
          </cell>
          <cell r="BU87">
            <v>5.5555555555555558E-3</v>
          </cell>
          <cell r="BV87">
            <v>5.5555555555555558E-3</v>
          </cell>
        </row>
        <row r="88">
          <cell r="AH88">
            <v>5.5555555555555558E-3</v>
          </cell>
          <cell r="AI88">
            <v>5.5555555555555558E-3</v>
          </cell>
          <cell r="AJ88">
            <v>5.5555555555555558E-3</v>
          </cell>
          <cell r="AK88">
            <v>5.5555555555555558E-3</v>
          </cell>
          <cell r="AL88">
            <v>5.5555555555555558E-3</v>
          </cell>
          <cell r="AQ88">
            <v>1.0162601626016261E-3</v>
          </cell>
          <cell r="AR88">
            <v>1.0162601626016261E-3</v>
          </cell>
          <cell r="AS88">
            <v>1.0162601626016261E-3</v>
          </cell>
          <cell r="AT88">
            <v>1.0162601626016261E-3</v>
          </cell>
          <cell r="AU88">
            <v>1.0162601626016261E-3</v>
          </cell>
          <cell r="BR88">
            <v>5.5555555555555558E-3</v>
          </cell>
          <cell r="BS88">
            <v>5.5555555555555558E-3</v>
          </cell>
          <cell r="BT88">
            <v>5.5555555555555558E-3</v>
          </cell>
          <cell r="BU88">
            <v>5.5555555555555558E-3</v>
          </cell>
          <cell r="BV88">
            <v>5.5555555555555558E-3</v>
          </cell>
        </row>
        <row r="89">
          <cell r="AH89">
            <v>5.5555555555555558E-3</v>
          </cell>
          <cell r="AI89">
            <v>5.5555555555555558E-3</v>
          </cell>
          <cell r="AJ89">
            <v>5.5555555555555558E-3</v>
          </cell>
          <cell r="AK89">
            <v>5.5555555555555558E-3</v>
          </cell>
          <cell r="AL89">
            <v>5.5555555555555558E-3</v>
          </cell>
          <cell r="AQ89">
            <v>1.0080645161290322E-3</v>
          </cell>
          <cell r="AR89">
            <v>1.0080645161290322E-3</v>
          </cell>
          <cell r="AS89">
            <v>1.0080645161290322E-3</v>
          </cell>
          <cell r="AT89">
            <v>1.0080645161290322E-3</v>
          </cell>
          <cell r="AU89">
            <v>1.0080645161290322E-3</v>
          </cell>
          <cell r="BR89">
            <v>5.5555555555555558E-3</v>
          </cell>
          <cell r="BS89">
            <v>5.5555555555555558E-3</v>
          </cell>
          <cell r="BT89">
            <v>5.5555555555555558E-3</v>
          </cell>
          <cell r="BU89">
            <v>5.5555555555555558E-3</v>
          </cell>
          <cell r="BV89">
            <v>5.5555555555555558E-3</v>
          </cell>
        </row>
        <row r="90">
          <cell r="AH90">
            <v>5.5555555555555558E-3</v>
          </cell>
          <cell r="AI90">
            <v>5.5555555555555558E-3</v>
          </cell>
          <cell r="AJ90">
            <v>5.5555555555555558E-3</v>
          </cell>
          <cell r="AK90">
            <v>5.5555555555555558E-3</v>
          </cell>
          <cell r="AL90">
            <v>5.5555555555555558E-3</v>
          </cell>
          <cell r="AQ90">
            <v>1E-3</v>
          </cell>
          <cell r="AR90">
            <v>1E-3</v>
          </cell>
          <cell r="AS90">
            <v>1E-3</v>
          </cell>
          <cell r="AT90">
            <v>1E-3</v>
          </cell>
          <cell r="AU90">
            <v>1E-3</v>
          </cell>
          <cell r="BR90">
            <v>5.5555555555555558E-3</v>
          </cell>
          <cell r="BS90">
            <v>5.5555555555555558E-3</v>
          </cell>
          <cell r="BT90">
            <v>5.5555555555555558E-3</v>
          </cell>
          <cell r="BU90">
            <v>5.5555555555555558E-3</v>
          </cell>
          <cell r="BV90">
            <v>5.5555555555555558E-3</v>
          </cell>
        </row>
        <row r="91">
          <cell r="AH91">
            <v>5.5555555555555558E-3</v>
          </cell>
          <cell r="AI91">
            <v>5.5555555555555558E-3</v>
          </cell>
          <cell r="AJ91">
            <v>5.5555555555555558E-3</v>
          </cell>
          <cell r="AK91">
            <v>5.5555555555555558E-3</v>
          </cell>
          <cell r="AL91">
            <v>5.5555555555555558E-3</v>
          </cell>
          <cell r="AQ91">
            <v>9.9206349206349201E-4</v>
          </cell>
          <cell r="AR91">
            <v>9.9206349206349201E-4</v>
          </cell>
          <cell r="AS91">
            <v>9.9206349206349201E-4</v>
          </cell>
          <cell r="AT91">
            <v>9.9206349206349201E-4</v>
          </cell>
          <cell r="AU91">
            <v>9.9206349206349201E-4</v>
          </cell>
          <cell r="BR91">
            <v>5.5555555555555558E-3</v>
          </cell>
          <cell r="BS91">
            <v>5.5555555555555558E-3</v>
          </cell>
          <cell r="BT91">
            <v>5.5555555555555558E-3</v>
          </cell>
          <cell r="BU91">
            <v>5.5555555555555558E-3</v>
          </cell>
          <cell r="BV91">
            <v>5.5555555555555558E-3</v>
          </cell>
        </row>
        <row r="92">
          <cell r="AH92">
            <v>5.5555555555555558E-3</v>
          </cell>
          <cell r="AI92">
            <v>5.5555555555555558E-3</v>
          </cell>
          <cell r="AJ92">
            <v>5.5555555555555558E-3</v>
          </cell>
          <cell r="AK92">
            <v>5.5555555555555558E-3</v>
          </cell>
          <cell r="AL92">
            <v>5.5555555555555558E-3</v>
          </cell>
          <cell r="AQ92">
            <v>9.8425196850393699E-4</v>
          </cell>
          <cell r="AR92">
            <v>9.8425196850393699E-4</v>
          </cell>
          <cell r="AS92">
            <v>9.8425196850393699E-4</v>
          </cell>
          <cell r="AT92">
            <v>9.8425196850393699E-4</v>
          </cell>
          <cell r="AU92">
            <v>9.8425196850393699E-4</v>
          </cell>
          <cell r="BR92">
            <v>5.5555555555555558E-3</v>
          </cell>
          <cell r="BS92">
            <v>5.5555555555555558E-3</v>
          </cell>
          <cell r="BT92">
            <v>5.5555555555555558E-3</v>
          </cell>
          <cell r="BU92">
            <v>5.5555555555555558E-3</v>
          </cell>
          <cell r="BV92">
            <v>5.5555555555555558E-3</v>
          </cell>
        </row>
        <row r="93">
          <cell r="AH93">
            <v>5.5555555555555558E-3</v>
          </cell>
          <cell r="AI93">
            <v>5.5555555555555558E-3</v>
          </cell>
          <cell r="AJ93">
            <v>5.5555555555555558E-3</v>
          </cell>
          <cell r="AK93">
            <v>5.5555555555555558E-3</v>
          </cell>
          <cell r="AL93">
            <v>5.5555555555555558E-3</v>
          </cell>
          <cell r="AQ93">
            <v>9.765625E-4</v>
          </cell>
          <cell r="AR93">
            <v>9.765625E-4</v>
          </cell>
          <cell r="AS93">
            <v>9.765625E-4</v>
          </cell>
          <cell r="AT93">
            <v>9.765625E-4</v>
          </cell>
          <cell r="AU93">
            <v>9.765625E-4</v>
          </cell>
          <cell r="BR93">
            <v>5.5555555555555558E-3</v>
          </cell>
          <cell r="BS93">
            <v>5.5555555555555558E-3</v>
          </cell>
          <cell r="BT93">
            <v>5.5555555555555558E-3</v>
          </cell>
          <cell r="BU93">
            <v>5.5555555555555558E-3</v>
          </cell>
          <cell r="BV93">
            <v>5.5555555555555558E-3</v>
          </cell>
        </row>
        <row r="94">
          <cell r="AH94">
            <v>5.5555555555555558E-3</v>
          </cell>
          <cell r="AI94">
            <v>5.5555555555555558E-3</v>
          </cell>
          <cell r="AJ94">
            <v>5.5555555555555558E-3</v>
          </cell>
          <cell r="AK94">
            <v>5.5555555555555558E-3</v>
          </cell>
          <cell r="AL94">
            <v>5.5555555555555558E-3</v>
          </cell>
          <cell r="AQ94">
            <v>9.6899224806201549E-4</v>
          </cell>
          <cell r="AR94">
            <v>9.6899224806201549E-4</v>
          </cell>
          <cell r="AS94">
            <v>9.6899224806201549E-4</v>
          </cell>
          <cell r="AT94">
            <v>9.6899224806201549E-4</v>
          </cell>
          <cell r="AU94">
            <v>9.6899224806201549E-4</v>
          </cell>
          <cell r="BR94">
            <v>5.5555555555555558E-3</v>
          </cell>
          <cell r="BS94">
            <v>5.5555555555555558E-3</v>
          </cell>
          <cell r="BT94">
            <v>5.5555555555555558E-3</v>
          </cell>
          <cell r="BU94">
            <v>5.5555555555555558E-3</v>
          </cell>
          <cell r="BV94">
            <v>5.5555555555555558E-3</v>
          </cell>
        </row>
        <row r="95">
          <cell r="AH95">
            <v>5.5555555555555558E-3</v>
          </cell>
          <cell r="AI95">
            <v>5.5555555555555558E-3</v>
          </cell>
          <cell r="AJ95">
            <v>5.5555555555555558E-3</v>
          </cell>
          <cell r="AK95">
            <v>5.5555555555555558E-3</v>
          </cell>
          <cell r="AL95">
            <v>5.5555555555555558E-3</v>
          </cell>
          <cell r="AQ95">
            <v>9.6153846153846159E-4</v>
          </cell>
          <cell r="AR95">
            <v>9.6153846153846159E-4</v>
          </cell>
          <cell r="AS95">
            <v>9.6153846153846159E-4</v>
          </cell>
          <cell r="AT95">
            <v>9.6153846153846159E-4</v>
          </cell>
          <cell r="AU95">
            <v>9.6153846153846159E-4</v>
          </cell>
          <cell r="BR95">
            <v>5.5555555555555558E-3</v>
          </cell>
          <cell r="BS95">
            <v>5.5555555555555558E-3</v>
          </cell>
          <cell r="BT95">
            <v>5.5555555555555558E-3</v>
          </cell>
          <cell r="BU95">
            <v>5.5555555555555558E-3</v>
          </cell>
          <cell r="BV95">
            <v>5.5555555555555558E-3</v>
          </cell>
        </row>
        <row r="96">
          <cell r="AH96">
            <v>5.5555555555555558E-3</v>
          </cell>
          <cell r="AI96">
            <v>5.5555555555555558E-3</v>
          </cell>
          <cell r="AJ96">
            <v>5.5555555555555558E-3</v>
          </cell>
          <cell r="AK96">
            <v>5.5555555555555558E-3</v>
          </cell>
          <cell r="AL96">
            <v>5.5555555555555558E-3</v>
          </cell>
          <cell r="AQ96">
            <v>9.5419847328244271E-4</v>
          </cell>
          <cell r="AR96">
            <v>9.5419847328244271E-4</v>
          </cell>
          <cell r="AS96">
            <v>9.5419847328244271E-4</v>
          </cell>
          <cell r="AT96">
            <v>9.5419847328244271E-4</v>
          </cell>
          <cell r="AU96">
            <v>9.5419847328244271E-4</v>
          </cell>
          <cell r="BR96">
            <v>5.5555555555555558E-3</v>
          </cell>
          <cell r="BS96">
            <v>5.5555555555555558E-3</v>
          </cell>
          <cell r="BT96">
            <v>5.5555555555555558E-3</v>
          </cell>
          <cell r="BU96">
            <v>5.5555555555555558E-3</v>
          </cell>
          <cell r="BV96">
            <v>5.5555555555555558E-3</v>
          </cell>
        </row>
        <row r="97">
          <cell r="AH97">
            <v>5.5555555555555558E-3</v>
          </cell>
          <cell r="AI97">
            <v>5.5555555555555558E-3</v>
          </cell>
          <cell r="AJ97">
            <v>5.5555555555555558E-3</v>
          </cell>
          <cell r="AK97">
            <v>5.5555555555555558E-3</v>
          </cell>
          <cell r="AL97">
            <v>5.5555555555555558E-3</v>
          </cell>
          <cell r="AQ97">
            <v>9.46969696969697E-4</v>
          </cell>
          <cell r="AR97">
            <v>9.46969696969697E-4</v>
          </cell>
          <cell r="AS97">
            <v>9.46969696969697E-4</v>
          </cell>
          <cell r="AT97">
            <v>9.46969696969697E-4</v>
          </cell>
          <cell r="AU97">
            <v>9.46969696969697E-4</v>
          </cell>
          <cell r="BR97">
            <v>5.5555555555555558E-3</v>
          </cell>
          <cell r="BS97">
            <v>5.5555555555555558E-3</v>
          </cell>
          <cell r="BT97">
            <v>5.5555555555555558E-3</v>
          </cell>
          <cell r="BU97">
            <v>5.5555555555555558E-3</v>
          </cell>
          <cell r="BV97">
            <v>5.5555555555555558E-3</v>
          </cell>
        </row>
        <row r="98">
          <cell r="AH98">
            <v>5.5555555555555558E-3</v>
          </cell>
          <cell r="AI98">
            <v>5.5555555555555558E-3</v>
          </cell>
          <cell r="AJ98">
            <v>5.5555555555555558E-3</v>
          </cell>
          <cell r="AK98">
            <v>5.5555555555555558E-3</v>
          </cell>
          <cell r="AL98">
            <v>5.5555555555555558E-3</v>
          </cell>
          <cell r="AQ98">
            <v>9.3984962406015032E-4</v>
          </cell>
          <cell r="AR98">
            <v>9.3984962406015032E-4</v>
          </cell>
          <cell r="AS98">
            <v>9.3984962406015032E-4</v>
          </cell>
          <cell r="AT98">
            <v>9.3984962406015032E-4</v>
          </cell>
          <cell r="AU98">
            <v>9.3984962406015032E-4</v>
          </cell>
          <cell r="BR98">
            <v>5.5555555555555558E-3</v>
          </cell>
          <cell r="BS98">
            <v>5.5555555555555558E-3</v>
          </cell>
          <cell r="BT98">
            <v>5.5555555555555558E-3</v>
          </cell>
          <cell r="BU98">
            <v>5.5555555555555558E-3</v>
          </cell>
          <cell r="BV98">
            <v>5.5555555555555558E-3</v>
          </cell>
        </row>
        <row r="99">
          <cell r="AH99">
            <v>5.5555555555555558E-3</v>
          </cell>
          <cell r="AI99">
            <v>5.5555555555555558E-3</v>
          </cell>
          <cell r="AJ99">
            <v>5.5555555555555558E-3</v>
          </cell>
          <cell r="AK99">
            <v>5.5555555555555558E-3</v>
          </cell>
          <cell r="AL99">
            <v>5.5555555555555558E-3</v>
          </cell>
          <cell r="AQ99">
            <v>9.3283582089552237E-4</v>
          </cell>
          <cell r="AR99">
            <v>9.3283582089552237E-4</v>
          </cell>
          <cell r="AS99">
            <v>9.3283582089552237E-4</v>
          </cell>
          <cell r="AT99">
            <v>9.3283582089552237E-4</v>
          </cell>
          <cell r="AU99">
            <v>9.3283582089552237E-4</v>
          </cell>
          <cell r="BR99">
            <v>5.5555555555555558E-3</v>
          </cell>
          <cell r="BS99">
            <v>5.5555555555555558E-3</v>
          </cell>
          <cell r="BT99">
            <v>5.5555555555555558E-3</v>
          </cell>
          <cell r="BU99">
            <v>5.5555555555555558E-3</v>
          </cell>
          <cell r="BV99">
            <v>5.5555555555555558E-3</v>
          </cell>
        </row>
        <row r="100">
          <cell r="AH100">
            <v>5.5555555555555558E-3</v>
          </cell>
          <cell r="AI100">
            <v>5.5555555555555558E-3</v>
          </cell>
          <cell r="AJ100">
            <v>5.5555555555555558E-3</v>
          </cell>
          <cell r="AK100">
            <v>5.5555555555555558E-3</v>
          </cell>
          <cell r="AL100">
            <v>5.5555555555555558E-3</v>
          </cell>
          <cell r="AQ100">
            <v>9.2592592592592596E-4</v>
          </cell>
          <cell r="AR100">
            <v>9.2592592592592596E-4</v>
          </cell>
          <cell r="AS100">
            <v>9.2592592592592596E-4</v>
          </cell>
          <cell r="AT100">
            <v>9.2592592592592596E-4</v>
          </cell>
          <cell r="AU100">
            <v>9.2592592592592596E-4</v>
          </cell>
          <cell r="BR100">
            <v>5.5555555555555558E-3</v>
          </cell>
          <cell r="BS100">
            <v>5.5555555555555558E-3</v>
          </cell>
          <cell r="BT100">
            <v>5.5555555555555558E-3</v>
          </cell>
          <cell r="BU100">
            <v>5.5555555555555558E-3</v>
          </cell>
          <cell r="BV100">
            <v>5.5555555555555558E-3</v>
          </cell>
        </row>
        <row r="101">
          <cell r="AH101">
            <v>5.5555555555555558E-3</v>
          </cell>
          <cell r="AI101">
            <v>5.5555555555555558E-3</v>
          </cell>
          <cell r="AJ101">
            <v>5.5555555555555558E-3</v>
          </cell>
          <cell r="AK101">
            <v>5.5555555555555558E-3</v>
          </cell>
          <cell r="AL101">
            <v>5.5555555555555558E-3</v>
          </cell>
          <cell r="AQ101">
            <v>9.1911764705882352E-4</v>
          </cell>
          <cell r="AR101">
            <v>9.1911764705882352E-4</v>
          </cell>
          <cell r="AS101">
            <v>9.1911764705882352E-4</v>
          </cell>
          <cell r="AT101">
            <v>9.1911764705882352E-4</v>
          </cell>
          <cell r="AU101">
            <v>9.1911764705882352E-4</v>
          </cell>
          <cell r="BR101">
            <v>5.5555555555555558E-3</v>
          </cell>
          <cell r="BS101">
            <v>5.5555555555555558E-3</v>
          </cell>
          <cell r="BT101">
            <v>5.5555555555555558E-3</v>
          </cell>
          <cell r="BU101">
            <v>5.5555555555555558E-3</v>
          </cell>
          <cell r="BV101">
            <v>5.5555555555555558E-3</v>
          </cell>
        </row>
        <row r="102">
          <cell r="AH102">
            <v>5.5555555555555558E-3</v>
          </cell>
          <cell r="AI102">
            <v>5.5555555555555558E-3</v>
          </cell>
          <cell r="AJ102">
            <v>5.5555555555555558E-3</v>
          </cell>
          <cell r="AK102">
            <v>5.5555555555555558E-3</v>
          </cell>
          <cell r="AL102">
            <v>5.5555555555555558E-3</v>
          </cell>
          <cell r="AQ102">
            <v>9.1240875912408756E-4</v>
          </cell>
          <cell r="AR102">
            <v>9.1240875912408756E-4</v>
          </cell>
          <cell r="AS102">
            <v>9.1240875912408756E-4</v>
          </cell>
          <cell r="AT102">
            <v>9.1240875912408756E-4</v>
          </cell>
          <cell r="AU102">
            <v>9.1240875912408756E-4</v>
          </cell>
          <cell r="BR102">
            <v>5.5555555555555558E-3</v>
          </cell>
          <cell r="BS102">
            <v>5.5555555555555558E-3</v>
          </cell>
          <cell r="BT102">
            <v>5.5555555555555558E-3</v>
          </cell>
          <cell r="BU102">
            <v>5.5555555555555558E-3</v>
          </cell>
          <cell r="BV102">
            <v>5.5555555555555558E-3</v>
          </cell>
        </row>
        <row r="103">
          <cell r="AH103">
            <v>5.5555555555555558E-3</v>
          </cell>
          <cell r="AI103">
            <v>5.5555555555555558E-3</v>
          </cell>
          <cell r="AJ103">
            <v>5.5555555555555558E-3</v>
          </cell>
          <cell r="AK103">
            <v>5.5555555555555558E-3</v>
          </cell>
          <cell r="AL103">
            <v>5.5555555555555558E-3</v>
          </cell>
          <cell r="AQ103">
            <v>9.0579710144927537E-4</v>
          </cell>
          <cell r="AR103">
            <v>9.0579710144927537E-4</v>
          </cell>
          <cell r="AS103">
            <v>9.0579710144927537E-4</v>
          </cell>
          <cell r="AT103">
            <v>9.0579710144927537E-4</v>
          </cell>
          <cell r="AU103">
            <v>9.0579710144927537E-4</v>
          </cell>
          <cell r="BR103">
            <v>5.5555555555555558E-3</v>
          </cell>
          <cell r="BS103">
            <v>5.5555555555555558E-3</v>
          </cell>
          <cell r="BT103">
            <v>5.5555555555555558E-3</v>
          </cell>
          <cell r="BU103">
            <v>5.5555555555555558E-3</v>
          </cell>
          <cell r="BV103">
            <v>5.5555555555555558E-3</v>
          </cell>
        </row>
        <row r="104">
          <cell r="AH104">
            <v>5.5555555555555558E-3</v>
          </cell>
          <cell r="AI104">
            <v>5.5555555555555558E-3</v>
          </cell>
          <cell r="AJ104">
            <v>5.5555555555555558E-3</v>
          </cell>
          <cell r="AK104">
            <v>5.5555555555555558E-3</v>
          </cell>
          <cell r="AL104">
            <v>5.5555555555555558E-3</v>
          </cell>
          <cell r="AQ104">
            <v>8.9928057553956839E-4</v>
          </cell>
          <cell r="AR104">
            <v>8.9928057553956839E-4</v>
          </cell>
          <cell r="AS104">
            <v>8.9928057553956839E-4</v>
          </cell>
          <cell r="AT104">
            <v>8.9928057553956839E-4</v>
          </cell>
          <cell r="AU104">
            <v>8.9928057553956839E-4</v>
          </cell>
          <cell r="BR104">
            <v>5.5555555555555558E-3</v>
          </cell>
          <cell r="BS104">
            <v>5.5555555555555558E-3</v>
          </cell>
          <cell r="BT104">
            <v>5.5555555555555558E-3</v>
          </cell>
          <cell r="BU104">
            <v>5.5555555555555558E-3</v>
          </cell>
          <cell r="BV104">
            <v>5.5555555555555558E-3</v>
          </cell>
        </row>
        <row r="105">
          <cell r="AH105">
            <v>5.5555555555555558E-3</v>
          </cell>
          <cell r="AI105">
            <v>5.5555555555555558E-3</v>
          </cell>
          <cell r="AJ105">
            <v>5.5555555555555558E-3</v>
          </cell>
          <cell r="AK105">
            <v>5.5555555555555558E-3</v>
          </cell>
          <cell r="AL105">
            <v>5.5555555555555558E-3</v>
          </cell>
          <cell r="AQ105">
            <v>8.9285714285714283E-4</v>
          </cell>
          <cell r="AR105">
            <v>8.9285714285714283E-4</v>
          </cell>
          <cell r="AS105">
            <v>8.9285714285714283E-4</v>
          </cell>
          <cell r="AT105">
            <v>8.9285714285714283E-4</v>
          </cell>
          <cell r="AU105">
            <v>8.9285714285714283E-4</v>
          </cell>
          <cell r="BR105">
            <v>5.5555555555555558E-3</v>
          </cell>
          <cell r="BS105">
            <v>5.5555555555555558E-3</v>
          </cell>
          <cell r="BT105">
            <v>5.5555555555555558E-3</v>
          </cell>
          <cell r="BU105">
            <v>5.5555555555555558E-3</v>
          </cell>
          <cell r="BV105">
            <v>5.5555555555555558E-3</v>
          </cell>
        </row>
        <row r="106">
          <cell r="AH106">
            <v>5.5555555555555558E-3</v>
          </cell>
          <cell r="AI106">
            <v>5.5555555555555558E-3</v>
          </cell>
          <cell r="AJ106">
            <v>5.5555555555555558E-3</v>
          </cell>
          <cell r="AK106">
            <v>5.5555555555555558E-3</v>
          </cell>
          <cell r="AL106">
            <v>5.5555555555555558E-3</v>
          </cell>
          <cell r="AQ106">
            <v>8.8652482269503544E-4</v>
          </cell>
          <cell r="AR106">
            <v>8.8652482269503544E-4</v>
          </cell>
          <cell r="AS106">
            <v>8.8652482269503544E-4</v>
          </cell>
          <cell r="AT106">
            <v>8.8652482269503544E-4</v>
          </cell>
          <cell r="AU106">
            <v>8.8652482269503544E-4</v>
          </cell>
          <cell r="BR106">
            <v>5.5555555555555558E-3</v>
          </cell>
          <cell r="BS106">
            <v>5.5555555555555558E-3</v>
          </cell>
          <cell r="BT106">
            <v>5.5555555555555558E-3</v>
          </cell>
          <cell r="BU106">
            <v>5.5555555555555558E-3</v>
          </cell>
          <cell r="BV106">
            <v>5.5555555555555558E-3</v>
          </cell>
        </row>
        <row r="107">
          <cell r="AH107">
            <v>5.5555555555555558E-3</v>
          </cell>
          <cell r="AI107">
            <v>5.5555555555555558E-3</v>
          </cell>
          <cell r="AJ107">
            <v>5.5555555555555558E-3</v>
          </cell>
          <cell r="AK107">
            <v>5.5555555555555558E-3</v>
          </cell>
          <cell r="AL107">
            <v>5.5555555555555558E-3</v>
          </cell>
          <cell r="AQ107">
            <v>8.8028169014084509E-4</v>
          </cell>
          <cell r="AR107">
            <v>8.8028169014084509E-4</v>
          </cell>
          <cell r="AS107">
            <v>8.8028169014084509E-4</v>
          </cell>
          <cell r="AT107">
            <v>8.8028169014084509E-4</v>
          </cell>
          <cell r="AU107">
            <v>8.8028169014084509E-4</v>
          </cell>
          <cell r="BR107">
            <v>5.5555555555555558E-3</v>
          </cell>
          <cell r="BS107">
            <v>5.5555555555555558E-3</v>
          </cell>
          <cell r="BT107">
            <v>5.5555555555555558E-3</v>
          </cell>
          <cell r="BU107">
            <v>5.5555555555555558E-3</v>
          </cell>
          <cell r="BV107">
            <v>5.5555555555555558E-3</v>
          </cell>
        </row>
        <row r="108">
          <cell r="AH108">
            <v>5.5555555555555558E-3</v>
          </cell>
          <cell r="AI108">
            <v>5.5555555555555558E-3</v>
          </cell>
          <cell r="AJ108">
            <v>5.5555555555555558E-3</v>
          </cell>
          <cell r="AK108">
            <v>5.5555555555555558E-3</v>
          </cell>
          <cell r="AL108">
            <v>5.5555555555555558E-3</v>
          </cell>
          <cell r="AQ108">
            <v>8.7412587412587413E-4</v>
          </cell>
          <cell r="AR108">
            <v>8.7412587412587413E-4</v>
          </cell>
          <cell r="AS108">
            <v>8.7412587412587413E-4</v>
          </cell>
          <cell r="AT108">
            <v>8.7412587412587413E-4</v>
          </cell>
          <cell r="AU108">
            <v>8.7412587412587413E-4</v>
          </cell>
          <cell r="BR108">
            <v>5.5555555555555558E-3</v>
          </cell>
          <cell r="BS108">
            <v>5.5555555555555558E-3</v>
          </cell>
          <cell r="BT108">
            <v>5.5555555555555558E-3</v>
          </cell>
          <cell r="BU108">
            <v>5.5555555555555558E-3</v>
          </cell>
          <cell r="BV108">
            <v>5.5555555555555558E-3</v>
          </cell>
        </row>
        <row r="109">
          <cell r="AH109">
            <v>5.5555555555555558E-3</v>
          </cell>
          <cell r="AI109">
            <v>5.5555555555555558E-3</v>
          </cell>
          <cell r="AJ109">
            <v>5.5555555555555558E-3</v>
          </cell>
          <cell r="AK109">
            <v>5.5555555555555558E-3</v>
          </cell>
          <cell r="AL109">
            <v>5.5555555555555558E-3</v>
          </cell>
          <cell r="AQ109">
            <v>8.6805555555555551E-4</v>
          </cell>
          <cell r="AR109">
            <v>8.6805555555555551E-4</v>
          </cell>
          <cell r="AS109">
            <v>8.6805555555555551E-4</v>
          </cell>
          <cell r="AT109">
            <v>8.6805555555555551E-4</v>
          </cell>
          <cell r="AU109">
            <v>8.6805555555555551E-4</v>
          </cell>
          <cell r="BR109">
            <v>5.5555555555555558E-3</v>
          </cell>
          <cell r="BS109">
            <v>5.5555555555555558E-3</v>
          </cell>
          <cell r="BT109">
            <v>5.5555555555555558E-3</v>
          </cell>
          <cell r="BU109">
            <v>5.5555555555555558E-3</v>
          </cell>
          <cell r="BV109">
            <v>5.5555555555555558E-3</v>
          </cell>
        </row>
        <row r="110">
          <cell r="AH110">
            <v>5.5555555555555558E-3</v>
          </cell>
          <cell r="AI110">
            <v>5.5555555555555558E-3</v>
          </cell>
          <cell r="AJ110">
            <v>5.5555555555555558E-3</v>
          </cell>
          <cell r="AK110">
            <v>5.5555555555555558E-3</v>
          </cell>
          <cell r="AL110">
            <v>5.5555555555555558E-3</v>
          </cell>
          <cell r="AQ110">
            <v>8.6206896551724137E-4</v>
          </cell>
          <cell r="AR110">
            <v>8.6206896551724137E-4</v>
          </cell>
          <cell r="AS110">
            <v>8.6206896551724137E-4</v>
          </cell>
          <cell r="AT110">
            <v>8.6206896551724137E-4</v>
          </cell>
          <cell r="AU110">
            <v>8.6206896551724137E-4</v>
          </cell>
          <cell r="BR110">
            <v>5.5555555555555558E-3</v>
          </cell>
          <cell r="BS110">
            <v>5.5555555555555558E-3</v>
          </cell>
          <cell r="BT110">
            <v>5.5555555555555558E-3</v>
          </cell>
          <cell r="BU110">
            <v>5.5555555555555558E-3</v>
          </cell>
          <cell r="BV110">
            <v>5.5555555555555558E-3</v>
          </cell>
        </row>
        <row r="111">
          <cell r="AH111">
            <v>5.5555555555555558E-3</v>
          </cell>
          <cell r="AI111">
            <v>5.5555555555555558E-3</v>
          </cell>
          <cell r="AJ111">
            <v>5.5555555555555558E-3</v>
          </cell>
          <cell r="AK111">
            <v>5.5555555555555558E-3</v>
          </cell>
          <cell r="AL111">
            <v>5.5555555555555558E-3</v>
          </cell>
          <cell r="AQ111">
            <v>8.5616438356164379E-4</v>
          </cell>
          <cell r="AR111">
            <v>8.5616438356164379E-4</v>
          </cell>
          <cell r="AS111">
            <v>8.5616438356164379E-4</v>
          </cell>
          <cell r="AT111">
            <v>8.5616438356164379E-4</v>
          </cell>
          <cell r="AU111">
            <v>8.5616438356164379E-4</v>
          </cell>
          <cell r="BR111">
            <v>5.5555555555555558E-3</v>
          </cell>
          <cell r="BS111">
            <v>5.5555555555555558E-3</v>
          </cell>
          <cell r="BT111">
            <v>5.5555555555555558E-3</v>
          </cell>
          <cell r="BU111">
            <v>5.5555555555555558E-3</v>
          </cell>
          <cell r="BV111">
            <v>5.5555555555555558E-3</v>
          </cell>
        </row>
        <row r="112">
          <cell r="AH112">
            <v>5.5555555555555558E-3</v>
          </cell>
          <cell r="AI112">
            <v>5.5555555555555558E-3</v>
          </cell>
          <cell r="AJ112">
            <v>5.5555555555555558E-3</v>
          </cell>
          <cell r="AK112">
            <v>5.5555555555555558E-3</v>
          </cell>
          <cell r="AL112">
            <v>5.5555555555555558E-3</v>
          </cell>
          <cell r="AQ112">
            <v>8.5034013605442174E-4</v>
          </cell>
          <cell r="AR112">
            <v>8.5034013605442174E-4</v>
          </cell>
          <cell r="AS112">
            <v>8.5034013605442174E-4</v>
          </cell>
          <cell r="AT112">
            <v>8.5034013605442174E-4</v>
          </cell>
          <cell r="AU112">
            <v>8.5034013605442174E-4</v>
          </cell>
          <cell r="BR112">
            <v>5.5555555555555558E-3</v>
          </cell>
          <cell r="BS112">
            <v>5.5555555555555558E-3</v>
          </cell>
          <cell r="BT112">
            <v>5.5555555555555558E-3</v>
          </cell>
          <cell r="BU112">
            <v>5.5555555555555558E-3</v>
          </cell>
          <cell r="BV112">
            <v>5.5555555555555558E-3</v>
          </cell>
        </row>
        <row r="113">
          <cell r="AH113">
            <v>5.5555555555555558E-3</v>
          </cell>
          <cell r="AI113">
            <v>5.5555555555555558E-3</v>
          </cell>
          <cell r="AJ113">
            <v>5.5555555555555558E-3</v>
          </cell>
          <cell r="AK113">
            <v>5.5555555555555558E-3</v>
          </cell>
          <cell r="AL113">
            <v>5.5555555555555558E-3</v>
          </cell>
          <cell r="AQ113">
            <v>8.4459459459459464E-4</v>
          </cell>
          <cell r="AR113">
            <v>8.4459459459459464E-4</v>
          </cell>
          <cell r="AS113">
            <v>8.4459459459459464E-4</v>
          </cell>
          <cell r="AT113">
            <v>8.4459459459459464E-4</v>
          </cell>
          <cell r="AU113">
            <v>8.4459459459459464E-4</v>
          </cell>
          <cell r="BR113">
            <v>5.5555555555555558E-3</v>
          </cell>
          <cell r="BS113">
            <v>5.5555555555555558E-3</v>
          </cell>
          <cell r="BT113">
            <v>5.5555555555555558E-3</v>
          </cell>
          <cell r="BU113">
            <v>5.5555555555555558E-3</v>
          </cell>
          <cell r="BV113">
            <v>5.5555555555555558E-3</v>
          </cell>
        </row>
        <row r="114">
          <cell r="AH114">
            <v>5.5555555555555558E-3</v>
          </cell>
          <cell r="AI114">
            <v>5.5555555555555558E-3</v>
          </cell>
          <cell r="AJ114">
            <v>5.5555555555555558E-3</v>
          </cell>
          <cell r="AK114">
            <v>5.5555555555555558E-3</v>
          </cell>
          <cell r="AL114">
            <v>5.5555555555555558E-3</v>
          </cell>
          <cell r="AQ114">
            <v>8.3892617449664428E-4</v>
          </cell>
          <cell r="AR114">
            <v>8.3892617449664428E-4</v>
          </cell>
          <cell r="AS114">
            <v>8.3892617449664428E-4</v>
          </cell>
          <cell r="AT114">
            <v>8.3892617449664428E-4</v>
          </cell>
          <cell r="AU114">
            <v>8.3892617449664428E-4</v>
          </cell>
          <cell r="BR114">
            <v>5.5555555555555558E-3</v>
          </cell>
          <cell r="BS114">
            <v>5.5555555555555558E-3</v>
          </cell>
          <cell r="BT114">
            <v>5.5555555555555558E-3</v>
          </cell>
          <cell r="BU114">
            <v>5.5555555555555558E-3</v>
          </cell>
          <cell r="BV114">
            <v>5.5555555555555558E-3</v>
          </cell>
        </row>
        <row r="115">
          <cell r="AH115">
            <v>5.5555555555555558E-3</v>
          </cell>
          <cell r="AI115">
            <v>5.5555555555555558E-3</v>
          </cell>
          <cell r="AJ115">
            <v>5.5555555555555558E-3</v>
          </cell>
          <cell r="AK115">
            <v>5.5555555555555558E-3</v>
          </cell>
          <cell r="AL115">
            <v>5.5555555555555558E-3</v>
          </cell>
          <cell r="AQ115">
            <v>8.3333333333333339E-4</v>
          </cell>
          <cell r="AR115">
            <v>8.3333333333333339E-4</v>
          </cell>
          <cell r="AS115">
            <v>8.3333333333333339E-4</v>
          </cell>
          <cell r="AT115">
            <v>8.3333333333333339E-4</v>
          </cell>
          <cell r="AU115">
            <v>8.3333333333333339E-4</v>
          </cell>
          <cell r="BR115">
            <v>5.5555555555555558E-3</v>
          </cell>
          <cell r="BS115">
            <v>5.5555555555555558E-3</v>
          </cell>
          <cell r="BT115">
            <v>5.5555555555555558E-3</v>
          </cell>
          <cell r="BU115">
            <v>5.5555555555555558E-3</v>
          </cell>
          <cell r="BV115">
            <v>5.5555555555555558E-3</v>
          </cell>
        </row>
        <row r="116">
          <cell r="AH116">
            <v>5.5555555555555558E-3</v>
          </cell>
          <cell r="AI116">
            <v>5.5555555555555558E-3</v>
          </cell>
          <cell r="AJ116">
            <v>5.5555555555555558E-3</v>
          </cell>
          <cell r="AK116">
            <v>5.5555555555555558E-3</v>
          </cell>
          <cell r="AL116">
            <v>5.5555555555555558E-3</v>
          </cell>
          <cell r="AQ116">
            <v>8.2781456953642384E-4</v>
          </cell>
          <cell r="AR116">
            <v>8.2781456953642384E-4</v>
          </cell>
          <cell r="AS116">
            <v>8.2781456953642384E-4</v>
          </cell>
          <cell r="AT116">
            <v>8.2781456953642384E-4</v>
          </cell>
          <cell r="AU116">
            <v>8.2781456953642384E-4</v>
          </cell>
          <cell r="BR116">
            <v>5.5555555555555558E-3</v>
          </cell>
          <cell r="BS116">
            <v>5.5555555555555558E-3</v>
          </cell>
          <cell r="BT116">
            <v>5.5555555555555558E-3</v>
          </cell>
          <cell r="BU116">
            <v>5.5555555555555558E-3</v>
          </cell>
          <cell r="BV116">
            <v>5.5555555555555558E-3</v>
          </cell>
        </row>
        <row r="117">
          <cell r="AH117">
            <v>5.5555555555555558E-3</v>
          </cell>
          <cell r="AI117">
            <v>5.5555555555555558E-3</v>
          </cell>
          <cell r="AJ117">
            <v>5.5555555555555558E-3</v>
          </cell>
          <cell r="AK117">
            <v>5.5555555555555558E-3</v>
          </cell>
          <cell r="AL117">
            <v>5.5555555555555558E-3</v>
          </cell>
          <cell r="AQ117">
            <v>8.2236842105263153E-4</v>
          </cell>
          <cell r="AR117">
            <v>8.2236842105263153E-4</v>
          </cell>
          <cell r="AS117">
            <v>8.2236842105263153E-4</v>
          </cell>
          <cell r="AT117">
            <v>8.2236842105263153E-4</v>
          </cell>
          <cell r="AU117">
            <v>8.2236842105263153E-4</v>
          </cell>
          <cell r="BR117">
            <v>5.5555555555555558E-3</v>
          </cell>
          <cell r="BS117">
            <v>5.5555555555555558E-3</v>
          </cell>
          <cell r="BT117">
            <v>5.5555555555555558E-3</v>
          </cell>
          <cell r="BU117">
            <v>5.5555555555555558E-3</v>
          </cell>
          <cell r="BV117">
            <v>5.5555555555555558E-3</v>
          </cell>
        </row>
        <row r="118">
          <cell r="AH118">
            <v>5.5555555555555558E-3</v>
          </cell>
          <cell r="AI118">
            <v>5.5555555555555558E-3</v>
          </cell>
          <cell r="AJ118">
            <v>5.5555555555555558E-3</v>
          </cell>
          <cell r="AK118">
            <v>5.5555555555555558E-3</v>
          </cell>
          <cell r="AL118">
            <v>5.5555555555555558E-3</v>
          </cell>
          <cell r="AQ118">
            <v>8.1699346405228761E-4</v>
          </cell>
          <cell r="AR118">
            <v>8.1699346405228761E-4</v>
          </cell>
          <cell r="AS118">
            <v>8.1699346405228761E-4</v>
          </cell>
          <cell r="AT118">
            <v>8.1699346405228761E-4</v>
          </cell>
          <cell r="AU118">
            <v>8.1699346405228761E-4</v>
          </cell>
          <cell r="BR118">
            <v>5.5555555555555558E-3</v>
          </cell>
          <cell r="BS118">
            <v>5.5555555555555558E-3</v>
          </cell>
          <cell r="BT118">
            <v>5.5555555555555558E-3</v>
          </cell>
          <cell r="BU118">
            <v>5.5555555555555558E-3</v>
          </cell>
          <cell r="BV118">
            <v>5.5555555555555558E-3</v>
          </cell>
        </row>
        <row r="119">
          <cell r="AH119">
            <v>5.5555555555555558E-3</v>
          </cell>
          <cell r="AI119">
            <v>5.5555555555555558E-3</v>
          </cell>
          <cell r="AJ119">
            <v>5.5555555555555558E-3</v>
          </cell>
          <cell r="AK119">
            <v>5.5555555555555558E-3</v>
          </cell>
          <cell r="AL119">
            <v>5.5555555555555558E-3</v>
          </cell>
          <cell r="AQ119">
            <v>8.1168831168831174E-4</v>
          </cell>
          <cell r="AR119">
            <v>8.1168831168831174E-4</v>
          </cell>
          <cell r="AS119">
            <v>8.1168831168831174E-4</v>
          </cell>
          <cell r="AT119">
            <v>8.1168831168831174E-4</v>
          </cell>
          <cell r="AU119">
            <v>8.1168831168831174E-4</v>
          </cell>
          <cell r="BR119">
            <v>5.5555555555555558E-3</v>
          </cell>
          <cell r="BS119">
            <v>5.5555555555555558E-3</v>
          </cell>
          <cell r="BT119">
            <v>5.5555555555555558E-3</v>
          </cell>
          <cell r="BU119">
            <v>5.5555555555555558E-3</v>
          </cell>
          <cell r="BV119">
            <v>5.5555555555555558E-3</v>
          </cell>
        </row>
        <row r="120">
          <cell r="AH120">
            <v>5.5555555555555558E-3</v>
          </cell>
          <cell r="AI120">
            <v>5.5555555555555558E-3</v>
          </cell>
          <cell r="AJ120">
            <v>5.5555555555555558E-3</v>
          </cell>
          <cell r="AK120">
            <v>5.5555555555555558E-3</v>
          </cell>
          <cell r="AL120">
            <v>5.5555555555555558E-3</v>
          </cell>
          <cell r="AQ120">
            <v>8.0645161290322581E-4</v>
          </cell>
          <cell r="AR120">
            <v>8.0645161290322581E-4</v>
          </cell>
          <cell r="AS120">
            <v>8.0645161290322581E-4</v>
          </cell>
          <cell r="AT120">
            <v>8.0645161290322581E-4</v>
          </cell>
          <cell r="AU120">
            <v>8.0645161290322581E-4</v>
          </cell>
          <cell r="BR120">
            <v>5.5555555555555558E-3</v>
          </cell>
          <cell r="BS120">
            <v>5.5555555555555558E-3</v>
          </cell>
          <cell r="BT120">
            <v>5.5555555555555558E-3</v>
          </cell>
          <cell r="BU120">
            <v>5.5555555555555558E-3</v>
          </cell>
          <cell r="BV120">
            <v>5.5555555555555558E-3</v>
          </cell>
        </row>
        <row r="121">
          <cell r="AH121">
            <v>5.5555555555555558E-3</v>
          </cell>
          <cell r="AI121">
            <v>5.5555555555555558E-3</v>
          </cell>
          <cell r="AJ121">
            <v>5.5555555555555558E-3</v>
          </cell>
          <cell r="AK121">
            <v>5.5555555555555558E-3</v>
          </cell>
          <cell r="AL121">
            <v>5.5555555555555558E-3</v>
          </cell>
          <cell r="AQ121">
            <v>8.0128205128205125E-4</v>
          </cell>
          <cell r="AR121">
            <v>8.0128205128205125E-4</v>
          </cell>
          <cell r="AS121">
            <v>8.0128205128205125E-4</v>
          </cell>
          <cell r="AT121">
            <v>8.0128205128205125E-4</v>
          </cell>
          <cell r="AU121">
            <v>8.0128205128205125E-4</v>
          </cell>
          <cell r="BR121">
            <v>5.5555555555555558E-3</v>
          </cell>
          <cell r="BS121">
            <v>5.5555555555555558E-3</v>
          </cell>
          <cell r="BT121">
            <v>5.5555555555555558E-3</v>
          </cell>
          <cell r="BU121">
            <v>5.5555555555555558E-3</v>
          </cell>
          <cell r="BV121">
            <v>5.5555555555555558E-3</v>
          </cell>
        </row>
        <row r="122">
          <cell r="AH122">
            <v>5.5555555555555558E-3</v>
          </cell>
          <cell r="AI122">
            <v>5.5555555555555558E-3</v>
          </cell>
          <cell r="AJ122">
            <v>5.5555555555555558E-3</v>
          </cell>
          <cell r="AK122">
            <v>5.5555555555555558E-3</v>
          </cell>
          <cell r="AL122">
            <v>5.5555555555555558E-3</v>
          </cell>
          <cell r="AQ122">
            <v>7.9617834394904463E-4</v>
          </cell>
          <cell r="AR122">
            <v>7.9617834394904463E-4</v>
          </cell>
          <cell r="AS122">
            <v>7.9617834394904463E-4</v>
          </cell>
          <cell r="AT122">
            <v>7.9617834394904463E-4</v>
          </cell>
          <cell r="AU122">
            <v>7.9617834394904463E-4</v>
          </cell>
          <cell r="BR122">
            <v>5.5555555555555558E-3</v>
          </cell>
          <cell r="BS122">
            <v>5.5555555555555558E-3</v>
          </cell>
          <cell r="BT122">
            <v>5.5555555555555558E-3</v>
          </cell>
          <cell r="BU122">
            <v>5.5555555555555558E-3</v>
          </cell>
          <cell r="BV122">
            <v>5.5555555555555558E-3</v>
          </cell>
        </row>
        <row r="123">
          <cell r="AH123">
            <v>5.5555555555555558E-3</v>
          </cell>
          <cell r="AI123">
            <v>5.5555555555555558E-3</v>
          </cell>
          <cell r="AJ123">
            <v>5.5555555555555558E-3</v>
          </cell>
          <cell r="AK123">
            <v>5.5555555555555558E-3</v>
          </cell>
          <cell r="AL123">
            <v>5.5555555555555558E-3</v>
          </cell>
          <cell r="AQ123">
            <v>7.911392405063291E-4</v>
          </cell>
          <cell r="AR123">
            <v>7.911392405063291E-4</v>
          </cell>
          <cell r="AS123">
            <v>7.911392405063291E-4</v>
          </cell>
          <cell r="AT123">
            <v>7.911392405063291E-4</v>
          </cell>
          <cell r="AU123">
            <v>7.911392405063291E-4</v>
          </cell>
          <cell r="BR123">
            <v>5.5555555555555558E-3</v>
          </cell>
          <cell r="BS123">
            <v>5.5555555555555558E-3</v>
          </cell>
          <cell r="BT123">
            <v>5.5555555555555558E-3</v>
          </cell>
          <cell r="BU123">
            <v>5.5555555555555558E-3</v>
          </cell>
          <cell r="BV123">
            <v>5.5555555555555558E-3</v>
          </cell>
        </row>
        <row r="124">
          <cell r="AH124">
            <v>5.5555555555555558E-3</v>
          </cell>
          <cell r="AI124">
            <v>5.5555555555555558E-3</v>
          </cell>
          <cell r="AJ124">
            <v>5.5555555555555558E-3</v>
          </cell>
          <cell r="AK124">
            <v>5.5555555555555558E-3</v>
          </cell>
          <cell r="AL124">
            <v>5.5555555555555558E-3</v>
          </cell>
          <cell r="AQ124">
            <v>7.8616352201257866E-4</v>
          </cell>
          <cell r="AR124">
            <v>7.8616352201257866E-4</v>
          </cell>
          <cell r="AS124">
            <v>7.8616352201257866E-4</v>
          </cell>
          <cell r="AT124">
            <v>7.8616352201257866E-4</v>
          </cell>
          <cell r="AU124">
            <v>7.8616352201257866E-4</v>
          </cell>
          <cell r="BR124">
            <v>5.5555555555555558E-3</v>
          </cell>
          <cell r="BS124">
            <v>5.5555555555555558E-3</v>
          </cell>
          <cell r="BT124">
            <v>5.5555555555555558E-3</v>
          </cell>
          <cell r="BU124">
            <v>5.5555555555555558E-3</v>
          </cell>
          <cell r="BV124">
            <v>5.5555555555555558E-3</v>
          </cell>
        </row>
        <row r="125">
          <cell r="AH125">
            <v>5.5555555555555558E-3</v>
          </cell>
          <cell r="AI125">
            <v>5.5555555555555558E-3</v>
          </cell>
          <cell r="AJ125">
            <v>5.5555555555555558E-3</v>
          </cell>
          <cell r="AK125">
            <v>5.5555555555555558E-3</v>
          </cell>
          <cell r="AL125">
            <v>5.5555555555555558E-3</v>
          </cell>
          <cell r="AQ125">
            <v>7.8125000000000004E-4</v>
          </cell>
          <cell r="AR125">
            <v>7.8125000000000004E-4</v>
          </cell>
          <cell r="AS125">
            <v>7.8125000000000004E-4</v>
          </cell>
          <cell r="AT125">
            <v>7.8125000000000004E-4</v>
          </cell>
          <cell r="AU125">
            <v>7.8125000000000004E-4</v>
          </cell>
          <cell r="BR125">
            <v>5.5555555555555558E-3</v>
          </cell>
          <cell r="BS125">
            <v>5.5555555555555558E-3</v>
          </cell>
          <cell r="BT125">
            <v>5.5555555555555558E-3</v>
          </cell>
          <cell r="BU125">
            <v>5.5555555555555558E-3</v>
          </cell>
          <cell r="BV125">
            <v>5.5555555555555558E-3</v>
          </cell>
        </row>
        <row r="126">
          <cell r="AH126">
            <v>5.5555555555555558E-3</v>
          </cell>
          <cell r="AI126">
            <v>5.5555555555555558E-3</v>
          </cell>
          <cell r="AJ126">
            <v>5.5555555555555558E-3</v>
          </cell>
          <cell r="AK126">
            <v>5.5555555555555558E-3</v>
          </cell>
          <cell r="AL126">
            <v>5.5555555555555558E-3</v>
          </cell>
          <cell r="AQ126">
            <v>7.7639751552795026E-4</v>
          </cell>
          <cell r="AR126">
            <v>7.7639751552795026E-4</v>
          </cell>
          <cell r="AS126">
            <v>7.7639751552795026E-4</v>
          </cell>
          <cell r="AT126">
            <v>7.7639751552795026E-4</v>
          </cell>
          <cell r="AU126">
            <v>7.7639751552795026E-4</v>
          </cell>
          <cell r="BR126">
            <v>5.5555555555555558E-3</v>
          </cell>
          <cell r="BS126">
            <v>5.5555555555555558E-3</v>
          </cell>
          <cell r="BT126">
            <v>5.5555555555555558E-3</v>
          </cell>
          <cell r="BU126">
            <v>5.5555555555555558E-3</v>
          </cell>
          <cell r="BV126">
            <v>5.5555555555555558E-3</v>
          </cell>
        </row>
        <row r="127">
          <cell r="AH127">
            <v>5.5555555555555558E-3</v>
          </cell>
          <cell r="AI127">
            <v>5.5555555555555558E-3</v>
          </cell>
          <cell r="AJ127">
            <v>5.5555555555555558E-3</v>
          </cell>
          <cell r="AK127">
            <v>5.5555555555555558E-3</v>
          </cell>
          <cell r="AL127">
            <v>5.5555555555555558E-3</v>
          </cell>
          <cell r="AQ127">
            <v>7.716049382716049E-4</v>
          </cell>
          <cell r="AR127">
            <v>7.716049382716049E-4</v>
          </cell>
          <cell r="AS127">
            <v>7.716049382716049E-4</v>
          </cell>
          <cell r="AT127">
            <v>7.716049382716049E-4</v>
          </cell>
          <cell r="AU127">
            <v>7.716049382716049E-4</v>
          </cell>
          <cell r="BR127">
            <v>5.5555555555555558E-3</v>
          </cell>
          <cell r="BS127">
            <v>5.5555555555555558E-3</v>
          </cell>
          <cell r="BT127">
            <v>5.5555555555555558E-3</v>
          </cell>
          <cell r="BU127">
            <v>5.5555555555555558E-3</v>
          </cell>
          <cell r="BV127">
            <v>5.5555555555555558E-3</v>
          </cell>
        </row>
        <row r="128">
          <cell r="AH128">
            <v>5.5555555555555558E-3</v>
          </cell>
          <cell r="AI128">
            <v>5.5555555555555558E-3</v>
          </cell>
          <cell r="AJ128">
            <v>5.5555555555555558E-3</v>
          </cell>
          <cell r="AK128">
            <v>5.5555555555555558E-3</v>
          </cell>
          <cell r="AL128">
            <v>5.5555555555555558E-3</v>
          </cell>
          <cell r="AQ128">
            <v>7.668711656441718E-4</v>
          </cell>
          <cell r="AR128">
            <v>7.668711656441718E-4</v>
          </cell>
          <cell r="AS128">
            <v>7.668711656441718E-4</v>
          </cell>
          <cell r="AT128">
            <v>7.668711656441718E-4</v>
          </cell>
          <cell r="AU128">
            <v>7.668711656441718E-4</v>
          </cell>
          <cell r="BR128">
            <v>5.5555555555555558E-3</v>
          </cell>
          <cell r="BS128">
            <v>5.5555555555555558E-3</v>
          </cell>
          <cell r="BT128">
            <v>5.5555555555555558E-3</v>
          </cell>
          <cell r="BU128">
            <v>5.5555555555555558E-3</v>
          </cell>
          <cell r="BV128">
            <v>5.5555555555555558E-3</v>
          </cell>
        </row>
        <row r="129">
          <cell r="AH129">
            <v>5.5555555555555558E-3</v>
          </cell>
          <cell r="AI129">
            <v>5.5555555555555558E-3</v>
          </cell>
          <cell r="AJ129">
            <v>5.5555555555555558E-3</v>
          </cell>
          <cell r="AK129">
            <v>5.5555555555555558E-3</v>
          </cell>
          <cell r="AL129">
            <v>5.5555555555555558E-3</v>
          </cell>
          <cell r="AQ129">
            <v>7.6219512195121954E-4</v>
          </cell>
          <cell r="AR129">
            <v>7.6219512195121954E-4</v>
          </cell>
          <cell r="AS129">
            <v>7.6219512195121954E-4</v>
          </cell>
          <cell r="AT129">
            <v>7.6219512195121954E-4</v>
          </cell>
          <cell r="AU129">
            <v>7.6219512195121954E-4</v>
          </cell>
          <cell r="BR129">
            <v>5.5555555555555558E-3</v>
          </cell>
          <cell r="BS129">
            <v>5.5555555555555558E-3</v>
          </cell>
          <cell r="BT129">
            <v>5.5555555555555558E-3</v>
          </cell>
          <cell r="BU129">
            <v>5.5555555555555558E-3</v>
          </cell>
          <cell r="BV129">
            <v>5.5555555555555558E-3</v>
          </cell>
        </row>
        <row r="130">
          <cell r="AH130">
            <v>5.5555555555555558E-3</v>
          </cell>
          <cell r="AI130">
            <v>5.5555555555555558E-3</v>
          </cell>
          <cell r="AJ130">
            <v>5.5555555555555558E-3</v>
          </cell>
          <cell r="AK130">
            <v>5.5555555555555558E-3</v>
          </cell>
          <cell r="AL130">
            <v>5.5555555555555558E-3</v>
          </cell>
          <cell r="AQ130">
            <v>7.5757575757575758E-4</v>
          </cell>
          <cell r="AR130">
            <v>7.5757575757575758E-4</v>
          </cell>
          <cell r="AS130">
            <v>7.5757575757575758E-4</v>
          </cell>
          <cell r="AT130">
            <v>7.5757575757575758E-4</v>
          </cell>
          <cell r="AU130">
            <v>7.5757575757575758E-4</v>
          </cell>
          <cell r="BR130">
            <v>5.5555555555555558E-3</v>
          </cell>
          <cell r="BS130">
            <v>5.5555555555555558E-3</v>
          </cell>
          <cell r="BT130">
            <v>5.5555555555555558E-3</v>
          </cell>
          <cell r="BU130">
            <v>5.5555555555555558E-3</v>
          </cell>
          <cell r="BV130">
            <v>5.5555555555555558E-3</v>
          </cell>
        </row>
        <row r="131">
          <cell r="AH131">
            <v>5.5555555555555558E-3</v>
          </cell>
          <cell r="AI131">
            <v>5.5555555555555558E-3</v>
          </cell>
          <cell r="AJ131">
            <v>5.5555555555555558E-3</v>
          </cell>
          <cell r="AK131">
            <v>5.5555555555555558E-3</v>
          </cell>
          <cell r="AL131">
            <v>5.5555555555555558E-3</v>
          </cell>
          <cell r="AQ131">
            <v>7.5301204819277112E-4</v>
          </cell>
          <cell r="AR131">
            <v>7.5301204819277112E-4</v>
          </cell>
          <cell r="AS131">
            <v>7.5301204819277112E-4</v>
          </cell>
          <cell r="AT131">
            <v>7.5301204819277112E-4</v>
          </cell>
          <cell r="AU131">
            <v>7.5301204819277112E-4</v>
          </cell>
          <cell r="BR131">
            <v>5.5555555555555558E-3</v>
          </cell>
          <cell r="BS131">
            <v>5.5555555555555558E-3</v>
          </cell>
          <cell r="BT131">
            <v>5.5555555555555558E-3</v>
          </cell>
          <cell r="BU131">
            <v>5.5555555555555558E-3</v>
          </cell>
          <cell r="BV131">
            <v>5.5555555555555558E-3</v>
          </cell>
        </row>
        <row r="132">
          <cell r="AH132">
            <v>5.5555555555555558E-3</v>
          </cell>
          <cell r="AI132">
            <v>5.5555555555555558E-3</v>
          </cell>
          <cell r="AJ132">
            <v>5.5555555555555558E-3</v>
          </cell>
          <cell r="AK132">
            <v>5.5555555555555558E-3</v>
          </cell>
          <cell r="AL132">
            <v>5.5555555555555558E-3</v>
          </cell>
          <cell r="AQ132">
            <v>7.4850299401197609E-4</v>
          </cell>
          <cell r="AR132">
            <v>7.4850299401197609E-4</v>
          </cell>
          <cell r="AS132">
            <v>7.4850299401197609E-4</v>
          </cell>
          <cell r="AT132">
            <v>7.4850299401197609E-4</v>
          </cell>
          <cell r="AU132">
            <v>7.4850299401197609E-4</v>
          </cell>
          <cell r="BR132">
            <v>5.5555555555555558E-3</v>
          </cell>
          <cell r="BS132">
            <v>5.5555555555555558E-3</v>
          </cell>
          <cell r="BT132">
            <v>5.5555555555555558E-3</v>
          </cell>
          <cell r="BU132">
            <v>5.5555555555555558E-3</v>
          </cell>
          <cell r="BV132">
            <v>5.5555555555555558E-3</v>
          </cell>
        </row>
        <row r="133">
          <cell r="AH133">
            <v>5.5555555555555558E-3</v>
          </cell>
          <cell r="AI133">
            <v>5.5555555555555558E-3</v>
          </cell>
          <cell r="AJ133">
            <v>5.5555555555555558E-3</v>
          </cell>
          <cell r="AK133">
            <v>5.5555555555555558E-3</v>
          </cell>
          <cell r="AL133">
            <v>5.5555555555555558E-3</v>
          </cell>
          <cell r="AQ133">
            <v>7.4404761904761901E-4</v>
          </cell>
          <cell r="AR133">
            <v>7.4404761904761901E-4</v>
          </cell>
          <cell r="AS133">
            <v>7.4404761904761901E-4</v>
          </cell>
          <cell r="AT133">
            <v>7.4404761904761901E-4</v>
          </cell>
          <cell r="AU133">
            <v>7.4404761904761901E-4</v>
          </cell>
          <cell r="BR133">
            <v>5.5555555555555558E-3</v>
          </cell>
          <cell r="BS133">
            <v>5.5555555555555558E-3</v>
          </cell>
          <cell r="BT133">
            <v>5.5555555555555558E-3</v>
          </cell>
          <cell r="BU133">
            <v>5.5555555555555558E-3</v>
          </cell>
          <cell r="BV133">
            <v>5.5555555555555558E-3</v>
          </cell>
        </row>
        <row r="134">
          <cell r="AH134">
            <v>5.5555555555555558E-3</v>
          </cell>
          <cell r="AI134">
            <v>5.5555555555555558E-3</v>
          </cell>
          <cell r="AJ134">
            <v>5.5555555555555558E-3</v>
          </cell>
          <cell r="AK134">
            <v>5.5555555555555558E-3</v>
          </cell>
          <cell r="AL134">
            <v>5.5555555555555558E-3</v>
          </cell>
          <cell r="AQ134">
            <v>7.3964497041420117E-4</v>
          </cell>
          <cell r="AR134">
            <v>7.3964497041420117E-4</v>
          </cell>
          <cell r="AS134">
            <v>7.3964497041420117E-4</v>
          </cell>
          <cell r="AT134">
            <v>7.3964497041420117E-4</v>
          </cell>
          <cell r="AU134">
            <v>7.3964497041420117E-4</v>
          </cell>
          <cell r="BR134">
            <v>5.5555555555555558E-3</v>
          </cell>
          <cell r="BS134">
            <v>5.5555555555555558E-3</v>
          </cell>
          <cell r="BT134">
            <v>5.5555555555555558E-3</v>
          </cell>
          <cell r="BU134">
            <v>5.5555555555555558E-3</v>
          </cell>
          <cell r="BV134">
            <v>5.5555555555555558E-3</v>
          </cell>
        </row>
        <row r="135">
          <cell r="AH135">
            <v>5.5555555555555558E-3</v>
          </cell>
          <cell r="AI135">
            <v>5.5555555555555558E-3</v>
          </cell>
          <cell r="AJ135">
            <v>5.5555555555555558E-3</v>
          </cell>
          <cell r="AK135">
            <v>5.5555555555555558E-3</v>
          </cell>
          <cell r="AL135">
            <v>5.5555555555555558E-3</v>
          </cell>
          <cell r="AQ135">
            <v>7.3529411764705881E-4</v>
          </cell>
          <cell r="AR135">
            <v>7.3529411764705881E-4</v>
          </cell>
          <cell r="AS135">
            <v>7.3529411764705881E-4</v>
          </cell>
          <cell r="AT135">
            <v>7.3529411764705881E-4</v>
          </cell>
          <cell r="AU135">
            <v>7.3529411764705881E-4</v>
          </cell>
          <cell r="BR135">
            <v>5.5555555555555558E-3</v>
          </cell>
          <cell r="BS135">
            <v>5.5555555555555558E-3</v>
          </cell>
          <cell r="BT135">
            <v>5.5555555555555558E-3</v>
          </cell>
          <cell r="BU135">
            <v>5.5555555555555558E-3</v>
          </cell>
          <cell r="BV135">
            <v>5.5555555555555558E-3</v>
          </cell>
        </row>
        <row r="136">
          <cell r="AH136">
            <v>5.5555555555555558E-3</v>
          </cell>
          <cell r="AI136">
            <v>5.5555555555555558E-3</v>
          </cell>
          <cell r="AJ136">
            <v>5.5555555555555558E-3</v>
          </cell>
          <cell r="AK136">
            <v>5.5555555555555558E-3</v>
          </cell>
          <cell r="AL136">
            <v>5.5555555555555558E-3</v>
          </cell>
          <cell r="AQ136">
            <v>7.3099415204678359E-4</v>
          </cell>
          <cell r="AR136">
            <v>7.3099415204678359E-4</v>
          </cell>
          <cell r="AS136">
            <v>7.3099415204678359E-4</v>
          </cell>
          <cell r="AT136">
            <v>7.3099415204678359E-4</v>
          </cell>
          <cell r="AU136">
            <v>7.3099415204678359E-4</v>
          </cell>
          <cell r="BR136">
            <v>5.5555555555555558E-3</v>
          </cell>
          <cell r="BS136">
            <v>5.5555555555555558E-3</v>
          </cell>
          <cell r="BT136">
            <v>5.5555555555555558E-3</v>
          </cell>
          <cell r="BU136">
            <v>5.5555555555555558E-3</v>
          </cell>
          <cell r="BV136">
            <v>5.5555555555555558E-3</v>
          </cell>
        </row>
        <row r="137">
          <cell r="AH137">
            <v>5.5555555555555558E-3</v>
          </cell>
          <cell r="AI137">
            <v>5.5555555555555558E-3</v>
          </cell>
          <cell r="AJ137">
            <v>5.5555555555555558E-3</v>
          </cell>
          <cell r="AK137">
            <v>5.5555555555555558E-3</v>
          </cell>
          <cell r="AL137">
            <v>5.5555555555555558E-3</v>
          </cell>
          <cell r="AQ137">
            <v>7.2674418604651162E-4</v>
          </cell>
          <cell r="AR137">
            <v>7.2674418604651162E-4</v>
          </cell>
          <cell r="AS137">
            <v>7.2674418604651162E-4</v>
          </cell>
          <cell r="AT137">
            <v>7.2674418604651162E-4</v>
          </cell>
          <cell r="AU137">
            <v>7.2674418604651162E-4</v>
          </cell>
          <cell r="BR137">
            <v>5.5555555555555558E-3</v>
          </cell>
          <cell r="BS137">
            <v>5.5555555555555558E-3</v>
          </cell>
          <cell r="BT137">
            <v>5.5555555555555558E-3</v>
          </cell>
          <cell r="BU137">
            <v>5.5555555555555558E-3</v>
          </cell>
          <cell r="BV137">
            <v>5.5555555555555558E-3</v>
          </cell>
        </row>
        <row r="138">
          <cell r="AH138">
            <v>5.5555555555555558E-3</v>
          </cell>
          <cell r="AI138">
            <v>5.5555555555555558E-3</v>
          </cell>
          <cell r="AJ138">
            <v>5.5555555555555558E-3</v>
          </cell>
          <cell r="AK138">
            <v>5.5555555555555558E-3</v>
          </cell>
          <cell r="AL138">
            <v>5.5555555555555558E-3</v>
          </cell>
          <cell r="AQ138">
            <v>7.2254335260115603E-4</v>
          </cell>
          <cell r="AR138">
            <v>7.2254335260115603E-4</v>
          </cell>
          <cell r="AS138">
            <v>7.2254335260115603E-4</v>
          </cell>
          <cell r="AT138">
            <v>7.2254335260115603E-4</v>
          </cell>
          <cell r="AU138">
            <v>7.2254335260115603E-4</v>
          </cell>
          <cell r="BR138">
            <v>5.5555555555555558E-3</v>
          </cell>
          <cell r="BS138">
            <v>5.5555555555555558E-3</v>
          </cell>
          <cell r="BT138">
            <v>5.5555555555555558E-3</v>
          </cell>
          <cell r="BU138">
            <v>5.5555555555555558E-3</v>
          </cell>
          <cell r="BV138">
            <v>5.5555555555555558E-3</v>
          </cell>
        </row>
        <row r="139">
          <cell r="AH139">
            <v>5.5555555555555558E-3</v>
          </cell>
          <cell r="AI139">
            <v>5.5555555555555558E-3</v>
          </cell>
          <cell r="AJ139">
            <v>5.5555555555555558E-3</v>
          </cell>
          <cell r="AK139">
            <v>5.5555555555555558E-3</v>
          </cell>
          <cell r="AL139">
            <v>5.5555555555555558E-3</v>
          </cell>
          <cell r="AQ139">
            <v>7.1839080459770114E-4</v>
          </cell>
          <cell r="AR139">
            <v>7.1839080459770114E-4</v>
          </cell>
          <cell r="AS139">
            <v>7.1839080459770114E-4</v>
          </cell>
          <cell r="AT139">
            <v>7.1839080459770114E-4</v>
          </cell>
          <cell r="AU139">
            <v>7.1839080459770114E-4</v>
          </cell>
          <cell r="BR139">
            <v>5.5555555555555558E-3</v>
          </cell>
          <cell r="BS139">
            <v>5.5555555555555558E-3</v>
          </cell>
          <cell r="BT139">
            <v>5.5555555555555558E-3</v>
          </cell>
          <cell r="BU139">
            <v>5.5555555555555558E-3</v>
          </cell>
          <cell r="BV139">
            <v>5.5555555555555558E-3</v>
          </cell>
        </row>
        <row r="140">
          <cell r="AH140">
            <v>5.5555555555555558E-3</v>
          </cell>
          <cell r="AI140">
            <v>5.5555555555555558E-3</v>
          </cell>
          <cell r="AJ140">
            <v>5.5555555555555558E-3</v>
          </cell>
          <cell r="AK140">
            <v>5.5555555555555558E-3</v>
          </cell>
          <cell r="AL140">
            <v>5.5555555555555558E-3</v>
          </cell>
          <cell r="AQ140">
            <v>7.1428571428571429E-4</v>
          </cell>
          <cell r="AR140">
            <v>7.1428571428571429E-4</v>
          </cell>
          <cell r="AS140">
            <v>7.1428571428571429E-4</v>
          </cell>
          <cell r="AT140">
            <v>7.1428571428571429E-4</v>
          </cell>
          <cell r="AU140">
            <v>7.1428571428571429E-4</v>
          </cell>
          <cell r="BR140">
            <v>5.5555555555555558E-3</v>
          </cell>
          <cell r="BS140">
            <v>5.5555555555555558E-3</v>
          </cell>
          <cell r="BT140">
            <v>5.5555555555555558E-3</v>
          </cell>
          <cell r="BU140">
            <v>5.5555555555555558E-3</v>
          </cell>
          <cell r="BV140">
            <v>5.5555555555555558E-3</v>
          </cell>
        </row>
        <row r="141">
          <cell r="AH141">
            <v>5.5555555555555558E-3</v>
          </cell>
          <cell r="AI141">
            <v>5.5555555555555558E-3</v>
          </cell>
          <cell r="AJ141">
            <v>5.5555555555555558E-3</v>
          </cell>
          <cell r="AK141">
            <v>5.5555555555555558E-3</v>
          </cell>
          <cell r="AL141">
            <v>5.5555555555555558E-3</v>
          </cell>
          <cell r="AQ141">
            <v>7.1022727272727275E-4</v>
          </cell>
          <cell r="AR141">
            <v>7.1022727272727275E-4</v>
          </cell>
          <cell r="AS141">
            <v>7.1022727272727275E-4</v>
          </cell>
          <cell r="AT141">
            <v>7.1022727272727275E-4</v>
          </cell>
          <cell r="AU141">
            <v>7.1022727272727275E-4</v>
          </cell>
          <cell r="BR141">
            <v>5.5555555555555558E-3</v>
          </cell>
          <cell r="BS141">
            <v>5.5555555555555558E-3</v>
          </cell>
          <cell r="BT141">
            <v>5.5555555555555558E-3</v>
          </cell>
          <cell r="BU141">
            <v>5.5555555555555558E-3</v>
          </cell>
          <cell r="BV141">
            <v>5.5555555555555558E-3</v>
          </cell>
        </row>
        <row r="142">
          <cell r="AH142">
            <v>5.5555555555555558E-3</v>
          </cell>
          <cell r="AI142">
            <v>5.5555555555555558E-3</v>
          </cell>
          <cell r="AJ142">
            <v>5.5555555555555558E-3</v>
          </cell>
          <cell r="AK142">
            <v>5.5555555555555558E-3</v>
          </cell>
          <cell r="AL142">
            <v>5.5555555555555558E-3</v>
          </cell>
          <cell r="AQ142">
            <v>7.0621468926553672E-4</v>
          </cell>
          <cell r="AR142">
            <v>7.0621468926553672E-4</v>
          </cell>
          <cell r="AS142">
            <v>7.0621468926553672E-4</v>
          </cell>
          <cell r="AT142">
            <v>7.0621468926553672E-4</v>
          </cell>
          <cell r="AU142">
            <v>7.0621468926553672E-4</v>
          </cell>
          <cell r="BR142">
            <v>5.5555555555555558E-3</v>
          </cell>
          <cell r="BS142">
            <v>5.5555555555555558E-3</v>
          </cell>
          <cell r="BT142">
            <v>5.5555555555555558E-3</v>
          </cell>
          <cell r="BU142">
            <v>5.5555555555555558E-3</v>
          </cell>
          <cell r="BV142">
            <v>5.5555555555555558E-3</v>
          </cell>
        </row>
        <row r="143">
          <cell r="AH143">
            <v>5.5555555555555558E-3</v>
          </cell>
          <cell r="AI143">
            <v>5.5555555555555558E-3</v>
          </cell>
          <cell r="AJ143">
            <v>5.5555555555555558E-3</v>
          </cell>
          <cell r="AK143">
            <v>5.5555555555555558E-3</v>
          </cell>
          <cell r="AL143">
            <v>5.5555555555555558E-3</v>
          </cell>
          <cell r="AQ143">
            <v>7.0224719101123594E-4</v>
          </cell>
          <cell r="AR143">
            <v>7.0224719101123594E-4</v>
          </cell>
          <cell r="AS143">
            <v>7.0224719101123594E-4</v>
          </cell>
          <cell r="AT143">
            <v>7.0224719101123594E-4</v>
          </cell>
          <cell r="AU143">
            <v>7.0224719101123594E-4</v>
          </cell>
          <cell r="BR143">
            <v>5.5555555555555558E-3</v>
          </cell>
          <cell r="BS143">
            <v>5.5555555555555558E-3</v>
          </cell>
          <cell r="BT143">
            <v>5.5555555555555558E-3</v>
          </cell>
          <cell r="BU143">
            <v>5.5555555555555558E-3</v>
          </cell>
          <cell r="BV143">
            <v>5.5555555555555558E-3</v>
          </cell>
        </row>
        <row r="144">
          <cell r="AH144">
            <v>5.5555555555555558E-3</v>
          </cell>
          <cell r="AI144">
            <v>5.5555555555555558E-3</v>
          </cell>
          <cell r="AJ144">
            <v>5.5555555555555558E-3</v>
          </cell>
          <cell r="AK144">
            <v>5.5555555555555558E-3</v>
          </cell>
          <cell r="AL144">
            <v>5.5555555555555558E-3</v>
          </cell>
          <cell r="AQ144">
            <v>6.9832402234636874E-4</v>
          </cell>
          <cell r="AR144">
            <v>6.9832402234636874E-4</v>
          </cell>
          <cell r="AS144">
            <v>6.9832402234636874E-4</v>
          </cell>
          <cell r="AT144">
            <v>6.9832402234636874E-4</v>
          </cell>
          <cell r="AU144">
            <v>6.9832402234636874E-4</v>
          </cell>
          <cell r="BR144">
            <v>5.5555555555555558E-3</v>
          </cell>
          <cell r="BS144">
            <v>5.5555555555555558E-3</v>
          </cell>
          <cell r="BT144">
            <v>5.5555555555555558E-3</v>
          </cell>
          <cell r="BU144">
            <v>5.5555555555555558E-3</v>
          </cell>
          <cell r="BV144">
            <v>5.5555555555555558E-3</v>
          </cell>
        </row>
        <row r="145">
          <cell r="AH145">
            <v>5.5555555555555558E-3</v>
          </cell>
          <cell r="AI145">
            <v>5.5555555555555558E-3</v>
          </cell>
          <cell r="AJ145">
            <v>5.5555555555555558E-3</v>
          </cell>
          <cell r="AK145">
            <v>5.5555555555555558E-3</v>
          </cell>
          <cell r="AL145">
            <v>5.5555555555555558E-3</v>
          </cell>
          <cell r="AQ145">
            <v>6.9444444444444447E-4</v>
          </cell>
          <cell r="AR145">
            <v>6.9444444444444447E-4</v>
          </cell>
          <cell r="AS145">
            <v>6.9444444444444447E-4</v>
          </cell>
          <cell r="AT145">
            <v>6.9444444444444447E-4</v>
          </cell>
          <cell r="AU145">
            <v>6.9444444444444447E-4</v>
          </cell>
          <cell r="BR145">
            <v>5.5555555555555558E-3</v>
          </cell>
          <cell r="BS145">
            <v>5.5555555555555558E-3</v>
          </cell>
          <cell r="BT145">
            <v>5.5555555555555558E-3</v>
          </cell>
          <cell r="BU145">
            <v>5.5555555555555558E-3</v>
          </cell>
          <cell r="BV145">
            <v>5.5555555555555558E-3</v>
          </cell>
        </row>
        <row r="146">
          <cell r="AH146">
            <v>5.5555555555555558E-3</v>
          </cell>
          <cell r="AI146">
            <v>5.5555555555555558E-3</v>
          </cell>
          <cell r="AJ146">
            <v>5.5555555555555558E-3</v>
          </cell>
          <cell r="AK146">
            <v>5.5555555555555558E-3</v>
          </cell>
          <cell r="AL146">
            <v>5.5555555555555558E-3</v>
          </cell>
          <cell r="AQ146">
            <v>6.9060773480662981E-4</v>
          </cell>
          <cell r="AR146">
            <v>6.9060773480662981E-4</v>
          </cell>
          <cell r="AS146">
            <v>6.9060773480662981E-4</v>
          </cell>
          <cell r="AT146">
            <v>6.9060773480662981E-4</v>
          </cell>
          <cell r="AU146">
            <v>6.9060773480662981E-4</v>
          </cell>
          <cell r="BR146">
            <v>5.5555555555555558E-3</v>
          </cell>
          <cell r="BS146">
            <v>5.5555555555555558E-3</v>
          </cell>
          <cell r="BT146">
            <v>5.5555555555555558E-3</v>
          </cell>
          <cell r="BU146">
            <v>5.5555555555555558E-3</v>
          </cell>
          <cell r="BV146">
            <v>5.5555555555555558E-3</v>
          </cell>
        </row>
        <row r="147">
          <cell r="AH147">
            <v>5.5555555555555558E-3</v>
          </cell>
          <cell r="AI147">
            <v>5.5555555555555558E-3</v>
          </cell>
          <cell r="AJ147">
            <v>5.5555555555555558E-3</v>
          </cell>
          <cell r="AK147">
            <v>5.5555555555555558E-3</v>
          </cell>
          <cell r="AL147">
            <v>5.5555555555555558E-3</v>
          </cell>
          <cell r="AQ147">
            <v>6.8681318681318687E-4</v>
          </cell>
          <cell r="AR147">
            <v>6.8681318681318687E-4</v>
          </cell>
          <cell r="AS147">
            <v>6.8681318681318687E-4</v>
          </cell>
          <cell r="AT147">
            <v>6.8681318681318687E-4</v>
          </cell>
          <cell r="AU147">
            <v>6.8681318681318687E-4</v>
          </cell>
          <cell r="BR147">
            <v>5.5555555555555558E-3</v>
          </cell>
          <cell r="BS147">
            <v>5.5555555555555558E-3</v>
          </cell>
          <cell r="BT147">
            <v>5.5555555555555558E-3</v>
          </cell>
          <cell r="BU147">
            <v>5.5555555555555558E-3</v>
          </cell>
          <cell r="BV147">
            <v>5.5555555555555558E-3</v>
          </cell>
        </row>
        <row r="148">
          <cell r="AH148">
            <v>5.5555555555555558E-3</v>
          </cell>
          <cell r="AI148">
            <v>5.5555555555555558E-3</v>
          </cell>
          <cell r="AJ148">
            <v>5.5555555555555558E-3</v>
          </cell>
          <cell r="AK148">
            <v>5.5555555555555558E-3</v>
          </cell>
          <cell r="AL148">
            <v>5.5555555555555558E-3</v>
          </cell>
          <cell r="AQ148">
            <v>6.8306010928961749E-4</v>
          </cell>
          <cell r="AR148">
            <v>6.8306010928961749E-4</v>
          </cell>
          <cell r="AS148">
            <v>6.8306010928961749E-4</v>
          </cell>
          <cell r="AT148">
            <v>6.8306010928961749E-4</v>
          </cell>
          <cell r="AU148">
            <v>6.8306010928961749E-4</v>
          </cell>
          <cell r="BR148">
            <v>5.5555555555555558E-3</v>
          </cell>
          <cell r="BS148">
            <v>5.5555555555555558E-3</v>
          </cell>
          <cell r="BT148">
            <v>5.5555555555555558E-3</v>
          </cell>
          <cell r="BU148">
            <v>5.5555555555555558E-3</v>
          </cell>
          <cell r="BV148">
            <v>5.5555555555555558E-3</v>
          </cell>
        </row>
        <row r="149">
          <cell r="AH149">
            <v>5.5555555555555558E-3</v>
          </cell>
          <cell r="AI149">
            <v>5.5555555555555558E-3</v>
          </cell>
          <cell r="AJ149">
            <v>5.5555555555555558E-3</v>
          </cell>
          <cell r="AK149">
            <v>5.5555555555555558E-3</v>
          </cell>
          <cell r="AL149">
            <v>5.5555555555555558E-3</v>
          </cell>
          <cell r="AQ149">
            <v>6.793478260869565E-4</v>
          </cell>
          <cell r="AR149">
            <v>6.793478260869565E-4</v>
          </cell>
          <cell r="AS149">
            <v>6.793478260869565E-4</v>
          </cell>
          <cell r="AT149">
            <v>6.793478260869565E-4</v>
          </cell>
          <cell r="AU149">
            <v>6.793478260869565E-4</v>
          </cell>
          <cell r="BR149">
            <v>5.5555555555555558E-3</v>
          </cell>
          <cell r="BS149">
            <v>5.5555555555555558E-3</v>
          </cell>
          <cell r="BT149">
            <v>5.5555555555555558E-3</v>
          </cell>
          <cell r="BU149">
            <v>5.5555555555555558E-3</v>
          </cell>
          <cell r="BV149">
            <v>5.5555555555555558E-3</v>
          </cell>
        </row>
        <row r="150">
          <cell r="AH150">
            <v>5.5555555555555558E-3</v>
          </cell>
          <cell r="AI150">
            <v>5.5555555555555558E-3</v>
          </cell>
          <cell r="AJ150">
            <v>5.5555555555555558E-3</v>
          </cell>
          <cell r="AK150">
            <v>5.5555555555555558E-3</v>
          </cell>
          <cell r="AL150">
            <v>5.5555555555555558E-3</v>
          </cell>
          <cell r="AQ150">
            <v>6.7567567567567571E-4</v>
          </cell>
          <cell r="AR150">
            <v>6.7567567567567571E-4</v>
          </cell>
          <cell r="AS150">
            <v>6.7567567567567571E-4</v>
          </cell>
          <cell r="AT150">
            <v>6.7567567567567571E-4</v>
          </cell>
          <cell r="AU150">
            <v>6.7567567567567571E-4</v>
          </cell>
          <cell r="BR150">
            <v>5.5555555555555558E-3</v>
          </cell>
          <cell r="BS150">
            <v>5.5555555555555558E-3</v>
          </cell>
          <cell r="BT150">
            <v>5.5555555555555558E-3</v>
          </cell>
          <cell r="BU150">
            <v>5.5555555555555558E-3</v>
          </cell>
          <cell r="BV150">
            <v>5.5555555555555558E-3</v>
          </cell>
        </row>
        <row r="151">
          <cell r="AH151">
            <v>5.5555555555555558E-3</v>
          </cell>
          <cell r="AI151">
            <v>5.5555555555555558E-3</v>
          </cell>
          <cell r="AJ151">
            <v>5.5555555555555558E-3</v>
          </cell>
          <cell r="AK151">
            <v>5.5555555555555558E-3</v>
          </cell>
          <cell r="AL151">
            <v>5.5555555555555558E-3</v>
          </cell>
          <cell r="AQ151">
            <v>6.7204301075268823E-4</v>
          </cell>
          <cell r="AR151">
            <v>6.7204301075268823E-4</v>
          </cell>
          <cell r="AS151">
            <v>6.7204301075268823E-4</v>
          </cell>
          <cell r="AT151">
            <v>6.7204301075268823E-4</v>
          </cell>
          <cell r="AU151">
            <v>6.7204301075268823E-4</v>
          </cell>
          <cell r="BR151">
            <v>5.5555555555555558E-3</v>
          </cell>
          <cell r="BS151">
            <v>5.5555555555555558E-3</v>
          </cell>
          <cell r="BT151">
            <v>5.5555555555555558E-3</v>
          </cell>
          <cell r="BU151">
            <v>5.5555555555555558E-3</v>
          </cell>
          <cell r="BV151">
            <v>5.5555555555555558E-3</v>
          </cell>
        </row>
        <row r="152">
          <cell r="AH152">
            <v>5.5555555555555558E-3</v>
          </cell>
          <cell r="AI152">
            <v>5.5555555555555558E-3</v>
          </cell>
          <cell r="AJ152">
            <v>5.5555555555555558E-3</v>
          </cell>
          <cell r="AK152">
            <v>5.5555555555555558E-3</v>
          </cell>
          <cell r="AL152">
            <v>5.5555555555555558E-3</v>
          </cell>
          <cell r="AQ152">
            <v>6.6844919786096253E-4</v>
          </cell>
          <cell r="AR152">
            <v>6.6844919786096253E-4</v>
          </cell>
          <cell r="AS152">
            <v>6.6844919786096253E-4</v>
          </cell>
          <cell r="AT152">
            <v>6.6844919786096253E-4</v>
          </cell>
          <cell r="AU152">
            <v>6.6844919786096253E-4</v>
          </cell>
          <cell r="BR152">
            <v>5.5555555555555558E-3</v>
          </cell>
          <cell r="BS152">
            <v>5.5555555555555558E-3</v>
          </cell>
          <cell r="BT152">
            <v>5.5555555555555558E-3</v>
          </cell>
          <cell r="BU152">
            <v>5.5555555555555558E-3</v>
          </cell>
          <cell r="BV152">
            <v>5.5555555555555558E-3</v>
          </cell>
        </row>
        <row r="153">
          <cell r="AH153">
            <v>5.5555555555555558E-3</v>
          </cell>
          <cell r="AI153">
            <v>5.5555555555555558E-3</v>
          </cell>
          <cell r="AJ153">
            <v>5.5555555555555558E-3</v>
          </cell>
          <cell r="AK153">
            <v>5.5555555555555558E-3</v>
          </cell>
          <cell r="AL153">
            <v>5.5555555555555558E-3</v>
          </cell>
          <cell r="AQ153">
            <v>6.6489361702127658E-4</v>
          </cell>
          <cell r="AR153">
            <v>6.6489361702127658E-4</v>
          </cell>
          <cell r="AS153">
            <v>6.6489361702127658E-4</v>
          </cell>
          <cell r="AT153">
            <v>6.6489361702127658E-4</v>
          </cell>
          <cell r="AU153">
            <v>6.6489361702127658E-4</v>
          </cell>
          <cell r="BR153">
            <v>5.5555555555555558E-3</v>
          </cell>
          <cell r="BS153">
            <v>5.5555555555555558E-3</v>
          </cell>
          <cell r="BT153">
            <v>5.5555555555555558E-3</v>
          </cell>
          <cell r="BU153">
            <v>5.5555555555555558E-3</v>
          </cell>
          <cell r="BV153">
            <v>5.5555555555555558E-3</v>
          </cell>
        </row>
        <row r="154">
          <cell r="AH154">
            <v>5.5555555555555558E-3</v>
          </cell>
          <cell r="AI154">
            <v>5.5555555555555558E-3</v>
          </cell>
          <cell r="AJ154">
            <v>5.5555555555555558E-3</v>
          </cell>
          <cell r="AK154">
            <v>5.5555555555555558E-3</v>
          </cell>
          <cell r="AL154">
            <v>5.5555555555555558E-3</v>
          </cell>
          <cell r="AQ154">
            <v>6.6137566137566134E-4</v>
          </cell>
          <cell r="AR154">
            <v>6.6137566137566134E-4</v>
          </cell>
          <cell r="AS154">
            <v>6.6137566137566134E-4</v>
          </cell>
          <cell r="AT154">
            <v>6.6137566137566134E-4</v>
          </cell>
          <cell r="AU154">
            <v>6.6137566137566134E-4</v>
          </cell>
          <cell r="BR154">
            <v>5.5555555555555558E-3</v>
          </cell>
          <cell r="BS154">
            <v>5.5555555555555558E-3</v>
          </cell>
          <cell r="BT154">
            <v>5.5555555555555558E-3</v>
          </cell>
          <cell r="BU154">
            <v>5.5555555555555558E-3</v>
          </cell>
          <cell r="BV154">
            <v>5.5555555555555558E-3</v>
          </cell>
        </row>
        <row r="155">
          <cell r="AH155">
            <v>5.5555555555555558E-3</v>
          </cell>
          <cell r="AI155">
            <v>5.5555555555555558E-3</v>
          </cell>
          <cell r="AJ155">
            <v>5.5555555555555558E-3</v>
          </cell>
          <cell r="AK155">
            <v>5.5555555555555558E-3</v>
          </cell>
          <cell r="AL155">
            <v>5.5555555555555558E-3</v>
          </cell>
          <cell r="AQ155">
            <v>6.5789473684210525E-4</v>
          </cell>
          <cell r="AR155">
            <v>6.5789473684210525E-4</v>
          </cell>
          <cell r="AS155">
            <v>6.5789473684210525E-4</v>
          </cell>
          <cell r="AT155">
            <v>6.5789473684210525E-4</v>
          </cell>
          <cell r="AU155">
            <v>6.5789473684210525E-4</v>
          </cell>
          <cell r="BR155">
            <v>5.5555555555555558E-3</v>
          </cell>
          <cell r="BS155">
            <v>5.5555555555555558E-3</v>
          </cell>
          <cell r="BT155">
            <v>5.5555555555555558E-3</v>
          </cell>
          <cell r="BU155">
            <v>5.5555555555555558E-3</v>
          </cell>
          <cell r="BV155">
            <v>5.5555555555555558E-3</v>
          </cell>
        </row>
        <row r="156">
          <cell r="AH156">
            <v>5.5555555555555558E-3</v>
          </cell>
          <cell r="AI156">
            <v>5.5555555555555558E-3</v>
          </cell>
          <cell r="AJ156">
            <v>5.5555555555555558E-3</v>
          </cell>
          <cell r="AK156">
            <v>5.5555555555555558E-3</v>
          </cell>
          <cell r="AL156">
            <v>5.5555555555555558E-3</v>
          </cell>
          <cell r="AQ156">
            <v>6.5445026178010475E-4</v>
          </cell>
          <cell r="AR156">
            <v>6.5445026178010475E-4</v>
          </cell>
          <cell r="AS156">
            <v>6.5445026178010475E-4</v>
          </cell>
          <cell r="AT156">
            <v>6.5445026178010475E-4</v>
          </cell>
          <cell r="AU156">
            <v>6.5445026178010475E-4</v>
          </cell>
          <cell r="BR156">
            <v>5.5555555555555558E-3</v>
          </cell>
          <cell r="BS156">
            <v>5.5555555555555558E-3</v>
          </cell>
          <cell r="BT156">
            <v>5.5555555555555558E-3</v>
          </cell>
          <cell r="BU156">
            <v>5.5555555555555558E-3</v>
          </cell>
          <cell r="BV156">
            <v>5.5555555555555558E-3</v>
          </cell>
        </row>
        <row r="157">
          <cell r="AH157">
            <v>5.5555555555555558E-3</v>
          </cell>
          <cell r="AI157">
            <v>5.5555555555555558E-3</v>
          </cell>
          <cell r="AJ157">
            <v>5.5555555555555558E-3</v>
          </cell>
          <cell r="AK157">
            <v>5.5555555555555558E-3</v>
          </cell>
          <cell r="AL157">
            <v>5.5555555555555558E-3</v>
          </cell>
          <cell r="AQ157">
            <v>6.5104166666666663E-4</v>
          </cell>
          <cell r="AR157">
            <v>6.5104166666666663E-4</v>
          </cell>
          <cell r="AS157">
            <v>6.5104166666666663E-4</v>
          </cell>
          <cell r="AT157">
            <v>6.5104166666666663E-4</v>
          </cell>
          <cell r="AU157">
            <v>6.5104166666666663E-4</v>
          </cell>
          <cell r="BR157">
            <v>5.5555555555555558E-3</v>
          </cell>
          <cell r="BS157">
            <v>5.5555555555555558E-3</v>
          </cell>
          <cell r="BT157">
            <v>5.5555555555555558E-3</v>
          </cell>
          <cell r="BU157">
            <v>5.5555555555555558E-3</v>
          </cell>
          <cell r="BV157">
            <v>5.5555555555555558E-3</v>
          </cell>
        </row>
        <row r="158">
          <cell r="AH158">
            <v>5.5555555555555558E-3</v>
          </cell>
          <cell r="AI158">
            <v>5.5555555555555558E-3</v>
          </cell>
          <cell r="AJ158">
            <v>5.5555555555555558E-3</v>
          </cell>
          <cell r="AK158">
            <v>5.5555555555555558E-3</v>
          </cell>
          <cell r="AL158">
            <v>5.5555555555555558E-3</v>
          </cell>
          <cell r="AQ158">
            <v>6.4766839378238344E-4</v>
          </cell>
          <cell r="AR158">
            <v>6.4766839378238344E-4</v>
          </cell>
          <cell r="AS158">
            <v>6.4766839378238344E-4</v>
          </cell>
          <cell r="AT158">
            <v>6.4766839378238344E-4</v>
          </cell>
          <cell r="AU158">
            <v>6.4766839378238344E-4</v>
          </cell>
          <cell r="BR158">
            <v>5.5555555555555558E-3</v>
          </cell>
          <cell r="BS158">
            <v>5.5555555555555558E-3</v>
          </cell>
          <cell r="BT158">
            <v>5.5555555555555558E-3</v>
          </cell>
          <cell r="BU158">
            <v>5.5555555555555558E-3</v>
          </cell>
          <cell r="BV158">
            <v>5.5555555555555558E-3</v>
          </cell>
        </row>
        <row r="159">
          <cell r="AH159">
            <v>5.5555555555555558E-3</v>
          </cell>
          <cell r="AI159">
            <v>5.5555555555555558E-3</v>
          </cell>
          <cell r="AJ159">
            <v>5.5555555555555558E-3</v>
          </cell>
          <cell r="AK159">
            <v>5.5555555555555558E-3</v>
          </cell>
          <cell r="AL159">
            <v>5.5555555555555558E-3</v>
          </cell>
          <cell r="AQ159">
            <v>6.4432989690721648E-4</v>
          </cell>
          <cell r="AR159">
            <v>6.4432989690721648E-4</v>
          </cell>
          <cell r="AS159">
            <v>6.4432989690721648E-4</v>
          </cell>
          <cell r="AT159">
            <v>6.4432989690721648E-4</v>
          </cell>
          <cell r="AU159">
            <v>6.4432989690721648E-4</v>
          </cell>
          <cell r="BR159">
            <v>5.5555555555555558E-3</v>
          </cell>
          <cell r="BS159">
            <v>5.5555555555555558E-3</v>
          </cell>
          <cell r="BT159">
            <v>5.5555555555555558E-3</v>
          </cell>
          <cell r="BU159">
            <v>5.5555555555555558E-3</v>
          </cell>
          <cell r="BV159">
            <v>5.5555555555555558E-3</v>
          </cell>
        </row>
        <row r="160">
          <cell r="AH160">
            <v>5.5555555555555558E-3</v>
          </cell>
          <cell r="AI160">
            <v>5.5555555555555558E-3</v>
          </cell>
          <cell r="AJ160">
            <v>5.5555555555555558E-3</v>
          </cell>
          <cell r="AK160">
            <v>5.5555555555555558E-3</v>
          </cell>
          <cell r="AL160">
            <v>5.5555555555555558E-3</v>
          </cell>
          <cell r="AQ160">
            <v>6.4102564102564103E-4</v>
          </cell>
          <cell r="AR160">
            <v>6.4102564102564103E-4</v>
          </cell>
          <cell r="AS160">
            <v>6.4102564102564103E-4</v>
          </cell>
          <cell r="AT160">
            <v>6.4102564102564103E-4</v>
          </cell>
          <cell r="AU160">
            <v>6.4102564102564103E-4</v>
          </cell>
          <cell r="BR160">
            <v>5.5555555555555558E-3</v>
          </cell>
          <cell r="BS160">
            <v>5.5555555555555558E-3</v>
          </cell>
          <cell r="BT160">
            <v>5.5555555555555558E-3</v>
          </cell>
          <cell r="BU160">
            <v>5.5555555555555558E-3</v>
          </cell>
          <cell r="BV160">
            <v>5.5555555555555558E-3</v>
          </cell>
        </row>
        <row r="161">
          <cell r="AH161">
            <v>5.5555555555555558E-3</v>
          </cell>
          <cell r="AI161">
            <v>5.5555555555555558E-3</v>
          </cell>
          <cell r="AJ161">
            <v>5.5555555555555558E-3</v>
          </cell>
          <cell r="AK161">
            <v>5.5555555555555558E-3</v>
          </cell>
          <cell r="AL161">
            <v>5.5555555555555558E-3</v>
          </cell>
          <cell r="AQ161">
            <v>6.3775510204081628E-4</v>
          </cell>
          <cell r="AR161">
            <v>6.3775510204081628E-4</v>
          </cell>
          <cell r="AS161">
            <v>6.3775510204081628E-4</v>
          </cell>
          <cell r="AT161">
            <v>6.3775510204081628E-4</v>
          </cell>
          <cell r="AU161">
            <v>6.3775510204081628E-4</v>
          </cell>
          <cell r="BR161">
            <v>5.5555555555555558E-3</v>
          </cell>
          <cell r="BS161">
            <v>5.5555555555555558E-3</v>
          </cell>
          <cell r="BT161">
            <v>5.5555555555555558E-3</v>
          </cell>
          <cell r="BU161">
            <v>5.5555555555555558E-3</v>
          </cell>
          <cell r="BV161">
            <v>5.5555555555555558E-3</v>
          </cell>
        </row>
        <row r="162">
          <cell r="AH162">
            <v>5.5555555555555558E-3</v>
          </cell>
          <cell r="AI162">
            <v>5.5555555555555558E-3</v>
          </cell>
          <cell r="AJ162">
            <v>5.5555555555555558E-3</v>
          </cell>
          <cell r="AK162">
            <v>5.5555555555555558E-3</v>
          </cell>
          <cell r="AL162">
            <v>5.5555555555555558E-3</v>
          </cell>
          <cell r="AQ162">
            <v>6.3451776649746188E-4</v>
          </cell>
          <cell r="AR162">
            <v>6.3451776649746188E-4</v>
          </cell>
          <cell r="AS162">
            <v>6.3451776649746188E-4</v>
          </cell>
          <cell r="AT162">
            <v>6.3451776649746188E-4</v>
          </cell>
          <cell r="AU162">
            <v>6.3451776649746188E-4</v>
          </cell>
          <cell r="BR162">
            <v>5.5555555555555558E-3</v>
          </cell>
          <cell r="BS162">
            <v>5.5555555555555558E-3</v>
          </cell>
          <cell r="BT162">
            <v>5.5555555555555558E-3</v>
          </cell>
          <cell r="BU162">
            <v>5.5555555555555558E-3</v>
          </cell>
          <cell r="BV162">
            <v>5.5555555555555558E-3</v>
          </cell>
        </row>
        <row r="163">
          <cell r="AH163">
            <v>5.5555555555555558E-3</v>
          </cell>
          <cell r="AI163">
            <v>5.5555555555555558E-3</v>
          </cell>
          <cell r="AJ163">
            <v>5.5555555555555558E-3</v>
          </cell>
          <cell r="AK163">
            <v>5.5555555555555558E-3</v>
          </cell>
          <cell r="AL163">
            <v>5.5555555555555558E-3</v>
          </cell>
          <cell r="AQ163">
            <v>6.3131313131313137E-4</v>
          </cell>
          <cell r="AR163">
            <v>6.3131313131313137E-4</v>
          </cell>
          <cell r="AS163">
            <v>6.3131313131313137E-4</v>
          </cell>
          <cell r="AT163">
            <v>6.3131313131313137E-4</v>
          </cell>
          <cell r="AU163">
            <v>6.3131313131313137E-4</v>
          </cell>
          <cell r="BR163">
            <v>5.5555555555555558E-3</v>
          </cell>
          <cell r="BS163">
            <v>5.5555555555555558E-3</v>
          </cell>
          <cell r="BT163">
            <v>5.5555555555555558E-3</v>
          </cell>
          <cell r="BU163">
            <v>5.5555555555555558E-3</v>
          </cell>
          <cell r="BV163">
            <v>5.5555555555555558E-3</v>
          </cell>
        </row>
        <row r="164">
          <cell r="AH164">
            <v>5.5555555555555558E-3</v>
          </cell>
          <cell r="AI164">
            <v>5.5555555555555558E-3</v>
          </cell>
          <cell r="AJ164">
            <v>5.5555555555555558E-3</v>
          </cell>
          <cell r="AK164">
            <v>5.5555555555555558E-3</v>
          </cell>
          <cell r="AL164">
            <v>5.5555555555555558E-3</v>
          </cell>
          <cell r="AQ164">
            <v>6.2814070351758795E-4</v>
          </cell>
          <cell r="AR164">
            <v>6.2814070351758795E-4</v>
          </cell>
          <cell r="AS164">
            <v>6.2814070351758795E-4</v>
          </cell>
          <cell r="AT164">
            <v>6.2814070351758795E-4</v>
          </cell>
          <cell r="AU164">
            <v>6.2814070351758795E-4</v>
          </cell>
          <cell r="BR164">
            <v>5.5555555555555558E-3</v>
          </cell>
          <cell r="BS164">
            <v>5.5555555555555558E-3</v>
          </cell>
          <cell r="BT164">
            <v>5.5555555555555558E-3</v>
          </cell>
          <cell r="BU164">
            <v>5.5555555555555558E-3</v>
          </cell>
          <cell r="BV164">
            <v>5.5555555555555558E-3</v>
          </cell>
        </row>
        <row r="165">
          <cell r="AH165">
            <v>5.5555555555555558E-3</v>
          </cell>
          <cell r="AI165">
            <v>5.5555555555555558E-3</v>
          </cell>
          <cell r="AJ165">
            <v>5.5555555555555558E-3</v>
          </cell>
          <cell r="AK165">
            <v>5.5555555555555558E-3</v>
          </cell>
          <cell r="AL165">
            <v>5.5555555555555558E-3</v>
          </cell>
          <cell r="AQ165">
            <v>6.2500000000000001E-4</v>
          </cell>
          <cell r="AR165">
            <v>6.2500000000000001E-4</v>
          </cell>
          <cell r="AS165">
            <v>6.2500000000000001E-4</v>
          </cell>
          <cell r="AT165">
            <v>6.2500000000000001E-4</v>
          </cell>
          <cell r="AU165">
            <v>6.2500000000000001E-4</v>
          </cell>
          <cell r="BR165">
            <v>5.5555555555555558E-3</v>
          </cell>
          <cell r="BS165">
            <v>5.5555555555555558E-3</v>
          </cell>
          <cell r="BT165">
            <v>5.5555555555555558E-3</v>
          </cell>
          <cell r="BU165">
            <v>5.5555555555555558E-3</v>
          </cell>
          <cell r="BV165">
            <v>5.5555555555555558E-3</v>
          </cell>
        </row>
      </sheetData>
      <sheetData sheetId="12"/>
      <sheetData sheetId="13">
        <row r="4">
          <cell r="DX4">
            <v>144</v>
          </cell>
        </row>
        <row r="6">
          <cell r="O6">
            <v>1</v>
          </cell>
          <cell r="P6">
            <v>1</v>
          </cell>
          <cell r="Q6">
            <v>1</v>
          </cell>
          <cell r="AT6">
            <v>1</v>
          </cell>
          <cell r="BD6">
            <v>7</v>
          </cell>
          <cell r="BE6">
            <v>1</v>
          </cell>
          <cell r="BY6">
            <v>8</v>
          </cell>
          <cell r="BZ6">
            <v>2</v>
          </cell>
        </row>
        <row r="7">
          <cell r="O7">
            <v>1</v>
          </cell>
          <cell r="P7">
            <v>2</v>
          </cell>
          <cell r="Q7">
            <v>1</v>
          </cell>
          <cell r="AT7">
            <v>2</v>
          </cell>
          <cell r="BD7">
            <v>9</v>
          </cell>
          <cell r="BE7">
            <v>3</v>
          </cell>
          <cell r="BY7">
            <v>10</v>
          </cell>
          <cell r="BZ7">
            <v>6</v>
          </cell>
        </row>
        <row r="8">
          <cell r="O8">
            <v>2</v>
          </cell>
          <cell r="P8">
            <v>2</v>
          </cell>
          <cell r="Q8">
            <v>1</v>
          </cell>
          <cell r="AT8">
            <v>3</v>
          </cell>
          <cell r="BD8">
            <v>11</v>
          </cell>
          <cell r="BE8">
            <v>7</v>
          </cell>
          <cell r="BY8">
            <v>12</v>
          </cell>
          <cell r="BZ8">
            <v>10</v>
          </cell>
        </row>
        <row r="9">
          <cell r="O9">
            <v>2</v>
          </cell>
          <cell r="P9">
            <v>2</v>
          </cell>
          <cell r="Q9">
            <v>2</v>
          </cell>
          <cell r="AT9">
            <v>4</v>
          </cell>
          <cell r="BD9">
            <v>13</v>
          </cell>
          <cell r="BE9">
            <v>11</v>
          </cell>
          <cell r="BY9">
            <v>15</v>
          </cell>
          <cell r="BZ9">
            <v>13</v>
          </cell>
        </row>
        <row r="10">
          <cell r="O10">
            <v>2</v>
          </cell>
          <cell r="P10">
            <v>2</v>
          </cell>
          <cell r="Q10">
            <v>2</v>
          </cell>
          <cell r="AT10">
            <v>5</v>
          </cell>
          <cell r="BD10">
            <v>16</v>
          </cell>
          <cell r="BE10">
            <v>14</v>
          </cell>
          <cell r="BY10">
            <v>17</v>
          </cell>
          <cell r="BZ10">
            <v>15</v>
          </cell>
        </row>
        <row r="11">
          <cell r="O11">
            <v>2</v>
          </cell>
          <cell r="P11">
            <v>3</v>
          </cell>
          <cell r="Q11">
            <v>2</v>
          </cell>
          <cell r="R11">
            <v>1</v>
          </cell>
          <cell r="AT11">
            <v>6</v>
          </cell>
          <cell r="BD11">
            <v>18</v>
          </cell>
          <cell r="BE11">
            <v>16</v>
          </cell>
          <cell r="BY11">
            <v>19</v>
          </cell>
          <cell r="BZ11">
            <v>19</v>
          </cell>
        </row>
        <row r="12">
          <cell r="O12">
            <v>3</v>
          </cell>
          <cell r="P12">
            <v>3</v>
          </cell>
          <cell r="Q12">
            <v>2</v>
          </cell>
          <cell r="R12">
            <v>2</v>
          </cell>
          <cell r="AT12">
            <v>7</v>
          </cell>
          <cell r="BD12">
            <v>20</v>
          </cell>
          <cell r="BE12">
            <v>20</v>
          </cell>
          <cell r="BY12">
            <v>22</v>
          </cell>
          <cell r="BZ12">
            <v>21</v>
          </cell>
        </row>
        <row r="13">
          <cell r="O13">
            <v>3</v>
          </cell>
          <cell r="P13">
            <v>3</v>
          </cell>
          <cell r="Q13">
            <v>3</v>
          </cell>
          <cell r="R13">
            <v>2</v>
          </cell>
          <cell r="AT13">
            <v>8</v>
          </cell>
          <cell r="BD13">
            <v>23</v>
          </cell>
          <cell r="BE13">
            <v>22</v>
          </cell>
          <cell r="BY13">
            <v>24</v>
          </cell>
          <cell r="BZ13">
            <v>23</v>
          </cell>
        </row>
        <row r="14">
          <cell r="O14">
            <v>3</v>
          </cell>
          <cell r="P14">
            <v>3</v>
          </cell>
          <cell r="Q14">
            <v>3</v>
          </cell>
          <cell r="R14">
            <v>3</v>
          </cell>
          <cell r="AT14">
            <v>9</v>
          </cell>
          <cell r="BD14">
            <v>25</v>
          </cell>
          <cell r="BE14">
            <v>24</v>
          </cell>
          <cell r="BY14">
            <v>27</v>
          </cell>
          <cell r="BZ14">
            <v>27</v>
          </cell>
        </row>
        <row r="15">
          <cell r="O15">
            <v>3</v>
          </cell>
          <cell r="P15">
            <v>4</v>
          </cell>
          <cell r="Q15">
            <v>3</v>
          </cell>
          <cell r="R15">
            <v>3</v>
          </cell>
          <cell r="AT15">
            <v>10</v>
          </cell>
          <cell r="BD15">
            <v>28</v>
          </cell>
          <cell r="BE15">
            <v>28</v>
          </cell>
          <cell r="BY15">
            <v>29</v>
          </cell>
          <cell r="BZ15">
            <v>29</v>
          </cell>
        </row>
        <row r="16">
          <cell r="O16">
            <v>4</v>
          </cell>
          <cell r="P16">
            <v>4</v>
          </cell>
          <cell r="Q16">
            <v>4</v>
          </cell>
          <cell r="R16">
            <v>3</v>
          </cell>
          <cell r="AT16">
            <v>11</v>
          </cell>
          <cell r="BD16">
            <v>30</v>
          </cell>
          <cell r="BE16">
            <v>30</v>
          </cell>
          <cell r="BY16">
            <v>31</v>
          </cell>
          <cell r="BZ16">
            <v>32</v>
          </cell>
        </row>
        <row r="17">
          <cell r="O17">
            <v>4</v>
          </cell>
          <cell r="P17">
            <v>4</v>
          </cell>
          <cell r="Q17">
            <v>4</v>
          </cell>
          <cell r="R17">
            <v>4</v>
          </cell>
          <cell r="AT17">
            <v>12</v>
          </cell>
          <cell r="BD17">
            <v>32</v>
          </cell>
          <cell r="BE17">
            <v>33</v>
          </cell>
          <cell r="BY17">
            <v>33</v>
          </cell>
          <cell r="BZ17">
            <v>34</v>
          </cell>
        </row>
        <row r="18">
          <cell r="O18">
            <v>4</v>
          </cell>
          <cell r="P18">
            <v>4</v>
          </cell>
          <cell r="Q18">
            <v>4</v>
          </cell>
          <cell r="R18">
            <v>4</v>
          </cell>
          <cell r="AT18">
            <v>13</v>
          </cell>
          <cell r="BD18">
            <v>34</v>
          </cell>
          <cell r="BE18">
            <v>35</v>
          </cell>
          <cell r="BY18">
            <v>35</v>
          </cell>
          <cell r="BZ18">
            <v>35</v>
          </cell>
        </row>
        <row r="19">
          <cell r="O19">
            <v>5</v>
          </cell>
          <cell r="P19">
            <v>5</v>
          </cell>
          <cell r="Q19">
            <v>5</v>
          </cell>
          <cell r="R19">
            <v>5</v>
          </cell>
          <cell r="AT19">
            <v>14</v>
          </cell>
          <cell r="BD19">
            <v>36</v>
          </cell>
          <cell r="BE19">
            <v>36</v>
          </cell>
          <cell r="BY19">
            <v>37</v>
          </cell>
          <cell r="BZ19">
            <v>37</v>
          </cell>
        </row>
        <row r="20">
          <cell r="O20">
            <v>5</v>
          </cell>
          <cell r="P20">
            <v>5</v>
          </cell>
          <cell r="Q20">
            <v>5</v>
          </cell>
          <cell r="R20">
            <v>5</v>
          </cell>
          <cell r="AT20">
            <v>15</v>
          </cell>
          <cell r="BD20">
            <v>38</v>
          </cell>
          <cell r="BE20">
            <v>38</v>
          </cell>
          <cell r="BY20">
            <v>39</v>
          </cell>
          <cell r="BZ20">
            <v>40</v>
          </cell>
        </row>
        <row r="21">
          <cell r="O21">
            <v>6</v>
          </cell>
          <cell r="P21">
            <v>6</v>
          </cell>
          <cell r="Q21">
            <v>6</v>
          </cell>
          <cell r="R21">
            <v>6</v>
          </cell>
          <cell r="AT21">
            <v>16</v>
          </cell>
          <cell r="BD21">
            <v>40</v>
          </cell>
          <cell r="BE21">
            <v>41</v>
          </cell>
          <cell r="BY21">
            <v>41</v>
          </cell>
          <cell r="BZ21">
            <v>41</v>
          </cell>
        </row>
        <row r="22">
          <cell r="O22">
            <v>6</v>
          </cell>
          <cell r="P22">
            <v>6</v>
          </cell>
          <cell r="Q22">
            <v>6</v>
          </cell>
          <cell r="R22">
            <v>6</v>
          </cell>
          <cell r="AT22">
            <v>17</v>
          </cell>
          <cell r="BD22">
            <v>42</v>
          </cell>
          <cell r="BE22">
            <v>42</v>
          </cell>
          <cell r="BY22">
            <v>43</v>
          </cell>
          <cell r="BZ22">
            <v>43</v>
          </cell>
        </row>
        <row r="23">
          <cell r="O23">
            <v>6</v>
          </cell>
          <cell r="P23">
            <v>6</v>
          </cell>
          <cell r="Q23">
            <v>6</v>
          </cell>
          <cell r="R23">
            <v>6</v>
          </cell>
          <cell r="AT23">
            <v>18</v>
          </cell>
          <cell r="BD23">
            <v>44</v>
          </cell>
          <cell r="BE23">
            <v>44</v>
          </cell>
          <cell r="BY23">
            <v>45</v>
          </cell>
          <cell r="BZ23">
            <v>46</v>
          </cell>
        </row>
        <row r="24">
          <cell r="O24">
            <v>6</v>
          </cell>
          <cell r="P24">
            <v>6</v>
          </cell>
          <cell r="Q24">
            <v>6</v>
          </cell>
          <cell r="R24">
            <v>6</v>
          </cell>
          <cell r="AT24">
            <v>19</v>
          </cell>
          <cell r="BD24">
            <v>46</v>
          </cell>
          <cell r="BE24">
            <v>47</v>
          </cell>
          <cell r="BY24">
            <v>47</v>
          </cell>
          <cell r="BZ24">
            <v>47</v>
          </cell>
        </row>
        <row r="25">
          <cell r="O25">
            <v>7</v>
          </cell>
          <cell r="P25">
            <v>7</v>
          </cell>
          <cell r="Q25">
            <v>7</v>
          </cell>
          <cell r="R25">
            <v>7</v>
          </cell>
          <cell r="AT25">
            <v>20</v>
          </cell>
          <cell r="BD25">
            <v>48</v>
          </cell>
          <cell r="BE25">
            <v>48</v>
          </cell>
          <cell r="BY25">
            <v>50</v>
          </cell>
          <cell r="BZ25">
            <v>50</v>
          </cell>
        </row>
        <row r="26">
          <cell r="O26">
            <v>7</v>
          </cell>
          <cell r="P26">
            <v>7</v>
          </cell>
          <cell r="Q26">
            <v>7</v>
          </cell>
          <cell r="R26">
            <v>7</v>
          </cell>
          <cell r="AT26">
            <v>21</v>
          </cell>
          <cell r="BD26">
            <v>51</v>
          </cell>
          <cell r="BE26">
            <v>51</v>
          </cell>
          <cell r="BY26">
            <v>51</v>
          </cell>
          <cell r="BZ26">
            <v>53</v>
          </cell>
        </row>
        <row r="27">
          <cell r="O27">
            <v>8</v>
          </cell>
          <cell r="P27">
            <v>8</v>
          </cell>
          <cell r="Q27">
            <v>8</v>
          </cell>
          <cell r="R27">
            <v>8</v>
          </cell>
          <cell r="AT27">
            <v>22</v>
          </cell>
          <cell r="BD27">
            <v>52</v>
          </cell>
          <cell r="BE27">
            <v>54</v>
          </cell>
          <cell r="BY27">
            <v>53</v>
          </cell>
          <cell r="BZ27">
            <v>56</v>
          </cell>
        </row>
        <row r="28">
          <cell r="O28">
            <v>8</v>
          </cell>
          <cell r="P28">
            <v>8</v>
          </cell>
          <cell r="Q28">
            <v>8</v>
          </cell>
          <cell r="R28">
            <v>8</v>
          </cell>
          <cell r="AT28">
            <v>23</v>
          </cell>
          <cell r="BD28">
            <v>54</v>
          </cell>
          <cell r="BE28">
            <v>57</v>
          </cell>
          <cell r="BY28">
            <v>55</v>
          </cell>
          <cell r="BZ28">
            <v>59</v>
          </cell>
        </row>
        <row r="29">
          <cell r="O29">
            <v>9</v>
          </cell>
          <cell r="P29">
            <v>9</v>
          </cell>
          <cell r="Q29">
            <v>9</v>
          </cell>
          <cell r="R29">
            <v>9</v>
          </cell>
          <cell r="AT29">
            <v>24</v>
          </cell>
          <cell r="BD29">
            <v>56</v>
          </cell>
          <cell r="BE29">
            <v>60</v>
          </cell>
          <cell r="BY29">
            <v>57</v>
          </cell>
          <cell r="BZ29">
            <v>62</v>
          </cell>
        </row>
        <row r="30">
          <cell r="O30">
            <v>9</v>
          </cell>
          <cell r="P30">
            <v>9</v>
          </cell>
          <cell r="Q30">
            <v>9</v>
          </cell>
          <cell r="R30">
            <v>9</v>
          </cell>
          <cell r="AT30">
            <v>25</v>
          </cell>
          <cell r="BD30">
            <v>58</v>
          </cell>
          <cell r="BE30">
            <v>63</v>
          </cell>
          <cell r="BY30">
            <v>59</v>
          </cell>
          <cell r="BZ30">
            <v>65</v>
          </cell>
        </row>
        <row r="31">
          <cell r="O31">
            <v>9</v>
          </cell>
          <cell r="P31">
            <v>9</v>
          </cell>
          <cell r="Q31">
            <v>9</v>
          </cell>
          <cell r="R31">
            <v>9</v>
          </cell>
          <cell r="AT31">
            <v>26</v>
          </cell>
          <cell r="BD31">
            <v>60</v>
          </cell>
          <cell r="BE31">
            <v>66</v>
          </cell>
          <cell r="BY31">
            <v>61</v>
          </cell>
          <cell r="BZ31">
            <v>68</v>
          </cell>
        </row>
        <row r="32">
          <cell r="O32">
            <v>9</v>
          </cell>
          <cell r="P32">
            <v>9</v>
          </cell>
          <cell r="Q32">
            <v>9</v>
          </cell>
          <cell r="R32">
            <v>9</v>
          </cell>
          <cell r="AT32">
            <v>27</v>
          </cell>
          <cell r="BD32">
            <v>62</v>
          </cell>
          <cell r="BE32">
            <v>69</v>
          </cell>
          <cell r="BY32">
            <v>63</v>
          </cell>
          <cell r="BZ32">
            <v>71</v>
          </cell>
        </row>
        <row r="33">
          <cell r="O33">
            <v>10</v>
          </cell>
          <cell r="P33">
            <v>10</v>
          </cell>
          <cell r="Q33">
            <v>10</v>
          </cell>
          <cell r="R33">
            <v>10</v>
          </cell>
          <cell r="AT33">
            <v>28</v>
          </cell>
          <cell r="BD33">
            <v>64</v>
          </cell>
          <cell r="BE33">
            <v>72</v>
          </cell>
          <cell r="BY33">
            <v>65</v>
          </cell>
          <cell r="BZ33">
            <v>74</v>
          </cell>
        </row>
        <row r="34">
          <cell r="O34">
            <v>10</v>
          </cell>
          <cell r="P34">
            <v>10</v>
          </cell>
          <cell r="Q34">
            <v>10</v>
          </cell>
          <cell r="R34">
            <v>10</v>
          </cell>
          <cell r="AT34">
            <v>29</v>
          </cell>
          <cell r="BD34">
            <v>66</v>
          </cell>
          <cell r="BE34">
            <v>75</v>
          </cell>
          <cell r="BY34">
            <v>67</v>
          </cell>
          <cell r="BZ34">
            <v>77</v>
          </cell>
        </row>
        <row r="35">
          <cell r="O35">
            <v>11</v>
          </cell>
          <cell r="P35">
            <v>11</v>
          </cell>
          <cell r="Q35">
            <v>11</v>
          </cell>
          <cell r="R35">
            <v>11</v>
          </cell>
          <cell r="AT35">
            <v>30</v>
          </cell>
          <cell r="BD35">
            <v>68</v>
          </cell>
          <cell r="BE35">
            <v>78</v>
          </cell>
          <cell r="BY35">
            <v>69</v>
          </cell>
          <cell r="BZ35">
            <v>80</v>
          </cell>
        </row>
        <row r="36">
          <cell r="O36">
            <v>11</v>
          </cell>
          <cell r="P36">
            <v>11</v>
          </cell>
          <cell r="Q36">
            <v>11</v>
          </cell>
          <cell r="R36">
            <v>11</v>
          </cell>
          <cell r="AT36">
            <v>31</v>
          </cell>
          <cell r="BD36">
            <v>70</v>
          </cell>
          <cell r="BY36">
            <v>71</v>
          </cell>
        </row>
        <row r="37">
          <cell r="O37">
            <v>11</v>
          </cell>
          <cell r="P37">
            <v>11</v>
          </cell>
          <cell r="Q37">
            <v>11</v>
          </cell>
          <cell r="R37">
            <v>11</v>
          </cell>
          <cell r="AT37">
            <v>32</v>
          </cell>
          <cell r="BD37">
            <v>72</v>
          </cell>
          <cell r="BY37">
            <v>73</v>
          </cell>
        </row>
        <row r="38">
          <cell r="O38">
            <v>12</v>
          </cell>
          <cell r="P38">
            <v>12</v>
          </cell>
          <cell r="Q38">
            <v>12</v>
          </cell>
          <cell r="R38">
            <v>12</v>
          </cell>
          <cell r="AT38">
            <v>33</v>
          </cell>
          <cell r="BD38">
            <v>74</v>
          </cell>
          <cell r="BY38">
            <v>75</v>
          </cell>
        </row>
        <row r="39">
          <cell r="O39">
            <v>12</v>
          </cell>
          <cell r="P39">
            <v>12</v>
          </cell>
          <cell r="Q39">
            <v>12</v>
          </cell>
          <cell r="R39">
            <v>12</v>
          </cell>
          <cell r="AT39">
            <v>34</v>
          </cell>
          <cell r="BD39">
            <v>76</v>
          </cell>
          <cell r="BY39">
            <v>77</v>
          </cell>
        </row>
        <row r="40">
          <cell r="O40">
            <v>13</v>
          </cell>
          <cell r="P40">
            <v>13</v>
          </cell>
          <cell r="Q40">
            <v>13</v>
          </cell>
          <cell r="R40">
            <v>13</v>
          </cell>
          <cell r="AT40">
            <v>35</v>
          </cell>
          <cell r="BD40">
            <v>78</v>
          </cell>
          <cell r="BY40">
            <v>79</v>
          </cell>
        </row>
        <row r="41">
          <cell r="O41">
            <v>14</v>
          </cell>
          <cell r="P41">
            <v>14</v>
          </cell>
          <cell r="Q41">
            <v>14</v>
          </cell>
          <cell r="R41">
            <v>14</v>
          </cell>
          <cell r="AT41">
            <v>36</v>
          </cell>
          <cell r="BD41">
            <v>80</v>
          </cell>
          <cell r="BY41">
            <v>80</v>
          </cell>
        </row>
        <row r="42">
          <cell r="O42">
            <v>14</v>
          </cell>
          <cell r="P42">
            <v>14</v>
          </cell>
          <cell r="Q42">
            <v>14</v>
          </cell>
          <cell r="R42">
            <v>14</v>
          </cell>
          <cell r="AT42">
            <v>37</v>
          </cell>
        </row>
        <row r="43">
          <cell r="O43">
            <v>15</v>
          </cell>
          <cell r="P43">
            <v>15</v>
          </cell>
          <cell r="Q43">
            <v>15</v>
          </cell>
          <cell r="R43">
            <v>15</v>
          </cell>
          <cell r="AT43">
            <v>38</v>
          </cell>
        </row>
        <row r="44">
          <cell r="O44">
            <v>15</v>
          </cell>
          <cell r="P44">
            <v>15</v>
          </cell>
          <cell r="Q44">
            <v>15</v>
          </cell>
          <cell r="R44">
            <v>15</v>
          </cell>
          <cell r="AT44">
            <v>39</v>
          </cell>
        </row>
        <row r="45">
          <cell r="O45">
            <v>15</v>
          </cell>
          <cell r="P45">
            <v>15</v>
          </cell>
          <cell r="Q45">
            <v>15</v>
          </cell>
          <cell r="R45">
            <v>15</v>
          </cell>
          <cell r="AT45">
            <v>40</v>
          </cell>
        </row>
        <row r="46">
          <cell r="O46">
            <v>16</v>
          </cell>
          <cell r="P46">
            <v>16</v>
          </cell>
          <cell r="Q46">
            <v>16</v>
          </cell>
          <cell r="R46">
            <v>16</v>
          </cell>
          <cell r="AT46">
            <v>41</v>
          </cell>
        </row>
        <row r="47">
          <cell r="O47">
            <v>17</v>
          </cell>
          <cell r="P47">
            <v>17</v>
          </cell>
          <cell r="Q47">
            <v>17</v>
          </cell>
          <cell r="R47">
            <v>17</v>
          </cell>
          <cell r="AT47">
            <v>42</v>
          </cell>
        </row>
        <row r="48">
          <cell r="O48">
            <v>17</v>
          </cell>
          <cell r="P48">
            <v>17</v>
          </cell>
          <cell r="Q48">
            <v>17</v>
          </cell>
          <cell r="R48">
            <v>17</v>
          </cell>
          <cell r="AT48">
            <v>43</v>
          </cell>
        </row>
        <row r="49">
          <cell r="O49">
            <v>18</v>
          </cell>
          <cell r="P49">
            <v>18</v>
          </cell>
          <cell r="Q49">
            <v>18</v>
          </cell>
          <cell r="R49">
            <v>18</v>
          </cell>
          <cell r="AT49">
            <v>44</v>
          </cell>
        </row>
        <row r="50">
          <cell r="O50">
            <v>18</v>
          </cell>
          <cell r="P50">
            <v>18</v>
          </cell>
          <cell r="Q50">
            <v>18</v>
          </cell>
          <cell r="R50">
            <v>18</v>
          </cell>
          <cell r="AT50">
            <v>45</v>
          </cell>
        </row>
        <row r="51">
          <cell r="O51">
            <v>18</v>
          </cell>
          <cell r="P51">
            <v>18</v>
          </cell>
          <cell r="Q51">
            <v>18</v>
          </cell>
          <cell r="R51">
            <v>18</v>
          </cell>
          <cell r="AT51">
            <v>46</v>
          </cell>
        </row>
        <row r="52">
          <cell r="O52">
            <v>19</v>
          </cell>
          <cell r="P52">
            <v>19</v>
          </cell>
          <cell r="Q52">
            <v>19</v>
          </cell>
          <cell r="R52">
            <v>19</v>
          </cell>
          <cell r="AT52">
            <v>47</v>
          </cell>
        </row>
        <row r="53">
          <cell r="O53">
            <v>20</v>
          </cell>
          <cell r="P53">
            <v>20</v>
          </cell>
          <cell r="Q53">
            <v>20</v>
          </cell>
          <cell r="R53">
            <v>20</v>
          </cell>
          <cell r="AT53">
            <v>48</v>
          </cell>
        </row>
        <row r="54">
          <cell r="O54">
            <v>20</v>
          </cell>
          <cell r="P54">
            <v>20</v>
          </cell>
          <cell r="Q54">
            <v>20</v>
          </cell>
          <cell r="R54">
            <v>20</v>
          </cell>
          <cell r="AT54">
            <v>49</v>
          </cell>
        </row>
        <row r="55">
          <cell r="O55">
            <v>20</v>
          </cell>
          <cell r="P55">
            <v>20</v>
          </cell>
          <cell r="Q55">
            <v>20</v>
          </cell>
          <cell r="R55">
            <v>20</v>
          </cell>
          <cell r="AT55">
            <v>50</v>
          </cell>
        </row>
        <row r="56">
          <cell r="O56">
            <v>21</v>
          </cell>
          <cell r="P56">
            <v>21</v>
          </cell>
          <cell r="Q56">
            <v>21</v>
          </cell>
          <cell r="R56">
            <v>21</v>
          </cell>
          <cell r="AT56">
            <v>51</v>
          </cell>
        </row>
        <row r="57">
          <cell r="O57">
            <v>21</v>
          </cell>
          <cell r="P57">
            <v>21</v>
          </cell>
          <cell r="Q57">
            <v>21</v>
          </cell>
          <cell r="R57">
            <v>21</v>
          </cell>
          <cell r="AT57">
            <v>52</v>
          </cell>
        </row>
        <row r="58">
          <cell r="O58">
            <v>21</v>
          </cell>
          <cell r="P58">
            <v>21</v>
          </cell>
          <cell r="Q58">
            <v>21</v>
          </cell>
          <cell r="R58">
            <v>21</v>
          </cell>
          <cell r="AT58">
            <v>53</v>
          </cell>
        </row>
        <row r="59">
          <cell r="O59">
            <v>22</v>
          </cell>
          <cell r="P59">
            <v>22</v>
          </cell>
          <cell r="Q59">
            <v>22</v>
          </cell>
          <cell r="R59">
            <v>22</v>
          </cell>
          <cell r="AT59">
            <v>54</v>
          </cell>
        </row>
        <row r="60">
          <cell r="O60">
            <v>22</v>
          </cell>
          <cell r="P60">
            <v>22</v>
          </cell>
          <cell r="Q60">
            <v>22</v>
          </cell>
          <cell r="R60">
            <v>22</v>
          </cell>
          <cell r="AT60">
            <v>55</v>
          </cell>
        </row>
        <row r="61">
          <cell r="O61">
            <v>22</v>
          </cell>
          <cell r="P61">
            <v>22</v>
          </cell>
          <cell r="Q61">
            <v>22</v>
          </cell>
          <cell r="R61">
            <v>22</v>
          </cell>
          <cell r="AT61">
            <v>56</v>
          </cell>
        </row>
        <row r="62">
          <cell r="O62">
            <v>23</v>
          </cell>
          <cell r="P62">
            <v>23</v>
          </cell>
          <cell r="Q62">
            <v>23</v>
          </cell>
          <cell r="R62">
            <v>23</v>
          </cell>
          <cell r="AT62">
            <v>57</v>
          </cell>
        </row>
        <row r="63">
          <cell r="O63">
            <v>23</v>
          </cell>
          <cell r="P63">
            <v>23</v>
          </cell>
          <cell r="Q63">
            <v>23</v>
          </cell>
          <cell r="R63">
            <v>23</v>
          </cell>
          <cell r="AT63">
            <v>58</v>
          </cell>
        </row>
        <row r="64">
          <cell r="O64">
            <v>23</v>
          </cell>
          <cell r="P64">
            <v>23</v>
          </cell>
          <cell r="Q64">
            <v>23</v>
          </cell>
          <cell r="R64">
            <v>23</v>
          </cell>
          <cell r="AT64">
            <v>59</v>
          </cell>
        </row>
        <row r="65">
          <cell r="O65">
            <v>24</v>
          </cell>
          <cell r="P65">
            <v>24</v>
          </cell>
          <cell r="Q65">
            <v>24</v>
          </cell>
          <cell r="R65">
            <v>24</v>
          </cell>
          <cell r="AT65">
            <v>60</v>
          </cell>
        </row>
        <row r="66">
          <cell r="O66">
            <v>24</v>
          </cell>
          <cell r="P66">
            <v>24</v>
          </cell>
          <cell r="Q66">
            <v>24</v>
          </cell>
          <cell r="R66">
            <v>24</v>
          </cell>
          <cell r="AT66">
            <v>61</v>
          </cell>
        </row>
        <row r="67">
          <cell r="O67">
            <v>24</v>
          </cell>
          <cell r="P67">
            <v>24</v>
          </cell>
          <cell r="Q67">
            <v>24</v>
          </cell>
          <cell r="R67">
            <v>24</v>
          </cell>
          <cell r="AT67">
            <v>62</v>
          </cell>
        </row>
        <row r="68">
          <cell r="O68">
            <v>25</v>
          </cell>
          <cell r="P68">
            <v>25</v>
          </cell>
          <cell r="Q68">
            <v>25</v>
          </cell>
          <cell r="R68">
            <v>25</v>
          </cell>
          <cell r="AT68">
            <v>63</v>
          </cell>
        </row>
        <row r="69">
          <cell r="O69">
            <v>25</v>
          </cell>
          <cell r="P69">
            <v>25</v>
          </cell>
          <cell r="Q69">
            <v>25</v>
          </cell>
          <cell r="R69">
            <v>25</v>
          </cell>
          <cell r="AT69">
            <v>64</v>
          </cell>
        </row>
        <row r="70">
          <cell r="O70">
            <v>25</v>
          </cell>
          <cell r="P70">
            <v>25</v>
          </cell>
          <cell r="Q70">
            <v>25</v>
          </cell>
          <cell r="R70">
            <v>25</v>
          </cell>
          <cell r="AT70">
            <v>65</v>
          </cell>
        </row>
        <row r="71">
          <cell r="O71">
            <v>26</v>
          </cell>
          <cell r="P71">
            <v>26</v>
          </cell>
          <cell r="Q71">
            <v>26</v>
          </cell>
          <cell r="R71">
            <v>26</v>
          </cell>
          <cell r="AT71">
            <v>66</v>
          </cell>
        </row>
        <row r="72">
          <cell r="O72">
            <v>26</v>
          </cell>
          <cell r="P72">
            <v>26</v>
          </cell>
          <cell r="Q72">
            <v>26</v>
          </cell>
          <cell r="R72">
            <v>26</v>
          </cell>
          <cell r="AT72">
            <v>67</v>
          </cell>
        </row>
        <row r="73">
          <cell r="O73">
            <v>26</v>
          </cell>
          <cell r="P73">
            <v>26</v>
          </cell>
          <cell r="Q73">
            <v>26</v>
          </cell>
          <cell r="R73">
            <v>26</v>
          </cell>
          <cell r="AT73">
            <v>68</v>
          </cell>
        </row>
        <row r="74">
          <cell r="O74">
            <v>27</v>
          </cell>
          <cell r="P74">
            <v>27</v>
          </cell>
          <cell r="Q74">
            <v>27</v>
          </cell>
          <cell r="R74">
            <v>27</v>
          </cell>
          <cell r="AT74">
            <v>69</v>
          </cell>
        </row>
        <row r="75">
          <cell r="O75">
            <v>27</v>
          </cell>
          <cell r="P75">
            <v>27</v>
          </cell>
          <cell r="Q75">
            <v>27</v>
          </cell>
          <cell r="R75">
            <v>27</v>
          </cell>
          <cell r="AT75">
            <v>70</v>
          </cell>
        </row>
        <row r="76">
          <cell r="O76">
            <v>27</v>
          </cell>
          <cell r="P76">
            <v>27</v>
          </cell>
          <cell r="Q76">
            <v>27</v>
          </cell>
          <cell r="R76">
            <v>27</v>
          </cell>
          <cell r="AT76">
            <v>71</v>
          </cell>
        </row>
        <row r="77">
          <cell r="O77">
            <v>28</v>
          </cell>
          <cell r="P77">
            <v>28</v>
          </cell>
          <cell r="Q77">
            <v>28</v>
          </cell>
          <cell r="R77">
            <v>28</v>
          </cell>
          <cell r="AT77">
            <v>72</v>
          </cell>
        </row>
        <row r="78">
          <cell r="O78">
            <v>28</v>
          </cell>
          <cell r="P78">
            <v>28</v>
          </cell>
          <cell r="Q78">
            <v>28</v>
          </cell>
          <cell r="R78">
            <v>28</v>
          </cell>
          <cell r="AT78">
            <v>73</v>
          </cell>
        </row>
        <row r="79">
          <cell r="O79">
            <v>28</v>
          </cell>
          <cell r="P79">
            <v>28</v>
          </cell>
          <cell r="Q79">
            <v>28</v>
          </cell>
          <cell r="R79">
            <v>28</v>
          </cell>
          <cell r="AT79">
            <v>74</v>
          </cell>
        </row>
        <row r="80">
          <cell r="O80">
            <v>29</v>
          </cell>
          <cell r="P80">
            <v>29</v>
          </cell>
          <cell r="Q80">
            <v>29</v>
          </cell>
          <cell r="R80">
            <v>29</v>
          </cell>
          <cell r="AT80">
            <v>75</v>
          </cell>
        </row>
        <row r="81">
          <cell r="O81">
            <v>29</v>
          </cell>
          <cell r="P81">
            <v>29</v>
          </cell>
          <cell r="Q81">
            <v>29</v>
          </cell>
          <cell r="R81">
            <v>29</v>
          </cell>
          <cell r="AT81">
            <v>76</v>
          </cell>
        </row>
        <row r="82">
          <cell r="O82">
            <v>29</v>
          </cell>
          <cell r="P82">
            <v>29</v>
          </cell>
          <cell r="Q82">
            <v>29</v>
          </cell>
          <cell r="R82">
            <v>29</v>
          </cell>
          <cell r="AT82">
            <v>77</v>
          </cell>
        </row>
        <row r="83">
          <cell r="O83">
            <v>30</v>
          </cell>
          <cell r="P83">
            <v>30</v>
          </cell>
          <cell r="Q83">
            <v>30</v>
          </cell>
          <cell r="R83">
            <v>30</v>
          </cell>
          <cell r="AT83">
            <v>78</v>
          </cell>
        </row>
        <row r="84">
          <cell r="O84">
            <v>30</v>
          </cell>
          <cell r="P84">
            <v>30</v>
          </cell>
          <cell r="Q84">
            <v>30</v>
          </cell>
          <cell r="R84">
            <v>30</v>
          </cell>
          <cell r="AT84">
            <v>79</v>
          </cell>
        </row>
        <row r="85">
          <cell r="O85">
            <v>30</v>
          </cell>
          <cell r="P85">
            <v>30</v>
          </cell>
          <cell r="Q85">
            <v>30</v>
          </cell>
          <cell r="R85">
            <v>30</v>
          </cell>
          <cell r="AT85">
            <v>80</v>
          </cell>
        </row>
      </sheetData>
      <sheetData sheetId="14">
        <row r="84">
          <cell r="C84">
            <v>30836381.123434048</v>
          </cell>
        </row>
      </sheetData>
      <sheetData sheetId="15"/>
      <sheetData sheetId="16"/>
      <sheetData sheetId="17">
        <row r="6">
          <cell r="CD6">
            <v>4701.6403558476886</v>
          </cell>
        </row>
      </sheetData>
      <sheetData sheetId="18"/>
      <sheetData sheetId="19"/>
      <sheetData sheetId="20"/>
      <sheetData sheetId="21">
        <row r="5">
          <cell r="K5">
            <v>1</v>
          </cell>
          <cell r="L5">
            <v>1</v>
          </cell>
          <cell r="M5">
            <v>1</v>
          </cell>
          <cell r="N5">
            <v>1</v>
          </cell>
          <cell r="O5">
            <v>1</v>
          </cell>
        </row>
        <row r="6">
          <cell r="C6">
            <v>15</v>
          </cell>
          <cell r="K6">
            <v>1</v>
          </cell>
          <cell r="L6">
            <v>1</v>
          </cell>
          <cell r="M6">
            <v>1</v>
          </cell>
          <cell r="N6">
            <v>1</v>
          </cell>
          <cell r="O6">
            <v>1</v>
          </cell>
          <cell r="AN6">
            <v>1396.7741067658608</v>
          </cell>
          <cell r="AO6">
            <v>1900.8161839223185</v>
          </cell>
          <cell r="AP6">
            <v>2428.3559161109729</v>
          </cell>
          <cell r="AQ6">
            <v>2982.3062357738327</v>
          </cell>
          <cell r="AR6">
            <v>4073.3507060351321</v>
          </cell>
          <cell r="BT6">
            <v>7160.6396573852171</v>
          </cell>
          <cell r="BU6">
            <v>9700.756205040987</v>
          </cell>
          <cell r="BV6">
            <v>12334.517379389406</v>
          </cell>
          <cell r="BW6">
            <v>15073.532018450225</v>
          </cell>
          <cell r="BX6">
            <v>20484.384820564243</v>
          </cell>
        </row>
        <row r="7">
          <cell r="K7">
            <v>1</v>
          </cell>
          <cell r="L7">
            <v>1</v>
          </cell>
          <cell r="M7">
            <v>1</v>
          </cell>
          <cell r="N7">
            <v>1</v>
          </cell>
          <cell r="O7">
            <v>1</v>
          </cell>
          <cell r="AN7">
            <v>1990.9233509802352</v>
          </cell>
          <cell r="AO7">
            <v>2714.4321610159036</v>
          </cell>
          <cell r="AP7">
            <v>3472.539008705467</v>
          </cell>
          <cell r="AQ7">
            <v>4278.602721675762</v>
          </cell>
          <cell r="AR7">
            <v>5868.9060272835195</v>
          </cell>
          <cell r="BT7">
            <v>9528.4880276986405</v>
          </cell>
          <cell r="BU7">
            <v>12943.239948278579</v>
          </cell>
          <cell r="BV7">
            <v>16495.874577407849</v>
          </cell>
          <cell r="BW7">
            <v>20239.630522277359</v>
          </cell>
          <cell r="BX7">
            <v>27640.167282001781</v>
          </cell>
        </row>
        <row r="8">
          <cell r="K8">
            <v>1</v>
          </cell>
          <cell r="L8">
            <v>1</v>
          </cell>
          <cell r="M8">
            <v>1</v>
          </cell>
          <cell r="N8">
            <v>1</v>
          </cell>
          <cell r="O8">
            <v>1</v>
          </cell>
          <cell r="AN8">
            <v>2446.6101227808376</v>
          </cell>
          <cell r="AO8">
            <v>3342.2007508468919</v>
          </cell>
          <cell r="AP8">
            <v>4291.3868002461923</v>
          </cell>
          <cell r="AQ8">
            <v>5305.87106867492</v>
          </cell>
          <cell r="AR8">
            <v>7296.3390971695699</v>
          </cell>
          <cell r="BT8">
            <v>11526.731245978093</v>
          </cell>
          <cell r="BU8">
            <v>16000.954650888696</v>
          </cell>
          <cell r="BV8">
            <v>20898.283079899709</v>
          </cell>
          <cell r="BW8">
            <v>26311.103389539378</v>
          </cell>
          <cell r="BX8">
            <v>36832.804640240262</v>
          </cell>
        </row>
        <row r="9">
          <cell r="K9">
            <v>1</v>
          </cell>
          <cell r="L9">
            <v>1</v>
          </cell>
          <cell r="M9">
            <v>1</v>
          </cell>
          <cell r="N9">
            <v>1</v>
          </cell>
          <cell r="O9">
            <v>1</v>
          </cell>
          <cell r="AN9">
            <v>3024.8819825293281</v>
          </cell>
          <cell r="AO9">
            <v>4790.6072772385578</v>
          </cell>
          <cell r="AP9">
            <v>7082.984023099496</v>
          </cell>
          <cell r="AQ9">
            <v>9977.4594785636509</v>
          </cell>
          <cell r="AR9">
            <v>15534.15118210201</v>
          </cell>
          <cell r="BT9">
            <v>14648.342458297248</v>
          </cell>
          <cell r="BU9">
            <v>20648.672849528204</v>
          </cell>
          <cell r="BV9">
            <v>27426.049427400339</v>
          </cell>
          <cell r="BW9">
            <v>35091.790606292016</v>
          </cell>
          <cell r="BX9">
            <v>50080.586864910583</v>
          </cell>
        </row>
        <row r="10">
          <cell r="K10">
            <v>1</v>
          </cell>
          <cell r="L10">
            <v>1</v>
          </cell>
          <cell r="M10">
            <v>1</v>
          </cell>
          <cell r="N10">
            <v>1</v>
          </cell>
          <cell r="O10">
            <v>1</v>
          </cell>
          <cell r="AN10">
            <v>5655.8696880824691</v>
          </cell>
          <cell r="AO10">
            <v>8771.4278297067649</v>
          </cell>
          <cell r="AP10">
            <v>13140.998912475934</v>
          </cell>
          <cell r="AQ10">
            <v>18719.961931259568</v>
          </cell>
          <cell r="AR10">
            <v>29414.798018644091</v>
          </cell>
          <cell r="BT10">
            <v>18530.224790965462</v>
          </cell>
          <cell r="BU10">
            <v>26087.810276769873</v>
          </cell>
          <cell r="BV10">
            <v>34595.792648656992</v>
          </cell>
          <cell r="BW10">
            <v>44207.221908722589</v>
          </cell>
          <cell r="BX10">
            <v>63007.558044456331</v>
          </cell>
        </row>
        <row r="11">
          <cell r="K11">
            <v>1</v>
          </cell>
          <cell r="L11">
            <v>1</v>
          </cell>
          <cell r="M11">
            <v>1</v>
          </cell>
          <cell r="N11">
            <v>1</v>
          </cell>
          <cell r="O11">
            <v>1</v>
          </cell>
          <cell r="AN11">
            <v>9705.2879345172896</v>
          </cell>
          <cell r="AO11">
            <v>14798.750381947651</v>
          </cell>
          <cell r="AP11">
            <v>22014.791442365909</v>
          </cell>
          <cell r="AQ11">
            <v>32724.061214154681</v>
          </cell>
          <cell r="AR11">
            <v>53606.99622079308</v>
          </cell>
          <cell r="BT11">
            <v>22418.668372009484</v>
          </cell>
          <cell r="BU11">
            <v>31587.12783980566</v>
          </cell>
          <cell r="BV11">
            <v>41899.499294645488</v>
          </cell>
          <cell r="BW11">
            <v>53552.031827981795</v>
          </cell>
          <cell r="BX11">
            <v>76579.147270252681</v>
          </cell>
        </row>
        <row r="12">
          <cell r="K12">
            <v>1</v>
          </cell>
          <cell r="L12">
            <v>1</v>
          </cell>
          <cell r="M12">
            <v>1</v>
          </cell>
          <cell r="N12">
            <v>1</v>
          </cell>
          <cell r="O12">
            <v>1</v>
          </cell>
          <cell r="AN12">
            <v>15591.304872810408</v>
          </cell>
          <cell r="AO12">
            <v>24645.064449804973</v>
          </cell>
          <cell r="AP12">
            <v>36411.735317233222</v>
          </cell>
          <cell r="AQ12">
            <v>52632.704929340856</v>
          </cell>
          <cell r="AR12">
            <v>86086.658740086088</v>
          </cell>
          <cell r="BT12">
            <v>26376.051175864399</v>
          </cell>
          <cell r="BU12">
            <v>37169.463957404165</v>
          </cell>
          <cell r="BV12">
            <v>49370.730149821371</v>
          </cell>
          <cell r="BW12">
            <v>63422.911854523103</v>
          </cell>
          <cell r="BX12">
            <v>91238.280487517157</v>
          </cell>
        </row>
        <row r="13">
          <cell r="K13">
            <v>1</v>
          </cell>
          <cell r="L13">
            <v>1</v>
          </cell>
          <cell r="M13">
            <v>1</v>
          </cell>
          <cell r="N13">
            <v>1</v>
          </cell>
          <cell r="O13">
            <v>1</v>
          </cell>
          <cell r="AN13">
            <v>23403.738875144474</v>
          </cell>
          <cell r="AO13">
            <v>37020.310324519138</v>
          </cell>
          <cell r="AP13">
            <v>55030.109375601656</v>
          </cell>
          <cell r="AQ13">
            <v>78197.417693796699</v>
          </cell>
          <cell r="AR13">
            <v>129705.33708005483</v>
          </cell>
          <cell r="BT13">
            <v>30430.279523184498</v>
          </cell>
          <cell r="BU13">
            <v>43092.38117407581</v>
          </cell>
          <cell r="BV13">
            <v>57538.231228878321</v>
          </cell>
          <cell r="BW13">
            <v>74147.744260528663</v>
          </cell>
          <cell r="BX13">
            <v>106871.1737064859</v>
          </cell>
        </row>
        <row r="14">
          <cell r="K14">
            <v>1</v>
          </cell>
          <cell r="L14">
            <v>1</v>
          </cell>
          <cell r="M14">
            <v>1</v>
          </cell>
          <cell r="N14">
            <v>1</v>
          </cell>
          <cell r="O14">
            <v>1</v>
          </cell>
          <cell r="AN14">
            <v>35314.539297873729</v>
          </cell>
          <cell r="AO14">
            <v>54262.372917148416</v>
          </cell>
          <cell r="AP14">
            <v>83322.093684531443</v>
          </cell>
          <cell r="AQ14">
            <v>124276.34613635276</v>
          </cell>
          <cell r="AR14">
            <v>202239.737944005</v>
          </cell>
          <cell r="BT14">
            <v>35486.348554970114</v>
          </cell>
          <cell r="BU14">
            <v>50325.720087114954</v>
          </cell>
          <cell r="BV14">
            <v>67401.298399963227</v>
          </cell>
          <cell r="BW14">
            <v>87414.246866973699</v>
          </cell>
          <cell r="BX14">
            <v>126190.87451349982</v>
          </cell>
        </row>
        <row r="15">
          <cell r="K15">
            <v>1</v>
          </cell>
          <cell r="L15">
            <v>1</v>
          </cell>
          <cell r="M15">
            <v>1</v>
          </cell>
          <cell r="N15">
            <v>1</v>
          </cell>
          <cell r="O15">
            <v>1</v>
          </cell>
          <cell r="AN15">
            <v>51784.277281812538</v>
          </cell>
          <cell r="AO15">
            <v>82719.458479168112</v>
          </cell>
          <cell r="AP15">
            <v>123527.35725768181</v>
          </cell>
          <cell r="AQ15">
            <v>184530.45866886532</v>
          </cell>
          <cell r="AR15">
            <v>302840.87127084483</v>
          </cell>
          <cell r="BT15">
            <v>40922.469586145067</v>
          </cell>
          <cell r="BU15">
            <v>58240.814409154846</v>
          </cell>
          <cell r="BV15">
            <v>78214.40142924161</v>
          </cell>
          <cell r="BW15">
            <v>100717.2870526905</v>
          </cell>
          <cell r="BX15">
            <v>144792.16193107751</v>
          </cell>
        </row>
        <row r="16">
          <cell r="K16">
            <v>1</v>
          </cell>
          <cell r="L16">
            <v>1</v>
          </cell>
          <cell r="M16">
            <v>1</v>
          </cell>
          <cell r="N16">
            <v>1</v>
          </cell>
          <cell r="O16">
            <v>1</v>
          </cell>
          <cell r="AN16">
            <v>73275.067943931761</v>
          </cell>
          <cell r="AO16">
            <v>117158.29313639214</v>
          </cell>
          <cell r="AP16">
            <v>176546.47812592014</v>
          </cell>
          <cell r="AQ16">
            <v>252717.509759284</v>
          </cell>
          <cell r="AR16">
            <v>398048.4988374901</v>
          </cell>
          <cell r="BT16">
            <v>46702.362887611627</v>
          </cell>
          <cell r="BU16">
            <v>66060.963864065387</v>
          </cell>
          <cell r="BV16">
            <v>88141.479382047459</v>
          </cell>
          <cell r="BW16">
            <v>115184.35705915635</v>
          </cell>
          <cell r="BX16">
            <v>181783.35601381876</v>
          </cell>
        </row>
        <row r="17">
          <cell r="K17">
            <v>1</v>
          </cell>
          <cell r="L17">
            <v>1</v>
          </cell>
          <cell r="M17">
            <v>1</v>
          </cell>
          <cell r="N17">
            <v>1</v>
          </cell>
          <cell r="O17">
            <v>1</v>
          </cell>
          <cell r="AN17">
            <v>101022.35025835111</v>
          </cell>
          <cell r="AO17">
            <v>157468.38909520672</v>
          </cell>
          <cell r="AP17">
            <v>228618.63615715751</v>
          </cell>
          <cell r="AQ17">
            <v>319174.97485420422</v>
          </cell>
          <cell r="AR17">
            <v>523991.49172979506</v>
          </cell>
          <cell r="BT17">
            <v>51977.847186080078</v>
          </cell>
          <cell r="BU17">
            <v>73514.355848467618</v>
          </cell>
          <cell r="BV17">
            <v>104306.57219918576</v>
          </cell>
          <cell r="BW17">
            <v>145865.72396926422</v>
          </cell>
          <cell r="BX17">
            <v>224232.57098753055</v>
          </cell>
        </row>
        <row r="18">
          <cell r="K18">
            <v>1</v>
          </cell>
          <cell r="L18">
            <v>1</v>
          </cell>
          <cell r="M18">
            <v>1</v>
          </cell>
          <cell r="N18">
            <v>1</v>
          </cell>
          <cell r="O18">
            <v>1</v>
          </cell>
          <cell r="AN18">
            <v>129873.16435989831</v>
          </cell>
          <cell r="AO18">
            <v>197005.06334826181</v>
          </cell>
          <cell r="AP18">
            <v>281430.32102383452</v>
          </cell>
          <cell r="AQ18">
            <v>424557.68088468019</v>
          </cell>
          <cell r="AR18">
            <v>707345.17476836045</v>
          </cell>
          <cell r="BT18">
            <v>59214.673257327682</v>
          </cell>
          <cell r="BU18">
            <v>89959.481923297251</v>
          </cell>
          <cell r="BV18">
            <v>128688.10222325771</v>
          </cell>
          <cell r="BW18">
            <v>175460.50640125579</v>
          </cell>
          <cell r="BX18">
            <v>266556.94805781881</v>
          </cell>
        </row>
        <row r="19">
          <cell r="K19">
            <v>1</v>
          </cell>
          <cell r="L19">
            <v>1</v>
          </cell>
          <cell r="M19">
            <v>1</v>
          </cell>
          <cell r="N19">
            <v>1</v>
          </cell>
          <cell r="O19">
            <v>1</v>
          </cell>
          <cell r="AN19">
            <v>157055.42017861429</v>
          </cell>
          <cell r="AO19">
            <v>240922.48135310682</v>
          </cell>
          <cell r="AP19">
            <v>369046.59881532349</v>
          </cell>
          <cell r="AQ19">
            <v>540629.37636648724</v>
          </cell>
          <cell r="AR19">
            <v>852327.42978573393</v>
          </cell>
          <cell r="BT19">
            <v>71763.884441161819</v>
          </cell>
          <cell r="BU19">
            <v>107251.84656612531</v>
          </cell>
          <cell r="BV19">
            <v>149736.97756511517</v>
          </cell>
          <cell r="BW19">
            <v>203699.8067372439</v>
          </cell>
          <cell r="BX19">
            <v>330630.72438967688</v>
          </cell>
        </row>
        <row r="20">
          <cell r="K20">
            <v>1</v>
          </cell>
          <cell r="L20">
            <v>1</v>
          </cell>
          <cell r="M20">
            <v>1</v>
          </cell>
          <cell r="N20">
            <v>1</v>
          </cell>
          <cell r="O20">
            <v>1</v>
          </cell>
          <cell r="AN20">
            <v>196599.24815194897</v>
          </cell>
          <cell r="AO20">
            <v>312533.19593776955</v>
          </cell>
          <cell r="AP20">
            <v>464983.54551561794</v>
          </cell>
          <cell r="AQ20">
            <v>653191.23099301965</v>
          </cell>
          <cell r="AR20">
            <v>1051621.7981728842</v>
          </cell>
          <cell r="BT20">
            <v>84110.860530630001</v>
          </cell>
          <cell r="BU20">
            <v>123782.07838981092</v>
          </cell>
          <cell r="BV20">
            <v>176241.16228563202</v>
          </cell>
          <cell r="BW20">
            <v>254233.87538379157</v>
          </cell>
          <cell r="BX20">
            <v>414435.81921612524</v>
          </cell>
        </row>
        <row r="21">
          <cell r="K21">
            <v>1</v>
          </cell>
          <cell r="L21">
            <v>1</v>
          </cell>
          <cell r="M21">
            <v>1</v>
          </cell>
          <cell r="N21">
            <v>1</v>
          </cell>
          <cell r="O21">
            <v>1</v>
          </cell>
          <cell r="AN21">
            <v>249225.17995330039</v>
          </cell>
          <cell r="AO21">
            <v>384666.06894470553</v>
          </cell>
          <cell r="AP21">
            <v>554323.19432180619</v>
          </cell>
          <cell r="AQ21">
            <v>800946.63148725161</v>
          </cell>
          <cell r="AR21">
            <v>1342705.541107499</v>
          </cell>
          <cell r="BT21">
            <v>96258.747305106124</v>
          </cell>
          <cell r="BU21">
            <v>146685.20639319249</v>
          </cell>
          <cell r="BV21">
            <v>216349.74045902502</v>
          </cell>
          <cell r="BW21">
            <v>315488.73478955403</v>
          </cell>
          <cell r="BX21">
            <v>525389.48188674089</v>
          </cell>
        </row>
        <row r="22">
          <cell r="K22">
            <v>1</v>
          </cell>
          <cell r="L22">
            <v>1</v>
          </cell>
          <cell r="M22">
            <v>1</v>
          </cell>
          <cell r="N22">
            <v>1</v>
          </cell>
          <cell r="O22">
            <v>1</v>
          </cell>
          <cell r="AN22">
            <v>299602.17788775836</v>
          </cell>
          <cell r="AO22">
            <v>452038.66447242448</v>
          </cell>
          <cell r="AP22">
            <v>665437.04360309965</v>
          </cell>
          <cell r="AQ22">
            <v>982770.81316931359</v>
          </cell>
          <cell r="AR22">
            <v>1632571.6651277228</v>
          </cell>
          <cell r="BT22">
            <v>114998.37200503108</v>
          </cell>
          <cell r="BU22">
            <v>176931.7884043894</v>
          </cell>
          <cell r="BV22">
            <v>262137.88514169669</v>
          </cell>
          <cell r="BW22">
            <v>384795.45290552883</v>
          </cell>
          <cell r="BX22">
            <v>623814.17735253042</v>
          </cell>
        </row>
        <row r="23">
          <cell r="K23">
            <v>1</v>
          </cell>
          <cell r="L23">
            <v>1</v>
          </cell>
          <cell r="M23">
            <v>1</v>
          </cell>
          <cell r="N23">
            <v>1</v>
          </cell>
          <cell r="O23">
            <v>1</v>
          </cell>
          <cell r="AN23">
            <v>350622.98178260215</v>
          </cell>
          <cell r="AO23">
            <v>549018.42169730912</v>
          </cell>
          <cell r="AP23">
            <v>825945.2634026591</v>
          </cell>
          <cell r="AQ23">
            <v>1225223.7899247054</v>
          </cell>
          <cell r="AR23">
            <v>2010360.7798739928</v>
          </cell>
          <cell r="BT23">
            <v>137903.9008360774</v>
          </cell>
          <cell r="BU23">
            <v>216064.02244564978</v>
          </cell>
          <cell r="BV23">
            <v>323319.50489124667</v>
          </cell>
          <cell r="BW23">
            <v>468119.39190053346</v>
          </cell>
          <cell r="BX23">
            <v>746771.71139534644</v>
          </cell>
        </row>
        <row r="24">
          <cell r="K24">
            <v>1</v>
          </cell>
          <cell r="L24">
            <v>1</v>
          </cell>
          <cell r="M24">
            <v>1</v>
          </cell>
          <cell r="N24">
            <v>1</v>
          </cell>
          <cell r="O24">
            <v>1</v>
          </cell>
          <cell r="AN24">
            <v>425570.24116352404</v>
          </cell>
          <cell r="AO24">
            <v>668656.75772410631</v>
          </cell>
          <cell r="AP24">
            <v>1011315.1657287776</v>
          </cell>
          <cell r="AQ24">
            <v>1485209.9270647287</v>
          </cell>
          <cell r="AR24">
            <v>2388423.0564926621</v>
          </cell>
          <cell r="BT24">
            <v>167310.67215998156</v>
          </cell>
          <cell r="BU24">
            <v>261667.08994836765</v>
          </cell>
          <cell r="BV24">
            <v>386940.95607077586</v>
          </cell>
          <cell r="BW24">
            <v>552736.05516655813</v>
          </cell>
          <cell r="BX24">
            <v>877704.85492873087</v>
          </cell>
        </row>
        <row r="25">
          <cell r="K25">
            <v>1</v>
          </cell>
          <cell r="L25">
            <v>1</v>
          </cell>
          <cell r="M25">
            <v>1</v>
          </cell>
          <cell r="N25">
            <v>1</v>
          </cell>
          <cell r="O25">
            <v>1</v>
          </cell>
          <cell r="AN25">
            <v>512250.8551071086</v>
          </cell>
          <cell r="AO25">
            <v>810581.64332618273</v>
          </cell>
          <cell r="AP25">
            <v>1213617.7356318654</v>
          </cell>
          <cell r="AQ25">
            <v>1745208.1833244697</v>
          </cell>
          <cell r="AR25">
            <v>2763331.0397482403</v>
          </cell>
          <cell r="BT25">
            <v>200351.10067246875</v>
          </cell>
          <cell r="BU25">
            <v>310050.56868931535</v>
          </cell>
          <cell r="BV25">
            <v>452783.57607986307</v>
          </cell>
          <cell r="BW25">
            <v>642177.75711211341</v>
          </cell>
          <cell r="BX25">
            <v>1008522.4030282049</v>
          </cell>
        </row>
        <row r="26">
          <cell r="K26">
            <v>1</v>
          </cell>
          <cell r="L26">
            <v>1</v>
          </cell>
          <cell r="M26">
            <v>1</v>
          </cell>
          <cell r="N26">
            <v>1</v>
          </cell>
          <cell r="O26">
            <v>1</v>
          </cell>
          <cell r="AN26">
            <v>620636.91734006582</v>
          </cell>
          <cell r="AO26">
            <v>972382.32728141872</v>
          </cell>
          <cell r="AP26">
            <v>1430553.5526965151</v>
          </cell>
          <cell r="AQ26">
            <v>2030368.5723014902</v>
          </cell>
          <cell r="AR26">
            <v>3175851.9266700353</v>
          </cell>
          <cell r="BT26">
            <v>236671.56835126152</v>
          </cell>
          <cell r="BU26">
            <v>362711.19952548551</v>
          </cell>
          <cell r="BV26">
            <v>526842.06519518758</v>
          </cell>
          <cell r="BW26">
            <v>741753.18729246606</v>
          </cell>
          <cell r="BX26">
            <v>1140566.9207733318</v>
          </cell>
        </row>
        <row r="27">
          <cell r="K27">
            <v>1</v>
          </cell>
          <cell r="L27">
            <v>1</v>
          </cell>
          <cell r="M27">
            <v>1</v>
          </cell>
          <cell r="N27">
            <v>1</v>
          </cell>
          <cell r="O27">
            <v>1</v>
          </cell>
          <cell r="AN27">
            <v>740998.28665793024</v>
          </cell>
          <cell r="AO27">
            <v>1141624.0698950458</v>
          </cell>
          <cell r="AP27">
            <v>1661693.9601888722</v>
          </cell>
          <cell r="AQ27">
            <v>2321920.7322059455</v>
          </cell>
          <cell r="AR27">
            <v>3599466.4890318215</v>
          </cell>
          <cell r="BT27">
            <v>275845.10879400501</v>
          </cell>
          <cell r="BU27">
            <v>420489.36236193078</v>
          </cell>
          <cell r="BV27">
            <v>607554.20614393684</v>
          </cell>
          <cell r="BW27">
            <v>836229.86256194673</v>
          </cell>
          <cell r="BX27">
            <v>1288261.2742360155</v>
          </cell>
        </row>
        <row r="28">
          <cell r="K28">
            <v>1</v>
          </cell>
          <cell r="L28">
            <v>1</v>
          </cell>
          <cell r="M28">
            <v>1</v>
          </cell>
          <cell r="N28">
            <v>1</v>
          </cell>
          <cell r="O28">
            <v>1</v>
          </cell>
          <cell r="AN28">
            <v>863246.82483933319</v>
          </cell>
          <cell r="AO28">
            <v>1314068.4521199544</v>
          </cell>
          <cell r="AP28">
            <v>1883265.0104458902</v>
          </cell>
          <cell r="AQ28">
            <v>2611666.934364228</v>
          </cell>
          <cell r="AR28">
            <v>3951066.8655217779</v>
          </cell>
          <cell r="BT28">
            <v>317821.40556464531</v>
          </cell>
          <cell r="BU28">
            <v>480705.38185829285</v>
          </cell>
          <cell r="BV28">
            <v>680319.4214595065</v>
          </cell>
          <cell r="BW28">
            <v>928975.22102842759</v>
          </cell>
          <cell r="BX28">
            <v>1460329.4476601549</v>
          </cell>
        </row>
        <row r="29">
          <cell r="K29">
            <v>1</v>
          </cell>
          <cell r="L29">
            <v>1</v>
          </cell>
          <cell r="M29">
            <v>1</v>
          </cell>
          <cell r="N29">
            <v>1</v>
          </cell>
          <cell r="O29">
            <v>1</v>
          </cell>
          <cell r="AN29">
            <v>992076.62525710033</v>
          </cell>
          <cell r="AO29">
            <v>1495095.7572682411</v>
          </cell>
          <cell r="AP29">
            <v>2129997.3962234198</v>
          </cell>
          <cell r="AQ29">
            <v>2895229.7125308025</v>
          </cell>
          <cell r="AR29">
            <v>4393170.4806824187</v>
          </cell>
          <cell r="BT29">
            <v>362807.60733926098</v>
          </cell>
          <cell r="BU29">
            <v>540569.28061813442</v>
          </cell>
          <cell r="BV29">
            <v>759296.41371608269</v>
          </cell>
          <cell r="BW29">
            <v>1061934.3919172916</v>
          </cell>
          <cell r="BX29">
            <v>1657667.0710405849</v>
          </cell>
        </row>
        <row r="30">
          <cell r="K30">
            <v>1</v>
          </cell>
          <cell r="L30">
            <v>1</v>
          </cell>
          <cell r="M30">
            <v>1</v>
          </cell>
          <cell r="N30">
            <v>1</v>
          </cell>
          <cell r="O30">
            <v>1</v>
          </cell>
          <cell r="AN30">
            <v>1123017.5730518471</v>
          </cell>
          <cell r="AO30">
            <v>1682103.386591495</v>
          </cell>
          <cell r="AP30">
            <v>2359636.6489462215</v>
          </cell>
          <cell r="AQ30">
            <v>3187343.9748623492</v>
          </cell>
          <cell r="AR30">
            <v>4992669.990077829</v>
          </cell>
          <cell r="BT30">
            <v>405969.7576202543</v>
          </cell>
          <cell r="BU30">
            <v>600428.87321454484</v>
          </cell>
          <cell r="BV30">
            <v>858981.0803104433</v>
          </cell>
          <cell r="BW30">
            <v>1204890.9156056703</v>
          </cell>
          <cell r="BX30">
            <v>1833698.9398004571</v>
          </cell>
        </row>
        <row r="31">
          <cell r="K31">
            <v>1</v>
          </cell>
          <cell r="L31">
            <v>1</v>
          </cell>
          <cell r="M31">
            <v>1</v>
          </cell>
          <cell r="N31">
            <v>1</v>
          </cell>
          <cell r="O31">
            <v>1</v>
          </cell>
          <cell r="AN31">
            <v>1259906.8087416203</v>
          </cell>
          <cell r="AO31">
            <v>1863549.7685082695</v>
          </cell>
          <cell r="AP31">
            <v>2592212.6406274838</v>
          </cell>
          <cell r="AQ31">
            <v>3604422.6788496408</v>
          </cell>
          <cell r="AR31">
            <v>5627985.3265043134</v>
          </cell>
          <cell r="BT31">
            <v>449786.8676968693</v>
          </cell>
          <cell r="BU31">
            <v>675361.5272190501</v>
          </cell>
          <cell r="BV31">
            <v>972800.42962517822</v>
          </cell>
          <cell r="BW31">
            <v>1334142.3757224914</v>
          </cell>
          <cell r="BX31">
            <v>2023857.2974296978</v>
          </cell>
        </row>
        <row r="32">
          <cell r="K32">
            <v>1</v>
          </cell>
          <cell r="L32">
            <v>1</v>
          </cell>
          <cell r="M32">
            <v>1</v>
          </cell>
          <cell r="N32">
            <v>1</v>
          </cell>
          <cell r="O32">
            <v>1</v>
          </cell>
          <cell r="AN32">
            <v>1393968.0497027789</v>
          </cell>
          <cell r="AO32">
            <v>2044523.8368275478</v>
          </cell>
          <cell r="AP32">
            <v>2904778.6129870811</v>
          </cell>
          <cell r="AQ32">
            <v>4068485.688310259</v>
          </cell>
          <cell r="AR32">
            <v>6222237.7346864492</v>
          </cell>
          <cell r="BT32">
            <v>504713.21947710408</v>
          </cell>
          <cell r="BU32">
            <v>763927.63651536126</v>
          </cell>
          <cell r="BV32">
            <v>1082743.1279994191</v>
          </cell>
          <cell r="BW32">
            <v>1470405.8379896521</v>
          </cell>
          <cell r="BX32">
            <v>2239613.0774900927</v>
          </cell>
        </row>
        <row r="33">
          <cell r="K33">
            <v>1</v>
          </cell>
          <cell r="L33">
            <v>1</v>
          </cell>
          <cell r="M33">
            <v>1</v>
          </cell>
          <cell r="N33">
            <v>1</v>
          </cell>
          <cell r="O33">
            <v>1</v>
          </cell>
          <cell r="AN33">
            <v>1527419.2565524313</v>
          </cell>
          <cell r="AO33">
            <v>2273716.8800757085</v>
          </cell>
          <cell r="AP33">
            <v>3271656.0226087365</v>
          </cell>
          <cell r="AQ33">
            <v>4506887.1348339226</v>
          </cell>
          <cell r="AR33">
            <v>6895260.4609221863</v>
          </cell>
          <cell r="BT33">
            <v>570022.32304833597</v>
          </cell>
          <cell r="BU33">
            <v>851481.80540239799</v>
          </cell>
          <cell r="BV33">
            <v>1190469.8483875834</v>
          </cell>
          <cell r="BW33">
            <v>1621694.279309554</v>
          </cell>
          <cell r="BX33">
            <v>2481034.1128274021</v>
          </cell>
        </row>
        <row r="34">
          <cell r="K34">
            <v>1</v>
          </cell>
          <cell r="L34">
            <v>1</v>
          </cell>
          <cell r="M34">
            <v>1</v>
          </cell>
          <cell r="N34">
            <v>1</v>
          </cell>
          <cell r="O34">
            <v>1</v>
          </cell>
          <cell r="AN34">
            <v>1695157.6340016117</v>
          </cell>
          <cell r="AO34">
            <v>2571371.7801535297</v>
          </cell>
          <cell r="AP34">
            <v>3663035.8370912066</v>
          </cell>
          <cell r="AQ34">
            <v>5002529.9819450835</v>
          </cell>
          <cell r="AR34">
            <v>7849333.4739814354</v>
          </cell>
          <cell r="BT34">
            <v>635636.86051321984</v>
          </cell>
          <cell r="BU34">
            <v>938882.62472762726</v>
          </cell>
          <cell r="BV34">
            <v>1317753.9736778906</v>
          </cell>
          <cell r="BW34">
            <v>1801647.7934012418</v>
          </cell>
          <cell r="BX34">
            <v>2756131.8420956293</v>
          </cell>
        </row>
        <row r="35">
          <cell r="K35">
            <v>1</v>
          </cell>
          <cell r="L35">
            <v>1</v>
          </cell>
          <cell r="M35">
            <v>1</v>
          </cell>
          <cell r="N35">
            <v>1</v>
          </cell>
          <cell r="O35">
            <v>1</v>
          </cell>
          <cell r="AN35">
            <v>1912167.5226399626</v>
          </cell>
          <cell r="AO35">
            <v>2873740.6277099019</v>
          </cell>
          <cell r="AP35">
            <v>4037060.2221313142</v>
          </cell>
          <cell r="AQ35">
            <v>5600375.5931247147</v>
          </cell>
          <cell r="AR35">
            <v>8814594.1549154148</v>
          </cell>
          <cell r="BT35">
            <v>699357.77377119008</v>
          </cell>
          <cell r="BU35">
            <v>1033621.3982958496</v>
          </cell>
          <cell r="BV35">
            <v>1453551.3585009477</v>
          </cell>
          <cell r="BW35">
            <v>1984453.4745389931</v>
          </cell>
          <cell r="BX35">
            <v>3031673.3643726571</v>
          </cell>
        </row>
        <row r="36">
          <cell r="K36">
            <v>1</v>
          </cell>
          <cell r="L36">
            <v>1</v>
          </cell>
          <cell r="M36">
            <v>1</v>
          </cell>
          <cell r="N36">
            <v>1</v>
          </cell>
          <cell r="O36">
            <v>1</v>
          </cell>
          <cell r="AN36">
            <v>2136690.9780670763</v>
          </cell>
          <cell r="AO36">
            <v>3165782.4808663465</v>
          </cell>
          <cell r="AP36">
            <v>4482603.4415477468</v>
          </cell>
          <cell r="AQ36">
            <v>6279755.5381206218</v>
          </cell>
          <cell r="AR36">
            <v>9995298.5153851993</v>
          </cell>
          <cell r="BT36">
            <v>768457.66736586578</v>
          </cell>
          <cell r="BU36">
            <v>1139653.3082561365</v>
          </cell>
          <cell r="BV36">
            <v>1600548.128484251</v>
          </cell>
          <cell r="BW36">
            <v>2180346.1133837528</v>
          </cell>
          <cell r="BX36">
            <v>3287006.8797769137</v>
          </cell>
        </row>
        <row r="37">
          <cell r="K37">
            <v>1</v>
          </cell>
          <cell r="L37">
            <v>1</v>
          </cell>
          <cell r="M37">
            <v>1</v>
          </cell>
          <cell r="N37">
            <v>1</v>
          </cell>
          <cell r="O37">
            <v>1</v>
          </cell>
          <cell r="AN37">
            <v>2348582.4970042678</v>
          </cell>
          <cell r="AO37">
            <v>3489153.2702314612</v>
          </cell>
          <cell r="AP37">
            <v>5023288.7467774488</v>
          </cell>
          <cell r="AQ37">
            <v>7069933.2643679772</v>
          </cell>
          <cell r="AR37">
            <v>11236723.476036299</v>
          </cell>
          <cell r="BT37">
            <v>845389.32019050792</v>
          </cell>
          <cell r="BU37">
            <v>1252489.8234837125</v>
          </cell>
          <cell r="BV37">
            <v>1756449.5088623082</v>
          </cell>
          <cell r="BW37">
            <v>2373013.5113998069</v>
          </cell>
          <cell r="BX37">
            <v>3555471.5436894912</v>
          </cell>
        </row>
        <row r="38">
          <cell r="K38">
            <v>1</v>
          </cell>
          <cell r="L38">
            <v>1</v>
          </cell>
          <cell r="M38">
            <v>1</v>
          </cell>
          <cell r="N38">
            <v>1</v>
          </cell>
          <cell r="O38">
            <v>1</v>
          </cell>
          <cell r="AN38">
            <v>2576974.0642189961</v>
          </cell>
          <cell r="AO38">
            <v>3899234.0125316698</v>
          </cell>
          <cell r="AP38">
            <v>5602632.6064709341</v>
          </cell>
          <cell r="AQ38">
            <v>7943777.2986756861</v>
          </cell>
          <cell r="AR38">
            <v>12370400.220425293</v>
          </cell>
          <cell r="BT38">
            <v>927865.21559491672</v>
          </cell>
          <cell r="BU38">
            <v>1370732.6408354812</v>
          </cell>
          <cell r="BV38">
            <v>1915018.1534674554</v>
          </cell>
          <cell r="BW38">
            <v>2561986.8705784315</v>
          </cell>
          <cell r="BX38">
            <v>3916088.347954608</v>
          </cell>
        </row>
        <row r="39">
          <cell r="K39">
            <v>1</v>
          </cell>
          <cell r="L39">
            <v>1</v>
          </cell>
          <cell r="M39">
            <v>1</v>
          </cell>
          <cell r="N39">
            <v>1</v>
          </cell>
          <cell r="O39">
            <v>1</v>
          </cell>
          <cell r="AN39">
            <v>2887529.4992779372</v>
          </cell>
          <cell r="AO39">
            <v>4352414.843981009</v>
          </cell>
          <cell r="AP39">
            <v>6325842.8485167399</v>
          </cell>
          <cell r="AQ39">
            <v>8860237.8541795723</v>
          </cell>
          <cell r="AR39">
            <v>13607090.50454592</v>
          </cell>
          <cell r="BT39">
            <v>1017410.8728215882</v>
          </cell>
          <cell r="BU39">
            <v>1501402.9521985995</v>
          </cell>
          <cell r="BV39">
            <v>2071416.1644008995</v>
          </cell>
          <cell r="BW39">
            <v>2800160.5360928592</v>
          </cell>
          <cell r="BX39">
            <v>4321560.7176449103</v>
          </cell>
        </row>
        <row r="40">
          <cell r="K40">
            <v>1</v>
          </cell>
          <cell r="L40">
            <v>1</v>
          </cell>
          <cell r="M40">
            <v>1</v>
          </cell>
          <cell r="N40">
            <v>1</v>
          </cell>
          <cell r="O40">
            <v>1</v>
          </cell>
          <cell r="AN40">
            <v>3220374.5732205245</v>
          </cell>
          <cell r="AO40">
            <v>4907605.4289386747</v>
          </cell>
          <cell r="AP40">
            <v>7102395.2636341453</v>
          </cell>
          <cell r="AQ40">
            <v>9734468.7328935452</v>
          </cell>
          <cell r="AR40">
            <v>15402383.134465806</v>
          </cell>
          <cell r="BT40">
            <v>1113383.5319225062</v>
          </cell>
          <cell r="BU40">
            <v>1624030.9892852842</v>
          </cell>
          <cell r="BV40">
            <v>2241291.2503545373</v>
          </cell>
          <cell r="BW40">
            <v>3086793.7138578543</v>
          </cell>
          <cell r="BX40">
            <v>4698511.6259232638</v>
          </cell>
        </row>
        <row r="41">
          <cell r="AN41">
            <v>3615695.7338900752</v>
          </cell>
          <cell r="AO41">
            <v>5506893.4170571109</v>
          </cell>
          <cell r="AP41">
            <v>7793344.4011131935</v>
          </cell>
          <cell r="AQ41">
            <v>10756634.078550572</v>
          </cell>
          <cell r="AR41">
            <v>17329096.803796977</v>
          </cell>
          <cell r="BT41">
            <v>1203964.8476864879</v>
          </cell>
          <cell r="BU41">
            <v>1753630.1623457959</v>
          </cell>
          <cell r="BV41">
            <v>2467832.0323970797</v>
          </cell>
          <cell r="BW41">
            <v>3374908.8140722327</v>
          </cell>
          <cell r="BX41">
            <v>5059488.5552318785</v>
          </cell>
        </row>
        <row r="42">
          <cell r="AN42">
            <v>4049599.1392509355</v>
          </cell>
          <cell r="AO42">
            <v>6066660.5837941905</v>
          </cell>
          <cell r="AP42">
            <v>8532359.3519136254</v>
          </cell>
          <cell r="AQ42">
            <v>12170570.998438753</v>
          </cell>
          <cell r="AR42">
            <v>19363346.196124285</v>
          </cell>
          <cell r="BT42">
            <v>1297798.736631037</v>
          </cell>
          <cell r="BU42">
            <v>1919178.7415436413</v>
          </cell>
          <cell r="BV42">
            <v>2710132.1031465526</v>
          </cell>
          <cell r="BW42">
            <v>3639815.1235574889</v>
          </cell>
          <cell r="BX42">
            <v>5532421.3732534219</v>
          </cell>
        </row>
        <row r="43">
          <cell r="AN43">
            <v>4475535.1933730142</v>
          </cell>
          <cell r="AO43">
            <v>6638946.5701740487</v>
          </cell>
          <cell r="AP43">
            <v>9604050.3305422049</v>
          </cell>
          <cell r="AQ43">
            <v>13688770.854029048</v>
          </cell>
          <cell r="AR43">
            <v>21313038.042518869</v>
          </cell>
          <cell r="BT43">
            <v>1414970.8524949364</v>
          </cell>
          <cell r="BU43">
            <v>2106813.5584557788</v>
          </cell>
          <cell r="BV43">
            <v>2932365.7125168261</v>
          </cell>
          <cell r="BW43">
            <v>3924255.479522788</v>
          </cell>
          <cell r="BX43">
            <v>6078996.0128223086</v>
          </cell>
        </row>
        <row r="44">
          <cell r="K44" t="str">
            <v>兵营等级对应累计训练次数</v>
          </cell>
          <cell r="L44"/>
          <cell r="M44"/>
          <cell r="N44"/>
          <cell r="O44"/>
          <cell r="AN44">
            <v>4900021.2749485932</v>
          </cell>
          <cell r="AO44">
            <v>7389466.6046679653</v>
          </cell>
          <cell r="AP44">
            <v>10829819.078078112</v>
          </cell>
          <cell r="AQ44">
            <v>15115528.545534672</v>
          </cell>
          <cell r="AR44">
            <v>23675586.02985226</v>
          </cell>
          <cell r="BT44">
            <v>1554146.6668496102</v>
          </cell>
          <cell r="BU44">
            <v>2290852.9887295314</v>
          </cell>
          <cell r="BV44">
            <v>3162018.0192249506</v>
          </cell>
          <cell r="BW44">
            <v>4315562.3479274781</v>
          </cell>
          <cell r="BX44">
            <v>6706257.4566162629</v>
          </cell>
        </row>
        <row r="45">
          <cell r="K45" t="str">
            <v>非r</v>
          </cell>
          <cell r="L45" t="str">
            <v>小r</v>
          </cell>
          <cell r="M45" t="str">
            <v>中r</v>
          </cell>
          <cell r="N45" t="str">
            <v>大r</v>
          </cell>
          <cell r="O45" t="str">
            <v>超r</v>
          </cell>
          <cell r="AN45">
            <v>5425697.9566580653</v>
          </cell>
          <cell r="AO45">
            <v>8351830.8741672998</v>
          </cell>
          <cell r="AP45">
            <v>12075049.760230435</v>
          </cell>
          <cell r="AQ45">
            <v>16684480.796829941</v>
          </cell>
          <cell r="AR45">
            <v>26857467.553484228</v>
          </cell>
          <cell r="BT45">
            <v>1696331.3970823842</v>
          </cell>
          <cell r="BU45">
            <v>2471155.492630274</v>
          </cell>
          <cell r="BV45">
            <v>3450182.5400379878</v>
          </cell>
          <cell r="BW45">
            <v>4755400.8346290076</v>
          </cell>
          <cell r="BX45">
            <v>7462177.0371873658</v>
          </cell>
        </row>
        <row r="46">
          <cell r="K46">
            <v>40</v>
          </cell>
          <cell r="L46">
            <v>40</v>
          </cell>
          <cell r="M46">
            <v>40</v>
          </cell>
          <cell r="N46">
            <v>40</v>
          </cell>
          <cell r="O46">
            <v>40</v>
          </cell>
          <cell r="AN46">
            <v>6152829.0462678801</v>
          </cell>
          <cell r="AO46">
            <v>9380437.7886669375</v>
          </cell>
          <cell r="AP46">
            <v>13334638.729162997</v>
          </cell>
          <cell r="AQ46">
            <v>18803332.758971717</v>
          </cell>
          <cell r="AR46">
            <v>30409314.315019686</v>
          </cell>
          <cell r="BT46">
            <v>1832562.0950372561</v>
          </cell>
          <cell r="BU46">
            <v>2681762.6847731988</v>
          </cell>
          <cell r="BV46">
            <v>3803294.4371679765</v>
          </cell>
          <cell r="BW46">
            <v>5278344.1219015177</v>
          </cell>
          <cell r="BX46">
            <v>8290073.1286574695</v>
          </cell>
        </row>
        <row r="47">
          <cell r="K47">
            <v>60</v>
          </cell>
          <cell r="L47">
            <v>60</v>
          </cell>
          <cell r="M47">
            <v>60</v>
          </cell>
          <cell r="N47">
            <v>60</v>
          </cell>
          <cell r="O47">
            <v>60</v>
          </cell>
          <cell r="AN47">
            <v>6926082.3200936811</v>
          </cell>
          <cell r="AO47">
            <v>10385616.841485186</v>
          </cell>
          <cell r="AP47">
            <v>14871931.806845944</v>
          </cell>
          <cell r="AQ47">
            <v>21308773.419186749</v>
          </cell>
          <cell r="AR47">
            <v>34763813.577270888</v>
          </cell>
          <cell r="BT47">
            <v>1980696.0944711829</v>
          </cell>
          <cell r="BU47">
            <v>2963553.5634252811</v>
          </cell>
          <cell r="BV47">
            <v>4209155.1412374396</v>
          </cell>
          <cell r="BW47">
            <v>5873561.6493139528</v>
          </cell>
          <cell r="BX47">
            <v>9189553.304829631</v>
          </cell>
        </row>
        <row r="48">
          <cell r="K48">
            <v>140</v>
          </cell>
          <cell r="L48">
            <v>140</v>
          </cell>
          <cell r="M48">
            <v>140</v>
          </cell>
          <cell r="N48">
            <v>140</v>
          </cell>
          <cell r="O48">
            <v>140</v>
          </cell>
          <cell r="AN48">
            <v>7638195.9487358956</v>
          </cell>
          <cell r="AO48">
            <v>11425818.939733377</v>
          </cell>
          <cell r="AP48">
            <v>16805071.249988575</v>
          </cell>
          <cell r="AQ48">
            <v>24066278.151614845</v>
          </cell>
          <cell r="AR48">
            <v>39152562.52503626</v>
          </cell>
          <cell r="BT48">
            <v>2180329.3086260101</v>
          </cell>
          <cell r="BU48">
            <v>3255162.7671977528</v>
          </cell>
          <cell r="BV48">
            <v>4668411.0708478643</v>
          </cell>
          <cell r="BW48">
            <v>6477678.5703459727</v>
          </cell>
          <cell r="BX48">
            <v>10096108.212516202</v>
          </cell>
        </row>
        <row r="49">
          <cell r="K49">
            <v>180</v>
          </cell>
          <cell r="L49">
            <v>180</v>
          </cell>
          <cell r="M49">
            <v>180</v>
          </cell>
          <cell r="N49">
            <v>180</v>
          </cell>
          <cell r="O49">
            <v>180</v>
          </cell>
          <cell r="AN49">
            <v>8401420.4382250439</v>
          </cell>
          <cell r="AO49">
            <v>12914951.79945196</v>
          </cell>
          <cell r="AP49">
            <v>18863076.711757891</v>
          </cell>
          <cell r="AQ49">
            <v>27213882.88589143</v>
          </cell>
          <cell r="AR49">
            <v>45320056.243073694</v>
          </cell>
          <cell r="BT49">
            <v>2394290.8897979781</v>
          </cell>
          <cell r="BU49">
            <v>3609029.3363476857</v>
          </cell>
          <cell r="BV49">
            <v>5151809.8674834892</v>
          </cell>
          <cell r="BW49">
            <v>7127858.5084736329</v>
          </cell>
          <cell r="BX49">
            <v>11045840.339611851</v>
          </cell>
        </row>
        <row r="50">
          <cell r="K50">
            <v>188</v>
          </cell>
          <cell r="L50">
            <v>188</v>
          </cell>
          <cell r="M50">
            <v>188</v>
          </cell>
          <cell r="N50">
            <v>188</v>
          </cell>
          <cell r="O50">
            <v>188</v>
          </cell>
          <cell r="AN50">
            <v>9440152.6233053021</v>
          </cell>
          <cell r="AO50">
            <v>14514368.870667243</v>
          </cell>
          <cell r="AP50">
            <v>21396763.137043495</v>
          </cell>
          <cell r="AQ50">
            <v>30947100.522258446</v>
          </cell>
          <cell r="AR50">
            <v>52078064.907485217</v>
          </cell>
          <cell r="BT50">
            <v>2648315.237737726</v>
          </cell>
          <cell r="BU50">
            <v>3989002.8434226019</v>
          </cell>
          <cell r="BV50">
            <v>5675176.7519235387</v>
          </cell>
          <cell r="BW50">
            <v>7825231.4836671473</v>
          </cell>
          <cell r="BX50">
            <v>12065554.72115745</v>
          </cell>
        </row>
        <row r="51">
          <cell r="K51">
            <v>208</v>
          </cell>
          <cell r="L51">
            <v>208</v>
          </cell>
          <cell r="M51">
            <v>208</v>
          </cell>
          <cell r="N51">
            <v>208</v>
          </cell>
          <cell r="O51">
            <v>208</v>
          </cell>
          <cell r="AN51">
            <v>10615307.567103807</v>
          </cell>
          <cell r="AO51">
            <v>16422131.769793874</v>
          </cell>
          <cell r="AP51">
            <v>24094002.043076571</v>
          </cell>
          <cell r="AQ51">
            <v>35800333.312649354</v>
          </cell>
          <cell r="AR51">
            <v>59715451.4012293</v>
          </cell>
          <cell r="BT51">
            <v>2927496.79293537</v>
          </cell>
          <cell r="BU51">
            <v>4396522.2605684046</v>
          </cell>
          <cell r="BV51">
            <v>6232327.5929878168</v>
          </cell>
          <cell r="BW51">
            <v>8557534.6692803651</v>
          </cell>
          <cell r="BX51">
            <v>13158316.116982326</v>
          </cell>
        </row>
        <row r="52">
          <cell r="K52">
            <v>248</v>
          </cell>
          <cell r="L52">
            <v>248</v>
          </cell>
          <cell r="M52">
            <v>248</v>
          </cell>
          <cell r="N52">
            <v>248</v>
          </cell>
          <cell r="O52">
            <v>248</v>
          </cell>
          <cell r="AN52">
            <v>11983470.970256336</v>
          </cell>
          <cell r="AO52">
            <v>18545390.478957068</v>
          </cell>
          <cell r="AP52">
            <v>27805056.856066972</v>
          </cell>
          <cell r="AQ52">
            <v>40980455.460804991</v>
          </cell>
          <cell r="AR52">
            <v>68373852.813581839</v>
          </cell>
          <cell r="BT52">
            <v>3228579.6723815645</v>
          </cell>
          <cell r="BU52">
            <v>4835109.8002043255</v>
          </cell>
          <cell r="BV52">
            <v>6825190.8061358621</v>
          </cell>
          <cell r="BW52">
            <v>9339162.1153140068</v>
          </cell>
          <cell r="BX52">
            <v>14361899.50315116</v>
          </cell>
        </row>
        <row r="53">
          <cell r="K53">
            <v>268</v>
          </cell>
          <cell r="L53">
            <v>268</v>
          </cell>
          <cell r="M53">
            <v>268</v>
          </cell>
          <cell r="N53">
            <v>268</v>
          </cell>
          <cell r="O53">
            <v>268</v>
          </cell>
          <cell r="AN53">
            <v>13554344.335598197</v>
          </cell>
          <cell r="AO53">
            <v>21161736.062133513</v>
          </cell>
          <cell r="AP53">
            <v>32018590.59486407</v>
          </cell>
          <cell r="AQ53">
            <v>47184052.706277817</v>
          </cell>
          <cell r="AR53">
            <v>77735847.589525133</v>
          </cell>
          <cell r="BT53">
            <v>3553064.6168735223</v>
          </cell>
          <cell r="BU53">
            <v>5296843.223682005</v>
          </cell>
          <cell r="BV53">
            <v>7460969.9481789032</v>
          </cell>
          <cell r="BW53">
            <v>10202002.766803658</v>
          </cell>
          <cell r="BX53">
            <v>15647964.307316016</v>
          </cell>
        </row>
        <row r="54">
          <cell r="K54">
            <v>348</v>
          </cell>
          <cell r="L54">
            <v>348</v>
          </cell>
          <cell r="M54">
            <v>348</v>
          </cell>
          <cell r="N54">
            <v>348</v>
          </cell>
          <cell r="O54">
            <v>348</v>
          </cell>
          <cell r="AN54">
            <v>15388157.067514097</v>
          </cell>
          <cell r="AO54">
            <v>24464608.46666427</v>
          </cell>
          <cell r="AP54">
            <v>36789375.61264506</v>
          </cell>
          <cell r="AQ54">
            <v>53827925.623054586</v>
          </cell>
          <cell r="AR54">
            <v>89024918.564942986</v>
          </cell>
          <cell r="BT54">
            <v>3899730.7823818331</v>
          </cell>
          <cell r="BU54">
            <v>5795212.8853023462</v>
          </cell>
          <cell r="BV54">
            <v>8149886.9068184178</v>
          </cell>
          <cell r="BW54">
            <v>11125551.43146148</v>
          </cell>
          <cell r="BX54">
            <v>17139999.172016084</v>
          </cell>
        </row>
        <row r="55">
          <cell r="K55">
            <v>356</v>
          </cell>
          <cell r="L55">
            <v>356</v>
          </cell>
          <cell r="M55">
            <v>356</v>
          </cell>
          <cell r="N55">
            <v>356</v>
          </cell>
          <cell r="O55">
            <v>356</v>
          </cell>
          <cell r="AN55">
            <v>17827367.118841767</v>
          </cell>
          <cell r="AO55">
            <v>28121723.497052908</v>
          </cell>
          <cell r="AP55">
            <v>42280521.15318355</v>
          </cell>
          <cell r="AQ55">
            <v>61659135.686194621</v>
          </cell>
          <cell r="AR55">
            <v>101354255.16407928</v>
          </cell>
          <cell r="BT55">
            <v>4267782.6290815584</v>
          </cell>
          <cell r="BU55">
            <v>6337840.6014859332</v>
          </cell>
          <cell r="BV55">
            <v>8913197.7339415848</v>
          </cell>
          <cell r="BW55">
            <v>12179688.577085977</v>
          </cell>
          <cell r="BX55">
            <v>18769522.106595121</v>
          </cell>
        </row>
        <row r="56">
          <cell r="K56">
            <v>376</v>
          </cell>
          <cell r="L56">
            <v>376</v>
          </cell>
          <cell r="M56">
            <v>376</v>
          </cell>
          <cell r="N56">
            <v>376</v>
          </cell>
          <cell r="O56">
            <v>376</v>
          </cell>
          <cell r="AN56">
            <v>20441647.721406531</v>
          </cell>
          <cell r="AO56">
            <v>32319237.623983823</v>
          </cell>
          <cell r="AP56">
            <v>48192464.124343209</v>
          </cell>
          <cell r="AQ56">
            <v>70320850.511448681</v>
          </cell>
          <cell r="AR56">
            <v>114437651.13929018</v>
          </cell>
          <cell r="BT56">
            <v>4662250.831211797</v>
          </cell>
          <cell r="BU56">
            <v>6921326.8624919774</v>
          </cell>
          <cell r="BV56">
            <v>9728110.2631838433</v>
          </cell>
          <cell r="BW56">
            <v>13324475.471907511</v>
          </cell>
          <cell r="BX56">
            <v>20408758.082137335</v>
          </cell>
        </row>
        <row r="57">
          <cell r="K57">
            <v>456</v>
          </cell>
          <cell r="L57">
            <v>456</v>
          </cell>
          <cell r="M57">
            <v>456</v>
          </cell>
          <cell r="N57">
            <v>456</v>
          </cell>
          <cell r="O57">
            <v>456</v>
          </cell>
          <cell r="AN57">
            <v>23704728.579776146</v>
          </cell>
          <cell r="AO57">
            <v>37092840.635524042</v>
          </cell>
          <cell r="AP57">
            <v>55496994.213071764</v>
          </cell>
          <cell r="AQ57">
            <v>80139014.855960771</v>
          </cell>
          <cell r="AR57">
            <v>128873278.1390519</v>
          </cell>
          <cell r="BT57">
            <v>5116667.8466558065</v>
          </cell>
          <cell r="BU57">
            <v>7584893.8424957665</v>
          </cell>
          <cell r="BV57">
            <v>10693523.05812203</v>
          </cell>
          <cell r="BW57">
            <v>14595447.756141635</v>
          </cell>
          <cell r="BX57">
            <v>22213129.926925037</v>
          </cell>
        </row>
        <row r="58">
          <cell r="K58">
            <v>476</v>
          </cell>
          <cell r="L58">
            <v>476</v>
          </cell>
          <cell r="M58">
            <v>476</v>
          </cell>
          <cell r="N58">
            <v>476</v>
          </cell>
          <cell r="O58">
            <v>476</v>
          </cell>
          <cell r="AN58">
            <v>27214556.424375586</v>
          </cell>
          <cell r="AO58">
            <v>42680820.958051756</v>
          </cell>
          <cell r="AP58">
            <v>63406895.829584889</v>
          </cell>
          <cell r="AQ58">
            <v>90520198.520486787</v>
          </cell>
          <cell r="AR58">
            <v>144234742.64789283</v>
          </cell>
          <cell r="BT58">
            <v>5604560.5049987128</v>
          </cell>
          <cell r="BU58">
            <v>8327918.7057030164</v>
          </cell>
          <cell r="BV58">
            <v>11738945.574632356</v>
          </cell>
          <cell r="BW58">
            <v>15893037.082892042</v>
          </cell>
          <cell r="BX58">
            <v>24081164.142182361</v>
          </cell>
        </row>
        <row r="59">
          <cell r="K59">
            <v>516</v>
          </cell>
          <cell r="L59">
            <v>516</v>
          </cell>
          <cell r="M59">
            <v>516</v>
          </cell>
          <cell r="N59">
            <v>516</v>
          </cell>
          <cell r="O59">
            <v>516</v>
          </cell>
          <cell r="AN59">
            <v>31201434.728417218</v>
          </cell>
          <cell r="AO59">
            <v>48738943.853607841</v>
          </cell>
          <cell r="AP59">
            <v>71590461.06852895</v>
          </cell>
          <cell r="AQ59">
            <v>101307359.8650578</v>
          </cell>
          <cell r="AR59">
            <v>159716012.44327989</v>
          </cell>
          <cell r="BT59">
            <v>6138992.5629344685</v>
          </cell>
          <cell r="BU59">
            <v>9128598.4599972237</v>
          </cell>
          <cell r="BV59">
            <v>12763839.561639694</v>
          </cell>
          <cell r="BW59">
            <v>17236912.981491879</v>
          </cell>
          <cell r="BX59">
            <v>25938277.474384207</v>
          </cell>
        </row>
        <row r="60">
          <cell r="K60">
            <v>524</v>
          </cell>
          <cell r="L60">
            <v>524</v>
          </cell>
          <cell r="M60">
            <v>524</v>
          </cell>
          <cell r="N60">
            <v>524</v>
          </cell>
          <cell r="O60">
            <v>524</v>
          </cell>
          <cell r="AN60">
            <v>35573729.246947147</v>
          </cell>
          <cell r="AO60">
            <v>55099492.385331288</v>
          </cell>
          <cell r="AP60">
            <v>80262228.315533623</v>
          </cell>
          <cell r="AQ60">
            <v>112722021.03564824</v>
          </cell>
          <cell r="AR60">
            <v>176650789.20082366</v>
          </cell>
          <cell r="BT60">
            <v>6716862.5997682298</v>
          </cell>
          <cell r="BU60">
            <v>9939474.3626945857</v>
          </cell>
          <cell r="BV60">
            <v>13847761.49071875</v>
          </cell>
          <cell r="BW60">
            <v>18606201.142130144</v>
          </cell>
          <cell r="BX60">
            <v>27977424.666435342</v>
          </cell>
        </row>
        <row r="61">
          <cell r="K61">
            <v>544</v>
          </cell>
          <cell r="L61">
            <v>544</v>
          </cell>
          <cell r="M61">
            <v>544</v>
          </cell>
          <cell r="N61">
            <v>544</v>
          </cell>
          <cell r="O61">
            <v>544</v>
          </cell>
          <cell r="AN61">
            <v>40333714.887626275</v>
          </cell>
          <cell r="AO61">
            <v>61932007.525974564</v>
          </cell>
          <cell r="AP61">
            <v>89617029.883320451</v>
          </cell>
          <cell r="AQ61">
            <v>124946750.21942011</v>
          </cell>
          <cell r="AR61">
            <v>195476256.00462103</v>
          </cell>
          <cell r="BT61">
            <v>7330748.3183237975</v>
          </cell>
          <cell r="BU61">
            <v>10793500.166289117</v>
          </cell>
          <cell r="BV61">
            <v>14987187.340830676</v>
          </cell>
          <cell r="BW61">
            <v>20072664.025976043</v>
          </cell>
          <cell r="BX61">
            <v>30263725.739016287</v>
          </cell>
        </row>
        <row r="62">
          <cell r="K62">
            <v>584</v>
          </cell>
          <cell r="L62">
            <v>584</v>
          </cell>
          <cell r="M62">
            <v>584</v>
          </cell>
          <cell r="N62">
            <v>584</v>
          </cell>
          <cell r="O62">
            <v>584</v>
          </cell>
          <cell r="AN62">
            <v>45537260.319462255</v>
          </cell>
          <cell r="AO62">
            <v>69504930.040814087</v>
          </cell>
          <cell r="AP62">
            <v>99743064.230740815</v>
          </cell>
          <cell r="AQ62">
            <v>138619372.1132139</v>
          </cell>
          <cell r="AR62">
            <v>216064272.87830335</v>
          </cell>
          <cell r="BT62">
            <v>7981162.1084856996</v>
          </cell>
          <cell r="BU62">
            <v>11727196.954713635</v>
          </cell>
          <cell r="BV62">
            <v>16201893.475241663</v>
          </cell>
          <cell r="BW62">
            <v>21727695.587826539</v>
          </cell>
          <cell r="BX62">
            <v>32765652.926286861</v>
          </cell>
        </row>
        <row r="63">
          <cell r="K63">
            <v>604</v>
          </cell>
          <cell r="L63">
            <v>604</v>
          </cell>
          <cell r="M63">
            <v>604</v>
          </cell>
          <cell r="N63">
            <v>604</v>
          </cell>
          <cell r="O63">
            <v>604</v>
          </cell>
          <cell r="AN63">
            <v>51118512.434490211</v>
          </cell>
          <cell r="AO63">
            <v>77388267.781698927</v>
          </cell>
          <cell r="AP63">
            <v>110757451.32844201</v>
          </cell>
          <cell r="AQ63">
            <v>153698555.71829295</v>
          </cell>
          <cell r="AR63">
            <v>237433304.07224441</v>
          </cell>
          <cell r="BT63">
            <v>8674217.2034033928</v>
          </cell>
          <cell r="BU63">
            <v>12672872.071441434</v>
          </cell>
          <cell r="BV63">
            <v>17528482.946263026</v>
          </cell>
          <cell r="BW63">
            <v>23559020.888242621</v>
          </cell>
          <cell r="BX63">
            <v>35385370.917873994</v>
          </cell>
        </row>
        <row r="64">
          <cell r="K64">
            <v>684</v>
          </cell>
          <cell r="L64">
            <v>684</v>
          </cell>
          <cell r="M64">
            <v>684</v>
          </cell>
          <cell r="N64">
            <v>684</v>
          </cell>
          <cell r="O64">
            <v>684</v>
          </cell>
          <cell r="AN64">
            <v>57123809.149823561</v>
          </cell>
          <cell r="AO64">
            <v>86117850.189983144</v>
          </cell>
          <cell r="AP64">
            <v>123118205.7864181</v>
          </cell>
          <cell r="AQ64">
            <v>169562494.9057042</v>
          </cell>
          <cell r="AR64">
            <v>260992693.54829499</v>
          </cell>
          <cell r="BT64">
            <v>9394604.9197389521</v>
          </cell>
          <cell r="BU64">
            <v>13720612.147127461</v>
          </cell>
          <cell r="BV64">
            <v>19029662.516985804</v>
          </cell>
          <cell r="BW64">
            <v>25495447.641643226</v>
          </cell>
          <cell r="BX64">
            <v>38273613.998295814</v>
          </cell>
        </row>
        <row r="65">
          <cell r="K65">
            <v>692</v>
          </cell>
          <cell r="L65">
            <v>692</v>
          </cell>
          <cell r="M65">
            <v>692</v>
          </cell>
          <cell r="N65">
            <v>692</v>
          </cell>
          <cell r="O65">
            <v>692</v>
          </cell>
          <cell r="AN65">
            <v>63560126.803974092</v>
          </cell>
          <cell r="AO65">
            <v>95733154.803975433</v>
          </cell>
          <cell r="AP65">
            <v>136192911.17814571</v>
          </cell>
          <cell r="AQ65">
            <v>186527116.47827199</v>
          </cell>
          <cell r="AR65">
            <v>286222070.16519219</v>
          </cell>
          <cell r="BT65">
            <v>10166697.356844511</v>
          </cell>
          <cell r="BU65">
            <v>14888364.398972215</v>
          </cell>
          <cell r="BV65">
            <v>20619852.324456006</v>
          </cell>
          <cell r="BW65">
            <v>27575210.825606577</v>
          </cell>
          <cell r="BX65">
            <v>41509246.345052347</v>
          </cell>
        </row>
        <row r="66">
          <cell r="K66">
            <v>712</v>
          </cell>
          <cell r="L66">
            <v>712</v>
          </cell>
          <cell r="M66">
            <v>712</v>
          </cell>
          <cell r="N66">
            <v>712</v>
          </cell>
          <cell r="O66">
            <v>712</v>
          </cell>
          <cell r="AN66">
            <v>70782710.862569839</v>
          </cell>
          <cell r="AO66">
            <v>106292219.62504235</v>
          </cell>
          <cell r="AP66">
            <v>150143403.77270392</v>
          </cell>
          <cell r="AQ66">
            <v>204870070.53399456</v>
          </cell>
          <cell r="AR66">
            <v>312404249.32426631</v>
          </cell>
          <cell r="BT66">
            <v>11042742.597899323</v>
          </cell>
          <cell r="BU66">
            <v>16170733.727576982</v>
          </cell>
          <cell r="BV66">
            <v>22330100.959959406</v>
          </cell>
          <cell r="BW66">
            <v>29869447.893443983</v>
          </cell>
          <cell r="BX66">
            <v>44883381.773578078</v>
          </cell>
        </row>
        <row r="67">
          <cell r="K67">
            <v>792</v>
          </cell>
          <cell r="L67">
            <v>792</v>
          </cell>
          <cell r="M67">
            <v>792</v>
          </cell>
          <cell r="N67">
            <v>792</v>
          </cell>
          <cell r="O67">
            <v>792</v>
          </cell>
          <cell r="AN67">
            <v>78566140.667237327</v>
          </cell>
          <cell r="AO67">
            <v>117220139.6963091</v>
          </cell>
          <cell r="AP67">
            <v>165228573.10499355</v>
          </cell>
          <cell r="AQ67">
            <v>224248245.86351731</v>
          </cell>
          <cell r="AR67">
            <v>342202823.25857729</v>
          </cell>
          <cell r="BT67">
            <v>11988018.701606892</v>
          </cell>
          <cell r="BU67">
            <v>17509221.816357255</v>
          </cell>
          <cell r="BV67">
            <v>24182866.491656918</v>
          </cell>
          <cell r="BW67">
            <v>32366741.473259136</v>
          </cell>
          <cell r="BX67">
            <v>48722414.749792799</v>
          </cell>
        </row>
        <row r="68">
          <cell r="K68">
            <v>812</v>
          </cell>
          <cell r="L68">
            <v>812</v>
          </cell>
          <cell r="M68">
            <v>812</v>
          </cell>
          <cell r="N68">
            <v>812</v>
          </cell>
          <cell r="O68">
            <v>812</v>
          </cell>
          <cell r="AN68">
            <v>86743738.79108353</v>
          </cell>
          <cell r="AO68">
            <v>129098893.85554902</v>
          </cell>
          <cell r="AP68">
            <v>180744191.12381855</v>
          </cell>
          <cell r="AQ68">
            <v>245146491.18399355</v>
          </cell>
          <cell r="AR68">
            <v>372998124.77877671</v>
          </cell>
          <cell r="BT68">
            <v>12988313.757746622</v>
          </cell>
          <cell r="BU68">
            <v>18965487.461073276</v>
          </cell>
          <cell r="BV68">
            <v>26182386.704803333</v>
          </cell>
          <cell r="BW68">
            <v>35059609.840651639</v>
          </cell>
          <cell r="BX68">
            <v>52689589.808708966</v>
          </cell>
        </row>
        <row r="69">
          <cell r="K69">
            <v>852</v>
          </cell>
          <cell r="L69">
            <v>852</v>
          </cell>
          <cell r="M69">
            <v>852</v>
          </cell>
          <cell r="N69">
            <v>852</v>
          </cell>
          <cell r="O69">
            <v>852</v>
          </cell>
          <cell r="AN69">
            <v>95454679.292114839</v>
          </cell>
          <cell r="AO69">
            <v>141370063.05490476</v>
          </cell>
          <cell r="AP69">
            <v>197552147.73032665</v>
          </cell>
          <cell r="AQ69">
            <v>267427210.57993853</v>
          </cell>
          <cell r="AR69">
            <v>404420180.47599512</v>
          </cell>
          <cell r="BT69">
            <v>14056224.01287635</v>
          </cell>
          <cell r="BU69">
            <v>20530261.5805053</v>
          </cell>
          <cell r="BV69">
            <v>28348452.467419088</v>
          </cell>
          <cell r="BW69">
            <v>37929902.057934344</v>
          </cell>
          <cell r="BX69">
            <v>56857050.598240644</v>
          </cell>
        </row>
        <row r="70">
          <cell r="K70">
            <v>860</v>
          </cell>
          <cell r="L70">
            <v>860</v>
          </cell>
          <cell r="M70">
            <v>860</v>
          </cell>
          <cell r="N70">
            <v>860</v>
          </cell>
          <cell r="O70">
            <v>860</v>
          </cell>
          <cell r="AN70">
            <v>104560908.53350189</v>
          </cell>
          <cell r="AO70">
            <v>154328967.2190004</v>
          </cell>
          <cell r="AP70">
            <v>215627905.83829355</v>
          </cell>
          <cell r="AQ70">
            <v>290805481.33576167</v>
          </cell>
          <cell r="AR70">
            <v>435834296.98701894</v>
          </cell>
          <cell r="BT70">
            <v>15208688.320026761</v>
          </cell>
          <cell r="BU70">
            <v>22200294.368428938</v>
          </cell>
          <cell r="BV70">
            <v>30677098.310258947</v>
          </cell>
          <cell r="BW70">
            <v>40969253.600751139</v>
          </cell>
          <cell r="BX70">
            <v>61059613.107308619</v>
          </cell>
        </row>
        <row r="71">
          <cell r="K71">
            <v>880</v>
          </cell>
          <cell r="L71">
            <v>880</v>
          </cell>
          <cell r="M71">
            <v>880</v>
          </cell>
          <cell r="N71">
            <v>880</v>
          </cell>
          <cell r="O71">
            <v>880</v>
          </cell>
          <cell r="AN71">
            <v>114182409.84309378</v>
          </cell>
          <cell r="AO71">
            <v>168306685.50075284</v>
          </cell>
          <cell r="AP71">
            <v>234713043.58681601</v>
          </cell>
          <cell r="AQ71">
            <v>313865283.44228172</v>
          </cell>
          <cell r="AR71">
            <v>471569315.89683557</v>
          </cell>
          <cell r="BT71">
            <v>16448625.158250149</v>
          </cell>
          <cell r="BU71">
            <v>24001179.473031037</v>
          </cell>
          <cell r="BV71">
            <v>33135722.79952576</v>
          </cell>
          <cell r="BW71">
            <v>44054180.715138726</v>
          </cell>
          <cell r="BX71">
            <v>65756698.864653513</v>
          </cell>
        </row>
        <row r="72">
          <cell r="K72">
            <v>920</v>
          </cell>
          <cell r="L72">
            <v>920</v>
          </cell>
          <cell r="M72">
            <v>920</v>
          </cell>
          <cell r="N72">
            <v>920</v>
          </cell>
          <cell r="O72">
            <v>920</v>
          </cell>
          <cell r="AN72">
            <v>124439028.91838309</v>
          </cell>
          <cell r="AO72">
            <v>183247703.58905184</v>
          </cell>
          <cell r="AP72">
            <v>253820782.72286004</v>
          </cell>
          <cell r="AQ72">
            <v>338573947.32408452</v>
          </cell>
          <cell r="AR72">
            <v>509342741.17430758</v>
          </cell>
          <cell r="BT72">
            <v>17770162.660383221</v>
          </cell>
          <cell r="BU72">
            <v>25925941.738334272</v>
          </cell>
          <cell r="BV72">
            <v>35677217.990268722</v>
          </cell>
          <cell r="BW72">
            <v>47357482.995264992</v>
          </cell>
          <cell r="BX72">
            <v>70658855.649653673</v>
          </cell>
        </row>
        <row r="73">
          <cell r="K73">
            <v>940</v>
          </cell>
          <cell r="L73">
            <v>940</v>
          </cell>
          <cell r="M73">
            <v>940</v>
          </cell>
          <cell r="N73">
            <v>940</v>
          </cell>
          <cell r="O73">
            <v>940</v>
          </cell>
          <cell r="AN73">
            <v>135375237.56544119</v>
          </cell>
          <cell r="AO73">
            <v>198557978.97301063</v>
          </cell>
          <cell r="AP73">
            <v>273467114.42941529</v>
          </cell>
          <cell r="AQ73">
            <v>366114594.24718618</v>
          </cell>
          <cell r="AR73">
            <v>549229190.01843905</v>
          </cell>
          <cell r="BT73">
            <v>19179009.206511512</v>
          </cell>
          <cell r="BU73">
            <v>27939947.946458086</v>
          </cell>
          <cell r="BV73">
            <v>38305492.990194596</v>
          </cell>
          <cell r="BW73">
            <v>50931651.029687218</v>
          </cell>
          <cell r="BX73">
            <v>75865481.460007533</v>
          </cell>
        </row>
        <row r="74">
          <cell r="K74">
            <v>1020</v>
          </cell>
          <cell r="L74">
            <v>1020</v>
          </cell>
          <cell r="M74">
            <v>1020</v>
          </cell>
          <cell r="N74">
            <v>1020</v>
          </cell>
          <cell r="O74">
            <v>1020</v>
          </cell>
          <cell r="AN74">
            <v>146976736.95884684</v>
          </cell>
          <cell r="AO74">
            <v>214439048.80930972</v>
          </cell>
          <cell r="AP74">
            <v>296107172.71707439</v>
          </cell>
          <cell r="AQ74">
            <v>396095879.2599321</v>
          </cell>
          <cell r="AR74">
            <v>591722857.91991735</v>
          </cell>
          <cell r="BT74">
            <v>20695195.122406989</v>
          </cell>
          <cell r="BU74">
            <v>30064508.370575067</v>
          </cell>
          <cell r="BV74">
            <v>41276556.675200082</v>
          </cell>
          <cell r="BW74">
            <v>54822560.013149478</v>
          </cell>
          <cell r="BX74">
            <v>81464041.666494861</v>
          </cell>
        </row>
        <row r="75">
          <cell r="K75">
            <v>1160</v>
          </cell>
          <cell r="L75">
            <v>1160</v>
          </cell>
          <cell r="M75">
            <v>1160</v>
          </cell>
          <cell r="N75">
            <v>1160</v>
          </cell>
          <cell r="O75">
            <v>1160</v>
          </cell>
          <cell r="AN75">
            <v>159204063.73160425</v>
          </cell>
          <cell r="AO75">
            <v>232303751.40974957</v>
          </cell>
          <cell r="AP75">
            <v>321205488.39697582</v>
          </cell>
          <cell r="AQ75">
            <v>427904458.35317665</v>
          </cell>
          <cell r="AR75">
            <v>639535856.48379743</v>
          </cell>
          <cell r="BT75">
            <v>22330959.892785974</v>
          </cell>
          <cell r="BU75">
            <v>32426604.601638585</v>
          </cell>
          <cell r="BV75">
            <v>44533764.026625618</v>
          </cell>
          <cell r="BW75">
            <v>59004821.463740878</v>
          </cell>
          <cell r="BX75">
            <v>87658071.292176664</v>
          </cell>
        </row>
        <row r="76">
          <cell r="K76">
            <v>1360</v>
          </cell>
          <cell r="L76">
            <v>1360</v>
          </cell>
          <cell r="M76">
            <v>1360</v>
          </cell>
          <cell r="N76">
            <v>1360</v>
          </cell>
          <cell r="O76">
            <v>1360</v>
          </cell>
          <cell r="AN76">
            <v>172373852.16953093</v>
          </cell>
          <cell r="AO76">
            <v>251852425.36741251</v>
          </cell>
          <cell r="AP76">
            <v>347316002.9082073</v>
          </cell>
          <cell r="AQ76">
            <v>461843597.97522557</v>
          </cell>
          <cell r="AR76">
            <v>694244394.45394742</v>
          </cell>
          <cell r="BT76">
            <v>24079350.187704924</v>
          </cell>
          <cell r="BU76">
            <v>34963590.961106136</v>
          </cell>
          <cell r="BV76">
            <v>47949220.033798382</v>
          </cell>
          <cell r="BW76">
            <v>63476318.651768029</v>
          </cell>
          <cell r="BX76">
            <v>94268031.844821408</v>
          </cell>
        </row>
        <row r="77">
          <cell r="K77">
            <v>1620</v>
          </cell>
          <cell r="L77">
            <v>1620</v>
          </cell>
          <cell r="M77">
            <v>1620</v>
          </cell>
          <cell r="N77">
            <v>1620</v>
          </cell>
          <cell r="O77">
            <v>1620</v>
          </cell>
          <cell r="AN77">
            <v>186695606.24227324</v>
          </cell>
          <cell r="AO77">
            <v>272550935.05061519</v>
          </cell>
          <cell r="AP77">
            <v>374407555.67943138</v>
          </cell>
          <cell r="AQ77">
            <v>499859524.63198775</v>
          </cell>
          <cell r="AR77">
            <v>752019450.51800478</v>
          </cell>
          <cell r="BT77">
            <v>25937997.725890167</v>
          </cell>
          <cell r="BU77">
            <v>37660852.585380659</v>
          </cell>
          <cell r="BV77">
            <v>51518544.518297635</v>
          </cell>
          <cell r="BW77">
            <v>68185067.300743997</v>
          </cell>
          <cell r="BX77">
            <v>101242330.51882063</v>
          </cell>
        </row>
        <row r="78">
          <cell r="K78">
            <v>1940</v>
          </cell>
          <cell r="L78">
            <v>1940</v>
          </cell>
          <cell r="M78">
            <v>1940</v>
          </cell>
          <cell r="N78">
            <v>1940</v>
          </cell>
          <cell r="O78">
            <v>1940</v>
          </cell>
          <cell r="AN78">
            <v>202037242.63745955</v>
          </cell>
          <cell r="AO78">
            <v>293873041.93107486</v>
          </cell>
          <cell r="AP78">
            <v>404404704.71518421</v>
          </cell>
          <cell r="AQ78">
            <v>541788169.98211694</v>
          </cell>
          <cell r="AR78">
            <v>816311229.2255311</v>
          </cell>
          <cell r="BT78">
            <v>27932605.798734087</v>
          </cell>
          <cell r="BU78">
            <v>40470049.931587107</v>
          </cell>
          <cell r="BV78">
            <v>55353526.054244243</v>
          </cell>
          <cell r="BW78">
            <v>73250943.708214477</v>
          </cell>
          <cell r="BX78">
            <v>108823560.1123995</v>
          </cell>
        </row>
        <row r="79">
          <cell r="K79">
            <v>2320</v>
          </cell>
          <cell r="L79">
            <v>2320</v>
          </cell>
          <cell r="M79">
            <v>2320</v>
          </cell>
          <cell r="N79">
            <v>2320</v>
          </cell>
          <cell r="O79">
            <v>2320</v>
          </cell>
          <cell r="AN79">
            <v>218416512.51735443</v>
          </cell>
          <cell r="AO79">
            <v>317592888.83050317</v>
          </cell>
          <cell r="AP79">
            <v>439646014.49499071</v>
          </cell>
          <cell r="AQ79">
            <v>588894419.76052046</v>
          </cell>
          <cell r="AR79">
            <v>887316652.03818774</v>
          </cell>
          <cell r="BT79">
            <v>30090582.106486648</v>
          </cell>
          <cell r="BU79">
            <v>43566244.40283455</v>
          </cell>
          <cell r="BV79">
            <v>59611429.411032043</v>
          </cell>
          <cell r="BW79">
            <v>78865555.624152049</v>
          </cell>
          <cell r="BX79">
            <v>117196456.67170522</v>
          </cell>
        </row>
        <row r="80">
          <cell r="K80">
            <v>2760</v>
          </cell>
          <cell r="L80">
            <v>2760</v>
          </cell>
          <cell r="M80">
            <v>2760</v>
          </cell>
          <cell r="N80">
            <v>2760</v>
          </cell>
          <cell r="O80">
            <v>2760</v>
          </cell>
          <cell r="AN80">
            <v>235971379.31034574</v>
          </cell>
          <cell r="AO80">
            <v>345160819.1646086</v>
          </cell>
          <cell r="AP80">
            <v>477609691.6187892</v>
          </cell>
          <cell r="AQ80">
            <v>640208585.68764853</v>
          </cell>
          <cell r="AR80">
            <v>965151891.5953306</v>
          </cell>
          <cell r="BT80">
            <v>32403443.845917895</v>
          </cell>
          <cell r="BU80">
            <v>46897039.536236212</v>
          </cell>
          <cell r="BV80">
            <v>64172351.176645994</v>
          </cell>
          <cell r="BW80">
            <v>84916476.614630401</v>
          </cell>
          <cell r="BX80">
            <v>126227002.82527895</v>
          </cell>
        </row>
        <row r="81">
          <cell r="K81">
            <v>3260</v>
          </cell>
          <cell r="L81">
            <v>3260</v>
          </cell>
          <cell r="M81">
            <v>3260</v>
          </cell>
          <cell r="N81">
            <v>3260</v>
          </cell>
          <cell r="O81">
            <v>3260</v>
          </cell>
          <cell r="AN81">
            <v>256247593.26724315</v>
          </cell>
          <cell r="AO81">
            <v>374376054.14592195</v>
          </cell>
          <cell r="AP81">
            <v>518661055.15400136</v>
          </cell>
          <cell r="AQ81">
            <v>695577021.40507102</v>
          </cell>
          <cell r="AR81">
            <v>1050050259.1384271</v>
          </cell>
          <cell r="BT81">
            <v>34855862.646457054</v>
          </cell>
          <cell r="BU81">
            <v>50426864.275257632</v>
          </cell>
          <cell r="BV81">
            <v>69013091.600172058</v>
          </cell>
          <cell r="BW81">
            <v>91393326.130278051</v>
          </cell>
          <cell r="BX81">
            <v>136062145.36962917</v>
          </cell>
        </row>
        <row r="82">
          <cell r="AN82">
            <v>277999306.10943419</v>
          </cell>
          <cell r="AO82">
            <v>407113780.3392002</v>
          </cell>
          <cell r="AP82">
            <v>563697278.26294327</v>
          </cell>
          <cell r="AQ82">
            <v>755706155.4798739</v>
          </cell>
          <cell r="AR82">
            <v>1133145710.3741658</v>
          </cell>
          <cell r="BT82">
            <v>37483934.409547985</v>
          </cell>
          <cell r="BU82">
            <v>54288927.881549403</v>
          </cell>
          <cell r="BV82">
            <v>74313332.479094282</v>
          </cell>
          <cell r="BW82">
            <v>98359050.228492707</v>
          </cell>
          <cell r="BX82">
            <v>146038905.52732724</v>
          </cell>
        </row>
        <row r="83">
          <cell r="AN83">
            <v>302027998.0882234</v>
          </cell>
          <cell r="AO83">
            <v>441944163.99745464</v>
          </cell>
          <cell r="AP83">
            <v>612116285.26371896</v>
          </cell>
          <cell r="AQ83">
            <v>818499775.87342417</v>
          </cell>
          <cell r="AR83">
            <v>1221332917.5293281</v>
          </cell>
          <cell r="BT83">
            <v>40326697.642266326</v>
          </cell>
          <cell r="BU83">
            <v>58396095.86871776</v>
          </cell>
          <cell r="BV83">
            <v>79922484.333124742</v>
          </cell>
          <cell r="BW83">
            <v>105742045.51423967</v>
          </cell>
          <cell r="BX83">
            <v>156688841.41605622</v>
          </cell>
        </row>
        <row r="84">
          <cell r="AN84">
            <v>327903885.95435655</v>
          </cell>
          <cell r="AO84">
            <v>480014751.05920339</v>
          </cell>
          <cell r="AP84">
            <v>664155273.29935205</v>
          </cell>
          <cell r="AQ84">
            <v>882342417.52587175</v>
          </cell>
          <cell r="AR84">
            <v>1308456599.3068254</v>
          </cell>
          <cell r="BT84">
            <v>43377959.41779241</v>
          </cell>
          <cell r="BU84">
            <v>62816797.058179118</v>
          </cell>
          <cell r="BV84">
            <v>85953310.058330789</v>
          </cell>
          <cell r="BW84">
            <v>113452007.79220781</v>
          </cell>
          <cell r="BX84">
            <v>168268803.87175897</v>
          </cell>
        </row>
        <row r="85">
          <cell r="AN85">
            <v>355778334.29835004</v>
          </cell>
          <cell r="AO85">
            <v>520753843.90852869</v>
          </cell>
          <cell r="AP85">
            <v>715933286.99958944</v>
          </cell>
          <cell r="AQ85">
            <v>948996156.99380076</v>
          </cell>
          <cell r="AR85">
            <v>1394542161.8125379</v>
          </cell>
          <cell r="BT85">
            <v>46622252.758358493</v>
          </cell>
          <cell r="BU85">
            <v>67536261.011325687</v>
          </cell>
          <cell r="BV85">
            <v>92206286.472279727</v>
          </cell>
          <cell r="BW85">
            <v>121667789.25614685</v>
          </cell>
          <cell r="BX85">
            <v>180334974.9274075</v>
          </cell>
        </row>
        <row r="86">
          <cell r="AN86">
            <v>385707626.87283826</v>
          </cell>
          <cell r="AO86">
            <v>561796625.73582661</v>
          </cell>
          <cell r="AP86">
            <v>771002426.77651465</v>
          </cell>
          <cell r="AQ86">
            <v>1012661879.0839181</v>
          </cell>
          <cell r="AR86">
            <v>1482663886.4738412</v>
          </cell>
          <cell r="BT86">
            <v>50089443.792063944</v>
          </cell>
          <cell r="BU86">
            <v>72442650.990632743</v>
          </cell>
          <cell r="BV86">
            <v>98856716.018594891</v>
          </cell>
          <cell r="BW86">
            <v>130591486.45647308</v>
          </cell>
          <cell r="BX86">
            <v>192686544.37218499</v>
          </cell>
        </row>
        <row r="87">
          <cell r="AN87">
            <v>417519747.66867769</v>
          </cell>
          <cell r="AO87">
            <v>606765817.58007836</v>
          </cell>
          <cell r="AP87">
            <v>825534788.21313488</v>
          </cell>
          <cell r="AQ87">
            <v>1082372282.9312959</v>
          </cell>
          <cell r="AR87">
            <v>1568459648.9683383</v>
          </cell>
          <cell r="BT87">
            <v>53869733.100664929</v>
          </cell>
          <cell r="BU87">
            <v>77873359.429631084</v>
          </cell>
          <cell r="BV87">
            <v>106254197.9201908</v>
          </cell>
          <cell r="BW87">
            <v>140362435.64583313</v>
          </cell>
          <cell r="BX87">
            <v>204712095.64902887</v>
          </cell>
        </row>
        <row r="88">
          <cell r="AN88">
            <v>451433504.35389185</v>
          </cell>
          <cell r="AO88">
            <v>652035327.55806231</v>
          </cell>
          <cell r="AP88">
            <v>884009451.83038139</v>
          </cell>
          <cell r="AQ88">
            <v>1147112503.2645683</v>
          </cell>
          <cell r="AR88">
            <v>1660133466.696002</v>
          </cell>
          <cell r="BT88">
            <v>57965330.932763204</v>
          </cell>
          <cell r="BU88">
            <v>83827024.303062081</v>
          </cell>
          <cell r="BV88">
            <v>114450291.12200244</v>
          </cell>
          <cell r="BW88">
            <v>149436739.74496478</v>
          </cell>
          <cell r="BX88">
            <v>219193257.96378937</v>
          </cell>
        </row>
        <row r="89">
          <cell r="AN89">
            <v>485377828.32577926</v>
          </cell>
          <cell r="AO89">
            <v>697621238.68869829</v>
          </cell>
          <cell r="AP89">
            <v>938973279.2051928</v>
          </cell>
          <cell r="AQ89">
            <v>1215351689.7954724</v>
          </cell>
          <cell r="AR89">
            <v>1749113148.3815036</v>
          </cell>
          <cell r="BT89">
            <v>62358853.269880563</v>
          </cell>
          <cell r="BU89">
            <v>90216567.281228051</v>
          </cell>
          <cell r="BV89">
            <v>122154288.44366252</v>
          </cell>
          <cell r="BW89">
            <v>159001475.96104693</v>
          </cell>
          <cell r="BX89">
            <v>238194127.49038085</v>
          </cell>
        </row>
        <row r="90">
          <cell r="AN90">
            <v>519005422.15293467</v>
          </cell>
          <cell r="AO90">
            <v>741916897.13227344</v>
          </cell>
          <cell r="AP90">
            <v>994341660.06311882</v>
          </cell>
          <cell r="AQ90">
            <v>1282244006.0121021</v>
          </cell>
          <cell r="AR90">
            <v>1909259943.0569265</v>
          </cell>
          <cell r="BT90">
            <v>67072260.344166704</v>
          </cell>
          <cell r="BU90">
            <v>96425262.168565199</v>
          </cell>
          <cell r="BV90">
            <v>129914989.94876908</v>
          </cell>
          <cell r="BW90">
            <v>172326715.0644781</v>
          </cell>
          <cell r="BX90">
            <v>258047769.59534779</v>
          </cell>
        </row>
        <row r="91">
          <cell r="AN91">
            <v>553291548.93666625</v>
          </cell>
          <cell r="AO91">
            <v>786379825.62347376</v>
          </cell>
          <cell r="AP91">
            <v>1050938972.2760842</v>
          </cell>
          <cell r="AQ91">
            <v>1353677045.2788918</v>
          </cell>
          <cell r="AR91">
            <v>2406033301.3303881</v>
          </cell>
          <cell r="BT91">
            <v>71877970.599945113</v>
          </cell>
          <cell r="BU91">
            <v>102657402.43917432</v>
          </cell>
          <cell r="BV91">
            <v>139847753.82754752</v>
          </cell>
          <cell r="BW91">
            <v>187580645.32457381</v>
          </cell>
          <cell r="BX91">
            <v>274341935.74671733</v>
          </cell>
        </row>
        <row r="92">
          <cell r="AN92">
            <v>586637830.06672704</v>
          </cell>
          <cell r="AO92">
            <v>832667731.22155607</v>
          </cell>
          <cell r="AP92">
            <v>1108856956.0309098</v>
          </cell>
          <cell r="AQ92">
            <v>1650162847.1620882</v>
          </cell>
          <cell r="AR92">
            <v>2933053804.4432707</v>
          </cell>
          <cell r="BT92">
            <v>76551947.518645704</v>
          </cell>
          <cell r="BU92">
            <v>110152050.40281008</v>
          </cell>
          <cell r="BV92">
            <v>152215656.6085259</v>
          </cell>
          <cell r="BW92">
            <v>200693373.98422694</v>
          </cell>
          <cell r="BX92">
            <v>291628208.24881989</v>
          </cell>
        </row>
        <row r="93">
          <cell r="AN93">
            <v>621261372.98894167</v>
          </cell>
          <cell r="AO93">
            <v>878304432.68402791</v>
          </cell>
          <cell r="AP93">
            <v>1278854009.2186661</v>
          </cell>
          <cell r="AQ93">
            <v>2040244007.6785078</v>
          </cell>
          <cell r="AR93">
            <v>3450692814.4483762</v>
          </cell>
          <cell r="BT93">
            <v>81922285.497335479</v>
          </cell>
          <cell r="BU93">
            <v>119897387.69427542</v>
          </cell>
          <cell r="BV93">
            <v>164086438.66679761</v>
          </cell>
          <cell r="BW93">
            <v>213488036.04916552</v>
          </cell>
          <cell r="BX93">
            <v>331843368.14908558</v>
          </cell>
        </row>
        <row r="94">
          <cell r="AN94">
            <v>654331061.52592182</v>
          </cell>
          <cell r="AO94">
            <v>970557348.59379387</v>
          </cell>
          <cell r="AP94">
            <v>1596760616.9015059</v>
          </cell>
          <cell r="AQ94">
            <v>2435876239.1108351</v>
          </cell>
          <cell r="AR94">
            <v>3947814659.2922516</v>
          </cell>
          <cell r="BT94">
            <v>88984041.903669789</v>
          </cell>
          <cell r="BU94">
            <v>129546302.76541674</v>
          </cell>
          <cell r="BV94">
            <v>174513775.39879477</v>
          </cell>
          <cell r="BW94">
            <v>234357905.55775818</v>
          </cell>
          <cell r="BX94">
            <v>379301933.60351419</v>
          </cell>
        </row>
        <row r="95">
          <cell r="AN95">
            <v>706240284.46662319</v>
          </cell>
          <cell r="AO95">
            <v>1225706950.8998318</v>
          </cell>
          <cell r="AP95">
            <v>1941491525.8335557</v>
          </cell>
          <cell r="AQ95">
            <v>2801520371.9015379</v>
          </cell>
          <cell r="AR95">
            <v>4627962430.2228727</v>
          </cell>
          <cell r="BT95">
            <v>96448697.629160464</v>
          </cell>
          <cell r="BU95">
            <v>137915209.72105479</v>
          </cell>
          <cell r="BV95">
            <v>186858491.49733549</v>
          </cell>
          <cell r="BW95">
            <v>269264732.10151058</v>
          </cell>
          <cell r="BX95">
            <v>427766859.78982282</v>
          </cell>
        </row>
        <row r="96">
          <cell r="AN96">
            <v>919766922.29613268</v>
          </cell>
          <cell r="AO96">
            <v>1530836516.3582006</v>
          </cell>
          <cell r="AP96">
            <v>2280372141.8836079</v>
          </cell>
          <cell r="AQ96">
            <v>3246223286.956233</v>
          </cell>
          <cell r="AR96">
            <v>5932647655.9609165</v>
          </cell>
          <cell r="BT96">
            <v>103452371.34996837</v>
          </cell>
          <cell r="BU96">
            <v>147923459.46808928</v>
          </cell>
          <cell r="BV96">
            <v>219210294.30958045</v>
          </cell>
          <cell r="BW96">
            <v>311719037.05873215</v>
          </cell>
          <cell r="BX96">
            <v>480244198.86950856</v>
          </cell>
        </row>
        <row r="97">
          <cell r="AN97">
            <v>1148619106.2663965</v>
          </cell>
          <cell r="AO97">
            <v>1805126337.3974798</v>
          </cell>
          <cell r="AP97">
            <v>2652239694.8731232</v>
          </cell>
          <cell r="AQ97">
            <v>4230439485.023582</v>
          </cell>
          <cell r="AR97">
            <v>7284805992.8510628</v>
          </cell>
          <cell r="BT97">
            <v>110958722.98419303</v>
          </cell>
          <cell r="BU97">
            <v>173538008.07508636</v>
          </cell>
          <cell r="BV97">
            <v>254711250.03497952</v>
          </cell>
          <cell r="BW97">
            <v>351372621.92825896</v>
          </cell>
          <cell r="BX97">
            <v>534631011.97553444</v>
          </cell>
        </row>
        <row r="98">
          <cell r="AN98">
            <v>1361270060.402169</v>
          </cell>
          <cell r="AO98">
            <v>2106570151.167774</v>
          </cell>
          <cell r="AP98">
            <v>3419267434.4470987</v>
          </cell>
          <cell r="AQ98">
            <v>5267896771.2042332</v>
          </cell>
          <cell r="AR98">
            <v>8624298533.616293</v>
          </cell>
          <cell r="BT98">
            <v>130862375.39838228</v>
          </cell>
          <cell r="BU98">
            <v>202315844.16302377</v>
          </cell>
          <cell r="BV98">
            <v>288542988.63885307</v>
          </cell>
          <cell r="BW98">
            <v>393101459.43908072</v>
          </cell>
          <cell r="BX98">
            <v>586978107.1754607</v>
          </cell>
        </row>
        <row r="99">
          <cell r="AN99">
            <v>1588255567.7626896</v>
          </cell>
          <cell r="AO99">
            <v>2701752114.0375867</v>
          </cell>
          <cell r="AP99">
            <v>4296328673.6592894</v>
          </cell>
          <cell r="AQ99">
            <v>6281476938.1147814</v>
          </cell>
          <cell r="AR99">
            <v>10032600207.392715</v>
          </cell>
          <cell r="BT99">
            <v>152531925.16773331</v>
          </cell>
          <cell r="BU99">
            <v>229480437.16282988</v>
          </cell>
          <cell r="BV99">
            <v>323820340.70494342</v>
          </cell>
          <cell r="BW99">
            <v>432942978.9813115</v>
          </cell>
          <cell r="BX99">
            <v>641958204.51969218</v>
          </cell>
        </row>
        <row r="100">
          <cell r="AN100">
            <v>2054404538.5539498</v>
          </cell>
          <cell r="AO100">
            <v>3427127370.5820107</v>
          </cell>
          <cell r="AP100">
            <v>5153984589.9089098</v>
          </cell>
          <cell r="AQ100">
            <v>7342387718.7815609</v>
          </cell>
          <cell r="AR100">
            <v>11554337543.16674</v>
          </cell>
          <cell r="BT100">
            <v>173240188.31604743</v>
          </cell>
          <cell r="BU100">
            <v>258656641.92606115</v>
          </cell>
          <cell r="BV100">
            <v>357639991.15446919</v>
          </cell>
          <cell r="BW100">
            <v>474360935.85854256</v>
          </cell>
          <cell r="BX100">
            <v>703166531.34204769</v>
          </cell>
        </row>
        <row r="101">
          <cell r="AN101">
            <v>2594762777.5289307</v>
          </cell>
          <cell r="AO101">
            <v>4119433202.9449563</v>
          </cell>
          <cell r="AP101">
            <v>6037811266.6035519</v>
          </cell>
          <cell r="AQ101">
            <v>8456306613.6188021</v>
          </cell>
          <cell r="AR101">
            <v>13124174043.602291</v>
          </cell>
          <cell r="BT101">
            <v>194974597.48370779</v>
          </cell>
          <cell r="BU101">
            <v>285965418.4545114</v>
          </cell>
          <cell r="BV101">
            <v>392144584.61262804</v>
          </cell>
          <cell r="BW101">
            <v>518855257.55743521</v>
          </cell>
          <cell r="BX101">
            <v>767022649.9136107</v>
          </cell>
        </row>
        <row r="102">
          <cell r="AN102">
            <v>3131192552.2799253</v>
          </cell>
          <cell r="AO102">
            <v>4847035178.793787</v>
          </cell>
          <cell r="AP102">
            <v>7006225665.5316639</v>
          </cell>
          <cell r="AQ102">
            <v>9678779894.5233727</v>
          </cell>
          <cell r="AR102">
            <v>14961768322.533302</v>
          </cell>
          <cell r="BT102">
            <v>216098816.89966351</v>
          </cell>
          <cell r="BU102">
            <v>314370999.59164977</v>
          </cell>
          <cell r="BV102">
            <v>430723972.39005184</v>
          </cell>
          <cell r="BW102">
            <v>568581709.16838431</v>
          </cell>
          <cell r="BX102">
            <v>838372263.92407858</v>
          </cell>
        </row>
        <row r="103">
          <cell r="AN103">
            <v>3689549284.7934341</v>
          </cell>
          <cell r="AO103">
            <v>5622750946.4591732</v>
          </cell>
          <cell r="AP103">
            <v>8025295383.2870865</v>
          </cell>
          <cell r="AQ103">
            <v>11025343085.622862</v>
          </cell>
          <cell r="AR103">
            <v>16911963915.220148</v>
          </cell>
          <cell r="BT103">
            <v>237897063.7369909</v>
          </cell>
          <cell r="BU103">
            <v>345302023.67674112</v>
          </cell>
          <cell r="BV103">
            <v>472176592.90921086</v>
          </cell>
          <cell r="BW103">
            <v>621337064.22202933</v>
          </cell>
          <cell r="BX103">
            <v>912427691.23037362</v>
          </cell>
        </row>
        <row r="104">
          <cell r="AN104">
            <v>4250568067.5578852</v>
          </cell>
          <cell r="AO104">
            <v>6409071769.8531218</v>
          </cell>
          <cell r="AP104">
            <v>9089147983.0064812</v>
          </cell>
          <cell r="AQ104">
            <v>12426438434.248165</v>
          </cell>
          <cell r="AR104">
            <v>18761673645.582012</v>
          </cell>
          <cell r="BT104">
            <v>260339392.27747136</v>
          </cell>
          <cell r="BU104">
            <v>377287135.32371956</v>
          </cell>
          <cell r="BV104">
            <v>514035276.17245817</v>
          </cell>
          <cell r="BW104">
            <v>674541324.92716074</v>
          </cell>
          <cell r="BX104">
            <v>979965636.66680181</v>
          </cell>
        </row>
        <row r="105">
          <cell r="AN105">
            <v>4826637195.8301697</v>
          </cell>
          <cell r="AO105">
            <v>7232001075.3595352</v>
          </cell>
          <cell r="AP105">
            <v>10206283669.771435</v>
          </cell>
          <cell r="AQ105">
            <v>13785551206.574715</v>
          </cell>
          <cell r="AR105">
            <v>20638688419.28791</v>
          </cell>
          <cell r="BT105">
            <v>283772111.89519322</v>
          </cell>
          <cell r="BU105">
            <v>409735211.57985973</v>
          </cell>
          <cell r="BV105">
            <v>556456641.98454595</v>
          </cell>
          <cell r="BW105">
            <v>724715772.29691076</v>
          </cell>
          <cell r="BX105">
            <v>1047361508.3062181</v>
          </cell>
        </row>
        <row r="106">
          <cell r="AN106">
            <v>5443001610.215271</v>
          </cell>
          <cell r="AO106">
            <v>8121740376.5138664</v>
          </cell>
          <cell r="AP106">
            <v>11349411590.96109</v>
          </cell>
          <cell r="AQ106">
            <v>15169342851.120451</v>
          </cell>
          <cell r="AR106">
            <v>22642325050.995789</v>
          </cell>
          <cell r="BT106">
            <v>308022932.53722978</v>
          </cell>
          <cell r="BU106">
            <v>443521578.64236021</v>
          </cell>
          <cell r="BV106">
            <v>598955131.11281645</v>
          </cell>
          <cell r="BW106">
            <v>774402032.28695297</v>
          </cell>
          <cell r="BX106">
            <v>1117773779.5266836</v>
          </cell>
        </row>
        <row r="107">
          <cell r="AN107">
            <v>6102448483.3105755</v>
          </cell>
          <cell r="AO107">
            <v>9023912570.8115845</v>
          </cell>
          <cell r="AP107">
            <v>12487149982.420803</v>
          </cell>
          <cell r="AQ107">
            <v>16631726468.875366</v>
          </cell>
          <cell r="AR107">
            <v>24766716520.564034</v>
          </cell>
          <cell r="BT107">
            <v>333064328.4649021</v>
          </cell>
          <cell r="BU107">
            <v>477167138.13291621</v>
          </cell>
          <cell r="BV107">
            <v>639806631.9449935</v>
          </cell>
          <cell r="BW107">
            <v>826333951.57265985</v>
          </cell>
          <cell r="BX107">
            <v>1190584501.8942015</v>
          </cell>
        </row>
        <row r="108">
          <cell r="AN108">
            <v>6803662123.9875412</v>
          </cell>
          <cell r="AO108">
            <v>9967945792.5081329</v>
          </cell>
          <cell r="AP108">
            <v>13739093501.491539</v>
          </cell>
          <cell r="AQ108">
            <v>18254227871.005375</v>
          </cell>
          <cell r="AR108">
            <v>27086269230.738239</v>
          </cell>
          <cell r="BT108">
            <v>359158188.04465491</v>
          </cell>
          <cell r="BU108">
            <v>511063483.92842054</v>
          </cell>
          <cell r="BV108">
            <v>684475527.59449327</v>
          </cell>
          <cell r="BW108">
            <v>881943052.26039994</v>
          </cell>
          <cell r="BX108">
            <v>1269249883.4855025</v>
          </cell>
        </row>
        <row r="109">
          <cell r="AN109">
            <v>7545180816.3331375</v>
          </cell>
          <cell r="AO109">
            <v>11018754848.160902</v>
          </cell>
          <cell r="AP109">
            <v>15143549787.994516</v>
          </cell>
          <cell r="AQ109">
            <v>20066528060.352997</v>
          </cell>
          <cell r="AR109">
            <v>29570228949.670326</v>
          </cell>
          <cell r="BT109">
            <v>385783070.97452271</v>
          </cell>
          <cell r="BU109">
            <v>548522264.52745497</v>
          </cell>
          <cell r="BV109">
            <v>732611418.84558487</v>
          </cell>
          <cell r="BW109">
            <v>943759492.94799018</v>
          </cell>
          <cell r="BX109">
            <v>1351102270.4141219</v>
          </cell>
        </row>
        <row r="110">
          <cell r="AN110">
            <v>8332981918.7771711</v>
          </cell>
          <cell r="AO110">
            <v>12127711366.006088</v>
          </cell>
          <cell r="AP110">
            <v>16628465373.110844</v>
          </cell>
          <cell r="AQ110">
            <v>21898108709.354156</v>
          </cell>
          <cell r="AR110">
            <v>32259667346.394871</v>
          </cell>
          <cell r="BT110">
            <v>413753696.16748124</v>
          </cell>
          <cell r="BU110">
            <v>586530290.02328587</v>
          </cell>
          <cell r="BV110">
            <v>783380538.88788748</v>
          </cell>
          <cell r="BW110">
            <v>1004114436.2388855</v>
          </cell>
          <cell r="BX110">
            <v>1435709068.8468757</v>
          </cell>
        </row>
        <row r="111">
          <cell r="AN111">
            <v>9155297034.4142075</v>
          </cell>
          <cell r="AO111">
            <v>13305742757.258896</v>
          </cell>
          <cell r="AP111">
            <v>18128463414.520435</v>
          </cell>
          <cell r="AQ111">
            <v>23822725357.403503</v>
          </cell>
          <cell r="AR111">
            <v>35353459369.212036</v>
          </cell>
          <cell r="BT111">
            <v>441937464.76236743</v>
          </cell>
          <cell r="BU111">
            <v>626802314.79930961</v>
          </cell>
          <cell r="BV111">
            <v>832809045.77624166</v>
          </cell>
          <cell r="BW111">
            <v>1067216186.488724</v>
          </cell>
          <cell r="BX111">
            <v>1515257517.7703993</v>
          </cell>
        </row>
        <row r="112">
          <cell r="AN112">
            <v>10031383471.317617</v>
          </cell>
          <cell r="AO112">
            <v>14494923541.807106</v>
          </cell>
          <cell r="AP112">
            <v>19743332009.528099</v>
          </cell>
          <cell r="AQ112">
            <v>26113732895.243031</v>
          </cell>
          <cell r="AR112">
            <v>38616879292.103859</v>
          </cell>
          <cell r="BT112">
            <v>471817777.58207381</v>
          </cell>
          <cell r="BU112">
            <v>665988653.03299356</v>
          </cell>
          <cell r="BV112">
            <v>886022810.90697038</v>
          </cell>
          <cell r="BW112">
            <v>1126123215.3914893</v>
          </cell>
          <cell r="BX112">
            <v>1599167486.8754916</v>
          </cell>
        </row>
        <row r="113">
          <cell r="AN113">
            <v>10933249183.214138</v>
          </cell>
          <cell r="AO113">
            <v>15777827516.979904</v>
          </cell>
          <cell r="AP113">
            <v>21611916393.188507</v>
          </cell>
          <cell r="AQ113">
            <v>28574903462.116215</v>
          </cell>
          <cell r="AR113">
            <v>42579606461.454681</v>
          </cell>
          <cell r="BT113">
            <v>501536400.08837819</v>
          </cell>
          <cell r="BU113">
            <v>708263393.54821146</v>
          </cell>
          <cell r="BV113">
            <v>934591314.98647928</v>
          </cell>
          <cell r="BW113">
            <v>1189405523.8618283</v>
          </cell>
          <cell r="BX113">
            <v>1685221743.7347846</v>
          </cell>
        </row>
        <row r="114">
          <cell r="AN114">
            <v>11901656874.88419</v>
          </cell>
          <cell r="AO114">
            <v>17298088345.930843</v>
          </cell>
          <cell r="AP114">
            <v>23665181569.556553</v>
          </cell>
          <cell r="AQ114">
            <v>31429946763.589848</v>
          </cell>
          <cell r="AR114">
            <v>46890216271.976479</v>
          </cell>
          <cell r="BT114">
            <v>533358534.8921687</v>
          </cell>
          <cell r="BU114">
            <v>747893026.49989545</v>
          </cell>
          <cell r="BV114">
            <v>987385445.55639184</v>
          </cell>
          <cell r="BW114">
            <v>1253069617.4504523</v>
          </cell>
          <cell r="BX114">
            <v>1777851958.9964418</v>
          </cell>
        </row>
        <row r="115">
          <cell r="AN115">
            <v>13116251448.553577</v>
          </cell>
          <cell r="AO115">
            <v>19020181018.965088</v>
          </cell>
          <cell r="AP115">
            <v>26179738422.798759</v>
          </cell>
          <cell r="AQ115">
            <v>34792041397.684723</v>
          </cell>
          <cell r="AR115">
            <v>52495204936.349365</v>
          </cell>
          <cell r="BT115">
            <v>564588531.50918365</v>
          </cell>
          <cell r="BU115">
            <v>792171956.70338655</v>
          </cell>
          <cell r="BV115">
            <v>1043969309.8276788</v>
          </cell>
          <cell r="BW115">
            <v>1325317295.4764466</v>
          </cell>
          <cell r="BX115">
            <v>1874033184.2183392</v>
          </cell>
        </row>
        <row r="116">
          <cell r="AN116">
            <v>14418021680.352993</v>
          </cell>
          <cell r="AO116">
            <v>21040740583.250324</v>
          </cell>
          <cell r="AP116">
            <v>28949946190.438087</v>
          </cell>
          <cell r="AQ116">
            <v>38936544683.577728</v>
          </cell>
          <cell r="AR116">
            <v>58853241588.201187</v>
          </cell>
          <cell r="BT116">
            <v>598060013.11839819</v>
          </cell>
          <cell r="BU116">
            <v>837258792.30938613</v>
          </cell>
          <cell r="BV116">
            <v>1103497996.7456172</v>
          </cell>
          <cell r="BW116">
            <v>1398441904.4674246</v>
          </cell>
          <cell r="BX116">
            <v>1977592885.2037015</v>
          </cell>
        </row>
        <row r="117">
          <cell r="AN117">
            <v>15927523706.540615</v>
          </cell>
          <cell r="AO117">
            <v>23225268580.588623</v>
          </cell>
          <cell r="AP117">
            <v>32270009433.736797</v>
          </cell>
          <cell r="AQ117">
            <v>43501069109.74958</v>
          </cell>
          <cell r="AR117">
            <v>65536334680.281693</v>
          </cell>
          <cell r="BT117">
            <v>631102279.03698349</v>
          </cell>
          <cell r="BU117">
            <v>884201871.71885586</v>
          </cell>
          <cell r="BV117">
            <v>1162483467.5411303</v>
          </cell>
          <cell r="BW117">
            <v>1472788878.3209116</v>
          </cell>
          <cell r="BX117">
            <v>2071215669.1283448</v>
          </cell>
        </row>
        <row r="118">
          <cell r="AN118">
            <v>17559378236.698402</v>
          </cell>
          <cell r="AO118">
            <v>25889108124.007271</v>
          </cell>
          <cell r="AP118">
            <v>36049605268.277802</v>
          </cell>
          <cell r="AQ118">
            <v>48474446577.62233</v>
          </cell>
          <cell r="AR118">
            <v>72800595185.192764</v>
          </cell>
          <cell r="BT118">
            <v>666169019.71837425</v>
          </cell>
          <cell r="BU118">
            <v>931177436.23137069</v>
          </cell>
          <cell r="BV118">
            <v>1224045524.4941342</v>
          </cell>
          <cell r="BW118">
            <v>1544354590.1157889</v>
          </cell>
          <cell r="BX118">
            <v>2168284350.1252189</v>
          </cell>
        </row>
        <row r="119">
          <cell r="AN119">
            <v>19582766353.082863</v>
          </cell>
          <cell r="AO119">
            <v>28882923134.888996</v>
          </cell>
          <cell r="AP119">
            <v>40137349724.044983</v>
          </cell>
          <cell r="AQ119">
            <v>53835596298.46917</v>
          </cell>
          <cell r="AR119">
            <v>81296744643.095535</v>
          </cell>
          <cell r="BT119">
            <v>701085830.68966889</v>
          </cell>
          <cell r="BU119">
            <v>979940695.12861228</v>
          </cell>
          <cell r="BV119">
            <v>1283514333.7894764</v>
          </cell>
          <cell r="BW119">
            <v>1615992953.2606049</v>
          </cell>
          <cell r="BX119">
            <v>2266597464.2655358</v>
          </cell>
        </row>
        <row r="120">
          <cell r="AN120">
            <v>21832150205.303925</v>
          </cell>
          <cell r="AO120">
            <v>32135690121.789444</v>
          </cell>
          <cell r="AP120">
            <v>44540838840.849312</v>
          </cell>
          <cell r="AQ120">
            <v>59852292248.870987</v>
          </cell>
          <cell r="AR120">
            <v>90911807439.583542</v>
          </cell>
          <cell r="BT120">
            <v>737723794.87464547</v>
          </cell>
          <cell r="BU120">
            <v>1027156357.7339518</v>
          </cell>
          <cell r="BV120">
            <v>1342355957.1127744</v>
          </cell>
          <cell r="BW120">
            <v>1688410643.6569471</v>
          </cell>
          <cell r="BX120">
            <v>2365621559.2730446</v>
          </cell>
        </row>
        <row r="121">
          <cell r="AN121">
            <v>24414574162.802639</v>
          </cell>
          <cell r="AO121">
            <v>35849729906.486458</v>
          </cell>
          <cell r="AP121">
            <v>49803493107.292709</v>
          </cell>
          <cell r="AQ121">
            <v>67532922749.870071</v>
          </cell>
          <cell r="AR121">
            <v>102206410040.98515</v>
          </cell>
          <cell r="BT121">
            <v>774547146.11160553</v>
          </cell>
          <cell r="BU121">
            <v>1076785214.3569655</v>
          </cell>
          <cell r="BV121">
            <v>1406252757.9705663</v>
          </cell>
          <cell r="BW121">
            <v>1767512309.5063171</v>
          </cell>
          <cell r="BX121">
            <v>2474587526.3866706</v>
          </cell>
        </row>
        <row r="122">
          <cell r="AN122">
            <v>27272249853.082249</v>
          </cell>
          <cell r="AO122">
            <v>40215770698.714424</v>
          </cell>
          <cell r="AP122">
            <v>56237594734.156952</v>
          </cell>
          <cell r="AQ122">
            <v>75947087653.354309</v>
          </cell>
          <cell r="AR122">
            <v>115314948843.42834</v>
          </cell>
          <cell r="BT122">
            <v>812732837.52296674</v>
          </cell>
          <cell r="BU122">
            <v>1128843432.6608291</v>
          </cell>
          <cell r="BV122">
            <v>1472516609.2081568</v>
          </cell>
          <cell r="BW122">
            <v>1849913444.9615133</v>
          </cell>
          <cell r="BX122">
            <v>2586224609.5696592</v>
          </cell>
        </row>
        <row r="123">
          <cell r="AN123">
            <v>30633859972.959591</v>
          </cell>
          <cell r="AO123">
            <v>45329674919.266518</v>
          </cell>
          <cell r="AP123">
            <v>63245700153.93602</v>
          </cell>
          <cell r="AQ123">
            <v>85772535974.973618</v>
          </cell>
          <cell r="AR123">
            <v>129226664355.63611</v>
          </cell>
          <cell r="BT123">
            <v>851493961.00407815</v>
          </cell>
          <cell r="BU123">
            <v>1181510768.0816875</v>
          </cell>
          <cell r="BV123">
            <v>1541223738.7663095</v>
          </cell>
          <cell r="BW123">
            <v>1933590535.7587221</v>
          </cell>
          <cell r="BX123">
            <v>2701068330.2974639</v>
          </cell>
        </row>
        <row r="124">
          <cell r="AN124">
            <v>34489673325.823082</v>
          </cell>
          <cell r="AO124">
            <v>51017892354.319328</v>
          </cell>
          <cell r="AP124">
            <v>71402410355.021744</v>
          </cell>
          <cell r="AQ124">
            <v>96174994105.183289</v>
          </cell>
          <cell r="AR124">
            <v>143606232019.47543</v>
          </cell>
          <cell r="BT124">
            <v>891204406.56920099</v>
          </cell>
          <cell r="BU124">
            <v>1236567209.5054162</v>
          </cell>
          <cell r="BV124">
            <v>1610689248.9151924</v>
          </cell>
          <cell r="BW124">
            <v>2020198816.4282889</v>
          </cell>
          <cell r="BX124">
            <v>2809202679.1295357</v>
          </cell>
        </row>
        <row r="125">
          <cell r="AN125">
            <v>38792798378.347542</v>
          </cell>
          <cell r="AO125">
            <v>57487060113.979843</v>
          </cell>
          <cell r="AP125">
            <v>80002725261.187592</v>
          </cell>
          <cell r="AQ125">
            <v>106696972154.56557</v>
          </cell>
          <cell r="AR125">
            <v>158783103688.39304</v>
          </cell>
          <cell r="BT125">
            <v>931933792.15352774</v>
          </cell>
          <cell r="BU125">
            <v>1291660994.5713251</v>
          </cell>
          <cell r="BV125">
            <v>1682422877.928556</v>
          </cell>
          <cell r="BW125">
            <v>2099324091.3596435</v>
          </cell>
          <cell r="BX125">
            <v>2922818943.6621437</v>
          </cell>
        </row>
        <row r="126">
          <cell r="AN126">
            <v>43632039178.228722</v>
          </cell>
          <cell r="AO126">
            <v>64251168222.782684</v>
          </cell>
          <cell r="AP126">
            <v>88727605040.808899</v>
          </cell>
          <cell r="AQ126">
            <v>117922241674.39784</v>
          </cell>
          <cell r="AR126">
            <v>175626639734.66211</v>
          </cell>
          <cell r="BT126">
            <v>973146526.52924311</v>
          </cell>
          <cell r="BU126">
            <v>1347810692.206866</v>
          </cell>
          <cell r="BV126">
            <v>1748033973.8713083</v>
          </cell>
          <cell r="BW126">
            <v>2183738118.1487823</v>
          </cell>
          <cell r="BX126">
            <v>3037175324.3922801</v>
          </cell>
        </row>
        <row r="127">
          <cell r="AN127">
            <v>48855387301.557587</v>
          </cell>
          <cell r="AO127">
            <v>71480336915.14183</v>
          </cell>
          <cell r="AP127">
            <v>98296685537.363647</v>
          </cell>
          <cell r="AQ127">
            <v>130417687895.31094</v>
          </cell>
          <cell r="AR127">
            <v>193657961160.8913</v>
          </cell>
          <cell r="BT127">
            <v>1015873942.8863683</v>
          </cell>
          <cell r="BU127">
            <v>1402174040.7734067</v>
          </cell>
          <cell r="BV127">
            <v>1819993459.2054</v>
          </cell>
          <cell r="BW127">
            <v>2269039799.4492083</v>
          </cell>
          <cell r="BX127">
            <v>3159595975.9954252</v>
          </cell>
        </row>
        <row r="128">
          <cell r="AN128">
            <v>54532654679.018723</v>
          </cell>
          <cell r="AO128">
            <v>79503845775.111389</v>
          </cell>
          <cell r="AP128">
            <v>109293515352.49313</v>
          </cell>
          <cell r="AQ128">
            <v>144802496478.35535</v>
          </cell>
          <cell r="AR128">
            <v>213929328584.73529</v>
          </cell>
          <cell r="BT128">
            <v>1058566993.564876</v>
          </cell>
          <cell r="BU128">
            <v>1462171872.7593632</v>
          </cell>
          <cell r="BV128">
            <v>1895022310.0376189</v>
          </cell>
          <cell r="BW128">
            <v>2366703059.855691</v>
          </cell>
          <cell r="BX128">
            <v>3286972391.0498548</v>
          </cell>
        </row>
        <row r="129">
          <cell r="AN129">
            <v>60613637116.536232</v>
          </cell>
          <cell r="AO129">
            <v>88322010942.617477</v>
          </cell>
          <cell r="AP129">
            <v>121002740357.6474</v>
          </cell>
          <cell r="AQ129">
            <v>159726766697.07529</v>
          </cell>
          <cell r="AR129">
            <v>235684771439.32904</v>
          </cell>
          <cell r="BT129">
            <v>1103321508.8125253</v>
          </cell>
          <cell r="BU129">
            <v>1522041335.4699512</v>
          </cell>
          <cell r="BV129">
            <v>1974520141.6726127</v>
          </cell>
          <cell r="BW129">
            <v>2460741838.3334408</v>
          </cell>
          <cell r="BX129">
            <v>3422521597.3533001</v>
          </cell>
        </row>
        <row r="130">
          <cell r="AN130">
            <v>67116760589.742294</v>
          </cell>
          <cell r="AO130">
            <v>97466789236.078949</v>
          </cell>
          <cell r="AP130">
            <v>133287178195.80066</v>
          </cell>
          <cell r="AQ130">
            <v>175525700687.22128</v>
          </cell>
          <cell r="AR130">
            <v>255669419638.07239</v>
          </cell>
          <cell r="BT130">
            <v>1147473381.7799456</v>
          </cell>
          <cell r="BU130">
            <v>1584128283.5636923</v>
          </cell>
          <cell r="BV130">
            <v>2051749295.1232021</v>
          </cell>
          <cell r="BW130">
            <v>2559178490.5826325</v>
          </cell>
          <cell r="BX130">
            <v>3486473114.9932022</v>
          </cell>
        </row>
        <row r="131">
          <cell r="AN131">
            <v>74071388426.62796</v>
          </cell>
          <cell r="AO131">
            <v>107340988764.2607</v>
          </cell>
          <cell r="AP131">
            <v>146330014121.06454</v>
          </cell>
          <cell r="AQ131">
            <v>190729121845.06427</v>
          </cell>
          <cell r="AR131">
            <v>276886834152.771</v>
          </cell>
          <cell r="BT131">
            <v>1194283383.7473867</v>
          </cell>
          <cell r="BU131">
            <v>1645830918.3521576</v>
          </cell>
          <cell r="BV131">
            <v>2133013835.1940229</v>
          </cell>
          <cell r="BW131">
            <v>2612003517.5549212</v>
          </cell>
          <cell r="BX131">
            <v>3545613866.1878572</v>
          </cell>
        </row>
        <row r="132">
          <cell r="AN132">
            <v>81388460940.407242</v>
          </cell>
          <cell r="AO132">
            <v>117712939052.54283</v>
          </cell>
          <cell r="AP132">
            <v>158872203891.11356</v>
          </cell>
          <cell r="AQ132">
            <v>206318363570.85516</v>
          </cell>
          <cell r="AR132">
            <v>291841135067.65533</v>
          </cell>
          <cell r="BT132">
            <v>1239873049.6685338</v>
          </cell>
          <cell r="BU132">
            <v>1710454269.7953837</v>
          </cell>
          <cell r="BV132">
            <v>2176478019.3998661</v>
          </cell>
          <cell r="BW132">
            <v>2655456477.6495466</v>
          </cell>
          <cell r="BX132">
            <v>3569844632.2630806</v>
          </cell>
        </row>
        <row r="133">
          <cell r="AN133">
            <v>89230705084.129807</v>
          </cell>
          <cell r="AO133">
            <v>127742461436.19293</v>
          </cell>
          <cell r="AP133">
            <v>171970836731.64069</v>
          </cell>
          <cell r="AQ133">
            <v>218178587639.24521</v>
          </cell>
          <cell r="AR133">
            <v>302734641230.99805</v>
          </cell>
          <cell r="BT133">
            <v>1288734843.7687159</v>
          </cell>
          <cell r="BU133">
            <v>1742979427.2673707</v>
          </cell>
          <cell r="BV133">
            <v>2212988734.9385142</v>
          </cell>
          <cell r="BW133">
            <v>2677383474.1973104</v>
          </cell>
          <cell r="BX133">
            <v>3569844632.2630806</v>
          </cell>
        </row>
        <row r="134">
          <cell r="AN134">
            <v>97351749918.905075</v>
          </cell>
          <cell r="AO134">
            <v>139197539754.85773</v>
          </cell>
          <cell r="AP134">
            <v>182400880250.01288</v>
          </cell>
          <cell r="AQ134">
            <v>227010665403.56021</v>
          </cell>
          <cell r="AR134">
            <v>309329896000</v>
          </cell>
          <cell r="BT134">
            <v>1311540786.6326139</v>
          </cell>
          <cell r="BU134">
            <v>1774908950.8335016</v>
          </cell>
          <cell r="BV134">
            <v>2231152895.1644254</v>
          </cell>
          <cell r="BW134">
            <v>2677383474.1973104</v>
          </cell>
          <cell r="BX134">
            <v>3569844632.2630806</v>
          </cell>
        </row>
        <row r="135">
          <cell r="AN135">
            <v>106053875579.78133</v>
          </cell>
          <cell r="AO135">
            <v>146636968644.17532</v>
          </cell>
          <cell r="AP135">
            <v>189687588752.50421</v>
          </cell>
          <cell r="AQ135">
            <v>231997422000</v>
          </cell>
          <cell r="AR135">
            <v>309329896000</v>
          </cell>
          <cell r="BT135">
            <v>1335796816.895772</v>
          </cell>
          <cell r="BU135">
            <v>1784922316.1315403</v>
          </cell>
          <cell r="BV135">
            <v>2231152895.1644254</v>
          </cell>
          <cell r="BW135">
            <v>2677383474.1973104</v>
          </cell>
          <cell r="BX135">
            <v>3569844632.2630806</v>
          </cell>
        </row>
        <row r="136">
          <cell r="AN136">
            <v>110674437530.4794</v>
          </cell>
          <cell r="AO136">
            <v>152370645201.95474</v>
          </cell>
          <cell r="AP136">
            <v>193331185000</v>
          </cell>
          <cell r="AQ136">
            <v>231997422000</v>
          </cell>
          <cell r="AR136">
            <v>309329896000</v>
          </cell>
          <cell r="BT136">
            <v>1338691737.0986552</v>
          </cell>
          <cell r="BU136">
            <v>1784922316.1315403</v>
          </cell>
          <cell r="BV136">
            <v>2231152895.1644254</v>
          </cell>
          <cell r="BW136">
            <v>2677383474.1973104</v>
          </cell>
          <cell r="BX136">
            <v>3569844632.2630806</v>
          </cell>
        </row>
        <row r="137">
          <cell r="AN137">
            <v>114994578852.61565</v>
          </cell>
          <cell r="AO137">
            <v>154664948000</v>
          </cell>
          <cell r="AP137">
            <v>193331185000</v>
          </cell>
          <cell r="AQ137">
            <v>231997422000</v>
          </cell>
          <cell r="AR137">
            <v>309329896000</v>
          </cell>
          <cell r="BT137">
            <v>1338691737.0986552</v>
          </cell>
          <cell r="BU137">
            <v>1784922316.1315403</v>
          </cell>
          <cell r="BV137">
            <v>2231152895.1644254</v>
          </cell>
          <cell r="BW137">
            <v>2677383474.1973104</v>
          </cell>
          <cell r="BX137">
            <v>3569844632.2630806</v>
          </cell>
        </row>
        <row r="138">
          <cell r="AN138">
            <v>115998711000</v>
          </cell>
          <cell r="AO138">
            <v>154664948000</v>
          </cell>
          <cell r="AP138">
            <v>193331185000</v>
          </cell>
          <cell r="AQ138">
            <v>231997422000</v>
          </cell>
          <cell r="AR138">
            <v>309329896000</v>
          </cell>
          <cell r="BT138">
            <v>1338691737.0986552</v>
          </cell>
          <cell r="BU138">
            <v>1784922316.1315403</v>
          </cell>
          <cell r="BV138">
            <v>2231152895.1644254</v>
          </cell>
          <cell r="BW138">
            <v>2677383474.1973104</v>
          </cell>
          <cell r="BX138">
            <v>3569844632.2630806</v>
          </cell>
        </row>
        <row r="139">
          <cell r="AN139">
            <v>115998711000</v>
          </cell>
          <cell r="AO139">
            <v>154664948000</v>
          </cell>
          <cell r="AP139">
            <v>193331185000</v>
          </cell>
          <cell r="AQ139">
            <v>231997422000</v>
          </cell>
          <cell r="AR139">
            <v>309329896000</v>
          </cell>
          <cell r="BT139">
            <v>1338691737.0986552</v>
          </cell>
          <cell r="BU139">
            <v>1784922316.1315403</v>
          </cell>
          <cell r="BV139">
            <v>2231152895.1644254</v>
          </cell>
          <cell r="BW139">
            <v>2677383474.1973104</v>
          </cell>
          <cell r="BX139">
            <v>3569844632.2630806</v>
          </cell>
        </row>
        <row r="140">
          <cell r="AN140">
            <v>115998711000</v>
          </cell>
          <cell r="AO140">
            <v>154664948000</v>
          </cell>
          <cell r="AP140">
            <v>193331185000</v>
          </cell>
          <cell r="AQ140">
            <v>231997422000</v>
          </cell>
          <cell r="AR140">
            <v>309329896000</v>
          </cell>
          <cell r="BT140">
            <v>1338691737.0986552</v>
          </cell>
          <cell r="BU140">
            <v>1784922316.1315403</v>
          </cell>
          <cell r="BV140">
            <v>2231152895.1644254</v>
          </cell>
          <cell r="BW140">
            <v>2677383474.1973104</v>
          </cell>
          <cell r="BX140">
            <v>3569844632.2630806</v>
          </cell>
        </row>
        <row r="141">
          <cell r="AN141">
            <v>115998711000</v>
          </cell>
          <cell r="AO141">
            <v>154664948000</v>
          </cell>
          <cell r="AP141">
            <v>193331185000</v>
          </cell>
          <cell r="AQ141">
            <v>231997422000</v>
          </cell>
          <cell r="AR141">
            <v>309329896000</v>
          </cell>
          <cell r="BT141">
            <v>1338691737.0986552</v>
          </cell>
          <cell r="BU141">
            <v>1784922316.1315403</v>
          </cell>
          <cell r="BV141">
            <v>2231152895.1644254</v>
          </cell>
          <cell r="BW141">
            <v>2677383474.1973104</v>
          </cell>
          <cell r="BX141">
            <v>3569844632.2630806</v>
          </cell>
        </row>
        <row r="142">
          <cell r="AN142">
            <v>115998711000</v>
          </cell>
          <cell r="AO142">
            <v>154664948000</v>
          </cell>
          <cell r="AP142">
            <v>193331185000</v>
          </cell>
          <cell r="AQ142">
            <v>231997422000</v>
          </cell>
          <cell r="AR142">
            <v>309329896000</v>
          </cell>
          <cell r="BT142">
            <v>1338691737.0986552</v>
          </cell>
          <cell r="BU142">
            <v>1784922316.1315403</v>
          </cell>
          <cell r="BV142">
            <v>2231152895.1644254</v>
          </cell>
          <cell r="BW142">
            <v>2677383474.1973104</v>
          </cell>
          <cell r="BX142">
            <v>3569844632.2630806</v>
          </cell>
        </row>
        <row r="143">
          <cell r="AN143">
            <v>115998711000</v>
          </cell>
          <cell r="AO143">
            <v>154664948000</v>
          </cell>
          <cell r="AP143">
            <v>193331185000</v>
          </cell>
          <cell r="AQ143">
            <v>231997422000</v>
          </cell>
          <cell r="AR143">
            <v>309329896000</v>
          </cell>
          <cell r="BT143">
            <v>1338691737.0986552</v>
          </cell>
          <cell r="BU143">
            <v>1784922316.1315403</v>
          </cell>
          <cell r="BV143">
            <v>2231152895.1644254</v>
          </cell>
          <cell r="BW143">
            <v>2677383474.1973104</v>
          </cell>
          <cell r="BX143">
            <v>3569844632.2630806</v>
          </cell>
        </row>
        <row r="144">
          <cell r="AN144">
            <v>115998711000</v>
          </cell>
          <cell r="AO144">
            <v>154664948000</v>
          </cell>
          <cell r="AP144">
            <v>193331185000</v>
          </cell>
          <cell r="AQ144">
            <v>231997422000</v>
          </cell>
          <cell r="AR144">
            <v>309329896000</v>
          </cell>
          <cell r="BT144">
            <v>1338691737.0986552</v>
          </cell>
          <cell r="BU144">
            <v>1784922316.1315403</v>
          </cell>
          <cell r="BV144">
            <v>2231152895.1644254</v>
          </cell>
          <cell r="BW144">
            <v>2677383474.1973104</v>
          </cell>
          <cell r="BX144">
            <v>3569844632.2630806</v>
          </cell>
        </row>
        <row r="145">
          <cell r="AN145">
            <v>115998711000</v>
          </cell>
          <cell r="AO145">
            <v>154664948000</v>
          </cell>
          <cell r="AP145">
            <v>193331185000</v>
          </cell>
          <cell r="AQ145">
            <v>231997422000</v>
          </cell>
          <cell r="AR145">
            <v>309329896000</v>
          </cell>
          <cell r="BT145">
            <v>1338691737.0986552</v>
          </cell>
          <cell r="BU145">
            <v>1784922316.1315403</v>
          </cell>
          <cell r="BV145">
            <v>2231152895.1644254</v>
          </cell>
          <cell r="BW145">
            <v>2677383474.1973104</v>
          </cell>
          <cell r="BX145">
            <v>3569844632.2630806</v>
          </cell>
        </row>
        <row r="146">
          <cell r="AN146">
            <v>115998711000</v>
          </cell>
          <cell r="AO146">
            <v>154664948000</v>
          </cell>
          <cell r="AP146">
            <v>193331185000</v>
          </cell>
          <cell r="AQ146">
            <v>231997422000</v>
          </cell>
          <cell r="AR146">
            <v>309329896000</v>
          </cell>
          <cell r="BT146">
            <v>1338691737.0986552</v>
          </cell>
          <cell r="BU146">
            <v>1784922316.1315403</v>
          </cell>
          <cell r="BV146">
            <v>2231152895.1644254</v>
          </cell>
          <cell r="BW146">
            <v>2677383474.1973104</v>
          </cell>
          <cell r="BX146">
            <v>3569844632.2630806</v>
          </cell>
        </row>
        <row r="147">
          <cell r="AN147">
            <v>115998711000</v>
          </cell>
          <cell r="AO147">
            <v>154664948000</v>
          </cell>
          <cell r="AP147">
            <v>193331185000</v>
          </cell>
          <cell r="AQ147">
            <v>231997422000</v>
          </cell>
          <cell r="AR147">
            <v>309329896000</v>
          </cell>
          <cell r="BT147">
            <v>1338691737.0986552</v>
          </cell>
          <cell r="BU147">
            <v>1784922316.1315403</v>
          </cell>
          <cell r="BV147">
            <v>2231152895.1644254</v>
          </cell>
          <cell r="BW147">
            <v>2677383474.1973104</v>
          </cell>
          <cell r="BX147">
            <v>3569844632.2630806</v>
          </cell>
        </row>
        <row r="148">
          <cell r="AN148">
            <v>115998711000</v>
          </cell>
          <cell r="AO148">
            <v>154664948000</v>
          </cell>
          <cell r="AP148">
            <v>193331185000</v>
          </cell>
          <cell r="AQ148">
            <v>231997422000</v>
          </cell>
          <cell r="AR148">
            <v>309329896000</v>
          </cell>
          <cell r="BT148">
            <v>1338691737.0986552</v>
          </cell>
          <cell r="BU148">
            <v>1784922316.1315403</v>
          </cell>
          <cell r="BV148">
            <v>2231152895.1644254</v>
          </cell>
          <cell r="BW148">
            <v>2677383474.1973104</v>
          </cell>
          <cell r="BX148">
            <v>3569844632.2630806</v>
          </cell>
        </row>
        <row r="149">
          <cell r="AN149">
            <v>115998711000</v>
          </cell>
          <cell r="AO149">
            <v>154664948000</v>
          </cell>
          <cell r="AP149">
            <v>193331185000</v>
          </cell>
          <cell r="AQ149">
            <v>231997422000</v>
          </cell>
          <cell r="AR149">
            <v>309329896000</v>
          </cell>
          <cell r="BT149">
            <v>1338691737.0986552</v>
          </cell>
          <cell r="BU149">
            <v>1784922316.1315403</v>
          </cell>
          <cell r="BV149">
            <v>2231152895.1644254</v>
          </cell>
          <cell r="BW149">
            <v>2677383474.1973104</v>
          </cell>
          <cell r="BX149">
            <v>3569844632.2630806</v>
          </cell>
        </row>
        <row r="150">
          <cell r="AN150">
            <v>115998711000</v>
          </cell>
          <cell r="AO150">
            <v>154664948000</v>
          </cell>
          <cell r="AP150">
            <v>193331185000</v>
          </cell>
          <cell r="AQ150">
            <v>231997422000</v>
          </cell>
          <cell r="AR150">
            <v>309329896000</v>
          </cell>
          <cell r="BT150">
            <v>1338691737.0986552</v>
          </cell>
          <cell r="BU150">
            <v>1784922316.1315403</v>
          </cell>
          <cell r="BV150">
            <v>2231152895.1644254</v>
          </cell>
          <cell r="BW150">
            <v>2677383474.1973104</v>
          </cell>
          <cell r="BX150">
            <v>3569844632.2630806</v>
          </cell>
        </row>
        <row r="151">
          <cell r="AN151">
            <v>115998711000</v>
          </cell>
          <cell r="AO151">
            <v>154664948000</v>
          </cell>
          <cell r="AP151">
            <v>193331185000</v>
          </cell>
          <cell r="AQ151">
            <v>231997422000</v>
          </cell>
          <cell r="AR151">
            <v>309329896000</v>
          </cell>
          <cell r="BT151">
            <v>1338691737.0986552</v>
          </cell>
          <cell r="BU151">
            <v>1784922316.1315403</v>
          </cell>
          <cell r="BV151">
            <v>2231152895.1644254</v>
          </cell>
          <cell r="BW151">
            <v>2677383474.1973104</v>
          </cell>
          <cell r="BX151">
            <v>3569844632.2630806</v>
          </cell>
        </row>
        <row r="152">
          <cell r="AN152">
            <v>115998711000</v>
          </cell>
          <cell r="AO152">
            <v>154664948000</v>
          </cell>
          <cell r="AP152">
            <v>193331185000</v>
          </cell>
          <cell r="AQ152">
            <v>231997422000</v>
          </cell>
          <cell r="AR152">
            <v>309329896000</v>
          </cell>
          <cell r="BT152">
            <v>1338691737.0986552</v>
          </cell>
          <cell r="BU152">
            <v>1784922316.1315403</v>
          </cell>
          <cell r="BV152">
            <v>2231152895.1644254</v>
          </cell>
          <cell r="BW152">
            <v>2677383474.1973104</v>
          </cell>
          <cell r="BX152">
            <v>3569844632.2630806</v>
          </cell>
        </row>
        <row r="153">
          <cell r="AN153">
            <v>115998711000</v>
          </cell>
          <cell r="AO153">
            <v>154664948000</v>
          </cell>
          <cell r="AP153">
            <v>193331185000</v>
          </cell>
          <cell r="AQ153">
            <v>231997422000</v>
          </cell>
          <cell r="AR153">
            <v>309329896000</v>
          </cell>
          <cell r="BT153">
            <v>1338691737.0986552</v>
          </cell>
          <cell r="BU153">
            <v>1784922316.1315403</v>
          </cell>
          <cell r="BV153">
            <v>2231152895.1644254</v>
          </cell>
          <cell r="BW153">
            <v>2677383474.1973104</v>
          </cell>
          <cell r="BX153">
            <v>3569844632.2630806</v>
          </cell>
        </row>
        <row r="154">
          <cell r="AN154">
            <v>115998711000</v>
          </cell>
          <cell r="AO154">
            <v>154664948000</v>
          </cell>
          <cell r="AP154">
            <v>193331185000</v>
          </cell>
          <cell r="AQ154">
            <v>231997422000</v>
          </cell>
          <cell r="AR154">
            <v>309329896000</v>
          </cell>
          <cell r="BT154">
            <v>1338691737.0986552</v>
          </cell>
          <cell r="BU154">
            <v>1784922316.1315403</v>
          </cell>
          <cell r="BV154">
            <v>2231152895.1644254</v>
          </cell>
          <cell r="BW154">
            <v>2677383474.1973104</v>
          </cell>
          <cell r="BX154">
            <v>3569844632.2630806</v>
          </cell>
        </row>
        <row r="155">
          <cell r="AN155">
            <v>115998711000</v>
          </cell>
          <cell r="AO155">
            <v>154664948000</v>
          </cell>
          <cell r="AP155">
            <v>193331185000</v>
          </cell>
          <cell r="AQ155">
            <v>231997422000</v>
          </cell>
          <cell r="AR155">
            <v>309329896000</v>
          </cell>
          <cell r="BT155">
            <v>1338691737.0986552</v>
          </cell>
          <cell r="BU155">
            <v>1784922316.1315403</v>
          </cell>
          <cell r="BV155">
            <v>2231152895.1644254</v>
          </cell>
          <cell r="BW155">
            <v>2677383474.1973104</v>
          </cell>
          <cell r="BX155">
            <v>3569844632.2630806</v>
          </cell>
        </row>
        <row r="156">
          <cell r="AN156">
            <v>115998711000</v>
          </cell>
          <cell r="AO156">
            <v>154664948000</v>
          </cell>
          <cell r="AP156">
            <v>193331185000</v>
          </cell>
          <cell r="AQ156">
            <v>231997422000</v>
          </cell>
          <cell r="AR156">
            <v>309329896000</v>
          </cell>
          <cell r="BT156">
            <v>1338691737.0986552</v>
          </cell>
          <cell r="BU156">
            <v>1784922316.1315403</v>
          </cell>
          <cell r="BV156">
            <v>2231152895.1644254</v>
          </cell>
          <cell r="BW156">
            <v>2677383474.1973104</v>
          </cell>
          <cell r="BX156">
            <v>3569844632.2630806</v>
          </cell>
        </row>
        <row r="157">
          <cell r="AN157">
            <v>115998711000</v>
          </cell>
          <cell r="AO157">
            <v>154664948000</v>
          </cell>
          <cell r="AP157">
            <v>193331185000</v>
          </cell>
          <cell r="AQ157">
            <v>231997422000</v>
          </cell>
          <cell r="AR157">
            <v>309329896000</v>
          </cell>
          <cell r="BT157">
            <v>1338691737.0986552</v>
          </cell>
          <cell r="BU157">
            <v>1784922316.1315403</v>
          </cell>
          <cell r="BV157">
            <v>2231152895.1644254</v>
          </cell>
          <cell r="BW157">
            <v>2677383474.1973104</v>
          </cell>
          <cell r="BX157">
            <v>3569844632.2630806</v>
          </cell>
        </row>
        <row r="158">
          <cell r="AN158">
            <v>115998711000</v>
          </cell>
          <cell r="AO158">
            <v>154664948000</v>
          </cell>
          <cell r="AP158">
            <v>193331185000</v>
          </cell>
          <cell r="AQ158">
            <v>231997422000</v>
          </cell>
          <cell r="AR158">
            <v>309329896000</v>
          </cell>
          <cell r="BT158">
            <v>1338691737.0986552</v>
          </cell>
          <cell r="BU158">
            <v>1784922316.1315403</v>
          </cell>
          <cell r="BV158">
            <v>2231152895.1644254</v>
          </cell>
          <cell r="BW158">
            <v>2677383474.1973104</v>
          </cell>
          <cell r="BX158">
            <v>3569844632.2630806</v>
          </cell>
        </row>
        <row r="159">
          <cell r="AN159">
            <v>115998711000</v>
          </cell>
          <cell r="AO159">
            <v>154664948000</v>
          </cell>
          <cell r="AP159">
            <v>193331185000</v>
          </cell>
          <cell r="AQ159">
            <v>231997422000</v>
          </cell>
          <cell r="AR159">
            <v>309329896000</v>
          </cell>
          <cell r="BT159">
            <v>1338691737.0986552</v>
          </cell>
          <cell r="BU159">
            <v>1784922316.1315403</v>
          </cell>
          <cell r="BV159">
            <v>2231152895.1644254</v>
          </cell>
          <cell r="BW159">
            <v>2677383474.1973104</v>
          </cell>
          <cell r="BX159">
            <v>3569844632.2630806</v>
          </cell>
        </row>
        <row r="160">
          <cell r="AN160">
            <v>115998711000</v>
          </cell>
          <cell r="AO160">
            <v>154664948000</v>
          </cell>
          <cell r="AP160">
            <v>193331185000</v>
          </cell>
          <cell r="AQ160">
            <v>231997422000</v>
          </cell>
          <cell r="AR160">
            <v>309329896000</v>
          </cell>
          <cell r="BT160">
            <v>1338691737.0986552</v>
          </cell>
          <cell r="BU160">
            <v>1784922316.1315403</v>
          </cell>
          <cell r="BV160">
            <v>2231152895.1644254</v>
          </cell>
          <cell r="BW160">
            <v>2677383474.1973104</v>
          </cell>
          <cell r="BX160">
            <v>3569844632.2630806</v>
          </cell>
        </row>
        <row r="161">
          <cell r="AN161">
            <v>115998711000</v>
          </cell>
          <cell r="AO161">
            <v>154664948000</v>
          </cell>
          <cell r="AP161">
            <v>193331185000</v>
          </cell>
          <cell r="AQ161">
            <v>231997422000</v>
          </cell>
          <cell r="AR161">
            <v>309329896000</v>
          </cell>
          <cell r="BT161">
            <v>1338691737.0986552</v>
          </cell>
          <cell r="BU161">
            <v>1784922316.1315403</v>
          </cell>
          <cell r="BV161">
            <v>2231152895.1644254</v>
          </cell>
          <cell r="BW161">
            <v>2677383474.1973104</v>
          </cell>
          <cell r="BX161">
            <v>3569844632.2630806</v>
          </cell>
        </row>
        <row r="162">
          <cell r="AN162">
            <v>115998711000</v>
          </cell>
          <cell r="AO162">
            <v>154664948000</v>
          </cell>
          <cell r="AP162">
            <v>193331185000</v>
          </cell>
          <cell r="AQ162">
            <v>231997422000</v>
          </cell>
          <cell r="AR162">
            <v>309329896000</v>
          </cell>
          <cell r="BT162">
            <v>1338691737.0986552</v>
          </cell>
          <cell r="BU162">
            <v>1784922316.1315403</v>
          </cell>
          <cell r="BV162">
            <v>2231152895.1644254</v>
          </cell>
          <cell r="BW162">
            <v>2677383474.1973104</v>
          </cell>
          <cell r="BX162">
            <v>3569844632.2630806</v>
          </cell>
        </row>
        <row r="163">
          <cell r="AN163">
            <v>115998711000</v>
          </cell>
          <cell r="AO163">
            <v>154664948000</v>
          </cell>
          <cell r="AP163">
            <v>193331185000</v>
          </cell>
          <cell r="AQ163">
            <v>231997422000</v>
          </cell>
          <cell r="AR163">
            <v>309329896000</v>
          </cell>
          <cell r="BT163">
            <v>1338691737.0986552</v>
          </cell>
          <cell r="BU163">
            <v>1784922316.1315403</v>
          </cell>
          <cell r="BV163">
            <v>2231152895.1644254</v>
          </cell>
          <cell r="BW163">
            <v>2677383474.1973104</v>
          </cell>
          <cell r="BX163">
            <v>3569844632.2630806</v>
          </cell>
        </row>
        <row r="164">
          <cell r="AN164">
            <v>115998711000</v>
          </cell>
          <cell r="AO164">
            <v>154664948000</v>
          </cell>
          <cell r="AP164">
            <v>193331185000</v>
          </cell>
          <cell r="AQ164">
            <v>231997422000</v>
          </cell>
          <cell r="AR164">
            <v>309329896000</v>
          </cell>
          <cell r="BT164">
            <v>1338691737.0986552</v>
          </cell>
          <cell r="BU164">
            <v>1784922316.1315403</v>
          </cell>
          <cell r="BV164">
            <v>2231152895.1644254</v>
          </cell>
          <cell r="BW164">
            <v>2677383474.1973104</v>
          </cell>
          <cell r="BX164">
            <v>3569844632.2630806</v>
          </cell>
        </row>
        <row r="165">
          <cell r="AN165">
            <v>115998711000</v>
          </cell>
          <cell r="AO165">
            <v>154664948000</v>
          </cell>
          <cell r="AP165">
            <v>193331185000</v>
          </cell>
          <cell r="AQ165">
            <v>231997422000</v>
          </cell>
          <cell r="AR165">
            <v>309329896000</v>
          </cell>
          <cell r="BT165">
            <v>1338691737.0986552</v>
          </cell>
          <cell r="BU165">
            <v>1784922316.1315403</v>
          </cell>
          <cell r="BV165">
            <v>2231152895.1644254</v>
          </cell>
          <cell r="BW165">
            <v>2677383474.1973104</v>
          </cell>
          <cell r="BX165">
            <v>3569844632.2630806</v>
          </cell>
        </row>
      </sheetData>
      <sheetData sheetId="22"/>
      <sheetData sheetId="23">
        <row r="6">
          <cell r="AC6">
            <v>188.74936671981942</v>
          </cell>
        </row>
      </sheetData>
      <sheetData sheetId="24"/>
      <sheetData sheetId="25"/>
      <sheetData sheetId="26"/>
      <sheetData sheetId="27">
        <row r="6">
          <cell r="C6">
            <v>5.3769814778479447E-3</v>
          </cell>
          <cell r="CC6">
            <v>9.5185214564474929E-8</v>
          </cell>
          <cell r="CD6">
            <v>0</v>
          </cell>
          <cell r="CE6">
            <v>1.2279277229396146E-7</v>
          </cell>
          <cell r="CF6">
            <v>0</v>
          </cell>
          <cell r="CG6">
            <v>1.4396499305527333E-7</v>
          </cell>
          <cell r="CH6">
            <v>5.9026519465987803E-4</v>
          </cell>
          <cell r="CI6">
            <v>0</v>
          </cell>
          <cell r="CJ6">
            <v>4.9624737175690825E-4</v>
          </cell>
          <cell r="CK6">
            <v>0</v>
          </cell>
          <cell r="CL6">
            <v>2.1194116561673582E-4</v>
          </cell>
        </row>
        <row r="7">
          <cell r="CC7">
            <v>1.9037042912548041E-7</v>
          </cell>
          <cell r="CD7">
            <v>0</v>
          </cell>
          <cell r="CE7">
            <v>2.4558554459139237E-7</v>
          </cell>
          <cell r="CF7">
            <v>0</v>
          </cell>
          <cell r="CG7">
            <v>2.879299861140161E-7</v>
          </cell>
          <cell r="CH7">
            <v>1.8555264568931307E-3</v>
          </cell>
          <cell r="CI7">
            <v>0</v>
          </cell>
          <cell r="CJ7">
            <v>1.6009942441996827E-3</v>
          </cell>
          <cell r="CK7">
            <v>0</v>
          </cell>
          <cell r="CL7">
            <v>7.1063737436816155E-4</v>
          </cell>
        </row>
        <row r="8">
          <cell r="CC8">
            <v>2.8555564368648589E-7</v>
          </cell>
          <cell r="CD8">
            <v>0</v>
          </cell>
          <cell r="CE8">
            <v>3.6837831688535383E-7</v>
          </cell>
          <cell r="CF8">
            <v>0</v>
          </cell>
          <cell r="CG8">
            <v>4.3189497916928943E-7</v>
          </cell>
          <cell r="CH8">
            <v>3.8896368168934714E-3</v>
          </cell>
          <cell r="CI8">
            <v>0</v>
          </cell>
          <cell r="CJ8">
            <v>3.4254129500368435E-3</v>
          </cell>
          <cell r="CK8">
            <v>0</v>
          </cell>
          <cell r="CL8">
            <v>1.5426153599946701E-3</v>
          </cell>
        </row>
        <row r="9">
          <cell r="CC9">
            <v>3.8074085825443027E-7</v>
          </cell>
          <cell r="CD9">
            <v>0</v>
          </cell>
          <cell r="CE9">
            <v>4.9117108917584584E-7</v>
          </cell>
          <cell r="CF9">
            <v>0</v>
          </cell>
          <cell r="CG9">
            <v>5.7585997223150165E-7</v>
          </cell>
          <cell r="CH9">
            <v>6.7964444324388751E-3</v>
          </cell>
          <cell r="CI9">
            <v>0</v>
          </cell>
          <cell r="CJ9">
            <v>6.0564701284420153E-3</v>
          </cell>
          <cell r="CK9">
            <v>0</v>
          </cell>
          <cell r="CL9">
            <v>2.7706284313353535E-3</v>
          </cell>
        </row>
        <row r="10">
          <cell r="CC10">
            <v>4.7592607281543575E-7</v>
          </cell>
          <cell r="CD10">
            <v>0</v>
          </cell>
          <cell r="CE10">
            <v>6.139638614767462E-7</v>
          </cell>
          <cell r="CF10">
            <v>0</v>
          </cell>
          <cell r="CG10">
            <v>7.1982496528677498E-7</v>
          </cell>
          <cell r="CH10">
            <v>1.069074388124136E-2</v>
          </cell>
          <cell r="CI10">
            <v>0</v>
          </cell>
          <cell r="CJ10">
            <v>9.504301781362301E-3</v>
          </cell>
          <cell r="CK10">
            <v>0</v>
          </cell>
          <cell r="CL10">
            <v>4.3537825013117981E-3</v>
          </cell>
        </row>
        <row r="11">
          <cell r="CC11">
            <v>5.7111128737991068E-7</v>
          </cell>
          <cell r="CD11">
            <v>0</v>
          </cell>
          <cell r="CE11">
            <v>7.3675663377070766E-7</v>
          </cell>
          <cell r="CF11">
            <v>0</v>
          </cell>
          <cell r="CG11">
            <v>8.6378995834551775E-7</v>
          </cell>
          <cell r="CH11">
            <v>1.5699312522883702E-2</v>
          </cell>
          <cell r="CI11">
            <v>0</v>
          </cell>
          <cell r="CJ11">
            <v>1.3973742421057977E-2</v>
          </cell>
          <cell r="CK11">
            <v>0</v>
          </cell>
          <cell r="CL11">
            <v>6.5068039139077882E-3</v>
          </cell>
        </row>
        <row r="12">
          <cell r="CC12">
            <v>6.6629650194091616E-7</v>
          </cell>
          <cell r="CD12">
            <v>0</v>
          </cell>
          <cell r="CE12">
            <v>8.5954940606466912E-7</v>
          </cell>
          <cell r="CF12">
            <v>0</v>
          </cell>
          <cell r="CG12">
            <v>1.0077549514007911E-6</v>
          </cell>
          <cell r="CH12">
            <v>2.1962039235404518E-2</v>
          </cell>
          <cell r="CI12">
            <v>0</v>
          </cell>
          <cell r="CJ12">
            <v>1.9718296290648141E-2</v>
          </cell>
          <cell r="CK12">
            <v>0</v>
          </cell>
          <cell r="CL12">
            <v>8.9992579587487853E-3</v>
          </cell>
        </row>
        <row r="13">
          <cell r="CC13">
            <v>7.6148171650539109E-7</v>
          </cell>
          <cell r="CD13">
            <v>0</v>
          </cell>
          <cell r="CE13">
            <v>9.8234217836210003E-7</v>
          </cell>
          <cell r="CF13">
            <v>0</v>
          </cell>
          <cell r="CG13">
            <v>1.1517199444560644E-6</v>
          </cell>
          <cell r="CH13">
            <v>2.9633153441864124E-2</v>
          </cell>
          <cell r="CI13">
            <v>0</v>
          </cell>
          <cell r="CJ13">
            <v>2.606555741158445E-2</v>
          </cell>
          <cell r="CK13">
            <v>0</v>
          </cell>
          <cell r="CL13">
            <v>1.1865739526001562E-2</v>
          </cell>
        </row>
        <row r="14">
          <cell r="CC14">
            <v>8.5666693106986602E-7</v>
          </cell>
          <cell r="CD14">
            <v>0</v>
          </cell>
          <cell r="CE14">
            <v>1.1051349506560615E-6</v>
          </cell>
          <cell r="CF14">
            <v>0</v>
          </cell>
          <cell r="CG14">
            <v>1.2956849375182766E-6</v>
          </cell>
          <cell r="CH14">
            <v>3.8882563037077489E-2</v>
          </cell>
          <cell r="CI14">
            <v>0</v>
          </cell>
          <cell r="CJ14">
            <v>3.4402921646233153E-2</v>
          </cell>
          <cell r="CK14">
            <v>0</v>
          </cell>
          <cell r="CL14">
            <v>1.5910794036244624E-2</v>
          </cell>
        </row>
        <row r="15">
          <cell r="CC15">
            <v>9.5185214563434095E-7</v>
          </cell>
          <cell r="CD15">
            <v>0</v>
          </cell>
          <cell r="CE15">
            <v>1.2279277229500229E-6</v>
          </cell>
          <cell r="CF15">
            <v>0</v>
          </cell>
          <cell r="CG15">
            <v>1.43964993057355E-6</v>
          </cell>
          <cell r="CH15">
            <v>4.9897310474079859E-2</v>
          </cell>
          <cell r="CI15">
            <v>0</v>
          </cell>
          <cell r="CJ15">
            <v>4.4659771421265759E-2</v>
          </cell>
          <cell r="CK15">
            <v>0</v>
          </cell>
          <cell r="CL15">
            <v>2.1043894227659621E-2</v>
          </cell>
        </row>
        <row r="16">
          <cell r="CC16">
            <v>1.1422225747598214E-6</v>
          </cell>
          <cell r="CD16">
            <v>0</v>
          </cell>
          <cell r="CE16">
            <v>1.3507204952439844E-6</v>
          </cell>
          <cell r="CF16">
            <v>0</v>
          </cell>
          <cell r="CG16">
            <v>1.5836149236322927E-6</v>
          </cell>
          <cell r="CH16">
            <v>6.4063689968861581E-2</v>
          </cell>
          <cell r="CI16">
            <v>0</v>
          </cell>
          <cell r="CJ16">
            <v>5.6917772686119861E-2</v>
          </cell>
          <cell r="CK16">
            <v>0</v>
          </cell>
          <cell r="CL16">
            <v>2.7129485507430218E-2</v>
          </cell>
        </row>
        <row r="17">
          <cell r="CC17">
            <v>1.3325930038887712E-6</v>
          </cell>
          <cell r="CD17">
            <v>0</v>
          </cell>
          <cell r="CE17">
            <v>1.4735132675379459E-6</v>
          </cell>
          <cell r="CF17">
            <v>0</v>
          </cell>
          <cell r="CG17">
            <v>1.7275799166875661E-6</v>
          </cell>
          <cell r="CH17">
            <v>8.1777367878203222E-2</v>
          </cell>
          <cell r="CI17">
            <v>0</v>
          </cell>
          <cell r="CJ17">
            <v>7.1088329915710347E-2</v>
          </cell>
          <cell r="CK17">
            <v>0</v>
          </cell>
          <cell r="CL17">
            <v>3.4283528152627696E-2</v>
          </cell>
        </row>
        <row r="18">
          <cell r="CC18">
            <v>1.5229634330142516E-6</v>
          </cell>
          <cell r="CD18">
            <v>0</v>
          </cell>
          <cell r="CE18">
            <v>1.5963060398388462E-6</v>
          </cell>
          <cell r="CF18">
            <v>0</v>
          </cell>
          <cell r="CG18">
            <v>1.8715449097463088E-6</v>
          </cell>
          <cell r="CH18">
            <v>0.10347457190164278</v>
          </cell>
          <cell r="CI18">
            <v>0</v>
          </cell>
          <cell r="CJ18">
            <v>8.8136607720571192E-2</v>
          </cell>
          <cell r="CK18">
            <v>0</v>
          </cell>
          <cell r="CL18">
            <v>4.2861306165832502E-2</v>
          </cell>
        </row>
        <row r="19">
          <cell r="CC19">
            <v>1.713333862139732E-6</v>
          </cell>
          <cell r="CD19">
            <v>0</v>
          </cell>
          <cell r="CE19">
            <v>1.7190988121328077E-6</v>
          </cell>
          <cell r="CF19">
            <v>0</v>
          </cell>
          <cell r="CG19">
            <v>2.0155099028050516E-6</v>
          </cell>
          <cell r="CH19">
            <v>0.12963587530157383</v>
          </cell>
          <cell r="CI19">
            <v>0</v>
          </cell>
          <cell r="CJ19">
            <v>0.10671351346854863</v>
          </cell>
          <cell r="CK19">
            <v>0</v>
          </cell>
          <cell r="CL19">
            <v>5.1472484413352504E-2</v>
          </cell>
        </row>
        <row r="20">
          <cell r="CC20">
            <v>1.9037042912686819E-6</v>
          </cell>
          <cell r="CD20">
            <v>0</v>
          </cell>
          <cell r="CE20">
            <v>1.8418915844267691E-6</v>
          </cell>
          <cell r="CF20">
            <v>0</v>
          </cell>
          <cell r="CG20">
            <v>2.1594748958603249E-6</v>
          </cell>
          <cell r="CH20">
            <v>0.16079031537719857</v>
          </cell>
          <cell r="CI20">
            <v>0</v>
          </cell>
          <cell r="CJ20">
            <v>0.12873177965002469</v>
          </cell>
          <cell r="CK20">
            <v>0</v>
          </cell>
          <cell r="CL20">
            <v>6.2486733889272728E-2</v>
          </cell>
        </row>
        <row r="21">
          <cell r="CC21">
            <v>2.0940747203941623E-6</v>
          </cell>
          <cell r="CD21">
            <v>0</v>
          </cell>
          <cell r="CE21">
            <v>1.9646843567242001E-6</v>
          </cell>
          <cell r="CF21">
            <v>0</v>
          </cell>
          <cell r="CG21">
            <v>2.3034398889190677E-6</v>
          </cell>
          <cell r="CH21">
            <v>0.1975198746940805</v>
          </cell>
          <cell r="CI21">
            <v>0</v>
          </cell>
          <cell r="CJ21">
            <v>0.15368471941974349</v>
          </cell>
          <cell r="CK21">
            <v>0</v>
          </cell>
          <cell r="CL21">
            <v>7.5913448302344477E-2</v>
          </cell>
        </row>
        <row r="22">
          <cell r="CC22">
            <v>2.2844451495161733E-6</v>
          </cell>
          <cell r="CD22">
            <v>0</v>
          </cell>
          <cell r="CE22">
            <v>2.0874771290181615E-6</v>
          </cell>
          <cell r="CF22">
            <v>0</v>
          </cell>
          <cell r="CG22">
            <v>2.447404881974341E-6</v>
          </cell>
          <cell r="CH22">
            <v>0.24046435592299531</v>
          </cell>
          <cell r="CI22">
            <v>0</v>
          </cell>
          <cell r="CJ22">
            <v>0.18085026095604917</v>
          </cell>
          <cell r="CK22">
            <v>0</v>
          </cell>
          <cell r="CL22">
            <v>8.8286159320887236E-2</v>
          </cell>
        </row>
        <row r="23">
          <cell r="CC23">
            <v>2.4748155786485926E-6</v>
          </cell>
          <cell r="CD23">
            <v>0</v>
          </cell>
          <cell r="CE23">
            <v>2.210269901312123E-6</v>
          </cell>
          <cell r="CF23">
            <v>0</v>
          </cell>
          <cell r="CG23">
            <v>2.5913698750330838E-6</v>
          </cell>
          <cell r="CH23">
            <v>0.29032668370473402</v>
          </cell>
          <cell r="CI23">
            <v>0</v>
          </cell>
          <cell r="CJ23">
            <v>0.21495060040024327</v>
          </cell>
          <cell r="CK23">
            <v>0</v>
          </cell>
          <cell r="CL23">
            <v>0.10450406411564472</v>
          </cell>
        </row>
        <row r="24">
          <cell r="CC24">
            <v>2.6651860077706035E-6</v>
          </cell>
          <cell r="CD24">
            <v>0</v>
          </cell>
          <cell r="CE24">
            <v>2.3330626736095539E-6</v>
          </cell>
          <cell r="CF24">
            <v>0</v>
          </cell>
          <cell r="CG24">
            <v>2.7353348680918266E-6</v>
          </cell>
          <cell r="CH24">
            <v>0.34787866971873882</v>
          </cell>
          <cell r="CI24">
            <v>0</v>
          </cell>
          <cell r="CJ24">
            <v>0.25162752913411168</v>
          </cell>
          <cell r="CK24">
            <v>0</v>
          </cell>
          <cell r="CL24">
            <v>0.12273782674401446</v>
          </cell>
        </row>
        <row r="25">
          <cell r="CC25">
            <v>2.8555564368995534E-6</v>
          </cell>
          <cell r="CD25">
            <v>0</v>
          </cell>
          <cell r="CE25">
            <v>2.497912672927427E-6</v>
          </cell>
          <cell r="CF25">
            <v>0</v>
          </cell>
          <cell r="CG25">
            <v>2.8792998611505694E-6</v>
          </cell>
          <cell r="CH25">
            <v>0.41396728014569817</v>
          </cell>
          <cell r="CI25">
            <v>0</v>
          </cell>
          <cell r="CJ25">
            <v>0.29180991764178543</v>
          </cell>
          <cell r="CK25">
            <v>0</v>
          </cell>
          <cell r="CL25">
            <v>0.14194295000288548</v>
          </cell>
        </row>
        <row r="26">
          <cell r="CC26">
            <v>3.2093517266067184E-6</v>
          </cell>
          <cell r="CD26">
            <v>0</v>
          </cell>
          <cell r="CE26">
            <v>2.8010713962918488E-6</v>
          </cell>
          <cell r="CF26">
            <v>0</v>
          </cell>
          <cell r="CG26">
            <v>3.0232648542058427E-6</v>
          </cell>
          <cell r="CH26">
            <v>0.49357521204638033</v>
          </cell>
          <cell r="CI26">
            <v>0</v>
          </cell>
          <cell r="CJ26">
            <v>0.34250111671963168</v>
          </cell>
          <cell r="CK26">
            <v>0</v>
          </cell>
          <cell r="CL26">
            <v>0.16591295065063605</v>
          </cell>
        </row>
        <row r="27">
          <cell r="CC27">
            <v>3.5631470163138834E-6</v>
          </cell>
          <cell r="CD27">
            <v>0</v>
          </cell>
          <cell r="CE27">
            <v>3.1042301196632094E-6</v>
          </cell>
          <cell r="CF27">
            <v>0</v>
          </cell>
          <cell r="CG27">
            <v>3.1672298472645855E-6</v>
          </cell>
          <cell r="CH27">
            <v>0.5883026782566958</v>
          </cell>
          <cell r="CI27">
            <v>0</v>
          </cell>
          <cell r="CJ27">
            <v>0.4037310700909984</v>
          </cell>
          <cell r="CK27">
            <v>0</v>
          </cell>
          <cell r="CL27">
            <v>0.19247532790814148</v>
          </cell>
        </row>
        <row r="28">
          <cell r="CC28">
            <v>3.9169423060210484E-6</v>
          </cell>
          <cell r="CD28">
            <v>0</v>
          </cell>
          <cell r="CE28">
            <v>3.4073888430276311E-6</v>
          </cell>
          <cell r="CF28">
            <v>0</v>
          </cell>
          <cell r="CG28">
            <v>3.3111948403198588E-6</v>
          </cell>
          <cell r="CH28">
            <v>0.69990995388707233</v>
          </cell>
          <cell r="CI28">
            <v>0</v>
          </cell>
          <cell r="CJ28">
            <v>0.47188893321026626</v>
          </cell>
          <cell r="CK28">
            <v>0</v>
          </cell>
          <cell r="CL28">
            <v>0.21884063856396097</v>
          </cell>
        </row>
        <row r="29">
          <cell r="CC29">
            <v>4.2707375957282134E-6</v>
          </cell>
          <cell r="CD29">
            <v>0</v>
          </cell>
          <cell r="CE29">
            <v>3.7105475663955223E-6</v>
          </cell>
          <cell r="CF29">
            <v>0</v>
          </cell>
          <cell r="CG29">
            <v>3.455159833382071E-6</v>
          </cell>
          <cell r="CH29">
            <v>0.83033210941266589</v>
          </cell>
          <cell r="CI29">
            <v>0</v>
          </cell>
          <cell r="CJ29">
            <v>0.5563490358576928</v>
          </cell>
          <cell r="CK29">
            <v>0</v>
          </cell>
          <cell r="CL29">
            <v>0.25120152089857584</v>
          </cell>
        </row>
        <row r="30">
          <cell r="CC30">
            <v>4.624532885431909E-6</v>
          </cell>
          <cell r="CD30">
            <v>0</v>
          </cell>
          <cell r="CE30">
            <v>4.013706289759944E-6</v>
          </cell>
          <cell r="CF30">
            <v>0</v>
          </cell>
          <cell r="CG30">
            <v>3.5991248264408138E-6</v>
          </cell>
          <cell r="CH30">
            <v>0.98169503412555059</v>
          </cell>
          <cell r="CI30">
            <v>0</v>
          </cell>
          <cell r="CJ30">
            <v>0.65158927141919776</v>
          </cell>
          <cell r="CK30">
            <v>0</v>
          </cell>
          <cell r="CL30">
            <v>0.28571857091355923</v>
          </cell>
        </row>
        <row r="31">
          <cell r="CC31">
            <v>4.9783281751460129E-6</v>
          </cell>
          <cell r="CD31">
            <v>0</v>
          </cell>
          <cell r="CE31">
            <v>4.3168650131278352E-6</v>
          </cell>
          <cell r="CF31">
            <v>0</v>
          </cell>
          <cell r="CG31">
            <v>3.7430898194960871E-6</v>
          </cell>
          <cell r="CH31">
            <v>1.1563328592374091</v>
          </cell>
          <cell r="CI31">
            <v>0</v>
          </cell>
          <cell r="CJ31">
            <v>0.76072673315820794</v>
          </cell>
          <cell r="CK31">
            <v>0</v>
          </cell>
          <cell r="CL31">
            <v>0.32431019285377261</v>
          </cell>
        </row>
        <row r="32">
          <cell r="CC32">
            <v>8.6132123703841962E-2</v>
          </cell>
          <cell r="CD32">
            <v>8.7678971316837342E-2</v>
          </cell>
          <cell r="CE32">
            <v>9.0959154145652032E-2</v>
          </cell>
          <cell r="CF32">
            <v>9.5901858648539937E-2</v>
          </cell>
          <cell r="CG32">
            <v>0.10000388705481256</v>
          </cell>
          <cell r="CH32">
            <v>3544.6966089223924</v>
          </cell>
          <cell r="CI32">
            <v>3151.0223512868033</v>
          </cell>
          <cell r="CJ32">
            <v>2698.6274488259364</v>
          </cell>
          <cell r="CK32">
            <v>2099.9236250796894</v>
          </cell>
          <cell r="CL32">
            <v>1243.0220658833159</v>
          </cell>
        </row>
        <row r="33">
          <cell r="CC33">
            <v>8.5900791376128827E-2</v>
          </cell>
          <cell r="CD33">
            <v>8.7434372871812896E-2</v>
          </cell>
          <cell r="CE33">
            <v>9.0695808710339554E-2</v>
          </cell>
          <cell r="CF33">
            <v>9.5605024335789532E-2</v>
          </cell>
          <cell r="CG33">
            <v>0.10000409358677444</v>
          </cell>
          <cell r="CH33">
            <v>7331.4102217728205</v>
          </cell>
          <cell r="CI33">
            <v>6488.7015250179684</v>
          </cell>
          <cell r="CJ33">
            <v>5508.4998623050087</v>
          </cell>
          <cell r="CK33">
            <v>4335.4497910704849</v>
          </cell>
          <cell r="CL33">
            <v>2632.6931422732423</v>
          </cell>
        </row>
        <row r="34">
          <cell r="CC34">
            <v>8.5668589723497474E-2</v>
          </cell>
          <cell r="CD34">
            <v>8.7190202836592817E-2</v>
          </cell>
          <cell r="CE34">
            <v>9.0415004086899509E-2</v>
          </cell>
          <cell r="CF34">
            <v>9.5269432824724679E-2</v>
          </cell>
          <cell r="CG34">
            <v>0.10000450852764267</v>
          </cell>
          <cell r="CH34">
            <v>11377.910799183221</v>
          </cell>
          <cell r="CI34">
            <v>10127.322227118922</v>
          </cell>
          <cell r="CJ34">
            <v>8735.6050955753526</v>
          </cell>
          <cell r="CK34">
            <v>6954.7797352780144</v>
          </cell>
          <cell r="CL34">
            <v>4196.4153826631582</v>
          </cell>
        </row>
        <row r="35">
          <cell r="CC35">
            <v>8.5443122186766807E-2</v>
          </cell>
          <cell r="CD35">
            <v>8.6942165891331732E-2</v>
          </cell>
          <cell r="CE35">
            <v>9.0146673678371148E-2</v>
          </cell>
          <cell r="CF35">
            <v>9.496809435032566E-2</v>
          </cell>
          <cell r="CG35">
            <v>0.10000492346851089</v>
          </cell>
          <cell r="CH35">
            <v>15702.362167977743</v>
          </cell>
          <cell r="CI35">
            <v>13996.411341242383</v>
          </cell>
          <cell r="CJ35">
            <v>12083.237711611444</v>
          </cell>
          <cell r="CK35">
            <v>9581.1828855666718</v>
          </cell>
          <cell r="CL35">
            <v>5770.9641629293319</v>
          </cell>
        </row>
        <row r="36">
          <cell r="CC36">
            <v>0.1363312711566726</v>
          </cell>
          <cell r="CD36">
            <v>0.13872416049386296</v>
          </cell>
          <cell r="CE36">
            <v>0.143794970609394</v>
          </cell>
          <cell r="CF36">
            <v>0.15145828766691291</v>
          </cell>
          <cell r="CG36">
            <v>0.16000533840937914</v>
          </cell>
          <cell r="CH36">
            <v>23533.338593522873</v>
          </cell>
          <cell r="CI36">
            <v>21078.530665654813</v>
          </cell>
          <cell r="CJ36">
            <v>18194.464757531052</v>
          </cell>
          <cell r="CK36">
            <v>14350.981650263402</v>
          </cell>
          <cell r="CL36">
            <v>8694.1265623221261</v>
          </cell>
        </row>
        <row r="37">
          <cell r="CC37">
            <v>0.13597870305571158</v>
          </cell>
          <cell r="CD37">
            <v>0.13832649088854751</v>
          </cell>
          <cell r="CE37">
            <v>0.14338094482693711</v>
          </cell>
          <cell r="CF37">
            <v>0.15097570281513406</v>
          </cell>
          <cell r="CG37">
            <v>0.15982126530711671</v>
          </cell>
          <cell r="CH37">
            <v>31901.250018466293</v>
          </cell>
          <cell r="CI37">
            <v>28574.677841465935</v>
          </cell>
          <cell r="CJ37">
            <v>24601.959615773667</v>
          </cell>
          <cell r="CK37">
            <v>19472.272351986707</v>
          </cell>
          <cell r="CL37">
            <v>11763.411320193323</v>
          </cell>
        </row>
        <row r="38">
          <cell r="CC38">
            <v>0.13560195379885409</v>
          </cell>
          <cell r="CD38">
            <v>0.13796767023903483</v>
          </cell>
          <cell r="CE38">
            <v>0.14295982706896493</v>
          </cell>
          <cell r="CF38">
            <v>0.15050237062988403</v>
          </cell>
          <cell r="CG38">
            <v>0.15964454325667415</v>
          </cell>
          <cell r="CH38">
            <v>40841.008733118484</v>
          </cell>
          <cell r="CI38">
            <v>36319.507928202598</v>
          </cell>
          <cell r="CJ38">
            <v>31278.959079533743</v>
          </cell>
          <cell r="CK38">
            <v>24838.111594922157</v>
          </cell>
          <cell r="CL38">
            <v>15007.487565309517</v>
          </cell>
        </row>
        <row r="39">
          <cell r="CC39">
            <v>0.13525747663494511</v>
          </cell>
          <cell r="CD39">
            <v>0.13757113701151666</v>
          </cell>
          <cell r="CE39">
            <v>0.14254448079800783</v>
          </cell>
          <cell r="CF39">
            <v>0.15000595449565277</v>
          </cell>
          <cell r="CG39">
            <v>0.15945172534064855</v>
          </cell>
          <cell r="CH39">
            <v>50394.257602521306</v>
          </cell>
          <cell r="CI39">
            <v>44849.808191025375</v>
          </cell>
          <cell r="CJ39">
            <v>38779.601151390001</v>
          </cell>
          <cell r="CK39">
            <v>30825.472783830664</v>
          </cell>
          <cell r="CL39">
            <v>18587.767161403215</v>
          </cell>
        </row>
        <row r="40">
          <cell r="CC40">
            <v>0.13488835519748724</v>
          </cell>
          <cell r="CD40">
            <v>0.13719900893725903</v>
          </cell>
          <cell r="CE40">
            <v>0.1420986486459592</v>
          </cell>
          <cell r="CF40">
            <v>0.14953241276968271</v>
          </cell>
          <cell r="CG40">
            <v>0.15927265922658013</v>
          </cell>
          <cell r="CH40">
            <v>60600.877158960153</v>
          </cell>
          <cell r="CI40">
            <v>54108.812938234842</v>
          </cell>
          <cell r="CJ40">
            <v>46835.419595564999</v>
          </cell>
          <cell r="CK40">
            <v>37080.970668676237</v>
          </cell>
          <cell r="CL40">
            <v>22343.627600309002</v>
          </cell>
        </row>
        <row r="41">
          <cell r="CC41">
            <v>0.13454018177904764</v>
          </cell>
          <cell r="CD41">
            <v>0.13680572619505632</v>
          </cell>
          <cell r="CE41">
            <v>0.14170210060136643</v>
          </cell>
          <cell r="CF41">
            <v>0.14905642278521056</v>
          </cell>
          <cell r="CG41">
            <v>0.15888819065875304</v>
          </cell>
          <cell r="CH41">
            <v>71507.4354919693</v>
          </cell>
          <cell r="CI41">
            <v>63984.677263037687</v>
          </cell>
          <cell r="CJ41">
            <v>55191.738157304513</v>
          </cell>
          <cell r="CK41">
            <v>43581.836439730243</v>
          </cell>
          <cell r="CL41">
            <v>26068.412862604258</v>
          </cell>
        </row>
        <row r="42">
          <cell r="CC42">
            <v>0.1341794746641374</v>
          </cell>
          <cell r="CD42">
            <v>0.1364383789918851</v>
          </cell>
          <cell r="CE42">
            <v>0.14127791471411386</v>
          </cell>
          <cell r="CF42">
            <v>0.14861877564334042</v>
          </cell>
          <cell r="CG42">
            <v>0.15834391486770658</v>
          </cell>
          <cell r="CH42">
            <v>83160.598866824308</v>
          </cell>
          <cell r="CI42">
            <v>74321.343328239629</v>
          </cell>
          <cell r="CJ42">
            <v>64098.206697954272</v>
          </cell>
          <cell r="CK42">
            <v>50317.71967995743</v>
          </cell>
          <cell r="CL42">
            <v>30313.81008055199</v>
          </cell>
        </row>
        <row r="43">
          <cell r="CC43">
            <v>0.13382540700859277</v>
          </cell>
          <cell r="CD43">
            <v>0.13606281631332331</v>
          </cell>
          <cell r="CE43">
            <v>0.14088892037088657</v>
          </cell>
          <cell r="CF43">
            <v>0.14814885664041963</v>
          </cell>
          <cell r="CG43">
            <v>0.15782228841932072</v>
          </cell>
          <cell r="CH43">
            <v>95612.101274214307</v>
          </cell>
          <cell r="CI43">
            <v>85325.324051243049</v>
          </cell>
          <cell r="CJ43">
            <v>73335.699452205474</v>
          </cell>
          <cell r="CK43">
            <v>57523.457300203227</v>
          </cell>
          <cell r="CL43">
            <v>34699.583151897976</v>
          </cell>
        </row>
        <row r="44">
          <cell r="CC44">
            <v>0.13347254766350358</v>
          </cell>
          <cell r="CD44">
            <v>0.13569445002324956</v>
          </cell>
          <cell r="CE44">
            <v>0.14048691549186818</v>
          </cell>
          <cell r="CF44">
            <v>0.14770724116447739</v>
          </cell>
          <cell r="CG44">
            <v>0.1572699053127144</v>
          </cell>
          <cell r="CH44">
            <v>108916.68369532537</v>
          </cell>
          <cell r="CI44">
            <v>96923.740432026942</v>
          </cell>
          <cell r="CJ44">
            <v>83177.608320445928</v>
          </cell>
          <cell r="CK44">
            <v>65362.146969583198</v>
          </cell>
          <cell r="CL44">
            <v>39525.730110690602</v>
          </cell>
        </row>
        <row r="45">
          <cell r="CC45">
            <v>0.1331120406599664</v>
          </cell>
          <cell r="CD45">
            <v>0.13533356342218728</v>
          </cell>
          <cell r="CE45">
            <v>0.14007861643170061</v>
          </cell>
          <cell r="CF45">
            <v>0.14722161308669554</v>
          </cell>
          <cell r="CG45">
            <v>0.15672824442621097</v>
          </cell>
          <cell r="CH45">
            <v>123131.75342299983</v>
          </cell>
          <cell r="CI45">
            <v>109255.71344776537</v>
          </cell>
          <cell r="CJ45">
            <v>93958.461199758109</v>
          </cell>
          <cell r="CK45">
            <v>74032.353331004619</v>
          </cell>
          <cell r="CL45">
            <v>44821.662986740426</v>
          </cell>
        </row>
        <row r="46">
          <cell r="CC46">
            <v>0.132767001642914</v>
          </cell>
          <cell r="CD46">
            <v>0.13494783582924993</v>
          </cell>
          <cell r="CE46">
            <v>0.13966579565884177</v>
          </cell>
          <cell r="CF46">
            <v>0.14675276778989954</v>
          </cell>
          <cell r="CG46">
            <v>0.15614701309866696</v>
          </cell>
          <cell r="CH46">
            <v>138321.55064733682</v>
          </cell>
          <cell r="CI46">
            <v>122818.12059069291</v>
          </cell>
          <cell r="CJ46">
            <v>105740.17706013989</v>
          </cell>
          <cell r="CK46">
            <v>83374.850196557411</v>
          </cell>
          <cell r="CL46">
            <v>50587.731638063109</v>
          </cell>
        </row>
        <row r="47">
          <cell r="CC47">
            <v>0.13239999968099683</v>
          </cell>
          <cell r="CD47">
            <v>0.13457089368444308</v>
          </cell>
          <cell r="CE47">
            <v>0.13923185616743222</v>
          </cell>
          <cell r="CF47">
            <v>0.14625927190228144</v>
          </cell>
          <cell r="CG47">
            <v>0.15560356531973873</v>
          </cell>
          <cell r="CH47">
            <v>154549.70252149022</v>
          </cell>
          <cell r="CI47">
            <v>137827.70419333057</v>
          </cell>
          <cell r="CJ47">
            <v>118678.34690412127</v>
          </cell>
          <cell r="CK47">
            <v>93624.971690259932</v>
          </cell>
          <cell r="CL47">
            <v>56762.91818299186</v>
          </cell>
        </row>
        <row r="48">
          <cell r="CC48">
            <v>0.13206211183583375</v>
          </cell>
          <cell r="CD48">
            <v>0.1341808178976</v>
          </cell>
          <cell r="CE48">
            <v>0.13882869845794216</v>
          </cell>
          <cell r="CF48">
            <v>0.14580249315587787</v>
          </cell>
          <cell r="CG48">
            <v>0.15505583633012118</v>
          </cell>
          <cell r="CH48">
            <v>171891.46418926428</v>
          </cell>
          <cell r="CI48">
            <v>153308.25939323136</v>
          </cell>
          <cell r="CJ48">
            <v>132074.27709388104</v>
          </cell>
          <cell r="CK48">
            <v>103922.25271018835</v>
          </cell>
          <cell r="CL48">
            <v>62960.746661787503</v>
          </cell>
        </row>
        <row r="49">
          <cell r="CC49">
            <v>0.13169992371337041</v>
          </cell>
          <cell r="CD49">
            <v>0.13382515922967628</v>
          </cell>
          <cell r="CE49">
            <v>0.13840954250969717</v>
          </cell>
          <cell r="CF49">
            <v>0.14534783913870461</v>
          </cell>
          <cell r="CG49">
            <v>0.15455413368802345</v>
          </cell>
          <cell r="CH49">
            <v>190419.19815874484</v>
          </cell>
          <cell r="CI49">
            <v>169799.4065212353</v>
          </cell>
          <cell r="CJ49">
            <v>146112.52781847544</v>
          </cell>
          <cell r="CK49">
            <v>114907.42352073565</v>
          </cell>
          <cell r="CL49">
            <v>69505.074136737763</v>
          </cell>
        </row>
        <row r="50">
          <cell r="CC50">
            <v>0.164191642964577</v>
          </cell>
          <cell r="CD50">
            <v>0.16680435019482939</v>
          </cell>
          <cell r="CE50">
            <v>0.17252352671937954</v>
          </cell>
          <cell r="CF50">
            <v>0.18109889204570739</v>
          </cell>
          <cell r="CG50">
            <v>0.19252344459548576</v>
          </cell>
          <cell r="CH50">
            <v>216138.19120305672</v>
          </cell>
          <cell r="CI50">
            <v>192739.27087849987</v>
          </cell>
          <cell r="CJ50">
            <v>165625.59240934288</v>
          </cell>
          <cell r="CK50">
            <v>130284.90138700033</v>
          </cell>
          <cell r="CL50">
            <v>78678.026281588463</v>
          </cell>
        </row>
        <row r="51">
          <cell r="CC51">
            <v>0.1637482044181735</v>
          </cell>
          <cell r="CD51">
            <v>0.16635253367535763</v>
          </cell>
          <cell r="CE51">
            <v>0.17200798964420269</v>
          </cell>
          <cell r="CF51">
            <v>0.18054545321873297</v>
          </cell>
          <cell r="CG51">
            <v>0.19190428420503541</v>
          </cell>
          <cell r="CH51">
            <v>243614.10241776399</v>
          </cell>
          <cell r="CI51">
            <v>217048.20885990531</v>
          </cell>
          <cell r="CJ51">
            <v>186323.28032782604</v>
          </cell>
          <cell r="CK51">
            <v>146517.88027698416</v>
          </cell>
          <cell r="CL51">
            <v>88023.462418944211</v>
          </cell>
        </row>
        <row r="52">
          <cell r="CC52">
            <v>0.16330968397759618</v>
          </cell>
          <cell r="CD52">
            <v>0.16588807083272816</v>
          </cell>
          <cell r="CE52">
            <v>0.17151845765783569</v>
          </cell>
          <cell r="CF52">
            <v>0.17995473753517138</v>
          </cell>
          <cell r="CG52">
            <v>0.1912810483927507</v>
          </cell>
          <cell r="CH52">
            <v>272967.80007749959</v>
          </cell>
          <cell r="CI52">
            <v>243045.16089811904</v>
          </cell>
          <cell r="CJ52">
            <v>208493.78232913828</v>
          </cell>
          <cell r="CK52">
            <v>163775.10185144795</v>
          </cell>
          <cell r="CL52">
            <v>97998.650791042077</v>
          </cell>
        </row>
        <row r="53">
          <cell r="CC53">
            <v>0.1628750261670063</v>
          </cell>
          <cell r="CD53">
            <v>0.1654296812019421</v>
          </cell>
          <cell r="CE53">
            <v>0.17100983202565381</v>
          </cell>
          <cell r="CF53">
            <v>0.17943649560781019</v>
          </cell>
          <cell r="CG53">
            <v>0.19064133607724965</v>
          </cell>
          <cell r="CH53">
            <v>304328.28867898346</v>
          </cell>
          <cell r="CI53">
            <v>270483.8164772673</v>
          </cell>
          <cell r="CJ53">
            <v>232245.55870378914</v>
          </cell>
          <cell r="CK53">
            <v>181415.58751868707</v>
          </cell>
          <cell r="CL53">
            <v>108539.70290372783</v>
          </cell>
        </row>
        <row r="54">
          <cell r="CC54">
            <v>0.16242639542524234</v>
          </cell>
          <cell r="CD54">
            <v>0.16497336330394771</v>
          </cell>
          <cell r="CE54">
            <v>0.17051862910780458</v>
          </cell>
          <cell r="CF54">
            <v>0.17888283953141215</v>
          </cell>
          <cell r="CG54">
            <v>0.19000107972573146</v>
          </cell>
          <cell r="CH54">
            <v>337829.0937569908</v>
          </cell>
          <cell r="CI54">
            <v>300202.66404592566</v>
          </cell>
          <cell r="CJ54">
            <v>256932.90828062996</v>
          </cell>
          <cell r="CK54">
            <v>200215.79607706593</v>
          </cell>
          <cell r="CL54">
            <v>120433.52134520633</v>
          </cell>
        </row>
        <row r="55">
          <cell r="CC55">
            <v>0.16200046952570243</v>
          </cell>
          <cell r="CD55">
            <v>0.16449688368539372</v>
          </cell>
          <cell r="CE55">
            <v>0.17003477156165828</v>
          </cell>
          <cell r="CF55">
            <v>0.17831927897009836</v>
          </cell>
          <cell r="CG55">
            <v>0.18930211300044908</v>
          </cell>
          <cell r="CH55">
            <v>373622.01274076605</v>
          </cell>
          <cell r="CI55">
            <v>331993.39449414355</v>
          </cell>
          <cell r="CJ55">
            <v>283235.04936001595</v>
          </cell>
          <cell r="CK55">
            <v>221184.88803388143</v>
          </cell>
          <cell r="CL55">
            <v>133364.38707257071</v>
          </cell>
        </row>
        <row r="56">
          <cell r="CC56">
            <v>0.16154418356296593</v>
          </cell>
          <cell r="CD56">
            <v>0.16407309620142474</v>
          </cell>
          <cell r="CE56">
            <v>0.1695326951230694</v>
          </cell>
          <cell r="CF56">
            <v>0.17775058052197559</v>
          </cell>
          <cell r="CG56">
            <v>0.18868509802529243</v>
          </cell>
          <cell r="CH56">
            <v>411855.04673563386</v>
          </cell>
          <cell r="CI56">
            <v>364097.47905655066</v>
          </cell>
          <cell r="CJ56">
            <v>311077.55178539729</v>
          </cell>
          <cell r="CK56">
            <v>243611.90635688452</v>
          </cell>
          <cell r="CL56">
            <v>146575.03444888585</v>
          </cell>
        </row>
        <row r="57">
          <cell r="CC57">
            <v>0.16112492387153515</v>
          </cell>
          <cell r="CD57">
            <v>0.163591145897375</v>
          </cell>
          <cell r="CE57">
            <v>0.16902559001292239</v>
          </cell>
          <cell r="CF57">
            <v>0.17714866169530213</v>
          </cell>
          <cell r="CG57">
            <v>0.1880100838882626</v>
          </cell>
          <cell r="CH57">
            <v>452705.42219390522</v>
          </cell>
          <cell r="CI57">
            <v>400479.47534790589</v>
          </cell>
          <cell r="CJ57">
            <v>343109.97566453414</v>
          </cell>
          <cell r="CK57">
            <v>268595.03213316586</v>
          </cell>
          <cell r="CL57">
            <v>161065.21137472498</v>
          </cell>
        </row>
        <row r="58">
          <cell r="CC58">
            <v>0.16067730569975205</v>
          </cell>
          <cell r="CD58">
            <v>0.16313261651470046</v>
          </cell>
          <cell r="CE58">
            <v>0.16847629234174796</v>
          </cell>
          <cell r="CF58">
            <v>0.17658634758014033</v>
          </cell>
          <cell r="CG58">
            <v>0.18736384983993806</v>
          </cell>
          <cell r="CH58">
            <v>496342.85496786982</v>
          </cell>
          <cell r="CI58">
            <v>440007.07379729662</v>
          </cell>
          <cell r="CJ58">
            <v>377661.55884554633</v>
          </cell>
          <cell r="CK58">
            <v>294332.28541789204</v>
          </cell>
          <cell r="CL58">
            <v>176371.33430196799</v>
          </cell>
        </row>
        <row r="59">
          <cell r="CC59">
            <v>0.16024754867683977</v>
          </cell>
          <cell r="CD59">
            <v>0.16265072037528122</v>
          </cell>
          <cell r="CE59">
            <v>0.16800495954616085</v>
          </cell>
          <cell r="CF59">
            <v>0.17600918553813563</v>
          </cell>
          <cell r="CG59">
            <v>0.18674838300182198</v>
          </cell>
          <cell r="CH59">
            <v>542963.33406450553</v>
          </cell>
          <cell r="CI59">
            <v>482290.37419350562</v>
          </cell>
          <cell r="CJ59">
            <v>412090.56773161667</v>
          </cell>
          <cell r="CK59">
            <v>320959.77446870838</v>
          </cell>
          <cell r="CL59">
            <v>191711.03558571055</v>
          </cell>
        </row>
        <row r="60">
          <cell r="CC60">
            <v>0.15980922337974712</v>
          </cell>
          <cell r="CD60">
            <v>0.16220255831221264</v>
          </cell>
          <cell r="CE60">
            <v>0.16750912797408526</v>
          </cell>
          <cell r="CF60">
            <v>0.1754829777536758</v>
          </cell>
          <cell r="CG60">
            <v>0.18610171793635005</v>
          </cell>
          <cell r="CH60">
            <v>592767.25655959011</v>
          </cell>
          <cell r="CI60">
            <v>525533.36034688714</v>
          </cell>
          <cell r="CJ60">
            <v>448399.65874880995</v>
          </cell>
          <cell r="CK60">
            <v>348913.87576870288</v>
          </cell>
          <cell r="CL60">
            <v>208164.69639798492</v>
          </cell>
        </row>
        <row r="61">
          <cell r="CC61">
            <v>0.15936926010115804</v>
          </cell>
          <cell r="CD61">
            <v>0.16175417450610793</v>
          </cell>
          <cell r="CE61">
            <v>0.16702482282277825</v>
          </cell>
          <cell r="CF61">
            <v>0.17491942640832461</v>
          </cell>
          <cell r="CG61">
            <v>0.18545032287732255</v>
          </cell>
          <cell r="CH61">
            <v>645970.96515705111</v>
          </cell>
          <cell r="CI61">
            <v>571259.25560262753</v>
          </cell>
          <cell r="CJ61">
            <v>487317.31778518634</v>
          </cell>
          <cell r="CK61">
            <v>378735.27868649585</v>
          </cell>
          <cell r="CL61">
            <v>225732.06186949165</v>
          </cell>
        </row>
        <row r="62">
          <cell r="CC62">
            <v>0.15893895192904173</v>
          </cell>
          <cell r="CD62">
            <v>0.16128219273708222</v>
          </cell>
          <cell r="CE62">
            <v>0.1665320885269998</v>
          </cell>
          <cell r="CF62">
            <v>0.17434887087200068</v>
          </cell>
          <cell r="CG62">
            <v>0.18474318007005114</v>
          </cell>
          <cell r="CH62">
            <v>702810.22857648181</v>
          </cell>
          <cell r="CI62">
            <v>621684.44403970789</v>
          </cell>
          <cell r="CJ62">
            <v>529222.53409277601</v>
          </cell>
          <cell r="CK62">
            <v>410739.65593849518</v>
          </cell>
          <cell r="CL62">
            <v>244887.86448730135</v>
          </cell>
        </row>
        <row r="63">
          <cell r="CC63">
            <v>0.15848843165219384</v>
          </cell>
          <cell r="CD63">
            <v>0.16084189993772427</v>
          </cell>
          <cell r="CE63">
            <v>0.16601854377212086</v>
          </cell>
          <cell r="CF63">
            <v>0.17374384190019199</v>
          </cell>
          <cell r="CG63">
            <v>0.18408861207759852</v>
          </cell>
          <cell r="CH63">
            <v>763523.84368867893</v>
          </cell>
          <cell r="CI63">
            <v>673844.00562062452</v>
          </cell>
          <cell r="CJ63">
            <v>573897.41375467344</v>
          </cell>
          <cell r="CK63">
            <v>445396.74938787648</v>
          </cell>
          <cell r="CL63">
            <v>265170.83648635686</v>
          </cell>
        </row>
        <row r="64">
          <cell r="CC64">
            <v>0.15806584469760046</v>
          </cell>
          <cell r="CD64">
            <v>0.16035702117132028</v>
          </cell>
          <cell r="CE64">
            <v>0.1654948622379824</v>
          </cell>
          <cell r="CF64">
            <v>0.17314664908804878</v>
          </cell>
          <cell r="CG64">
            <v>0.1833667174986057</v>
          </cell>
          <cell r="CH64">
            <v>828389.00819983846</v>
          </cell>
          <cell r="CI64">
            <v>731273.12379670283</v>
          </cell>
          <cell r="CJ64">
            <v>622124.67306471884</v>
          </cell>
          <cell r="CK64">
            <v>482221.74635711696</v>
          </cell>
          <cell r="CL64">
            <v>287425.46227078961</v>
          </cell>
        </row>
        <row r="65">
          <cell r="CC65">
            <v>0.15761382541614974</v>
          </cell>
          <cell r="CD65">
            <v>0.15988961053036232</v>
          </cell>
          <cell r="CE65">
            <v>0.16495197803900899</v>
          </cell>
          <cell r="CF65">
            <v>0.17254408056224721</v>
          </cell>
          <cell r="CG65">
            <v>0.18266651200676309</v>
          </cell>
          <cell r="CH65">
            <v>897673.76461547415</v>
          </cell>
          <cell r="CI65">
            <v>791278.17185793328</v>
          </cell>
          <cell r="CJ65">
            <v>673143.04063848313</v>
          </cell>
          <cell r="CK65">
            <v>521907.16220807063</v>
          </cell>
          <cell r="CL65">
            <v>312000.66733497294</v>
          </cell>
        </row>
        <row r="66">
          <cell r="CC66">
            <v>0.15716602797310164</v>
          </cell>
          <cell r="CD66">
            <v>0.15937632265711602</v>
          </cell>
          <cell r="CE66">
            <v>0.16443018637657913</v>
          </cell>
          <cell r="CF66">
            <v>0.17191905657612275</v>
          </cell>
          <cell r="CG66">
            <v>0.18194806648307443</v>
          </cell>
          <cell r="CH66">
            <v>971681.01342687057</v>
          </cell>
          <cell r="CI66">
            <v>856921.18248839956</v>
          </cell>
          <cell r="CJ66">
            <v>728579.10837821604</v>
          </cell>
          <cell r="CK66">
            <v>565304.25402580725</v>
          </cell>
          <cell r="CL66">
            <v>337478.55346530973</v>
          </cell>
        </row>
        <row r="67">
          <cell r="CC67">
            <v>0.15669051364314363</v>
          </cell>
          <cell r="CD67">
            <v>0.15890017431634737</v>
          </cell>
          <cell r="CE67">
            <v>0.16386772163922383</v>
          </cell>
          <cell r="CF67">
            <v>0.17130161471513305</v>
          </cell>
          <cell r="CG67">
            <v>0.18121583046168968</v>
          </cell>
          <cell r="CH67">
            <v>1050715.444746756</v>
          </cell>
          <cell r="CI67">
            <v>926229.76886184514</v>
          </cell>
          <cell r="CJ67">
            <v>788364.90320845437</v>
          </cell>
          <cell r="CK67">
            <v>612038.75502660195</v>
          </cell>
          <cell r="CL67">
            <v>366582.67109064932</v>
          </cell>
        </row>
        <row r="68">
          <cell r="CC68">
            <v>0.15623481807868622</v>
          </cell>
          <cell r="CD68">
            <v>0.15838899842015056</v>
          </cell>
          <cell r="CE68">
            <v>0.16334713919418736</v>
          </cell>
          <cell r="CF68">
            <v>0.17066320857822243</v>
          </cell>
          <cell r="CG68">
            <v>0.18047904835394918</v>
          </cell>
          <cell r="CH68">
            <v>1135130.486509599</v>
          </cell>
          <cell r="CI68">
            <v>1001467.7821730173</v>
          </cell>
          <cell r="CJ68">
            <v>851981.08236909751</v>
          </cell>
          <cell r="CK68">
            <v>662383.97298572096</v>
          </cell>
          <cell r="CL68">
            <v>396569.067615407</v>
          </cell>
        </row>
        <row r="69">
          <cell r="CC69">
            <v>0.15576375470099396</v>
          </cell>
          <cell r="CD69">
            <v>0.15790356006589523</v>
          </cell>
          <cell r="CE69">
            <v>0.16278284529692044</v>
          </cell>
          <cell r="CF69">
            <v>0.17004429970611284</v>
          </cell>
          <cell r="CG69">
            <v>0.1797930986973621</v>
          </cell>
          <cell r="CH69">
            <v>1225281.1706981701</v>
          </cell>
          <cell r="CI69">
            <v>1081336.5688058641</v>
          </cell>
          <cell r="CJ69">
            <v>920611.66802171955</v>
          </cell>
          <cell r="CK69">
            <v>716208.24875907274</v>
          </cell>
          <cell r="CL69">
            <v>427664.72652509238</v>
          </cell>
        </row>
        <row r="70">
          <cell r="CC70">
            <v>0.15530343523634441</v>
          </cell>
          <cell r="CD70">
            <v>0.15740330825073715</v>
          </cell>
          <cell r="CE70">
            <v>0.16224950134273053</v>
          </cell>
          <cell r="CF70">
            <v>0.1694125279216574</v>
          </cell>
          <cell r="CG70">
            <v>0.17912748346734558</v>
          </cell>
          <cell r="CH70">
            <v>1321564.2446471923</v>
          </cell>
          <cell r="CI70">
            <v>1166067.7779594422</v>
          </cell>
          <cell r="CJ70">
            <v>994861.20822663442</v>
          </cell>
          <cell r="CK70">
            <v>772799.26993285993</v>
          </cell>
          <cell r="CL70">
            <v>458805.23608494271</v>
          </cell>
        </row>
        <row r="71">
          <cell r="CC71">
            <v>0.1548385929198407</v>
          </cell>
          <cell r="CD71">
            <v>0.15691004423795546</v>
          </cell>
          <cell r="CE71">
            <v>0.16169259388985391</v>
          </cell>
          <cell r="CF71">
            <v>0.1688447676425196</v>
          </cell>
          <cell r="CG71">
            <v>0.17843926778418334</v>
          </cell>
          <cell r="CH71">
            <v>1424392.4298516037</v>
          </cell>
          <cell r="CI71">
            <v>1257767.3602791445</v>
          </cell>
          <cell r="CJ71">
            <v>1072987.3628849245</v>
          </cell>
          <cell r="CK71">
            <v>829546.42936881981</v>
          </cell>
          <cell r="CL71">
            <v>493666.11430254206</v>
          </cell>
        </row>
        <row r="72">
          <cell r="CC72">
            <v>0.23151391474378324</v>
          </cell>
          <cell r="CD72">
            <v>0.23461083227074503</v>
          </cell>
          <cell r="CE72">
            <v>0.24174072267991889</v>
          </cell>
          <cell r="CF72">
            <v>0.2523577516461224</v>
          </cell>
          <cell r="CG72">
            <v>0.26660935169595623</v>
          </cell>
          <cell r="CH72">
            <v>1605616.8431674372</v>
          </cell>
          <cell r="CI72">
            <v>1419765.1222921498</v>
          </cell>
          <cell r="CJ72">
            <v>1205266.5440445908</v>
          </cell>
          <cell r="CK72">
            <v>930534.01738820295</v>
          </cell>
          <cell r="CL72">
            <v>554842.25001530629</v>
          </cell>
        </row>
        <row r="73">
          <cell r="CC73">
            <v>0.23081982712825483</v>
          </cell>
          <cell r="CD73">
            <v>0.23388620122492926</v>
          </cell>
          <cell r="CE73">
            <v>0.24097635660496577</v>
          </cell>
          <cell r="CF73">
            <v>0.25149710642977546</v>
          </cell>
          <cell r="CG73">
            <v>0.2655907413878153</v>
          </cell>
          <cell r="CH73">
            <v>1799091.3027073755</v>
          </cell>
          <cell r="CI73">
            <v>1587586.0671171509</v>
          </cell>
          <cell r="CJ73">
            <v>1341271.957394643</v>
          </cell>
          <cell r="CK73">
            <v>1040469.5387270274</v>
          </cell>
          <cell r="CL73">
            <v>619213.23617596121</v>
          </cell>
        </row>
        <row r="74">
          <cell r="CC74">
            <v>0.23011489436697313</v>
          </cell>
          <cell r="CD74">
            <v>0.23317561358310623</v>
          </cell>
          <cell r="CE74">
            <v>0.24018174540948692</v>
          </cell>
          <cell r="CF74">
            <v>0.25056019127312718</v>
          </cell>
          <cell r="CG74">
            <v>0.26459955776820659</v>
          </cell>
          <cell r="CH74">
            <v>2005629.519497769</v>
          </cell>
          <cell r="CI74">
            <v>1763083.7191202419</v>
          </cell>
          <cell r="CJ74">
            <v>1495404.4241934477</v>
          </cell>
          <cell r="CK74">
            <v>1159552.5889739711</v>
          </cell>
          <cell r="CL74">
            <v>687628.46445514634</v>
          </cell>
        </row>
        <row r="75">
          <cell r="CC75">
            <v>0.22942873897497956</v>
          </cell>
          <cell r="CD75">
            <v>0.23242415123869342</v>
          </cell>
          <cell r="CE75">
            <v>0.23935678860225418</v>
          </cell>
          <cell r="CF75">
            <v>0.24968068341960153</v>
          </cell>
          <cell r="CG75">
            <v>0.26353032100748797</v>
          </cell>
          <cell r="CH75">
            <v>2226135.1183936065</v>
          </cell>
          <cell r="CI75">
            <v>1958196.7109165827</v>
          </cell>
          <cell r="CJ75">
            <v>1664295.3171740551</v>
          </cell>
          <cell r="CK75">
            <v>1285780.7315034179</v>
          </cell>
          <cell r="CL75">
            <v>763059.72392445337</v>
          </cell>
        </row>
        <row r="76">
          <cell r="CC76">
            <v>0.22871879566501774</v>
          </cell>
          <cell r="CD76">
            <v>0.23168402716457517</v>
          </cell>
          <cell r="CE76">
            <v>0.23855854501972995</v>
          </cell>
          <cell r="CF76">
            <v>0.24876149838817102</v>
          </cell>
          <cell r="CG76">
            <v>0.26251075421144804</v>
          </cell>
          <cell r="CH76">
            <v>2461518.9986885069</v>
          </cell>
          <cell r="CI76">
            <v>2168293.3878094656</v>
          </cell>
          <cell r="CJ76">
            <v>1839629.9607304488</v>
          </cell>
          <cell r="CK76">
            <v>1419883.6472606314</v>
          </cell>
          <cell r="CL76">
            <v>843842.71452191693</v>
          </cell>
        </row>
        <row r="77">
          <cell r="CC77">
            <v>0.22803919435922476</v>
          </cell>
          <cell r="CD77">
            <v>0.23092865369365173</v>
          </cell>
          <cell r="CE77">
            <v>0.23778729442701349</v>
          </cell>
          <cell r="CF77">
            <v>0.24788052029964033</v>
          </cell>
          <cell r="CG77">
            <v>0.26144032598401618</v>
          </cell>
          <cell r="CH77">
            <v>2712826.1557776993</v>
          </cell>
          <cell r="CI77">
            <v>2390068.669008465</v>
          </cell>
          <cell r="CJ77">
            <v>2021161.0151328784</v>
          </cell>
          <cell r="CK77">
            <v>1561517.8708888222</v>
          </cell>
          <cell r="CL77">
            <v>928575.51859274402</v>
          </cell>
        </row>
        <row r="78">
          <cell r="CC78">
            <v>0.22732348022561244</v>
          </cell>
          <cell r="CD78">
            <v>0.23022902206163667</v>
          </cell>
          <cell r="CE78">
            <v>0.23699555851583126</v>
          </cell>
          <cell r="CF78">
            <v>0.24697206631705421</v>
          </cell>
          <cell r="CG78">
            <v>0.26044309369679286</v>
          </cell>
          <cell r="CH78">
            <v>2981076.4399654833</v>
          </cell>
          <cell r="CI78">
            <v>2618356.0849266336</v>
          </cell>
          <cell r="CJ78">
            <v>2216068.3283714969</v>
          </cell>
          <cell r="CK78">
            <v>1713639.0636626426</v>
          </cell>
          <cell r="CL78">
            <v>1019268.6295803552</v>
          </cell>
        </row>
        <row r="79">
          <cell r="CC79">
            <v>0.22665189918997763</v>
          </cell>
          <cell r="CD79">
            <v>0.22946807166819932</v>
          </cell>
          <cell r="CE79">
            <v>0.23619421603645949</v>
          </cell>
          <cell r="CF79">
            <v>0.24604702575432399</v>
          </cell>
          <cell r="CG79">
            <v>0.25934129464279071</v>
          </cell>
          <cell r="CH79">
            <v>3267481.672560459</v>
          </cell>
          <cell r="CI79">
            <v>2869169.3008635389</v>
          </cell>
          <cell r="CJ79">
            <v>2433064.9657005309</v>
          </cell>
          <cell r="CK79">
            <v>1880410.0292185065</v>
          </cell>
          <cell r="CL79">
            <v>1118860.2206061033</v>
          </cell>
        </row>
        <row r="80">
          <cell r="CC80">
            <v>0.22593133869144241</v>
          </cell>
          <cell r="CD80">
            <v>0.22874441349692909</v>
          </cell>
          <cell r="CE80">
            <v>0.23536500860076109</v>
          </cell>
          <cell r="CF80">
            <v>0.24512051998063975</v>
          </cell>
          <cell r="CG80">
            <v>0.25829209852771451</v>
          </cell>
          <cell r="CH80">
            <v>3573182.4893634301</v>
          </cell>
          <cell r="CI80">
            <v>3140512.9948342582</v>
          </cell>
          <cell r="CJ80">
            <v>2663870.3050538786</v>
          </cell>
          <cell r="CK80">
            <v>2058395.9564640624</v>
          </cell>
          <cell r="CL80">
            <v>1226752.6273881863</v>
          </cell>
        </row>
        <row r="81">
          <cell r="CC81">
            <v>0.22526670245359351</v>
          </cell>
          <cell r="CD81">
            <v>0.2279775135786696</v>
          </cell>
          <cell r="CE81">
            <v>0.23458946865126237</v>
          </cell>
          <cell r="CF81">
            <v>0.24418569609730253</v>
          </cell>
          <cell r="CG81">
            <v>0.25716439510660316</v>
          </cell>
          <cell r="CH81">
            <v>3899580.4133556895</v>
          </cell>
          <cell r="CI81">
            <v>3426821.8914827327</v>
          </cell>
          <cell r="CJ81">
            <v>2905784.0319948331</v>
          </cell>
          <cell r="CK81">
            <v>2248878.6361319991</v>
          </cell>
          <cell r="CL81">
            <v>1343675.6099074211</v>
          </cell>
        </row>
        <row r="82">
          <cell r="CC82">
            <v>0.22455487975864857</v>
          </cell>
          <cell r="CD82">
            <v>0.22725887355508004</v>
          </cell>
          <cell r="CE82">
            <v>0.23375127632184428</v>
          </cell>
          <cell r="CF82">
            <v>0.24325512616519249</v>
          </cell>
          <cell r="CG82">
            <v>0.25618011753510062</v>
          </cell>
          <cell r="CH82">
            <v>4247979.5237802966</v>
          </cell>
          <cell r="CI82">
            <v>3735547.763479434</v>
          </cell>
          <cell r="CJ82">
            <v>3169740.7425992345</v>
          </cell>
          <cell r="CK82">
            <v>2453923.3666660949</v>
          </cell>
          <cell r="CL82">
            <v>1458868.0344095984</v>
          </cell>
        </row>
        <row r="83">
          <cell r="CC83">
            <v>0.22388313829200762</v>
          </cell>
          <cell r="CD83">
            <v>0.2264969589125557</v>
          </cell>
          <cell r="CE83">
            <v>0.23296799425553813</v>
          </cell>
          <cell r="CF83">
            <v>0.24232603011838078</v>
          </cell>
          <cell r="CG83">
            <v>0.25515648782618416</v>
          </cell>
          <cell r="CH83">
            <v>4619945.2068303116</v>
          </cell>
          <cell r="CI83">
            <v>4062380.992636804</v>
          </cell>
          <cell r="CJ83">
            <v>3450557.0395583841</v>
          </cell>
          <cell r="CK83">
            <v>2668003.9781542774</v>
          </cell>
          <cell r="CL83">
            <v>1580698.5644725482</v>
          </cell>
        </row>
        <row r="84">
          <cell r="CC84">
            <v>0.22318024890908039</v>
          </cell>
          <cell r="CD84">
            <v>0.22576749841763996</v>
          </cell>
          <cell r="CE84">
            <v>0.23212760489012341</v>
          </cell>
          <cell r="CF84">
            <v>0.24146149434600389</v>
          </cell>
          <cell r="CG84">
            <v>0.25414644363554351</v>
          </cell>
          <cell r="CH84">
            <v>5016996.9483720018</v>
          </cell>
          <cell r="CI84">
            <v>4416009.1655184589</v>
          </cell>
          <cell r="CJ84">
            <v>3750987.6322367927</v>
          </cell>
          <cell r="CK84">
            <v>2886557.9995241612</v>
          </cell>
          <cell r="CL84">
            <v>1712302.6408803931</v>
          </cell>
        </row>
        <row r="85">
          <cell r="CC85">
            <v>0.22250346036326957</v>
          </cell>
          <cell r="CD85">
            <v>0.22500364042671511</v>
          </cell>
          <cell r="CE85">
            <v>0.23139687723386262</v>
          </cell>
          <cell r="CF85">
            <v>0.24055889162404237</v>
          </cell>
          <cell r="CG85">
            <v>0.25314856490511911</v>
          </cell>
          <cell r="CH85">
            <v>5440886.6944961483</v>
          </cell>
          <cell r="CI85">
            <v>4792429.9896236043</v>
          </cell>
          <cell r="CJ85">
            <v>4052740.1768541611</v>
          </cell>
          <cell r="CK85">
            <v>3118240.8327399911</v>
          </cell>
          <cell r="CL85">
            <v>1848624.8596522603</v>
          </cell>
        </row>
        <row r="86">
          <cell r="CC86">
            <v>0.22180865769854122</v>
          </cell>
          <cell r="CD86">
            <v>0.22430638973402164</v>
          </cell>
          <cell r="CE86">
            <v>0.23062062384277382</v>
          </cell>
          <cell r="CF86">
            <v>0.23969675163740536</v>
          </cell>
          <cell r="CG86">
            <v>0.25212832326761492</v>
          </cell>
          <cell r="CH86">
            <v>5893377.4437277708</v>
          </cell>
          <cell r="CI86">
            <v>5174042.5656244624</v>
          </cell>
          <cell r="CJ86">
            <v>4372273.4591169143</v>
          </cell>
          <cell r="CK86">
            <v>3368301.1503840107</v>
          </cell>
          <cell r="CL86">
            <v>1996591.8739874929</v>
          </cell>
        </row>
        <row r="87">
          <cell r="CC87">
            <v>0.22112720796552321</v>
          </cell>
          <cell r="CD87">
            <v>0.2235686139303269</v>
          </cell>
          <cell r="CE87">
            <v>0.22985208664032689</v>
          </cell>
          <cell r="CF87">
            <v>0.23875275658530543</v>
          </cell>
          <cell r="CG87">
            <v>0.25113557258410579</v>
          </cell>
          <cell r="CH87">
            <v>6376432.0801149188</v>
          </cell>
          <cell r="CI87">
            <v>5591797.6938577062</v>
          </cell>
          <cell r="CJ87">
            <v>4725638.4713703934</v>
          </cell>
          <cell r="CK87">
            <v>3640686.7019231776</v>
          </cell>
          <cell r="CL87">
            <v>2152303.2455806346</v>
          </cell>
        </row>
        <row r="88">
          <cell r="CC88">
            <v>0.22044092791441419</v>
          </cell>
          <cell r="CD88">
            <v>0.22282591103225058</v>
          </cell>
          <cell r="CE88">
            <v>0.22902936700338311</v>
          </cell>
          <cell r="CF88">
            <v>0.2378760661016257</v>
          </cell>
          <cell r="CG88">
            <v>0.25007553447760394</v>
          </cell>
          <cell r="CH88">
            <v>6892096.0712121371</v>
          </cell>
          <cell r="CI88">
            <v>6047320.4968357719</v>
          </cell>
          <cell r="CJ88">
            <v>5115183.2442893274</v>
          </cell>
          <cell r="CK88">
            <v>3931044.4097572807</v>
          </cell>
          <cell r="CL88">
            <v>2324099.3715992332</v>
          </cell>
        </row>
        <row r="89">
          <cell r="CC89">
            <v>0.21975486288574134</v>
          </cell>
          <cell r="CD89">
            <v>0.2220780171777636</v>
          </cell>
          <cell r="CE89">
            <v>0.22825767150280823</v>
          </cell>
          <cell r="CF89">
            <v>0.23695199378401971</v>
          </cell>
          <cell r="CG89">
            <v>0.24908323382016789</v>
          </cell>
          <cell r="CH89">
            <v>7442566.5439115698</v>
          </cell>
          <cell r="CI89">
            <v>6533711.1583913676</v>
          </cell>
          <cell r="CJ89">
            <v>5516812.8761059716</v>
          </cell>
          <cell r="CK89">
            <v>4236860.645482881</v>
          </cell>
          <cell r="CL89">
            <v>2509118.3605596717</v>
          </cell>
        </row>
        <row r="90">
          <cell r="CC90">
            <v>0.21905707926799592</v>
          </cell>
          <cell r="CD90">
            <v>0.22135129153142369</v>
          </cell>
          <cell r="CE90">
            <v>0.22748230667446326</v>
          </cell>
          <cell r="CF90">
            <v>0.23604616033525283</v>
          </cell>
          <cell r="CG90">
            <v>0.24822858417315255</v>
          </cell>
          <cell r="CH90">
            <v>8030147.3554843795</v>
          </cell>
          <cell r="CI90">
            <v>7036271.0283954926</v>
          </cell>
          <cell r="CJ90">
            <v>5940350.22011525</v>
          </cell>
          <cell r="CK90">
            <v>4573133.8681741841</v>
          </cell>
          <cell r="CL90">
            <v>2705551.1237087855</v>
          </cell>
        </row>
        <row r="91">
          <cell r="CC91">
            <v>0.21834278496000151</v>
          </cell>
          <cell r="CD91">
            <v>0.22062182161086494</v>
          </cell>
          <cell r="CE91">
            <v>0.22668927595788957</v>
          </cell>
          <cell r="CF91">
            <v>0.23522307034281204</v>
          </cell>
          <cell r="CG91">
            <v>0.2475303053048111</v>
          </cell>
          <cell r="CH91">
            <v>8657273.7912110202</v>
          </cell>
          <cell r="CI91">
            <v>7581197.2849060223</v>
          </cell>
          <cell r="CJ91">
            <v>6404190.9964572117</v>
          </cell>
          <cell r="CK91">
            <v>4940404.1245005429</v>
          </cell>
          <cell r="CL91">
            <v>2887795.637737581</v>
          </cell>
        </row>
        <row r="92">
          <cell r="CC92">
            <v>0.2176480707697919</v>
          </cell>
          <cell r="CD92">
            <v>0.21986241065964637</v>
          </cell>
          <cell r="CE92">
            <v>0.22593415223515992</v>
          </cell>
          <cell r="CF92">
            <v>0.23455783923032233</v>
          </cell>
          <cell r="CG92">
            <v>0.24679019797547463</v>
          </cell>
          <cell r="CH92">
            <v>9326677.7362661865</v>
          </cell>
          <cell r="CI92">
            <v>8172487.9674909785</v>
          </cell>
          <cell r="CJ92">
            <v>6912855.4751505759</v>
          </cell>
          <cell r="CK92">
            <v>5289530.7605686607</v>
          </cell>
          <cell r="CL92">
            <v>3080369.0198213016</v>
          </cell>
        </row>
        <row r="93">
          <cell r="CC93">
            <v>0.28912778603537803</v>
          </cell>
          <cell r="CD93">
            <v>0.29220126242802952</v>
          </cell>
          <cell r="CE93">
            <v>0.30028527967900354</v>
          </cell>
          <cell r="CF93">
            <v>0.31187832557229733</v>
          </cell>
          <cell r="CG93">
            <v>0.32798669940365094</v>
          </cell>
          <cell r="CH93">
            <v>10375584.52062574</v>
          </cell>
          <cell r="CI93">
            <v>9117308.4495352935</v>
          </cell>
          <cell r="CJ93">
            <v>7673108.9007317154</v>
          </cell>
          <cell r="CK93">
            <v>5815306.409431844</v>
          </cell>
          <cell r="CL93">
            <v>3394035.2107251701</v>
          </cell>
        </row>
        <row r="94">
          <cell r="CC94">
            <v>0.28823207280671709</v>
          </cell>
          <cell r="CD94">
            <v>0.29141052207097989</v>
          </cell>
          <cell r="CE94">
            <v>0.29953654603658891</v>
          </cell>
          <cell r="CF94">
            <v>0.31100054952815948</v>
          </cell>
          <cell r="CG94">
            <v>0.32705210953506958</v>
          </cell>
          <cell r="CH94">
            <v>11494881.915695461</v>
          </cell>
          <cell r="CI94">
            <v>10077081.25408531</v>
          </cell>
          <cell r="CJ94">
            <v>8400824.9143705219</v>
          </cell>
          <cell r="CK94">
            <v>6373124.2792898826</v>
          </cell>
          <cell r="CL94">
            <v>3706080.8378526485</v>
          </cell>
        </row>
        <row r="95">
          <cell r="CC95">
            <v>0.28745526310520259</v>
          </cell>
          <cell r="CD95">
            <v>0.29072467993998125</v>
          </cell>
          <cell r="CE95">
            <v>0.29873637664889013</v>
          </cell>
          <cell r="CF95">
            <v>0.31018930707887449</v>
          </cell>
          <cell r="CG95">
            <v>0.32633839743442966</v>
          </cell>
          <cell r="CH95">
            <v>12689977.74343794</v>
          </cell>
          <cell r="CI95">
            <v>11010139.464362677</v>
          </cell>
          <cell r="CJ95">
            <v>9192908.8257710747</v>
          </cell>
          <cell r="CK95">
            <v>6939420.9082795521</v>
          </cell>
          <cell r="CL95">
            <v>4035125.4673825772</v>
          </cell>
        </row>
        <row r="96">
          <cell r="CC96">
            <v>0.28672642551474453</v>
          </cell>
          <cell r="CD96">
            <v>0.28991019510988603</v>
          </cell>
          <cell r="CE96">
            <v>0.29792650417295108</v>
          </cell>
          <cell r="CF96">
            <v>0.30920265954467313</v>
          </cell>
          <cell r="CG96">
            <v>0.32634647418101059</v>
          </cell>
          <cell r="CH96">
            <v>13966296.606339727</v>
          </cell>
          <cell r="CI96">
            <v>12121567.357039411</v>
          </cell>
          <cell r="CJ96">
            <v>10084435.337423014</v>
          </cell>
          <cell r="CK96">
            <v>7624989.6487924466</v>
          </cell>
          <cell r="CL96">
            <v>4429029.2646972192</v>
          </cell>
        </row>
        <row r="97">
          <cell r="CC97">
            <v>0.28594527672679271</v>
          </cell>
          <cell r="CD97">
            <v>0.28916720062907553</v>
          </cell>
          <cell r="CE97">
            <v>0.2970506817121501</v>
          </cell>
          <cell r="CF97">
            <v>0.30920000000000003</v>
          </cell>
          <cell r="CG97">
            <v>0.32634647418101059</v>
          </cell>
          <cell r="CH97">
            <v>15329002.179926001</v>
          </cell>
          <cell r="CI97">
            <v>13269262.512874804</v>
          </cell>
          <cell r="CJ97">
            <v>11058652.547419209</v>
          </cell>
          <cell r="CK97">
            <v>8358076.3835390024</v>
          </cell>
          <cell r="CL97">
            <v>4837265.8975374373</v>
          </cell>
        </row>
        <row r="98">
          <cell r="CC98">
            <v>0.28521942813667595</v>
          </cell>
          <cell r="CD98">
            <v>0.28836116335081907</v>
          </cell>
          <cell r="CE98">
            <v>0.2969236297295153</v>
          </cell>
          <cell r="CF98">
            <v>0.30920000000000003</v>
          </cell>
          <cell r="CG98">
            <v>0.32634647418101059</v>
          </cell>
          <cell r="CH98">
            <v>16784327.099908002</v>
          </cell>
          <cell r="CI98">
            <v>14531360.939276461</v>
          </cell>
          <cell r="CJ98">
            <v>12100768.90783458</v>
          </cell>
          <cell r="CK98">
            <v>9129811.3871521987</v>
          </cell>
          <cell r="CL98">
            <v>5285319.2307062857</v>
          </cell>
        </row>
        <row r="99">
          <cell r="CC99">
            <v>0.28444465093821869</v>
          </cell>
          <cell r="CD99">
            <v>0.28819999999999996</v>
          </cell>
          <cell r="CE99">
            <v>0.2969236297295153</v>
          </cell>
          <cell r="CF99">
            <v>0.30920000000000003</v>
          </cell>
          <cell r="CG99">
            <v>0.32634647418101059</v>
          </cell>
          <cell r="CH99">
            <v>18338184.423137628</v>
          </cell>
          <cell r="CI99">
            <v>15859225.198870249</v>
          </cell>
          <cell r="CJ99">
            <v>13208809.064067602</v>
          </cell>
          <cell r="CK99">
            <v>9948915.0658862069</v>
          </cell>
          <cell r="CL99">
            <v>5757987.1620980874</v>
          </cell>
        </row>
        <row r="100">
          <cell r="CC100">
            <v>0.2843236297295153</v>
          </cell>
          <cell r="CD100">
            <v>0.28819999999999996</v>
          </cell>
          <cell r="CE100">
            <v>0.2969236297295153</v>
          </cell>
          <cell r="CF100">
            <v>0.30920000000000003</v>
          </cell>
          <cell r="CG100">
            <v>0.32634647418101059</v>
          </cell>
          <cell r="CH100">
            <v>20002577.407516509</v>
          </cell>
          <cell r="CI100">
            <v>17323527.693389393</v>
          </cell>
          <cell r="CJ100">
            <v>14373143.588694092</v>
          </cell>
          <cell r="CK100">
            <v>10826224.614331935</v>
          </cell>
          <cell r="CL100">
            <v>6310565.0477552814</v>
          </cell>
        </row>
        <row r="101">
          <cell r="CC101">
            <v>0.2843236297295153</v>
          </cell>
          <cell r="CD101">
            <v>0.28819999999999996</v>
          </cell>
          <cell r="CE101">
            <v>0.2969236297295153</v>
          </cell>
          <cell r="CF101">
            <v>0.30920000000000003</v>
          </cell>
          <cell r="CG101">
            <v>0.32634647418101059</v>
          </cell>
          <cell r="CH101">
            <v>21786429.639405381</v>
          </cell>
          <cell r="CI101">
            <v>18823526.744600769</v>
          </cell>
          <cell r="CJ101">
            <v>15614420.585229125</v>
          </cell>
          <cell r="CK101">
            <v>11805042.422851387</v>
          </cell>
          <cell r="CL101">
            <v>6897186.6068194145</v>
          </cell>
        </row>
        <row r="102">
          <cell r="CC102">
            <v>0.2843236297295153</v>
          </cell>
          <cell r="CD102">
            <v>0.28819999999999996</v>
          </cell>
          <cell r="CE102">
            <v>0.2969236297295153</v>
          </cell>
          <cell r="CF102">
            <v>0.30920000000000003</v>
          </cell>
          <cell r="CG102">
            <v>0.32634647418101059</v>
          </cell>
          <cell r="CH102">
            <v>23698315.122629985</v>
          </cell>
          <cell r="CI102">
            <v>20456345.403008319</v>
          </cell>
          <cell r="CJ102">
            <v>17049640.492011767</v>
          </cell>
          <cell r="CK102">
            <v>12930570.993299894</v>
          </cell>
          <cell r="CL102">
            <v>7585490.6042754566</v>
          </cell>
        </row>
        <row r="103">
          <cell r="CC103">
            <v>0.2843236297295153</v>
          </cell>
          <cell r="CD103">
            <v>0.28819999999999996</v>
          </cell>
          <cell r="CE103">
            <v>0.2969236297295153</v>
          </cell>
          <cell r="CF103">
            <v>0.30920000000000003</v>
          </cell>
          <cell r="CG103">
            <v>0.32634647418101059</v>
          </cell>
          <cell r="CH103">
            <v>25747423.246958546</v>
          </cell>
          <cell r="CI103">
            <v>22297715.85309723</v>
          </cell>
          <cell r="CJ103">
            <v>18643127.95928001</v>
          </cell>
          <cell r="CK103">
            <v>14172728.636126593</v>
          </cell>
          <cell r="CL103">
            <v>8316768.683861603</v>
          </cell>
        </row>
        <row r="104">
          <cell r="CC104">
            <v>0.2843236297295153</v>
          </cell>
          <cell r="CD104">
            <v>0.28819999999999996</v>
          </cell>
          <cell r="CE104">
            <v>0.2969236297295153</v>
          </cell>
          <cell r="CF104">
            <v>0.30920000000000003</v>
          </cell>
          <cell r="CG104">
            <v>0.32634647418101059</v>
          </cell>
          <cell r="CH104">
            <v>27943602.95648139</v>
          </cell>
          <cell r="CI104">
            <v>24262374.101560563</v>
          </cell>
          <cell r="CJ104">
            <v>20309475.15085094</v>
          </cell>
          <cell r="CK104">
            <v>15467179.670608096</v>
          </cell>
          <cell r="CL104">
            <v>9020931.3445533216</v>
          </cell>
        </row>
        <row r="105">
          <cell r="CC105">
            <v>0.2843236297295153</v>
          </cell>
          <cell r="CD105">
            <v>0.28819999999999996</v>
          </cell>
          <cell r="CE105">
            <v>0.2969236297295153</v>
          </cell>
          <cell r="CF105">
            <v>0.30920000000000003</v>
          </cell>
          <cell r="CG105">
            <v>0.32634647418101059</v>
          </cell>
          <cell r="CH105">
            <v>30297410.088108636</v>
          </cell>
          <cell r="CI105">
            <v>26321783.110044993</v>
          </cell>
          <cell r="CJ105">
            <v>22062352.256987527</v>
          </cell>
          <cell r="CK105">
            <v>16736674.686551191</v>
          </cell>
          <cell r="CL105">
            <v>9739942.7588558942</v>
          </cell>
        </row>
        <row r="106">
          <cell r="CC106">
            <v>0.2843236297295153</v>
          </cell>
          <cell r="CD106">
            <v>0.28819999999999996</v>
          </cell>
          <cell r="CE106">
            <v>0.2969236297295153</v>
          </cell>
          <cell r="CF106">
            <v>0.30920000000000003</v>
          </cell>
          <cell r="CG106">
            <v>0.32634647418101059</v>
          </cell>
          <cell r="CH106">
            <v>32820158.107715361</v>
          </cell>
          <cell r="CI106">
            <v>28552532.594279323</v>
          </cell>
          <cell r="CJ106">
            <v>23870901.397505194</v>
          </cell>
          <cell r="CK106">
            <v>18042702.268059935</v>
          </cell>
          <cell r="CL106">
            <v>10520325.526399907</v>
          </cell>
        </row>
        <row r="107">
          <cell r="CC107">
            <v>0.2843236297295153</v>
          </cell>
          <cell r="CD107">
            <v>0.28819999999999996</v>
          </cell>
          <cell r="CE107">
            <v>0.2969236297295153</v>
          </cell>
          <cell r="CF107">
            <v>0.30920000000000003</v>
          </cell>
          <cell r="CG107">
            <v>0.32634647418101059</v>
          </cell>
          <cell r="CH107">
            <v>35523972.487795867</v>
          </cell>
          <cell r="CI107">
            <v>30830478.888131946</v>
          </cell>
          <cell r="CJ107">
            <v>25694594.121987939</v>
          </cell>
          <cell r="CK107">
            <v>19434845.368362494</v>
          </cell>
          <cell r="CL107">
            <v>11363257.391742846</v>
          </cell>
        </row>
        <row r="108">
          <cell r="CC108">
            <v>0.2843236297295153</v>
          </cell>
          <cell r="CD108">
            <v>0.28819999999999996</v>
          </cell>
          <cell r="CE108">
            <v>0.2969236297295153</v>
          </cell>
          <cell r="CF108">
            <v>0.30920000000000003</v>
          </cell>
          <cell r="CG108">
            <v>0.32634647418101059</v>
          </cell>
          <cell r="CH108">
            <v>38421848.987990215</v>
          </cell>
          <cell r="CI108">
            <v>33248382.666300636</v>
          </cell>
          <cell r="CJ108">
            <v>27711314.752026137</v>
          </cell>
          <cell r="CK108">
            <v>21021040.2878436</v>
          </cell>
          <cell r="CL108">
            <v>12295495.335161271</v>
          </cell>
        </row>
        <row r="109">
          <cell r="CC109">
            <v>0.2843236297295153</v>
          </cell>
          <cell r="CD109">
            <v>0.28819999999999996</v>
          </cell>
          <cell r="CE109">
            <v>0.2969236297295153</v>
          </cell>
          <cell r="CF109">
            <v>0.30920000000000003</v>
          </cell>
          <cell r="CG109">
            <v>0.32634647418101059</v>
          </cell>
          <cell r="CH109">
            <v>41527716.118606023</v>
          </cell>
          <cell r="CI109">
            <v>35955029.168858059</v>
          </cell>
          <cell r="CJ109">
            <v>30043200.713399231</v>
          </cell>
          <cell r="CK109">
            <v>22803224.339465082</v>
          </cell>
          <cell r="CL109">
            <v>13327792.818528237</v>
          </cell>
        </row>
        <row r="110">
          <cell r="CC110">
            <v>0.2843236297295153</v>
          </cell>
          <cell r="CD110">
            <v>0.28819999999999996</v>
          </cell>
          <cell r="CE110">
            <v>0.2969236297295153</v>
          </cell>
          <cell r="CF110">
            <v>0.30920000000000003</v>
          </cell>
          <cell r="CG110">
            <v>0.32634647418101059</v>
          </cell>
          <cell r="CH110">
            <v>44856502.087363794</v>
          </cell>
          <cell r="CI110">
            <v>38897120.041696519</v>
          </cell>
          <cell r="CJ110">
            <v>32516083.335835248</v>
          </cell>
          <cell r="CK110">
            <v>24678650.272391517</v>
          </cell>
          <cell r="CL110">
            <v>14411577.965419782</v>
          </cell>
        </row>
        <row r="111">
          <cell r="CC111">
            <v>0.2843236297295153</v>
          </cell>
          <cell r="CD111">
            <v>0.28819999999999996</v>
          </cell>
          <cell r="CE111">
            <v>0.2969236297295153</v>
          </cell>
          <cell r="CF111">
            <v>0.30920000000000003</v>
          </cell>
          <cell r="CG111">
            <v>0.32634647418101059</v>
          </cell>
          <cell r="CH111">
            <v>48424206.551141486</v>
          </cell>
          <cell r="CI111">
            <v>42032309.114154086</v>
          </cell>
          <cell r="CJ111">
            <v>35124591.319441877</v>
          </cell>
          <cell r="CK111">
            <v>26642705.602016319</v>
          </cell>
          <cell r="CL111">
            <v>15508227.789823337</v>
          </cell>
        </row>
        <row r="112">
          <cell r="CC112">
            <v>0.2843236297295153</v>
          </cell>
          <cell r="CD112">
            <v>0.28819999999999996</v>
          </cell>
          <cell r="CE112">
            <v>0.2969236297295153</v>
          </cell>
          <cell r="CF112">
            <v>0.30920000000000003</v>
          </cell>
          <cell r="CG112">
            <v>0.32634647418101059</v>
          </cell>
          <cell r="CH112">
            <v>52247977.517590731</v>
          </cell>
          <cell r="CI112">
            <v>45336703.265062444</v>
          </cell>
          <cell r="CJ112">
            <v>37932860.06797611</v>
          </cell>
          <cell r="CK112">
            <v>28643566.638006698</v>
          </cell>
          <cell r="CL112">
            <v>16665005.252238389</v>
          </cell>
        </row>
        <row r="113">
          <cell r="CC113">
            <v>0.2843236297295153</v>
          </cell>
          <cell r="CD113">
            <v>0.28819999999999996</v>
          </cell>
          <cell r="CE113">
            <v>0.2969236297295153</v>
          </cell>
          <cell r="CF113">
            <v>0.30920000000000003</v>
          </cell>
          <cell r="CG113">
            <v>0.32634647418101059</v>
          </cell>
          <cell r="CH113">
            <v>56346193.766247854</v>
          </cell>
          <cell r="CI113">
            <v>48901527.425375998</v>
          </cell>
          <cell r="CJ113">
            <v>40722933.164378509</v>
          </cell>
          <cell r="CK113">
            <v>30793040.268646423</v>
          </cell>
          <cell r="CL113">
            <v>17958474.120228838</v>
          </cell>
        </row>
        <row r="114">
          <cell r="CC114">
            <v>0.2843236297295153</v>
          </cell>
          <cell r="CD114">
            <v>0.28819999999999996</v>
          </cell>
          <cell r="CE114">
            <v>0.2969236297295153</v>
          </cell>
          <cell r="CF114">
            <v>0.30920000000000003</v>
          </cell>
          <cell r="CG114">
            <v>0.32634647418101059</v>
          </cell>
          <cell r="CH114">
            <v>60738553.18529354</v>
          </cell>
          <cell r="CI114">
            <v>52535139.965262026</v>
          </cell>
          <cell r="CJ114">
            <v>43768464.400626563</v>
          </cell>
          <cell r="CK114">
            <v>33117915.003915764</v>
          </cell>
          <cell r="CL114">
            <v>19358623.798297826</v>
          </cell>
        </row>
        <row r="115">
          <cell r="CC115">
            <v>0.2843236297295153</v>
          </cell>
          <cell r="CD115">
            <v>0.28819999999999996</v>
          </cell>
          <cell r="CE115">
            <v>0.2969236297295153</v>
          </cell>
          <cell r="CF115">
            <v>0.30920000000000003</v>
          </cell>
          <cell r="CG115">
            <v>0.32634647418101059</v>
          </cell>
          <cell r="CH115">
            <v>65446167.448548026</v>
          </cell>
          <cell r="CI115">
            <v>56616613.822132669</v>
          </cell>
          <cell r="CJ115">
            <v>47261083.609677002</v>
          </cell>
          <cell r="CK115">
            <v>35808577.56738501</v>
          </cell>
          <cell r="CL115">
            <v>20926661.499824367</v>
          </cell>
        </row>
        <row r="116">
          <cell r="CC116">
            <v>0.2843236297295153</v>
          </cell>
          <cell r="CD116">
            <v>0.28819999999999996</v>
          </cell>
          <cell r="CE116">
            <v>0.2969236297295153</v>
          </cell>
          <cell r="CF116">
            <v>0.30920000000000003</v>
          </cell>
          <cell r="CG116">
            <v>0.32634647418101059</v>
          </cell>
          <cell r="CH116">
            <v>70491663.487761468</v>
          </cell>
          <cell r="CI116">
            <v>61083130.547410242</v>
          </cell>
          <cell r="CJ116">
            <v>51026294.040229104</v>
          </cell>
          <cell r="CK116">
            <v>38716721.17886994</v>
          </cell>
          <cell r="CL116">
            <v>22647668.538319129</v>
          </cell>
        </row>
        <row r="117">
          <cell r="CC117">
            <v>0.34112362972951532</v>
          </cell>
          <cell r="CD117">
            <v>0.34583999999999993</v>
          </cell>
          <cell r="CE117">
            <v>0.35624362972951529</v>
          </cell>
          <cell r="CF117">
            <v>0.37103999999999998</v>
          </cell>
          <cell r="CG117">
            <v>0.39154647418101052</v>
          </cell>
          <cell r="CH117">
            <v>77538893.788265288</v>
          </cell>
          <cell r="CI117">
            <v>67278001.358241215</v>
          </cell>
          <cell r="CJ117">
            <v>56233951.527155966</v>
          </cell>
          <cell r="CK117">
            <v>42728890.512081064</v>
          </cell>
          <cell r="CL117">
            <v>24871279.912770193</v>
          </cell>
        </row>
        <row r="118">
          <cell r="CC118">
            <v>0.34112362972951532</v>
          </cell>
          <cell r="CD118">
            <v>0.34583999999999993</v>
          </cell>
          <cell r="CE118">
            <v>0.35624362972951529</v>
          </cell>
          <cell r="CF118">
            <v>0.37103999999999998</v>
          </cell>
          <cell r="CG118">
            <v>0.39154647418101052</v>
          </cell>
          <cell r="CH118">
            <v>85091928.208727062</v>
          </cell>
          <cell r="CI118">
            <v>73899103.960524291</v>
          </cell>
          <cell r="CJ118">
            <v>61843519.929344438</v>
          </cell>
          <cell r="CK118">
            <v>46828652.215666696</v>
          </cell>
          <cell r="CL118">
            <v>27232960.876691431</v>
          </cell>
        </row>
        <row r="119">
          <cell r="CC119">
            <v>0.34112362972951532</v>
          </cell>
          <cell r="CD119">
            <v>0.34583999999999993</v>
          </cell>
          <cell r="CE119">
            <v>0.35624362972951529</v>
          </cell>
          <cell r="CF119">
            <v>0.37103999999999998</v>
          </cell>
          <cell r="CG119">
            <v>0.39154647418101052</v>
          </cell>
          <cell r="CH119">
            <v>93187070.062201098</v>
          </cell>
          <cell r="CI119">
            <v>80974055.474541411</v>
          </cell>
          <cell r="CJ119">
            <v>67564702.779560104</v>
          </cell>
          <cell r="CK119">
            <v>51089522.239799589</v>
          </cell>
          <cell r="CL119">
            <v>29755088.715674307</v>
          </cell>
        </row>
        <row r="120">
          <cell r="CC120">
            <v>0.34112362972951532</v>
          </cell>
          <cell r="CD120">
            <v>0.34583999999999993</v>
          </cell>
          <cell r="CE120">
            <v>0.35624362972951529</v>
          </cell>
          <cell r="CF120">
            <v>0.37103999999999998</v>
          </cell>
          <cell r="CG120">
            <v>0.39154647418101052</v>
          </cell>
          <cell r="CH120">
            <v>101863228.27622141</v>
          </cell>
          <cell r="CI120">
            <v>88214719.932569236</v>
          </cell>
          <cell r="CJ120">
            <v>73474024.64654544</v>
          </cell>
          <cell r="CK120">
            <v>55563633.033345707</v>
          </cell>
          <cell r="CL120">
            <v>32416333.850110091</v>
          </cell>
        </row>
        <row r="121">
          <cell r="CC121">
            <v>0.34112362972951532</v>
          </cell>
          <cell r="CD121">
            <v>0.34583999999999993</v>
          </cell>
          <cell r="CE121">
            <v>0.35624362972951529</v>
          </cell>
          <cell r="CF121">
            <v>0.37103999999999998</v>
          </cell>
          <cell r="CG121">
            <v>0.39154647418101052</v>
          </cell>
          <cell r="CH121">
            <v>111162104.40677455</v>
          </cell>
          <cell r="CI121">
            <v>96150720.492267475</v>
          </cell>
          <cell r="CJ121">
            <v>80117909.049122781</v>
          </cell>
          <cell r="CK121">
            <v>60760482.769666836</v>
          </cell>
          <cell r="CL121">
            <v>35445656.397093929</v>
          </cell>
        </row>
        <row r="122">
          <cell r="CC122">
            <v>0.34112362972951532</v>
          </cell>
          <cell r="CD122">
            <v>0.34583999999999993</v>
          </cell>
          <cell r="CE122">
            <v>0.35624362972951529</v>
          </cell>
          <cell r="CF122">
            <v>0.37103999999999998</v>
          </cell>
          <cell r="CG122">
            <v>0.39154647418101052</v>
          </cell>
          <cell r="CH122">
            <v>121128393.07491356</v>
          </cell>
          <cell r="CI122">
            <v>104828443.45600419</v>
          </cell>
          <cell r="CJ122">
            <v>87468657.670633361</v>
          </cell>
          <cell r="CK122">
            <v>66316783.861614347</v>
          </cell>
          <cell r="CL122">
            <v>38766372.960886329</v>
          </cell>
        </row>
        <row r="123">
          <cell r="CC123">
            <v>0.34112362972951532</v>
          </cell>
          <cell r="CD123">
            <v>0.34583999999999993</v>
          </cell>
          <cell r="CE123">
            <v>0.35624362972951529</v>
          </cell>
          <cell r="CF123">
            <v>0.37103999999999998</v>
          </cell>
          <cell r="CG123">
            <v>0.39154647418101052</v>
          </cell>
          <cell r="CH123">
            <v>131809996.7894017</v>
          </cell>
          <cell r="CI123">
            <v>114131178.77237599</v>
          </cell>
          <cell r="CJ123">
            <v>95286813.327190638</v>
          </cell>
          <cell r="CK123">
            <v>72401501.531577125</v>
          </cell>
          <cell r="CL123">
            <v>42271281.313170671</v>
          </cell>
        </row>
        <row r="124">
          <cell r="CC124">
            <v>0.34112362972951532</v>
          </cell>
          <cell r="CD124">
            <v>0.34583999999999993</v>
          </cell>
          <cell r="CE124">
            <v>0.35624362972951529</v>
          </cell>
          <cell r="CF124">
            <v>0.37103999999999998</v>
          </cell>
          <cell r="CG124">
            <v>0.39154647418101052</v>
          </cell>
          <cell r="CH124">
            <v>143258256.18791857</v>
          </cell>
          <cell r="CI124">
            <v>124173750.80747083</v>
          </cell>
          <cell r="CJ124">
            <v>103815918.23876446</v>
          </cell>
          <cell r="CK124">
            <v>78817839.963943541</v>
          </cell>
          <cell r="CL124">
            <v>45837986.69534415</v>
          </cell>
        </row>
        <row r="125">
          <cell r="CC125">
            <v>0.34112362972951532</v>
          </cell>
          <cell r="CD125">
            <v>0.34583999999999993</v>
          </cell>
          <cell r="CE125">
            <v>0.35624362972951529</v>
          </cell>
          <cell r="CF125">
            <v>0.37103999999999998</v>
          </cell>
          <cell r="CG125">
            <v>0.39154647418101052</v>
          </cell>
          <cell r="CH125">
            <v>155528196.8034808</v>
          </cell>
          <cell r="CI125">
            <v>134944632.54038212</v>
          </cell>
          <cell r="CJ125">
            <v>112775825.32505733</v>
          </cell>
          <cell r="CK125">
            <v>85197967.077688724</v>
          </cell>
          <cell r="CL125">
            <v>49602947.239378527</v>
          </cell>
        </row>
        <row r="126">
          <cell r="CC126">
            <v>0.34112362972951532</v>
          </cell>
          <cell r="CD126">
            <v>0.34583999999999993</v>
          </cell>
          <cell r="CE126">
            <v>0.35624362972951529</v>
          </cell>
          <cell r="CF126">
            <v>0.37103999999999998</v>
          </cell>
          <cell r="CG126">
            <v>0.39154647418101052</v>
          </cell>
          <cell r="CH126">
            <v>168678793.5421367</v>
          </cell>
          <cell r="CI126">
            <v>146155822.46244889</v>
          </cell>
          <cell r="CJ126">
            <v>121708710.65974921</v>
          </cell>
          <cell r="CK126">
            <v>92004543.377929509</v>
          </cell>
          <cell r="CL126">
            <v>53792599.963070944</v>
          </cell>
        </row>
        <row r="127">
          <cell r="CC127">
            <v>0.34112362972951532</v>
          </cell>
          <cell r="CD127">
            <v>0.34583999999999993</v>
          </cell>
          <cell r="CE127">
            <v>0.35624362972951529</v>
          </cell>
          <cell r="CF127">
            <v>0.37103999999999998</v>
          </cell>
          <cell r="CG127">
            <v>0.39154647418101052</v>
          </cell>
          <cell r="CH127">
            <v>182773254.14314419</v>
          </cell>
          <cell r="CI127">
            <v>157940971.70866096</v>
          </cell>
          <cell r="CJ127">
            <v>131505922.88424477</v>
          </cell>
          <cell r="CK127">
            <v>99601588.562331945</v>
          </cell>
          <cell r="CL127">
            <v>58277701.827528201</v>
          </cell>
        </row>
        <row r="128">
          <cell r="CC128">
            <v>0.34112362972951532</v>
          </cell>
          <cell r="CD128">
            <v>0.34583999999999993</v>
          </cell>
          <cell r="CE128">
            <v>0.35624362972951529</v>
          </cell>
          <cell r="CF128">
            <v>0.37103999999999998</v>
          </cell>
          <cell r="CG128">
            <v>0.39154647418101052</v>
          </cell>
          <cell r="CH128">
            <v>197879322.98406774</v>
          </cell>
          <cell r="CI128">
            <v>171023204.97856396</v>
          </cell>
          <cell r="CJ128">
            <v>142795229.02462333</v>
          </cell>
          <cell r="CK128">
            <v>108348593.55962572</v>
          </cell>
          <cell r="CL128">
            <v>63415463.776670694</v>
          </cell>
        </row>
        <row r="129">
          <cell r="CC129">
            <v>0.34112362972951532</v>
          </cell>
          <cell r="CD129">
            <v>0.34583999999999993</v>
          </cell>
          <cell r="CE129">
            <v>0.35624362972951529</v>
          </cell>
          <cell r="CF129">
            <v>0.37103999999999998</v>
          </cell>
          <cell r="CG129">
            <v>0.39154647418101052</v>
          </cell>
          <cell r="CH129">
            <v>214069606.69101554</v>
          </cell>
          <cell r="CI129">
            <v>185439322.17390391</v>
          </cell>
          <cell r="CJ129">
            <v>154817425.09989148</v>
          </cell>
          <cell r="CK129">
            <v>117589513.97494321</v>
          </cell>
          <cell r="CL129">
            <v>68940095.389338702</v>
          </cell>
        </row>
        <row r="130">
          <cell r="CC130">
            <v>0.34112362972951532</v>
          </cell>
          <cell r="CD130">
            <v>0.34583999999999993</v>
          </cell>
          <cell r="CE130">
            <v>0.35624362972951529</v>
          </cell>
          <cell r="CF130">
            <v>0.37103999999999998</v>
          </cell>
          <cell r="CG130">
            <v>0.39154647418101052</v>
          </cell>
          <cell r="CH130">
            <v>231421923.1190564</v>
          </cell>
          <cell r="CI130">
            <v>200389393.20338833</v>
          </cell>
          <cell r="CJ130">
            <v>167667519.27813753</v>
          </cell>
          <cell r="CK130">
            <v>127397361.6470264</v>
          </cell>
          <cell r="CL130">
            <v>74172241.122341156</v>
          </cell>
        </row>
        <row r="131">
          <cell r="CC131">
            <v>0.34112362972951532</v>
          </cell>
          <cell r="CD131">
            <v>0.34583999999999993</v>
          </cell>
          <cell r="CE131">
            <v>0.35624362972951529</v>
          </cell>
          <cell r="CF131">
            <v>0.37103999999999998</v>
          </cell>
          <cell r="CG131">
            <v>0.39154647418101052</v>
          </cell>
          <cell r="CH131">
            <v>250019675.38016266</v>
          </cell>
          <cell r="CI131">
            <v>216858547.52552503</v>
          </cell>
          <cell r="CJ131">
            <v>181339087.26090539</v>
          </cell>
          <cell r="CK131">
            <v>137101381.00575063</v>
          </cell>
          <cell r="CL131">
            <v>79749860.373557463</v>
          </cell>
        </row>
        <row r="132">
          <cell r="CC132">
            <v>0.34112362972951532</v>
          </cell>
          <cell r="CD132">
            <v>0.34583999999999993</v>
          </cell>
          <cell r="CE132">
            <v>0.35624362972951529</v>
          </cell>
          <cell r="CF132">
            <v>0.37103999999999998</v>
          </cell>
          <cell r="CG132">
            <v>0.39154647418101052</v>
          </cell>
          <cell r="CH132">
            <v>269952252.71644068</v>
          </cell>
          <cell r="CI132">
            <v>234169507.08433422</v>
          </cell>
          <cell r="CJ132">
            <v>194857428.12983263</v>
          </cell>
          <cell r="CK132">
            <v>147119632.41504931</v>
          </cell>
          <cell r="CL132">
            <v>85843552.481145382</v>
          </cell>
        </row>
        <row r="133">
          <cell r="CC133">
            <v>0.34112362972951532</v>
          </cell>
          <cell r="CD133">
            <v>0.34583999999999993</v>
          </cell>
          <cell r="CE133">
            <v>0.35624362972951529</v>
          </cell>
          <cell r="CF133">
            <v>0.37103999999999998</v>
          </cell>
          <cell r="CG133">
            <v>0.39154647418101052</v>
          </cell>
          <cell r="CH133">
            <v>291315460.14541638</v>
          </cell>
          <cell r="CI133">
            <v>251420103.35921982</v>
          </cell>
          <cell r="CJ133">
            <v>209070674.09093848</v>
          </cell>
          <cell r="CK133">
            <v>158113423.33248398</v>
          </cell>
          <cell r="CL133">
            <v>92469644.799077675</v>
          </cell>
        </row>
        <row r="134">
          <cell r="CC134">
            <v>0.34112362972951532</v>
          </cell>
          <cell r="CD134">
            <v>0.34583999999999993</v>
          </cell>
          <cell r="CE134">
            <v>0.35624362972951529</v>
          </cell>
          <cell r="CF134">
            <v>0.37103999999999998</v>
          </cell>
          <cell r="CG134">
            <v>0.39154647418101052</v>
          </cell>
          <cell r="CH134">
            <v>314211978.94245076</v>
          </cell>
          <cell r="CI134">
            <v>271211652.33704573</v>
          </cell>
          <cell r="CJ134">
            <v>225967414.72896016</v>
          </cell>
          <cell r="CK134">
            <v>171246401.27309752</v>
          </cell>
          <cell r="CL134">
            <v>100064132.30284129</v>
          </cell>
        </row>
        <row r="135">
          <cell r="CC135">
            <v>0.34112362972951532</v>
          </cell>
          <cell r="CD135">
            <v>0.34583999999999993</v>
          </cell>
          <cell r="CE135">
            <v>0.35624362972951529</v>
          </cell>
          <cell r="CF135">
            <v>0.37103999999999998</v>
          </cell>
          <cell r="CG135">
            <v>0.39154647418101052</v>
          </cell>
          <cell r="CH135">
            <v>338751860.17357522</v>
          </cell>
          <cell r="CI135">
            <v>292797856.00287443</v>
          </cell>
          <cell r="CJ135">
            <v>244262401.28447565</v>
          </cell>
          <cell r="CK135">
            <v>185241475.29296219</v>
          </cell>
          <cell r="CL135">
            <v>108358629.99733694</v>
          </cell>
        </row>
        <row r="136">
          <cell r="CC136">
            <v>0.34112362972951532</v>
          </cell>
          <cell r="CD136">
            <v>0.34583999999999993</v>
          </cell>
          <cell r="CE136">
            <v>0.35624362972951529</v>
          </cell>
          <cell r="CF136">
            <v>0.37103999999999998</v>
          </cell>
          <cell r="CG136">
            <v>0.39154647418101052</v>
          </cell>
          <cell r="CH136">
            <v>365053053.65088701</v>
          </cell>
          <cell r="CI136">
            <v>315719634.34664571</v>
          </cell>
          <cell r="CJ136">
            <v>263534887.54436958</v>
          </cell>
          <cell r="CK136">
            <v>200190495.91953382</v>
          </cell>
          <cell r="CL136">
            <v>116740962.34700771</v>
          </cell>
        </row>
        <row r="137">
          <cell r="CC137">
            <v>0.34112362972951532</v>
          </cell>
          <cell r="CD137">
            <v>0.34583999999999993</v>
          </cell>
          <cell r="CE137">
            <v>0.35624362972951529</v>
          </cell>
          <cell r="CF137">
            <v>0.37103999999999998</v>
          </cell>
          <cell r="CG137">
            <v>0.39154647418101052</v>
          </cell>
          <cell r="CH137">
            <v>393241974.852902</v>
          </cell>
          <cell r="CI137">
            <v>340384060.97970366</v>
          </cell>
          <cell r="CJ137">
            <v>284613591.73559242</v>
          </cell>
          <cell r="CK137">
            <v>215480466.64769453</v>
          </cell>
          <cell r="CL137">
            <v>125404030.43202782</v>
          </cell>
        </row>
        <row r="138">
          <cell r="CC138">
            <v>0.34112362972951532</v>
          </cell>
          <cell r="CD138">
            <v>0.34583999999999993</v>
          </cell>
          <cell r="CE138">
            <v>0.35624362972951529</v>
          </cell>
          <cell r="CF138">
            <v>0.37103999999999998</v>
          </cell>
          <cell r="CG138">
            <v>0.39154647418101052</v>
          </cell>
          <cell r="CH138">
            <v>423454112.53474909</v>
          </cell>
          <cell r="CI138">
            <v>366837251.29217887</v>
          </cell>
          <cell r="CJ138">
            <v>305710704.88064492</v>
          </cell>
          <cell r="CK138">
            <v>230925428.33018345</v>
          </cell>
          <cell r="CL138">
            <v>134546693.66367182</v>
          </cell>
        </row>
        <row r="139">
          <cell r="CC139">
            <v>0.34112362972951532</v>
          </cell>
          <cell r="CD139">
            <v>0.34583999999999993</v>
          </cell>
          <cell r="CE139">
            <v>0.35624362972951529</v>
          </cell>
          <cell r="CF139">
            <v>0.37103999999999998</v>
          </cell>
          <cell r="CG139">
            <v>0.39154647418101052</v>
          </cell>
          <cell r="CH139">
            <v>455834679.94864482</v>
          </cell>
          <cell r="CI139">
            <v>393727807.27267581</v>
          </cell>
          <cell r="CJ139">
            <v>327539703.68194062</v>
          </cell>
          <cell r="CK139">
            <v>247614420.37589845</v>
          </cell>
          <cell r="CL139">
            <v>144545682.76159534</v>
          </cell>
        </row>
        <row r="140">
          <cell r="CC140">
            <v>0.34112362972951532</v>
          </cell>
          <cell r="CD140">
            <v>0.34583999999999993</v>
          </cell>
          <cell r="CE140">
            <v>0.35624362972951529</v>
          </cell>
          <cell r="CF140">
            <v>0.37103999999999998</v>
          </cell>
          <cell r="CG140">
            <v>0.39154647418101052</v>
          </cell>
          <cell r="CH140">
            <v>490539312.80472648</v>
          </cell>
          <cell r="CI140">
            <v>423204131.31952441</v>
          </cell>
          <cell r="CJ140">
            <v>352038953.85129535</v>
          </cell>
          <cell r="CK140">
            <v>266666032.1214534</v>
          </cell>
          <cell r="CL140">
            <v>155880526.17272368</v>
          </cell>
        </row>
        <row r="141">
          <cell r="CC141">
            <v>0.34112362972951532</v>
          </cell>
          <cell r="CD141">
            <v>0.34583999999999993</v>
          </cell>
          <cell r="CE141">
            <v>0.35624362972951529</v>
          </cell>
          <cell r="CF141">
            <v>0.37103999999999998</v>
          </cell>
          <cell r="CG141">
            <v>0.39154647418101052</v>
          </cell>
          <cell r="CH141">
            <v>527734817.32693899</v>
          </cell>
          <cell r="CI141">
            <v>455665486.50461233</v>
          </cell>
          <cell r="CJ141">
            <v>380160416.49181098</v>
          </cell>
          <cell r="CK141">
            <v>287979477.7144171</v>
          </cell>
          <cell r="CL141">
            <v>168392558.52567697</v>
          </cell>
        </row>
        <row r="142">
          <cell r="CC142">
            <v>0.39792362972951528</v>
          </cell>
          <cell r="CD142">
            <v>0.40347999999999989</v>
          </cell>
          <cell r="CE142">
            <v>0.41556362972951527</v>
          </cell>
          <cell r="CF142">
            <v>0.43287999999999999</v>
          </cell>
          <cell r="CG142">
            <v>0.4567464741810105</v>
          </cell>
          <cell r="CH142">
            <v>578624967.02667415</v>
          </cell>
          <cell r="CI142">
            <v>500519627.4264791</v>
          </cell>
          <cell r="CJ142">
            <v>417705496.88055682</v>
          </cell>
          <cell r="CK142">
            <v>317015617.88259548</v>
          </cell>
          <cell r="CL142">
            <v>185391388.01285458</v>
          </cell>
        </row>
        <row r="143">
          <cell r="CC143">
            <v>0.39792362972951528</v>
          </cell>
          <cell r="CD143">
            <v>0.40347999999999989</v>
          </cell>
          <cell r="CE143">
            <v>0.41556362972951527</v>
          </cell>
          <cell r="CF143">
            <v>0.43287999999999999</v>
          </cell>
          <cell r="CG143">
            <v>0.4567464741810105</v>
          </cell>
          <cell r="CH143">
            <v>633167678.97935092</v>
          </cell>
          <cell r="CI143">
            <v>547815450.81793189</v>
          </cell>
          <cell r="CJ143">
            <v>457811158.96847576</v>
          </cell>
          <cell r="CK143">
            <v>347628138.60460675</v>
          </cell>
          <cell r="CL143">
            <v>202284267.80033442</v>
          </cell>
        </row>
        <row r="144">
          <cell r="CC144">
            <v>0.39792362972951528</v>
          </cell>
          <cell r="CD144">
            <v>0.40347999999999989</v>
          </cell>
          <cell r="CE144">
            <v>0.41556362972951527</v>
          </cell>
          <cell r="CF144">
            <v>0.43287999999999999</v>
          </cell>
          <cell r="CG144">
            <v>0.4567464741810105</v>
          </cell>
          <cell r="CH144">
            <v>691625110.22499108</v>
          </cell>
          <cell r="CI144">
            <v>598863180.81427312</v>
          </cell>
          <cell r="CJ144">
            <v>500451159.26139128</v>
          </cell>
          <cell r="CK144">
            <v>378240305.96868724</v>
          </cell>
          <cell r="CL144">
            <v>220426277.43508247</v>
          </cell>
        </row>
        <row r="145">
          <cell r="CC145">
            <v>0.39792362972951528</v>
          </cell>
          <cell r="CD145">
            <v>0.40347999999999989</v>
          </cell>
          <cell r="CE145">
            <v>0.41556362972951527</v>
          </cell>
          <cell r="CF145">
            <v>0.43287999999999999</v>
          </cell>
          <cell r="CG145">
            <v>0.4567464741810105</v>
          </cell>
          <cell r="CH145">
            <v>754278233.72210705</v>
          </cell>
          <cell r="CI145">
            <v>652834493.74568546</v>
          </cell>
          <cell r="CJ145">
            <v>543138864.86835587</v>
          </cell>
          <cell r="CK145">
            <v>410696037.66126555</v>
          </cell>
          <cell r="CL145">
            <v>240155692.76937592</v>
          </cell>
        </row>
        <row r="146">
          <cell r="CC146">
            <v>0.39792362972951528</v>
          </cell>
          <cell r="CD146">
            <v>0.40347999999999989</v>
          </cell>
          <cell r="CE146">
            <v>0.41556362972951527</v>
          </cell>
          <cell r="CF146">
            <v>0.43287999999999999</v>
          </cell>
          <cell r="CG146">
            <v>0.4567464741810105</v>
          </cell>
          <cell r="CH146">
            <v>821428188.83132386</v>
          </cell>
          <cell r="CI146">
            <v>708804962.354671</v>
          </cell>
          <cell r="CJ146">
            <v>589328133.64905596</v>
          </cell>
          <cell r="CK146">
            <v>447171144.2385776</v>
          </cell>
          <cell r="CL146">
            <v>261760105.02768543</v>
          </cell>
        </row>
        <row r="147">
          <cell r="CC147">
            <v>0.39792362972951528</v>
          </cell>
          <cell r="CD147">
            <v>0.40347999999999989</v>
          </cell>
          <cell r="CE147">
            <v>0.41556362972951527</v>
          </cell>
          <cell r="CF147">
            <v>0.43287999999999999</v>
          </cell>
          <cell r="CG147">
            <v>0.4567464741810105</v>
          </cell>
          <cell r="CH147">
            <v>893397728.72788835</v>
          </cell>
          <cell r="CI147">
            <v>771050136.20166993</v>
          </cell>
          <cell r="CJ147">
            <v>643279099.41050601</v>
          </cell>
          <cell r="CK147">
            <v>488208405.24244362</v>
          </cell>
          <cell r="CL147">
            <v>285990481.31577897</v>
          </cell>
        </row>
        <row r="148">
          <cell r="CC148">
            <v>0.39792362972951528</v>
          </cell>
          <cell r="CD148">
            <v>0.40347999999999989</v>
          </cell>
          <cell r="CE148">
            <v>0.41556362972951527</v>
          </cell>
          <cell r="CF148">
            <v>0.43287999999999999</v>
          </cell>
          <cell r="CG148">
            <v>0.4567464741810105</v>
          </cell>
          <cell r="CH148">
            <v>970532771.69997311</v>
          </cell>
          <cell r="CI148">
            <v>838941602.0573467</v>
          </cell>
          <cell r="CJ148">
            <v>700252081.73687005</v>
          </cell>
          <cell r="CK148">
            <v>532156030.35349232</v>
          </cell>
          <cell r="CL148">
            <v>312311871.17147517</v>
          </cell>
        </row>
        <row r="149">
          <cell r="CC149">
            <v>0.39792362972951528</v>
          </cell>
          <cell r="CD149">
            <v>0.40347999999999989</v>
          </cell>
          <cell r="CE149">
            <v>0.41556362972951527</v>
          </cell>
          <cell r="CF149">
            <v>0.43287999999999999</v>
          </cell>
          <cell r="CG149">
            <v>0.4567464741810105</v>
          </cell>
          <cell r="CH149">
            <v>1053204063.789048</v>
          </cell>
          <cell r="CI149">
            <v>910527137.33308935</v>
          </cell>
          <cell r="CJ149">
            <v>761128647.03188252</v>
          </cell>
          <cell r="CK149">
            <v>579068277.07039058</v>
          </cell>
          <cell r="CL149">
            <v>338565112.66121578</v>
          </cell>
        </row>
        <row r="150">
          <cell r="CC150">
            <v>0.39792362972951528</v>
          </cell>
          <cell r="CD150">
            <v>0.40347999999999989</v>
          </cell>
          <cell r="CE150">
            <v>0.41556362972951527</v>
          </cell>
          <cell r="CF150">
            <v>0.43287999999999999</v>
          </cell>
          <cell r="CG150">
            <v>0.4567464741810105</v>
          </cell>
          <cell r="CH150">
            <v>1141808960.7637074</v>
          </cell>
          <cell r="CI150">
            <v>988875445.29982424</v>
          </cell>
          <cell r="CJ150">
            <v>826583606.3340975</v>
          </cell>
          <cell r="CK150">
            <v>626831850.94740319</v>
          </cell>
          <cell r="CL150">
            <v>366141358.54923254</v>
          </cell>
        </row>
        <row r="151">
          <cell r="CC151">
            <v>0.39792362972951528</v>
          </cell>
          <cell r="CD151">
            <v>0.40347999999999989</v>
          </cell>
          <cell r="CE151">
            <v>0.41556362972951527</v>
          </cell>
          <cell r="CF151">
            <v>0.43287999999999999</v>
          </cell>
          <cell r="CG151">
            <v>0.4567464741810105</v>
          </cell>
          <cell r="CH151">
            <v>1236773337.9919071</v>
          </cell>
          <cell r="CI151">
            <v>1070932014.0674764</v>
          </cell>
          <cell r="CJ151">
            <v>892241497.52141702</v>
          </cell>
          <cell r="CK151">
            <v>675795897.97547948</v>
          </cell>
          <cell r="CL151">
            <v>395059035.84724432</v>
          </cell>
        </row>
        <row r="152">
          <cell r="CC152">
            <v>0.39792362972951528</v>
          </cell>
          <cell r="CD152">
            <v>0.40347999999999989</v>
          </cell>
          <cell r="CE152">
            <v>0.41556362972951527</v>
          </cell>
          <cell r="CF152">
            <v>0.43287999999999999</v>
          </cell>
          <cell r="CG152">
            <v>0.4567464741810105</v>
          </cell>
          <cell r="CH152">
            <v>1338553637.3913774</v>
          </cell>
          <cell r="CI152">
            <v>1154813256.1743276</v>
          </cell>
          <cell r="CJ152">
            <v>960899401.41065764</v>
          </cell>
          <cell r="CK152">
            <v>727489087.19436848</v>
          </cell>
          <cell r="CL152">
            <v>426296476.45206773</v>
          </cell>
        </row>
        <row r="153">
          <cell r="CC153">
            <v>0.39792362972951528</v>
          </cell>
          <cell r="CD153">
            <v>0.40347999999999989</v>
          </cell>
          <cell r="CE153">
            <v>0.41556362972951527</v>
          </cell>
          <cell r="CF153">
            <v>0.43287999999999999</v>
          </cell>
          <cell r="CG153">
            <v>0.4567464741810105</v>
          </cell>
          <cell r="CH153">
            <v>1447639061.296731</v>
          </cell>
          <cell r="CI153">
            <v>1249069986.2331111</v>
          </cell>
          <cell r="CJ153">
            <v>1040254826.3927456</v>
          </cell>
          <cell r="CK153">
            <v>789161707.47171187</v>
          </cell>
          <cell r="CL153">
            <v>461723160.85064805</v>
          </cell>
        </row>
        <row r="154">
          <cell r="CC154">
            <v>0.39792362972951528</v>
          </cell>
          <cell r="CD154">
            <v>0.40347999999999989</v>
          </cell>
          <cell r="CE154">
            <v>0.41556362972951527</v>
          </cell>
          <cell r="CF154">
            <v>0.43287999999999999</v>
          </cell>
          <cell r="CG154">
            <v>0.4567464741810105</v>
          </cell>
          <cell r="CH154">
            <v>1564553923.7880116</v>
          </cell>
          <cell r="CI154">
            <v>1350449181.4601557</v>
          </cell>
          <cell r="CJ154">
            <v>1125731824.2182751</v>
          </cell>
          <cell r="CK154">
            <v>853984457.35383892</v>
          </cell>
          <cell r="CL154">
            <v>499929499.37391394</v>
          </cell>
        </row>
        <row r="155">
          <cell r="CC155">
            <v>0.39792362972951528</v>
          </cell>
          <cell r="CD155">
            <v>0.40347999999999989</v>
          </cell>
          <cell r="CE155">
            <v>0.41556362972951527</v>
          </cell>
          <cell r="CF155">
            <v>0.43287999999999999</v>
          </cell>
          <cell r="CG155">
            <v>0.4567464741810105</v>
          </cell>
          <cell r="CH155">
            <v>1689860170.7822433</v>
          </cell>
          <cell r="CI155">
            <v>1458747380.1120818</v>
          </cell>
          <cell r="CJ155">
            <v>1216418175.2101197</v>
          </cell>
          <cell r="CK155">
            <v>923503176.72449005</v>
          </cell>
          <cell r="CL155">
            <v>542576097.71754885</v>
          </cell>
        </row>
        <row r="156">
          <cell r="CC156">
            <v>0.39792362972951528</v>
          </cell>
          <cell r="CD156">
            <v>0.40347999999999989</v>
          </cell>
          <cell r="CE156">
            <v>0.41556362972951527</v>
          </cell>
          <cell r="CF156">
            <v>0.43287999999999999</v>
          </cell>
          <cell r="CG156">
            <v>0.4567464741810105</v>
          </cell>
          <cell r="CH156">
            <v>1824160081.0006771</v>
          </cell>
          <cell r="CI156">
            <v>1575639455.2560718</v>
          </cell>
          <cell r="CJ156">
            <v>1314490856.2844315</v>
          </cell>
          <cell r="CK156">
            <v>1002690116.2754258</v>
          </cell>
          <cell r="CL156">
            <v>596345755.04965341</v>
          </cell>
        </row>
        <row r="157">
          <cell r="CC157">
            <v>0.39792362972951528</v>
          </cell>
          <cell r="CD157">
            <v>0.40347999999999989</v>
          </cell>
          <cell r="CE157">
            <v>0.41556362972951527</v>
          </cell>
          <cell r="CF157">
            <v>0.43287999999999999</v>
          </cell>
          <cell r="CG157">
            <v>0.4567464741810105</v>
          </cell>
          <cell r="CH157">
            <v>1968099160.7938056</v>
          </cell>
          <cell r="CI157">
            <v>1699660409.6869588</v>
          </cell>
          <cell r="CJ157">
            <v>1427079586.8522596</v>
          </cell>
          <cell r="CK157">
            <v>1098368502.9074919</v>
          </cell>
          <cell r="CL157">
            <v>960937851.99956918</v>
          </cell>
        </row>
        <row r="158">
          <cell r="CC158">
            <v>0.39792362972951528</v>
          </cell>
          <cell r="CD158">
            <v>0.40347999999999989</v>
          </cell>
          <cell r="CE158">
            <v>0.41556362972951527</v>
          </cell>
          <cell r="CF158">
            <v>0.43287999999999999</v>
          </cell>
          <cell r="CG158">
            <v>0.4567464741810105</v>
          </cell>
          <cell r="CH158">
            <v>2122369246.7379751</v>
          </cell>
          <cell r="CI158">
            <v>1847875204.8359892</v>
          </cell>
          <cell r="CJ158">
            <v>1557781032.4518344</v>
          </cell>
          <cell r="CK158">
            <v>1490730576.1583562</v>
          </cell>
          <cell r="CL158">
            <v>1693882640.6847436</v>
          </cell>
        </row>
        <row r="159">
          <cell r="CC159">
            <v>0.39792362972951528</v>
          </cell>
          <cell r="CD159">
            <v>0.40347999999999989</v>
          </cell>
          <cell r="CE159">
            <v>0.41556362972951527</v>
          </cell>
          <cell r="CF159">
            <v>0.43287999999999999</v>
          </cell>
          <cell r="CG159">
            <v>0.4567464741810105</v>
          </cell>
          <cell r="CH159">
            <v>2287711830.9161253</v>
          </cell>
          <cell r="CI159">
            <v>2001982427.179029</v>
          </cell>
          <cell r="CJ159">
            <v>1950211415.8376062</v>
          </cell>
          <cell r="CK159">
            <v>2147069128.5492122</v>
          </cell>
          <cell r="CL159">
            <v>2416832216.338151</v>
          </cell>
        </row>
        <row r="160">
          <cell r="CC160">
            <v>0.39792362972951528</v>
          </cell>
          <cell r="CD160">
            <v>0.40347999999999989</v>
          </cell>
          <cell r="CE160">
            <v>0.41556362972951527</v>
          </cell>
          <cell r="CF160">
            <v>0.43287999999999999</v>
          </cell>
          <cell r="CG160">
            <v>0.4567464741810105</v>
          </cell>
          <cell r="CH160">
            <v>2464921624.8654442</v>
          </cell>
          <cell r="CI160">
            <v>2417563652.2070808</v>
          </cell>
          <cell r="CJ160">
            <v>2592952833.9326801</v>
          </cell>
          <cell r="CK160">
            <v>2822779490.1035895</v>
          </cell>
          <cell r="CL160">
            <v>3171218270.5329504</v>
          </cell>
        </row>
        <row r="161">
          <cell r="CC161">
            <v>0.42632362972951537</v>
          </cell>
          <cell r="CD161">
            <v>0.43230000000000002</v>
          </cell>
          <cell r="CE161">
            <v>0.44522362972951535</v>
          </cell>
          <cell r="CF161">
            <v>0.4638000000000001</v>
          </cell>
          <cell r="CG161">
            <v>0.48934647418101063</v>
          </cell>
          <cell r="CH161">
            <v>2678479217.558239</v>
          </cell>
          <cell r="CI161">
            <v>2785178425.7888393</v>
          </cell>
          <cell r="CJ161">
            <v>2992322791.1415396</v>
          </cell>
          <cell r="CK161">
            <v>3253225885.4024549</v>
          </cell>
          <cell r="CL161">
            <v>3648920195.0595021</v>
          </cell>
        </row>
        <row r="162">
          <cell r="CC162">
            <v>0.42632362972951537</v>
          </cell>
          <cell r="CD162">
            <v>0.43230000000000002</v>
          </cell>
          <cell r="CE162">
            <v>0.44522362972951535</v>
          </cell>
          <cell r="CF162">
            <v>0.4638000000000001</v>
          </cell>
          <cell r="CG162">
            <v>0.48934647418101063</v>
          </cell>
          <cell r="CH162">
            <v>2907364578.1295109</v>
          </cell>
          <cell r="CI162">
            <v>3019715722.0790386</v>
          </cell>
          <cell r="CJ162">
            <v>3241970277.7331524</v>
          </cell>
          <cell r="CK162">
            <v>3522299356.6515279</v>
          </cell>
          <cell r="CL162">
            <v>3934680548.6226935</v>
          </cell>
        </row>
        <row r="163">
          <cell r="CC163">
            <v>0.42632362972951537</v>
          </cell>
          <cell r="CD163">
            <v>0.43230000000000002</v>
          </cell>
          <cell r="CE163">
            <v>0.44522362972951535</v>
          </cell>
          <cell r="CF163">
            <v>0.4638000000000001</v>
          </cell>
          <cell r="CG163">
            <v>0.48934647418101063</v>
          </cell>
          <cell r="CH163">
            <v>3152677833.5528574</v>
          </cell>
          <cell r="CI163">
            <v>3271086572.2178926</v>
          </cell>
          <cell r="CJ163">
            <v>3509535828.850935</v>
          </cell>
          <cell r="CK163">
            <v>3810685162.6088138</v>
          </cell>
          <cell r="CL163">
            <v>4254172612.6659999</v>
          </cell>
        </row>
        <row r="164">
          <cell r="CC164">
            <v>0.42632362972951537</v>
          </cell>
          <cell r="CD164">
            <v>0.43230000000000002</v>
          </cell>
          <cell r="CE164">
            <v>0.44522362972951535</v>
          </cell>
          <cell r="CF164">
            <v>0.4638000000000001</v>
          </cell>
          <cell r="CG164">
            <v>0.48934647418101063</v>
          </cell>
          <cell r="CH164">
            <v>3415598070.7239876</v>
          </cell>
          <cell r="CI164">
            <v>3540499178.6519041</v>
          </cell>
          <cell r="CJ164">
            <v>3796305486.027873</v>
          </cell>
          <cell r="CK164">
            <v>4119769416.4059744</v>
          </cell>
          <cell r="CL164">
            <v>4596595728.3985615</v>
          </cell>
        </row>
        <row r="165">
          <cell r="CC165">
            <v>0.42632362972951537</v>
          </cell>
          <cell r="CD165">
            <v>0.43230000000000002</v>
          </cell>
          <cell r="CE165">
            <v>0.44522362972951535</v>
          </cell>
          <cell r="CF165">
            <v>0.4638000000000001</v>
          </cell>
          <cell r="CG165">
            <v>0.48934647418101063</v>
          </cell>
          <cell r="CH165">
            <v>3697389003.687748</v>
          </cell>
          <cell r="CI165">
            <v>3829248460.7006068</v>
          </cell>
          <cell r="CJ165">
            <v>4103657594.4507399</v>
          </cell>
          <cell r="CK165">
            <v>4451037717.3135977</v>
          </cell>
          <cell r="CL165">
            <v>4963595736.7997084</v>
          </cell>
        </row>
      </sheetData>
      <sheetData sheetId="28">
        <row r="5">
          <cell r="U5">
            <v>10000</v>
          </cell>
        </row>
      </sheetData>
      <sheetData sheetId="29">
        <row r="4">
          <cell r="L4">
            <v>1040.8352879799568</v>
          </cell>
          <cell r="M4">
            <v>1168.9516338298708</v>
          </cell>
          <cell r="N4">
            <v>1452.2172869047899</v>
          </cell>
          <cell r="O4">
            <v>2510.7422303165949</v>
          </cell>
          <cell r="P4">
            <v>3045.4164117374748</v>
          </cell>
        </row>
        <row r="5">
          <cell r="L5">
            <v>2156.3749285081976</v>
          </cell>
          <cell r="M5">
            <v>2445.0615859519603</v>
          </cell>
          <cell r="N5">
            <v>3068.6815757732184</v>
          </cell>
          <cell r="O5">
            <v>5380.4255785215355</v>
          </cell>
          <cell r="P5">
            <v>6628.3385775485367</v>
          </cell>
        </row>
        <row r="6">
          <cell r="L6">
            <v>3351.9807116336397</v>
          </cell>
          <cell r="M6">
            <v>3828.7498339345493</v>
          </cell>
          <cell r="N6">
            <v>4848.3395205770648</v>
          </cell>
          <cell r="O6">
            <v>8568.4276587872155</v>
          </cell>
          <cell r="P6">
            <v>10613.278887857712</v>
          </cell>
        </row>
        <row r="7">
          <cell r="L7">
            <v>4633.3992616424111</v>
          </cell>
          <cell r="M7">
            <v>5317.4188778006173</v>
          </cell>
          <cell r="N7">
            <v>6773.2188891002043</v>
          </cell>
          <cell r="O7">
            <v>12026.203815149966</v>
          </cell>
          <cell r="P7">
            <v>15024.655902480066</v>
          </cell>
        </row>
        <row r="8">
          <cell r="L8">
            <v>6006.789657943551</v>
          </cell>
          <cell r="M8">
            <v>6890.3207409975184</v>
          </cell>
          <cell r="N8">
            <v>8791.163388022298</v>
          </cell>
          <cell r="O8">
            <v>15638.776428266865</v>
          </cell>
          <cell r="P8">
            <v>19574.3719490816</v>
          </cell>
        </row>
        <row r="9">
          <cell r="L9">
            <v>7478.7530384013098</v>
          </cell>
          <cell r="M9">
            <v>8590.893200390401</v>
          </cell>
          <cell r="N9">
            <v>10971.055697648706</v>
          </cell>
          <cell r="O9">
            <v>19602.189096576229</v>
          </cell>
          <cell r="P9">
            <v>24730.552915572829</v>
          </cell>
        </row>
        <row r="10">
          <cell r="L10">
            <v>9056.364327401152</v>
          </cell>
          <cell r="M10">
            <v>10443.399467293943</v>
          </cell>
          <cell r="N10">
            <v>13372.604016402558</v>
          </cell>
          <cell r="O10">
            <v>23847.861989582831</v>
          </cell>
          <cell r="P10">
            <v>29846.901310823479</v>
          </cell>
        </row>
        <row r="11">
          <cell r="L11">
            <v>10747.20624114886</v>
          </cell>
          <cell r="M11">
            <v>12335.24414104376</v>
          </cell>
          <cell r="N11">
            <v>15694.428505331771</v>
          </cell>
          <cell r="O11">
            <v>27889.164573650749</v>
          </cell>
          <cell r="P11">
            <v>34995.512475748721</v>
          </cell>
        </row>
        <row r="12">
          <cell r="L12">
            <v>12559.405733647733</v>
          </cell>
          <cell r="M12">
            <v>14410.139453011971</v>
          </cell>
          <cell r="N12">
            <v>18405.364234952573</v>
          </cell>
          <cell r="O12">
            <v>32952.202123758485</v>
          </cell>
          <cell r="P12">
            <v>41453.73097236536</v>
          </cell>
        </row>
        <row r="13">
          <cell r="L13">
            <v>14501.673058529761</v>
          </cell>
          <cell r="M13">
            <v>16712.913143474369</v>
          </cell>
          <cell r="N13">
            <v>21406.923324366089</v>
          </cell>
          <cell r="O13">
            <v>38510.453075083373</v>
          </cell>
          <cell r="P13">
            <v>48829.554950228208</v>
          </cell>
        </row>
        <row r="14">
          <cell r="L14">
            <v>15726.088349050451</v>
          </cell>
          <cell r="M14">
            <v>19167.896551545822</v>
          </cell>
          <cell r="N14">
            <v>24667.991108060392</v>
          </cell>
          <cell r="O14">
            <v>44364.525578775363</v>
          </cell>
          <cell r="P14">
            <v>56779.073660921611</v>
          </cell>
        </row>
        <row r="15">
          <cell r="L15">
            <v>17038.384164554194</v>
          </cell>
          <cell r="M15">
            <v>20825.059623865094</v>
          </cell>
          <cell r="N15">
            <v>28123.71056574865</v>
          </cell>
          <cell r="O15">
            <v>51022.981683163329</v>
          </cell>
          <cell r="P15">
            <v>65345.525077267288</v>
          </cell>
        </row>
        <row r="16">
          <cell r="L16">
            <v>18444.867994608529</v>
          </cell>
          <cell r="M16">
            <v>22522.557065644731</v>
          </cell>
          <cell r="N16">
            <v>31563.040133767903</v>
          </cell>
          <cell r="O16">
            <v>58217.56000155623</v>
          </cell>
          <cell r="P16">
            <v>74826.697957350567</v>
          </cell>
        </row>
        <row r="17">
          <cell r="L17">
            <v>19952.300039147165</v>
          </cell>
          <cell r="M17">
            <v>24227.212538513926</v>
          </cell>
          <cell r="N17">
            <v>33754.411692335707</v>
          </cell>
          <cell r="O17">
            <v>65190.381474620808</v>
          </cell>
          <cell r="P17">
            <v>83664.923820554817</v>
          </cell>
        </row>
        <row r="18">
          <cell r="L18">
            <v>21567.925701060507</v>
          </cell>
          <cell r="M18">
            <v>26100.568500456058</v>
          </cell>
          <cell r="N18">
            <v>36178.578407986883</v>
          </cell>
          <cell r="O18">
            <v>73118.519562145026</v>
          </cell>
          <cell r="P18">
            <v>94215.936382830361</v>
          </cell>
        </row>
        <row r="19">
          <cell r="L19">
            <v>23299.51041089186</v>
          </cell>
          <cell r="M19">
            <v>28126.195578776875</v>
          </cell>
          <cell r="N19">
            <v>38754.142180374445</v>
          </cell>
          <cell r="O19">
            <v>79658.054654546926</v>
          </cell>
          <cell r="P19">
            <v>106274.07289769812</v>
          </cell>
        </row>
        <row r="20">
          <cell r="L20">
            <v>25155.376951022714</v>
          </cell>
          <cell r="M20">
            <v>30214.453217745926</v>
          </cell>
          <cell r="N20">
            <v>41393.145668975973</v>
          </cell>
          <cell r="O20">
            <v>84395.12297073126</v>
          </cell>
          <cell r="P20">
            <v>116732.01692544734</v>
          </cell>
        </row>
        <row r="21">
          <cell r="L21">
            <v>27144.445458744009</v>
          </cell>
          <cell r="M21">
            <v>32567.716194017077</v>
          </cell>
          <cell r="N21">
            <v>44521.793369274732</v>
          </cell>
          <cell r="O21">
            <v>89977.172780918947</v>
          </cell>
          <cell r="P21">
            <v>129678.52194244512</v>
          </cell>
        </row>
        <row r="22">
          <cell r="L22">
            <v>29276.276300486359</v>
          </cell>
          <cell r="M22">
            <v>35074.994145464443</v>
          </cell>
          <cell r="N22">
            <v>47709.730679362823</v>
          </cell>
          <cell r="O22">
            <v>95580.53961916102</v>
          </cell>
          <cell r="P22">
            <v>143468.16217514762</v>
          </cell>
        </row>
        <row r="23">
          <cell r="L23">
            <v>31561.116023282215</v>
          </cell>
          <cell r="M23">
            <v>37677.97013979817</v>
          </cell>
          <cell r="N23">
            <v>50971.863517228492</v>
          </cell>
          <cell r="O23">
            <v>101504.7165367972</v>
          </cell>
          <cell r="P23">
            <v>157266.19839204173</v>
          </cell>
        </row>
        <row r="24">
          <cell r="L24">
            <v>34009.946604323595</v>
          </cell>
          <cell r="M24">
            <v>40483.1023076743</v>
          </cell>
          <cell r="N24">
            <v>54641.739591638812</v>
          </cell>
          <cell r="O24">
            <v>108100.47658500832</v>
          </cell>
          <cell r="P24">
            <v>173667.52080389639</v>
          </cell>
        </row>
        <row r="25">
          <cell r="L25">
            <v>36634.538235331078</v>
          </cell>
          <cell r="M25">
            <v>43561.417331527664</v>
          </cell>
          <cell r="N25">
            <v>58641.674296658151</v>
          </cell>
          <cell r="O25">
            <v>115316.45592085565</v>
          </cell>
          <cell r="P25">
            <v>185363.74592555995</v>
          </cell>
        </row>
        <row r="26">
          <cell r="L26">
            <v>39447.505895439739</v>
          </cell>
          <cell r="M26">
            <v>46769.893451378055</v>
          </cell>
          <cell r="N26">
            <v>62698.039224057815</v>
          </cell>
          <cell r="O26">
            <v>122561.59014963175</v>
          </cell>
          <cell r="P26">
            <v>194255.91934723043</v>
          </cell>
        </row>
        <row r="27">
          <cell r="L27">
            <v>42462.369984517027</v>
          </cell>
          <cell r="M27">
            <v>50311.665879092536</v>
          </cell>
          <cell r="N27">
            <v>67313.937400448282</v>
          </cell>
          <cell r="O27">
            <v>130763.22334191311</v>
          </cell>
          <cell r="P27">
            <v>204715.44326334211</v>
          </cell>
        </row>
        <row r="28">
          <cell r="L28">
            <v>45693.621308343718</v>
          </cell>
          <cell r="M28">
            <v>54073.175003945638</v>
          </cell>
          <cell r="N28">
            <v>72125.845879448229</v>
          </cell>
          <cell r="O28">
            <v>139369.87523300829</v>
          </cell>
          <cell r="P28">
            <v>215425.61427332016</v>
          </cell>
        </row>
        <row r="29">
          <cell r="L29">
            <v>49156.790728006417</v>
          </cell>
          <cell r="M29">
            <v>58079.828833926251</v>
          </cell>
          <cell r="N29">
            <v>77252.661931416835</v>
          </cell>
          <cell r="O29">
            <v>148350.2420406632</v>
          </cell>
          <cell r="P29">
            <v>226939.51188803394</v>
          </cell>
        </row>
        <row r="30">
          <cell r="L30">
            <v>52868.523808268132</v>
          </cell>
          <cell r="M30">
            <v>62368.985766527236</v>
          </cell>
          <cell r="N30">
            <v>82720.324513717162</v>
          </cell>
          <cell r="O30">
            <v>158008.69143623821</v>
          </cell>
          <cell r="P30">
            <v>239429.1677670764</v>
          </cell>
        </row>
        <row r="31">
          <cell r="L31">
            <v>56846.660823710707</v>
          </cell>
          <cell r="M31">
            <v>66926.150305849689</v>
          </cell>
          <cell r="N31">
            <v>88433.174310601171</v>
          </cell>
          <cell r="O31">
            <v>168326.14538209527</v>
          </cell>
          <cell r="P31">
            <v>253395.93774105425</v>
          </cell>
        </row>
        <row r="32">
          <cell r="L32">
            <v>61110.3225071954</v>
          </cell>
          <cell r="M32">
            <v>71909.456860487029</v>
          </cell>
          <cell r="N32">
            <v>95016.724322714377</v>
          </cell>
          <cell r="O32">
            <v>180462.02468798024</v>
          </cell>
          <cell r="P32">
            <v>269111.9215568311</v>
          </cell>
        </row>
        <row r="33">
          <cell r="L33">
            <v>65680.001952787134</v>
          </cell>
          <cell r="M33">
            <v>77224.964883952984</v>
          </cell>
          <cell r="N33">
            <v>101868.50891755569</v>
          </cell>
          <cell r="O33">
            <v>192673.35317579008</v>
          </cell>
          <cell r="P33">
            <v>284936.6431252308</v>
          </cell>
        </row>
        <row r="34">
          <cell r="L34">
            <v>68946.837990134227</v>
          </cell>
          <cell r="M34">
            <v>82977.001107809148</v>
          </cell>
          <cell r="N34">
            <v>109247.66551910572</v>
          </cell>
          <cell r="O34">
            <v>205710.89057429146</v>
          </cell>
          <cell r="P34">
            <v>302074.48782038403</v>
          </cell>
        </row>
        <row r="35">
          <cell r="L35">
            <v>72448.146161420067</v>
          </cell>
          <cell r="M35">
            <v>88592.612648810507</v>
          </cell>
          <cell r="N35">
            <v>117010.65127352798</v>
          </cell>
          <cell r="O35">
            <v>219761.91033099376</v>
          </cell>
          <cell r="P35">
            <v>320093.68795940961</v>
          </cell>
        </row>
        <row r="36">
          <cell r="L36">
            <v>76200.755343565717</v>
          </cell>
          <cell r="M36">
            <v>93105.924956101415</v>
          </cell>
          <cell r="N36">
            <v>125127.9725742256</v>
          </cell>
          <cell r="O36">
            <v>234538.41940298415</v>
          </cell>
          <cell r="P36">
            <v>339164.14952323883</v>
          </cell>
        </row>
        <row r="37">
          <cell r="L37">
            <v>80222.702280259429</v>
          </cell>
          <cell r="M37">
            <v>98093.593024921094</v>
          </cell>
          <cell r="N37">
            <v>134277.60959034087</v>
          </cell>
          <cell r="O37">
            <v>251090.71369793112</v>
          </cell>
          <cell r="P37">
            <v>360241.28502284456</v>
          </cell>
        </row>
        <row r="38">
          <cell r="L38">
            <v>84533.318274736914</v>
          </cell>
          <cell r="M38">
            <v>103524.36085513508</v>
          </cell>
          <cell r="N38">
            <v>142372.9729246567</v>
          </cell>
          <cell r="O38">
            <v>268448.71290335787</v>
          </cell>
          <cell r="P38">
            <v>382381.64063262125</v>
          </cell>
        </row>
        <row r="39">
          <cell r="L39">
            <v>89153.322104802355</v>
          </cell>
          <cell r="M39">
            <v>109336.24112426533</v>
          </cell>
          <cell r="N39">
            <v>150360.18774897605</v>
          </cell>
          <cell r="O39">
            <v>286555.30116916471</v>
          </cell>
          <cell r="P39">
            <v>404402.00785357563</v>
          </cell>
        </row>
        <row r="40">
          <cell r="L40">
            <v>94104.919606682539</v>
          </cell>
          <cell r="M40">
            <v>115438.27391491983</v>
          </cell>
          <cell r="N40">
            <v>158903.03243934349</v>
          </cell>
          <cell r="O40">
            <v>305381.39836842776</v>
          </cell>
          <cell r="P40">
            <v>429602.7207360816</v>
          </cell>
        </row>
        <row r="41">
          <cell r="L41">
            <v>99411.910406358715</v>
          </cell>
          <cell r="M41">
            <v>121955.00500168031</v>
          </cell>
          <cell r="N41">
            <v>167791.87483036291</v>
          </cell>
          <cell r="O41">
            <v>325595.7216859844</v>
          </cell>
          <cell r="P41">
            <v>455738.94028841017</v>
          </cell>
        </row>
        <row r="42">
          <cell r="L42">
            <v>105099.80231137591</v>
          </cell>
          <cell r="M42">
            <v>128845.35339229734</v>
          </cell>
          <cell r="N42">
            <v>177293.86486455292</v>
          </cell>
          <cell r="O42">
            <v>345268.16438133456</v>
          </cell>
          <cell r="P42">
            <v>484619.43485490943</v>
          </cell>
        </row>
        <row r="43">
          <cell r="L43">
            <v>111195.83045140664</v>
          </cell>
          <cell r="M43">
            <v>136194.09401322569</v>
          </cell>
          <cell r="N43">
            <v>187737.66713221357</v>
          </cell>
          <cell r="O43">
            <v>366454.24349221133</v>
          </cell>
          <cell r="P43">
            <v>516441.17780320806</v>
          </cell>
        </row>
        <row r="44">
          <cell r="L44">
            <v>117729.3837134114</v>
          </cell>
          <cell r="M44">
            <v>144288.09353151682</v>
          </cell>
          <cell r="N44">
            <v>199190.2723509311</v>
          </cell>
          <cell r="O44">
            <v>389368.62240997958</v>
          </cell>
          <cell r="P44">
            <v>551240.76766568329</v>
          </cell>
        </row>
        <row r="45">
          <cell r="L45">
            <v>124731.87271569562</v>
          </cell>
          <cell r="M45">
            <v>153039.57363793612</v>
          </cell>
          <cell r="N45">
            <v>211812.58801458497</v>
          </cell>
          <cell r="O45">
            <v>414608.5525433803</v>
          </cell>
          <cell r="P45">
            <v>588663.72760539316</v>
          </cell>
        </row>
        <row r="46">
          <cell r="L46">
            <v>132236.95460004604</v>
          </cell>
          <cell r="M46">
            <v>162095.97801082022</v>
          </cell>
          <cell r="N46">
            <v>224925.57977297233</v>
          </cell>
          <cell r="O46">
            <v>440057.65420750715</v>
          </cell>
          <cell r="P46">
            <v>626381.0324356982</v>
          </cell>
        </row>
        <row r="47">
          <cell r="L47">
            <v>140280.7021978547</v>
          </cell>
          <cell r="M47">
            <v>171773.21033300663</v>
          </cell>
          <cell r="N47">
            <v>238276.02804493564</v>
          </cell>
          <cell r="O47">
            <v>467306.25284793961</v>
          </cell>
          <cell r="P47">
            <v>666359.98475052416</v>
          </cell>
        </row>
        <row r="48">
          <cell r="L48">
            <v>148901.77741252608</v>
          </cell>
          <cell r="M48">
            <v>182161.95258932267</v>
          </cell>
          <cell r="N48">
            <v>252130.93191686951</v>
          </cell>
          <cell r="O48">
            <v>496639.30931567377</v>
          </cell>
          <cell r="P48">
            <v>709325.16439252812</v>
          </cell>
        </row>
        <row r="49">
          <cell r="L49">
            <v>158141.61704614019</v>
          </cell>
          <cell r="M49">
            <v>193206.59107855934</v>
          </cell>
          <cell r="N49">
            <v>266880.18635884963</v>
          </cell>
          <cell r="O49">
            <v>527720.17307599634</v>
          </cell>
          <cell r="P49">
            <v>753273.14395466493</v>
          </cell>
        </row>
        <row r="50">
          <cell r="L50">
            <v>168044.63196353897</v>
          </cell>
          <cell r="M50">
            <v>205057.83982324961</v>
          </cell>
          <cell r="N50">
            <v>282733.43272314564</v>
          </cell>
          <cell r="O50">
            <v>560894.48753860174</v>
          </cell>
          <cell r="P50">
            <v>796207.21319163172</v>
          </cell>
        </row>
        <row r="51">
          <cell r="L51">
            <v>178658.42055110796</v>
          </cell>
          <cell r="M51">
            <v>217607.87188967346</v>
          </cell>
          <cell r="N51">
            <v>299778.35802827356</v>
          </cell>
          <cell r="O51">
            <v>593952.40865693032</v>
          </cell>
          <cell r="P51">
            <v>841310.94830571418</v>
          </cell>
        </row>
        <row r="52">
          <cell r="L52">
            <v>190033.99749623501</v>
          </cell>
          <cell r="M52">
            <v>231245.88081260055</v>
          </cell>
          <cell r="N52">
            <v>317556.23835718312</v>
          </cell>
          <cell r="O52">
            <v>626751.71981321415</v>
          </cell>
          <cell r="P52">
            <v>892414.87557016802</v>
          </cell>
        </row>
        <row r="53">
          <cell r="L53">
            <v>202464.08410567214</v>
          </cell>
          <cell r="M53">
            <v>245885.2853104354</v>
          </cell>
          <cell r="N53">
            <v>336561.942564325</v>
          </cell>
          <cell r="O53">
            <v>663475.72410607361</v>
          </cell>
          <cell r="P53">
            <v>948227.92893419019</v>
          </cell>
        </row>
        <row r="54">
          <cell r="L54">
            <v>216077.92094656249</v>
          </cell>
          <cell r="M54">
            <v>260714.6902641707</v>
          </cell>
          <cell r="N54">
            <v>356752.48777482286</v>
          </cell>
          <cell r="O54">
            <v>702905.98884572077</v>
          </cell>
          <cell r="P54">
            <v>1005478.5961148695</v>
          </cell>
        </row>
        <row r="55">
          <cell r="L55">
            <v>230668.86999592787</v>
          </cell>
          <cell r="M55">
            <v>277975.98214441777</v>
          </cell>
          <cell r="N55">
            <v>380065.35549023282</v>
          </cell>
          <cell r="O55">
            <v>747011.80733607896</v>
          </cell>
          <cell r="P55">
            <v>1068552.2196363551</v>
          </cell>
        </row>
        <row r="56">
          <cell r="L56">
            <v>246307.06198025664</v>
          </cell>
          <cell r="M56">
            <v>297221.32820633071</v>
          </cell>
          <cell r="N56">
            <v>405310.30455440679</v>
          </cell>
          <cell r="O56">
            <v>792624.81850703747</v>
          </cell>
          <cell r="P56">
            <v>1135460.5409884979</v>
          </cell>
        </row>
        <row r="57">
          <cell r="L57">
            <v>263067.66115110822</v>
          </cell>
          <cell r="M57">
            <v>317881.26528289204</v>
          </cell>
          <cell r="N57">
            <v>430550.56681762933</v>
          </cell>
          <cell r="O57">
            <v>840003.48785740929</v>
          </cell>
          <cell r="P57">
            <v>1202787.5913941714</v>
          </cell>
        </row>
        <row r="58">
          <cell r="L58">
            <v>281031.2265586346</v>
          </cell>
          <cell r="M58">
            <v>339079.83026278776</v>
          </cell>
          <cell r="N58">
            <v>458383.46979831893</v>
          </cell>
          <cell r="O58">
            <v>889923.62534934084</v>
          </cell>
          <cell r="P58">
            <v>1275312.4499331585</v>
          </cell>
        </row>
        <row r="59">
          <cell r="L59">
            <v>300284.09925495624</v>
          </cell>
          <cell r="M59">
            <v>361569.73287572316</v>
          </cell>
          <cell r="N59">
            <v>488647.19172683056</v>
          </cell>
          <cell r="O59">
            <v>943386.46165567264</v>
          </cell>
          <cell r="P59">
            <v>1353080.501680641</v>
          </cell>
        </row>
        <row r="60">
          <cell r="L60">
            <v>320918.81728846359</v>
          </cell>
          <cell r="M60">
            <v>386457.52842069557</v>
          </cell>
          <cell r="N60">
            <v>521349.89331484796</v>
          </cell>
          <cell r="O60">
            <v>1000990.4333649687</v>
          </cell>
          <cell r="P60">
            <v>1430246.2374665507</v>
          </cell>
        </row>
        <row r="61">
          <cell r="L61">
            <v>343034.56048369553</v>
          </cell>
          <cell r="M61">
            <v>412285.36232209357</v>
          </cell>
          <cell r="N61">
            <v>556343.42493231257</v>
          </cell>
          <cell r="O61">
            <v>1063632.0609803707</v>
          </cell>
          <cell r="P61">
            <v>1510608.8710470924</v>
          </cell>
        </row>
        <row r="62">
          <cell r="L62">
            <v>366737.62714461319</v>
          </cell>
          <cell r="M62">
            <v>440824.98876863928</v>
          </cell>
          <cell r="N62">
            <v>594262.8435954958</v>
          </cell>
          <cell r="O62">
            <v>1131686.0200432963</v>
          </cell>
          <cell r="P62">
            <v>1599208.7971112158</v>
          </cell>
        </row>
        <row r="63">
          <cell r="L63">
            <v>392141.94497251301</v>
          </cell>
          <cell r="M63">
            <v>470748.55529155745</v>
          </cell>
          <cell r="N63">
            <v>634535.01730762306</v>
          </cell>
          <cell r="O63">
            <v>1208427.9701910885</v>
          </cell>
          <cell r="P63">
            <v>1697506.6441617273</v>
          </cell>
        </row>
        <row r="64">
          <cell r="L64">
            <v>419369.61865429371</v>
          </cell>
          <cell r="M64">
            <v>503609.17607035255</v>
          </cell>
          <cell r="N64">
            <v>678460.66752578062</v>
          </cell>
          <cell r="O64">
            <v>1292716.1142577378</v>
          </cell>
          <cell r="P64">
            <v>1799907.4374602123</v>
          </cell>
        </row>
        <row r="65">
          <cell r="L65">
            <v>448551.51675302436</v>
          </cell>
          <cell r="M65">
            <v>538428.44644102664</v>
          </cell>
          <cell r="N65">
            <v>726027.49324814021</v>
          </cell>
          <cell r="O65">
            <v>1383881.4506917524</v>
          </cell>
          <cell r="P65">
            <v>1917460.5787300309</v>
          </cell>
        </row>
        <row r="66">
          <cell r="L66">
            <v>479827.90072168206</v>
          </cell>
          <cell r="M66">
            <v>576371.57757199276</v>
          </cell>
          <cell r="N66">
            <v>776834.77243250725</v>
          </cell>
          <cell r="O66">
            <v>1482533.5529296137</v>
          </cell>
          <cell r="P66">
            <v>2039181.1681087164</v>
          </cell>
        </row>
        <row r="67">
          <cell r="L67">
            <v>513349.09906338493</v>
          </cell>
          <cell r="M67">
            <v>616797.17551422887</v>
          </cell>
          <cell r="N67">
            <v>831873.929931066</v>
          </cell>
          <cell r="O67">
            <v>1588465.7847522693</v>
          </cell>
          <cell r="P67">
            <v>2165992.0911573763</v>
          </cell>
        </row>
        <row r="68">
          <cell r="L68">
            <v>549276.22987843782</v>
          </cell>
          <cell r="M68">
            <v>659845.74791183905</v>
          </cell>
          <cell r="N68">
            <v>891653.07258616271</v>
          </cell>
          <cell r="O68">
            <v>1700343.7289087544</v>
          </cell>
          <cell r="P68">
            <v>2293561.2534739906</v>
          </cell>
        </row>
        <row r="69">
          <cell r="L69">
            <v>578208.18137042806</v>
          </cell>
          <cell r="M69">
            <v>706608.49155666959</v>
          </cell>
          <cell r="N69">
            <v>954811.92250159499</v>
          </cell>
          <cell r="O69">
            <v>1812984.5368224278</v>
          </cell>
          <cell r="P69">
            <v>2437042.1437460529</v>
          </cell>
        </row>
        <row r="70">
          <cell r="L70">
            <v>608378.95300539816</v>
          </cell>
          <cell r="M70">
            <v>756767.93652195623</v>
          </cell>
          <cell r="N70">
            <v>1019508.9017561502</v>
          </cell>
          <cell r="O70">
            <v>1933627.578509642</v>
          </cell>
          <cell r="P70">
            <v>2587477.018167248</v>
          </cell>
        </row>
        <row r="71">
          <cell r="L71">
            <v>640715.18538800185</v>
          </cell>
          <cell r="M71">
            <v>798715.20818464796</v>
          </cell>
          <cell r="N71">
            <v>1086306.624119231</v>
          </cell>
          <cell r="O71">
            <v>2065561.2427186659</v>
          </cell>
          <cell r="P71">
            <v>2755784.5849957354</v>
          </cell>
        </row>
        <row r="72">
          <cell r="L72">
            <v>675372.30113408319</v>
          </cell>
          <cell r="M72">
            <v>841778.51562049228</v>
          </cell>
          <cell r="N72">
            <v>1162337.2288970766</v>
          </cell>
          <cell r="O72">
            <v>2209186.8009879114</v>
          </cell>
          <cell r="P72">
            <v>2936639.8904699385</v>
          </cell>
        </row>
        <row r="73">
          <cell r="L73">
            <v>712516.87807878188</v>
          </cell>
          <cell r="M73">
            <v>889856.8618376099</v>
          </cell>
          <cell r="N73">
            <v>1245820.362646288</v>
          </cell>
          <cell r="O73">
            <v>2362145.6009097658</v>
          </cell>
          <cell r="P73">
            <v>3137142.1816969919</v>
          </cell>
        </row>
        <row r="74">
          <cell r="L74">
            <v>752327.44992524723</v>
          </cell>
          <cell r="M74">
            <v>941842.84192293312</v>
          </cell>
          <cell r="N74">
            <v>1320590.4489970768</v>
          </cell>
          <cell r="O74">
            <v>2525447.0308207385</v>
          </cell>
          <cell r="P74">
            <v>3353002.2047928427</v>
          </cell>
        </row>
        <row r="75">
          <cell r="L75">
            <v>794995.36435868323</v>
          </cell>
          <cell r="M75">
            <v>996952.18451324687</v>
          </cell>
          <cell r="N75">
            <v>1398332.6936868359</v>
          </cell>
          <cell r="O75">
            <v>2698735.5287803207</v>
          </cell>
          <cell r="P75">
            <v>3580673.5082542915</v>
          </cell>
        </row>
        <row r="76">
          <cell r="L76">
            <v>840725.70275020949</v>
          </cell>
          <cell r="M76">
            <v>1053903.8882900055</v>
          </cell>
          <cell r="N76">
            <v>1482169.2828920323</v>
          </cell>
          <cell r="O76">
            <v>2885765.0088641308</v>
          </cell>
          <cell r="P76">
            <v>3825623.1177580887</v>
          </cell>
        </row>
        <row r="77">
          <cell r="L77">
            <v>889738.2658710517</v>
          </cell>
          <cell r="M77">
            <v>1116744.7416914625</v>
          </cell>
          <cell r="N77">
            <v>1575922.3092621714</v>
          </cell>
          <cell r="O77">
            <v>3091829.7441632054</v>
          </cell>
          <cell r="P77">
            <v>4096151.4954179237</v>
          </cell>
        </row>
        <row r="78">
          <cell r="L78">
            <v>942260.01727511862</v>
          </cell>
          <cell r="M78">
            <v>1185008.6020046037</v>
          </cell>
          <cell r="N78">
            <v>1676101.3179611163</v>
          </cell>
          <cell r="O78">
            <v>3306035.1774592092</v>
          </cell>
          <cell r="P78">
            <v>4390835.3665658776</v>
          </cell>
        </row>
        <row r="79">
          <cell r="L79">
            <v>992773.3004085588</v>
          </cell>
          <cell r="M79">
            <v>1257351.5271212088</v>
          </cell>
          <cell r="N79">
            <v>1781555.799674347</v>
          </cell>
          <cell r="O79">
            <v>3529299.5322354301</v>
          </cell>
          <cell r="P79">
            <v>4712072.2898059003</v>
          </cell>
        </row>
        <row r="80">
          <cell r="L80">
            <v>1046912.096776562</v>
          </cell>
          <cell r="M80">
            <v>1335678.1654017968</v>
          </cell>
          <cell r="N80">
            <v>1897158.2629734648</v>
          </cell>
          <cell r="O80">
            <v>3770848.4591382518</v>
          </cell>
          <cell r="P80">
            <v>5030191.5633052476</v>
          </cell>
        </row>
        <row r="81">
          <cell r="L81">
            <v>1104936.6220174441</v>
          </cell>
          <cell r="M81">
            <v>1413058.9444595983</v>
          </cell>
          <cell r="N81">
            <v>2020684.1954405201</v>
          </cell>
          <cell r="O81">
            <v>4024319.6756068617</v>
          </cell>
          <cell r="P81">
            <v>5368457.4932016712</v>
          </cell>
        </row>
        <row r="82">
          <cell r="L82">
            <v>1167125.7683468889</v>
          </cell>
          <cell r="M82">
            <v>1496667.2212345796</v>
          </cell>
          <cell r="N82">
            <v>2153461.8603539318</v>
          </cell>
          <cell r="O82">
            <v>4284310.2254597275</v>
          </cell>
          <cell r="P82">
            <v>5735809.6297819801</v>
          </cell>
        </row>
        <row r="83">
          <cell r="L83">
            <v>1233778.4450405743</v>
          </cell>
          <cell r="M83">
            <v>1586054.5988333216</v>
          </cell>
          <cell r="N83">
            <v>2287191.1277600061</v>
          </cell>
          <cell r="O83">
            <v>4561282.0271056285</v>
          </cell>
          <cell r="P83">
            <v>6118342.7972761998</v>
          </cell>
        </row>
        <row r="84">
          <cell r="L84">
            <v>1305215.0151278772</v>
          </cell>
          <cell r="M84">
            <v>1677038.3177689395</v>
          </cell>
          <cell r="N84">
            <v>2422963.1258291933</v>
          </cell>
          <cell r="O84">
            <v>4861639.5326732919</v>
          </cell>
          <cell r="P84">
            <v>6535802.0213373909</v>
          </cell>
        </row>
        <row r="85">
          <cell r="L85">
            <v>1381778.8352020616</v>
          </cell>
          <cell r="M85">
            <v>1777062.8377403398</v>
          </cell>
          <cell r="N85">
            <v>2573762.9897704134</v>
          </cell>
          <cell r="O85">
            <v>5190514.1974744778</v>
          </cell>
          <cell r="P85">
            <v>6977432.4595038407</v>
          </cell>
        </row>
        <row r="86">
          <cell r="L86">
            <v>1463837.9057479792</v>
          </cell>
          <cell r="M86">
            <v>1886598.4100187661</v>
          </cell>
          <cell r="N86">
            <v>2740778.0963098295</v>
          </cell>
          <cell r="O86">
            <v>5542785.4674281906</v>
          </cell>
          <cell r="P86">
            <v>7467440.6996243615</v>
          </cell>
        </row>
        <row r="87">
          <cell r="L87">
            <v>1551786.6399194838</v>
          </cell>
          <cell r="M87">
            <v>2004063.3168475013</v>
          </cell>
          <cell r="N87">
            <v>2913729.6215637578</v>
          </cell>
          <cell r="O87">
            <v>5915710.0787900444</v>
          </cell>
          <cell r="P87">
            <v>7984782.1827939106</v>
          </cell>
        </row>
        <row r="88">
          <cell r="L88">
            <v>1645681.2115073304</v>
          </cell>
          <cell r="M88">
            <v>2125945.3671908407</v>
          </cell>
          <cell r="N88">
            <v>3096920.662903918</v>
          </cell>
          <cell r="O88">
            <v>6324532.800104253</v>
          </cell>
          <cell r="P88">
            <v>8534549.653670514</v>
          </cell>
        </row>
        <row r="89">
          <cell r="L89">
            <v>1737537.7421784848</v>
          </cell>
          <cell r="M89">
            <v>2258663.4036026709</v>
          </cell>
          <cell r="N89">
            <v>3298452.5136889042</v>
          </cell>
          <cell r="O89">
            <v>6768516.992928803</v>
          </cell>
          <cell r="P89">
            <v>9046521.636546459</v>
          </cell>
        </row>
        <row r="90">
          <cell r="L90">
            <v>1835987.1341124773</v>
          </cell>
          <cell r="M90">
            <v>2403311.8227408277</v>
          </cell>
          <cell r="N90">
            <v>3520414.7768692896</v>
          </cell>
          <cell r="O90">
            <v>7192132.9366573216</v>
          </cell>
          <cell r="P90">
            <v>9589666.1661418863</v>
          </cell>
        </row>
        <row r="91">
          <cell r="L91">
            <v>1941502.5797901682</v>
          </cell>
          <cell r="M91">
            <v>2551481.3850856088</v>
          </cell>
          <cell r="N91">
            <v>3746044.8914453089</v>
          </cell>
          <cell r="O91">
            <v>7623460.6844343161</v>
          </cell>
          <cell r="P91">
            <v>10183575.897720458</v>
          </cell>
        </row>
        <row r="92">
          <cell r="L92">
            <v>2054591.2343552057</v>
          </cell>
          <cell r="M92">
            <v>2701893.7777782041</v>
          </cell>
          <cell r="N92">
            <v>3962790.0005633235</v>
          </cell>
          <cell r="O92">
            <v>8082951.7043096367</v>
          </cell>
          <cell r="P92">
            <v>10776929.628632817</v>
          </cell>
        </row>
        <row r="93">
          <cell r="L93">
            <v>2175796.6532319468</v>
          </cell>
          <cell r="M93">
            <v>2848606.3717980972</v>
          </cell>
          <cell r="N93">
            <v>4199608.7618296258</v>
          </cell>
          <cell r="O93">
            <v>8551197.5813476294</v>
          </cell>
          <cell r="P93">
            <v>11404640.311290829</v>
          </cell>
        </row>
        <row r="94">
          <cell r="L94">
            <v>2305701.4046996329</v>
          </cell>
          <cell r="M94">
            <v>3024057.7526976266</v>
          </cell>
          <cell r="N94">
            <v>4459318.6399757573</v>
          </cell>
          <cell r="O94">
            <v>9120686.5675153062</v>
          </cell>
          <cell r="P94">
            <v>12156053.692849174</v>
          </cell>
        </row>
        <row r="95">
          <cell r="L95">
            <v>2444929.8699800698</v>
          </cell>
          <cell r="M95">
            <v>3205889.9080303553</v>
          </cell>
          <cell r="N95">
            <v>4741555.090752501</v>
          </cell>
          <cell r="O95">
            <v>9729655.4351587482</v>
          </cell>
          <cell r="P95">
            <v>12934808.48234269</v>
          </cell>
        </row>
        <row r="96">
          <cell r="L96">
            <v>2594151.2442973014</v>
          </cell>
          <cell r="M96">
            <v>3406633.5537786563</v>
          </cell>
          <cell r="N96">
            <v>5043646.0993167479</v>
          </cell>
          <cell r="O96">
            <v>10370729.088515211</v>
          </cell>
          <cell r="P96">
            <v>13789517.861866554</v>
          </cell>
        </row>
        <row r="97">
          <cell r="L97">
            <v>2754082.7533337036</v>
          </cell>
          <cell r="M97">
            <v>3618003.5787739865</v>
          </cell>
          <cell r="N97">
            <v>5364847.2444486609</v>
          </cell>
          <cell r="O97">
            <v>11051151.494321905</v>
          </cell>
          <cell r="P97">
            <v>14691182.205045251</v>
          </cell>
        </row>
        <row r="98">
          <cell r="L98">
            <v>2924661.7427972769</v>
          </cell>
          <cell r="M98">
            <v>3851091.9028485566</v>
          </cell>
          <cell r="N98">
            <v>5702367.1263075275</v>
          </cell>
          <cell r="O98">
            <v>11779925.01724546</v>
          </cell>
          <cell r="P98">
            <v>15736906.296819471</v>
          </cell>
        </row>
        <row r="99">
          <cell r="L99">
            <v>3094335.0091305487</v>
          </cell>
          <cell r="M99">
            <v>4089862.4207360642</v>
          </cell>
          <cell r="N99">
            <v>6062191.2630684217</v>
          </cell>
          <cell r="O99">
            <v>12583296.153171927</v>
          </cell>
          <cell r="P99">
            <v>16846808.909609322</v>
          </cell>
        </row>
        <row r="100">
          <cell r="L100">
            <v>3276186.3132883999</v>
          </cell>
          <cell r="M100">
            <v>4349775.2229271745</v>
          </cell>
          <cell r="N100">
            <v>6478236.0020442484</v>
          </cell>
          <cell r="O100">
            <v>13504592.544950774</v>
          </cell>
          <cell r="P100">
            <v>18149097.230531126</v>
          </cell>
        </row>
        <row r="101">
          <cell r="L101">
            <v>3471089.7152124052</v>
          </cell>
          <cell r="M101">
            <v>4630894.6105433023</v>
          </cell>
          <cell r="N101">
            <v>6940159.6934923707</v>
          </cell>
          <cell r="O101">
            <v>14521355.143789764</v>
          </cell>
          <cell r="P101">
            <v>19532693.586081833</v>
          </cell>
        </row>
        <row r="102">
          <cell r="L102">
            <v>3679982.0091525968</v>
          </cell>
          <cell r="M102">
            <v>4926940.3423935231</v>
          </cell>
          <cell r="N102">
            <v>7423204.1238851706</v>
          </cell>
          <cell r="O102">
            <v>15580922.265153006</v>
          </cell>
          <cell r="P102">
            <v>20864986.893163215</v>
          </cell>
        </row>
        <row r="103">
          <cell r="L103">
            <v>3903867.2263260251</v>
          </cell>
          <cell r="M103">
            <v>5237263.6505681509</v>
          </cell>
          <cell r="N103">
            <v>7931332.0383830452</v>
          </cell>
          <cell r="O103">
            <v>16620061.748838918</v>
          </cell>
          <cell r="P103">
            <v>22225374.412219442</v>
          </cell>
        </row>
        <row r="104">
          <cell r="L104">
            <v>4143821.4607466767</v>
          </cell>
          <cell r="M104">
            <v>5573405.5033057407</v>
          </cell>
          <cell r="N104">
            <v>8443747.5607369058</v>
          </cell>
          <cell r="O104">
            <v>17689104.801142946</v>
          </cell>
          <cell r="P104">
            <v>23701878.06144619</v>
          </cell>
        </row>
        <row r="105">
          <cell r="L105">
            <v>4400998.041421948</v>
          </cell>
          <cell r="M105">
            <v>5916659.2362165749</v>
          </cell>
          <cell r="N105">
            <v>8956065.887940675</v>
          </cell>
          <cell r="O105">
            <v>18828637.327303059</v>
          </cell>
          <cell r="P105">
            <v>25296726.162904508</v>
          </cell>
        </row>
        <row r="106">
          <cell r="L106">
            <v>4676633.0757755302</v>
          </cell>
          <cell r="M106">
            <v>6281002.5483988523</v>
          </cell>
          <cell r="N106">
            <v>9522610.3094585855</v>
          </cell>
          <cell r="O106">
            <v>20127010.104631633</v>
          </cell>
          <cell r="P106">
            <v>27060543.590263713</v>
          </cell>
        </row>
        <row r="107">
          <cell r="L107">
            <v>4972051.3909409763</v>
          </cell>
          <cell r="M107">
            <v>6688855.2349086739</v>
          </cell>
          <cell r="N107">
            <v>10177692.110752419</v>
          </cell>
          <cell r="O107">
            <v>21585808.912013665</v>
          </cell>
          <cell r="P107">
            <v>29013419.360997062</v>
          </cell>
        </row>
        <row r="108">
          <cell r="L108">
            <v>5287316.0016192785</v>
          </cell>
          <cell r="M108">
            <v>7132186.0006032009</v>
          </cell>
          <cell r="N108">
            <v>10872383.201795192</v>
          </cell>
          <cell r="O108">
            <v>23120930.445503563</v>
          </cell>
          <cell r="P108">
            <v>31050589.295172971</v>
          </cell>
        </row>
        <row r="109">
          <cell r="L109">
            <v>5606950.2951373328</v>
          </cell>
          <cell r="M109">
            <v>7604613.8868121523</v>
          </cell>
          <cell r="N109">
            <v>11605174.657679331</v>
          </cell>
          <cell r="O109">
            <v>24712641.577476706</v>
          </cell>
          <cell r="P109">
            <v>33111940.714318942</v>
          </cell>
        </row>
        <row r="110">
          <cell r="L110">
            <v>5949525.8486465234</v>
          </cell>
          <cell r="M110">
            <v>8102538.543933766</v>
          </cell>
          <cell r="N110">
            <v>12394083.626977185</v>
          </cell>
          <cell r="O110">
            <v>26331833.469624061</v>
          </cell>
          <cell r="P110">
            <v>35286312.889212817</v>
          </cell>
        </row>
        <row r="111">
          <cell r="L111">
            <v>6316689.235811362</v>
          </cell>
          <cell r="M111">
            <v>8622841.4403145257</v>
          </cell>
          <cell r="N111">
            <v>13177881.008156372</v>
          </cell>
          <cell r="O111">
            <v>28071289.739956029</v>
          </cell>
          <cell r="P111">
            <v>37717621.249749318</v>
          </cell>
        </row>
        <row r="112">
          <cell r="L112">
            <v>6710205.2105895681</v>
          </cell>
          <cell r="M112">
            <v>9148705.5819281265</v>
          </cell>
          <cell r="N112">
            <v>14033442.609875198</v>
          </cell>
          <cell r="O112">
            <v>29952688.924554098</v>
          </cell>
          <cell r="P112">
            <v>40349455.46125254</v>
          </cell>
        </row>
        <row r="113">
          <cell r="L113">
            <v>7131965.1894409508</v>
          </cell>
          <cell r="M113">
            <v>9739385.1666944623</v>
          </cell>
          <cell r="N113">
            <v>15014601.77485897</v>
          </cell>
          <cell r="O113">
            <v>32130101.013103947</v>
          </cell>
          <cell r="P113">
            <v>43296865.536363885</v>
          </cell>
        </row>
        <row r="114">
          <cell r="L114">
            <v>7583996.3423337257</v>
          </cell>
          <cell r="M114">
            <v>10385788.975014254</v>
          </cell>
          <cell r="N114">
            <v>16058461.400235761</v>
          </cell>
          <cell r="O114">
            <v>34483509.107027754</v>
          </cell>
          <cell r="P114">
            <v>46531809.109250382</v>
          </cell>
        </row>
        <row r="115">
          <cell r="L115">
            <v>8068471.336243894</v>
          </cell>
          <cell r="M115">
            <v>11072401.862657852</v>
          </cell>
          <cell r="N115">
            <v>17149937.536610078</v>
          </cell>
          <cell r="O115">
            <v>36946995.110363379</v>
          </cell>
          <cell r="P115">
            <v>49678321.037087649</v>
          </cell>
        </row>
        <row r="116">
          <cell r="L116">
            <v>8587718.777979251</v>
          </cell>
          <cell r="M116">
            <v>11806256.452359673</v>
          </cell>
          <cell r="N116">
            <v>18325650.428964917</v>
          </cell>
          <cell r="O116">
            <v>39464263.135467231</v>
          </cell>
          <cell r="P116">
            <v>53020207.757090084</v>
          </cell>
        </row>
        <row r="117">
          <cell r="L117">
            <v>9144234.4065210596</v>
          </cell>
          <cell r="M117">
            <v>12590413.70717838</v>
          </cell>
          <cell r="N117">
            <v>19524756.662145667</v>
          </cell>
          <cell r="O117">
            <v>42080452.23287075</v>
          </cell>
          <cell r="P117">
            <v>56589134.153164648</v>
          </cell>
        </row>
        <row r="118">
          <cell r="L118">
            <v>9738538.8935887981</v>
          </cell>
          <cell r="M118">
            <v>13392937.873347066</v>
          </cell>
          <cell r="N118">
            <v>20763295.067592066</v>
          </cell>
          <cell r="O118">
            <v>44827571.908513241</v>
          </cell>
          <cell r="P118">
            <v>60339547.251220301</v>
          </cell>
        </row>
        <row r="119">
          <cell r="L119">
            <v>10348556.771582669</v>
          </cell>
          <cell r="M119">
            <v>14272530.10812116</v>
          </cell>
          <cell r="N119">
            <v>22155790.886767384</v>
          </cell>
          <cell r="O119">
            <v>48001018.167546235</v>
          </cell>
          <cell r="P119">
            <v>64604626.828710958</v>
          </cell>
        </row>
        <row r="120">
          <cell r="L120">
            <v>11002357.744889198</v>
          </cell>
          <cell r="M120">
            <v>15234331.670130363</v>
          </cell>
          <cell r="N120">
            <v>23696438.812443428</v>
          </cell>
          <cell r="O120">
            <v>51385088.939006463</v>
          </cell>
          <cell r="P120">
            <v>69279969.311791047</v>
          </cell>
        </row>
        <row r="121">
          <cell r="L121">
            <v>11703084.277859572</v>
          </cell>
          <cell r="M121">
            <v>16242125.346185649</v>
          </cell>
          <cell r="N121">
            <v>25335050.866138194</v>
          </cell>
          <cell r="O121">
            <v>55090992.359062366</v>
          </cell>
          <cell r="P121">
            <v>74214641.27308093</v>
          </cell>
        </row>
        <row r="122">
          <cell r="L122">
            <v>12454104.380392246</v>
          </cell>
          <cell r="M122">
            <v>17321171.056574348</v>
          </cell>
          <cell r="N122">
            <v>27122671.211559452</v>
          </cell>
          <cell r="O122">
            <v>58998869.738176376</v>
          </cell>
          <cell r="P122">
            <v>79236319.238532424</v>
          </cell>
        </row>
        <row r="123">
          <cell r="L123">
            <v>13259027.79611806</v>
          </cell>
          <cell r="M123">
            <v>18478471.56588478</v>
          </cell>
          <cell r="N123">
            <v>29000583.64980448</v>
          </cell>
          <cell r="O123">
            <v>62884692.577243991</v>
          </cell>
          <cell r="P123">
            <v>84537126.952919662</v>
          </cell>
        </row>
        <row r="124">
          <cell r="L124">
            <v>14121723.352467058</v>
          </cell>
          <cell r="M124">
            <v>19683081.933774956</v>
          </cell>
          <cell r="N124">
            <v>30856010.285562344</v>
          </cell>
          <cell r="O124">
            <v>67030244.722490549</v>
          </cell>
          <cell r="P124">
            <v>90435872.296623737</v>
          </cell>
        </row>
        <row r="125">
          <cell r="L125">
            <v>15046337.556009885</v>
          </cell>
          <cell r="M125">
            <v>20949362.593348604</v>
          </cell>
          <cell r="N125">
            <v>32874526.018650733</v>
          </cell>
          <cell r="O125">
            <v>71657232.737099364</v>
          </cell>
          <cell r="P125">
            <v>96750589.883929878</v>
          </cell>
        </row>
        <row r="126">
          <cell r="L126">
            <v>16037314.522451241</v>
          </cell>
          <cell r="M126">
            <v>22355011.230257772</v>
          </cell>
          <cell r="N126">
            <v>35200457.267034888</v>
          </cell>
          <cell r="O126">
            <v>76984604.932975695</v>
          </cell>
          <cell r="P126">
            <v>103984208.36576307</v>
          </cell>
        </row>
        <row r="127">
          <cell r="L127">
            <v>17099417.337067779</v>
          </cell>
          <cell r="M127">
            <v>23903981.888942767</v>
          </cell>
          <cell r="N127">
            <v>37677385.53684704</v>
          </cell>
          <cell r="O127">
            <v>82612796.811235681</v>
          </cell>
          <cell r="P127">
            <v>111762512.95330533</v>
          </cell>
        </row>
        <row r="128">
          <cell r="L128">
            <v>18234405.740156852</v>
          </cell>
          <cell r="M128">
            <v>25510324.363559552</v>
          </cell>
          <cell r="N128">
            <v>40324885.3231235</v>
          </cell>
          <cell r="O128">
            <v>88586276.3057383</v>
          </cell>
          <cell r="P128">
            <v>119109615.22291803</v>
          </cell>
        </row>
        <row r="129">
          <cell r="L129">
            <v>19410455.212857489</v>
          </cell>
          <cell r="M129">
            <v>27279888.003524348</v>
          </cell>
          <cell r="N129">
            <v>43141633.030211702</v>
          </cell>
          <cell r="O129">
            <v>94472761.352526248</v>
          </cell>
          <cell r="P129">
            <v>126934667.54212233</v>
          </cell>
        </row>
        <row r="130">
          <cell r="L130">
            <v>20670913.828327835</v>
          </cell>
          <cell r="M130">
            <v>29139901.214220621</v>
          </cell>
          <cell r="N130">
            <v>45926811.416054659</v>
          </cell>
          <cell r="O130">
            <v>100537575.73712525</v>
          </cell>
          <cell r="P130">
            <v>135483737.92705396</v>
          </cell>
        </row>
        <row r="131">
          <cell r="L131">
            <v>22021839.923014224</v>
          </cell>
          <cell r="M131">
            <v>30961306.966293775</v>
          </cell>
          <cell r="N131">
            <v>48855160.821308494</v>
          </cell>
          <cell r="O131">
            <v>107192958.85472654</v>
          </cell>
          <cell r="P131">
            <v>144779732.63812914</v>
          </cell>
        </row>
        <row r="132">
          <cell r="L132">
            <v>23469726.661146887</v>
          </cell>
          <cell r="M132">
            <v>33037427.43138627</v>
          </cell>
          <cell r="N132">
            <v>52336389.566204518</v>
          </cell>
          <cell r="O132">
            <v>115143355.61287996</v>
          </cell>
          <cell r="P132">
            <v>155434325.46311164</v>
          </cell>
        </row>
        <row r="133">
          <cell r="L133">
            <v>25021533.243835688</v>
          </cell>
          <cell r="M133">
            <v>35301805.992381781</v>
          </cell>
          <cell r="N133">
            <v>56105698.360661089</v>
          </cell>
          <cell r="O133">
            <v>123615645.11346307</v>
          </cell>
          <cell r="P133">
            <v>167070988.97448242</v>
          </cell>
        </row>
        <row r="134">
          <cell r="L134">
            <v>26684718.358150683</v>
          </cell>
          <cell r="M134">
            <v>37706285.458295979</v>
          </cell>
          <cell r="N134">
            <v>60052703.082792744</v>
          </cell>
          <cell r="O134">
            <v>132665431.5110721</v>
          </cell>
          <cell r="P134">
            <v>178830879.03489286</v>
          </cell>
        </row>
        <row r="135">
          <cell r="L135">
            <v>28467276.026958864</v>
          </cell>
          <cell r="M135">
            <v>40293567.583107665</v>
          </cell>
          <cell r="N135">
            <v>64339102.531990744</v>
          </cell>
          <cell r="O135">
            <v>141921621.10182008</v>
          </cell>
          <cell r="P135">
            <v>190984623.84193194</v>
          </cell>
        </row>
        <row r="136">
          <cell r="L136">
            <v>30377774.031828076</v>
          </cell>
          <cell r="M136">
            <v>43068489.840897977</v>
          </cell>
          <cell r="N136">
            <v>68629245.481208459</v>
          </cell>
          <cell r="O136">
            <v>151271638.58037889</v>
          </cell>
          <cell r="P136">
            <v>203811210.76051348</v>
          </cell>
        </row>
        <row r="137">
          <cell r="L137">
            <v>32425395.093675382</v>
          </cell>
          <cell r="M137">
            <v>45889291.469480656</v>
          </cell>
          <cell r="N137">
            <v>73068218.939424127</v>
          </cell>
          <cell r="O137">
            <v>161374762.85707304</v>
          </cell>
          <cell r="P137">
            <v>217839169.51968169</v>
          </cell>
        </row>
        <row r="138">
          <cell r="L138">
            <v>34614884.26629331</v>
          </cell>
          <cell r="M138">
            <v>48981338.466808848</v>
          </cell>
          <cell r="N138">
            <v>78050193.707845315</v>
          </cell>
          <cell r="O138">
            <v>172908161.67525318</v>
          </cell>
          <cell r="P138">
            <v>233720757.21706653</v>
          </cell>
        </row>
        <row r="139">
          <cell r="L139">
            <v>36901009.197876357</v>
          </cell>
          <cell r="M139">
            <v>52386513.266411647</v>
          </cell>
          <cell r="N139">
            <v>83768753.10691601</v>
          </cell>
          <cell r="O139">
            <v>185781671.09349987</v>
          </cell>
          <cell r="P139">
            <v>251227997.70278466</v>
          </cell>
        </row>
        <row r="140">
          <cell r="L140">
            <v>39351217.23158966</v>
          </cell>
          <cell r="M140">
            <v>56064156.040933087</v>
          </cell>
          <cell r="N140">
            <v>89710676.40270111</v>
          </cell>
          <cell r="O140">
            <v>199304983.53542653</v>
          </cell>
          <cell r="P140">
            <v>269433057.58926111</v>
          </cell>
        </row>
        <row r="141">
          <cell r="L141">
            <v>41977285.179816887</v>
          </cell>
          <cell r="M141">
            <v>59892747.061179705</v>
          </cell>
          <cell r="N141">
            <v>96057840.009374917</v>
          </cell>
          <cell r="O141">
            <v>213562480.57053208</v>
          </cell>
          <cell r="P141">
            <v>287524649.62611848</v>
          </cell>
        </row>
        <row r="142">
          <cell r="L142">
            <v>44791835.117543951</v>
          </cell>
          <cell r="M142">
            <v>64001972.940322354</v>
          </cell>
          <cell r="N142">
            <v>102806090.60437706</v>
          </cell>
          <cell r="O142">
            <v>227819813.03246519</v>
          </cell>
          <cell r="P142">
            <v>306954009.28354383</v>
          </cell>
        </row>
        <row r="143">
          <cell r="L143">
            <v>47808395.049782947</v>
          </cell>
          <cell r="M143">
            <v>68346540.580155924</v>
          </cell>
          <cell r="N143">
            <v>109561891.09177381</v>
          </cell>
          <cell r="O143">
            <v>242935768.4476099</v>
          </cell>
          <cell r="P143">
            <v>328083416.33812416</v>
          </cell>
        </row>
        <row r="144">
          <cell r="L144">
            <v>51041463.933306925</v>
          </cell>
          <cell r="M144">
            <v>72852035.694086939</v>
          </cell>
          <cell r="N144">
            <v>116846020.79875034</v>
          </cell>
          <cell r="O144">
            <v>259923710.36208475</v>
          </cell>
          <cell r="P144">
            <v>351220869.37695414</v>
          </cell>
        </row>
        <row r="145">
          <cell r="L145">
            <v>54506581.365219891</v>
          </cell>
          <cell r="M145">
            <v>77862630.273750991</v>
          </cell>
          <cell r="N145">
            <v>125300047.36711799</v>
          </cell>
          <cell r="O145">
            <v>279036433.30328238</v>
          </cell>
          <cell r="P145">
            <v>377170623.84265661</v>
          </cell>
        </row>
        <row r="146">
          <cell r="L146">
            <v>58220402.273316115</v>
          </cell>
          <cell r="M146">
            <v>83327738.486928567</v>
          </cell>
          <cell r="N146">
            <v>134227618.90301773</v>
          </cell>
          <cell r="O146">
            <v>299504631.2805295</v>
          </cell>
          <cell r="P146">
            <v>405359769.3941015</v>
          </cell>
        </row>
        <row r="147">
          <cell r="L147">
            <v>62200776.967225976</v>
          </cell>
          <cell r="M147">
            <v>89090210.866179213</v>
          </cell>
          <cell r="N147">
            <v>143766875.39511824</v>
          </cell>
          <cell r="O147">
            <v>321353574.21959931</v>
          </cell>
          <cell r="P147">
            <v>433475930.79776585</v>
          </cell>
        </row>
        <row r="148">
          <cell r="L148">
            <v>66459132.484107137</v>
          </cell>
          <cell r="M148">
            <v>95397071.028365076</v>
          </cell>
          <cell r="N148">
            <v>154023558.61037484</v>
          </cell>
          <cell r="O148">
            <v>343599014.87185836</v>
          </cell>
          <cell r="P148">
            <v>462983146.77745134</v>
          </cell>
        </row>
        <row r="149">
          <cell r="L149">
            <v>70932423.507837355</v>
          </cell>
          <cell r="M149">
            <v>102002437.73042709</v>
          </cell>
          <cell r="N149">
            <v>164312040.91437861</v>
          </cell>
          <cell r="O149">
            <v>366368970.22120637</v>
          </cell>
          <cell r="P149">
            <v>493891148.11210066</v>
          </cell>
        </row>
        <row r="150">
          <cell r="L150">
            <v>75726778.117273211</v>
          </cell>
          <cell r="M150">
            <v>108754686.476156</v>
          </cell>
          <cell r="N150">
            <v>175070620.21719462</v>
          </cell>
          <cell r="O150">
            <v>390361815.80146009</v>
          </cell>
          <cell r="P150">
            <v>527278575.66912967</v>
          </cell>
        </row>
        <row r="151">
          <cell r="L151">
            <v>80865240.157655239</v>
          </cell>
          <cell r="M151">
            <v>116273813.76123451</v>
          </cell>
          <cell r="N151">
            <v>187505483.27616221</v>
          </cell>
          <cell r="O151">
            <v>418986508.47767115</v>
          </cell>
          <cell r="P151">
            <v>565143581.12545681</v>
          </cell>
        </row>
        <row r="152">
          <cell r="L152">
            <v>86372507.410786808</v>
          </cell>
          <cell r="M152">
            <v>124321057.99618401</v>
          </cell>
          <cell r="N152">
            <v>200899586.61430249</v>
          </cell>
          <cell r="O152">
            <v>449073300.40346277</v>
          </cell>
          <cell r="P152">
            <v>605979556.6396575</v>
          </cell>
        </row>
        <row r="153">
          <cell r="L153">
            <v>92275050.303788245</v>
          </cell>
          <cell r="M153">
            <v>132917516.59703743</v>
          </cell>
          <cell r="N153">
            <v>215109986.92600882</v>
          </cell>
          <cell r="O153">
            <v>481339676.76755732</v>
          </cell>
          <cell r="P153">
            <v>651561402.82112622</v>
          </cell>
        </row>
        <row r="154">
          <cell r="L154">
            <v>98601239.137989312</v>
          </cell>
          <cell r="M154">
            <v>142196137.08427939</v>
          </cell>
          <cell r="N154">
            <v>230438006.2499252</v>
          </cell>
          <cell r="O154">
            <v>518093454.99883437</v>
          </cell>
          <cell r="P154">
            <v>709031877.48814201</v>
          </cell>
        </row>
        <row r="155">
          <cell r="L155">
            <v>105381480.44947961</v>
          </cell>
          <cell r="M155">
            <v>152040631.39419919</v>
          </cell>
          <cell r="N155">
            <v>247948519.16521761</v>
          </cell>
          <cell r="O155">
            <v>562501563.50439644</v>
          </cell>
          <cell r="P155">
            <v>1098416415.5899403</v>
          </cell>
        </row>
        <row r="156">
          <cell r="L156">
            <v>112648363.15672721</v>
          </cell>
          <cell r="M156">
            <v>163805576.3922936</v>
          </cell>
          <cell r="N156">
            <v>268276036.31259289</v>
          </cell>
          <cell r="O156">
            <v>744520014.07159317</v>
          </cell>
          <cell r="P156">
            <v>1880534218.3901145</v>
          </cell>
        </row>
        <row r="157">
          <cell r="L157">
            <v>120436815.19771889</v>
          </cell>
          <cell r="M157">
            <v>176038248.52770308</v>
          </cell>
          <cell r="N157">
            <v>329309296.58627486</v>
          </cell>
          <cell r="O157">
            <v>1048364358.3480647</v>
          </cell>
          <cell r="P157">
            <v>2651219260.3727632</v>
          </cell>
        </row>
        <row r="158">
          <cell r="L158">
            <v>128770912.15692526</v>
          </cell>
          <cell r="M158">
            <v>209026117.58476669</v>
          </cell>
          <cell r="N158">
            <v>429272515.33814478</v>
          </cell>
          <cell r="O158">
            <v>1361176657.7009187</v>
          </cell>
          <cell r="P158">
            <v>3455416492.6939464</v>
          </cell>
        </row>
        <row r="159">
          <cell r="L159">
            <v>137546563.07977226</v>
          </cell>
          <cell r="M159">
            <v>234742620.14612284</v>
          </cell>
          <cell r="N159">
            <v>484051157.41935933</v>
          </cell>
          <cell r="O159">
            <v>1536742765.4889503</v>
          </cell>
          <cell r="P159">
            <v>3901893226.6270924</v>
          </cell>
        </row>
        <row r="160">
          <cell r="L160">
            <v>146952072.85536182</v>
          </cell>
          <cell r="M160">
            <v>251077498.86086968</v>
          </cell>
          <cell r="N160">
            <v>518228278.94566095</v>
          </cell>
          <cell r="O160">
            <v>1646418014.0173526</v>
          </cell>
          <cell r="P160">
            <v>4168905505.4417071</v>
          </cell>
        </row>
        <row r="161">
          <cell r="L161">
            <v>157032648.63446465</v>
          </cell>
          <cell r="M161">
            <v>268584788.38108474</v>
          </cell>
          <cell r="N161">
            <v>554858410.82342982</v>
          </cell>
          <cell r="O161">
            <v>1763965034.8871698</v>
          </cell>
          <cell r="P161">
            <v>4467436435.3613586</v>
          </cell>
        </row>
        <row r="162">
          <cell r="L162">
            <v>167836742.24159318</v>
          </cell>
          <cell r="M162">
            <v>287348636.68979102</v>
          </cell>
          <cell r="N162">
            <v>594117614.09922743</v>
          </cell>
          <cell r="O162">
            <v>1889948812.4556398</v>
          </cell>
          <cell r="P162">
            <v>4787393963.7955246</v>
          </cell>
        </row>
        <row r="163">
          <cell r="L163">
            <v>179416283.05647135</v>
          </cell>
          <cell r="M163">
            <v>307459231.36211848</v>
          </cell>
          <cell r="N163">
            <v>636194586.33054423</v>
          </cell>
          <cell r="O163">
            <v>2024974881.9635987</v>
          </cell>
          <cell r="P163">
            <v>5130315951.9099579</v>
          </cell>
        </row>
      </sheetData>
      <sheetData sheetId="30"/>
      <sheetData sheetId="31">
        <row r="11">
          <cell r="R11">
            <v>2469.4960417319517</v>
          </cell>
          <cell r="S11">
            <v>2713.1369898559583</v>
          </cell>
          <cell r="T11">
            <v>2716.7006483881482</v>
          </cell>
          <cell r="U11">
            <v>2167.92100242577</v>
          </cell>
          <cell r="V11">
            <v>1408.7095830580083</v>
          </cell>
        </row>
        <row r="12">
          <cell r="R12">
            <v>4329.5136465312007</v>
          </cell>
          <cell r="S12">
            <v>4930.309547044908</v>
          </cell>
          <cell r="T12">
            <v>5099.5386197514554</v>
          </cell>
          <cell r="U12">
            <v>4201.6200653662117</v>
          </cell>
          <cell r="V12">
            <v>2767.7708586586227</v>
          </cell>
        </row>
        <row r="13">
          <cell r="R13">
            <v>6347.9772737613121</v>
          </cell>
          <cell r="S13">
            <v>7566.7062311980108</v>
          </cell>
          <cell r="T13">
            <v>8122.2285159504254</v>
          </cell>
          <cell r="U13">
            <v>6839.9813889704219</v>
          </cell>
          <cell r="V13">
            <v>4533.4104350199459</v>
          </cell>
        </row>
        <row r="14">
          <cell r="R14">
            <v>13088.352376704301</v>
          </cell>
          <cell r="S14">
            <v>14303.000433237998</v>
          </cell>
          <cell r="T14">
            <v>14398.971451027628</v>
          </cell>
          <cell r="U14">
            <v>11703.744171335697</v>
          </cell>
          <cell r="V14">
            <v>6880.5583038775858</v>
          </cell>
        </row>
        <row r="15">
          <cell r="R15">
            <v>16056.100915924424</v>
          </cell>
          <cell r="S15">
            <v>17373.567692211374</v>
          </cell>
          <cell r="T15">
            <v>17065.545343283098</v>
          </cell>
          <cell r="U15">
            <v>13084.15400613272</v>
          </cell>
          <cell r="V15">
            <v>7090.7962471322599</v>
          </cell>
        </row>
        <row r="16">
          <cell r="R16">
            <v>14195.232131220968</v>
          </cell>
          <cell r="S16">
            <v>16428.572494903059</v>
          </cell>
          <cell r="T16">
            <v>16855.302535132974</v>
          </cell>
          <cell r="U16">
            <v>13361.678627157331</v>
          </cell>
          <cell r="V16">
            <v>7354.53322149624</v>
          </cell>
        </row>
        <row r="17">
          <cell r="R17">
            <v>15692.728956301349</v>
          </cell>
          <cell r="S17">
            <v>18493.241448708512</v>
          </cell>
          <cell r="T17">
            <v>19235.093102945801</v>
          </cell>
          <cell r="U17">
            <v>14901.776319914925</v>
          </cell>
          <cell r="V17">
            <v>7635.5648435912872</v>
          </cell>
        </row>
        <row r="18">
          <cell r="R18">
            <v>17319.496802131303</v>
          </cell>
          <cell r="S18">
            <v>19841.430776122972</v>
          </cell>
          <cell r="T18">
            <v>19789.278447566896</v>
          </cell>
          <cell r="U18">
            <v>15242.512833126715</v>
          </cell>
          <cell r="V18">
            <v>8456.2197683159502</v>
          </cell>
        </row>
        <row r="19">
          <cell r="R19">
            <v>22432.865277104811</v>
          </cell>
          <cell r="S19">
            <v>25168.9873439283</v>
          </cell>
          <cell r="T19">
            <v>25775.646611625416</v>
          </cell>
          <cell r="U19">
            <v>20828.113602488236</v>
          </cell>
          <cell r="V19">
            <v>11432.7648290867</v>
          </cell>
        </row>
        <row r="20">
          <cell r="R20">
            <v>26333.977904497082</v>
          </cell>
          <cell r="S20">
            <v>33799.827687355631</v>
          </cell>
          <cell r="T20">
            <v>44532.28971462194</v>
          </cell>
          <cell r="U20">
            <v>32120.646004391725</v>
          </cell>
          <cell r="V20">
            <v>16539.520549168123</v>
          </cell>
        </row>
        <row r="21">
          <cell r="R21">
            <v>29642.635694922516</v>
          </cell>
          <cell r="S21">
            <v>37132.166441589958</v>
          </cell>
          <cell r="T21">
            <v>50506.097484625832</v>
          </cell>
          <cell r="U21">
            <v>35331.223040107958</v>
          </cell>
          <cell r="V21">
            <v>18063.6741103649</v>
          </cell>
        </row>
        <row r="22">
          <cell r="R22">
            <v>30297.658144657315</v>
          </cell>
          <cell r="S22">
            <v>41405.817048525831</v>
          </cell>
          <cell r="T22">
            <v>54771.937687325742</v>
          </cell>
          <cell r="U22">
            <v>40153.120225079023</v>
          </cell>
          <cell r="V22">
            <v>19794.217806829853</v>
          </cell>
        </row>
        <row r="23">
          <cell r="R23">
            <v>33990.348191644618</v>
          </cell>
          <cell r="S23">
            <v>50183.686258939058</v>
          </cell>
          <cell r="T23">
            <v>66083.452357467177</v>
          </cell>
          <cell r="U23">
            <v>45036.487884851827</v>
          </cell>
          <cell r="V23">
            <v>22548.781502010876</v>
          </cell>
        </row>
        <row r="24">
          <cell r="R24">
            <v>37886.715071683459</v>
          </cell>
          <cell r="S24">
            <v>55460.728271567692</v>
          </cell>
          <cell r="T24">
            <v>87620.970220551477</v>
          </cell>
          <cell r="U24">
            <v>47792.619190317171</v>
          </cell>
          <cell r="V24">
            <v>23689.790027987307</v>
          </cell>
        </row>
        <row r="25">
          <cell r="R25">
            <v>42011.729834592858</v>
          </cell>
          <cell r="S25">
            <v>54386.09720795216</v>
          </cell>
          <cell r="T25">
            <v>74532.733933594223</v>
          </cell>
          <cell r="U25">
            <v>43045.873677837444</v>
          </cell>
          <cell r="V25">
            <v>23582.580215661295</v>
          </cell>
        </row>
        <row r="26">
          <cell r="R26">
            <v>45481.915333142817</v>
          </cell>
          <cell r="S26">
            <v>58781.990742801703</v>
          </cell>
          <cell r="T26">
            <v>78488.644226909179</v>
          </cell>
          <cell r="U26">
            <v>53547.906167677094</v>
          </cell>
          <cell r="V26">
            <v>27028.135020266527</v>
          </cell>
        </row>
        <row r="27">
          <cell r="R27">
            <v>50160.002851654201</v>
          </cell>
          <cell r="S27">
            <v>60805.541946680489</v>
          </cell>
          <cell r="T27">
            <v>80065.99365065794</v>
          </cell>
          <cell r="U27">
            <v>58458.131493520246</v>
          </cell>
          <cell r="V27">
            <v>23478.335432112097</v>
          </cell>
        </row>
        <row r="28">
          <cell r="R28">
            <v>50662.772521924569</v>
          </cell>
          <cell r="S28">
            <v>68635.736399816393</v>
          </cell>
          <cell r="T28">
            <v>89153.699923177279</v>
          </cell>
          <cell r="U28">
            <v>66048.655863826076</v>
          </cell>
          <cell r="V28">
            <v>28806.623443998455</v>
          </cell>
        </row>
        <row r="29">
          <cell r="R29">
            <v>54838.233411712579</v>
          </cell>
          <cell r="S29">
            <v>74738.124515321426</v>
          </cell>
          <cell r="T29">
            <v>91806.278920354234</v>
          </cell>
          <cell r="U29">
            <v>67450.223193828919</v>
          </cell>
          <cell r="V29">
            <v>31159.838200096397</v>
          </cell>
        </row>
        <row r="30">
          <cell r="R30">
            <v>59419.278742156355</v>
          </cell>
          <cell r="S30">
            <v>79188.317413610202</v>
          </cell>
          <cell r="T30">
            <v>105965.09849992275</v>
          </cell>
          <cell r="U30">
            <v>72929.768401137495</v>
          </cell>
          <cell r="V30">
            <v>33380.571727613984</v>
          </cell>
        </row>
        <row r="31">
          <cell r="R31">
            <v>69825.612888598422</v>
          </cell>
          <cell r="S31">
            <v>88763.529777827498</v>
          </cell>
          <cell r="T31">
            <v>121363.34475584626</v>
          </cell>
          <cell r="U31">
            <v>81430.600976885675</v>
          </cell>
          <cell r="V31">
            <v>39615.907010169954</v>
          </cell>
        </row>
        <row r="32">
          <cell r="R32">
            <v>75244.707431585703</v>
          </cell>
          <cell r="S32">
            <v>98488.053852734622</v>
          </cell>
          <cell r="T32">
            <v>130051.18844097899</v>
          </cell>
          <cell r="U32">
            <v>88743.936297938999</v>
          </cell>
          <cell r="V32">
            <v>46954.550466911918</v>
          </cell>
        </row>
        <row r="33">
          <cell r="R33">
            <v>81094.895239656791</v>
          </cell>
          <cell r="S33">
            <v>104546.14999644522</v>
          </cell>
          <cell r="T33">
            <v>132073.66981079802</v>
          </cell>
          <cell r="U33">
            <v>93586.642376342585</v>
          </cell>
          <cell r="V33">
            <v>46809.178747200443</v>
          </cell>
        </row>
        <row r="34">
          <cell r="R34">
            <v>84909.385741746257</v>
          </cell>
          <cell r="S34">
            <v>112975.72053604678</v>
          </cell>
          <cell r="T34">
            <v>147677.10804313194</v>
          </cell>
          <cell r="U34">
            <v>108881.49837059232</v>
          </cell>
          <cell r="V34">
            <v>54208.516975241044</v>
          </cell>
        </row>
        <row r="35">
          <cell r="R35">
            <v>91898.443886959605</v>
          </cell>
          <cell r="S35">
            <v>120858.67259324911</v>
          </cell>
          <cell r="T35">
            <v>161158.11029155276</v>
          </cell>
          <cell r="U35">
            <v>114705.2173147663</v>
          </cell>
          <cell r="V35">
            <v>56653.652850129423</v>
          </cell>
        </row>
        <row r="36">
          <cell r="R36">
            <v>99424.776105011726</v>
          </cell>
          <cell r="S36">
            <v>131420.02601482105</v>
          </cell>
          <cell r="T36">
            <v>172430.21705742713</v>
          </cell>
          <cell r="U36">
            <v>122275.01058338908</v>
          </cell>
          <cell r="V36">
            <v>62293.912464405614</v>
          </cell>
        </row>
        <row r="37">
          <cell r="R37">
            <v>112510.16882927687</v>
          </cell>
          <cell r="S37">
            <v>144674.25596710411</v>
          </cell>
          <cell r="T37">
            <v>184381.70700184233</v>
          </cell>
          <cell r="U37">
            <v>131819.27798048989</v>
          </cell>
          <cell r="V37">
            <v>67581.924058265562</v>
          </cell>
        </row>
        <row r="38">
          <cell r="R38">
            <v>121426.73525467799</v>
          </cell>
          <cell r="S38">
            <v>154180.5626374963</v>
          </cell>
          <cell r="T38">
            <v>195744.91627547366</v>
          </cell>
          <cell r="U38">
            <v>145740.70512280718</v>
          </cell>
          <cell r="V38">
            <v>74485.789074343513</v>
          </cell>
        </row>
        <row r="39">
          <cell r="R39">
            <v>130872.34912251355</v>
          </cell>
          <cell r="S39">
            <v>166924.30021839897</v>
          </cell>
          <cell r="T39">
            <v>217448.10358329047</v>
          </cell>
          <cell r="U39">
            <v>167614.94690562424</v>
          </cell>
          <cell r="V39">
            <v>82671.667420947138</v>
          </cell>
        </row>
        <row r="40">
          <cell r="R40">
            <v>135472.67982200137</v>
          </cell>
          <cell r="S40">
            <v>175317.00447474117</v>
          </cell>
          <cell r="T40">
            <v>224886.32972192721</v>
          </cell>
          <cell r="U40">
            <v>170418.16720762325</v>
          </cell>
          <cell r="V40">
            <v>87616.602958833755</v>
          </cell>
        </row>
        <row r="41">
          <cell r="R41">
            <v>147131.45271191033</v>
          </cell>
          <cell r="S41">
            <v>190418.19699927053</v>
          </cell>
          <cell r="T41">
            <v>239252.91748685169</v>
          </cell>
          <cell r="U41">
            <v>182563.29125012469</v>
          </cell>
          <cell r="V41">
            <v>97144.40190261227</v>
          </cell>
        </row>
        <row r="42">
          <cell r="R42">
            <v>159491.41874936287</v>
          </cell>
          <cell r="S42">
            <v>204246.55766975315</v>
          </cell>
          <cell r="T42">
            <v>252169.90357229271</v>
          </cell>
          <cell r="U42">
            <v>198532.2116574324</v>
          </cell>
          <cell r="V42">
            <v>104067.3481785599</v>
          </cell>
        </row>
        <row r="43">
          <cell r="R43">
            <v>173025.13429012019</v>
          </cell>
          <cell r="S43">
            <v>215721.52551162601</v>
          </cell>
          <cell r="T43">
            <v>265267.55912732572</v>
          </cell>
          <cell r="U43">
            <v>212501.96043686557</v>
          </cell>
          <cell r="V43">
            <v>111334.53295992479</v>
          </cell>
        </row>
        <row r="44">
          <cell r="R44">
            <v>192829.44579684467</v>
          </cell>
          <cell r="S44">
            <v>243176.81227640121</v>
          </cell>
          <cell r="T44">
            <v>296733.42639236012</v>
          </cell>
          <cell r="U44">
            <v>236279.30451828204</v>
          </cell>
          <cell r="V44">
            <v>123046.40890159193</v>
          </cell>
        </row>
        <row r="45">
          <cell r="R45">
            <v>208568.67691192482</v>
          </cell>
          <cell r="S45">
            <v>266507.87165023619</v>
          </cell>
          <cell r="T45">
            <v>321379.32174588705</v>
          </cell>
          <cell r="U45">
            <v>248391.98465092288</v>
          </cell>
          <cell r="V45">
            <v>131539.60127805325</v>
          </cell>
        </row>
        <row r="46">
          <cell r="R46">
            <v>225419.16960948694</v>
          </cell>
          <cell r="S46">
            <v>287138.42334995826</v>
          </cell>
          <cell r="T46">
            <v>336626.09581186308</v>
          </cell>
          <cell r="U46">
            <v>260692.53746157166</v>
          </cell>
          <cell r="V46">
            <v>132666.67584761573</v>
          </cell>
        </row>
        <row r="47">
          <cell r="R47">
            <v>243655.7022331967</v>
          </cell>
          <cell r="S47">
            <v>301837.11583720025</v>
          </cell>
          <cell r="T47">
            <v>356990.01904285362</v>
          </cell>
          <cell r="U47">
            <v>268475.28991836892</v>
          </cell>
          <cell r="V47">
            <v>150965.56365229015</v>
          </cell>
        </row>
        <row r="48">
          <cell r="R48">
            <v>259230.48058325009</v>
          </cell>
          <cell r="S48">
            <v>321370.53526576539</v>
          </cell>
          <cell r="T48">
            <v>371297.40031352389</v>
          </cell>
          <cell r="U48">
            <v>289553.98000012594</v>
          </cell>
          <cell r="V48">
            <v>157923.27619569423</v>
          </cell>
        </row>
        <row r="49">
          <cell r="R49">
            <v>281360.4952164077</v>
          </cell>
          <cell r="S49">
            <v>342325.87960760848</v>
          </cell>
          <cell r="T49">
            <v>396649.98447964259</v>
          </cell>
          <cell r="U49">
            <v>319068.0118918207</v>
          </cell>
          <cell r="V49">
            <v>176198.17058251859</v>
          </cell>
        </row>
        <row r="50">
          <cell r="R50">
            <v>305400.95063509262</v>
          </cell>
          <cell r="S50">
            <v>369385.48891791853</v>
          </cell>
          <cell r="T50">
            <v>434506.0583779912</v>
          </cell>
          <cell r="U50">
            <v>355736.98448053369</v>
          </cell>
          <cell r="V50">
            <v>195754.57385488629</v>
          </cell>
        </row>
        <row r="51">
          <cell r="R51">
            <v>331328.76656402997</v>
          </cell>
          <cell r="S51">
            <v>412356.09977142757</v>
          </cell>
          <cell r="T51">
            <v>474277.41211146029</v>
          </cell>
          <cell r="U51">
            <v>388828.23361354502</v>
          </cell>
          <cell r="V51">
            <v>215889.06513461281</v>
          </cell>
        </row>
        <row r="52">
          <cell r="R52">
            <v>359575.48830719228</v>
          </cell>
          <cell r="S52">
            <v>463839.73602581793</v>
          </cell>
          <cell r="T52">
            <v>526406.16068515996</v>
          </cell>
          <cell r="U52">
            <v>430245.10727161495</v>
          </cell>
          <cell r="V52">
            <v>232993.27686341538</v>
          </cell>
        </row>
        <row r="53">
          <cell r="R53">
            <v>392517.15561711241</v>
          </cell>
          <cell r="S53">
            <v>487146.78674784774</v>
          </cell>
          <cell r="T53">
            <v>552830.45420934504</v>
          </cell>
          <cell r="U53">
            <v>437693.75928003382</v>
          </cell>
          <cell r="V53">
            <v>237358.97001901982</v>
          </cell>
        </row>
        <row r="54">
          <cell r="R54">
            <v>425534.58773542801</v>
          </cell>
          <cell r="S54">
            <v>525658.00540715852</v>
          </cell>
          <cell r="T54">
            <v>586509.89860964392</v>
          </cell>
          <cell r="U54">
            <v>469366.01988721755</v>
          </cell>
          <cell r="V54">
            <v>253247.25166747419</v>
          </cell>
        </row>
        <row r="55">
          <cell r="R55">
            <v>461093.80742141523</v>
          </cell>
          <cell r="S55">
            <v>570049.6531818714</v>
          </cell>
          <cell r="T55">
            <v>632562.37395020877</v>
          </cell>
          <cell r="U55">
            <v>506386.74487322249</v>
          </cell>
          <cell r="V55">
            <v>273054.97509786632</v>
          </cell>
        </row>
        <row r="56">
          <cell r="R56">
            <v>500068.79662616813</v>
          </cell>
          <cell r="S56">
            <v>611902.71723608242</v>
          </cell>
          <cell r="T56">
            <v>678559.26130990544</v>
          </cell>
          <cell r="U56">
            <v>540581.61105881701</v>
          </cell>
          <cell r="V56">
            <v>281875.73271818558</v>
          </cell>
        </row>
        <row r="57">
          <cell r="R57">
            <v>542354.84610398591</v>
          </cell>
          <cell r="S57">
            <v>663026.55177294719</v>
          </cell>
          <cell r="T57">
            <v>733920.87263605755</v>
          </cell>
          <cell r="U57">
            <v>582286.4388825408</v>
          </cell>
          <cell r="V57">
            <v>304319.07334620034</v>
          </cell>
        </row>
        <row r="58">
          <cell r="R58">
            <v>588147.71025531762</v>
          </cell>
          <cell r="S58">
            <v>709319.18331858143</v>
          </cell>
          <cell r="T58">
            <v>792743.88397365366</v>
          </cell>
          <cell r="U58">
            <v>602877.04251104547</v>
          </cell>
          <cell r="V58">
            <v>325625.94227886293</v>
          </cell>
        </row>
        <row r="59">
          <cell r="R59">
            <v>635930.28598409239</v>
          </cell>
          <cell r="S59">
            <v>778495.15152045933</v>
          </cell>
          <cell r="T59">
            <v>831612.27807708399</v>
          </cell>
          <cell r="U59">
            <v>650957.97389345337</v>
          </cell>
          <cell r="V59">
            <v>371921.65337190946</v>
          </cell>
        </row>
        <row r="60">
          <cell r="R60">
            <v>689464.62834915332</v>
          </cell>
          <cell r="S60">
            <v>845456.20493329887</v>
          </cell>
          <cell r="T60">
            <v>895057.74584365927</v>
          </cell>
          <cell r="U60">
            <v>734880.82953972078</v>
          </cell>
          <cell r="V60">
            <v>409150.19215679547</v>
          </cell>
        </row>
        <row r="61">
          <cell r="R61">
            <v>747882.51989426906</v>
          </cell>
          <cell r="S61">
            <v>865839.08485487395</v>
          </cell>
          <cell r="T61">
            <v>960707.31507883221</v>
          </cell>
          <cell r="U61">
            <v>796273.98960599431</v>
          </cell>
          <cell r="V61">
            <v>423174.93442247523</v>
          </cell>
        </row>
        <row r="62">
          <cell r="R62">
            <v>810500.02486794593</v>
          </cell>
          <cell r="S62">
            <v>995536.89170593757</v>
          </cell>
          <cell r="T62">
            <v>1119689.6676782409</v>
          </cell>
          <cell r="U62">
            <v>897705.79188108211</v>
          </cell>
          <cell r="V62">
            <v>469889.49978949799</v>
          </cell>
        </row>
        <row r="63">
          <cell r="R63">
            <v>878801.26611130289</v>
          </cell>
          <cell r="S63">
            <v>1096869.739453441</v>
          </cell>
          <cell r="T63">
            <v>1225116.9070408153</v>
          </cell>
          <cell r="U63">
            <v>937156.82914769009</v>
          </cell>
          <cell r="V63">
            <v>501912.34269609133</v>
          </cell>
        </row>
        <row r="64">
          <cell r="R64">
            <v>952727.59469123324</v>
          </cell>
          <cell r="S64">
            <v>1192336.2376709147</v>
          </cell>
          <cell r="T64">
            <v>1239382.6686734627</v>
          </cell>
          <cell r="U64">
            <v>982250.82938378677</v>
          </cell>
          <cell r="V64">
            <v>508950.28992242226</v>
          </cell>
        </row>
        <row r="65">
          <cell r="R65">
            <v>1037130.976791478</v>
          </cell>
          <cell r="S65">
            <v>1238020.2849183164</v>
          </cell>
          <cell r="T65">
            <v>1323297.8898238102</v>
          </cell>
          <cell r="U65">
            <v>1044580.0266993359</v>
          </cell>
          <cell r="V65">
            <v>553462.65151596616</v>
          </cell>
        </row>
        <row r="66">
          <cell r="R66">
            <v>1124059.0704389666</v>
          </cell>
          <cell r="S66">
            <v>1327612.3394799284</v>
          </cell>
          <cell r="T66">
            <v>1435195.6526593112</v>
          </cell>
          <cell r="U66">
            <v>1129859.0134300173</v>
          </cell>
          <cell r="V66">
            <v>599409.21973715408</v>
          </cell>
        </row>
        <row r="67">
          <cell r="R67">
            <v>1217921.4241812478</v>
          </cell>
          <cell r="S67">
            <v>1485140.4450196419</v>
          </cell>
          <cell r="T67">
            <v>1563706.7172168877</v>
          </cell>
          <cell r="U67">
            <v>1229706.7397125151</v>
          </cell>
          <cell r="V67">
            <v>674714.91594253073</v>
          </cell>
        </row>
        <row r="68">
          <cell r="R68">
            <v>1320003.6140606347</v>
          </cell>
          <cell r="S68">
            <v>1557696.8100510291</v>
          </cell>
          <cell r="T68">
            <v>1688139.7263320296</v>
          </cell>
          <cell r="U68">
            <v>1350669.0269268774</v>
          </cell>
          <cell r="V68">
            <v>725098.3424753322</v>
          </cell>
        </row>
        <row r="69">
          <cell r="R69">
            <v>1429742.5164897456</v>
          </cell>
          <cell r="S69">
            <v>1739937.4383191003</v>
          </cell>
          <cell r="T69">
            <v>1847951.3186457481</v>
          </cell>
          <cell r="U69">
            <v>1481438.7166081397</v>
          </cell>
          <cell r="V69">
            <v>809169.76544181537</v>
          </cell>
        </row>
        <row r="70">
          <cell r="R70">
            <v>1549294.3703066292</v>
          </cell>
          <cell r="S70">
            <v>1842279.74855986</v>
          </cell>
          <cell r="T70">
            <v>2016974.2981590428</v>
          </cell>
          <cell r="U70">
            <v>1622523.1960423067</v>
          </cell>
          <cell r="V70">
            <v>908372.56601432222</v>
          </cell>
        </row>
        <row r="71">
          <cell r="R71">
            <v>1675736.7101408732</v>
          </cell>
          <cell r="S71">
            <v>2044661.5511710532</v>
          </cell>
          <cell r="T71">
            <v>2227860.6010301947</v>
          </cell>
          <cell r="U71">
            <v>1803842.3316838881</v>
          </cell>
          <cell r="V71">
            <v>957655.34467011318</v>
          </cell>
        </row>
        <row r="72">
          <cell r="R72">
            <v>1817204.0219789478</v>
          </cell>
          <cell r="S72">
            <v>2232719.9583721748</v>
          </cell>
          <cell r="T72">
            <v>2444337.965853577</v>
          </cell>
          <cell r="U72">
            <v>1974230.4845616843</v>
          </cell>
          <cell r="V72">
            <v>1111435.0448821601</v>
          </cell>
        </row>
        <row r="73">
          <cell r="R73">
            <v>2076286.840456119</v>
          </cell>
          <cell r="S73">
            <v>2466912.999899792</v>
          </cell>
          <cell r="T73">
            <v>2642776.1812235573</v>
          </cell>
          <cell r="U73">
            <v>2164045.8923814595</v>
          </cell>
          <cell r="V73">
            <v>1165790.8177783934</v>
          </cell>
        </row>
        <row r="74">
          <cell r="R74">
            <v>2294322.9079433335</v>
          </cell>
          <cell r="S74">
            <v>2664384.0490696616</v>
          </cell>
          <cell r="T74">
            <v>2898968.7347373045</v>
          </cell>
          <cell r="U74">
            <v>2353492.6247051926</v>
          </cell>
          <cell r="V74">
            <v>1230652.8482560546</v>
          </cell>
        </row>
        <row r="75">
          <cell r="R75">
            <v>2410230.0168997068</v>
          </cell>
          <cell r="S75">
            <v>3074251.0923146233</v>
          </cell>
          <cell r="T75">
            <v>3187540.4187806249</v>
          </cell>
          <cell r="U75">
            <v>2520133.873442173</v>
          </cell>
          <cell r="V75">
            <v>1252820.7301946115</v>
          </cell>
        </row>
        <row r="76">
          <cell r="R76">
            <v>2592356.5321102473</v>
          </cell>
          <cell r="S76">
            <v>3530131.761446259</v>
          </cell>
          <cell r="T76">
            <v>3415871.1883102427</v>
          </cell>
          <cell r="U76">
            <v>2567355.5328647299</v>
          </cell>
          <cell r="V76">
            <v>1425413.2564357144</v>
          </cell>
        </row>
        <row r="77">
          <cell r="R77">
            <v>2808655.2766308933</v>
          </cell>
          <cell r="S77">
            <v>3574590.9681422249</v>
          </cell>
          <cell r="T77">
            <v>3544462.7707707076</v>
          </cell>
          <cell r="U77">
            <v>2782514.5719516291</v>
          </cell>
          <cell r="V77">
            <v>1511683.9250776181</v>
          </cell>
        </row>
        <row r="78">
          <cell r="R78">
            <v>3044342.5540691693</v>
          </cell>
          <cell r="S78">
            <v>3687507.1095765214</v>
          </cell>
          <cell r="T78">
            <v>4516396.3831266444</v>
          </cell>
          <cell r="U78">
            <v>3077231.6595097259</v>
          </cell>
          <cell r="V78">
            <v>1617034.7814715342</v>
          </cell>
        </row>
        <row r="79">
          <cell r="R79">
            <v>3300860.513858309</v>
          </cell>
          <cell r="S79">
            <v>3882933.2536619985</v>
          </cell>
          <cell r="T79">
            <v>5264489.2474351749</v>
          </cell>
          <cell r="U79">
            <v>3389123.9327188656</v>
          </cell>
          <cell r="V79">
            <v>1745549.3764652149</v>
          </cell>
        </row>
        <row r="80">
          <cell r="R80">
            <v>3580893.0558561916</v>
          </cell>
          <cell r="S80">
            <v>4375131.3074226165</v>
          </cell>
          <cell r="T80">
            <v>5128238.0893763276</v>
          </cell>
          <cell r="U80">
            <v>3650385.5386370905</v>
          </cell>
          <cell r="V80">
            <v>1956459.1672839515</v>
          </cell>
        </row>
        <row r="81">
          <cell r="R81">
            <v>3885155.2461309275</v>
          </cell>
          <cell r="S81">
            <v>4776608.2013107147</v>
          </cell>
          <cell r="T81">
            <v>5185816.1778917946</v>
          </cell>
          <cell r="U81">
            <v>3943947.6328188907</v>
          </cell>
          <cell r="V81">
            <v>2129660.2474678997</v>
          </cell>
        </row>
        <row r="82">
          <cell r="R82">
            <v>4213906.7810435612</v>
          </cell>
          <cell r="S82">
            <v>5120428.2039643442</v>
          </cell>
          <cell r="T82">
            <v>5353845.6594122183</v>
          </cell>
          <cell r="U82">
            <v>4235661.7067907332</v>
          </cell>
          <cell r="V82">
            <v>2272642.2345628841</v>
          </cell>
        </row>
        <row r="83">
          <cell r="R83">
            <v>4853798.7640996873</v>
          </cell>
          <cell r="S83">
            <v>5349778.9337560721</v>
          </cell>
          <cell r="T83">
            <v>5800209.9057950359</v>
          </cell>
          <cell r="U83">
            <v>5637893.7759884261</v>
          </cell>
          <cell r="V83">
            <v>2472370.7783197123</v>
          </cell>
        </row>
        <row r="84">
          <cell r="R84">
            <v>5100463.25191011</v>
          </cell>
          <cell r="S84">
            <v>5972217.7379225548</v>
          </cell>
          <cell r="T84">
            <v>6526844.8853686582</v>
          </cell>
          <cell r="U84">
            <v>5580634.5724953581</v>
          </cell>
          <cell r="V84">
            <v>2762280.554007594</v>
          </cell>
        </row>
        <row r="85">
          <cell r="R85">
            <v>5411339.9270909186</v>
          </cell>
          <cell r="S85">
            <v>7367633.7561242143</v>
          </cell>
          <cell r="T85">
            <v>7047289.5979878651</v>
          </cell>
          <cell r="U85">
            <v>5772454.6393075678</v>
          </cell>
          <cell r="V85">
            <v>3044030.0931900931</v>
          </cell>
        </row>
        <row r="86">
          <cell r="R86">
            <v>5841690.103468474</v>
          </cell>
          <cell r="S86">
            <v>7549047.0168546839</v>
          </cell>
          <cell r="T86">
            <v>7492223.2972945599</v>
          </cell>
          <cell r="U86">
            <v>6164576.6207350045</v>
          </cell>
          <cell r="V86">
            <v>3356389.6307515143</v>
          </cell>
        </row>
        <row r="87">
          <cell r="R87">
            <v>6327734.2993141571</v>
          </cell>
          <cell r="S87">
            <v>7831393.4234375404</v>
          </cell>
          <cell r="T87">
            <v>8305475.2076726928</v>
          </cell>
          <cell r="U87">
            <v>6706579.4483201224</v>
          </cell>
          <cell r="V87">
            <v>3358697.8236973332</v>
          </cell>
        </row>
        <row r="88">
          <cell r="R88">
            <v>6855026.3836498018</v>
          </cell>
          <cell r="S88">
            <v>8341200.57130979</v>
          </cell>
          <cell r="T88">
            <v>11881242.070886422</v>
          </cell>
          <cell r="U88">
            <v>7085450.8218988627</v>
          </cell>
          <cell r="V88">
            <v>3608850.8682524692</v>
          </cell>
        </row>
        <row r="89">
          <cell r="R89">
            <v>7437202.8188168611</v>
          </cell>
          <cell r="S89">
            <v>9138295.8177321162</v>
          </cell>
          <cell r="T89">
            <v>11038710.096252192</v>
          </cell>
          <cell r="U89">
            <v>7334485.0236314293</v>
          </cell>
          <cell r="V89">
            <v>3960929.168664685</v>
          </cell>
        </row>
        <row r="90">
          <cell r="R90">
            <v>8060173.1858294383</v>
          </cell>
          <cell r="S90">
            <v>9867658.7394291572</v>
          </cell>
          <cell r="T90">
            <v>10254936.456734125</v>
          </cell>
          <cell r="U90">
            <v>7891630.8433873523</v>
          </cell>
          <cell r="V90">
            <v>4168317.0333687752</v>
          </cell>
        </row>
        <row r="91">
          <cell r="R91">
            <v>8735913.0304591712</v>
          </cell>
          <cell r="S91">
            <v>10150684.416247068</v>
          </cell>
          <cell r="T91">
            <v>10815905.042892227</v>
          </cell>
          <cell r="U91">
            <v>8640032.9374617115</v>
          </cell>
          <cell r="V91">
            <v>4863057.402733475</v>
          </cell>
        </row>
        <row r="92">
          <cell r="R92">
            <v>9466105.9500926286</v>
          </cell>
          <cell r="S92">
            <v>11281203.829959476</v>
          </cell>
          <cell r="T92">
            <v>12068331.429414926</v>
          </cell>
          <cell r="U92">
            <v>9560949.719199514</v>
          </cell>
          <cell r="V92">
            <v>5321884.4335565353</v>
          </cell>
        </row>
        <row r="93">
          <cell r="R93">
            <v>10256796.645440765</v>
          </cell>
          <cell r="S93">
            <v>12488124.756248023</v>
          </cell>
          <cell r="T93">
            <v>13465992.685555711</v>
          </cell>
          <cell r="U93">
            <v>12904526.367890518</v>
          </cell>
          <cell r="V93">
            <v>5665243.6662730798</v>
          </cell>
        </row>
        <row r="94">
          <cell r="R94">
            <v>11112348.772645079</v>
          </cell>
          <cell r="S94">
            <v>13532054.373464642</v>
          </cell>
          <cell r="T94">
            <v>14085256.510221366</v>
          </cell>
          <cell r="U94">
            <v>11543956.595451204</v>
          </cell>
          <cell r="V94">
            <v>6097217.1661329307</v>
          </cell>
        </row>
        <row r="95">
          <cell r="R95">
            <v>12030134.303915825</v>
          </cell>
          <cell r="S95">
            <v>14188531.516784417</v>
          </cell>
          <cell r="T95">
            <v>15075094.462765248</v>
          </cell>
          <cell r="U95">
            <v>12518643.408555884</v>
          </cell>
          <cell r="V95">
            <v>6521890.535571238</v>
          </cell>
        </row>
        <row r="96">
          <cell r="R96">
            <v>13020621.12538705</v>
          </cell>
          <cell r="S96">
            <v>15611724.558678757</v>
          </cell>
          <cell r="T96">
            <v>16757585.473951885</v>
          </cell>
          <cell r="U96">
            <v>13762282.82490305</v>
          </cell>
          <cell r="V96">
            <v>6116029.5199530628</v>
          </cell>
        </row>
        <row r="97">
          <cell r="R97">
            <v>14101249.906732559</v>
          </cell>
          <cell r="S97">
            <v>17195501.978763778</v>
          </cell>
          <cell r="T97">
            <v>18649151.958761215</v>
          </cell>
          <cell r="U97">
            <v>13226922.251091229</v>
          </cell>
          <cell r="V97">
            <v>6536571.1544169635</v>
          </cell>
        </row>
        <row r="98">
          <cell r="R98">
            <v>15273372.667789277</v>
          </cell>
          <cell r="S98">
            <v>18916791.87748301</v>
          </cell>
          <cell r="T98">
            <v>19149313.218160525</v>
          </cell>
          <cell r="U98">
            <v>13579422.912323128</v>
          </cell>
          <cell r="V98">
            <v>7209042.1696454985</v>
          </cell>
        </row>
        <row r="99">
          <cell r="R99">
            <v>16536742.599942602</v>
          </cell>
          <cell r="S99">
            <v>19485090.156951845</v>
          </cell>
          <cell r="T99">
            <v>18567320.73482899</v>
          </cell>
          <cell r="U99">
            <v>14601684.756545832</v>
          </cell>
          <cell r="V99">
            <v>7263891.0560970549</v>
          </cell>
        </row>
        <row r="100">
          <cell r="R100">
            <v>17908595.239881463</v>
          </cell>
          <cell r="S100">
            <v>19184333.484586235</v>
          </cell>
          <cell r="T100">
            <v>20482349.669857532</v>
          </cell>
          <cell r="U100">
            <v>15012536.159899307</v>
          </cell>
          <cell r="V100">
            <v>7750237.3649800951</v>
          </cell>
        </row>
        <row r="101">
          <cell r="R101">
            <v>19385148.149463728</v>
          </cell>
          <cell r="S101">
            <v>23176622.030654717</v>
          </cell>
          <cell r="T101">
            <v>23280409.016021922</v>
          </cell>
          <cell r="U101">
            <v>18437453.885468949</v>
          </cell>
          <cell r="V101">
            <v>9362608.1144474838</v>
          </cell>
        </row>
        <row r="102">
          <cell r="R102">
            <v>20989709.975977883</v>
          </cell>
          <cell r="S102">
            <v>24249205.279936943</v>
          </cell>
          <cell r="T102">
            <v>25770486.421044782</v>
          </cell>
          <cell r="U102">
            <v>19901276.15567857</v>
          </cell>
          <cell r="V102">
            <v>10985239.2321532</v>
          </cell>
        </row>
        <row r="103">
          <cell r="R103">
            <v>22715409.50713018</v>
          </cell>
          <cell r="S103">
            <v>27038325.866377033</v>
          </cell>
          <cell r="T103">
            <v>27846739.105389021</v>
          </cell>
          <cell r="U103">
            <v>21151638.443525583</v>
          </cell>
          <cell r="V103">
            <v>11309670.910412135</v>
          </cell>
        </row>
        <row r="104">
          <cell r="R104">
            <v>24589625.4999387</v>
          </cell>
          <cell r="S104">
            <v>28741781.148389086</v>
          </cell>
          <cell r="T104">
            <v>29895127.909390278</v>
          </cell>
          <cell r="U104">
            <v>22656969.455324344</v>
          </cell>
          <cell r="V104">
            <v>11674987.983262343</v>
          </cell>
        </row>
        <row r="105">
          <cell r="R105">
            <v>26607968.657543462</v>
          </cell>
          <cell r="S105">
            <v>32007127.78735083</v>
          </cell>
          <cell r="T105">
            <v>31707177.639380686</v>
          </cell>
          <cell r="U105">
            <v>24493340.777248312</v>
          </cell>
          <cell r="V105">
            <v>13683277.011708735</v>
          </cell>
        </row>
        <row r="106">
          <cell r="R106">
            <v>28796712.362927184</v>
          </cell>
          <cell r="S106">
            <v>33094656.130546559</v>
          </cell>
          <cell r="T106">
            <v>34117860.91732391</v>
          </cell>
          <cell r="U106">
            <v>27519791.933975317</v>
          </cell>
          <cell r="V106">
            <v>14632305.453294372</v>
          </cell>
        </row>
        <row r="107">
          <cell r="R107">
            <v>31156499.533098273</v>
          </cell>
          <cell r="S107">
            <v>36365859.91011633</v>
          </cell>
          <cell r="T107">
            <v>39828158.697604075</v>
          </cell>
          <cell r="U107">
            <v>31935336.194578476</v>
          </cell>
          <cell r="V107">
            <v>17317345.735991504</v>
          </cell>
        </row>
        <row r="108">
          <cell r="R108">
            <v>33711796.926816903</v>
          </cell>
          <cell r="S108">
            <v>41404669.677928127</v>
          </cell>
          <cell r="T108">
            <v>44649532.024896875</v>
          </cell>
          <cell r="U108">
            <v>35587495.585946888</v>
          </cell>
          <cell r="V108">
            <v>18576530.364698224</v>
          </cell>
        </row>
        <row r="109">
          <cell r="R109">
            <v>36469921.119450621</v>
          </cell>
          <cell r="S109">
            <v>44596305.293546483</v>
          </cell>
          <cell r="T109">
            <v>47133635.08731547</v>
          </cell>
          <cell r="U109">
            <v>37437881.166374169</v>
          </cell>
          <cell r="V109">
            <v>18047627.171143759</v>
          </cell>
        </row>
        <row r="110">
          <cell r="R110">
            <v>39452439.814406</v>
          </cell>
          <cell r="S110">
            <v>47182129.38165693</v>
          </cell>
          <cell r="T110">
            <v>50039330.242410101</v>
          </cell>
          <cell r="U110">
            <v>37043947.517150462</v>
          </cell>
          <cell r="V110">
            <v>18589121.28764068</v>
          </cell>
        </row>
        <row r="111">
          <cell r="R111">
            <v>41611256.394834258</v>
          </cell>
          <cell r="S111">
            <v>48280755.292576633</v>
          </cell>
          <cell r="T111">
            <v>41785547.284219913</v>
          </cell>
          <cell r="U111">
            <v>31242323.316990122</v>
          </cell>
          <cell r="V111">
            <v>16420794.248868071</v>
          </cell>
        </row>
        <row r="112">
          <cell r="R112">
            <v>46155512.099728614</v>
          </cell>
          <cell r="S112">
            <v>53142984.980905436</v>
          </cell>
          <cell r="T112">
            <v>52980584.068895258</v>
          </cell>
          <cell r="U112">
            <v>41329274.306448415</v>
          </cell>
          <cell r="V112">
            <v>22136547.928794775</v>
          </cell>
        </row>
        <row r="113">
          <cell r="R113">
            <v>49920038.908231057</v>
          </cell>
          <cell r="S113">
            <v>56899480.863513313</v>
          </cell>
          <cell r="T113">
            <v>59107407.226271667</v>
          </cell>
          <cell r="U113">
            <v>47499814.604437605</v>
          </cell>
          <cell r="V113">
            <v>24698459.153586317</v>
          </cell>
        </row>
        <row r="114">
          <cell r="R114">
            <v>53980376.493868403</v>
          </cell>
          <cell r="S114">
            <v>64272939.304924101</v>
          </cell>
          <cell r="T114">
            <v>68950871.417706698</v>
          </cell>
          <cell r="U114">
            <v>53856069.226832122</v>
          </cell>
          <cell r="V114">
            <v>27588199.090589367</v>
          </cell>
        </row>
        <row r="115">
          <cell r="R115">
            <v>58376563.71487546</v>
          </cell>
          <cell r="S115">
            <v>70478655.298712701</v>
          </cell>
          <cell r="T115">
            <v>73782353.113578394</v>
          </cell>
          <cell r="U115">
            <v>57164309.942205086</v>
          </cell>
          <cell r="V115">
            <v>29218505.722688366</v>
          </cell>
        </row>
        <row r="116">
          <cell r="R116">
            <v>63112511.661623918</v>
          </cell>
          <cell r="S116">
            <v>75780388.441185147</v>
          </cell>
          <cell r="T116">
            <v>78495620.384699434</v>
          </cell>
          <cell r="U116">
            <v>60392511.568611555</v>
          </cell>
          <cell r="V116">
            <v>29807325.692658387</v>
          </cell>
        </row>
        <row r="117">
          <cell r="R117">
            <v>68245000.304738283</v>
          </cell>
          <cell r="S117">
            <v>80549908.787784666</v>
          </cell>
          <cell r="T117">
            <v>85255374.389245823</v>
          </cell>
          <cell r="U117">
            <v>62024506.820183396</v>
          </cell>
          <cell r="V117">
            <v>31704475.243471935</v>
          </cell>
        </row>
        <row r="118">
          <cell r="R118">
            <v>73768069.278191015</v>
          </cell>
          <cell r="S118">
            <v>87663747.774716392</v>
          </cell>
          <cell r="T118">
            <v>85388584.2516063</v>
          </cell>
          <cell r="U118">
            <v>67190365.115355432</v>
          </cell>
          <cell r="V118">
            <v>35740471.803617857</v>
          </cell>
        </row>
        <row r="119">
          <cell r="R119">
            <v>79758861.399031296</v>
          </cell>
          <cell r="S119">
            <v>90085658.243752047</v>
          </cell>
          <cell r="T119">
            <v>93988718.08794488</v>
          </cell>
          <cell r="U119">
            <v>73265820.553204447</v>
          </cell>
          <cell r="V119">
            <v>39014544.152154125</v>
          </cell>
        </row>
        <row r="120">
          <cell r="R120">
            <v>86198233.386955217</v>
          </cell>
          <cell r="S120">
            <v>102059799.78826463</v>
          </cell>
          <cell r="T120">
            <v>108698501.18594959</v>
          </cell>
          <cell r="U120">
            <v>85524930.864876926</v>
          </cell>
          <cell r="V120">
            <v>44057602.854122266</v>
          </cell>
        </row>
        <row r="121">
          <cell r="R121">
            <v>93181925.700165734</v>
          </cell>
          <cell r="S121">
            <v>112628253.2726137</v>
          </cell>
          <cell r="T121">
            <v>118186294.50627688</v>
          </cell>
          <cell r="U121">
            <v>93218418.907734647</v>
          </cell>
          <cell r="V121">
            <v>48771217.881057233</v>
          </cell>
        </row>
        <row r="122">
          <cell r="R122">
            <v>100694973.35263264</v>
          </cell>
          <cell r="S122">
            <v>120649263.07610033</v>
          </cell>
          <cell r="T122">
            <v>125782763.14096922</v>
          </cell>
          <cell r="U122">
            <v>98395854.337423995</v>
          </cell>
          <cell r="V122">
            <v>47812032.56691999</v>
          </cell>
        </row>
        <row r="123">
          <cell r="R123">
            <v>108833720.4313378</v>
          </cell>
          <cell r="S123">
            <v>130013995.40194766</v>
          </cell>
          <cell r="T123">
            <v>136619406.41059667</v>
          </cell>
          <cell r="U123">
            <v>101347771.58062762</v>
          </cell>
          <cell r="V123">
            <v>51183052.146378383</v>
          </cell>
        </row>
        <row r="124">
          <cell r="R124">
            <v>117598331.21485223</v>
          </cell>
          <cell r="S124">
            <v>140075915.2200819</v>
          </cell>
          <cell r="T124">
            <v>140450370.34404749</v>
          </cell>
          <cell r="U124">
            <v>106157034.42747809</v>
          </cell>
          <cell r="V124">
            <v>55087183.22404623</v>
          </cell>
        </row>
        <row r="125">
          <cell r="R125">
            <v>127081633.84316078</v>
          </cell>
          <cell r="S125">
            <v>144495297.71656933</v>
          </cell>
          <cell r="T125">
            <v>146197188.49794775</v>
          </cell>
          <cell r="U125">
            <v>112334750.02212483</v>
          </cell>
          <cell r="V125">
            <v>58572335.8275133</v>
          </cell>
        </row>
        <row r="126">
          <cell r="R126">
            <v>137303753.04896662</v>
          </cell>
          <cell r="S126">
            <v>159638534.59985745</v>
          </cell>
          <cell r="T126">
            <v>165686800.72501898</v>
          </cell>
          <cell r="U126">
            <v>131519092.78529558</v>
          </cell>
          <cell r="V126">
            <v>67205764.112914622</v>
          </cell>
        </row>
        <row r="127">
          <cell r="R127">
            <v>148351399.20697826</v>
          </cell>
          <cell r="S127">
            <v>175967561.17384127</v>
          </cell>
          <cell r="T127">
            <v>184775847.5171656</v>
          </cell>
          <cell r="U127">
            <v>141745822.42563325</v>
          </cell>
          <cell r="V127">
            <v>74252162.168602809</v>
          </cell>
        </row>
        <row r="128">
          <cell r="R128">
            <v>160270604.4699865</v>
          </cell>
          <cell r="S128">
            <v>190137989.44211754</v>
          </cell>
          <cell r="T128">
            <v>198103088.42790407</v>
          </cell>
          <cell r="U128">
            <v>156451709.58281136</v>
          </cell>
          <cell r="V128">
            <v>78991430.792231873</v>
          </cell>
        </row>
        <row r="129">
          <cell r="R129">
            <v>173138309.6189732</v>
          </cell>
          <cell r="S129">
            <v>206903976.55949718</v>
          </cell>
          <cell r="T129">
            <v>217818708.89553961</v>
          </cell>
          <cell r="U129">
            <v>166291318.17558238</v>
          </cell>
          <cell r="V129">
            <v>80983571.239155978</v>
          </cell>
        </row>
        <row r="130">
          <cell r="R130">
            <v>187033257.0984391</v>
          </cell>
          <cell r="S130">
            <v>223643088.83521646</v>
          </cell>
          <cell r="T130">
            <v>230634118.40598667</v>
          </cell>
          <cell r="U130">
            <v>166569275.80857092</v>
          </cell>
          <cell r="V130">
            <v>86134830.273483381</v>
          </cell>
        </row>
        <row r="131">
          <cell r="R131">
            <v>202018204.21139386</v>
          </cell>
          <cell r="S131">
            <v>234601724.38851535</v>
          </cell>
          <cell r="T131">
            <v>231624121.92816278</v>
          </cell>
          <cell r="U131">
            <v>179047778.5176478</v>
          </cell>
          <cell r="V131">
            <v>96560721.223419681</v>
          </cell>
        </row>
        <row r="132">
          <cell r="R132">
            <v>218212896.49698198</v>
          </cell>
          <cell r="S132">
            <v>248450935.37201446</v>
          </cell>
          <cell r="T132">
            <v>255981329.58168367</v>
          </cell>
          <cell r="U132">
            <v>201318726.10189989</v>
          </cell>
          <cell r="V132">
            <v>104159949.15622619</v>
          </cell>
        </row>
        <row r="133">
          <cell r="R133">
            <v>235660457.08548874</v>
          </cell>
          <cell r="S133">
            <v>277951127.43596876</v>
          </cell>
          <cell r="T133">
            <v>297212398.98468071</v>
          </cell>
          <cell r="U133">
            <v>233628134.06556571</v>
          </cell>
          <cell r="V133">
            <v>120254753.8631385</v>
          </cell>
        </row>
        <row r="134">
          <cell r="R134">
            <v>254531575.92194715</v>
          </cell>
          <cell r="S134">
            <v>308611702.64875937</v>
          </cell>
          <cell r="T134">
            <v>318977225.30144501</v>
          </cell>
          <cell r="U134">
            <v>248739434.11749482</v>
          </cell>
          <cell r="V134">
            <v>130355403.7416849</v>
          </cell>
        </row>
        <row r="135">
          <cell r="R135">
            <v>274843032.88773429</v>
          </cell>
          <cell r="S135">
            <v>322499606.22253013</v>
          </cell>
          <cell r="T135">
            <v>343570808.64744562</v>
          </cell>
          <cell r="U135">
            <v>266091452.92220595</v>
          </cell>
          <cell r="V135">
            <v>124350681.18232432</v>
          </cell>
        </row>
        <row r="136">
          <cell r="R136">
            <v>296837535.89225906</v>
          </cell>
          <cell r="S136">
            <v>358005967.42978019</v>
          </cell>
          <cell r="T136">
            <v>368412837.47469944</v>
          </cell>
          <cell r="U136">
            <v>265206421.88853317</v>
          </cell>
          <cell r="V136">
            <v>133540421.69266738</v>
          </cell>
        </row>
        <row r="137">
          <cell r="R137">
            <v>320571233.45056862</v>
          </cell>
          <cell r="S137">
            <v>379257881.36507785</v>
          </cell>
          <cell r="T137">
            <v>366939831.86173916</v>
          </cell>
          <cell r="U137">
            <v>275790472.43993831</v>
          </cell>
          <cell r="V137">
            <v>146965800.23942816</v>
          </cell>
        </row>
        <row r="138">
          <cell r="R138">
            <v>346283801.78172159</v>
          </cell>
          <cell r="S138">
            <v>380679502.20462888</v>
          </cell>
          <cell r="T138">
            <v>388625006.73549747</v>
          </cell>
          <cell r="U138">
            <v>304856041.98910081</v>
          </cell>
          <cell r="V138">
            <v>161024068.15388823</v>
          </cell>
        </row>
        <row r="139">
          <cell r="R139">
            <v>373918220.65197921</v>
          </cell>
          <cell r="S139">
            <v>440105334.66518438</v>
          </cell>
          <cell r="T139">
            <v>465523268.59250534</v>
          </cell>
          <cell r="U139">
            <v>367058404.3334412</v>
          </cell>
          <cell r="V139">
            <v>186043004.44113725</v>
          </cell>
        </row>
        <row r="140">
          <cell r="R140">
            <v>403849448.42326021</v>
          </cell>
          <cell r="S140">
            <v>483640905.03534907</v>
          </cell>
          <cell r="T140">
            <v>508018987.82005835</v>
          </cell>
          <cell r="U140">
            <v>394307775.2265321</v>
          </cell>
          <cell r="V140">
            <v>204821189.0745995</v>
          </cell>
        </row>
        <row r="141">
          <cell r="R141">
            <v>436045127.45014447</v>
          </cell>
          <cell r="S141">
            <v>517594805.54164892</v>
          </cell>
          <cell r="T141">
            <v>539401452.13729966</v>
          </cell>
          <cell r="U141">
            <v>424529646.05417603</v>
          </cell>
          <cell r="V141">
            <v>208596044.83025208</v>
          </cell>
        </row>
        <row r="142">
          <cell r="R142">
            <v>471043030.75286466</v>
          </cell>
          <cell r="S142">
            <v>561321887.34014881</v>
          </cell>
          <cell r="T142">
            <v>594633836.1120218</v>
          </cell>
          <cell r="U142">
            <v>437573315.92990059</v>
          </cell>
          <cell r="V142">
            <v>217195879.28675634</v>
          </cell>
        </row>
        <row r="143">
          <cell r="R143">
            <v>508764104.73160344</v>
          </cell>
          <cell r="S143">
            <v>606757958.70489919</v>
          </cell>
          <cell r="T143">
            <v>599693468.45748806</v>
          </cell>
          <cell r="U143">
            <v>445269997.89656454</v>
          </cell>
          <cell r="V143">
            <v>230941514.36185384</v>
          </cell>
        </row>
        <row r="144">
          <cell r="R144">
            <v>549552296.66704798</v>
          </cell>
          <cell r="S144">
            <v>621457090.48606956</v>
          </cell>
          <cell r="T144">
            <v>625078247.15202534</v>
          </cell>
          <cell r="U144">
            <v>484755814.92925966</v>
          </cell>
          <cell r="V144">
            <v>254430238.11035284</v>
          </cell>
        </row>
        <row r="145">
          <cell r="R145">
            <v>593510681.89027417</v>
          </cell>
          <cell r="S145">
            <v>686383100.30424893</v>
          </cell>
          <cell r="T145">
            <v>706911618.30767179</v>
          </cell>
          <cell r="U145">
            <v>557537044.16688299</v>
          </cell>
          <cell r="V145">
            <v>290656461.99275261</v>
          </cell>
        </row>
        <row r="146">
          <cell r="R146">
            <v>640998783.82727635</v>
          </cell>
          <cell r="S146">
            <v>761716450.45893025</v>
          </cell>
          <cell r="T146">
            <v>817670346.35370314</v>
          </cell>
          <cell r="U146">
            <v>628624104.36724317</v>
          </cell>
          <cell r="V146">
            <v>323263993.42937911</v>
          </cell>
        </row>
        <row r="147">
          <cell r="R147">
            <v>692215297.63442576</v>
          </cell>
          <cell r="S147">
            <v>828904334.13920128</v>
          </cell>
          <cell r="T147">
            <v>856140875.08089602</v>
          </cell>
          <cell r="U147">
            <v>666823195.15796649</v>
          </cell>
          <cell r="V147">
            <v>338704411.43656224</v>
          </cell>
        </row>
        <row r="148">
          <cell r="R148">
            <v>747494536.42980111</v>
          </cell>
          <cell r="S148">
            <v>880647728.20749533</v>
          </cell>
          <cell r="T148">
            <v>921306269.98215532</v>
          </cell>
          <cell r="U148">
            <v>708343303.14524758</v>
          </cell>
          <cell r="V148">
            <v>338949304.68870091</v>
          </cell>
        </row>
        <row r="149">
          <cell r="R149">
            <v>807155686.09827483</v>
          </cell>
          <cell r="S149">
            <v>957544999.09311438</v>
          </cell>
          <cell r="T149">
            <v>986885872.21872568</v>
          </cell>
          <cell r="U149">
            <v>713281435.71463525</v>
          </cell>
          <cell r="V149">
            <v>366636067.73114747</v>
          </cell>
        </row>
        <row r="150">
          <cell r="R150">
            <v>871493743.09575868</v>
          </cell>
          <cell r="S150">
            <v>1019929891.6958387</v>
          </cell>
          <cell r="T150">
            <v>994874415.5344857</v>
          </cell>
          <cell r="U150">
            <v>761639131.07386196</v>
          </cell>
          <cell r="V150">
            <v>401516468.32046384</v>
          </cell>
        </row>
        <row r="151">
          <cell r="R151">
            <v>940978379.9004128</v>
          </cell>
          <cell r="S151">
            <v>1065204514.442317</v>
          </cell>
          <cell r="T151">
            <v>1084234477.1945534</v>
          </cell>
          <cell r="U151">
            <v>862031555.35601258</v>
          </cell>
          <cell r="V151">
            <v>442859995.4019857</v>
          </cell>
        </row>
        <row r="152">
          <cell r="R152">
            <v>1015847745.7730021</v>
          </cell>
          <cell r="S152">
            <v>1193402830.5454664</v>
          </cell>
          <cell r="T152">
            <v>1275621889.8900378</v>
          </cell>
          <cell r="U152">
            <v>977033024.61285102</v>
          </cell>
          <cell r="V152">
            <v>500291601.75771511</v>
          </cell>
        </row>
        <row r="153">
          <cell r="R153">
            <v>1096758079.4474659</v>
          </cell>
          <cell r="S153">
            <v>1310972463.9795558</v>
          </cell>
          <cell r="T153">
            <v>1357004206.8555703</v>
          </cell>
          <cell r="U153">
            <v>1053873035.3729088</v>
          </cell>
          <cell r="V153">
            <v>547459145.95905328</v>
          </cell>
        </row>
        <row r="154">
          <cell r="R154">
            <v>1183869174.9973111</v>
          </cell>
          <cell r="S154">
            <v>1392427203.6182523</v>
          </cell>
          <cell r="T154">
            <v>1460306150.71229</v>
          </cell>
          <cell r="U154">
            <v>1133133530.9473276</v>
          </cell>
          <cell r="V154">
            <v>549828936.53006434</v>
          </cell>
        </row>
        <row r="155">
          <cell r="R155">
            <v>1278067831.8885465</v>
          </cell>
          <cell r="S155">
            <v>1534773973.3009586</v>
          </cell>
          <cell r="T155">
            <v>1581507302.9230602</v>
          </cell>
          <cell r="U155">
            <v>1161681627.041111</v>
          </cell>
          <cell r="V155">
            <v>581497699.29126143</v>
          </cell>
        </row>
        <row r="156">
          <cell r="R156">
            <v>1379407596.0633533</v>
          </cell>
          <cell r="S156">
            <v>1618964819.766633</v>
          </cell>
          <cell r="T156">
            <v>1597226714.6148555</v>
          </cell>
          <cell r="U156">
            <v>1198958736.6375918</v>
          </cell>
          <cell r="V156">
            <v>613890318.19876707</v>
          </cell>
        </row>
        <row r="157">
          <cell r="R157">
            <v>1489056182.3459175</v>
          </cell>
          <cell r="S157">
            <v>1666165372.2607632</v>
          </cell>
          <cell r="T157">
            <v>1681516488.9687178</v>
          </cell>
          <cell r="U157">
            <v>1274246429.8931265</v>
          </cell>
          <cell r="V157">
            <v>667564501.74695194</v>
          </cell>
        </row>
        <row r="158">
          <cell r="R158">
            <v>1606930027.1817174</v>
          </cell>
          <cell r="S158">
            <v>1885484454.5785885</v>
          </cell>
          <cell r="T158">
            <v>1956979515.4192977</v>
          </cell>
          <cell r="U158">
            <v>1530728835.3104742</v>
          </cell>
          <cell r="V158">
            <v>762202541.43369567</v>
          </cell>
        </row>
        <row r="159">
          <cell r="R159">
            <v>1734494569.294219</v>
          </cell>
          <cell r="S159">
            <v>2041964096.4808135</v>
          </cell>
          <cell r="T159">
            <v>2122498217.3875844</v>
          </cell>
          <cell r="U159">
            <v>1619946675.1289082</v>
          </cell>
          <cell r="V159">
            <v>827711925.73377872</v>
          </cell>
        </row>
        <row r="160">
          <cell r="R160">
            <v>1870480936.161207</v>
          </cell>
          <cell r="S160">
            <v>2195355150.0749211</v>
          </cell>
          <cell r="T160">
            <v>2267245225.9969311</v>
          </cell>
          <cell r="U160">
            <v>1749698712.5672097</v>
          </cell>
          <cell r="V160">
            <v>931519001.50795484</v>
          </cell>
        </row>
        <row r="161">
          <cell r="R161">
            <v>2016120851.9446719</v>
          </cell>
          <cell r="S161">
            <v>2382652330.9902091</v>
          </cell>
          <cell r="T161">
            <v>2466677571.7581611</v>
          </cell>
          <cell r="U161">
            <v>2007302109.4355738</v>
          </cell>
          <cell r="V161">
            <v>1183892650.2597451</v>
          </cell>
        </row>
        <row r="162">
          <cell r="R162">
            <v>2172631050.624248</v>
          </cell>
          <cell r="S162">
            <v>2543300924.7167683</v>
          </cell>
          <cell r="T162">
            <v>2850742363.6163077</v>
          </cell>
          <cell r="U162">
            <v>2442702126.9784479</v>
          </cell>
          <cell r="V162">
            <v>8048133522.0574369</v>
          </cell>
        </row>
        <row r="163">
          <cell r="R163">
            <v>2342691517.2294431</v>
          </cell>
          <cell r="S163">
            <v>3059974532.6629577</v>
          </cell>
          <cell r="T163">
            <v>3332192838.7523088</v>
          </cell>
          <cell r="U163">
            <v>10042259962.150953</v>
          </cell>
          <cell r="V163">
            <v>16179277152.191336</v>
          </cell>
        </row>
        <row r="164">
          <cell r="R164">
            <v>2525454263.5114069</v>
          </cell>
          <cell r="S164">
            <v>3202149820.9104915</v>
          </cell>
          <cell r="T164">
            <v>10027206493.84432</v>
          </cell>
          <cell r="U164">
            <v>16798568962.389708</v>
          </cell>
          <cell r="V164">
            <v>15958639392.243876</v>
          </cell>
        </row>
        <row r="165">
          <cell r="R165">
            <v>2722656437.0853829</v>
          </cell>
          <cell r="S165">
            <v>8651401213.4213295</v>
          </cell>
          <cell r="T165">
            <v>16423039134.444035</v>
          </cell>
          <cell r="U165">
            <v>17294378017.154011</v>
          </cell>
          <cell r="V165">
            <v>16652578999.530348</v>
          </cell>
        </row>
        <row r="166">
          <cell r="R166">
            <v>2924356541.7024794</v>
          </cell>
          <cell r="S166">
            <v>6797578709.7795753</v>
          </cell>
          <cell r="T166">
            <v>9041339904.6439857</v>
          </cell>
          <cell r="U166">
            <v>9721922230.7978897</v>
          </cell>
          <cell r="V166">
            <v>9251825154.9216442</v>
          </cell>
        </row>
        <row r="167">
          <cell r="R167">
            <v>3134247191.5597887</v>
          </cell>
          <cell r="S167">
            <v>4336840488.4084177</v>
          </cell>
          <cell r="T167">
            <v>5651773664.5319319</v>
          </cell>
          <cell r="U167">
            <v>6077207323.1609278</v>
          </cell>
          <cell r="V167">
            <v>5534424672.0261383</v>
          </cell>
        </row>
        <row r="168">
          <cell r="R168">
            <v>3359202420.1114588</v>
          </cell>
          <cell r="S168">
            <v>4648110060.0891399</v>
          </cell>
          <cell r="T168">
            <v>6057420634.92768</v>
          </cell>
          <cell r="U168">
            <v>6513389257.8117504</v>
          </cell>
          <cell r="V168">
            <v>6187718672.8948126</v>
          </cell>
        </row>
        <row r="169">
          <cell r="R169">
            <v>3600303464.3318229</v>
          </cell>
          <cell r="S169">
            <v>4981720526.7114563</v>
          </cell>
          <cell r="T169">
            <v>6492182292.9559631</v>
          </cell>
          <cell r="U169">
            <v>6980877480.2080755</v>
          </cell>
          <cell r="V169">
            <v>6631832484.17132</v>
          </cell>
        </row>
        <row r="170">
          <cell r="R170">
            <v>3858709165.316926</v>
          </cell>
          <cell r="S170">
            <v>5339275371.6614952</v>
          </cell>
          <cell r="T170">
            <v>6958148300.558816</v>
          </cell>
          <cell r="U170">
            <v>7481918951.020606</v>
          </cell>
          <cell r="V170">
            <v>7107821881.4432249</v>
          </cell>
        </row>
      </sheetData>
      <sheetData sheetId="32"/>
      <sheetData sheetId="33">
        <row r="5">
          <cell r="BC5">
            <v>200000</v>
          </cell>
        </row>
      </sheetData>
      <sheetData sheetId="34"/>
      <sheetData sheetId="35"/>
      <sheetData sheetId="36"/>
      <sheetData sheetId="37"/>
      <sheetData sheetId="38">
        <row r="5">
          <cell r="BJ5">
            <v>3000</v>
          </cell>
          <cell r="BK5">
            <v>3000</v>
          </cell>
          <cell r="BL5">
            <v>3000</v>
          </cell>
          <cell r="BM5">
            <v>3000</v>
          </cell>
          <cell r="BN5">
            <v>3000</v>
          </cell>
        </row>
        <row r="6">
          <cell r="BJ6">
            <v>4050</v>
          </cell>
          <cell r="BK6">
            <v>4050</v>
          </cell>
          <cell r="BL6">
            <v>4050</v>
          </cell>
          <cell r="BM6">
            <v>4050</v>
          </cell>
          <cell r="BN6">
            <v>4050</v>
          </cell>
        </row>
        <row r="7">
          <cell r="BJ7">
            <v>5100</v>
          </cell>
          <cell r="BK7">
            <v>5100</v>
          </cell>
          <cell r="BL7">
            <v>5100</v>
          </cell>
          <cell r="BM7">
            <v>5100</v>
          </cell>
          <cell r="BN7">
            <v>5100</v>
          </cell>
        </row>
        <row r="8">
          <cell r="BJ8">
            <v>6150</v>
          </cell>
          <cell r="BK8">
            <v>6150</v>
          </cell>
          <cell r="BL8">
            <v>6150</v>
          </cell>
          <cell r="BM8">
            <v>6150</v>
          </cell>
          <cell r="BN8">
            <v>6150</v>
          </cell>
        </row>
        <row r="9">
          <cell r="BJ9">
            <v>7200</v>
          </cell>
          <cell r="BK9">
            <v>7200</v>
          </cell>
          <cell r="BL9">
            <v>7200</v>
          </cell>
          <cell r="BM9">
            <v>7200</v>
          </cell>
          <cell r="BN9">
            <v>7200</v>
          </cell>
        </row>
        <row r="10">
          <cell r="BJ10">
            <v>8376</v>
          </cell>
          <cell r="BK10">
            <v>8376</v>
          </cell>
          <cell r="BL10">
            <v>8376</v>
          </cell>
          <cell r="BM10">
            <v>8376</v>
          </cell>
          <cell r="BN10">
            <v>8376</v>
          </cell>
        </row>
        <row r="11">
          <cell r="BJ11">
            <v>9552</v>
          </cell>
          <cell r="BK11">
            <v>9552</v>
          </cell>
          <cell r="BL11">
            <v>9552</v>
          </cell>
          <cell r="BM11">
            <v>9552</v>
          </cell>
          <cell r="BN11">
            <v>9552</v>
          </cell>
        </row>
        <row r="12">
          <cell r="BJ12">
            <v>10728</v>
          </cell>
          <cell r="BK12">
            <v>10728</v>
          </cell>
          <cell r="BL12">
            <v>10728</v>
          </cell>
          <cell r="BM12">
            <v>10728</v>
          </cell>
          <cell r="BN12">
            <v>10728</v>
          </cell>
        </row>
        <row r="13">
          <cell r="BJ13">
            <v>11904</v>
          </cell>
          <cell r="BK13">
            <v>11904</v>
          </cell>
          <cell r="BL13">
            <v>11904</v>
          </cell>
          <cell r="BM13">
            <v>11904</v>
          </cell>
          <cell r="BN13">
            <v>11904</v>
          </cell>
        </row>
        <row r="14">
          <cell r="BJ14">
            <v>13080</v>
          </cell>
          <cell r="BK14">
            <v>13080</v>
          </cell>
          <cell r="BL14">
            <v>13080</v>
          </cell>
          <cell r="BM14">
            <v>13080</v>
          </cell>
          <cell r="BN14">
            <v>13080</v>
          </cell>
        </row>
        <row r="15">
          <cell r="BJ15">
            <v>13903.2</v>
          </cell>
          <cell r="BK15">
            <v>13903.2</v>
          </cell>
          <cell r="BL15">
            <v>13903.2</v>
          </cell>
          <cell r="BM15">
            <v>13903.2</v>
          </cell>
          <cell r="BN15">
            <v>13903.2</v>
          </cell>
        </row>
        <row r="16">
          <cell r="BJ16">
            <v>14726.4</v>
          </cell>
          <cell r="BK16">
            <v>14726.4</v>
          </cell>
          <cell r="BL16">
            <v>14726.4</v>
          </cell>
          <cell r="BM16">
            <v>14726.4</v>
          </cell>
          <cell r="BN16">
            <v>14726.4</v>
          </cell>
        </row>
        <row r="17">
          <cell r="BJ17">
            <v>15549.6</v>
          </cell>
          <cell r="BK17">
            <v>15549.6</v>
          </cell>
          <cell r="BL17">
            <v>15549.6</v>
          </cell>
          <cell r="BM17">
            <v>15549.6</v>
          </cell>
          <cell r="BN17">
            <v>15549.6</v>
          </cell>
        </row>
        <row r="18">
          <cell r="BJ18">
            <v>16372.8</v>
          </cell>
          <cell r="BK18">
            <v>16372.8</v>
          </cell>
          <cell r="BL18">
            <v>16372.8</v>
          </cell>
          <cell r="BM18">
            <v>16372.8</v>
          </cell>
          <cell r="BN18">
            <v>16372.8</v>
          </cell>
        </row>
        <row r="19">
          <cell r="BJ19">
            <v>17196</v>
          </cell>
          <cell r="BK19">
            <v>17196</v>
          </cell>
          <cell r="BL19">
            <v>17196</v>
          </cell>
          <cell r="BM19">
            <v>17196</v>
          </cell>
          <cell r="BN19">
            <v>17196</v>
          </cell>
        </row>
        <row r="20">
          <cell r="BJ20">
            <v>18019.2</v>
          </cell>
          <cell r="BK20">
            <v>18019.2</v>
          </cell>
          <cell r="BL20">
            <v>18019.2</v>
          </cell>
          <cell r="BM20">
            <v>18019.2</v>
          </cell>
          <cell r="BN20">
            <v>18019.2</v>
          </cell>
        </row>
        <row r="21">
          <cell r="BJ21">
            <v>18842.400000000001</v>
          </cell>
          <cell r="BK21">
            <v>18842.400000000001</v>
          </cell>
          <cell r="BL21">
            <v>18842.400000000001</v>
          </cell>
          <cell r="BM21">
            <v>18842.400000000001</v>
          </cell>
          <cell r="BN21">
            <v>18842.400000000001</v>
          </cell>
        </row>
        <row r="22">
          <cell r="BJ22">
            <v>19665.599999999999</v>
          </cell>
          <cell r="BK22">
            <v>19665.599999999999</v>
          </cell>
          <cell r="BL22">
            <v>19665.599999999999</v>
          </cell>
          <cell r="BM22">
            <v>19665.599999999999</v>
          </cell>
          <cell r="BN22">
            <v>19665.599999999999</v>
          </cell>
        </row>
        <row r="23">
          <cell r="BJ23">
            <v>20488.8</v>
          </cell>
          <cell r="BK23">
            <v>20488.8</v>
          </cell>
          <cell r="BL23">
            <v>20488.8</v>
          </cell>
          <cell r="BM23">
            <v>20488.8</v>
          </cell>
          <cell r="BN23">
            <v>20488.8</v>
          </cell>
        </row>
        <row r="24">
          <cell r="BJ24">
            <v>21312</v>
          </cell>
          <cell r="BK24">
            <v>21312</v>
          </cell>
          <cell r="BL24">
            <v>21312</v>
          </cell>
          <cell r="BM24">
            <v>21312</v>
          </cell>
          <cell r="BN24">
            <v>21312</v>
          </cell>
        </row>
        <row r="25">
          <cell r="BJ25">
            <v>22464.5</v>
          </cell>
          <cell r="BK25">
            <v>22464.5</v>
          </cell>
          <cell r="BL25">
            <v>22464.5</v>
          </cell>
          <cell r="BM25">
            <v>22464.5</v>
          </cell>
          <cell r="BN25">
            <v>22464.5</v>
          </cell>
        </row>
        <row r="26">
          <cell r="BJ26">
            <v>23617</v>
          </cell>
          <cell r="BK26">
            <v>23617</v>
          </cell>
          <cell r="BL26">
            <v>23617</v>
          </cell>
          <cell r="BM26">
            <v>23617</v>
          </cell>
          <cell r="BN26">
            <v>23617</v>
          </cell>
        </row>
        <row r="27">
          <cell r="BJ27">
            <v>24769.5</v>
          </cell>
          <cell r="BK27">
            <v>24769.5</v>
          </cell>
          <cell r="BL27">
            <v>24769.5</v>
          </cell>
          <cell r="BM27">
            <v>24769.5</v>
          </cell>
          <cell r="BN27">
            <v>24769.5</v>
          </cell>
        </row>
        <row r="28">
          <cell r="BJ28">
            <v>25922</v>
          </cell>
          <cell r="BK28">
            <v>25922</v>
          </cell>
          <cell r="BL28">
            <v>25922</v>
          </cell>
          <cell r="BM28">
            <v>25922</v>
          </cell>
          <cell r="BN28">
            <v>25922</v>
          </cell>
        </row>
        <row r="29">
          <cell r="BJ29">
            <v>27074.5</v>
          </cell>
          <cell r="BK29">
            <v>27074.5</v>
          </cell>
          <cell r="BL29">
            <v>27074.5</v>
          </cell>
          <cell r="BM29">
            <v>27074.5</v>
          </cell>
          <cell r="BN29">
            <v>27074.5</v>
          </cell>
        </row>
        <row r="30">
          <cell r="BJ30">
            <v>28227</v>
          </cell>
          <cell r="BK30">
            <v>28227</v>
          </cell>
          <cell r="BL30">
            <v>28227</v>
          </cell>
          <cell r="BM30">
            <v>28227</v>
          </cell>
          <cell r="BN30">
            <v>28227</v>
          </cell>
        </row>
        <row r="31">
          <cell r="BJ31">
            <v>29379.5</v>
          </cell>
          <cell r="BK31">
            <v>29379.5</v>
          </cell>
          <cell r="BL31">
            <v>29379.5</v>
          </cell>
          <cell r="BM31">
            <v>29379.5</v>
          </cell>
          <cell r="BN31">
            <v>29379.5</v>
          </cell>
        </row>
        <row r="32">
          <cell r="BJ32">
            <v>30532</v>
          </cell>
          <cell r="BK32">
            <v>30532</v>
          </cell>
          <cell r="BL32">
            <v>30532</v>
          </cell>
          <cell r="BM32">
            <v>30532</v>
          </cell>
          <cell r="BN32">
            <v>30532</v>
          </cell>
        </row>
        <row r="33">
          <cell r="BJ33">
            <v>31684.5</v>
          </cell>
          <cell r="BK33">
            <v>31684.5</v>
          </cell>
          <cell r="BL33">
            <v>31684.5</v>
          </cell>
          <cell r="BM33">
            <v>31684.5</v>
          </cell>
          <cell r="BN33">
            <v>31684.5</v>
          </cell>
        </row>
        <row r="34">
          <cell r="BJ34">
            <v>32837</v>
          </cell>
          <cell r="BK34">
            <v>32837</v>
          </cell>
          <cell r="BL34">
            <v>32837</v>
          </cell>
          <cell r="BM34">
            <v>32837</v>
          </cell>
          <cell r="BN34">
            <v>32837</v>
          </cell>
        </row>
        <row r="35">
          <cell r="BJ35">
            <v>34450.5</v>
          </cell>
          <cell r="BK35">
            <v>34450.5</v>
          </cell>
          <cell r="BL35">
            <v>34450.5</v>
          </cell>
          <cell r="BM35">
            <v>34450.5</v>
          </cell>
          <cell r="BN35">
            <v>34450.5</v>
          </cell>
        </row>
        <row r="36">
          <cell r="BJ36">
            <v>36064</v>
          </cell>
          <cell r="BK36">
            <v>36064</v>
          </cell>
          <cell r="BL36">
            <v>36064</v>
          </cell>
          <cell r="BM36">
            <v>36064</v>
          </cell>
          <cell r="BN36">
            <v>36064</v>
          </cell>
        </row>
        <row r="37">
          <cell r="BJ37">
            <v>37677.5</v>
          </cell>
          <cell r="BK37">
            <v>37677.5</v>
          </cell>
          <cell r="BL37">
            <v>37677.5</v>
          </cell>
          <cell r="BM37">
            <v>37677.5</v>
          </cell>
          <cell r="BN37">
            <v>37677.5</v>
          </cell>
        </row>
        <row r="38">
          <cell r="BJ38">
            <v>39291</v>
          </cell>
          <cell r="BK38">
            <v>39291</v>
          </cell>
          <cell r="BL38">
            <v>39291</v>
          </cell>
          <cell r="BM38">
            <v>39291</v>
          </cell>
          <cell r="BN38">
            <v>39291</v>
          </cell>
        </row>
        <row r="39">
          <cell r="BJ39">
            <v>40904.5</v>
          </cell>
          <cell r="BK39">
            <v>40904.5</v>
          </cell>
          <cell r="BL39">
            <v>40904.5</v>
          </cell>
          <cell r="BM39">
            <v>40904.5</v>
          </cell>
          <cell r="BN39">
            <v>40904.5</v>
          </cell>
        </row>
        <row r="40">
          <cell r="BJ40">
            <v>42518</v>
          </cell>
          <cell r="BK40">
            <v>42518</v>
          </cell>
          <cell r="BL40">
            <v>42518</v>
          </cell>
          <cell r="BM40">
            <v>42518</v>
          </cell>
          <cell r="BN40">
            <v>42518</v>
          </cell>
        </row>
        <row r="41">
          <cell r="BJ41">
            <v>44131.5</v>
          </cell>
          <cell r="BK41">
            <v>44131.5</v>
          </cell>
          <cell r="BL41">
            <v>44131.5</v>
          </cell>
          <cell r="BM41">
            <v>44131.5</v>
          </cell>
          <cell r="BN41">
            <v>44131.5</v>
          </cell>
        </row>
        <row r="42">
          <cell r="BJ42">
            <v>45745</v>
          </cell>
          <cell r="BK42">
            <v>45745</v>
          </cell>
          <cell r="BL42">
            <v>45745</v>
          </cell>
          <cell r="BM42">
            <v>45745</v>
          </cell>
          <cell r="BN42">
            <v>45745</v>
          </cell>
        </row>
        <row r="43">
          <cell r="BJ43">
            <v>47358.5</v>
          </cell>
          <cell r="BK43">
            <v>47358.5</v>
          </cell>
          <cell r="BL43">
            <v>47358.5</v>
          </cell>
          <cell r="BM43">
            <v>47358.5</v>
          </cell>
          <cell r="BN43">
            <v>47358.5</v>
          </cell>
        </row>
        <row r="44">
          <cell r="BJ44">
            <v>48972</v>
          </cell>
          <cell r="BK44">
            <v>48972</v>
          </cell>
          <cell r="BL44">
            <v>48972</v>
          </cell>
          <cell r="BM44">
            <v>48972</v>
          </cell>
          <cell r="BN44">
            <v>48972</v>
          </cell>
        </row>
        <row r="45">
          <cell r="BJ45">
            <v>51230.9</v>
          </cell>
          <cell r="BK45">
            <v>51230.9</v>
          </cell>
          <cell r="BL45">
            <v>51230.9</v>
          </cell>
          <cell r="BM45">
            <v>51230.9</v>
          </cell>
          <cell r="BN45">
            <v>51230.9</v>
          </cell>
        </row>
        <row r="46">
          <cell r="BJ46">
            <v>53489.8</v>
          </cell>
          <cell r="BK46">
            <v>53489.8</v>
          </cell>
          <cell r="BL46">
            <v>53489.8</v>
          </cell>
          <cell r="BM46">
            <v>53489.8</v>
          </cell>
          <cell r="BN46">
            <v>53489.8</v>
          </cell>
        </row>
        <row r="47">
          <cell r="BJ47">
            <v>55748.7</v>
          </cell>
          <cell r="BK47">
            <v>55748.7</v>
          </cell>
          <cell r="BL47">
            <v>55748.7</v>
          </cell>
          <cell r="BM47">
            <v>55748.7</v>
          </cell>
          <cell r="BN47">
            <v>55748.7</v>
          </cell>
        </row>
        <row r="48">
          <cell r="BJ48">
            <v>58007.6</v>
          </cell>
          <cell r="BK48">
            <v>58007.6</v>
          </cell>
          <cell r="BL48">
            <v>58007.6</v>
          </cell>
          <cell r="BM48">
            <v>58007.6</v>
          </cell>
          <cell r="BN48">
            <v>58007.6</v>
          </cell>
        </row>
        <row r="49">
          <cell r="BJ49">
            <v>60266.5</v>
          </cell>
          <cell r="BK49">
            <v>60266.5</v>
          </cell>
          <cell r="BL49">
            <v>60266.5</v>
          </cell>
          <cell r="BM49">
            <v>60266.5</v>
          </cell>
          <cell r="BN49">
            <v>60266.5</v>
          </cell>
        </row>
        <row r="50">
          <cell r="BJ50">
            <v>62525.4</v>
          </cell>
          <cell r="BK50">
            <v>62525.4</v>
          </cell>
          <cell r="BL50">
            <v>62525.4</v>
          </cell>
          <cell r="BM50">
            <v>62525.4</v>
          </cell>
          <cell r="BN50">
            <v>62525.4</v>
          </cell>
        </row>
        <row r="51">
          <cell r="BJ51">
            <v>64784.3</v>
          </cell>
          <cell r="BK51">
            <v>64784.3</v>
          </cell>
          <cell r="BL51">
            <v>64784.3</v>
          </cell>
          <cell r="BM51">
            <v>64784.3</v>
          </cell>
          <cell r="BN51">
            <v>64784.3</v>
          </cell>
        </row>
        <row r="52">
          <cell r="BJ52">
            <v>67043.199999999997</v>
          </cell>
          <cell r="BK52">
            <v>67043.199999999997</v>
          </cell>
          <cell r="BL52">
            <v>67043.199999999997</v>
          </cell>
          <cell r="BM52">
            <v>67043.199999999997</v>
          </cell>
          <cell r="BN52">
            <v>67043.199999999997</v>
          </cell>
        </row>
        <row r="53">
          <cell r="BJ53">
            <v>69302.100000000006</v>
          </cell>
          <cell r="BK53">
            <v>69302.100000000006</v>
          </cell>
          <cell r="BL53">
            <v>69302.100000000006</v>
          </cell>
          <cell r="BM53">
            <v>69302.100000000006</v>
          </cell>
          <cell r="BN53">
            <v>69302.100000000006</v>
          </cell>
        </row>
        <row r="54">
          <cell r="BJ54">
            <v>71561</v>
          </cell>
          <cell r="BK54">
            <v>71561</v>
          </cell>
          <cell r="BL54">
            <v>71561</v>
          </cell>
          <cell r="BM54">
            <v>71561</v>
          </cell>
          <cell r="BN54">
            <v>71561</v>
          </cell>
        </row>
        <row r="55">
          <cell r="BJ55">
            <v>74723.5</v>
          </cell>
          <cell r="BK55">
            <v>74723.5</v>
          </cell>
          <cell r="BL55">
            <v>74723.5</v>
          </cell>
          <cell r="BM55">
            <v>74723.5</v>
          </cell>
          <cell r="BN55">
            <v>74723.5</v>
          </cell>
        </row>
        <row r="56">
          <cell r="BJ56">
            <v>77886</v>
          </cell>
          <cell r="BK56">
            <v>77886</v>
          </cell>
          <cell r="BL56">
            <v>77886</v>
          </cell>
          <cell r="BM56">
            <v>77886</v>
          </cell>
          <cell r="BN56">
            <v>77886</v>
          </cell>
        </row>
        <row r="57">
          <cell r="BJ57">
            <v>81048.5</v>
          </cell>
          <cell r="BK57">
            <v>81048.5</v>
          </cell>
          <cell r="BL57">
            <v>81048.5</v>
          </cell>
          <cell r="BM57">
            <v>81048.5</v>
          </cell>
          <cell r="BN57">
            <v>81048.5</v>
          </cell>
        </row>
        <row r="58">
          <cell r="BJ58">
            <v>84211</v>
          </cell>
          <cell r="BK58">
            <v>84211</v>
          </cell>
          <cell r="BL58">
            <v>84211</v>
          </cell>
          <cell r="BM58">
            <v>84211</v>
          </cell>
          <cell r="BN58">
            <v>84211</v>
          </cell>
        </row>
        <row r="59">
          <cell r="BJ59">
            <v>87373.5</v>
          </cell>
          <cell r="BK59">
            <v>87373.5</v>
          </cell>
          <cell r="BL59">
            <v>87373.5</v>
          </cell>
          <cell r="BM59">
            <v>87373.5</v>
          </cell>
          <cell r="BN59">
            <v>87373.5</v>
          </cell>
        </row>
        <row r="60">
          <cell r="BJ60">
            <v>90536</v>
          </cell>
          <cell r="BK60">
            <v>90536</v>
          </cell>
          <cell r="BL60">
            <v>90536</v>
          </cell>
          <cell r="BM60">
            <v>90536</v>
          </cell>
          <cell r="BN60">
            <v>90536</v>
          </cell>
        </row>
        <row r="61">
          <cell r="BJ61">
            <v>93698.5</v>
          </cell>
          <cell r="BK61">
            <v>93698.5</v>
          </cell>
          <cell r="BL61">
            <v>93698.5</v>
          </cell>
          <cell r="BM61">
            <v>93698.5</v>
          </cell>
          <cell r="BN61">
            <v>93698.5</v>
          </cell>
        </row>
        <row r="62">
          <cell r="BJ62">
            <v>96861</v>
          </cell>
          <cell r="BK62">
            <v>96861</v>
          </cell>
          <cell r="BL62">
            <v>96861</v>
          </cell>
          <cell r="BM62">
            <v>96861</v>
          </cell>
          <cell r="BN62">
            <v>96861</v>
          </cell>
        </row>
        <row r="63">
          <cell r="BJ63">
            <v>100023.5</v>
          </cell>
          <cell r="BK63">
            <v>100023.5</v>
          </cell>
          <cell r="BL63">
            <v>100023.5</v>
          </cell>
          <cell r="BM63">
            <v>100023.5</v>
          </cell>
          <cell r="BN63">
            <v>100023.5</v>
          </cell>
        </row>
        <row r="64">
          <cell r="BJ64">
            <v>103186</v>
          </cell>
          <cell r="BK64">
            <v>103186</v>
          </cell>
          <cell r="BL64">
            <v>103186</v>
          </cell>
          <cell r="BM64">
            <v>103186</v>
          </cell>
          <cell r="BN64">
            <v>103186</v>
          </cell>
        </row>
        <row r="65">
          <cell r="BJ65">
            <v>107613.5</v>
          </cell>
          <cell r="BK65">
            <v>107613.5</v>
          </cell>
          <cell r="BL65">
            <v>107613.5</v>
          </cell>
          <cell r="BM65">
            <v>107613.5</v>
          </cell>
          <cell r="BN65">
            <v>107613.5</v>
          </cell>
        </row>
        <row r="66">
          <cell r="BJ66">
            <v>112041</v>
          </cell>
          <cell r="BK66">
            <v>112041</v>
          </cell>
          <cell r="BL66">
            <v>112041</v>
          </cell>
          <cell r="BM66">
            <v>112041</v>
          </cell>
          <cell r="BN66">
            <v>112041</v>
          </cell>
        </row>
        <row r="67">
          <cell r="BJ67">
            <v>116468.5</v>
          </cell>
          <cell r="BK67">
            <v>116468.5</v>
          </cell>
          <cell r="BL67">
            <v>116468.5</v>
          </cell>
          <cell r="BM67">
            <v>116468.5</v>
          </cell>
          <cell r="BN67">
            <v>116468.5</v>
          </cell>
        </row>
        <row r="68">
          <cell r="BJ68">
            <v>120896</v>
          </cell>
          <cell r="BK68">
            <v>120896</v>
          </cell>
          <cell r="BL68">
            <v>120896</v>
          </cell>
          <cell r="BM68">
            <v>120896</v>
          </cell>
          <cell r="BN68">
            <v>120896</v>
          </cell>
        </row>
        <row r="69">
          <cell r="BJ69">
            <v>125323.5</v>
          </cell>
          <cell r="BK69">
            <v>125323.5</v>
          </cell>
          <cell r="BL69">
            <v>125323.5</v>
          </cell>
          <cell r="BM69">
            <v>125323.5</v>
          </cell>
          <cell r="BN69">
            <v>125323.5</v>
          </cell>
        </row>
        <row r="70">
          <cell r="BJ70">
            <v>129751</v>
          </cell>
          <cell r="BK70">
            <v>129751</v>
          </cell>
          <cell r="BL70">
            <v>129751</v>
          </cell>
          <cell r="BM70">
            <v>129751</v>
          </cell>
          <cell r="BN70">
            <v>129751</v>
          </cell>
        </row>
        <row r="71">
          <cell r="BJ71">
            <v>134178.5</v>
          </cell>
          <cell r="BK71">
            <v>134178.5</v>
          </cell>
          <cell r="BL71">
            <v>134178.5</v>
          </cell>
          <cell r="BM71">
            <v>134178.5</v>
          </cell>
          <cell r="BN71">
            <v>134178.5</v>
          </cell>
        </row>
        <row r="72">
          <cell r="BJ72">
            <v>138606</v>
          </cell>
          <cell r="BK72">
            <v>138606</v>
          </cell>
          <cell r="BL72">
            <v>138606</v>
          </cell>
          <cell r="BM72">
            <v>138606</v>
          </cell>
          <cell r="BN72">
            <v>138606</v>
          </cell>
        </row>
        <row r="73">
          <cell r="BJ73">
            <v>143033.5</v>
          </cell>
          <cell r="BK73">
            <v>143033.5</v>
          </cell>
          <cell r="BL73">
            <v>143033.5</v>
          </cell>
          <cell r="BM73">
            <v>143033.5</v>
          </cell>
          <cell r="BN73">
            <v>143033.5</v>
          </cell>
        </row>
        <row r="74">
          <cell r="BJ74">
            <v>147461</v>
          </cell>
          <cell r="BK74">
            <v>147461</v>
          </cell>
          <cell r="BL74">
            <v>147461</v>
          </cell>
          <cell r="BM74">
            <v>147461</v>
          </cell>
          <cell r="BN74">
            <v>147461</v>
          </cell>
        </row>
        <row r="75">
          <cell r="BJ75">
            <v>153659.5</v>
          </cell>
          <cell r="BK75">
            <v>153659.5</v>
          </cell>
          <cell r="BL75">
            <v>153659.5</v>
          </cell>
          <cell r="BM75">
            <v>153659.5</v>
          </cell>
          <cell r="BN75">
            <v>153659.5</v>
          </cell>
        </row>
        <row r="76">
          <cell r="BJ76">
            <v>159858</v>
          </cell>
          <cell r="BK76">
            <v>159858</v>
          </cell>
          <cell r="BL76">
            <v>159858</v>
          </cell>
          <cell r="BM76">
            <v>159858</v>
          </cell>
          <cell r="BN76">
            <v>159858</v>
          </cell>
        </row>
        <row r="77">
          <cell r="BJ77">
            <v>166056.5</v>
          </cell>
          <cell r="BK77">
            <v>166056.5</v>
          </cell>
          <cell r="BL77">
            <v>166056.5</v>
          </cell>
          <cell r="BM77">
            <v>166056.5</v>
          </cell>
          <cell r="BN77">
            <v>166056.5</v>
          </cell>
        </row>
        <row r="78">
          <cell r="BJ78">
            <v>172255</v>
          </cell>
          <cell r="BK78">
            <v>172255</v>
          </cell>
          <cell r="BL78">
            <v>172255</v>
          </cell>
          <cell r="BM78">
            <v>172255</v>
          </cell>
          <cell r="BN78">
            <v>172255</v>
          </cell>
        </row>
        <row r="79">
          <cell r="BJ79">
            <v>178453.5</v>
          </cell>
          <cell r="BK79">
            <v>178453.5</v>
          </cell>
          <cell r="BL79">
            <v>178453.5</v>
          </cell>
          <cell r="BM79">
            <v>178453.5</v>
          </cell>
          <cell r="BN79">
            <v>178453.5</v>
          </cell>
        </row>
        <row r="80">
          <cell r="BJ80">
            <v>184652</v>
          </cell>
          <cell r="BK80">
            <v>184652</v>
          </cell>
          <cell r="BL80">
            <v>184652</v>
          </cell>
          <cell r="BM80">
            <v>184652</v>
          </cell>
          <cell r="BN80">
            <v>184652</v>
          </cell>
        </row>
        <row r="81">
          <cell r="BJ81">
            <v>190850.5</v>
          </cell>
          <cell r="BK81">
            <v>190850.5</v>
          </cell>
          <cell r="BL81">
            <v>190850.5</v>
          </cell>
          <cell r="BM81">
            <v>190850.5</v>
          </cell>
          <cell r="BN81">
            <v>190850.5</v>
          </cell>
        </row>
        <row r="82">
          <cell r="BJ82">
            <v>197049</v>
          </cell>
          <cell r="BK82">
            <v>197049</v>
          </cell>
          <cell r="BL82">
            <v>197049</v>
          </cell>
          <cell r="BM82">
            <v>197049</v>
          </cell>
          <cell r="BN82">
            <v>197049</v>
          </cell>
        </row>
        <row r="83">
          <cell r="BJ83">
            <v>203247.5</v>
          </cell>
          <cell r="BK83">
            <v>203247.5</v>
          </cell>
          <cell r="BL83">
            <v>203247.5</v>
          </cell>
          <cell r="BM83">
            <v>203247.5</v>
          </cell>
          <cell r="BN83">
            <v>203247.5</v>
          </cell>
        </row>
        <row r="84">
          <cell r="BJ84">
            <v>209446</v>
          </cell>
          <cell r="BK84">
            <v>209446</v>
          </cell>
          <cell r="BL84">
            <v>209446</v>
          </cell>
          <cell r="BM84">
            <v>209446</v>
          </cell>
          <cell r="BN84">
            <v>209446</v>
          </cell>
        </row>
        <row r="85">
          <cell r="BJ85">
            <v>218123.9</v>
          </cell>
          <cell r="BK85">
            <v>218123.9</v>
          </cell>
          <cell r="BL85">
            <v>218123.9</v>
          </cell>
          <cell r="BM85">
            <v>218123.9</v>
          </cell>
          <cell r="BN85">
            <v>218123.9</v>
          </cell>
        </row>
        <row r="86">
          <cell r="BJ86">
            <v>226801.8</v>
          </cell>
          <cell r="BK86">
            <v>226801.8</v>
          </cell>
          <cell r="BL86">
            <v>226801.8</v>
          </cell>
          <cell r="BM86">
            <v>226801.8</v>
          </cell>
          <cell r="BN86">
            <v>226801.8</v>
          </cell>
        </row>
        <row r="87">
          <cell r="BJ87">
            <v>235479.7</v>
          </cell>
          <cell r="BK87">
            <v>235479.7</v>
          </cell>
          <cell r="BL87">
            <v>235479.7</v>
          </cell>
          <cell r="BM87">
            <v>235479.7</v>
          </cell>
          <cell r="BN87">
            <v>235479.7</v>
          </cell>
        </row>
        <row r="88">
          <cell r="BJ88">
            <v>244157.6</v>
          </cell>
          <cell r="BK88">
            <v>244157.6</v>
          </cell>
          <cell r="BL88">
            <v>244157.6</v>
          </cell>
          <cell r="BM88">
            <v>244157.6</v>
          </cell>
          <cell r="BN88">
            <v>244157.6</v>
          </cell>
        </row>
        <row r="89">
          <cell r="BJ89">
            <v>252835.5</v>
          </cell>
          <cell r="BK89">
            <v>252835.5</v>
          </cell>
          <cell r="BL89">
            <v>252835.5</v>
          </cell>
          <cell r="BM89">
            <v>252835.5</v>
          </cell>
          <cell r="BN89">
            <v>252835.5</v>
          </cell>
        </row>
        <row r="90">
          <cell r="BJ90">
            <v>261513.4</v>
          </cell>
          <cell r="BK90">
            <v>261513.4</v>
          </cell>
          <cell r="BL90">
            <v>261513.4</v>
          </cell>
          <cell r="BM90">
            <v>261513.4</v>
          </cell>
          <cell r="BN90">
            <v>261513.4</v>
          </cell>
        </row>
        <row r="91">
          <cell r="BJ91">
            <v>270191.3</v>
          </cell>
          <cell r="BK91">
            <v>270191.3</v>
          </cell>
          <cell r="BL91">
            <v>270191.3</v>
          </cell>
          <cell r="BM91">
            <v>270191.3</v>
          </cell>
          <cell r="BN91">
            <v>270191.3</v>
          </cell>
        </row>
        <row r="92">
          <cell r="BJ92">
            <v>278869.2</v>
          </cell>
          <cell r="BK92">
            <v>278869.2</v>
          </cell>
          <cell r="BL92">
            <v>278869.2</v>
          </cell>
          <cell r="BM92">
            <v>278869.2</v>
          </cell>
          <cell r="BN92">
            <v>278869.2</v>
          </cell>
        </row>
        <row r="93">
          <cell r="BJ93">
            <v>287547.09999999998</v>
          </cell>
          <cell r="BK93">
            <v>287547.09999999998</v>
          </cell>
          <cell r="BL93">
            <v>287547.09999999998</v>
          </cell>
          <cell r="BM93">
            <v>287547.09999999998</v>
          </cell>
          <cell r="BN93">
            <v>287547.09999999998</v>
          </cell>
        </row>
        <row r="94">
          <cell r="BJ94">
            <v>296225</v>
          </cell>
          <cell r="BK94">
            <v>296225</v>
          </cell>
          <cell r="BL94">
            <v>296225</v>
          </cell>
          <cell r="BM94">
            <v>296225</v>
          </cell>
          <cell r="BN94">
            <v>296225</v>
          </cell>
        </row>
        <row r="95">
          <cell r="BJ95">
            <v>308374.09999999998</v>
          </cell>
          <cell r="BK95">
            <v>308374.09999999998</v>
          </cell>
          <cell r="BL95">
            <v>308374.09999999998</v>
          </cell>
          <cell r="BM95">
            <v>308374.09999999998</v>
          </cell>
          <cell r="BN95">
            <v>308374.09999999998</v>
          </cell>
        </row>
        <row r="96">
          <cell r="BJ96">
            <v>320523.2</v>
          </cell>
          <cell r="BK96">
            <v>320523.2</v>
          </cell>
          <cell r="BL96">
            <v>320523.2</v>
          </cell>
          <cell r="BM96">
            <v>320523.2</v>
          </cell>
          <cell r="BN96">
            <v>320523.2</v>
          </cell>
        </row>
        <row r="97">
          <cell r="BJ97">
            <v>332672.3</v>
          </cell>
          <cell r="BK97">
            <v>332672.3</v>
          </cell>
          <cell r="BL97">
            <v>332672.3</v>
          </cell>
          <cell r="BM97">
            <v>332672.3</v>
          </cell>
          <cell r="BN97">
            <v>332672.3</v>
          </cell>
        </row>
        <row r="98">
          <cell r="BJ98">
            <v>344821.4</v>
          </cell>
          <cell r="BK98">
            <v>344821.4</v>
          </cell>
          <cell r="BL98">
            <v>344821.4</v>
          </cell>
          <cell r="BM98">
            <v>344821.4</v>
          </cell>
          <cell r="BN98">
            <v>344821.4</v>
          </cell>
        </row>
        <row r="99">
          <cell r="BJ99">
            <v>356970.5</v>
          </cell>
          <cell r="BK99">
            <v>356970.5</v>
          </cell>
          <cell r="BL99">
            <v>356970.5</v>
          </cell>
          <cell r="BM99">
            <v>356970.5</v>
          </cell>
          <cell r="BN99">
            <v>356970.5</v>
          </cell>
        </row>
        <row r="100">
          <cell r="BJ100">
            <v>369119.6</v>
          </cell>
          <cell r="BK100">
            <v>369119.6</v>
          </cell>
          <cell r="BL100">
            <v>369119.6</v>
          </cell>
          <cell r="BM100">
            <v>369119.6</v>
          </cell>
          <cell r="BN100">
            <v>369119.6</v>
          </cell>
        </row>
        <row r="101">
          <cell r="BJ101">
            <v>381268.7</v>
          </cell>
          <cell r="BK101">
            <v>381268.7</v>
          </cell>
          <cell r="BL101">
            <v>381268.7</v>
          </cell>
          <cell r="BM101">
            <v>381268.7</v>
          </cell>
          <cell r="BN101">
            <v>381268.7</v>
          </cell>
        </row>
        <row r="102">
          <cell r="BJ102">
            <v>393417.8</v>
          </cell>
          <cell r="BK102">
            <v>393417.8</v>
          </cell>
          <cell r="BL102">
            <v>393417.8</v>
          </cell>
          <cell r="BM102">
            <v>393417.8</v>
          </cell>
          <cell r="BN102">
            <v>393417.8</v>
          </cell>
        </row>
        <row r="103">
          <cell r="BJ103">
            <v>405566.9</v>
          </cell>
          <cell r="BK103">
            <v>405566.9</v>
          </cell>
          <cell r="BL103">
            <v>405566.9</v>
          </cell>
          <cell r="BM103">
            <v>405566.9</v>
          </cell>
          <cell r="BN103">
            <v>405566.9</v>
          </cell>
        </row>
        <row r="104">
          <cell r="BJ104">
            <v>417716</v>
          </cell>
          <cell r="BK104">
            <v>417716</v>
          </cell>
          <cell r="BL104">
            <v>417716</v>
          </cell>
          <cell r="BM104">
            <v>417716</v>
          </cell>
          <cell r="BN104">
            <v>417716</v>
          </cell>
        </row>
        <row r="105">
          <cell r="BJ105">
            <v>434724.7</v>
          </cell>
          <cell r="BK105">
            <v>434724.7</v>
          </cell>
          <cell r="BL105">
            <v>434724.7</v>
          </cell>
          <cell r="BM105">
            <v>434724.7</v>
          </cell>
          <cell r="BN105">
            <v>434724.7</v>
          </cell>
        </row>
        <row r="106">
          <cell r="BJ106">
            <v>451733.4</v>
          </cell>
          <cell r="BK106">
            <v>451733.4</v>
          </cell>
          <cell r="BL106">
            <v>451733.4</v>
          </cell>
          <cell r="BM106">
            <v>451733.4</v>
          </cell>
          <cell r="BN106">
            <v>451733.4</v>
          </cell>
        </row>
        <row r="107">
          <cell r="BJ107">
            <v>468742.1</v>
          </cell>
          <cell r="BK107">
            <v>468742.1</v>
          </cell>
          <cell r="BL107">
            <v>468742.1</v>
          </cell>
          <cell r="BM107">
            <v>468742.1</v>
          </cell>
          <cell r="BN107">
            <v>468742.1</v>
          </cell>
        </row>
        <row r="108">
          <cell r="BJ108">
            <v>485750.8</v>
          </cell>
          <cell r="BK108">
            <v>485750.8</v>
          </cell>
          <cell r="BL108">
            <v>485750.8</v>
          </cell>
          <cell r="BM108">
            <v>485750.8</v>
          </cell>
          <cell r="BN108">
            <v>485750.8</v>
          </cell>
        </row>
        <row r="109">
          <cell r="BJ109">
            <v>502759.5</v>
          </cell>
          <cell r="BK109">
            <v>502759.5</v>
          </cell>
          <cell r="BL109">
            <v>502759.5</v>
          </cell>
          <cell r="BM109">
            <v>502759.5</v>
          </cell>
          <cell r="BN109">
            <v>502759.5</v>
          </cell>
        </row>
        <row r="110">
          <cell r="BJ110">
            <v>519768.2</v>
          </cell>
          <cell r="BK110">
            <v>519768.2</v>
          </cell>
          <cell r="BL110">
            <v>519768.2</v>
          </cell>
          <cell r="BM110">
            <v>519768.2</v>
          </cell>
          <cell r="BN110">
            <v>519768.2</v>
          </cell>
        </row>
        <row r="111">
          <cell r="BJ111">
            <v>536776.9</v>
          </cell>
          <cell r="BK111">
            <v>536776.9</v>
          </cell>
          <cell r="BL111">
            <v>536776.9</v>
          </cell>
          <cell r="BM111">
            <v>536776.9</v>
          </cell>
          <cell r="BN111">
            <v>536776.9</v>
          </cell>
        </row>
        <row r="112">
          <cell r="BJ112">
            <v>553785.59999999998</v>
          </cell>
          <cell r="BK112">
            <v>553785.59999999998</v>
          </cell>
          <cell r="BL112">
            <v>553785.59999999998</v>
          </cell>
          <cell r="BM112">
            <v>553785.59999999998</v>
          </cell>
          <cell r="BN112">
            <v>553785.59999999998</v>
          </cell>
        </row>
        <row r="113">
          <cell r="BJ113">
            <v>570794.30000000005</v>
          </cell>
          <cell r="BK113">
            <v>570794.30000000005</v>
          </cell>
          <cell r="BL113">
            <v>570794.30000000005</v>
          </cell>
          <cell r="BM113">
            <v>570794.30000000005</v>
          </cell>
          <cell r="BN113">
            <v>570794.30000000005</v>
          </cell>
        </row>
        <row r="114">
          <cell r="BJ114">
            <v>587803</v>
          </cell>
          <cell r="BK114">
            <v>587803</v>
          </cell>
          <cell r="BL114">
            <v>587803</v>
          </cell>
          <cell r="BM114">
            <v>587803</v>
          </cell>
          <cell r="BN114">
            <v>587803</v>
          </cell>
        </row>
        <row r="115">
          <cell r="BJ115">
            <v>611615.19999999995</v>
          </cell>
          <cell r="BK115">
            <v>611615.19999999995</v>
          </cell>
          <cell r="BL115">
            <v>611615.19999999995</v>
          </cell>
          <cell r="BM115">
            <v>611615.19999999995</v>
          </cell>
          <cell r="BN115">
            <v>611615.19999999995</v>
          </cell>
        </row>
        <row r="116">
          <cell r="BJ116">
            <v>635427.4</v>
          </cell>
          <cell r="BK116">
            <v>635427.4</v>
          </cell>
          <cell r="BL116">
            <v>635427.4</v>
          </cell>
          <cell r="BM116">
            <v>635427.4</v>
          </cell>
          <cell r="BN116">
            <v>635427.4</v>
          </cell>
        </row>
        <row r="117">
          <cell r="BJ117">
            <v>659239.6</v>
          </cell>
          <cell r="BK117">
            <v>659239.6</v>
          </cell>
          <cell r="BL117">
            <v>659239.6</v>
          </cell>
          <cell r="BM117">
            <v>659239.6</v>
          </cell>
          <cell r="BN117">
            <v>659239.6</v>
          </cell>
        </row>
        <row r="118">
          <cell r="BJ118">
            <v>683051.8</v>
          </cell>
          <cell r="BK118">
            <v>683051.8</v>
          </cell>
          <cell r="BL118">
            <v>683051.8</v>
          </cell>
          <cell r="BM118">
            <v>683051.8</v>
          </cell>
          <cell r="BN118">
            <v>683051.8</v>
          </cell>
        </row>
        <row r="119">
          <cell r="BJ119">
            <v>706864</v>
          </cell>
          <cell r="BK119">
            <v>706864</v>
          </cell>
          <cell r="BL119">
            <v>706864</v>
          </cell>
          <cell r="BM119">
            <v>706864</v>
          </cell>
          <cell r="BN119">
            <v>706864</v>
          </cell>
        </row>
        <row r="120">
          <cell r="BJ120">
            <v>730676.2</v>
          </cell>
          <cell r="BK120">
            <v>730676.2</v>
          </cell>
          <cell r="BL120">
            <v>730676.2</v>
          </cell>
          <cell r="BM120">
            <v>730676.2</v>
          </cell>
          <cell r="BN120">
            <v>730676.2</v>
          </cell>
        </row>
        <row r="121">
          <cell r="BJ121">
            <v>754488.4</v>
          </cell>
          <cell r="BK121">
            <v>754488.4</v>
          </cell>
          <cell r="BL121">
            <v>754488.4</v>
          </cell>
          <cell r="BM121">
            <v>754488.4</v>
          </cell>
          <cell r="BN121">
            <v>754488.4</v>
          </cell>
        </row>
        <row r="122">
          <cell r="BJ122">
            <v>778300.6</v>
          </cell>
          <cell r="BK122">
            <v>778300.6</v>
          </cell>
          <cell r="BL122">
            <v>778300.6</v>
          </cell>
          <cell r="BM122">
            <v>778300.6</v>
          </cell>
          <cell r="BN122">
            <v>778300.6</v>
          </cell>
        </row>
        <row r="123">
          <cell r="BJ123">
            <v>802112.8</v>
          </cell>
          <cell r="BK123">
            <v>802112.8</v>
          </cell>
          <cell r="BL123">
            <v>802112.8</v>
          </cell>
          <cell r="BM123">
            <v>802112.8</v>
          </cell>
          <cell r="BN123">
            <v>802112.8</v>
          </cell>
        </row>
        <row r="124">
          <cell r="BJ124">
            <v>825925</v>
          </cell>
          <cell r="BK124">
            <v>825925</v>
          </cell>
          <cell r="BL124">
            <v>825925</v>
          </cell>
          <cell r="BM124">
            <v>825925</v>
          </cell>
          <cell r="BN124">
            <v>825925</v>
          </cell>
        </row>
        <row r="125">
          <cell r="BJ125">
            <v>859262.1</v>
          </cell>
          <cell r="BK125">
            <v>859262.1</v>
          </cell>
          <cell r="BL125">
            <v>859262.1</v>
          </cell>
          <cell r="BM125">
            <v>859262.1</v>
          </cell>
          <cell r="BN125">
            <v>859262.1</v>
          </cell>
        </row>
        <row r="126">
          <cell r="BJ126">
            <v>892599.2</v>
          </cell>
          <cell r="BK126">
            <v>892599.2</v>
          </cell>
          <cell r="BL126">
            <v>892599.2</v>
          </cell>
          <cell r="BM126">
            <v>892599.2</v>
          </cell>
          <cell r="BN126">
            <v>892599.2</v>
          </cell>
        </row>
        <row r="127">
          <cell r="BJ127">
            <v>925936.3</v>
          </cell>
          <cell r="BK127">
            <v>925936.3</v>
          </cell>
          <cell r="BL127">
            <v>925936.3</v>
          </cell>
          <cell r="BM127">
            <v>925936.3</v>
          </cell>
          <cell r="BN127">
            <v>925936.3</v>
          </cell>
        </row>
        <row r="128">
          <cell r="BJ128">
            <v>959273.4</v>
          </cell>
          <cell r="BK128">
            <v>959273.4</v>
          </cell>
          <cell r="BL128">
            <v>959273.4</v>
          </cell>
          <cell r="BM128">
            <v>959273.4</v>
          </cell>
          <cell r="BN128">
            <v>959273.4</v>
          </cell>
        </row>
        <row r="129">
          <cell r="BJ129">
            <v>992610.5</v>
          </cell>
          <cell r="BK129">
            <v>992610.5</v>
          </cell>
          <cell r="BL129">
            <v>992610.5</v>
          </cell>
          <cell r="BM129">
            <v>992610.5</v>
          </cell>
          <cell r="BN129">
            <v>992610.5</v>
          </cell>
        </row>
        <row r="130">
          <cell r="BJ130">
            <v>1025947.6</v>
          </cell>
          <cell r="BK130">
            <v>1025947.6</v>
          </cell>
          <cell r="BL130">
            <v>1025947.6</v>
          </cell>
          <cell r="BM130">
            <v>1025947.6</v>
          </cell>
          <cell r="BN130">
            <v>1025947.6</v>
          </cell>
        </row>
        <row r="131">
          <cell r="BJ131">
            <v>1059284.7</v>
          </cell>
          <cell r="BK131">
            <v>1059284.7</v>
          </cell>
          <cell r="BL131">
            <v>1059284.7</v>
          </cell>
          <cell r="BM131">
            <v>1059284.7</v>
          </cell>
          <cell r="BN131">
            <v>1059284.7</v>
          </cell>
        </row>
        <row r="132">
          <cell r="BJ132">
            <v>1092621.8</v>
          </cell>
          <cell r="BK132">
            <v>1092621.8</v>
          </cell>
          <cell r="BL132">
            <v>1092621.8</v>
          </cell>
          <cell r="BM132">
            <v>1092621.8</v>
          </cell>
          <cell r="BN132">
            <v>1092621.8</v>
          </cell>
        </row>
        <row r="133">
          <cell r="BJ133">
            <v>1125958.8999999999</v>
          </cell>
          <cell r="BK133">
            <v>1125958.8999999999</v>
          </cell>
          <cell r="BL133">
            <v>1125958.8999999999</v>
          </cell>
          <cell r="BM133">
            <v>1125958.8999999999</v>
          </cell>
          <cell r="BN133">
            <v>1125958.8999999999</v>
          </cell>
        </row>
        <row r="134">
          <cell r="BJ134">
            <v>1159296</v>
          </cell>
          <cell r="BK134">
            <v>1159296</v>
          </cell>
          <cell r="BL134">
            <v>1159296</v>
          </cell>
          <cell r="BM134">
            <v>1159296</v>
          </cell>
          <cell r="BN134">
            <v>1159296</v>
          </cell>
        </row>
        <row r="135">
          <cell r="BJ135">
            <v>1205967.8999999999</v>
          </cell>
          <cell r="BK135">
            <v>1205967.8999999999</v>
          </cell>
          <cell r="BL135">
            <v>1205967.8999999999</v>
          </cell>
          <cell r="BM135">
            <v>1205967.8999999999</v>
          </cell>
          <cell r="BN135">
            <v>1205967.8999999999</v>
          </cell>
        </row>
        <row r="136">
          <cell r="BJ136">
            <v>1252639.8</v>
          </cell>
          <cell r="BK136">
            <v>1252639.8</v>
          </cell>
          <cell r="BL136">
            <v>1252639.8</v>
          </cell>
          <cell r="BM136">
            <v>1252639.8</v>
          </cell>
          <cell r="BN136">
            <v>1252639.8</v>
          </cell>
        </row>
        <row r="137">
          <cell r="BJ137">
            <v>1299311.7</v>
          </cell>
          <cell r="BK137">
            <v>1299311.7</v>
          </cell>
          <cell r="BL137">
            <v>1299311.7</v>
          </cell>
          <cell r="BM137">
            <v>1299311.7</v>
          </cell>
          <cell r="BN137">
            <v>1299311.7</v>
          </cell>
        </row>
        <row r="138">
          <cell r="BJ138">
            <v>1345983.6</v>
          </cell>
          <cell r="BK138">
            <v>1345983.6</v>
          </cell>
          <cell r="BL138">
            <v>1345983.6</v>
          </cell>
          <cell r="BM138">
            <v>1345983.6</v>
          </cell>
          <cell r="BN138">
            <v>1345983.6</v>
          </cell>
        </row>
        <row r="139">
          <cell r="BJ139">
            <v>1392655.5</v>
          </cell>
          <cell r="BK139">
            <v>1392655.5</v>
          </cell>
          <cell r="BL139">
            <v>1392655.5</v>
          </cell>
          <cell r="BM139">
            <v>1392655.5</v>
          </cell>
          <cell r="BN139">
            <v>1392655.5</v>
          </cell>
        </row>
        <row r="140">
          <cell r="BJ140">
            <v>1439327.4</v>
          </cell>
          <cell r="BK140">
            <v>1439327.4</v>
          </cell>
          <cell r="BL140">
            <v>1439327.4</v>
          </cell>
          <cell r="BM140">
            <v>1439327.4</v>
          </cell>
          <cell r="BN140">
            <v>1439327.4</v>
          </cell>
        </row>
        <row r="141">
          <cell r="BJ141">
            <v>1485999.3</v>
          </cell>
          <cell r="BK141">
            <v>1485999.3</v>
          </cell>
          <cell r="BL141">
            <v>1485999.3</v>
          </cell>
          <cell r="BM141">
            <v>1485999.3</v>
          </cell>
          <cell r="BN141">
            <v>1485999.3</v>
          </cell>
        </row>
        <row r="142">
          <cell r="BJ142">
            <v>1532671.2</v>
          </cell>
          <cell r="BK142">
            <v>1532671.2</v>
          </cell>
          <cell r="BL142">
            <v>1532671.2</v>
          </cell>
          <cell r="BM142">
            <v>1532671.2</v>
          </cell>
          <cell r="BN142">
            <v>1532671.2</v>
          </cell>
        </row>
        <row r="143">
          <cell r="BJ143">
            <v>1579343.1</v>
          </cell>
          <cell r="BK143">
            <v>1579343.1</v>
          </cell>
          <cell r="BL143">
            <v>1579343.1</v>
          </cell>
          <cell r="BM143">
            <v>1579343.1</v>
          </cell>
          <cell r="BN143">
            <v>1579343.1</v>
          </cell>
        </row>
        <row r="144">
          <cell r="BJ144">
            <v>1626015</v>
          </cell>
          <cell r="BK144">
            <v>1626015</v>
          </cell>
          <cell r="BL144">
            <v>1626015</v>
          </cell>
          <cell r="BM144">
            <v>1626015</v>
          </cell>
          <cell r="BN144">
            <v>1626015</v>
          </cell>
        </row>
        <row r="145">
          <cell r="BJ145">
            <v>1691355.7</v>
          </cell>
          <cell r="BK145">
            <v>1691355.7</v>
          </cell>
          <cell r="BL145">
            <v>1691355.7</v>
          </cell>
          <cell r="BM145">
            <v>1691355.7</v>
          </cell>
          <cell r="BN145">
            <v>1691355.7</v>
          </cell>
        </row>
        <row r="146">
          <cell r="BJ146">
            <v>1756696.4</v>
          </cell>
          <cell r="BK146">
            <v>1756696.4</v>
          </cell>
          <cell r="BL146">
            <v>1756696.4</v>
          </cell>
          <cell r="BM146">
            <v>1756696.4</v>
          </cell>
          <cell r="BN146">
            <v>1756696.4</v>
          </cell>
        </row>
        <row r="147">
          <cell r="BJ147">
            <v>1822037.1</v>
          </cell>
          <cell r="BK147">
            <v>1822037.1</v>
          </cell>
          <cell r="BL147">
            <v>1822037.1</v>
          </cell>
          <cell r="BM147">
            <v>1822037.1</v>
          </cell>
          <cell r="BN147">
            <v>1822037.1</v>
          </cell>
        </row>
        <row r="148">
          <cell r="BJ148">
            <v>1887377.8</v>
          </cell>
          <cell r="BK148">
            <v>1887377.8</v>
          </cell>
          <cell r="BL148">
            <v>1887377.8</v>
          </cell>
          <cell r="BM148">
            <v>1887377.8</v>
          </cell>
          <cell r="BN148">
            <v>1887377.8</v>
          </cell>
        </row>
        <row r="149">
          <cell r="BJ149">
            <v>1952718.5</v>
          </cell>
          <cell r="BK149">
            <v>1952718.5</v>
          </cell>
          <cell r="BL149">
            <v>1952718.5</v>
          </cell>
          <cell r="BM149">
            <v>1952718.5</v>
          </cell>
          <cell r="BN149">
            <v>1952718.5</v>
          </cell>
        </row>
        <row r="150">
          <cell r="BJ150">
            <v>2018059.2</v>
          </cell>
          <cell r="BK150">
            <v>2018059.2</v>
          </cell>
          <cell r="BL150">
            <v>2018059.2</v>
          </cell>
          <cell r="BM150">
            <v>2018059.2</v>
          </cell>
          <cell r="BN150">
            <v>2018059.2</v>
          </cell>
        </row>
        <row r="151">
          <cell r="BJ151">
            <v>2083399.9</v>
          </cell>
          <cell r="BK151">
            <v>2083399.9</v>
          </cell>
          <cell r="BL151">
            <v>2083399.9</v>
          </cell>
          <cell r="BM151">
            <v>2083399.9</v>
          </cell>
          <cell r="BN151">
            <v>2083399.9</v>
          </cell>
        </row>
        <row r="152">
          <cell r="BJ152">
            <v>2148740.6</v>
          </cell>
          <cell r="BK152">
            <v>2148740.6</v>
          </cell>
          <cell r="BL152">
            <v>2148740.6</v>
          </cell>
          <cell r="BM152">
            <v>2148740.6</v>
          </cell>
          <cell r="BN152">
            <v>2148740.6</v>
          </cell>
        </row>
        <row r="153">
          <cell r="BJ153">
            <v>2214081.2999999998</v>
          </cell>
          <cell r="BK153">
            <v>2214081.2999999998</v>
          </cell>
          <cell r="BL153">
            <v>2214081.2999999998</v>
          </cell>
          <cell r="BM153">
            <v>2214081.2999999998</v>
          </cell>
          <cell r="BN153">
            <v>2214081.2999999998</v>
          </cell>
        </row>
        <row r="154">
          <cell r="BJ154">
            <v>2279422</v>
          </cell>
          <cell r="BK154">
            <v>2279422</v>
          </cell>
          <cell r="BL154">
            <v>2279422</v>
          </cell>
          <cell r="BM154">
            <v>2279422</v>
          </cell>
          <cell r="BN154">
            <v>2279422</v>
          </cell>
        </row>
        <row r="155">
          <cell r="BJ155">
            <v>2370899</v>
          </cell>
          <cell r="BK155">
            <v>2370899</v>
          </cell>
          <cell r="BL155">
            <v>2370899</v>
          </cell>
          <cell r="BM155">
            <v>2370899</v>
          </cell>
          <cell r="BN155">
            <v>2370899</v>
          </cell>
        </row>
        <row r="156">
          <cell r="BJ156">
            <v>2462376</v>
          </cell>
          <cell r="BK156">
            <v>2462376</v>
          </cell>
          <cell r="BL156">
            <v>2462376</v>
          </cell>
          <cell r="BM156">
            <v>2462376</v>
          </cell>
          <cell r="BN156">
            <v>2462376</v>
          </cell>
        </row>
        <row r="157">
          <cell r="BJ157">
            <v>2553853</v>
          </cell>
          <cell r="BK157">
            <v>2553853</v>
          </cell>
          <cell r="BL157">
            <v>2553853</v>
          </cell>
          <cell r="BM157">
            <v>2553853</v>
          </cell>
          <cell r="BN157">
            <v>2553853</v>
          </cell>
        </row>
        <row r="158">
          <cell r="BJ158">
            <v>2645330</v>
          </cell>
          <cell r="BK158">
            <v>2645330</v>
          </cell>
          <cell r="BL158">
            <v>2645330</v>
          </cell>
          <cell r="BM158">
            <v>2645330</v>
          </cell>
          <cell r="BN158">
            <v>2645330</v>
          </cell>
        </row>
        <row r="159">
          <cell r="BJ159">
            <v>2736807</v>
          </cell>
          <cell r="BK159">
            <v>2736807</v>
          </cell>
          <cell r="BL159">
            <v>2736807</v>
          </cell>
          <cell r="BM159">
            <v>2736807</v>
          </cell>
          <cell r="BN159">
            <v>2736807</v>
          </cell>
        </row>
        <row r="160">
          <cell r="BJ160">
            <v>2828284</v>
          </cell>
          <cell r="BK160">
            <v>2828284</v>
          </cell>
          <cell r="BL160">
            <v>2828284</v>
          </cell>
          <cell r="BM160">
            <v>2828284</v>
          </cell>
          <cell r="BN160">
            <v>2828284</v>
          </cell>
        </row>
        <row r="161">
          <cell r="BJ161">
            <v>2919761</v>
          </cell>
          <cell r="BK161">
            <v>2919761</v>
          </cell>
          <cell r="BL161">
            <v>2919761</v>
          </cell>
          <cell r="BM161">
            <v>2919761</v>
          </cell>
          <cell r="BN161">
            <v>2919761</v>
          </cell>
        </row>
        <row r="162">
          <cell r="BJ162">
            <v>3011238</v>
          </cell>
          <cell r="BK162">
            <v>3011238</v>
          </cell>
          <cell r="BL162">
            <v>3011238</v>
          </cell>
          <cell r="BM162">
            <v>3011238</v>
          </cell>
          <cell r="BN162">
            <v>3011238</v>
          </cell>
        </row>
        <row r="163">
          <cell r="BJ163">
            <v>3102715</v>
          </cell>
          <cell r="BK163">
            <v>3102715</v>
          </cell>
          <cell r="BL163">
            <v>3102715</v>
          </cell>
          <cell r="BM163">
            <v>3102715</v>
          </cell>
          <cell r="BN163">
            <v>3102715</v>
          </cell>
        </row>
        <row r="164">
          <cell r="BJ164">
            <v>3194192</v>
          </cell>
          <cell r="BK164">
            <v>3194192</v>
          </cell>
          <cell r="BL164">
            <v>3194192</v>
          </cell>
          <cell r="BM164">
            <v>3194192</v>
          </cell>
          <cell r="BN164">
            <v>3194192</v>
          </cell>
        </row>
      </sheetData>
      <sheetData sheetId="39">
        <row r="5">
          <cell r="AB5">
            <v>3100.6135815678631</v>
          </cell>
          <cell r="AC5">
            <v>2582.81111344603</v>
          </cell>
          <cell r="AD5">
            <v>2020.6698711077763</v>
          </cell>
          <cell r="AE5">
            <v>1407.6785660318099</v>
          </cell>
          <cell r="AF5">
            <v>736.08566426421066</v>
          </cell>
        </row>
        <row r="6">
          <cell r="AB6">
            <v>6423.7689358719163</v>
          </cell>
          <cell r="AC6">
            <v>5402.3896750682816</v>
          </cell>
          <cell r="AD6">
            <v>4269.8792116740624</v>
          </cell>
          <cell r="AE6">
            <v>3016.6018922854519</v>
          </cell>
          <cell r="AF6">
            <v>1602.0879726064559</v>
          </cell>
        </row>
        <row r="7">
          <cell r="AB7">
            <v>9985.4386565003842</v>
          </cell>
          <cell r="AC7">
            <v>8459.6636297871246</v>
          </cell>
          <cell r="AD7">
            <v>6746.1623563316598</v>
          </cell>
          <cell r="AE7">
            <v>4803.9945376423357</v>
          </cell>
          <cell r="AF7">
            <v>2565.2591908549489</v>
          </cell>
        </row>
        <row r="8">
          <cell r="AB8">
            <v>13802.74174538903</v>
          </cell>
          <cell r="AC8">
            <v>11748.89377367514</v>
          </cell>
          <cell r="AD8">
            <v>9424.5120637516284</v>
          </cell>
          <cell r="AE8">
            <v>6742.6393426225413</v>
          </cell>
          <cell r="AF8">
            <v>3631.5013532118537</v>
          </cell>
        </row>
        <row r="9">
          <cell r="AB9">
            <v>17894.025894517712</v>
          </cell>
          <cell r="AC9">
            <v>15224.237231055669</v>
          </cell>
          <cell r="AD9">
            <v>12232.356101492305</v>
          </cell>
          <cell r="AE9">
            <v>8768.0726883136776</v>
          </cell>
          <cell r="AF9">
            <v>4731.1804465104833</v>
          </cell>
        </row>
        <row r="10">
          <cell r="AB10">
            <v>22278.955673249195</v>
          </cell>
          <cell r="AC10">
            <v>18981.670233608311</v>
          </cell>
          <cell r="AD10">
            <v>15265.540427310347</v>
          </cell>
          <cell r="AE10">
            <v>10990.208833613828</v>
          </cell>
          <cell r="AF10">
            <v>5977.4438071327586</v>
          </cell>
        </row>
        <row r="11">
          <cell r="AB11">
            <v>26978.607045178745</v>
          </cell>
          <cell r="AC11">
            <v>23074.802605741377</v>
          </cell>
          <cell r="AD11">
            <v>18607.14527905978</v>
          </cell>
          <cell r="AE11">
            <v>13370.597651590586</v>
          </cell>
          <cell r="AF11">
            <v>7214.0795238807968</v>
          </cell>
        </row>
        <row r="12">
          <cell r="AB12">
            <v>32015.568668785123</v>
          </cell>
          <cell r="AC12">
            <v>27254.853607736775</v>
          </cell>
          <cell r="AD12">
            <v>21837.819388978332</v>
          </cell>
          <cell r="AE12">
            <v>15636.403737834655</v>
          </cell>
          <cell r="AF12">
            <v>8458.5132422930292</v>
          </cell>
        </row>
        <row r="13">
          <cell r="AB13">
            <v>37414.050468780159</v>
          </cell>
          <cell r="AC13">
            <v>31839.356948931916</v>
          </cell>
          <cell r="AD13">
            <v>25609.91754588002</v>
          </cell>
          <cell r="AE13">
            <v>18475.058121483642</v>
          </cell>
          <cell r="AF13">
            <v>10019.482715539327</v>
          </cell>
        </row>
        <row r="14">
          <cell r="AB14">
            <v>43200</v>
          </cell>
          <cell r="AC14">
            <v>36927.360000000001</v>
          </cell>
          <cell r="AD14">
            <v>29786.400000000001</v>
          </cell>
          <cell r="AE14">
            <v>21591.360000000001</v>
          </cell>
          <cell r="AF14">
            <v>11802.24</v>
          </cell>
        </row>
        <row r="15">
          <cell r="AB15">
            <v>49401.227163135729</v>
          </cell>
          <cell r="AC15">
            <v>42351.672046956257</v>
          </cell>
          <cell r="AD15">
            <v>34323.972632946701</v>
          </cell>
          <cell r="AE15">
            <v>24873.517876638834</v>
          </cell>
          <cell r="AF15">
            <v>13723.660905919103</v>
          </cell>
        </row>
        <row r="16">
          <cell r="AB16">
            <v>56047.537871743829</v>
          </cell>
          <cell r="AC16">
            <v>48066.368478807504</v>
          </cell>
          <cell r="AD16">
            <v>39132.390942051548</v>
          </cell>
          <cell r="AE16">
            <v>28606.663329738047</v>
          </cell>
          <cell r="AF16">
            <v>15794.196172257411</v>
          </cell>
        </row>
        <row r="17">
          <cell r="AB17">
            <v>63170.877313000768</v>
          </cell>
          <cell r="AC17">
            <v>54554.369647507468</v>
          </cell>
          <cell r="AD17">
            <v>44472.297628352535</v>
          </cell>
          <cell r="AE17">
            <v>32640.392307627499</v>
          </cell>
          <cell r="AF17">
            <v>18085.822174712121</v>
          </cell>
        </row>
        <row r="18">
          <cell r="AB18">
            <v>70805.483490778061</v>
          </cell>
          <cell r="AC18">
            <v>61069.729510796082</v>
          </cell>
          <cell r="AD18">
            <v>49875.382570904061</v>
          </cell>
          <cell r="AE18">
            <v>36549.790577939631</v>
          </cell>
          <cell r="AF18">
            <v>20222.046084966216</v>
          </cell>
        </row>
        <row r="19">
          <cell r="AB19">
            <v>78988.051789035395</v>
          </cell>
          <cell r="AC19">
            <v>68229.87913536877</v>
          </cell>
          <cell r="AD19">
            <v>55852.451420026933</v>
          </cell>
          <cell r="AE19">
            <v>40994.798878509377</v>
          </cell>
          <cell r="AF19">
            <v>22772.255330778906</v>
          </cell>
        </row>
        <row r="20">
          <cell r="AB20">
            <v>87757.911346498382</v>
          </cell>
          <cell r="AC20">
            <v>75972.023852663653</v>
          </cell>
          <cell r="AD20">
            <v>62202.807562398055</v>
          </cell>
          <cell r="AE20">
            <v>45871.060260814716</v>
          </cell>
          <cell r="AF20">
            <v>25686.740651120079</v>
          </cell>
        </row>
        <row r="21">
          <cell r="AB21">
            <v>97157.214090357491</v>
          </cell>
          <cell r="AC21">
            <v>83953.548695477904</v>
          </cell>
          <cell r="AD21">
            <v>68709.581804700822</v>
          </cell>
          <cell r="AE21">
            <v>50725.781476575648</v>
          </cell>
          <cell r="AF21">
            <v>28214.454971839812</v>
          </cell>
        </row>
        <row r="22">
          <cell r="AB22">
            <v>107231.13733757025</v>
          </cell>
          <cell r="AC22">
            <v>92947.949844205883</v>
          </cell>
          <cell r="AD22">
            <v>76423.631580486326</v>
          </cell>
          <cell r="AE22">
            <v>56446.470694496973</v>
          </cell>
          <cell r="AF22">
            <v>31343.661443771784</v>
          </cell>
        </row>
        <row r="23">
          <cell r="AB23">
            <v>118028.10093756032</v>
          </cell>
          <cell r="AC23">
            <v>102531.01128445865</v>
          </cell>
          <cell r="AD23">
            <v>84283.866879511828</v>
          </cell>
          <cell r="AE23">
            <v>62189.006384000539</v>
          </cell>
          <cell r="AF23">
            <v>34676.65605545522</v>
          </cell>
        </row>
        <row r="24">
          <cell r="AB24">
            <v>129600</v>
          </cell>
          <cell r="AC24">
            <v>112479.84</v>
          </cell>
          <cell r="AD24">
            <v>92327.039999999994</v>
          </cell>
          <cell r="AE24">
            <v>68260.319999999992</v>
          </cell>
          <cell r="AF24">
            <v>38011.68</v>
          </cell>
        </row>
        <row r="25">
          <cell r="AB25">
            <v>142002.45432627146</v>
          </cell>
          <cell r="AC25">
            <v>123201.32937347311</v>
          </cell>
          <cell r="AD25">
            <v>101375.55214352519</v>
          </cell>
          <cell r="AE25">
            <v>75019.896620569212</v>
          </cell>
          <cell r="AF25">
            <v>41975.925498845834</v>
          </cell>
        </row>
        <row r="26">
          <cell r="AB26">
            <v>155295.07574348763</v>
          </cell>
          <cell r="AC26">
            <v>134966.95032866509</v>
          </cell>
          <cell r="AD26">
            <v>111237.8627550602</v>
          </cell>
          <cell r="AE26">
            <v>82415.096697068875</v>
          </cell>
          <cell r="AF26">
            <v>46169.226018538873</v>
          </cell>
        </row>
        <row r="27">
          <cell r="AB27">
            <v>169541.75462600149</v>
          </cell>
          <cell r="AC27">
            <v>147230.0597172197</v>
          </cell>
          <cell r="AD27">
            <v>121239.30873305365</v>
          </cell>
          <cell r="AE27">
            <v>89840.175776318196</v>
          </cell>
          <cell r="AF27">
            <v>50150.451018371241</v>
          </cell>
        </row>
        <row r="28">
          <cell r="AB28">
            <v>184810.96698155612</v>
          </cell>
          <cell r="AC28">
            <v>160767.06017725568</v>
          </cell>
          <cell r="AD28">
            <v>132620.34990596466</v>
          </cell>
          <cell r="AE28">
            <v>98245.510047395219</v>
          </cell>
          <cell r="AF28">
            <v>54833.413903427703</v>
          </cell>
        </row>
        <row r="29">
          <cell r="AB29">
            <v>201176.10357807085</v>
          </cell>
          <cell r="AC29">
            <v>175143.91577506848</v>
          </cell>
          <cell r="AD29">
            <v>144484.67758977046</v>
          </cell>
          <cell r="AE29">
            <v>107065.9223242493</v>
          </cell>
          <cell r="AF29">
            <v>59628.597100540195</v>
          </cell>
        </row>
        <row r="30">
          <cell r="AB30">
            <v>218715.82269299676</v>
          </cell>
          <cell r="AC30">
            <v>190457.73840106156</v>
          </cell>
          <cell r="AD30">
            <v>157125.44702264891</v>
          </cell>
          <cell r="AE30">
            <v>116269.33134359706</v>
          </cell>
          <cell r="AF30">
            <v>64783.62668166565</v>
          </cell>
        </row>
        <row r="31">
          <cell r="AB31">
            <v>237514.42818071501</v>
          </cell>
          <cell r="AC31">
            <v>206851.31550258471</v>
          </cell>
          <cell r="AD31">
            <v>170606.61376220762</v>
          </cell>
          <cell r="AE31">
            <v>126167.66424959582</v>
          </cell>
          <cell r="AF31">
            <v>70375.525069945856</v>
          </cell>
        </row>
        <row r="32">
          <cell r="AB32">
            <v>257662.27467514045</v>
          </cell>
          <cell r="AC32">
            <v>224269.24387724223</v>
          </cell>
          <cell r="AD32">
            <v>184692.3184871407</v>
          </cell>
          <cell r="AE32">
            <v>136741.36917009702</v>
          </cell>
          <cell r="AF32">
            <v>76628.760488386775</v>
          </cell>
        </row>
        <row r="33">
          <cell r="AB33">
            <v>279256.20187512058</v>
          </cell>
          <cell r="AC33">
            <v>243315.92869379255</v>
          </cell>
          <cell r="AD33">
            <v>200924.83724914925</v>
          </cell>
          <cell r="AE33">
            <v>149178.6630416894</v>
          </cell>
          <cell r="AF33">
            <v>83665.15808178611</v>
          </cell>
        </row>
        <row r="34">
          <cell r="AB34">
            <v>302400</v>
          </cell>
          <cell r="AC34">
            <v>263632.32</v>
          </cell>
          <cell r="AD34">
            <v>217818.72000000003</v>
          </cell>
          <cell r="AE34">
            <v>161693.28</v>
          </cell>
          <cell r="AF34">
            <v>90750.239999999991</v>
          </cell>
        </row>
        <row r="35">
          <cell r="AB35">
            <v>327204.90865254286</v>
          </cell>
          <cell r="AC35">
            <v>285617.16476280463</v>
          </cell>
          <cell r="AD35">
            <v>236012.90061107918</v>
          </cell>
          <cell r="AE35">
            <v>175054.62612911043</v>
          </cell>
          <cell r="AF35">
            <v>98423.236522684892</v>
          </cell>
        </row>
        <row r="36">
          <cell r="AB36">
            <v>353790.15148697526</v>
          </cell>
          <cell r="AC36">
            <v>308964.93929357547</v>
          </cell>
          <cell r="AD36">
            <v>255153.45725240654</v>
          </cell>
          <cell r="AE36">
            <v>189454.62612127524</v>
          </cell>
          <cell r="AF36">
            <v>106490.83559757956</v>
          </cell>
        </row>
        <row r="37">
          <cell r="AB37">
            <v>382283.50925200299</v>
          </cell>
          <cell r="AC37">
            <v>333160.07831312064</v>
          </cell>
          <cell r="AD37">
            <v>275167.66995959176</v>
          </cell>
          <cell r="AE37">
            <v>204598.13415167201</v>
          </cell>
          <cell r="AF37">
            <v>115029.10793392769</v>
          </cell>
        </row>
        <row r="38">
          <cell r="AB38">
            <v>412821.93396311218</v>
          </cell>
          <cell r="AC38">
            <v>359898.16202904115</v>
          </cell>
          <cell r="AD38">
            <v>297727.17877419648</v>
          </cell>
          <cell r="AE38">
            <v>221561.53195800225</v>
          </cell>
          <cell r="AF38">
            <v>124465.81308987831</v>
          </cell>
        </row>
        <row r="39">
          <cell r="AB39">
            <v>445552.20715614158</v>
          </cell>
          <cell r="AC39">
            <v>389011.63206802722</v>
          </cell>
          <cell r="AD39">
            <v>322045.13533245912</v>
          </cell>
          <cell r="AE39">
            <v>239350.64568427927</v>
          </cell>
          <cell r="AF39">
            <v>134378.54567829228</v>
          </cell>
        </row>
        <row r="40">
          <cell r="AB40">
            <v>480631.64538599353</v>
          </cell>
          <cell r="AC40">
            <v>420168.18439643556</v>
          </cell>
          <cell r="AD40">
            <v>347352.49012045754</v>
          </cell>
          <cell r="AE40">
            <v>257906.9409141241</v>
          </cell>
          <cell r="AF40">
            <v>144237.55678033666</v>
          </cell>
        </row>
        <row r="41">
          <cell r="AB41">
            <v>518228.85636142996</v>
          </cell>
          <cell r="AC41">
            <v>452880.1975742536</v>
          </cell>
          <cell r="AD41">
            <v>374420.3487211332</v>
          </cell>
          <cell r="AE41">
            <v>277200.61526772892</v>
          </cell>
          <cell r="AF41">
            <v>155520.47979406512</v>
          </cell>
        </row>
        <row r="42">
          <cell r="AB42">
            <v>558524.5493502809</v>
          </cell>
          <cell r="AC42">
            <v>487815.34140253538</v>
          </cell>
          <cell r="AD42">
            <v>402584.4951716825</v>
          </cell>
          <cell r="AE42">
            <v>297916.99462343979</v>
          </cell>
          <cell r="AF42">
            <v>167222.25007547412</v>
          </cell>
        </row>
        <row r="43">
          <cell r="AB43">
            <v>601712.40375024115</v>
          </cell>
          <cell r="AC43">
            <v>524753.38731058536</v>
          </cell>
          <cell r="AD43">
            <v>432691.38953679841</v>
          </cell>
          <cell r="AE43">
            <v>320532.19747775345</v>
          </cell>
          <cell r="AF43">
            <v>180152.69368282222</v>
          </cell>
        </row>
        <row r="44">
          <cell r="AB44">
            <v>648000</v>
          </cell>
          <cell r="AC44">
            <v>564148.80000000005</v>
          </cell>
          <cell r="AD44">
            <v>465782.4</v>
          </cell>
          <cell r="AE44">
            <v>345643.19999999995</v>
          </cell>
          <cell r="AF44">
            <v>194400</v>
          </cell>
        </row>
        <row r="45">
          <cell r="AB45">
            <v>697609.81730508548</v>
          </cell>
          <cell r="AC45">
            <v>607618.15087272949</v>
          </cell>
          <cell r="AD45">
            <v>502069.78551447002</v>
          </cell>
          <cell r="AE45">
            <v>372802.68636783765</v>
          </cell>
          <cell r="AF45">
            <v>209980.55500883074</v>
          </cell>
        </row>
        <row r="46">
          <cell r="AB46">
            <v>750780.30297395051</v>
          </cell>
          <cell r="AC46">
            <v>655881.67267804313</v>
          </cell>
          <cell r="AD46">
            <v>542063.37874719233</v>
          </cell>
          <cell r="AE46">
            <v>402718.55451522709</v>
          </cell>
          <cell r="AF46">
            <v>226735.65149813305</v>
          </cell>
        </row>
        <row r="47">
          <cell r="AB47">
            <v>807767.01850400621</v>
          </cell>
          <cell r="AC47">
            <v>705826.82076880056</v>
          </cell>
          <cell r="AD47">
            <v>583611.67086914449</v>
          </cell>
          <cell r="AE47">
            <v>432882.34521629696</v>
          </cell>
          <cell r="AF47">
            <v>243622.53278080822</v>
          </cell>
        </row>
        <row r="48">
          <cell r="AB48">
            <v>868843.86792622448</v>
          </cell>
          <cell r="AC48">
            <v>759195.77179393487</v>
          </cell>
          <cell r="AD48">
            <v>627305.27264273411</v>
          </cell>
          <cell r="AE48">
            <v>465179.00688770058</v>
          </cell>
          <cell r="AF48">
            <v>261522.00424579353</v>
          </cell>
        </row>
        <row r="49">
          <cell r="AB49">
            <v>934304.41431228316</v>
          </cell>
          <cell r="AC49">
            <v>816488.62766750436</v>
          </cell>
          <cell r="AD49">
            <v>674100.63492631237</v>
          </cell>
          <cell r="AE49">
            <v>499946.29209850274</v>
          </cell>
          <cell r="AF49">
            <v>280758.47650084109</v>
          </cell>
        </row>
        <row r="50">
          <cell r="AB50">
            <v>1004463.2907719866</v>
          </cell>
          <cell r="AC50">
            <v>877398.68448933039</v>
          </cell>
          <cell r="AD50">
            <v>723916.69365937065</v>
          </cell>
          <cell r="AE50">
            <v>536785.18258854968</v>
          </cell>
          <cell r="AF50">
            <v>300434.97026990115</v>
          </cell>
        </row>
        <row r="51">
          <cell r="AB51">
            <v>1079657.7127228598</v>
          </cell>
          <cell r="AC51">
            <v>942757.11474960134</v>
          </cell>
          <cell r="AD51">
            <v>777461.51893173135</v>
          </cell>
          <cell r="AE51">
            <v>576105.35550891806</v>
          </cell>
          <cell r="AF51">
            <v>321522.06684886769</v>
          </cell>
        </row>
        <row r="52">
          <cell r="AB52">
            <v>1160249.098700562</v>
          </cell>
          <cell r="AC52">
            <v>1011969.2638866301</v>
          </cell>
          <cell r="AD52">
            <v>835031.27633479447</v>
          </cell>
          <cell r="AE52">
            <v>616440.34613960853</v>
          </cell>
          <cell r="AF52">
            <v>343897.83285484655</v>
          </cell>
        </row>
        <row r="53">
          <cell r="AB53">
            <v>1246624.8075004825</v>
          </cell>
          <cell r="AC53">
            <v>1087181.4946211707</v>
          </cell>
          <cell r="AD53">
            <v>895076.61178534641</v>
          </cell>
          <cell r="AE53">
            <v>659589.18564850534</v>
          </cell>
          <cell r="AF53">
            <v>369250.26798164297</v>
          </cell>
        </row>
        <row r="54">
          <cell r="AB54">
            <v>1339200</v>
          </cell>
          <cell r="AC54">
            <v>1167916.32</v>
          </cell>
          <cell r="AD54">
            <v>959268.96000000008</v>
          </cell>
          <cell r="AE54">
            <v>707901.11999999988</v>
          </cell>
          <cell r="AF54">
            <v>396938.88</v>
          </cell>
        </row>
        <row r="55">
          <cell r="AB55">
            <v>1438419.634610171</v>
          </cell>
          <cell r="AC55">
            <v>1249698.9785493168</v>
          </cell>
          <cell r="AD55">
            <v>1027463.1450020452</v>
          </cell>
          <cell r="AE55">
            <v>759773.25100109237</v>
          </cell>
          <cell r="AF55">
            <v>425340.68595422764</v>
          </cell>
        </row>
        <row r="56">
          <cell r="AB56">
            <v>1544760.6059479013</v>
          </cell>
          <cell r="AC56">
            <v>1342705.9186899159</v>
          </cell>
          <cell r="AD56">
            <v>1106203.0699192921</v>
          </cell>
          <cell r="AE56">
            <v>817796.26478881901</v>
          </cell>
          <cell r="AF56">
            <v>456631.23511819955</v>
          </cell>
        </row>
        <row r="57">
          <cell r="AB57">
            <v>1658734.0370080117</v>
          </cell>
          <cell r="AC57">
            <v>1444093.8526191749</v>
          </cell>
          <cell r="AD57">
            <v>1191468.6587828549</v>
          </cell>
          <cell r="AE57">
            <v>877802.05238463986</v>
          </cell>
          <cell r="AF57">
            <v>489824.1611284659</v>
          </cell>
        </row>
        <row r="58">
          <cell r="AB58">
            <v>1780887.735852449</v>
          </cell>
          <cell r="AC58">
            <v>1552934.1056633356</v>
          </cell>
          <cell r="AD58">
            <v>1276718.4178326207</v>
          </cell>
          <cell r="AE58">
            <v>940130.63575650787</v>
          </cell>
          <cell r="AF58">
            <v>523224.81679344946</v>
          </cell>
        </row>
        <row r="59">
          <cell r="AB59">
            <v>1911808.8286245668</v>
          </cell>
          <cell r="AC59">
            <v>1664611.9470834103</v>
          </cell>
          <cell r="AD59">
            <v>1366943.3124665651</v>
          </cell>
          <cell r="AE59">
            <v>1005802.6247393845</v>
          </cell>
          <cell r="AF59">
            <v>559204.08237268566</v>
          </cell>
        </row>
        <row r="60">
          <cell r="AB60">
            <v>2052126.5815439736</v>
          </cell>
          <cell r="AC60">
            <v>1783092.7867035586</v>
          </cell>
          <cell r="AD60">
            <v>1463987.1032734709</v>
          </cell>
          <cell r="AE60">
            <v>1076135.1793616598</v>
          </cell>
          <cell r="AF60">
            <v>597784.47320375952</v>
          </cell>
        </row>
        <row r="61">
          <cell r="AB61">
            <v>2202515.4254457201</v>
          </cell>
          <cell r="AC61">
            <v>1914206.1562548755</v>
          </cell>
          <cell r="AD61">
            <v>1568851.7375449864</v>
          </cell>
          <cell r="AE61">
            <v>1151915.5675081117</v>
          </cell>
          <cell r="AF61">
            <v>640050.98263452633</v>
          </cell>
        </row>
        <row r="62">
          <cell r="AB62">
            <v>2363698.1974011231</v>
          </cell>
          <cell r="AC62">
            <v>2050271.816425734</v>
          </cell>
          <cell r="AD62">
            <v>1681062.1579916787</v>
          </cell>
          <cell r="AE62">
            <v>1234323.1986828665</v>
          </cell>
          <cell r="AF62">
            <v>684999.73760684545</v>
          </cell>
        </row>
        <row r="63">
          <cell r="AB63">
            <v>2536449.6150009665</v>
          </cell>
          <cell r="AC63">
            <v>2200623.6859748387</v>
          </cell>
          <cell r="AD63">
            <v>1802654.7413811865</v>
          </cell>
          <cell r="AE63">
            <v>1322251.1843000038</v>
          </cell>
          <cell r="AF63">
            <v>734555.80850427994</v>
          </cell>
        </row>
        <row r="64">
          <cell r="AB64">
            <v>2721600</v>
          </cell>
          <cell r="AC64">
            <v>2358266.4</v>
          </cell>
          <cell r="AD64">
            <v>1931791.68</v>
          </cell>
          <cell r="AE64">
            <v>1417409.28</v>
          </cell>
          <cell r="AF64">
            <v>789536.16000000015</v>
          </cell>
        </row>
        <row r="65">
          <cell r="AB65">
            <v>2920039.2692203419</v>
          </cell>
          <cell r="AC65">
            <v>2531382.0424871142</v>
          </cell>
          <cell r="AD65">
            <v>2072643.8732925989</v>
          </cell>
          <cell r="AE65">
            <v>1521924.4671176423</v>
          </cell>
          <cell r="AF65">
            <v>846811.3880738992</v>
          </cell>
        </row>
        <row r="66">
          <cell r="AB66">
            <v>3132721.2118958016</v>
          </cell>
          <cell r="AC66">
            <v>2714816.2022289014</v>
          </cell>
          <cell r="AD66">
            <v>2225171.8768095877</v>
          </cell>
          <cell r="AE66">
            <v>1634967.2004884188</v>
          </cell>
          <cell r="AF66">
            <v>912561.68902524689</v>
          </cell>
        </row>
        <row r="67">
          <cell r="AB67">
            <v>3360668.0740160234</v>
          </cell>
          <cell r="AC67">
            <v>2914707.4205940966</v>
          </cell>
          <cell r="AD67">
            <v>2388090.733395786</v>
          </cell>
          <cell r="AE67">
            <v>1757293.3359029787</v>
          </cell>
          <cell r="AF67">
            <v>980642.94399787567</v>
          </cell>
        </row>
        <row r="68">
          <cell r="AB68">
            <v>3604975.4717048965</v>
          </cell>
          <cell r="AC68">
            <v>3127676.7192511684</v>
          </cell>
          <cell r="AD68">
            <v>2564579.5505708638</v>
          </cell>
          <cell r="AE68">
            <v>1888646.6496261954</v>
          </cell>
          <cell r="AF68">
            <v>1051571.3450963185</v>
          </cell>
        </row>
        <row r="69">
          <cell r="AB69">
            <v>3866817.6572491322</v>
          </cell>
          <cell r="AC69">
            <v>3354464.3176636221</v>
          </cell>
          <cell r="AD69">
            <v>2756267.6260871813</v>
          </cell>
          <cell r="AE69">
            <v>2027372.4976957201</v>
          </cell>
          <cell r="AF69">
            <v>1122923.8476651481</v>
          </cell>
        </row>
        <row r="70">
          <cell r="AB70">
            <v>4147453.1630879473</v>
          </cell>
          <cell r="AC70">
            <v>3600818.8361929553</v>
          </cell>
          <cell r="AD70">
            <v>2958793.0865469412</v>
          </cell>
          <cell r="AE70">
            <v>2167044.2777134525</v>
          </cell>
          <cell r="AF70">
            <v>1203176.1626118135</v>
          </cell>
        </row>
        <row r="71">
          <cell r="AB71">
            <v>4448230.8508914383</v>
          </cell>
          <cell r="AC71">
            <v>3865067.7863395708</v>
          </cell>
          <cell r="AD71">
            <v>3166250.7196645257</v>
          </cell>
          <cell r="AE71">
            <v>2316638.6271442613</v>
          </cell>
          <cell r="AF71">
            <v>1287318.0082479822</v>
          </cell>
        </row>
        <row r="72">
          <cell r="AB72">
            <v>4770596.3948022472</v>
          </cell>
          <cell r="AC72">
            <v>4139923.5514093898</v>
          </cell>
          <cell r="AD72">
            <v>3380444.6053568721</v>
          </cell>
          <cell r="AE72">
            <v>2480233.0656576883</v>
          </cell>
          <cell r="AF72">
            <v>1376317.0599004482</v>
          </cell>
        </row>
        <row r="73">
          <cell r="AB73">
            <v>5116099.2300019292</v>
          </cell>
          <cell r="AC73">
            <v>4428495.4934896696</v>
          </cell>
          <cell r="AD73">
            <v>3624244.6945333667</v>
          </cell>
          <cell r="AE73">
            <v>2658325.159909002</v>
          </cell>
          <cell r="AF73">
            <v>1471390.1385485549</v>
          </cell>
        </row>
        <row r="74">
          <cell r="AB74">
            <v>5486400</v>
          </cell>
          <cell r="AC74">
            <v>4750673.76</v>
          </cell>
          <cell r="AD74">
            <v>3892600.8</v>
          </cell>
          <cell r="AE74">
            <v>2847990.24</v>
          </cell>
          <cell r="AF74">
            <v>1576791.36</v>
          </cell>
        </row>
        <row r="75">
          <cell r="AB75">
            <v>5883278.5384406857</v>
          </cell>
          <cell r="AC75">
            <v>5099037.5092665423</v>
          </cell>
          <cell r="AD75">
            <v>4172421.1394621339</v>
          </cell>
          <cell r="AE75">
            <v>3050479.922181495</v>
          </cell>
          <cell r="AF75">
            <v>1690265.9240940087</v>
          </cell>
        </row>
        <row r="76">
          <cell r="AB76">
            <v>6308642.4237916032</v>
          </cell>
          <cell r="AC76">
            <v>5468331.2529425612</v>
          </cell>
          <cell r="AD76">
            <v>4463364.514832559</v>
          </cell>
          <cell r="AE76">
            <v>3265353.3185545332</v>
          </cell>
          <cell r="AF76">
            <v>1809949.5113858106</v>
          </cell>
        </row>
        <row r="77">
          <cell r="AB77">
            <v>6764536.1480320478</v>
          </cell>
          <cell r="AC77">
            <v>5849970.8608181151</v>
          </cell>
          <cell r="AD77">
            <v>4777115.427740233</v>
          </cell>
          <cell r="AE77">
            <v>3497265.188532569</v>
          </cell>
          <cell r="AF77">
            <v>1938716.0600259851</v>
          </cell>
        </row>
        <row r="78">
          <cell r="AB78">
            <v>7253150.9434097949</v>
          </cell>
          <cell r="AC78">
            <v>6271074.3056721091</v>
          </cell>
          <cell r="AD78">
            <v>5127977.7169907242</v>
          </cell>
          <cell r="AE78">
            <v>3752780.2981202272</v>
          </cell>
          <cell r="AF78">
            <v>2080929.0056642699</v>
          </cell>
        </row>
        <row r="79">
          <cell r="AB79">
            <v>7776835.3144982643</v>
          </cell>
          <cell r="AC79">
            <v>6728517.9141038973</v>
          </cell>
          <cell r="AD79">
            <v>5502888.6685389718</v>
          </cell>
          <cell r="AE79">
            <v>4026845.325847202</v>
          </cell>
          <cell r="AF79">
            <v>2235840.1529182508</v>
          </cell>
        </row>
        <row r="80">
          <cell r="AB80">
            <v>8338106.3261758955</v>
          </cell>
          <cell r="AC80">
            <v>7213295.7827747669</v>
          </cell>
          <cell r="AD80">
            <v>5897542.6045042109</v>
          </cell>
          <cell r="AE80">
            <v>4321640.5088569662</v>
          </cell>
          <cell r="AF80">
            <v>2404709.8644691282</v>
          </cell>
        </row>
        <row r="81">
          <cell r="AB81">
            <v>8939661.7017828785</v>
          </cell>
          <cell r="AC81">
            <v>7738171.1690632598</v>
          </cell>
          <cell r="AD81">
            <v>6330174.4510324551</v>
          </cell>
          <cell r="AE81">
            <v>4640578.3893954922</v>
          </cell>
          <cell r="AF81">
            <v>2571940.6716029341</v>
          </cell>
        </row>
        <row r="82">
          <cell r="AB82">
            <v>9584392.7896044943</v>
          </cell>
          <cell r="AC82">
            <v>8296250.3986816518</v>
          </cell>
          <cell r="AD82">
            <v>6792459.1699927049</v>
          </cell>
          <cell r="AE82">
            <v>4975258.2970836926</v>
          </cell>
          <cell r="AF82">
            <v>2749762.2913375292</v>
          </cell>
        </row>
        <row r="83">
          <cell r="AB83">
            <v>10275398.460003858</v>
          </cell>
          <cell r="AC83">
            <v>8902605.2257473413</v>
          </cell>
          <cell r="AD83">
            <v>7289367.6675267378</v>
          </cell>
          <cell r="AE83">
            <v>5318546.2428979967</v>
          </cell>
          <cell r="AF83">
            <v>2942874.1189451045</v>
          </cell>
        </row>
        <row r="84">
          <cell r="AB84">
            <v>11016000</v>
          </cell>
          <cell r="AC84">
            <v>9550872</v>
          </cell>
          <cell r="AD84">
            <v>7790515.2000000002</v>
          </cell>
          <cell r="AE84">
            <v>5684256.0000000009</v>
          </cell>
          <cell r="AF84">
            <v>3143966.4</v>
          </cell>
        </row>
        <row r="85">
          <cell r="AB85">
            <v>11809757.076881371</v>
          </cell>
          <cell r="AC85">
            <v>10210715.968671635</v>
          </cell>
          <cell r="AD85">
            <v>8323516.7877859902</v>
          </cell>
          <cell r="AE85">
            <v>6080843.9188862182</v>
          </cell>
          <cell r="AF85">
            <v>3363418.8154958142</v>
          </cell>
        </row>
        <row r="86">
          <cell r="AB86">
            <v>12660484.847583195</v>
          </cell>
          <cell r="AC86">
            <v>10936126.811342366</v>
          </cell>
          <cell r="AD86">
            <v>8915513.4296680856</v>
          </cell>
          <cell r="AE86">
            <v>6515085.5025663115</v>
          </cell>
          <cell r="AF86">
            <v>3595577.6967136273</v>
          </cell>
        </row>
        <row r="87">
          <cell r="AB87">
            <v>13572272.296064109</v>
          </cell>
          <cell r="AC87">
            <v>11730514.945488207</v>
          </cell>
          <cell r="AD87">
            <v>9571166.4231844097</v>
          </cell>
          <cell r="AE87">
            <v>6980219.6418657703</v>
          </cell>
          <cell r="AF87">
            <v>3853168.1048526005</v>
          </cell>
        </row>
        <row r="88">
          <cell r="AB88">
            <v>14549501.88681959</v>
          </cell>
          <cell r="AC88">
            <v>12582409.231721582</v>
          </cell>
          <cell r="AD88">
            <v>10250124.079264401</v>
          </cell>
          <cell r="AE88">
            <v>7472624.16907054</v>
          </cell>
          <cell r="AF88">
            <v>4132058.5358567629</v>
          </cell>
        </row>
        <row r="89">
          <cell r="AB89">
            <v>15596870.628996531</v>
          </cell>
          <cell r="AC89">
            <v>13466338.101075603</v>
          </cell>
          <cell r="AD89">
            <v>10969279.113373261</v>
          </cell>
          <cell r="AE89">
            <v>8016791.503304217</v>
          </cell>
          <cell r="AF89">
            <v>4429511.2586350143</v>
          </cell>
        </row>
        <row r="90">
          <cell r="AB90">
            <v>16719412.652351793</v>
          </cell>
          <cell r="AC90">
            <v>14428853.118979597</v>
          </cell>
          <cell r="AD90">
            <v>11760434.859664252</v>
          </cell>
          <cell r="AE90">
            <v>8613841.3984916434</v>
          </cell>
          <cell r="AF90">
            <v>4706514.6616370296</v>
          </cell>
        </row>
        <row r="91">
          <cell r="AB91">
            <v>17922523.403565742</v>
          </cell>
          <cell r="AC91">
            <v>15477891.211319374</v>
          </cell>
          <cell r="AD91">
            <v>12631794.494833134</v>
          </cell>
          <cell r="AE91">
            <v>9183500.991987085</v>
          </cell>
          <cell r="AF91">
            <v>5000384.0295948423</v>
          </cell>
        </row>
        <row r="92">
          <cell r="AB92">
            <v>19211985.579208989</v>
          </cell>
          <cell r="AC92">
            <v>16622209.923131617</v>
          </cell>
          <cell r="AD92">
            <v>13517553.053531446</v>
          </cell>
          <cell r="AE92">
            <v>9763531.0713540092</v>
          </cell>
          <cell r="AF92">
            <v>5321720.0054408908</v>
          </cell>
        </row>
        <row r="93">
          <cell r="AB93">
            <v>20593996.920007717</v>
          </cell>
          <cell r="AC93">
            <v>17789094.539502669</v>
          </cell>
          <cell r="AD93">
            <v>14368431.651089385</v>
          </cell>
          <cell r="AE93">
            <v>10381433.84737589</v>
          </cell>
          <cell r="AF93">
            <v>5642755.1560821151</v>
          </cell>
        </row>
        <row r="94">
          <cell r="AB94">
            <v>22075200</v>
          </cell>
          <cell r="AC94">
            <v>18927276.48</v>
          </cell>
          <cell r="AD94">
            <v>15298113.6</v>
          </cell>
          <cell r="AE94">
            <v>11011109.760000002</v>
          </cell>
          <cell r="AF94">
            <v>5982379.2000000011</v>
          </cell>
        </row>
        <row r="95">
          <cell r="AB95">
            <v>23662714.153762747</v>
          </cell>
          <cell r="AC95">
            <v>20288411.115436178</v>
          </cell>
          <cell r="AD95">
            <v>16348569.208834682</v>
          </cell>
          <cell r="AE95">
            <v>11776932.834327716</v>
          </cell>
          <cell r="AF95">
            <v>6388932.821515942</v>
          </cell>
        </row>
        <row r="96">
          <cell r="AB96">
            <v>25364169.695166398</v>
          </cell>
          <cell r="AC96">
            <v>21699047.174214851</v>
          </cell>
          <cell r="AD96">
            <v>17501277.089664813</v>
          </cell>
          <cell r="AE96">
            <v>12595846.670619633</v>
          </cell>
          <cell r="AF96">
            <v>6810279.5631521782</v>
          </cell>
        </row>
        <row r="97">
          <cell r="AB97">
            <v>27187744.592128191</v>
          </cell>
          <cell r="AC97">
            <v>23256396.724106457</v>
          </cell>
          <cell r="AD97">
            <v>18735074.798435539</v>
          </cell>
          <cell r="AE97">
            <v>13457933.573103456</v>
          </cell>
          <cell r="AF97">
            <v>7272721.6783942915</v>
          </cell>
        </row>
        <row r="98">
          <cell r="AB98">
            <v>29142203.773639183</v>
          </cell>
          <cell r="AC98">
            <v>24896184.683819953</v>
          </cell>
          <cell r="AD98">
            <v>20046921.975886393</v>
          </cell>
          <cell r="AE98">
            <v>14372934.901158847</v>
          </cell>
          <cell r="AF98">
            <v>7760568.8649201132</v>
          </cell>
        </row>
        <row r="99">
          <cell r="AB99">
            <v>31236941.257993061</v>
          </cell>
          <cell r="AC99">
            <v>26704461.081458271</v>
          </cell>
          <cell r="AD99">
            <v>21425418.00885744</v>
          </cell>
          <cell r="AE99">
            <v>15352956.628303589</v>
          </cell>
          <cell r="AF99">
            <v>8330892.2335067494</v>
          </cell>
        </row>
        <row r="100">
          <cell r="AB100">
            <v>33482025.304703586</v>
          </cell>
          <cell r="AC100">
            <v>28556819.382381689</v>
          </cell>
          <cell r="AD100">
            <v>22895008.903356314</v>
          </cell>
          <cell r="AE100">
            <v>16446370.829670403</v>
          </cell>
          <cell r="AF100">
            <v>8936352.5538253877</v>
          </cell>
        </row>
        <row r="101">
          <cell r="AB101">
            <v>35888246.807131492</v>
          </cell>
          <cell r="AC101">
            <v>30573197.454995312</v>
          </cell>
          <cell r="AD101">
            <v>24594215.536927212</v>
          </cell>
          <cell r="AE101">
            <v>17703672.149957962</v>
          </cell>
          <cell r="AF101">
            <v>9646760.7417569421</v>
          </cell>
        </row>
        <row r="102">
          <cell r="AB102">
            <v>38467171.158417985</v>
          </cell>
          <cell r="AC102">
            <v>32847117.452173118</v>
          </cell>
          <cell r="AD102">
            <v>26480800.62545494</v>
          </cell>
          <cell r="AE102">
            <v>19091257.045922846</v>
          </cell>
          <cell r="AF102">
            <v>10401523.081236221</v>
          </cell>
        </row>
        <row r="103">
          <cell r="AB103">
            <v>41231193.840015441</v>
          </cell>
          <cell r="AC103">
            <v>35273286.330133215</v>
          </cell>
          <cell r="AD103">
            <v>28453646.868994661</v>
          </cell>
          <cell r="AE103">
            <v>20537257.651711691</v>
          </cell>
          <cell r="AF103">
            <v>11128299.217420166</v>
          </cell>
        </row>
        <row r="104">
          <cell r="AB104">
            <v>44193600</v>
          </cell>
          <cell r="AC104">
            <v>37816463.520000003</v>
          </cell>
          <cell r="AD104">
            <v>30528938.879999999</v>
          </cell>
          <cell r="AE104">
            <v>21955380.48</v>
          </cell>
          <cell r="AF104">
            <v>11870400.960000001</v>
          </cell>
        </row>
        <row r="105">
          <cell r="AB105">
            <v>47368628.307525456</v>
          </cell>
          <cell r="AC105">
            <v>40571230.145395555</v>
          </cell>
          <cell r="AD105">
            <v>32670142.943700306</v>
          </cell>
          <cell r="AE105">
            <v>23414312.972409833</v>
          </cell>
          <cell r="AF105">
            <v>12675844.935093811</v>
          </cell>
        </row>
        <row r="106">
          <cell r="AB106">
            <v>50771539.390332796</v>
          </cell>
          <cell r="AC106">
            <v>43384280.409039371</v>
          </cell>
          <cell r="AD106">
            <v>34829276.021768302</v>
          </cell>
          <cell r="AE106">
            <v>24969443.072165668</v>
          </cell>
          <cell r="AF106">
            <v>13545846.709340787</v>
          </cell>
        </row>
        <row r="107">
          <cell r="AB107">
            <v>54418689.184256397</v>
          </cell>
          <cell r="AC107">
            <v>46370165.053904869</v>
          </cell>
          <cell r="AD107">
            <v>37216941.533112943</v>
          </cell>
          <cell r="AE107">
            <v>26741343.865143593</v>
          </cell>
          <cell r="AF107">
            <v>14508022.536522755</v>
          </cell>
        </row>
        <row r="108">
          <cell r="AB108">
            <v>58327607.547278367</v>
          </cell>
          <cell r="AC108">
            <v>49712619.912545353</v>
          </cell>
          <cell r="AD108">
            <v>39977742.212904587</v>
          </cell>
          <cell r="AE108">
            <v>28732179.477789324</v>
          </cell>
          <cell r="AF108">
            <v>15573471.215123326</v>
          </cell>
        </row>
        <row r="109">
          <cell r="AB109">
            <v>62517082.515986137</v>
          </cell>
          <cell r="AC109">
            <v>53345826.510890968</v>
          </cell>
          <cell r="AD109">
            <v>42905473.730721287</v>
          </cell>
          <cell r="AE109">
            <v>30827173.388632759</v>
          </cell>
          <cell r="AF109">
            <v>16692061.0317683</v>
          </cell>
        </row>
        <row r="110">
          <cell r="AB110">
            <v>67007250.609407127</v>
          </cell>
          <cell r="AC110">
            <v>57217491.295372739</v>
          </cell>
          <cell r="AD110">
            <v>45993776.818297051</v>
          </cell>
          <cell r="AE110">
            <v>33021173.100315832</v>
          </cell>
          <cell r="AF110">
            <v>17823928.662102293</v>
          </cell>
        </row>
        <row r="111">
          <cell r="AB111">
            <v>71819693.614262983</v>
          </cell>
          <cell r="AC111">
            <v>61298108.499773458</v>
          </cell>
          <cell r="AD111">
            <v>49318583.604914382</v>
          </cell>
          <cell r="AE111">
            <v>35256287.595241696</v>
          </cell>
          <cell r="AF111">
            <v>19017854.869056836</v>
          </cell>
        </row>
        <row r="112">
          <cell r="AB112">
            <v>76977542.316835985</v>
          </cell>
          <cell r="AC112">
            <v>65700332.367419511</v>
          </cell>
          <cell r="AD112">
            <v>52621847.927789077</v>
          </cell>
          <cell r="AE112">
            <v>37657413.70139616</v>
          </cell>
          <cell r="AF112">
            <v>20352862.188571434</v>
          </cell>
        </row>
        <row r="113">
          <cell r="AB113">
            <v>82505587.680030897</v>
          </cell>
          <cell r="AC113">
            <v>70187503.439402282</v>
          </cell>
          <cell r="AD113">
            <v>56227558.003941052</v>
          </cell>
          <cell r="AE113">
            <v>40254476.229087077</v>
          </cell>
          <cell r="AF113">
            <v>21797976.265064161</v>
          </cell>
        </row>
        <row r="114">
          <cell r="AB114">
            <v>88430400</v>
          </cell>
          <cell r="AC114">
            <v>75227741.280000001</v>
          </cell>
          <cell r="AD114">
            <v>60362591.039999992</v>
          </cell>
          <cell r="AE114">
            <v>43260151.68</v>
          </cell>
          <cell r="AF114">
            <v>23416369.919999998</v>
          </cell>
        </row>
        <row r="115">
          <cell r="AB115">
            <v>94780456.615050912</v>
          </cell>
          <cell r="AC115">
            <v>80743470.990361869</v>
          </cell>
          <cell r="AD115">
            <v>64820354.279033303</v>
          </cell>
          <cell r="AE115">
            <v>46508770.061005488</v>
          </cell>
          <cell r="AF115">
            <v>25192645.36828053</v>
          </cell>
        </row>
        <row r="116">
          <cell r="AB116">
            <v>101586278.78066559</v>
          </cell>
          <cell r="AC116">
            <v>86602302.660517424</v>
          </cell>
          <cell r="AD116">
            <v>69525649.197487533</v>
          </cell>
          <cell r="AE116">
            <v>49909338.764941007</v>
          </cell>
          <cell r="AF116">
            <v>26920363.876876384</v>
          </cell>
        </row>
        <row r="117">
          <cell r="AB117">
            <v>108880578.36851279</v>
          </cell>
          <cell r="AC117">
            <v>92864245.29050456</v>
          </cell>
          <cell r="AD117">
            <v>74594084.240268111</v>
          </cell>
          <cell r="AE117">
            <v>53384147.574081823</v>
          </cell>
          <cell r="AF117">
            <v>28755360.747124229</v>
          </cell>
        </row>
        <row r="118">
          <cell r="AB118">
            <v>116698415.09455675</v>
          </cell>
          <cell r="AC118">
            <v>99555417.917166367</v>
          </cell>
          <cell r="AD118">
            <v>79763366.717129529</v>
          </cell>
          <cell r="AE118">
            <v>56995505.932181522</v>
          </cell>
          <cell r="AF118">
            <v>30715022.852887336</v>
          </cell>
        </row>
        <row r="119">
          <cell r="AB119">
            <v>125077365.03197227</v>
          </cell>
          <cell r="AC119">
            <v>106403314.43269882</v>
          </cell>
          <cell r="AD119">
            <v>85102639.167753935</v>
          </cell>
          <cell r="AE119">
            <v>60787599.405538522</v>
          </cell>
          <cell r="AF119">
            <v>32782777.374879934</v>
          </cell>
        </row>
        <row r="120">
          <cell r="AB120">
            <v>134057701.21881425</v>
          </cell>
          <cell r="AC120">
            <v>113908828.72562647</v>
          </cell>
          <cell r="AD120">
            <v>91105613.748306155</v>
          </cell>
          <cell r="AE120">
            <v>65192260.102709368</v>
          </cell>
          <cell r="AF120">
            <v>35136523.489451215</v>
          </cell>
        </row>
        <row r="121">
          <cell r="AB121">
            <v>143682587.22852585</v>
          </cell>
          <cell r="AC121">
            <v>122115830.88552411</v>
          </cell>
          <cell r="AD121">
            <v>97747264.091566116</v>
          </cell>
          <cell r="AE121">
            <v>69901578.686677814</v>
          </cell>
          <cell r="AF121">
            <v>37716679.147488035</v>
          </cell>
        </row>
        <row r="122">
          <cell r="AB122">
            <v>153998284.63367209</v>
          </cell>
          <cell r="AC122">
            <v>130913941.76708463</v>
          </cell>
          <cell r="AD122">
            <v>104811232.52167723</v>
          </cell>
          <cell r="AE122">
            <v>75058763.930451781</v>
          </cell>
          <cell r="AF122">
            <v>40439949.544802293</v>
          </cell>
        </row>
        <row r="123">
          <cell r="AB123">
            <v>165054375.36006179</v>
          </cell>
          <cell r="AC123">
            <v>140411757.11880457</v>
          </cell>
          <cell r="AD123">
            <v>112517567.6829541</v>
          </cell>
          <cell r="AE123">
            <v>80497018.863102138</v>
          </cell>
          <cell r="AF123">
            <v>43211235.469264172</v>
          </cell>
        </row>
        <row r="124">
          <cell r="AB124">
            <v>176904000</v>
          </cell>
          <cell r="AC124">
            <v>150598375.19999999</v>
          </cell>
          <cell r="AD124">
            <v>120613147.2</v>
          </cell>
          <cell r="AE124">
            <v>85904582.399999991</v>
          </cell>
          <cell r="AF124">
            <v>46136563.199999996</v>
          </cell>
        </row>
        <row r="125">
          <cell r="AB125">
            <v>189604113.230102</v>
          </cell>
          <cell r="AC125">
            <v>161201417.06823272</v>
          </cell>
          <cell r="AD125">
            <v>128684311.64927022</v>
          </cell>
          <cell r="AE125">
            <v>91673588.746754318</v>
          </cell>
          <cell r="AF125">
            <v>49391871.496441573</v>
          </cell>
        </row>
        <row r="126">
          <cell r="AB126">
            <v>203215757.56133121</v>
          </cell>
          <cell r="AC126">
            <v>172347283.98776501</v>
          </cell>
          <cell r="AD126">
            <v>137536424.71750894</v>
          </cell>
          <cell r="AE126">
            <v>98112567.750610709</v>
          </cell>
          <cell r="AF126">
            <v>52876740.117458381</v>
          </cell>
        </row>
        <row r="127">
          <cell r="AB127">
            <v>217804356.73702562</v>
          </cell>
          <cell r="AC127">
            <v>184719874.94867143</v>
          </cell>
          <cell r="AD127">
            <v>147736695.17472446</v>
          </cell>
          <cell r="AE127">
            <v>105526210.8390889</v>
          </cell>
          <cell r="AF127">
            <v>56868717.544037394</v>
          </cell>
        </row>
        <row r="128">
          <cell r="AB128">
            <v>233440030.18911332</v>
          </cell>
          <cell r="AC128">
            <v>198353993.65168956</v>
          </cell>
          <cell r="AD128">
            <v>158599156.51048359</v>
          </cell>
          <cell r="AE128">
            <v>113358478.65983342</v>
          </cell>
          <cell r="AF128">
            <v>61161287.909547694</v>
          </cell>
        </row>
        <row r="129">
          <cell r="AB129">
            <v>250197930.06394458</v>
          </cell>
          <cell r="AC129">
            <v>212493102.00330815</v>
          </cell>
          <cell r="AD129">
            <v>170209651.82250151</v>
          </cell>
          <cell r="AE129">
            <v>121671253.39009625</v>
          </cell>
          <cell r="AF129">
            <v>65226600.36767035</v>
          </cell>
        </row>
        <row r="130">
          <cell r="AB130">
            <v>268158602.43762854</v>
          </cell>
          <cell r="AC130">
            <v>228068891.3732031</v>
          </cell>
          <cell r="AD130">
            <v>182562376.53953749</v>
          </cell>
          <cell r="AE130">
            <v>129896027.02078727</v>
          </cell>
          <cell r="AF130">
            <v>69560341.47232084</v>
          </cell>
        </row>
        <row r="131">
          <cell r="AB131">
            <v>287408374.45705169</v>
          </cell>
          <cell r="AC131">
            <v>244440822.47572249</v>
          </cell>
          <cell r="AD131">
            <v>194776655.36954394</v>
          </cell>
          <cell r="AE131">
            <v>138387132.30107039</v>
          </cell>
          <cell r="AF131">
            <v>74295064.79714787</v>
          </cell>
        </row>
        <row r="132">
          <cell r="AB132">
            <v>308039769.2673437</v>
          </cell>
          <cell r="AC132">
            <v>260755664.68480641</v>
          </cell>
          <cell r="AD132">
            <v>207618804.48618966</v>
          </cell>
          <cell r="AE132">
            <v>147705069.3636913</v>
          </cell>
          <cell r="AF132">
            <v>79443456.49404794</v>
          </cell>
        </row>
        <row r="133">
          <cell r="AB133">
            <v>330151950.72012359</v>
          </cell>
          <cell r="AC133">
            <v>279473626.28458464</v>
          </cell>
          <cell r="AD133">
            <v>222885581.93115547</v>
          </cell>
          <cell r="AE133">
            <v>158836103.49145147</v>
          </cell>
          <cell r="AF133">
            <v>85344279.261151955</v>
          </cell>
        </row>
        <row r="134">
          <cell r="AB134">
            <v>353851200</v>
          </cell>
          <cell r="AC134">
            <v>299888892</v>
          </cell>
          <cell r="AD134">
            <v>239415721.92000002</v>
          </cell>
          <cell r="AE134">
            <v>170697818.88</v>
          </cell>
          <cell r="AF134">
            <v>91789001.280000016</v>
          </cell>
        </row>
        <row r="135">
          <cell r="AB135">
            <v>379251426.46020401</v>
          </cell>
          <cell r="AC135">
            <v>321567284.49560702</v>
          </cell>
          <cell r="AD135">
            <v>256829065.99885017</v>
          </cell>
          <cell r="AE135">
            <v>183368064.69350863</v>
          </cell>
          <cell r="AF135">
            <v>98301969.738484874</v>
          </cell>
        </row>
        <row r="136">
          <cell r="AB136">
            <v>406474715.12266243</v>
          </cell>
          <cell r="AC136">
            <v>344893795.78157908</v>
          </cell>
          <cell r="AD136">
            <v>275874389.15375096</v>
          </cell>
          <cell r="AE136">
            <v>196327287.40424594</v>
          </cell>
          <cell r="AF136">
            <v>105033066.38769598</v>
          </cell>
        </row>
        <row r="137">
          <cell r="AB137">
            <v>435651913.47405124</v>
          </cell>
          <cell r="AC137">
            <v>369912039.7308169</v>
          </cell>
          <cell r="AD137">
            <v>294936345.4219327</v>
          </cell>
          <cell r="AE137">
            <v>209417874.80697644</v>
          </cell>
          <cell r="AF137">
            <v>112136802.5282208</v>
          </cell>
        </row>
        <row r="138">
          <cell r="AB138">
            <v>466923260.3782267</v>
          </cell>
          <cell r="AC138">
            <v>395343924.56224453</v>
          </cell>
          <cell r="AD138">
            <v>314659585.16888702</v>
          </cell>
          <cell r="AE138">
            <v>223562857.06909496</v>
          </cell>
          <cell r="AF138">
            <v>119905893.26512861</v>
          </cell>
        </row>
        <row r="139">
          <cell r="AB139">
            <v>500439060.12788916</v>
          </cell>
          <cell r="AC139">
            <v>423221313.15015584</v>
          </cell>
          <cell r="AD139">
            <v>336795487.4660694</v>
          </cell>
          <cell r="AE139">
            <v>239710309.80125892</v>
          </cell>
          <cell r="AF139">
            <v>128712926.26489308</v>
          </cell>
        </row>
        <row r="140">
          <cell r="AB140">
            <v>536360404.87525707</v>
          </cell>
          <cell r="AC140">
            <v>453921810.64593011</v>
          </cell>
          <cell r="AD140">
            <v>362204181.41226113</v>
          </cell>
          <cell r="AE140">
            <v>257774810.58304855</v>
          </cell>
          <cell r="AF140">
            <v>138434620.49830386</v>
          </cell>
        </row>
        <row r="141">
          <cell r="AB141">
            <v>574859948.91410351</v>
          </cell>
          <cell r="AC141">
            <v>487078834.71491992</v>
          </cell>
          <cell r="AD141">
            <v>388605325.46593398</v>
          </cell>
          <cell r="AE141">
            <v>276795065.40214086</v>
          </cell>
          <cell r="AF141">
            <v>148543810.79940435</v>
          </cell>
        </row>
        <row r="142">
          <cell r="AB142">
            <v>616122738.5346874</v>
          </cell>
          <cell r="AC142">
            <v>522040796.36044073</v>
          </cell>
          <cell r="AD142">
            <v>416807032.61871606</v>
          </cell>
          <cell r="AE142">
            <v>296847935.4260124</v>
          </cell>
          <cell r="AF142">
            <v>158589992.89882854</v>
          </cell>
        </row>
        <row r="143">
          <cell r="AB143">
            <v>660347101.4402473</v>
          </cell>
          <cell r="AC143">
            <v>559776237.89089763</v>
          </cell>
          <cell r="AD143">
            <v>446790848.83447134</v>
          </cell>
          <cell r="AE143">
            <v>316900573.98117471</v>
          </cell>
          <cell r="AF143">
            <v>169379031.51942345</v>
          </cell>
        </row>
        <row r="144">
          <cell r="AB144">
            <v>707745600</v>
          </cell>
          <cell r="AC144">
            <v>599672846.88000011</v>
          </cell>
          <cell r="AD144">
            <v>476808210.72000003</v>
          </cell>
          <cell r="AE144">
            <v>338160847.68000001</v>
          </cell>
          <cell r="AF144">
            <v>181112099.04000002</v>
          </cell>
        </row>
        <row r="145">
          <cell r="AB145">
            <v>758546052.92040682</v>
          </cell>
          <cell r="AC145">
            <v>641047269.32303572</v>
          </cell>
          <cell r="AD145">
            <v>509287819.9307611</v>
          </cell>
          <cell r="AE145">
            <v>362054031.05891013</v>
          </cell>
          <cell r="AF145">
            <v>193960225.73174798</v>
          </cell>
        </row>
        <row r="146">
          <cell r="AB146">
            <v>812992630.24532497</v>
          </cell>
          <cell r="AC146">
            <v>687060071.82032418</v>
          </cell>
          <cell r="AD146">
            <v>547225339.41812837</v>
          </cell>
          <cell r="AE146">
            <v>388935674.30936348</v>
          </cell>
          <cell r="AF146">
            <v>208370011.13187677</v>
          </cell>
        </row>
        <row r="147">
          <cell r="AB147">
            <v>871347026.94810259</v>
          </cell>
          <cell r="AC147">
            <v>737246719.50078952</v>
          </cell>
          <cell r="AD147">
            <v>587287896.16302121</v>
          </cell>
          <cell r="AE147">
            <v>417723764.71892035</v>
          </cell>
          <cell r="AF147">
            <v>224023320.6283572</v>
          </cell>
        </row>
        <row r="148">
          <cell r="AB148">
            <v>933889720.75645339</v>
          </cell>
          <cell r="AC148">
            <v>790164092.73203516</v>
          </cell>
          <cell r="AD148">
            <v>630095394.59437907</v>
          </cell>
          <cell r="AE148">
            <v>448453843.90724891</v>
          </cell>
          <cell r="AF148">
            <v>239636102.34610593</v>
          </cell>
        </row>
        <row r="149">
          <cell r="AB149">
            <v>1000921320.2557784</v>
          </cell>
          <cell r="AC149">
            <v>848080634.65272117</v>
          </cell>
          <cell r="AD149">
            <v>676122351.83277833</v>
          </cell>
          <cell r="AE149">
            <v>479741588.79859459</v>
          </cell>
          <cell r="AF149">
            <v>256035673.72142819</v>
          </cell>
        </row>
        <row r="150">
          <cell r="AB150">
            <v>1072764009.7505143</v>
          </cell>
          <cell r="AC150">
            <v>908738392.6596607</v>
          </cell>
          <cell r="AD150">
            <v>722292007.76502132</v>
          </cell>
          <cell r="AE150">
            <v>511815709.05197042</v>
          </cell>
          <cell r="AF150">
            <v>273232993.28345597</v>
          </cell>
        </row>
        <row r="151">
          <cell r="AB151">
            <v>1149763097.828207</v>
          </cell>
          <cell r="AC151">
            <v>970744983.49635518</v>
          </cell>
          <cell r="AD151">
            <v>770571228.16446435</v>
          </cell>
          <cell r="AE151">
            <v>545677566.22926712</v>
          </cell>
          <cell r="AF151">
            <v>291809874.22879893</v>
          </cell>
        </row>
        <row r="152">
          <cell r="AB152">
            <v>1232288677.0693748</v>
          </cell>
          <cell r="AC152">
            <v>1040421330.0496733</v>
          </cell>
          <cell r="AD152">
            <v>826372786.84272277</v>
          </cell>
          <cell r="AE152">
            <v>586076494.81419468</v>
          </cell>
          <cell r="AF152">
            <v>312878095.10791427</v>
          </cell>
        </row>
        <row r="153">
          <cell r="AB153">
            <v>1320737402.8804948</v>
          </cell>
          <cell r="AC153">
            <v>1115362736.7325778</v>
          </cell>
          <cell r="AD153">
            <v>886478944.81338811</v>
          </cell>
          <cell r="AE153">
            <v>628538930.0308274</v>
          </cell>
          <cell r="AF153">
            <v>335599374.07193369</v>
          </cell>
        </row>
        <row r="154">
          <cell r="AB154">
            <v>1415534400</v>
          </cell>
          <cell r="AC154">
            <v>1195418800.8000002</v>
          </cell>
          <cell r="AD154">
            <v>950248242.71999991</v>
          </cell>
          <cell r="AE154">
            <v>674077481.28000009</v>
          </cell>
          <cell r="AF154">
            <v>360961272.00000006</v>
          </cell>
        </row>
        <row r="155">
          <cell r="AB155">
            <v>1517135305.8408139</v>
          </cell>
          <cell r="AC155">
            <v>1281827619.9049037</v>
          </cell>
          <cell r="AD155">
            <v>1019211498.4638586</v>
          </cell>
          <cell r="AE155">
            <v>725949243.84482944</v>
          </cell>
          <cell r="AF155">
            <v>392938044.21277076</v>
          </cell>
        </row>
        <row r="156">
          <cell r="AB156">
            <v>1626028460.4906499</v>
          </cell>
          <cell r="AC156">
            <v>1373506240.576452</v>
          </cell>
          <cell r="AD156">
            <v>1098382225.061434</v>
          </cell>
          <cell r="AE156">
            <v>788623803.33796525</v>
          </cell>
          <cell r="AF156">
            <v>609760672.6839937</v>
          </cell>
        </row>
        <row r="157">
          <cell r="AB157">
            <v>1742737253.8962052</v>
          </cell>
          <cell r="AC157">
            <v>1483069403.0656705</v>
          </cell>
          <cell r="AD157">
            <v>1190289544.4111083</v>
          </cell>
          <cell r="AE157">
            <v>1045642352.337723</v>
          </cell>
          <cell r="AF157">
            <v>1045642352.337723</v>
          </cell>
        </row>
        <row r="158">
          <cell r="AB158">
            <v>1867822641.512907</v>
          </cell>
          <cell r="AC158">
            <v>1596988358.4935358</v>
          </cell>
          <cell r="AD158">
            <v>1466240773.5876322</v>
          </cell>
          <cell r="AE158">
            <v>1475579886.7951968</v>
          </cell>
          <cell r="AF158">
            <v>1475579886.7951968</v>
          </cell>
        </row>
        <row r="159">
          <cell r="AB159">
            <v>2001885840.5115573</v>
          </cell>
          <cell r="AC159">
            <v>1904193811.4945934</v>
          </cell>
          <cell r="AD159">
            <v>1918207012.3781743</v>
          </cell>
          <cell r="AE159">
            <v>1918207012.3781743</v>
          </cell>
          <cell r="AF159">
            <v>1924212669.899709</v>
          </cell>
        </row>
        <row r="160">
          <cell r="AB160">
            <v>2145571219.501029</v>
          </cell>
          <cell r="AC160">
            <v>2145571219.501029</v>
          </cell>
          <cell r="AD160">
            <v>2167026931.6960392</v>
          </cell>
          <cell r="AE160">
            <v>2167026931.6960392</v>
          </cell>
          <cell r="AF160">
            <v>2173463645.3545423</v>
          </cell>
        </row>
        <row r="161">
          <cell r="AB161">
            <v>2299569395.6564145</v>
          </cell>
          <cell r="AC161">
            <v>2299569395.6564145</v>
          </cell>
          <cell r="AD161">
            <v>2322565089.6129785</v>
          </cell>
          <cell r="AE161">
            <v>2322565089.6129785</v>
          </cell>
          <cell r="AF161">
            <v>2322565089.6129785</v>
          </cell>
        </row>
        <row r="162">
          <cell r="AB162">
            <v>2464620554.1387501</v>
          </cell>
          <cell r="AC162">
            <v>2464620554.1387501</v>
          </cell>
          <cell r="AD162">
            <v>2489266759.6801376</v>
          </cell>
          <cell r="AE162">
            <v>2489266759.6801376</v>
          </cell>
          <cell r="AF162">
            <v>2489266759.6801376</v>
          </cell>
        </row>
        <row r="163">
          <cell r="AB163">
            <v>2641518005.7609897</v>
          </cell>
          <cell r="AC163">
            <v>2641518005.7609897</v>
          </cell>
          <cell r="AD163">
            <v>2667933185.8185992</v>
          </cell>
          <cell r="AE163">
            <v>2667933185.8185992</v>
          </cell>
          <cell r="AF163">
            <v>2667933185.8185992</v>
          </cell>
        </row>
        <row r="164">
          <cell r="AB164">
            <v>2831112000</v>
          </cell>
          <cell r="AC164">
            <v>2831112000</v>
          </cell>
          <cell r="AD164">
            <v>2859423120.0000005</v>
          </cell>
          <cell r="AE164">
            <v>2859423120.0000005</v>
          </cell>
          <cell r="AF164">
            <v>2859423120.0000005</v>
          </cell>
        </row>
      </sheetData>
      <sheetData sheetId="40">
        <row r="6">
          <cell r="CS6">
            <v>1800.0000000000005</v>
          </cell>
          <cell r="CT6">
            <v>1815.5619596541787</v>
          </cell>
          <cell r="CU6">
            <v>1831.3953488372094</v>
          </cell>
          <cell r="CV6">
            <v>1847.5073313782991</v>
          </cell>
          <cell r="CW6">
            <v>1880.5970149253731</v>
          </cell>
        </row>
        <row r="7">
          <cell r="CS7">
            <v>3600.0000000000005</v>
          </cell>
          <cell r="CT7">
            <v>3631.123919308357</v>
          </cell>
          <cell r="CU7">
            <v>3662.7906976744189</v>
          </cell>
          <cell r="CV7">
            <v>3695.0146627565982</v>
          </cell>
          <cell r="CW7">
            <v>3761.1940298507461</v>
          </cell>
        </row>
        <row r="8">
          <cell r="CS8">
            <v>6600.0000000000009</v>
          </cell>
          <cell r="CT8">
            <v>6703.2911392405058</v>
          </cell>
          <cell r="CU8">
            <v>6809.2307692307695</v>
          </cell>
          <cell r="CV8">
            <v>6917.9220779220777</v>
          </cell>
          <cell r="CW8">
            <v>7144.0000000000009</v>
          </cell>
        </row>
        <row r="9">
          <cell r="CS9">
            <v>10350</v>
          </cell>
          <cell r="CT9">
            <v>10513.636363636364</v>
          </cell>
          <cell r="CU9">
            <v>10680.612244897959</v>
          </cell>
          <cell r="CV9">
            <v>10851.030927835052</v>
          </cell>
          <cell r="CW9">
            <v>11202.63157894737</v>
          </cell>
        </row>
        <row r="10">
          <cell r="CS10">
            <v>14400</v>
          </cell>
          <cell r="CT10">
            <v>14551.51515151515</v>
          </cell>
          <cell r="CU10">
            <v>14706.122448979591</v>
          </cell>
          <cell r="CV10">
            <v>14863.917525773197</v>
          </cell>
          <cell r="CW10">
            <v>15189.473684210527</v>
          </cell>
        </row>
        <row r="11">
          <cell r="CS11">
            <v>17400</v>
          </cell>
          <cell r="CT11">
            <v>17581.818181818184</v>
          </cell>
          <cell r="CU11">
            <v>17767.34693877551</v>
          </cell>
          <cell r="CV11">
            <v>17956.701030927834</v>
          </cell>
          <cell r="CW11">
            <v>18347.368421052633</v>
          </cell>
        </row>
        <row r="12">
          <cell r="CS12">
            <v>20400</v>
          </cell>
          <cell r="CT12">
            <v>20633.333333333336</v>
          </cell>
          <cell r="CU12">
            <v>20871.428571428569</v>
          </cell>
          <cell r="CV12">
            <v>21114.432989690722</v>
          </cell>
          <cell r="CW12">
            <v>21615.789473684214</v>
          </cell>
        </row>
        <row r="13">
          <cell r="CS13">
            <v>23700</v>
          </cell>
          <cell r="CT13">
            <v>23966.666666666668</v>
          </cell>
          <cell r="CU13">
            <v>24238.775510204079</v>
          </cell>
          <cell r="CV13">
            <v>24516.494845360823</v>
          </cell>
          <cell r="CW13">
            <v>25089.47368421053</v>
          </cell>
        </row>
        <row r="14">
          <cell r="CS14">
            <v>27000</v>
          </cell>
          <cell r="CT14">
            <v>27327.272727272728</v>
          </cell>
          <cell r="CU14">
            <v>27661.224489795917</v>
          </cell>
          <cell r="CV14">
            <v>28002.061855670101</v>
          </cell>
          <cell r="CW14">
            <v>28705.26315789474</v>
          </cell>
        </row>
        <row r="15">
          <cell r="CS15">
            <v>30600</v>
          </cell>
          <cell r="CT15">
            <v>30963.63636363636</v>
          </cell>
          <cell r="CU15">
            <v>31334.693877551021</v>
          </cell>
          <cell r="CV15">
            <v>31713.402061855668</v>
          </cell>
          <cell r="CW15">
            <v>32494.736842105267</v>
          </cell>
        </row>
        <row r="16">
          <cell r="CS16">
            <v>34200</v>
          </cell>
          <cell r="CT16">
            <v>34777.777777777774</v>
          </cell>
          <cell r="CU16">
            <v>35367.34693877551</v>
          </cell>
          <cell r="CV16">
            <v>35969.072164948455</v>
          </cell>
          <cell r="CW16">
            <v>37210.526315789473</v>
          </cell>
        </row>
        <row r="17">
          <cell r="CS17">
            <v>39400</v>
          </cell>
          <cell r="CT17">
            <v>40030.303030303032</v>
          </cell>
          <cell r="CU17">
            <v>40673.469387755104</v>
          </cell>
          <cell r="CV17">
            <v>41329.896907216491</v>
          </cell>
          <cell r="CW17">
            <v>42736.84210526316</v>
          </cell>
        </row>
        <row r="18">
          <cell r="CS18">
            <v>44800</v>
          </cell>
          <cell r="CT18">
            <v>45535.353535353541</v>
          </cell>
          <cell r="CU18">
            <v>46285.71428571429</v>
          </cell>
          <cell r="CV18">
            <v>47051.546391752578</v>
          </cell>
          <cell r="CW18">
            <v>48631.578947368427</v>
          </cell>
        </row>
        <row r="19">
          <cell r="CS19">
            <v>50400</v>
          </cell>
          <cell r="CT19">
            <v>51248.484848484855</v>
          </cell>
          <cell r="CU19">
            <v>52114.285714285717</v>
          </cell>
          <cell r="CV19">
            <v>52997.938144329899</v>
          </cell>
          <cell r="CW19">
            <v>54821.052631578961</v>
          </cell>
        </row>
        <row r="20">
          <cell r="CS20">
            <v>56400</v>
          </cell>
          <cell r="CT20">
            <v>57309.090909090912</v>
          </cell>
          <cell r="CU20">
            <v>58236.734693877552</v>
          </cell>
          <cell r="CV20">
            <v>59183.505154639177</v>
          </cell>
          <cell r="CW20">
            <v>61252.631578947381</v>
          </cell>
        </row>
        <row r="21">
          <cell r="CS21">
            <v>62600</v>
          </cell>
          <cell r="CT21">
            <v>63634.343434343442</v>
          </cell>
          <cell r="CU21">
            <v>64689.795918367352</v>
          </cell>
          <cell r="CV21">
            <v>65767.010309278354</v>
          </cell>
          <cell r="CW21">
            <v>67989.473684210534</v>
          </cell>
        </row>
        <row r="22">
          <cell r="CS22">
            <v>69000</v>
          </cell>
          <cell r="CT22">
            <v>70167.676767676778</v>
          </cell>
          <cell r="CU22">
            <v>71359.183673469379</v>
          </cell>
          <cell r="CV22">
            <v>72575.257731958773</v>
          </cell>
          <cell r="CW22">
            <v>75084.210526315801</v>
          </cell>
        </row>
        <row r="23">
          <cell r="CS23">
            <v>75800</v>
          </cell>
          <cell r="CT23">
            <v>77036.363636363647</v>
          </cell>
          <cell r="CU23">
            <v>78297.959183673447</v>
          </cell>
          <cell r="CV23">
            <v>79608.247422680404</v>
          </cell>
          <cell r="CW23">
            <v>82421.052631578947</v>
          </cell>
        </row>
        <row r="24">
          <cell r="CS24">
            <v>82800</v>
          </cell>
          <cell r="CT24">
            <v>84181.818181818191</v>
          </cell>
          <cell r="CU24">
            <v>85591.836734693861</v>
          </cell>
          <cell r="CV24">
            <v>87030.927835051552</v>
          </cell>
          <cell r="CW24">
            <v>90000</v>
          </cell>
        </row>
        <row r="25">
          <cell r="CS25">
            <v>90000</v>
          </cell>
          <cell r="CT25">
            <v>91535.353535353526</v>
          </cell>
          <cell r="CU25">
            <v>93102.040816326524</v>
          </cell>
          <cell r="CV25">
            <v>94701.030927835061</v>
          </cell>
          <cell r="CW25">
            <v>98000.000000000015</v>
          </cell>
        </row>
        <row r="26">
          <cell r="CS26">
            <v>97600</v>
          </cell>
          <cell r="CT26">
            <v>99212.121212121216</v>
          </cell>
          <cell r="CU26">
            <v>100857.14285714286</v>
          </cell>
          <cell r="CV26">
            <v>102595.87628865981</v>
          </cell>
          <cell r="CW26">
            <v>106242.10526315792</v>
          </cell>
        </row>
        <row r="27">
          <cell r="CS27">
            <v>105400</v>
          </cell>
          <cell r="CT27">
            <v>107177.77777777778</v>
          </cell>
          <cell r="CU27">
            <v>108991.83673469388</v>
          </cell>
          <cell r="CV27">
            <v>110843.29896907217</v>
          </cell>
          <cell r="CW27">
            <v>114726.31578947371</v>
          </cell>
        </row>
        <row r="28">
          <cell r="CS28">
            <v>113400</v>
          </cell>
          <cell r="CT28">
            <v>115351.51515151515</v>
          </cell>
          <cell r="CU28">
            <v>117342.85714285716</v>
          </cell>
          <cell r="CV28">
            <v>119375.25773195877</v>
          </cell>
          <cell r="CW28">
            <v>123568.42105263159</v>
          </cell>
        </row>
        <row r="29">
          <cell r="CS29">
            <v>121800</v>
          </cell>
          <cell r="CT29">
            <v>123836.36363636365</v>
          </cell>
          <cell r="CU29">
            <v>125914.28571428574</v>
          </cell>
          <cell r="CV29">
            <v>128131.9587628866</v>
          </cell>
          <cell r="CW29">
            <v>132715.78947368421</v>
          </cell>
        </row>
        <row r="30">
          <cell r="CS30">
            <v>130400</v>
          </cell>
          <cell r="CT30">
            <v>132622.22222222225</v>
          </cell>
          <cell r="CU30">
            <v>134889.79591836734</v>
          </cell>
          <cell r="CV30">
            <v>137204.12371134022</v>
          </cell>
          <cell r="CW30">
            <v>142105.26315789475</v>
          </cell>
        </row>
        <row r="31">
          <cell r="CS31">
            <v>139200</v>
          </cell>
          <cell r="CT31">
            <v>141616.16161616164</v>
          </cell>
          <cell r="CU31">
            <v>144081.63265306121</v>
          </cell>
          <cell r="CV31">
            <v>146597.93814432991</v>
          </cell>
          <cell r="CW31">
            <v>151789.47368421053</v>
          </cell>
        </row>
        <row r="32">
          <cell r="CS32">
            <v>148400</v>
          </cell>
          <cell r="CT32">
            <v>150909.09090909091</v>
          </cell>
          <cell r="CU32">
            <v>153489.79591836737</v>
          </cell>
          <cell r="CV32">
            <v>156216.49484536084</v>
          </cell>
          <cell r="CW32">
            <v>161842.10526315792</v>
          </cell>
        </row>
        <row r="33">
          <cell r="CS33">
            <v>157800</v>
          </cell>
          <cell r="CT33">
            <v>160515.15151515149</v>
          </cell>
          <cell r="CU33">
            <v>163285.71428571429</v>
          </cell>
          <cell r="CV33">
            <v>166113.40206185568</v>
          </cell>
          <cell r="CW33">
            <v>170952.63157894739</v>
          </cell>
        </row>
        <row r="34">
          <cell r="CS34">
            <v>167400</v>
          </cell>
          <cell r="CT34">
            <v>169596.9696969697</v>
          </cell>
          <cell r="CU34">
            <v>171838.77551020411</v>
          </cell>
          <cell r="CV34">
            <v>174126.80412371134</v>
          </cell>
          <cell r="CW34">
            <v>178847.36842105267</v>
          </cell>
        </row>
        <row r="35">
          <cell r="CS35">
            <v>174900</v>
          </cell>
          <cell r="CT35">
            <v>177172.72727272726</v>
          </cell>
          <cell r="CU35">
            <v>179491.8367346939</v>
          </cell>
          <cell r="CV35">
            <v>181858.76288659795</v>
          </cell>
          <cell r="CW35">
            <v>186915.78947368424</v>
          </cell>
        </row>
        <row r="36">
          <cell r="CS36">
            <v>182400</v>
          </cell>
          <cell r="CT36">
            <v>184842.42424242423</v>
          </cell>
          <cell r="CU36">
            <v>187334.69387755106</v>
          </cell>
          <cell r="CV36">
            <v>189878.35051546391</v>
          </cell>
          <cell r="CW36">
            <v>195126.31578947371</v>
          </cell>
        </row>
        <row r="37">
          <cell r="CS37">
            <v>190200</v>
          </cell>
          <cell r="CT37">
            <v>192721.2121212121</v>
          </cell>
          <cell r="CU37">
            <v>195293.87755102044</v>
          </cell>
          <cell r="CV37">
            <v>197919.58762886599</v>
          </cell>
          <cell r="CW37">
            <v>203542.10526315789</v>
          </cell>
        </row>
        <row r="38">
          <cell r="CS38">
            <v>198000</v>
          </cell>
          <cell r="CT38">
            <v>200699.99999999997</v>
          </cell>
          <cell r="CU38">
            <v>203455.10204081636</v>
          </cell>
          <cell r="CV38">
            <v>206267.01030927835</v>
          </cell>
          <cell r="CW38">
            <v>212068.42105263157</v>
          </cell>
        </row>
        <row r="39">
          <cell r="CS39">
            <v>206100</v>
          </cell>
          <cell r="CT39">
            <v>208881.81818181815</v>
          </cell>
          <cell r="CU39">
            <v>211720.40816326533</v>
          </cell>
          <cell r="CV39">
            <v>214632.98969072162</v>
          </cell>
          <cell r="CW39">
            <v>220831.57894736843</v>
          </cell>
        </row>
        <row r="40">
          <cell r="CS40">
            <v>214200</v>
          </cell>
          <cell r="CT40">
            <v>217169.69696969693</v>
          </cell>
          <cell r="CU40">
            <v>220200.00000000003</v>
          </cell>
          <cell r="CV40">
            <v>223292.78350515463</v>
          </cell>
          <cell r="CW40">
            <v>229673.68421052632</v>
          </cell>
        </row>
        <row r="41">
          <cell r="CS41">
            <v>222600</v>
          </cell>
          <cell r="CT41">
            <v>225654.54545454541</v>
          </cell>
          <cell r="CU41">
            <v>228771.42857142858</v>
          </cell>
          <cell r="CV41">
            <v>231986.59793814432</v>
          </cell>
          <cell r="CW41">
            <v>238784.21052631582</v>
          </cell>
        </row>
        <row r="42">
          <cell r="CS42">
            <v>231000</v>
          </cell>
          <cell r="CT42">
            <v>234251.51515151514</v>
          </cell>
          <cell r="CU42">
            <v>237569.38775510207</v>
          </cell>
          <cell r="CV42">
            <v>240955.67010309279</v>
          </cell>
          <cell r="CW42">
            <v>247942.10526315792</v>
          </cell>
        </row>
        <row r="43">
          <cell r="CS43">
            <v>239700</v>
          </cell>
          <cell r="CT43">
            <v>243039.39393939392</v>
          </cell>
          <cell r="CU43">
            <v>246446.93877551021</v>
          </cell>
          <cell r="CV43">
            <v>249977.31958762888</v>
          </cell>
          <cell r="CW43">
            <v>257400.00000000003</v>
          </cell>
        </row>
        <row r="44">
          <cell r="CS44">
            <v>248400</v>
          </cell>
          <cell r="CT44">
            <v>251945.45454545456</v>
          </cell>
          <cell r="CU44">
            <v>255563.26530612246</v>
          </cell>
          <cell r="CV44">
            <v>259255.67010309277</v>
          </cell>
          <cell r="CW44">
            <v>266889.47368421056</v>
          </cell>
        </row>
        <row r="45">
          <cell r="CS45">
            <v>257400</v>
          </cell>
          <cell r="CT45">
            <v>261036.36363636365</v>
          </cell>
          <cell r="CU45">
            <v>264746.93877551024</v>
          </cell>
          <cell r="CV45">
            <v>268605.15463917522</v>
          </cell>
          <cell r="CW45">
            <v>276678.94736842113</v>
          </cell>
        </row>
        <row r="46">
          <cell r="CS46">
            <v>266400</v>
          </cell>
          <cell r="CT46">
            <v>270251.5151515152</v>
          </cell>
          <cell r="CU46">
            <v>274181.63265306124</v>
          </cell>
          <cell r="CV46">
            <v>278192.7835051546</v>
          </cell>
          <cell r="CW46">
            <v>286515.78947368427</v>
          </cell>
        </row>
        <row r="47">
          <cell r="CS47">
            <v>275700</v>
          </cell>
          <cell r="CT47">
            <v>279645.45454545453</v>
          </cell>
          <cell r="CU47">
            <v>283671.42857142858</v>
          </cell>
          <cell r="CV47">
            <v>287870.10309278348</v>
          </cell>
          <cell r="CW47">
            <v>296621.05263157899</v>
          </cell>
        </row>
        <row r="48">
          <cell r="CS48">
            <v>285000</v>
          </cell>
          <cell r="CT48">
            <v>289169.69696969696</v>
          </cell>
          <cell r="CU48">
            <v>293424.4897959184</v>
          </cell>
          <cell r="CV48">
            <v>297767.01030927832</v>
          </cell>
          <cell r="CW48">
            <v>306805.26315789478</v>
          </cell>
        </row>
        <row r="49">
          <cell r="CS49">
            <v>294600</v>
          </cell>
          <cell r="CT49">
            <v>298866.66666666669</v>
          </cell>
          <cell r="CU49">
            <v>303220.40816326538</v>
          </cell>
          <cell r="CV49">
            <v>307772.16494845354</v>
          </cell>
          <cell r="CW49">
            <v>317226.31578947377</v>
          </cell>
        </row>
        <row r="50">
          <cell r="CS50">
            <v>304200</v>
          </cell>
          <cell r="CT50">
            <v>308700.00000000006</v>
          </cell>
          <cell r="CU50">
            <v>313291.8367346939</v>
          </cell>
          <cell r="CV50">
            <v>317978.35051546386</v>
          </cell>
          <cell r="CW50">
            <v>327757.89473684219</v>
          </cell>
        </row>
        <row r="51">
          <cell r="CS51">
            <v>314100</v>
          </cell>
          <cell r="CT51">
            <v>318700.00000000006</v>
          </cell>
          <cell r="CU51">
            <v>323393.87755102041</v>
          </cell>
          <cell r="CV51">
            <v>328311.34020618553</v>
          </cell>
          <cell r="CW51">
            <v>338494.73684210528</v>
          </cell>
        </row>
        <row r="52">
          <cell r="CS52">
            <v>324000</v>
          </cell>
          <cell r="CT52">
            <v>328842.42424242431</v>
          </cell>
          <cell r="CU52">
            <v>333783.67346938775</v>
          </cell>
          <cell r="CV52">
            <v>338826.80412371131</v>
          </cell>
          <cell r="CW52">
            <v>349373.68421052635</v>
          </cell>
        </row>
        <row r="53">
          <cell r="CS53">
            <v>334200</v>
          </cell>
          <cell r="CT53">
            <v>339145.45454545459</v>
          </cell>
          <cell r="CU53">
            <v>344191.8367346939</v>
          </cell>
          <cell r="CV53">
            <v>349487.62886597938</v>
          </cell>
          <cell r="CW53">
            <v>360426.31578947371</v>
          </cell>
        </row>
        <row r="54">
          <cell r="CS54">
            <v>344400</v>
          </cell>
          <cell r="CT54">
            <v>349596.96969696973</v>
          </cell>
          <cell r="CU54">
            <v>354900</v>
          </cell>
          <cell r="CV54">
            <v>360312.37113402062</v>
          </cell>
          <cell r="CW54">
            <v>371652.63157894742</v>
          </cell>
        </row>
        <row r="55">
          <cell r="CS55">
            <v>354900</v>
          </cell>
          <cell r="CT55">
            <v>360203.03030303033</v>
          </cell>
          <cell r="CU55">
            <v>365620.40816326527</v>
          </cell>
          <cell r="CV55">
            <v>371301.03092783509</v>
          </cell>
          <cell r="CW55">
            <v>383021.05263157899</v>
          </cell>
        </row>
        <row r="56">
          <cell r="CS56">
            <v>365400</v>
          </cell>
          <cell r="CT56">
            <v>370963.63636363641</v>
          </cell>
          <cell r="CU56">
            <v>376640.81632653059</v>
          </cell>
          <cell r="CV56">
            <v>382435.0515463918</v>
          </cell>
          <cell r="CW56">
            <v>394594.73684210528</v>
          </cell>
        </row>
        <row r="57">
          <cell r="CS57">
            <v>376200</v>
          </cell>
          <cell r="CT57">
            <v>381872.72727272729</v>
          </cell>
          <cell r="CU57">
            <v>387679.59183673473</v>
          </cell>
          <cell r="CV57">
            <v>393751.54639175261</v>
          </cell>
          <cell r="CW57">
            <v>406278.94736842107</v>
          </cell>
        </row>
        <row r="58">
          <cell r="CS58">
            <v>387000</v>
          </cell>
          <cell r="CT58">
            <v>392942.42424242425</v>
          </cell>
          <cell r="CU58">
            <v>399006.12244897959</v>
          </cell>
          <cell r="CV58">
            <v>405194.84536082478</v>
          </cell>
          <cell r="CW58">
            <v>418200</v>
          </cell>
        </row>
        <row r="59">
          <cell r="CS59">
            <v>398100</v>
          </cell>
          <cell r="CT59">
            <v>404154.54545454541</v>
          </cell>
          <cell r="CU59">
            <v>410363.26530612248</v>
          </cell>
          <cell r="CV59">
            <v>416839.17525773204</v>
          </cell>
          <cell r="CW59">
            <v>430200</v>
          </cell>
        </row>
        <row r="60">
          <cell r="CS60">
            <v>409200</v>
          </cell>
          <cell r="CT60">
            <v>415533.33333333331</v>
          </cell>
          <cell r="CU60">
            <v>421995.91836734692</v>
          </cell>
          <cell r="CV60">
            <v>428591.75257731968</v>
          </cell>
          <cell r="CW60">
            <v>442468.42105263163</v>
          </cell>
        </row>
        <row r="61">
          <cell r="CS61">
            <v>420600</v>
          </cell>
          <cell r="CT61">
            <v>427048.48484848486</v>
          </cell>
          <cell r="CU61">
            <v>433671.42857142858</v>
          </cell>
          <cell r="CV61">
            <v>440563.91752577329</v>
          </cell>
          <cell r="CW61">
            <v>454784.21052631584</v>
          </cell>
        </row>
        <row r="62">
          <cell r="CS62">
            <v>432000</v>
          </cell>
          <cell r="CT62">
            <v>438736.36363636365</v>
          </cell>
          <cell r="CU62">
            <v>445610.20408163266</v>
          </cell>
          <cell r="CV62">
            <v>452625.77319587633</v>
          </cell>
          <cell r="CW62">
            <v>467400</v>
          </cell>
        </row>
        <row r="63">
          <cell r="CS63">
            <v>443700</v>
          </cell>
          <cell r="CT63">
            <v>450554.54545454547</v>
          </cell>
          <cell r="CU63">
            <v>457604.08163265308</v>
          </cell>
          <cell r="CV63">
            <v>464925.77319587633</v>
          </cell>
          <cell r="CW63">
            <v>480047.36842105258</v>
          </cell>
        </row>
        <row r="64">
          <cell r="CS64">
            <v>455400</v>
          </cell>
          <cell r="CT64">
            <v>462551.5151515152</v>
          </cell>
          <cell r="CU64">
            <v>469848.9795918368</v>
          </cell>
          <cell r="CV64">
            <v>477296.9072164949</v>
          </cell>
          <cell r="CW64">
            <v>492994.73684210528</v>
          </cell>
        </row>
        <row r="65">
          <cell r="CS65">
            <v>467400</v>
          </cell>
          <cell r="CT65">
            <v>474672.72727272729</v>
          </cell>
          <cell r="CU65">
            <v>482161.22448979598</v>
          </cell>
          <cell r="CV65">
            <v>489924.7422680413</v>
          </cell>
          <cell r="CW65">
            <v>505989.47368421062</v>
          </cell>
        </row>
        <row r="66">
          <cell r="CS66">
            <v>479400</v>
          </cell>
          <cell r="CT66">
            <v>486978.78787878784</v>
          </cell>
          <cell r="CU66">
            <v>494712.24489795923</v>
          </cell>
          <cell r="CV66">
            <v>502605.15463917528</v>
          </cell>
          <cell r="CW66">
            <v>519252.63157894742</v>
          </cell>
        </row>
        <row r="67">
          <cell r="CS67">
            <v>491700</v>
          </cell>
          <cell r="CT67">
            <v>499403.03030303027</v>
          </cell>
          <cell r="CU67">
            <v>507342.85714285722</v>
          </cell>
          <cell r="CV67">
            <v>515560.82474226807</v>
          </cell>
          <cell r="CW67">
            <v>532594.73684210528</v>
          </cell>
        </row>
        <row r="68">
          <cell r="CS68">
            <v>504000</v>
          </cell>
          <cell r="CT68">
            <v>512018.18181818177</v>
          </cell>
          <cell r="CU68">
            <v>520200.00000000006</v>
          </cell>
          <cell r="CV68">
            <v>528550.51546391752</v>
          </cell>
          <cell r="CW68">
            <v>546173.68421052641</v>
          </cell>
        </row>
        <row r="69">
          <cell r="CS69">
            <v>516600</v>
          </cell>
          <cell r="CT69">
            <v>524745.45454545447</v>
          </cell>
          <cell r="CU69">
            <v>533148.9795918368</v>
          </cell>
          <cell r="CV69">
            <v>541834.02061855677</v>
          </cell>
          <cell r="CW69">
            <v>559863.15789473697</v>
          </cell>
        </row>
        <row r="70">
          <cell r="CS70">
            <v>529200</v>
          </cell>
          <cell r="CT70">
            <v>537669.6969696969</v>
          </cell>
          <cell r="CU70">
            <v>546312.24489795929</v>
          </cell>
          <cell r="CV70">
            <v>555136.08247422683</v>
          </cell>
          <cell r="CW70">
            <v>573757.89473684214</v>
          </cell>
        </row>
        <row r="71">
          <cell r="CS71">
            <v>542100</v>
          </cell>
          <cell r="CT71">
            <v>550700</v>
          </cell>
          <cell r="CU71">
            <v>559579.59183673467</v>
          </cell>
          <cell r="CV71">
            <v>568744.32989690721</v>
          </cell>
          <cell r="CW71">
            <v>587794.73684210528</v>
          </cell>
        </row>
        <row r="72">
          <cell r="CS72">
            <v>555000</v>
          </cell>
          <cell r="CT72">
            <v>563933.33333333337</v>
          </cell>
          <cell r="CU72">
            <v>573048.97959183669</v>
          </cell>
          <cell r="CV72">
            <v>582374.22680412361</v>
          </cell>
          <cell r="CW72">
            <v>602005.26315789483</v>
          </cell>
        </row>
        <row r="73">
          <cell r="CS73">
            <v>568200</v>
          </cell>
          <cell r="CT73">
            <v>577266.66666666663</v>
          </cell>
          <cell r="CU73">
            <v>586634.69387755101</v>
          </cell>
          <cell r="CV73">
            <v>596291.75257731951</v>
          </cell>
          <cell r="CW73">
            <v>616389.47368421068</v>
          </cell>
        </row>
        <row r="74">
          <cell r="CS74">
            <v>581400</v>
          </cell>
          <cell r="CT74">
            <v>590809.09090909082</v>
          </cell>
          <cell r="CU74">
            <v>600410.20408163266</v>
          </cell>
          <cell r="CV74">
            <v>610249.48453608237</v>
          </cell>
          <cell r="CW74">
            <v>630915.78947368427</v>
          </cell>
        </row>
        <row r="75">
          <cell r="CS75">
            <v>594900</v>
          </cell>
          <cell r="CT75">
            <v>604445.45454545447</v>
          </cell>
          <cell r="CU75">
            <v>614314.28571428568</v>
          </cell>
          <cell r="CV75">
            <v>624476.28865979379</v>
          </cell>
          <cell r="CW75">
            <v>645647.3684210527</v>
          </cell>
        </row>
        <row r="76">
          <cell r="CS76">
            <v>608400</v>
          </cell>
          <cell r="CT76">
            <v>618296.96969696961</v>
          </cell>
          <cell r="CU76">
            <v>628395.91836734687</v>
          </cell>
          <cell r="CV76">
            <v>638761.8556701031</v>
          </cell>
          <cell r="CW76">
            <v>660489.47368421056</v>
          </cell>
        </row>
        <row r="77">
          <cell r="CS77">
            <v>622200</v>
          </cell>
          <cell r="CT77">
            <v>632236.36363636365</v>
          </cell>
          <cell r="CU77">
            <v>642618.3673469387</v>
          </cell>
          <cell r="CV77">
            <v>653297.93814432994</v>
          </cell>
          <cell r="CW77">
            <v>675568.42105263169</v>
          </cell>
        </row>
        <row r="78">
          <cell r="CS78">
            <v>636000</v>
          </cell>
          <cell r="CT78">
            <v>646396.96969696973</v>
          </cell>
          <cell r="CU78">
            <v>657006.12244897953</v>
          </cell>
          <cell r="CV78">
            <v>667911.34020618559</v>
          </cell>
          <cell r="CW78">
            <v>690726.31578947383</v>
          </cell>
        </row>
        <row r="79">
          <cell r="CS79">
            <v>650100</v>
          </cell>
          <cell r="CT79">
            <v>660639.39393939392</v>
          </cell>
          <cell r="CU79">
            <v>671546.93877551018</v>
          </cell>
          <cell r="CV79">
            <v>682756.70103092783</v>
          </cell>
          <cell r="CW79">
            <v>706152.63157894742</v>
          </cell>
        </row>
        <row r="80">
          <cell r="CS80">
            <v>664200</v>
          </cell>
          <cell r="CT80">
            <v>675109.09090909094</v>
          </cell>
          <cell r="CU80">
            <v>686240.81632653065</v>
          </cell>
          <cell r="CV80">
            <v>697697.93814432994</v>
          </cell>
          <cell r="CW80">
            <v>721626.31578947371</v>
          </cell>
        </row>
        <row r="81">
          <cell r="CS81">
            <v>678600</v>
          </cell>
          <cell r="CT81">
            <v>689654.54545454541</v>
          </cell>
          <cell r="CU81">
            <v>701100.00000000012</v>
          </cell>
          <cell r="CV81">
            <v>712852.5773195877</v>
          </cell>
          <cell r="CW81">
            <v>737400.00000000012</v>
          </cell>
        </row>
        <row r="82">
          <cell r="CS82">
            <v>693000</v>
          </cell>
          <cell r="CT82">
            <v>704433.33333333337</v>
          </cell>
          <cell r="CU82">
            <v>716100</v>
          </cell>
          <cell r="CV82">
            <v>728121.64948453614</v>
          </cell>
          <cell r="CW82">
            <v>753205.26315789495</v>
          </cell>
        </row>
        <row r="83">
          <cell r="CS83">
            <v>707700</v>
          </cell>
          <cell r="CT83">
            <v>719281.81818181823</v>
          </cell>
          <cell r="CU83">
            <v>731277.55102040817</v>
          </cell>
          <cell r="CV83">
            <v>743585.56701030931</v>
          </cell>
          <cell r="CW83">
            <v>769310.52631578955</v>
          </cell>
        </row>
        <row r="84">
          <cell r="CS84">
            <v>722400</v>
          </cell>
          <cell r="CT84">
            <v>734369.69696969702</v>
          </cell>
          <cell r="CU84">
            <v>746583.67346938781</v>
          </cell>
          <cell r="CV84">
            <v>759182.47422680422</v>
          </cell>
          <cell r="CW84">
            <v>785463.15789473697</v>
          </cell>
        </row>
        <row r="85">
          <cell r="CS85">
            <v>737400</v>
          </cell>
          <cell r="CT85">
            <v>749521.21212121216</v>
          </cell>
          <cell r="CU85">
            <v>762079.59183673479</v>
          </cell>
          <cell r="CV85">
            <v>774955.67010309279</v>
          </cell>
          <cell r="CW85">
            <v>801884.21052631584</v>
          </cell>
        </row>
        <row r="86">
          <cell r="CS86">
            <v>752400</v>
          </cell>
          <cell r="CT86">
            <v>764918.18181818188</v>
          </cell>
          <cell r="CU86">
            <v>777691.83673469408</v>
          </cell>
          <cell r="CV86">
            <v>790880.41237113392</v>
          </cell>
          <cell r="CW86">
            <v>818384.21052631573</v>
          </cell>
        </row>
        <row r="87">
          <cell r="CS87">
            <v>767700</v>
          </cell>
          <cell r="CT87">
            <v>780372.72727272729</v>
          </cell>
          <cell r="CU87">
            <v>793506.12244897976</v>
          </cell>
          <cell r="CV87">
            <v>806962.88659793814</v>
          </cell>
          <cell r="CW87">
            <v>835121.05263157887</v>
          </cell>
        </row>
        <row r="88">
          <cell r="CS88">
            <v>783000</v>
          </cell>
          <cell r="CT88">
            <v>796078.78787878796</v>
          </cell>
          <cell r="CU88">
            <v>809424.48979591846</v>
          </cell>
          <cell r="CV88">
            <v>823215.46391752572</v>
          </cell>
          <cell r="CW88">
            <v>851968.42105263146</v>
          </cell>
        </row>
        <row r="89">
          <cell r="CS89">
            <v>798600</v>
          </cell>
          <cell r="CT89">
            <v>811836.36363636376</v>
          </cell>
          <cell r="CU89">
            <v>825557.14285714296</v>
          </cell>
          <cell r="CV89">
            <v>839607.21649484534</v>
          </cell>
          <cell r="CW89">
            <v>869021.05263157899</v>
          </cell>
        </row>
        <row r="90">
          <cell r="CS90">
            <v>814200</v>
          </cell>
          <cell r="CT90">
            <v>827851.51515151525</v>
          </cell>
          <cell r="CU90">
            <v>841781.6326530613</v>
          </cell>
          <cell r="CV90">
            <v>856187.62886597938</v>
          </cell>
          <cell r="CW90">
            <v>886215.78947368427</v>
          </cell>
        </row>
        <row r="91">
          <cell r="CS91">
            <v>830100</v>
          </cell>
          <cell r="CT91">
            <v>843912.12121212133</v>
          </cell>
          <cell r="CU91">
            <v>858232.65306122461</v>
          </cell>
          <cell r="CV91">
            <v>872888.65979381441</v>
          </cell>
          <cell r="CW91">
            <v>903584.21052631573</v>
          </cell>
        </row>
        <row r="92">
          <cell r="CS92">
            <v>846000</v>
          </cell>
          <cell r="CT92">
            <v>860236.36363636365</v>
          </cell>
          <cell r="CU92">
            <v>874763.26530612248</v>
          </cell>
          <cell r="CV92">
            <v>889796.9072164949</v>
          </cell>
          <cell r="CW92">
            <v>921126.31578947371</v>
          </cell>
        </row>
        <row r="93">
          <cell r="CS93">
            <v>862200</v>
          </cell>
          <cell r="CT93">
            <v>876600</v>
          </cell>
          <cell r="CU93">
            <v>891532.6530612245</v>
          </cell>
          <cell r="CV93">
            <v>906807.21649484546</v>
          </cell>
          <cell r="CW93">
            <v>938810.52631578955</v>
          </cell>
        </row>
        <row r="94">
          <cell r="CS94">
            <v>878400</v>
          </cell>
          <cell r="CT94">
            <v>893233.33333333337</v>
          </cell>
          <cell r="CU94">
            <v>908369.3877551019</v>
          </cell>
          <cell r="CV94">
            <v>924043.29896907217</v>
          </cell>
          <cell r="CW94">
            <v>956700.00000000012</v>
          </cell>
        </row>
        <row r="95">
          <cell r="CS95">
            <v>894900</v>
          </cell>
          <cell r="CT95">
            <v>909900.00000000012</v>
          </cell>
          <cell r="CU95">
            <v>925457.14285714284</v>
          </cell>
          <cell r="CV95">
            <v>941362.88659793802</v>
          </cell>
          <cell r="CW95">
            <v>974700.00000000023</v>
          </cell>
        </row>
        <row r="96">
          <cell r="CS96">
            <v>911400</v>
          </cell>
          <cell r="CT96">
            <v>926842.42424242443</v>
          </cell>
          <cell r="CU96">
            <v>942600</v>
          </cell>
          <cell r="CV96">
            <v>958926.80412371119</v>
          </cell>
          <cell r="CW96">
            <v>992936.84210526338</v>
          </cell>
        </row>
        <row r="97">
          <cell r="CS97">
            <v>928200</v>
          </cell>
          <cell r="CT97">
            <v>943812.12121212133</v>
          </cell>
          <cell r="CU97">
            <v>960006.12244897964</v>
          </cell>
          <cell r="CV97">
            <v>976555.67010309268</v>
          </cell>
          <cell r="CW97">
            <v>1011252.6315789475</v>
          </cell>
        </row>
        <row r="98">
          <cell r="CS98">
            <v>945000</v>
          </cell>
          <cell r="CT98">
            <v>961063.63636363647</v>
          </cell>
          <cell r="CU98">
            <v>977455.10204081645</v>
          </cell>
          <cell r="CV98">
            <v>994447.4226804123</v>
          </cell>
          <cell r="CW98">
            <v>1029836.8421052634</v>
          </cell>
        </row>
        <row r="99">
          <cell r="CS99">
            <v>962100</v>
          </cell>
          <cell r="CT99">
            <v>978336.36363636365</v>
          </cell>
          <cell r="CU99">
            <v>995179.59183673467</v>
          </cell>
          <cell r="CV99">
            <v>1012385.5670103092</v>
          </cell>
          <cell r="CW99">
            <v>1048468.4210526319</v>
          </cell>
        </row>
        <row r="100">
          <cell r="CS100">
            <v>979200</v>
          </cell>
          <cell r="CT100">
            <v>995896.96969696973</v>
          </cell>
          <cell r="CU100">
            <v>1012934.693877551</v>
          </cell>
          <cell r="CV100">
            <v>1030605.1546391752</v>
          </cell>
          <cell r="CW100">
            <v>1067400.0000000002</v>
          </cell>
        </row>
        <row r="101">
          <cell r="CS101">
            <v>996600</v>
          </cell>
          <cell r="CT101">
            <v>1013472.7272727273</v>
          </cell>
          <cell r="CU101">
            <v>1030977.5510204082</v>
          </cell>
          <cell r="CV101">
            <v>1048852.5773195876</v>
          </cell>
          <cell r="CW101">
            <v>1086363.1578947371</v>
          </cell>
        </row>
        <row r="102">
          <cell r="CS102">
            <v>1014000</v>
          </cell>
          <cell r="CT102">
            <v>1031342.4242424243</v>
          </cell>
          <cell r="CU102">
            <v>1049038.7755102043</v>
          </cell>
          <cell r="CV102">
            <v>1067400</v>
          </cell>
          <cell r="CW102">
            <v>1105626.3157894739</v>
          </cell>
        </row>
        <row r="103">
          <cell r="CS103">
            <v>1031700</v>
          </cell>
          <cell r="CT103">
            <v>1049221.2121212124</v>
          </cell>
          <cell r="CU103">
            <v>1067400.0000000002</v>
          </cell>
          <cell r="CV103">
            <v>1085965.9793814432</v>
          </cell>
          <cell r="CW103">
            <v>1124936.8421052631</v>
          </cell>
        </row>
        <row r="104">
          <cell r="CS104">
            <v>1049400</v>
          </cell>
          <cell r="CT104">
            <v>1067400</v>
          </cell>
          <cell r="CU104">
            <v>1085773.4693877553</v>
          </cell>
          <cell r="CV104">
            <v>1104831.9587628867</v>
          </cell>
          <cell r="CW104">
            <v>1144515.7894736843</v>
          </cell>
        </row>
        <row r="105">
          <cell r="CS105">
            <v>1067400</v>
          </cell>
          <cell r="CT105">
            <v>1085584.8484848484</v>
          </cell>
          <cell r="CU105">
            <v>1104446.9387755103</v>
          </cell>
          <cell r="CV105">
            <v>1123725.7731958763</v>
          </cell>
          <cell r="CW105">
            <v>1164173.6842105263</v>
          </cell>
        </row>
        <row r="106">
          <cell r="CS106">
            <v>1085400</v>
          </cell>
          <cell r="CT106">
            <v>1104069.6969696968</v>
          </cell>
          <cell r="CU106">
            <v>1123138.775510204</v>
          </cell>
          <cell r="CV106">
            <v>1142901.030927835</v>
          </cell>
          <cell r="CW106">
            <v>1184068.4210526317</v>
          </cell>
        </row>
        <row r="107">
          <cell r="CS107">
            <v>1103700</v>
          </cell>
          <cell r="CT107">
            <v>1122563.6363636365</v>
          </cell>
          <cell r="CU107">
            <v>1142118.3673469387</v>
          </cell>
          <cell r="CV107">
            <v>1162122.6804123712</v>
          </cell>
          <cell r="CW107">
            <v>1204073.6842105265</v>
          </cell>
        </row>
        <row r="108">
          <cell r="CS108">
            <v>1122000</v>
          </cell>
          <cell r="CT108">
            <v>1141351.5151515151</v>
          </cell>
          <cell r="CU108">
            <v>1161128.5714285714</v>
          </cell>
          <cell r="CV108">
            <v>1181607.2164948455</v>
          </cell>
          <cell r="CW108">
            <v>1224284.210526316</v>
          </cell>
        </row>
        <row r="109">
          <cell r="CS109">
            <v>1140600</v>
          </cell>
          <cell r="CT109">
            <v>1160154.5454545454</v>
          </cell>
          <cell r="CU109">
            <v>1180414.2857142857</v>
          </cell>
          <cell r="CV109">
            <v>1201156.7010309279</v>
          </cell>
          <cell r="CW109">
            <v>1244636.8421052631</v>
          </cell>
        </row>
        <row r="110">
          <cell r="CS110">
            <v>1159200</v>
          </cell>
          <cell r="CT110">
            <v>1179245.4545454544</v>
          </cell>
          <cell r="CU110">
            <v>1199742.857142857</v>
          </cell>
          <cell r="CV110">
            <v>1220950.5154639177</v>
          </cell>
          <cell r="CW110">
            <v>1265163.1578947371</v>
          </cell>
        </row>
        <row r="111">
          <cell r="CS111">
            <v>1178100</v>
          </cell>
          <cell r="CT111">
            <v>1198357.5757575757</v>
          </cell>
          <cell r="CU111">
            <v>1219334.693877551</v>
          </cell>
          <cell r="CV111">
            <v>1240827.8350515466</v>
          </cell>
          <cell r="CW111">
            <v>1285863.1578947371</v>
          </cell>
        </row>
        <row r="112">
          <cell r="CS112">
            <v>1197000</v>
          </cell>
          <cell r="CT112">
            <v>1217751.5151515151</v>
          </cell>
          <cell r="CU112">
            <v>1238981.6326530611</v>
          </cell>
          <cell r="CV112">
            <v>1260930.9278350517</v>
          </cell>
          <cell r="CW112">
            <v>1306705.2631578948</v>
          </cell>
        </row>
        <row r="113">
          <cell r="CS113">
            <v>1216200</v>
          </cell>
          <cell r="CT113">
            <v>1237172.7272727273</v>
          </cell>
          <cell r="CU113">
            <v>1258879.5918367347</v>
          </cell>
          <cell r="CV113">
            <v>1281136.0824742271</v>
          </cell>
          <cell r="CW113">
            <v>1327752.6315789474</v>
          </cell>
        </row>
        <row r="114">
          <cell r="CS114">
            <v>1235400</v>
          </cell>
          <cell r="CT114">
            <v>1256869.696969697</v>
          </cell>
          <cell r="CU114">
            <v>1278844.8979591837</v>
          </cell>
          <cell r="CV114">
            <v>1301548.4536082475</v>
          </cell>
          <cell r="CW114">
            <v>1348910.5263157894</v>
          </cell>
        </row>
        <row r="115">
          <cell r="CS115">
            <v>1254900</v>
          </cell>
          <cell r="CT115">
            <v>1276600</v>
          </cell>
          <cell r="CU115">
            <v>1299048.9795918367</v>
          </cell>
          <cell r="CV115">
            <v>1322081.4432989692</v>
          </cell>
          <cell r="CW115">
            <v>1370305.2631578946</v>
          </cell>
        </row>
        <row r="116">
          <cell r="CS116">
            <v>1274400</v>
          </cell>
          <cell r="CT116">
            <v>1296600</v>
          </cell>
          <cell r="CU116">
            <v>1319332.6530612246</v>
          </cell>
          <cell r="CV116">
            <v>1342803.0927835051</v>
          </cell>
          <cell r="CW116">
            <v>1391778.9473684209</v>
          </cell>
        </row>
        <row r="117">
          <cell r="CS117">
            <v>1294200</v>
          </cell>
          <cell r="CT117">
            <v>1316639.3939393938</v>
          </cell>
          <cell r="CU117">
            <v>1339842.857142857</v>
          </cell>
          <cell r="CV117">
            <v>1363663.9175257732</v>
          </cell>
          <cell r="CW117">
            <v>1413521.0526315789</v>
          </cell>
        </row>
        <row r="118">
          <cell r="CS118">
            <v>1314000</v>
          </cell>
          <cell r="CT118">
            <v>1336942.4242424243</v>
          </cell>
          <cell r="CU118">
            <v>1360444.8979591837</v>
          </cell>
          <cell r="CV118">
            <v>1384694.8453608248</v>
          </cell>
          <cell r="CW118">
            <v>1435310.5263157894</v>
          </cell>
        </row>
        <row r="119">
          <cell r="CS119">
            <v>1334100</v>
          </cell>
          <cell r="CT119">
            <v>1357290.9090909092</v>
          </cell>
          <cell r="CU119">
            <v>1381261.224489796</v>
          </cell>
          <cell r="CV119">
            <v>1405883.5051546392</v>
          </cell>
          <cell r="CW119">
            <v>1457400</v>
          </cell>
        </row>
        <row r="120">
          <cell r="CS120">
            <v>1354200</v>
          </cell>
          <cell r="CT120">
            <v>1377896.9696969697</v>
          </cell>
          <cell r="CU120">
            <v>1402181.6326530613</v>
          </cell>
          <cell r="CV120">
            <v>1427223.7113402064</v>
          </cell>
          <cell r="CW120">
            <v>1479521.0526315789</v>
          </cell>
        </row>
        <row r="121">
          <cell r="CS121">
            <v>1374600</v>
          </cell>
          <cell r="CT121">
            <v>1398554.5454545454</v>
          </cell>
          <cell r="CU121">
            <v>1423304.0816326533</v>
          </cell>
          <cell r="CV121">
            <v>1448740.2061855672</v>
          </cell>
          <cell r="CW121">
            <v>1501942.105263158</v>
          </cell>
        </row>
        <row r="122">
          <cell r="CS122">
            <v>1395000</v>
          </cell>
          <cell r="CT122">
            <v>1419463.6363636362</v>
          </cell>
          <cell r="CU122">
            <v>1444542.8571428573</v>
          </cell>
          <cell r="CV122">
            <v>1470389.6907216497</v>
          </cell>
          <cell r="CW122">
            <v>1524410.5263157897</v>
          </cell>
        </row>
        <row r="123">
          <cell r="CS123">
            <v>1415700</v>
          </cell>
          <cell r="CT123">
            <v>1440430.303030303</v>
          </cell>
          <cell r="CU123">
            <v>1465971.4285714286</v>
          </cell>
          <cell r="CV123">
            <v>1492234.0206185568</v>
          </cell>
          <cell r="CW123">
            <v>1547147.3684210528</v>
          </cell>
        </row>
        <row r="124">
          <cell r="CS124">
            <v>1436400</v>
          </cell>
          <cell r="CT124">
            <v>1461642.4242424243</v>
          </cell>
          <cell r="CU124">
            <v>1487528.5714285716</v>
          </cell>
          <cell r="CV124">
            <v>1514192.7835051545</v>
          </cell>
          <cell r="CW124">
            <v>1569963.1578947371</v>
          </cell>
        </row>
        <row r="125">
          <cell r="CS125">
            <v>1457400</v>
          </cell>
          <cell r="CT125">
            <v>1482918.1818181819</v>
          </cell>
          <cell r="CU125">
            <v>1509263.2653061226</v>
          </cell>
          <cell r="CV125">
            <v>1536364.9484536082</v>
          </cell>
          <cell r="CW125">
            <v>1593015.7894736845</v>
          </cell>
        </row>
        <row r="126">
          <cell r="CS126">
            <v>1478400</v>
          </cell>
          <cell r="CT126">
            <v>1504433.3333333335</v>
          </cell>
          <cell r="CU126">
            <v>1531138.7755102043</v>
          </cell>
          <cell r="CV126">
            <v>1558632.9896907217</v>
          </cell>
          <cell r="CW126">
            <v>1616178.9473684214</v>
          </cell>
        </row>
        <row r="127">
          <cell r="CS127">
            <v>1499700</v>
          </cell>
          <cell r="CT127">
            <v>1526018.1818181819</v>
          </cell>
          <cell r="CU127">
            <v>1553179.5918367347</v>
          </cell>
          <cell r="CV127">
            <v>1581132.9896907217</v>
          </cell>
          <cell r="CW127">
            <v>1639547.368421053</v>
          </cell>
        </row>
        <row r="128">
          <cell r="CS128">
            <v>1521000</v>
          </cell>
          <cell r="CT128">
            <v>1547836.3636363638</v>
          </cell>
          <cell r="CU128">
            <v>1575373.469387755</v>
          </cell>
          <cell r="CV128">
            <v>1603710.3092783506</v>
          </cell>
          <cell r="CW128">
            <v>1663057.8947368425</v>
          </cell>
        </row>
        <row r="129">
          <cell r="CS129">
            <v>1542600</v>
          </cell>
          <cell r="CT129">
            <v>1569730.303030303</v>
          </cell>
          <cell r="CU129">
            <v>1597720.4081632651</v>
          </cell>
          <cell r="CV129">
            <v>1626538.1443298969</v>
          </cell>
          <cell r="CW129">
            <v>1686742.1052631582</v>
          </cell>
        </row>
        <row r="130">
          <cell r="CS130">
            <v>1564200</v>
          </cell>
          <cell r="CT130">
            <v>1591851.5151515154</v>
          </cell>
          <cell r="CU130">
            <v>1620232.6530612244</v>
          </cell>
          <cell r="CV130">
            <v>1649424.7422680412</v>
          </cell>
          <cell r="CW130">
            <v>1710600.0000000002</v>
          </cell>
        </row>
        <row r="131">
          <cell r="CS131">
            <v>1586100</v>
          </cell>
          <cell r="CT131">
            <v>1614054.5454545456</v>
          </cell>
          <cell r="CU131">
            <v>1642885.7142857146</v>
          </cell>
          <cell r="CV131">
            <v>1672580.4123711342</v>
          </cell>
          <cell r="CW131">
            <v>1734600.0000000002</v>
          </cell>
        </row>
        <row r="132">
          <cell r="CS132">
            <v>1608000</v>
          </cell>
          <cell r="CT132">
            <v>1636478.7878787878</v>
          </cell>
          <cell r="CU132">
            <v>1665716.3265306125</v>
          </cell>
          <cell r="CV132">
            <v>1695776.288659794</v>
          </cell>
          <cell r="CW132">
            <v>1758805.2631578948</v>
          </cell>
        </row>
        <row r="133">
          <cell r="CS133">
            <v>1630200</v>
          </cell>
          <cell r="CT133">
            <v>1658990.9090909089</v>
          </cell>
          <cell r="CU133">
            <v>1688675.5102040819</v>
          </cell>
          <cell r="CV133">
            <v>1719259.7938144333</v>
          </cell>
          <cell r="CW133">
            <v>1783121.0526315789</v>
          </cell>
        </row>
        <row r="134">
          <cell r="CS134">
            <v>1652400</v>
          </cell>
          <cell r="CT134">
            <v>1681718.1818181819</v>
          </cell>
          <cell r="CU134">
            <v>1711824.4897959186</v>
          </cell>
          <cell r="CV134">
            <v>1742764.9484536084</v>
          </cell>
          <cell r="CW134">
            <v>1807673.6842105263</v>
          </cell>
        </row>
        <row r="135">
          <cell r="CS135">
            <v>1674900</v>
          </cell>
          <cell r="CT135">
            <v>1704539.393939394</v>
          </cell>
          <cell r="CU135">
            <v>1735089.7959183678</v>
          </cell>
          <cell r="CV135">
            <v>1766576.288659794</v>
          </cell>
          <cell r="CW135">
            <v>1832305.2631578946</v>
          </cell>
        </row>
        <row r="136">
          <cell r="CS136">
            <v>1697400</v>
          </cell>
          <cell r="CT136">
            <v>1727569.6969696968</v>
          </cell>
          <cell r="CU136">
            <v>1758557.1428571432</v>
          </cell>
          <cell r="CV136">
            <v>1790406.1855670107</v>
          </cell>
          <cell r="CW136">
            <v>1857205.2631578948</v>
          </cell>
        </row>
        <row r="137">
          <cell r="CS137">
            <v>1720200</v>
          </cell>
          <cell r="CT137">
            <v>1750699.9999999998</v>
          </cell>
          <cell r="CU137">
            <v>1782128.5714285714</v>
          </cell>
          <cell r="CV137">
            <v>1814529.8969072169</v>
          </cell>
          <cell r="CW137">
            <v>1882152.6315789479</v>
          </cell>
        </row>
        <row r="138">
          <cell r="CS138">
            <v>1743000</v>
          </cell>
          <cell r="CT138">
            <v>1774033.333333333</v>
          </cell>
          <cell r="CU138">
            <v>1805914.2857142857</v>
          </cell>
          <cell r="CV138">
            <v>1838687.6288659796</v>
          </cell>
          <cell r="CW138">
            <v>1907400.0000000005</v>
          </cell>
        </row>
        <row r="139">
          <cell r="CS139">
            <v>1766100</v>
          </cell>
          <cell r="CT139">
            <v>1797472.7272727273</v>
          </cell>
          <cell r="CU139">
            <v>1829791.836734694</v>
          </cell>
          <cell r="CV139">
            <v>1863120.6185567013</v>
          </cell>
          <cell r="CW139">
            <v>1932678.9473684214</v>
          </cell>
        </row>
        <row r="140">
          <cell r="CS140">
            <v>1789200</v>
          </cell>
          <cell r="CT140">
            <v>1821109.0909090908</v>
          </cell>
          <cell r="CU140">
            <v>1853895.918367347</v>
          </cell>
          <cell r="CV140">
            <v>1887606.1855670107</v>
          </cell>
          <cell r="CW140">
            <v>1958257.8947368423</v>
          </cell>
        </row>
        <row r="141">
          <cell r="CS141">
            <v>1812600</v>
          </cell>
          <cell r="CT141">
            <v>1844857.5757575757</v>
          </cell>
          <cell r="CU141">
            <v>1878079.5918367347</v>
          </cell>
          <cell r="CV141">
            <v>1912348.4536082479</v>
          </cell>
          <cell r="CW141">
            <v>1983884.210526316</v>
          </cell>
        </row>
        <row r="142">
          <cell r="CS142">
            <v>1836000</v>
          </cell>
          <cell r="CT142">
            <v>1868796.9696969695</v>
          </cell>
          <cell r="CU142">
            <v>1902502.0408163264</v>
          </cell>
          <cell r="CV142">
            <v>1937161.8556701036</v>
          </cell>
          <cell r="CW142">
            <v>2009778.9473684211</v>
          </cell>
        </row>
        <row r="143">
          <cell r="CS143">
            <v>1859700</v>
          </cell>
          <cell r="CT143">
            <v>1892854.5454545452</v>
          </cell>
          <cell r="CU143">
            <v>1926991.8367346937</v>
          </cell>
          <cell r="CV143">
            <v>1962213.4020618557</v>
          </cell>
          <cell r="CW143">
            <v>2035752.6315789474</v>
          </cell>
        </row>
        <row r="144">
          <cell r="CS144">
            <v>1883400</v>
          </cell>
          <cell r="CT144">
            <v>1917096.9696969695</v>
          </cell>
          <cell r="CU144">
            <v>1951732.6530612241</v>
          </cell>
          <cell r="CV144">
            <v>1987354.6391752576</v>
          </cell>
          <cell r="CW144">
            <v>2061963.1578947373</v>
          </cell>
        </row>
        <row r="145">
          <cell r="CS145">
            <v>1907400</v>
          </cell>
          <cell r="CT145">
            <v>1941463.6363636362</v>
          </cell>
          <cell r="CU145">
            <v>1976528.5714285711</v>
          </cell>
          <cell r="CV145">
            <v>2012715.4639175257</v>
          </cell>
          <cell r="CW145">
            <v>2088284.2105263162</v>
          </cell>
        </row>
        <row r="146">
          <cell r="CS146">
            <v>1931400</v>
          </cell>
          <cell r="CT146">
            <v>1966009.0909090911</v>
          </cell>
          <cell r="CU146">
            <v>2001587.7551020407</v>
          </cell>
          <cell r="CV146">
            <v>2038184.536082474</v>
          </cell>
          <cell r="CW146">
            <v>2114810.5263157892</v>
          </cell>
        </row>
        <row r="147">
          <cell r="CS147">
            <v>1955700</v>
          </cell>
          <cell r="CT147">
            <v>1990684.8484848486</v>
          </cell>
          <cell r="CU147">
            <v>2026689.7959183676</v>
          </cell>
          <cell r="CV147">
            <v>2063854.6391752576</v>
          </cell>
          <cell r="CW147">
            <v>2141478.9473684207</v>
          </cell>
        </row>
        <row r="148">
          <cell r="CS148">
            <v>1980000</v>
          </cell>
          <cell r="CT148">
            <v>2015533.3333333333</v>
          </cell>
          <cell r="CU148">
            <v>2052067.3469387756</v>
          </cell>
          <cell r="CV148">
            <v>2089651.5463917525</v>
          </cell>
          <cell r="CW148">
            <v>2168321.0526315793</v>
          </cell>
        </row>
        <row r="149">
          <cell r="CS149">
            <v>2004600</v>
          </cell>
          <cell r="CT149">
            <v>2040518.1818181816</v>
          </cell>
          <cell r="CU149">
            <v>2077475.5102040817</v>
          </cell>
          <cell r="CV149">
            <v>2115630.9278350514</v>
          </cell>
          <cell r="CW149">
            <v>2195336.8421052634</v>
          </cell>
        </row>
        <row r="150">
          <cell r="CS150">
            <v>2029200</v>
          </cell>
          <cell r="CT150">
            <v>2065669.6969696968</v>
          </cell>
          <cell r="CU150">
            <v>2103171.4285714286</v>
          </cell>
          <cell r="CV150">
            <v>2141755.6701030927</v>
          </cell>
          <cell r="CW150">
            <v>2222494.7368421056</v>
          </cell>
        </row>
        <row r="151">
          <cell r="CS151">
            <v>2054100</v>
          </cell>
          <cell r="CT151">
            <v>2090963.6363636365</v>
          </cell>
          <cell r="CU151">
            <v>2128885.7142857141</v>
          </cell>
          <cell r="CV151">
            <v>2168044.3298969073</v>
          </cell>
          <cell r="CW151">
            <v>2249857.8947368423</v>
          </cell>
        </row>
        <row r="152">
          <cell r="CS152">
            <v>2079000</v>
          </cell>
          <cell r="CT152">
            <v>2116418.1818181821</v>
          </cell>
          <cell r="CU152">
            <v>2154900</v>
          </cell>
          <cell r="CV152">
            <v>2194496.9072164949</v>
          </cell>
          <cell r="CW152">
            <v>2277331.5789473685</v>
          </cell>
        </row>
        <row r="153">
          <cell r="CS153">
            <v>2104200</v>
          </cell>
          <cell r="CT153">
            <v>2142021.2121212124</v>
          </cell>
          <cell r="CU153">
            <v>2180926.5306122452</v>
          </cell>
          <cell r="CV153">
            <v>2221094.8453608248</v>
          </cell>
          <cell r="CW153">
            <v>2284200</v>
          </cell>
        </row>
        <row r="154">
          <cell r="CS154">
            <v>2129400</v>
          </cell>
          <cell r="CT154">
            <v>2167778.7878787876</v>
          </cell>
          <cell r="CU154">
            <v>2207253.0612244899</v>
          </cell>
          <cell r="CV154">
            <v>2247875.2577319588</v>
          </cell>
          <cell r="CW154">
            <v>2284200</v>
          </cell>
        </row>
        <row r="155">
          <cell r="CS155">
            <v>2154900</v>
          </cell>
          <cell r="CT155">
            <v>2193690.9090909087</v>
          </cell>
          <cell r="CU155">
            <v>2233597.9591836734</v>
          </cell>
          <cell r="CV155">
            <v>2274782.4742268045</v>
          </cell>
          <cell r="CW155">
            <v>2284200</v>
          </cell>
        </row>
        <row r="156">
          <cell r="CS156">
            <v>2180400</v>
          </cell>
          <cell r="CT156">
            <v>2219751.5151515151</v>
          </cell>
          <cell r="CU156">
            <v>2260230.612244898</v>
          </cell>
          <cell r="CV156">
            <v>2284200</v>
          </cell>
          <cell r="CW156">
            <v>2284200</v>
          </cell>
        </row>
        <row r="157">
          <cell r="CS157">
            <v>2206200</v>
          </cell>
          <cell r="CT157">
            <v>2245972.7272727275</v>
          </cell>
          <cell r="CU157">
            <v>2284200</v>
          </cell>
          <cell r="CV157">
            <v>2284200</v>
          </cell>
          <cell r="CW157">
            <v>2284200</v>
          </cell>
        </row>
        <row r="158">
          <cell r="CS158">
            <v>2232000</v>
          </cell>
          <cell r="CT158">
            <v>2272336.3636363638</v>
          </cell>
          <cell r="CU158">
            <v>2284200</v>
          </cell>
          <cell r="CV158">
            <v>2284200</v>
          </cell>
          <cell r="CW158">
            <v>2284200</v>
          </cell>
        </row>
        <row r="159">
          <cell r="CS159">
            <v>2258100</v>
          </cell>
          <cell r="CT159">
            <v>2284200</v>
          </cell>
          <cell r="CU159">
            <v>2284200</v>
          </cell>
          <cell r="CV159">
            <v>2284200</v>
          </cell>
          <cell r="CW159">
            <v>2284200</v>
          </cell>
        </row>
        <row r="160">
          <cell r="CS160">
            <v>2284200</v>
          </cell>
          <cell r="CT160">
            <v>2284200</v>
          </cell>
          <cell r="CU160">
            <v>2284200</v>
          </cell>
          <cell r="CV160">
            <v>2284200</v>
          </cell>
          <cell r="CW160">
            <v>2284200</v>
          </cell>
        </row>
        <row r="161">
          <cell r="CS161">
            <v>2284200</v>
          </cell>
          <cell r="CT161">
            <v>2284200</v>
          </cell>
          <cell r="CU161">
            <v>2284200</v>
          </cell>
          <cell r="CV161">
            <v>2284200</v>
          </cell>
          <cell r="CW161">
            <v>2284200</v>
          </cell>
        </row>
        <row r="162">
          <cell r="CS162">
            <v>2284200</v>
          </cell>
          <cell r="CT162">
            <v>2284200</v>
          </cell>
          <cell r="CU162">
            <v>2284200</v>
          </cell>
          <cell r="CV162">
            <v>2284200</v>
          </cell>
          <cell r="CW162">
            <v>2284200</v>
          </cell>
        </row>
        <row r="163">
          <cell r="CS163">
            <v>2284200</v>
          </cell>
          <cell r="CT163">
            <v>2284200</v>
          </cell>
          <cell r="CU163">
            <v>2284200</v>
          </cell>
          <cell r="CV163">
            <v>2284200</v>
          </cell>
          <cell r="CW163">
            <v>2284200</v>
          </cell>
        </row>
        <row r="164">
          <cell r="CS164">
            <v>2284200</v>
          </cell>
          <cell r="CT164">
            <v>2284200</v>
          </cell>
          <cell r="CU164">
            <v>2284200</v>
          </cell>
          <cell r="CV164">
            <v>2284200</v>
          </cell>
          <cell r="CW164">
            <v>2284200</v>
          </cell>
        </row>
        <row r="165">
          <cell r="CS165">
            <v>2284200</v>
          </cell>
          <cell r="CT165">
            <v>2284200</v>
          </cell>
          <cell r="CU165">
            <v>2284200</v>
          </cell>
          <cell r="CV165">
            <v>2284200</v>
          </cell>
          <cell r="CW165">
            <v>2284200</v>
          </cell>
        </row>
      </sheetData>
      <sheetData sheetId="41"/>
      <sheetData sheetId="42"/>
      <sheetData sheetId="43"/>
      <sheetData sheetId="44"/>
      <sheetData sheetId="45">
        <row r="7">
          <cell r="V7">
            <v>6</v>
          </cell>
        </row>
        <row r="9">
          <cell r="V9">
            <v>90</v>
          </cell>
        </row>
      </sheetData>
      <sheetData sheetId="46"/>
      <sheetData sheetId="47"/>
      <sheetData sheetId="48"/>
      <sheetData sheetId="49"/>
      <sheetData sheetId="50"/>
      <sheetData sheetId="5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节奏总纲"/>
      <sheetName val="其他调用"/>
      <sheetName val="基本信息"/>
      <sheetName val="副本直接奖励"/>
      <sheetName val="活动副本-长平之战"/>
      <sheetName val="繁荣度奖励"/>
      <sheetName val="奖励汇总"/>
      <sheetName val="副本伤兵"/>
      <sheetName val="Sheet1"/>
    </sheetNames>
    <sheetDataSet>
      <sheetData sheetId="0"/>
      <sheetData sheetId="1"/>
      <sheetData sheetId="2"/>
      <sheetData sheetId="3"/>
      <sheetData sheetId="4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节奏总纲"/>
      <sheetName val="基本信息"/>
      <sheetName val="其他调用"/>
      <sheetName val="城防战关卡设计"/>
      <sheetName val="草稿"/>
      <sheetName val="投放设计"/>
      <sheetName val="城防战怪物阵容设计"/>
    </sheetNames>
    <sheetDataSet>
      <sheetData sheetId="0"/>
      <sheetData sheetId="1"/>
      <sheetData sheetId="2"/>
      <sheetData sheetId="3"/>
      <sheetData sheetId="4"/>
      <sheetData sheetId="5">
        <row r="8">
          <cell r="AY8">
            <v>0</v>
          </cell>
          <cell r="AZ8">
            <v>0</v>
          </cell>
          <cell r="BA8">
            <v>3827.9180019356354</v>
          </cell>
          <cell r="BB8">
            <v>4616.0109314206784</v>
          </cell>
          <cell r="BC8">
            <v>4953.1390241759218</v>
          </cell>
        </row>
        <row r="9">
          <cell r="AY9">
            <v>0</v>
          </cell>
          <cell r="AZ9">
            <v>0</v>
          </cell>
          <cell r="BA9">
            <v>7930.5789331752094</v>
          </cell>
          <cell r="BB9">
            <v>9655.1736462978879</v>
          </cell>
          <cell r="BC9">
            <v>10466.482256335003</v>
          </cell>
        </row>
        <row r="10">
          <cell r="AY10">
            <v>0</v>
          </cell>
          <cell r="AZ10">
            <v>0</v>
          </cell>
          <cell r="BA10">
            <v>12327.702045062208</v>
          </cell>
          <cell r="BB10">
            <v>15119.146571712823</v>
          </cell>
          <cell r="BC10">
            <v>16536.43700455346</v>
          </cell>
        </row>
        <row r="11">
          <cell r="AY11">
            <v>0</v>
          </cell>
          <cell r="AZ11">
            <v>0</v>
          </cell>
          <cell r="BA11">
            <v>17040.421907887692</v>
          </cell>
          <cell r="BB11">
            <v>20997.672578164733</v>
          </cell>
          <cell r="BC11">
            <v>23101.704615011331</v>
          </cell>
        </row>
        <row r="12">
          <cell r="AY12">
            <v>0</v>
          </cell>
          <cell r="AZ12">
            <v>0</v>
          </cell>
          <cell r="BA12">
            <v>22091.389993231744</v>
          </cell>
          <cell r="BB12">
            <v>27208.821084609735</v>
          </cell>
          <cell r="BC12">
            <v>29984.393408460077</v>
          </cell>
        </row>
        <row r="13">
          <cell r="AY13">
            <v>0</v>
          </cell>
          <cell r="AZ13">
            <v>0</v>
          </cell>
          <cell r="BA13">
            <v>27504.88354722123</v>
          </cell>
          <cell r="BB13">
            <v>33924.121217697168</v>
          </cell>
          <cell r="BC13">
            <v>37419.444460857718</v>
          </cell>
        </row>
        <row r="14">
          <cell r="AY14">
            <v>0</v>
          </cell>
          <cell r="AZ14">
            <v>0</v>
          </cell>
          <cell r="BA14">
            <v>33306.922277998456</v>
          </cell>
          <cell r="BB14">
            <v>41239.384682050731</v>
          </cell>
          <cell r="BC14">
            <v>45610.507054126261</v>
          </cell>
        </row>
        <row r="15">
          <cell r="AY15">
            <v>0</v>
          </cell>
          <cell r="AZ15">
            <v>0</v>
          </cell>
          <cell r="BA15">
            <v>39525.393418253247</v>
          </cell>
          <cell r="BB15">
            <v>48709.989488827639</v>
          </cell>
          <cell r="BC15">
            <v>53529.652203481972</v>
          </cell>
        </row>
        <row r="16">
          <cell r="AY16">
            <v>0</v>
          </cell>
          <cell r="AZ16">
            <v>0</v>
          </cell>
          <cell r="BA16">
            <v>46190.185763926129</v>
          </cell>
          <cell r="BB16">
            <v>56903.433224578235</v>
          </cell>
          <cell r="BC16">
            <v>62775.955546308054</v>
          </cell>
        </row>
        <row r="17">
          <cell r="AY17">
            <v>0</v>
          </cell>
          <cell r="AZ17">
            <v>0</v>
          </cell>
          <cell r="BA17">
            <v>53333.333333333343</v>
          </cell>
          <cell r="BB17">
            <v>65996.733768533333</v>
          </cell>
          <cell r="BC17">
            <v>73013.500294746729</v>
          </cell>
        </row>
        <row r="18">
          <cell r="AY18">
            <v>0</v>
          </cell>
          <cell r="AZ18">
            <v>0</v>
          </cell>
          <cell r="BA18">
            <v>68645.005341075885</v>
          </cell>
          <cell r="BB18">
            <v>75691.087170466752</v>
          </cell>
          <cell r="BC18">
            <v>84136.162340951996</v>
          </cell>
        </row>
        <row r="19">
          <cell r="AY19">
            <v>0</v>
          </cell>
          <cell r="AZ19">
            <v>0</v>
          </cell>
          <cell r="BA19">
            <v>85055.649066034166</v>
          </cell>
          <cell r="BB19">
            <v>94854.564912741713</v>
          </cell>
          <cell r="BC19">
            <v>95922.731098139586</v>
          </cell>
        </row>
        <row r="20">
          <cell r="AY20">
            <v>0</v>
          </cell>
          <cell r="AZ20">
            <v>0</v>
          </cell>
          <cell r="BA20">
            <v>102644.14151358217</v>
          </cell>
          <cell r="BB20">
            <v>118382.57740966583</v>
          </cell>
          <cell r="BC20">
            <v>112930.64357569278</v>
          </cell>
        </row>
        <row r="21">
          <cell r="AY21">
            <v>0</v>
          </cell>
          <cell r="AZ21">
            <v>0</v>
          </cell>
          <cell r="BA21">
            <v>121495.02096488411</v>
          </cell>
          <cell r="BB21">
            <v>142009.8031606329</v>
          </cell>
          <cell r="BC21">
            <v>142815.80264421782</v>
          </cell>
        </row>
        <row r="22">
          <cell r="AY22">
            <v>0</v>
          </cell>
          <cell r="AZ22">
            <v>0</v>
          </cell>
          <cell r="BA22">
            <v>141698.89330626029</v>
          </cell>
          <cell r="BB22">
            <v>167975.28705411823</v>
          </cell>
          <cell r="BC22">
            <v>175875.74066459056</v>
          </cell>
        </row>
        <row r="23">
          <cell r="AY23">
            <v>0</v>
          </cell>
          <cell r="AZ23">
            <v>0</v>
          </cell>
          <cell r="BA23">
            <v>166286.62660415922</v>
          </cell>
          <cell r="BB23">
            <v>196051.31122937414</v>
          </cell>
          <cell r="BC23">
            <v>211000.37880639342</v>
          </cell>
        </row>
        <row r="24">
          <cell r="AY24">
            <v>0</v>
          </cell>
          <cell r="AZ24">
            <v>0</v>
          </cell>
          <cell r="BA24">
            <v>209801.91708498841</v>
          </cell>
          <cell r="BB24">
            <v>224995.42072679466</v>
          </cell>
          <cell r="BC24">
            <v>246990.18561523667</v>
          </cell>
        </row>
        <row r="25">
          <cell r="AY25">
            <v>0</v>
          </cell>
          <cell r="AZ25">
            <v>0</v>
          </cell>
          <cell r="BA25">
            <v>256440.45063689933</v>
          </cell>
          <cell r="BB25">
            <v>274790.41179653502</v>
          </cell>
          <cell r="BC25">
            <v>289657.58897147607</v>
          </cell>
        </row>
        <row r="26">
          <cell r="AY26">
            <v>0</v>
          </cell>
          <cell r="AZ26">
            <v>0</v>
          </cell>
          <cell r="BA26">
            <v>306426.39322944591</v>
          </cell>
          <cell r="BB26">
            <v>334682.38240845426</v>
          </cell>
          <cell r="BC26">
            <v>333133.56329448614</v>
          </cell>
        </row>
        <row r="27">
          <cell r="AY27">
            <v>0</v>
          </cell>
          <cell r="AZ27">
            <v>0</v>
          </cell>
          <cell r="BA27">
            <v>360000</v>
          </cell>
          <cell r="BB27">
            <v>396860.3159184478</v>
          </cell>
          <cell r="BC27">
            <v>395627.89823090582</v>
          </cell>
        </row>
        <row r="28">
          <cell r="AY28">
            <v>0</v>
          </cell>
          <cell r="AZ28">
            <v>0</v>
          </cell>
          <cell r="BA28">
            <v>442756.5386889255</v>
          </cell>
          <cell r="BB28">
            <v>463867.20411127975</v>
          </cell>
          <cell r="BC28">
            <v>473166.00971551798</v>
          </cell>
        </row>
        <row r="29">
          <cell r="AY29">
            <v>0</v>
          </cell>
          <cell r="AZ29">
            <v>0</v>
          </cell>
          <cell r="BA29">
            <v>531452.80070707388</v>
          </cell>
          <cell r="BB29">
            <v>551796.37013351358</v>
          </cell>
          <cell r="BC29">
            <v>557677.6871674041</v>
          </cell>
        </row>
        <row r="30">
          <cell r="AY30">
            <v>0</v>
          </cell>
          <cell r="AZ30">
            <v>0</v>
          </cell>
          <cell r="BA30">
            <v>626515.100564291</v>
          </cell>
          <cell r="BB30">
            <v>661333.47651235061</v>
          </cell>
          <cell r="BC30">
            <v>643381.63726973115</v>
          </cell>
        </row>
        <row r="31">
          <cell r="AY31">
            <v>0</v>
          </cell>
          <cell r="AZ31">
            <v>0</v>
          </cell>
          <cell r="BA31">
            <v>759644.30431182892</v>
          </cell>
          <cell r="BB31">
            <v>782249.29096518899</v>
          </cell>
          <cell r="BC31">
            <v>758792.13837365131</v>
          </cell>
        </row>
        <row r="32">
          <cell r="AY32">
            <v>0</v>
          </cell>
          <cell r="AZ32">
            <v>0</v>
          </cell>
          <cell r="BA32">
            <v>911412.60325514036</v>
          </cell>
          <cell r="BB32">
            <v>922166.04106192116</v>
          </cell>
          <cell r="BC32">
            <v>930712.38941865414</v>
          </cell>
        </row>
        <row r="33">
          <cell r="AY33">
            <v>0</v>
          </cell>
          <cell r="AZ33">
            <v>0</v>
          </cell>
          <cell r="BA33">
            <v>1085371.5826112463</v>
          </cell>
          <cell r="BB33">
            <v>1134081.7784434988</v>
          </cell>
          <cell r="BC33">
            <v>1113883.6834203165</v>
          </cell>
        </row>
        <row r="34">
          <cell r="AY34">
            <v>0</v>
          </cell>
          <cell r="AZ34">
            <v>0</v>
          </cell>
          <cell r="BA34">
            <v>1337909.2347349657</v>
          </cell>
          <cell r="BB34">
            <v>1360939.3740051906</v>
          </cell>
          <cell r="BC34">
            <v>1309232.769522178</v>
          </cell>
        </row>
        <row r="35">
          <cell r="AY35">
            <v>0</v>
          </cell>
          <cell r="AZ35">
            <v>0</v>
          </cell>
          <cell r="BA35">
            <v>1608572.3885723888</v>
          </cell>
          <cell r="BB35">
            <v>1617105.5089275532</v>
          </cell>
          <cell r="BC35">
            <v>1544448.6251687431</v>
          </cell>
        </row>
        <row r="36">
          <cell r="AY36">
            <v>0</v>
          </cell>
          <cell r="AZ36">
            <v>0</v>
          </cell>
          <cell r="BA36">
            <v>1917562.2973002456</v>
          </cell>
          <cell r="BB36">
            <v>1915534.259108426</v>
          </cell>
          <cell r="BC36">
            <v>1822125.5763501516</v>
          </cell>
        </row>
        <row r="37">
          <cell r="AY37">
            <v>0</v>
          </cell>
          <cell r="AZ37">
            <v>0</v>
          </cell>
          <cell r="BA37">
            <v>2250282.5919805299</v>
          </cell>
          <cell r="BB37">
            <v>2238019.0684490423</v>
          </cell>
          <cell r="BC37">
            <v>2113196.1863546711</v>
          </cell>
        </row>
        <row r="38">
          <cell r="AY38">
            <v>0</v>
          </cell>
          <cell r="AZ38">
            <v>0</v>
          </cell>
          <cell r="BA38">
            <v>2627433.2498554499</v>
          </cell>
          <cell r="BB38">
            <v>2603127.4773997874</v>
          </cell>
          <cell r="BC38">
            <v>2445239.9749302883</v>
          </cell>
        </row>
        <row r="39">
          <cell r="AY39">
            <v>0</v>
          </cell>
          <cell r="AZ39">
            <v>0</v>
          </cell>
          <cell r="BA39">
            <v>3039196.2795466944</v>
          </cell>
          <cell r="BB39">
            <v>2998511.8690938875</v>
          </cell>
          <cell r="BC39">
            <v>2794555.1256638374</v>
          </cell>
        </row>
        <row r="40">
          <cell r="AY40">
            <v>0</v>
          </cell>
          <cell r="AZ40">
            <v>0</v>
          </cell>
          <cell r="BA40">
            <v>3498670.4237230765</v>
          </cell>
          <cell r="BB40">
            <v>3428489.8033642429</v>
          </cell>
          <cell r="BC40">
            <v>3194690.3377824533</v>
          </cell>
        </row>
        <row r="41">
          <cell r="AY41">
            <v>0</v>
          </cell>
          <cell r="AZ41">
            <v>0</v>
          </cell>
          <cell r="BA41">
            <v>4027531.8822971936</v>
          </cell>
          <cell r="BB41">
            <v>3929910.7812751117</v>
          </cell>
          <cell r="BC41">
            <v>3655674.789188087</v>
          </cell>
        </row>
        <row r="42">
          <cell r="AY42">
            <v>0</v>
          </cell>
          <cell r="AZ42">
            <v>0</v>
          </cell>
          <cell r="BA42">
            <v>4626731.7717723073</v>
          </cell>
          <cell r="BB42">
            <v>4501517.3268179595</v>
          </cell>
          <cell r="BC42">
            <v>4239020.90927245</v>
          </cell>
        </row>
        <row r="43">
          <cell r="AY43">
            <v>0</v>
          </cell>
          <cell r="AZ43">
            <v>0</v>
          </cell>
          <cell r="BA43">
            <v>5318405.2666418552</v>
          </cell>
          <cell r="BB43">
            <v>5225883.2567426926</v>
          </cell>
          <cell r="BC43">
            <v>4875402.6121854605</v>
          </cell>
        </row>
        <row r="44">
          <cell r="AY44">
            <v>0</v>
          </cell>
          <cell r="AZ44">
            <v>0</v>
          </cell>
          <cell r="BA44">
            <v>6155731.0666308636</v>
          </cell>
          <cell r="BB44">
            <v>6063742.7915201616</v>
          </cell>
          <cell r="BC44">
            <v>5669723.4678157875</v>
          </cell>
        </row>
        <row r="45">
          <cell r="AY45">
            <v>0</v>
          </cell>
          <cell r="AZ45">
            <v>0</v>
          </cell>
          <cell r="BA45">
            <v>7182210.2066417513</v>
          </cell>
          <cell r="BB45">
            <v>7052595.5233342713</v>
          </cell>
          <cell r="BC45">
            <v>6559761.9902971685</v>
          </cell>
        </row>
        <row r="46">
          <cell r="AY46">
            <v>0</v>
          </cell>
          <cell r="AZ46">
            <v>0</v>
          </cell>
          <cell r="BA46">
            <v>8404292.8429196794</v>
          </cell>
          <cell r="BB46">
            <v>8193482.621429638</v>
          </cell>
          <cell r="BC46">
            <v>7582579.3451838605</v>
          </cell>
        </row>
        <row r="47">
          <cell r="AY47">
            <v>0</v>
          </cell>
          <cell r="AZ47">
            <v>0</v>
          </cell>
          <cell r="BA47">
            <v>9747327.369120542</v>
          </cell>
          <cell r="BB47">
            <v>9446962.2075878978</v>
          </cell>
          <cell r="BC47">
            <v>8731167.1977735851</v>
          </cell>
        </row>
        <row r="48">
          <cell r="AY48">
            <v>0</v>
          </cell>
          <cell r="AZ48">
            <v>0</v>
          </cell>
          <cell r="BA48">
            <v>11207989.75886672</v>
          </cell>
          <cell r="BB48">
            <v>10847825.154081425</v>
          </cell>
          <cell r="BC48">
            <v>10003323.389304349</v>
          </cell>
        </row>
        <row r="49">
          <cell r="AY49">
            <v>0</v>
          </cell>
          <cell r="AZ49">
            <v>0</v>
          </cell>
          <cell r="BA49">
            <v>12795253.153058868</v>
          </cell>
          <cell r="BB49">
            <v>12423595.661053628</v>
          </cell>
          <cell r="BC49">
            <v>11421366.936717853</v>
          </cell>
        </row>
        <row r="50">
          <cell r="AY50">
            <v>0</v>
          </cell>
          <cell r="AZ50">
            <v>0</v>
          </cell>
          <cell r="BA50">
            <v>14520605.825897582</v>
          </cell>
          <cell r="BB50">
            <v>14076528.097664172</v>
          </cell>
          <cell r="BC50">
            <v>12913060.046751779</v>
          </cell>
        </row>
        <row r="51">
          <cell r="AY51">
            <v>0</v>
          </cell>
          <cell r="AZ51">
            <v>0</v>
          </cell>
          <cell r="BA51">
            <v>16398137.608953224</v>
          </cell>
          <cell r="BB51">
            <v>15867598.669210762</v>
          </cell>
          <cell r="BC51">
            <v>14502578.95578778</v>
          </cell>
        </row>
        <row r="52">
          <cell r="AY52">
            <v>0</v>
          </cell>
          <cell r="AZ52">
            <v>0</v>
          </cell>
          <cell r="BA52">
            <v>18444575.243423965</v>
          </cell>
          <cell r="BB52">
            <v>17817517.038478654</v>
          </cell>
          <cell r="BC52">
            <v>16227168.270370368</v>
          </cell>
        </row>
        <row r="53">
          <cell r="AY53">
            <v>0</v>
          </cell>
          <cell r="AZ53">
            <v>0</v>
          </cell>
          <cell r="BA53">
            <v>20666203.846532665</v>
          </cell>
          <cell r="BB53">
            <v>19917450.378502671</v>
          </cell>
          <cell r="BC53">
            <v>18083455.20317011</v>
          </cell>
        </row>
        <row r="54">
          <cell r="AY54">
            <v>0</v>
          </cell>
          <cell r="AZ54">
            <v>0</v>
          </cell>
          <cell r="BA54">
            <v>23074727.647968553</v>
          </cell>
          <cell r="BB54">
            <v>22193902.742031146</v>
          </cell>
          <cell r="BC54">
            <v>20097735.483949453</v>
          </cell>
        </row>
        <row r="55">
          <cell r="AY55">
            <v>0</v>
          </cell>
          <cell r="AZ55">
            <v>0</v>
          </cell>
          <cell r="BA55">
            <v>25688588.735443406</v>
          </cell>
          <cell r="BB55">
            <v>24632208.998790763</v>
          </cell>
          <cell r="BC55">
            <v>22288324.738676634</v>
          </cell>
        </row>
        <row r="56">
          <cell r="AY56">
            <v>0</v>
          </cell>
          <cell r="AZ56">
            <v>0</v>
          </cell>
          <cell r="BA56">
            <v>28525159.089187466</v>
          </cell>
          <cell r="BB56">
            <v>27311722.614600755</v>
          </cell>
          <cell r="BC56">
            <v>24596485.49847259</v>
          </cell>
        </row>
        <row r="57">
          <cell r="AY57">
            <v>0</v>
          </cell>
          <cell r="AZ57">
            <v>0</v>
          </cell>
          <cell r="BA57">
            <v>31605722.773466427</v>
          </cell>
          <cell r="BB57">
            <v>30223770.241376966</v>
          </cell>
          <cell r="BC57">
            <v>27092382.079837818</v>
          </cell>
        </row>
        <row r="58">
          <cell r="AY58">
            <v>0</v>
          </cell>
          <cell r="AZ58">
            <v>0</v>
          </cell>
          <cell r="BA58">
            <v>34955856.025287889</v>
          </cell>
          <cell r="BB58">
            <v>33213606.364239961</v>
          </cell>
          <cell r="BC58">
            <v>29776267.170282044</v>
          </cell>
        </row>
        <row r="59">
          <cell r="AY59">
            <v>0</v>
          </cell>
          <cell r="AZ59">
            <v>0</v>
          </cell>
          <cell r="BA59">
            <v>38595846.942896195</v>
          </cell>
          <cell r="BB59">
            <v>36657091.986398973</v>
          </cell>
          <cell r="BC59">
            <v>32911751.450560804</v>
          </cell>
        </row>
        <row r="60">
          <cell r="AY60">
            <v>0</v>
          </cell>
          <cell r="AZ60">
            <v>0</v>
          </cell>
          <cell r="BA60">
            <v>42546013.183240123</v>
          </cell>
          <cell r="BB60">
            <v>40454134.839832038</v>
          </cell>
          <cell r="BC60">
            <v>36342893.494192898</v>
          </cell>
        </row>
        <row r="61">
          <cell r="AY61">
            <v>0</v>
          </cell>
          <cell r="AZ61">
            <v>0</v>
          </cell>
          <cell r="BA61">
            <v>46830797.002129033</v>
          </cell>
          <cell r="BB61">
            <v>44574765.046878099</v>
          </cell>
          <cell r="BC61">
            <v>39809854.538569093</v>
          </cell>
        </row>
        <row r="62">
          <cell r="AY62">
            <v>0</v>
          </cell>
          <cell r="AZ62">
            <v>0</v>
          </cell>
          <cell r="BA62">
            <v>51482580.448222965</v>
          </cell>
          <cell r="BB62">
            <v>48855266.89053423</v>
          </cell>
          <cell r="BC62">
            <v>43519914.4727237</v>
          </cell>
        </row>
        <row r="63">
          <cell r="AY63">
            <v>0</v>
          </cell>
          <cell r="AZ63">
            <v>0</v>
          </cell>
          <cell r="BA63">
            <v>56536361.068891838</v>
          </cell>
          <cell r="BB63">
            <v>53452938.76276356</v>
          </cell>
          <cell r="BC63">
            <v>47560730.71265009</v>
          </cell>
        </row>
        <row r="64">
          <cell r="AY64">
            <v>0</v>
          </cell>
          <cell r="AZ64">
            <v>0</v>
          </cell>
          <cell r="BA64">
            <v>62029960.543158442</v>
          </cell>
          <cell r="BB64">
            <v>58608900.026818603</v>
          </cell>
          <cell r="BC64">
            <v>52027038.982918963</v>
          </cell>
        </row>
        <row r="65">
          <cell r="AY65">
            <v>0</v>
          </cell>
          <cell r="AZ65">
            <v>0</v>
          </cell>
          <cell r="BA65">
            <v>68008828.293020666</v>
          </cell>
          <cell r="BB65">
            <v>64035420.833578743</v>
          </cell>
          <cell r="BC65">
            <v>56928399.868484497</v>
          </cell>
        </row>
        <row r="66">
          <cell r="AY66">
            <v>0</v>
          </cell>
          <cell r="AZ66">
            <v>0</v>
          </cell>
          <cell r="BA66">
            <v>74509988.970410198</v>
          </cell>
          <cell r="BB66">
            <v>70112172.058537647</v>
          </cell>
          <cell r="BC66">
            <v>62372532.266510293</v>
          </cell>
        </row>
        <row r="67">
          <cell r="AY67">
            <v>0</v>
          </cell>
          <cell r="AZ67">
            <v>0</v>
          </cell>
          <cell r="BA67">
            <v>81574139.578829482</v>
          </cell>
          <cell r="BB67">
            <v>76567390.367554873</v>
          </cell>
          <cell r="BC67">
            <v>68288356.238983914</v>
          </cell>
        </row>
        <row r="68">
          <cell r="AY68">
            <v>0</v>
          </cell>
          <cell r="AZ68">
            <v>0</v>
          </cell>
          <cell r="BA68">
            <v>89254493.452857524</v>
          </cell>
          <cell r="BB68">
            <v>83751806.691999808</v>
          </cell>
          <cell r="BC68">
            <v>74892366.20430018</v>
          </cell>
        </row>
        <row r="69">
          <cell r="AY69">
            <v>0</v>
          </cell>
          <cell r="AZ69">
            <v>0</v>
          </cell>
          <cell r="BA69">
            <v>97609452.255587325</v>
          </cell>
          <cell r="BB69">
            <v>91542638.174867377</v>
          </cell>
          <cell r="BC69">
            <v>82224590.552860409</v>
          </cell>
        </row>
        <row r="70">
          <cell r="AY70">
            <v>0</v>
          </cell>
          <cell r="AZ70">
            <v>0</v>
          </cell>
          <cell r="BA70">
            <v>106706287.65202259</v>
          </cell>
          <cell r="BB70">
            <v>100283301.20338874</v>
          </cell>
          <cell r="BC70">
            <v>90257851.998205274</v>
          </cell>
        </row>
        <row r="71">
          <cell r="AY71">
            <v>0</v>
          </cell>
          <cell r="AZ71">
            <v>0</v>
          </cell>
          <cell r="BA71">
            <v>116620145.40596619</v>
          </cell>
          <cell r="BB71">
            <v>109880512.90241373</v>
          </cell>
          <cell r="BC71">
            <v>99196942.946036503</v>
          </cell>
        </row>
        <row r="72">
          <cell r="AY72">
            <v>0</v>
          </cell>
          <cell r="AZ72">
            <v>0</v>
          </cell>
          <cell r="BA72">
            <v>127432083.49805254</v>
          </cell>
          <cell r="BB72">
            <v>120423654.22899401</v>
          </cell>
          <cell r="BC72">
            <v>109177833.94179337</v>
          </cell>
        </row>
        <row r="73">
          <cell r="AY73">
            <v>0</v>
          </cell>
          <cell r="AZ73">
            <v>0</v>
          </cell>
          <cell r="BA73">
            <v>139118044.76441425</v>
          </cell>
          <cell r="BB73">
            <v>132044647.07511236</v>
          </cell>
          <cell r="BC73">
            <v>119856877.72430898</v>
          </cell>
        </row>
        <row r="74">
          <cell r="AY74">
            <v>0</v>
          </cell>
          <cell r="AZ74">
            <v>0</v>
          </cell>
          <cell r="BA74">
            <v>151650448.42289305</v>
          </cell>
          <cell r="BB74">
            <v>144523069.72092474</v>
          </cell>
          <cell r="BC74">
            <v>130806030.5832926</v>
          </cell>
        </row>
        <row r="75">
          <cell r="AY75">
            <v>0</v>
          </cell>
          <cell r="AZ75">
            <v>0</v>
          </cell>
          <cell r="BA75">
            <v>165082346.08584338</v>
          </cell>
          <cell r="BB75">
            <v>157502369.73811063</v>
          </cell>
          <cell r="BC75">
            <v>142110707.88372201</v>
          </cell>
        </row>
        <row r="76">
          <cell r="AY76">
            <v>0</v>
          </cell>
          <cell r="AZ76">
            <v>0</v>
          </cell>
          <cell r="BA76">
            <v>179478297.55249682</v>
          </cell>
          <cell r="BB76">
            <v>171129378.11412388</v>
          </cell>
          <cell r="BC76">
            <v>154977934.81248143</v>
          </cell>
        </row>
        <row r="77">
          <cell r="AY77">
            <v>0</v>
          </cell>
          <cell r="AZ77">
            <v>0</v>
          </cell>
          <cell r="BA77">
            <v>194907496.30241644</v>
          </cell>
          <cell r="BB77">
            <v>186343351.81044501</v>
          </cell>
          <cell r="BC77">
            <v>169141173.7121093</v>
          </cell>
        </row>
        <row r="78">
          <cell r="AY78">
            <v>0</v>
          </cell>
          <cell r="AZ78">
            <v>0</v>
          </cell>
          <cell r="BA78">
            <v>211444102.07077834</v>
          </cell>
          <cell r="BB78">
            <v>202793862.19247615</v>
          </cell>
          <cell r="BC78">
            <v>183909469.40594414</v>
          </cell>
        </row>
        <row r="79">
          <cell r="AY79">
            <v>0</v>
          </cell>
          <cell r="AZ79">
            <v>0</v>
          </cell>
          <cell r="BA79">
            <v>229167597.29373324</v>
          </cell>
          <cell r="BB79">
            <v>220232733.42162153</v>
          </cell>
          <cell r="BC79">
            <v>199264814.21716103</v>
          </cell>
        </row>
        <row r="80">
          <cell r="AY80">
            <v>0</v>
          </cell>
          <cell r="AZ80">
            <v>0</v>
          </cell>
          <cell r="BA80">
            <v>248163169.13708511</v>
          </cell>
          <cell r="BB80">
            <v>238254603.79352269</v>
          </cell>
          <cell r="BC80">
            <v>215823890.17617714</v>
          </cell>
        </row>
        <row r="81">
          <cell r="AY81">
            <v>0</v>
          </cell>
          <cell r="AZ81">
            <v>0</v>
          </cell>
          <cell r="BA81">
            <v>268522118.94449121</v>
          </cell>
          <cell r="BB81">
            <v>258140044.24496126</v>
          </cell>
          <cell r="BC81">
            <v>234341622.10884199</v>
          </cell>
        </row>
        <row r="82">
          <cell r="AY82">
            <v>0</v>
          </cell>
          <cell r="AZ82">
            <v>0</v>
          </cell>
          <cell r="BA82">
            <v>290342301.07317746</v>
          </cell>
          <cell r="BB82">
            <v>279741547.97646242</v>
          </cell>
          <cell r="BC82">
            <v>254128588.99611059</v>
          </cell>
        </row>
        <row r="83">
          <cell r="AY83">
            <v>0</v>
          </cell>
          <cell r="AZ83">
            <v>0</v>
          </cell>
          <cell r="BA83">
            <v>313728593.22641212</v>
          </cell>
          <cell r="BB83">
            <v>302633836.21925342</v>
          </cell>
          <cell r="BC83">
            <v>274957546.72760934</v>
          </cell>
        </row>
        <row r="84">
          <cell r="AY84">
            <v>0</v>
          </cell>
          <cell r="AZ84">
            <v>0</v>
          </cell>
          <cell r="BA84">
            <v>338793400.54336971</v>
          </cell>
          <cell r="BB84">
            <v>327419618.34954339</v>
          </cell>
          <cell r="BC84">
            <v>297790894.1832667</v>
          </cell>
        </row>
        <row r="85">
          <cell r="AY85">
            <v>0</v>
          </cell>
          <cell r="AZ85">
            <v>0</v>
          </cell>
          <cell r="BA85">
            <v>365657195.86927038</v>
          </cell>
          <cell r="BB85">
            <v>353773359.74818969</v>
          </cell>
          <cell r="BC85">
            <v>322189254.35061318</v>
          </cell>
        </row>
        <row r="86">
          <cell r="AY86">
            <v>0</v>
          </cell>
          <cell r="AZ86">
            <v>0</v>
          </cell>
          <cell r="BA86">
            <v>394449098.8025772</v>
          </cell>
          <cell r="BB86">
            <v>382406782.13740283</v>
          </cell>
          <cell r="BC86">
            <v>348414980.60935378</v>
          </cell>
        </row>
        <row r="87">
          <cell r="AY87">
            <v>0</v>
          </cell>
          <cell r="AZ87">
            <v>0</v>
          </cell>
          <cell r="BA87">
            <v>425307496.30241644</v>
          </cell>
          <cell r="BB87">
            <v>413019379.81044501</v>
          </cell>
          <cell r="BC87">
            <v>374864433.71210933</v>
          </cell>
        </row>
        <row r="88">
          <cell r="AY88">
            <v>0</v>
          </cell>
          <cell r="AZ88">
            <v>0</v>
          </cell>
          <cell r="BA88">
            <v>458380707.83914024</v>
          </cell>
          <cell r="BB88">
            <v>444178678.33104992</v>
          </cell>
          <cell r="BC88">
            <v>402995073.06748104</v>
          </cell>
        </row>
        <row r="89">
          <cell r="AY89">
            <v>0</v>
          </cell>
          <cell r="AZ89">
            <v>0</v>
          </cell>
          <cell r="BA89">
            <v>493827698.28504962</v>
          </cell>
          <cell r="BB89">
            <v>478434190.3460567</v>
          </cell>
          <cell r="BC89">
            <v>434239340.27792501</v>
          </cell>
        </row>
        <row r="90">
          <cell r="AY90">
            <v>0</v>
          </cell>
          <cell r="AZ90">
            <v>0</v>
          </cell>
          <cell r="BA90">
            <v>559030944.01904798</v>
          </cell>
          <cell r="BB90">
            <v>515946963.34738815</v>
          </cell>
          <cell r="BC90">
            <v>468843248.26906431</v>
          </cell>
        </row>
        <row r="91">
          <cell r="AY91">
            <v>0</v>
          </cell>
          <cell r="AZ91">
            <v>0</v>
          </cell>
          <cell r="BA91">
            <v>643181269.88965881</v>
          </cell>
          <cell r="BB91">
            <v>556175304.64174199</v>
          </cell>
          <cell r="BC91">
            <v>504677124.56217492</v>
          </cell>
        </row>
        <row r="92">
          <cell r="AY92">
            <v>0</v>
          </cell>
          <cell r="AZ92">
            <v>0</v>
          </cell>
          <cell r="BA92">
            <v>733371356.02156222</v>
          </cell>
          <cell r="BB92">
            <v>617607316.29195535</v>
          </cell>
          <cell r="BC92">
            <v>542632529.14014256</v>
          </cell>
        </row>
        <row r="93">
          <cell r="AY93">
            <v>0</v>
          </cell>
          <cell r="AZ93">
            <v>0</v>
          </cell>
          <cell r="BA93">
            <v>830034696.92159867</v>
          </cell>
          <cell r="BB93">
            <v>700490553.9447993</v>
          </cell>
          <cell r="BC93">
            <v>584387971.30550039</v>
          </cell>
        </row>
        <row r="94">
          <cell r="AY94">
            <v>0</v>
          </cell>
          <cell r="AZ94">
            <v>0</v>
          </cell>
          <cell r="BA94">
            <v>933635900.49835527</v>
          </cell>
          <cell r="BB94">
            <v>790824389.67405784</v>
          </cell>
          <cell r="BC94">
            <v>630376396.49496925</v>
          </cell>
        </row>
        <row r="95">
          <cell r="AY95">
            <v>0</v>
          </cell>
          <cell r="AZ95">
            <v>0</v>
          </cell>
          <cell r="BA95">
            <v>1044672921.1787461</v>
          </cell>
          <cell r="BB95">
            <v>889362945.41344535</v>
          </cell>
          <cell r="BC95">
            <v>695709866.65509486</v>
          </cell>
        </row>
        <row r="96">
          <cell r="AY96">
            <v>0</v>
          </cell>
          <cell r="AZ96">
            <v>0</v>
          </cell>
          <cell r="BA96">
            <v>1163679453.303081</v>
          </cell>
          <cell r="BB96">
            <v>989844676.26761937</v>
          </cell>
          <cell r="BC96">
            <v>768979968.11147296</v>
          </cell>
        </row>
        <row r="97">
          <cell r="AY97">
            <v>0</v>
          </cell>
          <cell r="AZ97">
            <v>0</v>
          </cell>
          <cell r="BA97">
            <v>1291227496.3024163</v>
          </cell>
          <cell r="BB97">
            <v>1087854787.8104453</v>
          </cell>
          <cell r="BC97">
            <v>847705269.71210945</v>
          </cell>
        </row>
        <row r="98">
          <cell r="AY98">
            <v>0</v>
          </cell>
          <cell r="AZ98">
            <v>0</v>
          </cell>
          <cell r="BA98">
            <v>1427930103.9875417</v>
          </cell>
          <cell r="BB98">
            <v>1204248554.5965974</v>
          </cell>
          <cell r="BC98">
            <v>939491813.36176252</v>
          </cell>
        </row>
        <row r="99">
          <cell r="AY99">
            <v>0</v>
          </cell>
          <cell r="AZ99">
            <v>0</v>
          </cell>
          <cell r="BA99">
            <v>1574444331.1639671</v>
          </cell>
          <cell r="BB99">
            <v>1326535042.0345018</v>
          </cell>
          <cell r="BC99">
            <v>1038752769.7665793</v>
          </cell>
        </row>
        <row r="100">
          <cell r="AY100">
            <v>0</v>
          </cell>
          <cell r="AZ100">
            <v>0</v>
          </cell>
          <cell r="BA100">
            <v>1731474391.7356772</v>
          </cell>
          <cell r="BB100">
            <v>1459937792.0954266</v>
          </cell>
          <cell r="BC100">
            <v>1144996461.3551698</v>
          </cell>
        </row>
        <row r="101">
          <cell r="AY101">
            <v>0</v>
          </cell>
          <cell r="AZ101">
            <v>0</v>
          </cell>
          <cell r="BA101">
            <v>1899775043.4769015</v>
          </cell>
          <cell r="BB101">
            <v>1602847892.3804774</v>
          </cell>
          <cell r="BC101">
            <v>1258964866.4323077</v>
          </cell>
        </row>
        <row r="102">
          <cell r="AY102">
            <v>0</v>
          </cell>
          <cell r="AZ102">
            <v>0</v>
          </cell>
          <cell r="BA102">
            <v>2080155215.7407079</v>
          </cell>
          <cell r="BB102">
            <v>1758632734.2460158</v>
          </cell>
          <cell r="BC102">
            <v>1377740843.5626087</v>
          </cell>
        </row>
        <row r="103">
          <cell r="AY103">
            <v>0</v>
          </cell>
          <cell r="AZ103">
            <v>0</v>
          </cell>
          <cell r="BA103">
            <v>2273481897.540781</v>
          </cell>
          <cell r="BB103">
            <v>1917065426.626646</v>
          </cell>
          <cell r="BC103">
            <v>1502059739.5184078</v>
          </cell>
        </row>
        <row r="104">
          <cell r="AY104">
            <v>0</v>
          </cell>
          <cell r="AZ104">
            <v>0</v>
          </cell>
          <cell r="BA104">
            <v>2480684304.6942945</v>
          </cell>
          <cell r="BB104">
            <v>2089461832.1561294</v>
          </cell>
          <cell r="BC104">
            <v>1647061279.0563498</v>
          </cell>
        </row>
        <row r="105">
          <cell r="AY105">
            <v>0</v>
          </cell>
          <cell r="AZ105">
            <v>0</v>
          </cell>
          <cell r="BA105">
            <v>2702758346.0550761</v>
          </cell>
          <cell r="BB105">
            <v>2283857799.7344389</v>
          </cell>
          <cell r="BC105">
            <v>1809339558.002038</v>
          </cell>
        </row>
        <row r="106">
          <cell r="AY106">
            <v>0</v>
          </cell>
          <cell r="AZ106">
            <v>0</v>
          </cell>
          <cell r="BA106">
            <v>2940771410.3037462</v>
          </cell>
          <cell r="BB106">
            <v>2492587487.1073818</v>
          </cell>
          <cell r="BC106">
            <v>1980453315.1988263</v>
          </cell>
        </row>
        <row r="107">
          <cell r="AY107">
            <v>0</v>
          </cell>
          <cell r="AZ107">
            <v>0</v>
          </cell>
          <cell r="BA107">
            <v>3195867496.3024163</v>
          </cell>
          <cell r="BB107">
            <v>2712901447.8104448</v>
          </cell>
          <cell r="BC107">
            <v>2160579201.7121096</v>
          </cell>
        </row>
        <row r="108">
          <cell r="AY108">
            <v>0</v>
          </cell>
          <cell r="AZ108">
            <v>0</v>
          </cell>
          <cell r="BA108">
            <v>3469272711.6726637</v>
          </cell>
          <cell r="BB108">
            <v>2953271272.8612099</v>
          </cell>
          <cell r="BC108">
            <v>2345776455.7960429</v>
          </cell>
        </row>
        <row r="109">
          <cell r="AY109">
            <v>0</v>
          </cell>
          <cell r="AZ109">
            <v>0</v>
          </cell>
          <cell r="BA109">
            <v>3762301166.0255179</v>
          </cell>
          <cell r="BB109">
            <v>3193874570.5888357</v>
          </cell>
          <cell r="BC109">
            <v>2530886011.1421576</v>
          </cell>
        </row>
        <row r="110">
          <cell r="AY110">
            <v>0</v>
          </cell>
          <cell r="AZ110">
            <v>0</v>
          </cell>
          <cell r="BA110">
            <v>4076361287.1689391</v>
          </cell>
          <cell r="BB110">
            <v>3450992415.0078087</v>
          </cell>
          <cell r="BC110">
            <v>2732741698.2530317</v>
          </cell>
        </row>
        <row r="111">
          <cell r="AY111">
            <v>0</v>
          </cell>
          <cell r="AZ111">
            <v>0</v>
          </cell>
          <cell r="BA111">
            <v>4412962590.6513872</v>
          </cell>
          <cell r="BB111">
            <v>3735801323.6674633</v>
          </cell>
          <cell r="BC111">
            <v>2973221624.3600245</v>
          </cell>
        </row>
        <row r="112">
          <cell r="AY112">
            <v>0</v>
          </cell>
          <cell r="AZ112">
            <v>0</v>
          </cell>
          <cell r="BA112">
            <v>4773722935.1790009</v>
          </cell>
          <cell r="BB112">
            <v>4051674373.803834</v>
          </cell>
          <cell r="BC112">
            <v>3226336369.4131088</v>
          </cell>
        </row>
        <row r="113">
          <cell r="AY113">
            <v>0</v>
          </cell>
          <cell r="AZ113">
            <v>0</v>
          </cell>
          <cell r="BA113">
            <v>5160376298.7791414</v>
          </cell>
          <cell r="BB113">
            <v>4385067730.2453203</v>
          </cell>
          <cell r="BC113">
            <v>3492273579.7321329</v>
          </cell>
        </row>
        <row r="114">
          <cell r="AY114">
            <v>0</v>
          </cell>
          <cell r="AZ114">
            <v>0</v>
          </cell>
          <cell r="BA114">
            <v>5574781113.0861731</v>
          </cell>
          <cell r="BB114">
            <v>4736454211.7353811</v>
          </cell>
          <cell r="BC114">
            <v>3783523965.2509422</v>
          </cell>
        </row>
        <row r="115">
          <cell r="AY115">
            <v>0</v>
          </cell>
          <cell r="AZ115">
            <v>0</v>
          </cell>
          <cell r="BA115">
            <v>6018929195.8077374</v>
          </cell>
          <cell r="BB115">
            <v>5119511773.3579388</v>
          </cell>
          <cell r="BC115">
            <v>4063024147.4939461</v>
          </cell>
        </row>
        <row r="116">
          <cell r="AY116">
            <v>0</v>
          </cell>
          <cell r="AZ116">
            <v>0</v>
          </cell>
          <cell r="BA116">
            <v>6494955324.3050776</v>
          </cell>
          <cell r="BB116">
            <v>5501929887.092308</v>
          </cell>
          <cell r="BC116">
            <v>4367832130.2335205</v>
          </cell>
        </row>
        <row r="117">
          <cell r="AY117">
            <v>0</v>
          </cell>
          <cell r="AZ117">
            <v>0</v>
          </cell>
          <cell r="BA117">
            <v>7005147496.3024168</v>
          </cell>
          <cell r="BB117">
            <v>5932904431.8104439</v>
          </cell>
          <cell r="BC117">
            <v>4723496265.7121086</v>
          </cell>
        </row>
        <row r="118">
          <cell r="AY118">
            <v>0</v>
          </cell>
          <cell r="AZ118">
            <v>0</v>
          </cell>
          <cell r="BA118">
            <v>7551957927.0429115</v>
          </cell>
          <cell r="BB118">
            <v>6410915981.7582722</v>
          </cell>
          <cell r="BC118">
            <v>5113451083.2955332</v>
          </cell>
        </row>
        <row r="119">
          <cell r="AY119">
            <v>0</v>
          </cell>
          <cell r="AZ119">
            <v>0</v>
          </cell>
          <cell r="BA119">
            <v>8138014835.74862</v>
          </cell>
          <cell r="BB119">
            <v>6915426486.6883335</v>
          </cell>
          <cell r="BC119">
            <v>5518629256.8290911</v>
          </cell>
        </row>
        <row r="120">
          <cell r="AY120">
            <v>0</v>
          </cell>
          <cell r="AZ120">
            <v>0</v>
          </cell>
          <cell r="BA120">
            <v>8766135078.0354614</v>
          </cell>
          <cell r="BB120">
            <v>7456524489.7869062</v>
          </cell>
          <cell r="BC120">
            <v>5958828160.9901123</v>
          </cell>
        </row>
        <row r="121">
          <cell r="AY121">
            <v>0</v>
          </cell>
          <cell r="AZ121">
            <v>0</v>
          </cell>
          <cell r="BA121">
            <v>9439337685.0003586</v>
          </cell>
          <cell r="BB121">
            <v>8036863051.9018784</v>
          </cell>
          <cell r="BC121">
            <v>6400210487.6871529</v>
          </cell>
        </row>
        <row r="122">
          <cell r="AY122">
            <v>0</v>
          </cell>
          <cell r="AZ122">
            <v>0</v>
          </cell>
          <cell r="BA122">
            <v>10160858374.055584</v>
          </cell>
          <cell r="BB122">
            <v>8616205391.1639633</v>
          </cell>
          <cell r="BC122">
            <v>6851364730.2331619</v>
          </cell>
        </row>
        <row r="123">
          <cell r="AY123">
            <v>0</v>
          </cell>
          <cell r="AZ123">
            <v>0</v>
          </cell>
          <cell r="BA123">
            <v>10934165101.255865</v>
          </cell>
          <cell r="BB123">
            <v>9257586700.6554279</v>
          </cell>
          <cell r="BC123">
            <v>7367668895.9545107</v>
          </cell>
        </row>
        <row r="124">
          <cell r="AY124">
            <v>0</v>
          </cell>
          <cell r="AZ124">
            <v>0</v>
          </cell>
          <cell r="BA124">
            <v>11762974729.869919</v>
          </cell>
          <cell r="BB124">
            <v>9968586794.7260399</v>
          </cell>
          <cell r="BC124">
            <v>7938925738.9212265</v>
          </cell>
        </row>
        <row r="125">
          <cell r="AY125">
            <v>0</v>
          </cell>
          <cell r="AZ125">
            <v>0</v>
          </cell>
          <cell r="BA125">
            <v>12651270895.313068</v>
          </cell>
          <cell r="BB125">
            <v>10731150965.309401</v>
          </cell>
          <cell r="BC125">
            <v>8557110043.0787601</v>
          </cell>
        </row>
        <row r="126">
          <cell r="AY126">
            <v>0</v>
          </cell>
          <cell r="AZ126">
            <v>0</v>
          </cell>
          <cell r="BA126">
            <v>13603323152.307737</v>
          </cell>
          <cell r="BB126">
            <v>11549018398.374172</v>
          </cell>
          <cell r="BC126">
            <v>9220711126.4109344</v>
          </cell>
        </row>
        <row r="127">
          <cell r="AY127">
            <v>0</v>
          </cell>
          <cell r="AZ127">
            <v>0</v>
          </cell>
          <cell r="BA127">
            <v>14623707496.302416</v>
          </cell>
          <cell r="BB127">
            <v>12426199399.810446</v>
          </cell>
          <cell r="BC127">
            <v>9917830473.7121086</v>
          </cell>
        </row>
        <row r="128">
          <cell r="AY128">
            <v>0</v>
          </cell>
          <cell r="AZ128">
            <v>0</v>
          </cell>
          <cell r="BA128">
            <v>15717328357.783422</v>
          </cell>
          <cell r="BB128">
            <v>13339239116.241596</v>
          </cell>
          <cell r="BC128">
            <v>10599785795.710081</v>
          </cell>
        </row>
        <row r="129">
          <cell r="AY129">
            <v>0</v>
          </cell>
          <cell r="AZ129">
            <v>0</v>
          </cell>
          <cell r="BA129">
            <v>16889442175.194826</v>
          </cell>
          <cell r="BB129">
            <v>14288522620.171764</v>
          </cell>
          <cell r="BC129">
            <v>11361113396.643379</v>
          </cell>
        </row>
        <row r="130">
          <cell r="AY130">
            <v>0</v>
          </cell>
          <cell r="AZ130">
            <v>0</v>
          </cell>
          <cell r="BA130">
            <v>18145682659.768513</v>
          </cell>
          <cell r="BB130">
            <v>15345684280.782574</v>
          </cell>
          <cell r="BC130">
            <v>12234713951.927694</v>
          </cell>
        </row>
        <row r="131">
          <cell r="AY131">
            <v>0</v>
          </cell>
          <cell r="AZ131">
            <v>0</v>
          </cell>
          <cell r="BA131">
            <v>19492087873.698284</v>
          </cell>
          <cell r="BB131">
            <v>16538488766.483713</v>
          </cell>
          <cell r="BC131">
            <v>13184827586.039383</v>
          </cell>
        </row>
        <row r="132">
          <cell r="AY132">
            <v>0</v>
          </cell>
          <cell r="AZ132">
            <v>0</v>
          </cell>
          <cell r="BA132">
            <v>20935129251.808758</v>
          </cell>
          <cell r="BB132">
            <v>17756023096.761978</v>
          </cell>
          <cell r="BC132">
            <v>14188640593.98307</v>
          </cell>
        </row>
        <row r="133">
          <cell r="AY133">
            <v>0</v>
          </cell>
          <cell r="AZ133">
            <v>0</v>
          </cell>
          <cell r="BA133">
            <v>22481742706.20932</v>
          </cell>
          <cell r="BB133">
            <v>19106508199.920223</v>
          </cell>
          <cell r="BC133">
            <v>15266202305.74267</v>
          </cell>
        </row>
        <row r="134">
          <cell r="AY134">
            <v>0</v>
          </cell>
          <cell r="AZ134">
            <v>0</v>
          </cell>
          <cell r="BA134">
            <v>24139361963.437428</v>
          </cell>
          <cell r="BB134">
            <v>20507076804.108768</v>
          </cell>
          <cell r="BC134">
            <v>16299182755.196075</v>
          </cell>
        </row>
        <row r="135">
          <cell r="AY135">
            <v>0</v>
          </cell>
          <cell r="AZ135">
            <v>0</v>
          </cell>
          <cell r="BA135">
            <v>25915954294.323677</v>
          </cell>
          <cell r="BB135">
            <v>21901355735.61623</v>
          </cell>
          <cell r="BC135">
            <v>17372848390.061211</v>
          </cell>
        </row>
        <row r="136">
          <cell r="AY136">
            <v>0</v>
          </cell>
          <cell r="AZ136">
            <v>0</v>
          </cell>
          <cell r="BA136">
            <v>27820058808.313061</v>
          </cell>
          <cell r="BB136">
            <v>23501046664.377846</v>
          </cell>
          <cell r="BC136">
            <v>18684821812.613678</v>
          </cell>
        </row>
        <row r="137">
          <cell r="AY137">
            <v>0</v>
          </cell>
          <cell r="AZ137">
            <v>0</v>
          </cell>
          <cell r="BA137">
            <v>29860827496.302418</v>
          </cell>
          <cell r="BB137">
            <v>25275677575.810444</v>
          </cell>
          <cell r="BC137">
            <v>20123675769.712109</v>
          </cell>
        </row>
        <row r="138">
          <cell r="AY138">
            <v>0</v>
          </cell>
          <cell r="AZ138">
            <v>0</v>
          </cell>
          <cell r="BA138">
            <v>32048069219.264431</v>
          </cell>
          <cell r="BB138">
            <v>27148522144.709934</v>
          </cell>
          <cell r="BC138">
            <v>21634471487.812798</v>
          </cell>
        </row>
        <row r="139">
          <cell r="AY139">
            <v>0</v>
          </cell>
          <cell r="AZ139">
            <v>0</v>
          </cell>
          <cell r="BA139">
            <v>34392296854.087234</v>
          </cell>
          <cell r="BB139">
            <v>29157193949.890865</v>
          </cell>
          <cell r="BC139">
            <v>23294548928.712223</v>
          </cell>
        </row>
        <row r="140">
          <cell r="AY140">
            <v>0</v>
          </cell>
          <cell r="AZ140">
            <v>0</v>
          </cell>
          <cell r="BA140">
            <v>36904777823.234604</v>
          </cell>
          <cell r="BB140">
            <v>31311542734.408566</v>
          </cell>
          <cell r="BC140">
            <v>24928994765.045204</v>
          </cell>
        </row>
        <row r="141">
          <cell r="AY141">
            <v>0</v>
          </cell>
          <cell r="AZ141">
            <v>0</v>
          </cell>
          <cell r="BA141">
            <v>39597588251.094154</v>
          </cell>
          <cell r="BB141">
            <v>33501510594.892612</v>
          </cell>
          <cell r="BC141">
            <v>26571094661.309555</v>
          </cell>
        </row>
        <row r="142">
          <cell r="AY142">
            <v>0</v>
          </cell>
          <cell r="AZ142">
            <v>0</v>
          </cell>
          <cell r="BA142">
            <v>42483671007.315094</v>
          </cell>
          <cell r="BB142">
            <v>35841732792.158455</v>
          </cell>
          <cell r="BC142">
            <v>28473201287.708221</v>
          </cell>
        </row>
        <row r="143">
          <cell r="AY143">
            <v>0</v>
          </cell>
          <cell r="AZ143">
            <v>0</v>
          </cell>
          <cell r="BA143">
            <v>45576897916.116219</v>
          </cell>
          <cell r="BB143">
            <v>38527242815.930946</v>
          </cell>
          <cell r="BC143">
            <v>30675316273.792557</v>
          </cell>
        </row>
        <row r="144">
          <cell r="AY144">
            <v>0</v>
          </cell>
          <cell r="AZ144">
            <v>0</v>
          </cell>
          <cell r="BA144">
            <v>48892136430.572433</v>
          </cell>
          <cell r="BB144">
            <v>41361304172.670021</v>
          </cell>
          <cell r="BC144">
            <v>32965233615.918079</v>
          </cell>
        </row>
        <row r="145">
          <cell r="AY145">
            <v>0</v>
          </cell>
          <cell r="AZ145">
            <v>0</v>
          </cell>
          <cell r="BA145">
            <v>52445321092.34494</v>
          </cell>
          <cell r="BB145">
            <v>44400907997.018074</v>
          </cell>
          <cell r="BC145">
            <v>35423415051.434883</v>
          </cell>
        </row>
        <row r="146">
          <cell r="AY146">
            <v>0</v>
          </cell>
          <cell r="AZ146">
            <v>0</v>
          </cell>
          <cell r="BA146">
            <v>56253530120.323708</v>
          </cell>
          <cell r="BB146">
            <v>47660959798.193298</v>
          </cell>
          <cell r="BC146">
            <v>38005354781.124924</v>
          </cell>
        </row>
        <row r="147">
          <cell r="AY147">
            <v>0</v>
          </cell>
          <cell r="AZ147">
            <v>0</v>
          </cell>
          <cell r="BA147">
            <v>60335067496.302414</v>
          </cell>
          <cell r="BB147">
            <v>51096501127.810455</v>
          </cell>
          <cell r="BC147">
            <v>40529238405.712112</v>
          </cell>
        </row>
        <row r="148">
          <cell r="AY148">
            <v>0</v>
          </cell>
          <cell r="AZ148">
            <v>0</v>
          </cell>
          <cell r="BA148">
            <v>64709550942.226334</v>
          </cell>
          <cell r="BB148">
            <v>54580915523.825638</v>
          </cell>
          <cell r="BC148">
            <v>43282527613.791954</v>
          </cell>
        </row>
        <row r="149">
          <cell r="AY149">
            <v>0</v>
          </cell>
          <cell r="AZ149">
            <v>0</v>
          </cell>
          <cell r="BA149">
            <v>69398006211.87207</v>
          </cell>
          <cell r="BB149">
            <v>58579507545.109024</v>
          </cell>
          <cell r="BC149">
            <v>46569871120.703369</v>
          </cell>
        </row>
        <row r="150">
          <cell r="AY150">
            <v>0</v>
          </cell>
          <cell r="AZ150">
            <v>0</v>
          </cell>
          <cell r="BA150">
            <v>74422968150.166809</v>
          </cell>
          <cell r="BB150">
            <v>62943140159.045097</v>
          </cell>
          <cell r="BC150">
            <v>50028678973.762848</v>
          </cell>
        </row>
        <row r="151">
          <cell r="AY151">
            <v>0</v>
          </cell>
          <cell r="AZ151">
            <v>0</v>
          </cell>
          <cell r="BA151">
            <v>79808589005.885895</v>
          </cell>
          <cell r="BB151">
            <v>67467746652.465202</v>
          </cell>
          <cell r="BC151">
            <v>53741661919.322342</v>
          </cell>
        </row>
        <row r="152">
          <cell r="AY152">
            <v>0</v>
          </cell>
          <cell r="AZ152">
            <v>0</v>
          </cell>
          <cell r="BA152">
            <v>85580754518.327789</v>
          </cell>
          <cell r="BB152">
            <v>72487171741.57254</v>
          </cell>
          <cell r="BC152">
            <v>57753345317.090248</v>
          </cell>
        </row>
        <row r="153">
          <cell r="AY153">
            <v>0</v>
          </cell>
          <cell r="AZ153">
            <v>0</v>
          </cell>
          <cell r="BA153">
            <v>91767208335.930038</v>
          </cell>
          <cell r="BB153">
            <v>77692003300.891068</v>
          </cell>
          <cell r="BC153">
            <v>61636688788.193764</v>
          </cell>
        </row>
        <row r="154">
          <cell r="AY154">
            <v>0</v>
          </cell>
          <cell r="AZ154">
            <v>0</v>
          </cell>
          <cell r="BA154">
            <v>98397685364.842453</v>
          </cell>
          <cell r="BB154">
            <v>82970729211.923981</v>
          </cell>
          <cell r="BC154">
            <v>65708229721.044281</v>
          </cell>
        </row>
        <row r="155">
          <cell r="AY155">
            <v>0</v>
          </cell>
          <cell r="AZ155">
            <v>0</v>
          </cell>
          <cell r="BA155">
            <v>105504054688.38747</v>
          </cell>
          <cell r="BB155">
            <v>88922506237.457352</v>
          </cell>
          <cell r="BC155">
            <v>70500572475.778595</v>
          </cell>
        </row>
        <row r="156">
          <cell r="AY156">
            <v>0</v>
          </cell>
          <cell r="AZ156">
            <v>0</v>
          </cell>
          <cell r="BA156">
            <v>113120472744.34502</v>
          </cell>
          <cell r="BB156">
            <v>95412146399.583984</v>
          </cell>
          <cell r="BC156">
            <v>75685417003.801437</v>
          </cell>
        </row>
        <row r="157">
          <cell r="AY157">
            <v>0</v>
          </cell>
          <cell r="AZ157">
            <v>0</v>
          </cell>
          <cell r="BA157">
            <v>121283547496.30241</v>
          </cell>
          <cell r="BB157">
            <v>102372468511.81044</v>
          </cell>
          <cell r="BC157">
            <v>81285494421.712112</v>
          </cell>
        </row>
        <row r="158">
          <cell r="AY158">
            <v>0</v>
          </cell>
          <cell r="AZ158">
            <v>0</v>
          </cell>
          <cell r="BA158">
            <v>130032514388.15027</v>
          </cell>
          <cell r="BB158">
            <v>109837606582.7327</v>
          </cell>
          <cell r="BC158">
            <v>87297132943.655502</v>
          </cell>
        </row>
        <row r="159">
          <cell r="AY159">
            <v>0</v>
          </cell>
          <cell r="AZ159">
            <v>0</v>
          </cell>
          <cell r="BA159">
            <v>139409424927.44174</v>
          </cell>
          <cell r="BB159">
            <v>117704150650.40759</v>
          </cell>
          <cell r="BC159">
            <v>94310638942.850296</v>
          </cell>
        </row>
        <row r="160">
          <cell r="AY160">
            <v>0</v>
          </cell>
          <cell r="AZ160">
            <v>0</v>
          </cell>
          <cell r="BA160">
            <v>149459348804.03122</v>
          </cell>
          <cell r="BB160">
            <v>127692001777.26471</v>
          </cell>
          <cell r="BC160">
            <v>103379474938.66042</v>
          </cell>
        </row>
        <row r="161">
          <cell r="AY161">
            <v>0</v>
          </cell>
          <cell r="AZ161">
            <v>0</v>
          </cell>
          <cell r="BA161">
            <v>160230590515.46942</v>
          </cell>
          <cell r="BB161">
            <v>137619809093.2749</v>
          </cell>
          <cell r="BC161">
            <v>130616529014.33321</v>
          </cell>
        </row>
        <row r="162">
          <cell r="AY162">
            <v>0</v>
          </cell>
          <cell r="AZ162">
            <v>0</v>
          </cell>
          <cell r="BA162">
            <v>171774921540.35318</v>
          </cell>
          <cell r="BB162">
            <v>163740543163.7908</v>
          </cell>
          <cell r="BC162">
            <v>165020927836.00082</v>
          </cell>
        </row>
        <row r="163">
          <cell r="AY163">
            <v>0</v>
          </cell>
          <cell r="AZ163">
            <v>0</v>
          </cell>
          <cell r="BA163">
            <v>184147829175.55771</v>
          </cell>
          <cell r="BB163">
            <v>184215527659.06573</v>
          </cell>
          <cell r="BC163">
            <v>186136795249.75992</v>
          </cell>
        </row>
        <row r="164">
          <cell r="AY164">
            <v>0</v>
          </cell>
          <cell r="AZ164">
            <v>0</v>
          </cell>
          <cell r="BA164">
            <v>197408783233.38254</v>
          </cell>
          <cell r="BB164">
            <v>197476481716.89056</v>
          </cell>
          <cell r="BC164">
            <v>199530358848.16302</v>
          </cell>
        </row>
        <row r="165">
          <cell r="AY165">
            <v>0</v>
          </cell>
          <cell r="AZ165">
            <v>0</v>
          </cell>
          <cell r="BA165">
            <v>211621521880.47256</v>
          </cell>
          <cell r="BB165">
            <v>211689220363.98059</v>
          </cell>
          <cell r="BC165">
            <v>213885224881.72394</v>
          </cell>
        </row>
        <row r="166">
          <cell r="AY166">
            <v>0</v>
          </cell>
          <cell r="AZ166">
            <v>0</v>
          </cell>
          <cell r="BA166">
            <v>226854357992.38763</v>
          </cell>
          <cell r="BB166">
            <v>226922056475.89566</v>
          </cell>
          <cell r="BC166">
            <v>229270389354.75815</v>
          </cell>
        </row>
        <row r="167">
          <cell r="AY167">
            <v>0</v>
          </cell>
          <cell r="AZ167">
            <v>0</v>
          </cell>
          <cell r="BA167">
            <v>243180507496.30243</v>
          </cell>
          <cell r="BB167">
            <v>243248205979.81046</v>
          </cell>
          <cell r="BC167">
            <v>245759800353.71213</v>
          </cell>
        </row>
      </sheetData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总纲"/>
      <sheetName val="纲要"/>
      <sheetName val="节奏总纲"/>
      <sheetName val="圣人"/>
      <sheetName val="爵位"/>
      <sheetName val="士兵训练"/>
      <sheetName val="功能-大地图城池-附加属性"/>
      <sheetName val="养成属性buff汇总"/>
      <sheetName val="士兵属性"/>
      <sheetName val="武将属性"/>
      <sheetName val="战法技能效用"/>
      <sheetName val="攻城值"/>
      <sheetName val="带兵数"/>
      <sheetName val="职业属性对比"/>
      <sheetName val="非r将兵属性验证"/>
      <sheetName val="小r将兵属性验证"/>
      <sheetName val="中r将兵属性验证"/>
      <sheetName val="大r将兵属性验证"/>
      <sheetName val="超r将兵属性验证"/>
      <sheetName val="各R部队能量汇总"/>
      <sheetName val="消耗转换战力汇总"/>
      <sheetName val="战力汇总"/>
      <sheetName val="将兵属性对比验证"/>
      <sheetName val="将兵攻城值对比验证"/>
      <sheetName val="各职业士兵属性"/>
      <sheetName val="实力验证"/>
      <sheetName val="实力验证（按等级）"/>
      <sheetName val="索引信息"/>
      <sheetName val="各r兵营医馆情况"/>
      <sheetName val="各职业武将属性"/>
      <sheetName val="各职业羁绊加成值"/>
      <sheetName val="Sheet2"/>
      <sheetName val="Sheet1"/>
      <sheetName val="超r各职业士兵属性"/>
      <sheetName val="功能-大地图城池-城防"/>
      <sheetName val="属性-玩家城防"/>
      <sheetName val="Sheet9"/>
      <sheetName val="属性-城池"/>
      <sheetName val="功能-城池"/>
      <sheetName val="城池"/>
      <sheetName val="养成表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104">
          <cell r="V104">
            <v>3.8317761730563875</v>
          </cell>
        </row>
      </sheetData>
      <sheetData sheetId="11"/>
      <sheetData sheetId="12">
        <row r="4">
          <cell r="D4">
            <v>1249.1935266914652</v>
          </cell>
          <cell r="E4">
            <v>1256.4030344854348</v>
          </cell>
          <cell r="F4">
            <v>1264.2533874166461</v>
          </cell>
          <cell r="G4">
            <v>1272.7882794717291</v>
          </cell>
          <cell r="H4">
            <v>1281.8766286907937</v>
          </cell>
        </row>
        <row r="5">
          <cell r="D5">
            <v>1418.8419488561699</v>
          </cell>
          <cell r="E5">
            <v>1430.067141301593</v>
          </cell>
          <cell r="F5">
            <v>1440.9032272336713</v>
          </cell>
          <cell r="G5">
            <v>1455.9075023815944</v>
          </cell>
          <cell r="H5">
            <v>1470.8776749654153</v>
          </cell>
        </row>
        <row r="6">
          <cell r="D6">
            <v>1553.8747529174316</v>
          </cell>
          <cell r="E6">
            <v>1568.8848630060143</v>
          </cell>
          <cell r="F6">
            <v>1583.7527718926308</v>
          </cell>
          <cell r="G6">
            <v>1605.3982079286131</v>
          </cell>
          <cell r="H6">
            <v>1625.3672601748178</v>
          </cell>
        </row>
        <row r="7">
          <cell r="D7">
            <v>1670.3608952873747</v>
          </cell>
          <cell r="E7">
            <v>1688.1131913936119</v>
          </cell>
          <cell r="F7">
            <v>1705.3730782166685</v>
          </cell>
          <cell r="G7">
            <v>1731.6442908689291</v>
          </cell>
          <cell r="H7">
            <v>1756.5440388880138</v>
          </cell>
        </row>
        <row r="8">
          <cell r="D8">
            <v>1773.6903721970216</v>
          </cell>
          <cell r="E8">
            <v>1794.087292315779</v>
          </cell>
          <cell r="F8">
            <v>1811.4994928361634</v>
          </cell>
          <cell r="G8">
            <v>1840.3283314489927</v>
          </cell>
          <cell r="H8">
            <v>1866.5134272468667</v>
          </cell>
        </row>
        <row r="9">
          <cell r="D9">
            <v>1867.310354464177</v>
          </cell>
          <cell r="E9">
            <v>1890.539935329901</v>
          </cell>
          <cell r="F9">
            <v>1910.1858368510848</v>
          </cell>
          <cell r="G9">
            <v>1941.7610659195982</v>
          </cell>
          <cell r="H9">
            <v>1970.860537727905</v>
          </cell>
        </row>
        <row r="10">
          <cell r="D10">
            <v>1956.5942072734199</v>
          </cell>
          <cell r="E10">
            <v>1980.6983194779477</v>
          </cell>
          <cell r="F10">
            <v>2002.1929321532725</v>
          </cell>
          <cell r="G10">
            <v>2039.3615978364692</v>
          </cell>
          <cell r="H10">
            <v>2070.0202818206913</v>
          </cell>
        </row>
        <row r="11">
          <cell r="D11">
            <v>2042.8089350706482</v>
          </cell>
          <cell r="E11">
            <v>2068.6957374632739</v>
          </cell>
          <cell r="F11">
            <v>2090.2569960802962</v>
          </cell>
          <cell r="G11">
            <v>2131.4568510209706</v>
          </cell>
          <cell r="H11">
            <v>2164.7938455804324</v>
          </cell>
        </row>
        <row r="12">
          <cell r="D12">
            <v>2131.7474405437429</v>
          </cell>
          <cell r="E12">
            <v>2161.6487760436739</v>
          </cell>
          <cell r="F12">
            <v>2184.4009959401383</v>
          </cell>
          <cell r="G12">
            <v>2229.6820642502544</v>
          </cell>
          <cell r="H12">
            <v>2267.0916745294362</v>
          </cell>
        </row>
        <row r="13">
          <cell r="D13">
            <v>2219.6493250964013</v>
          </cell>
          <cell r="E13">
            <v>2250.7260419981094</v>
          </cell>
          <cell r="F13">
            <v>2277.5238510918989</v>
          </cell>
          <cell r="G13">
            <v>2325.7086873291846</v>
          </cell>
          <cell r="H13">
            <v>2366.3540448486156</v>
          </cell>
        </row>
        <row r="14">
          <cell r="D14">
            <v>2304.7729331634296</v>
          </cell>
          <cell r="E14">
            <v>2336.8098330256125</v>
          </cell>
          <cell r="F14">
            <v>2374.4330976574001</v>
          </cell>
          <cell r="G14">
            <v>2416.9974059992542</v>
          </cell>
          <cell r="H14">
            <v>2464.7253897167893</v>
          </cell>
        </row>
        <row r="15">
          <cell r="D15">
            <v>2384.2132297048984</v>
          </cell>
          <cell r="E15">
            <v>2419.7943579612602</v>
          </cell>
          <cell r="F15">
            <v>2459.5232951964472</v>
          </cell>
          <cell r="G15">
            <v>2506.223932139796</v>
          </cell>
          <cell r="H15">
            <v>2556.5591764569513</v>
          </cell>
        </row>
        <row r="16">
          <cell r="D16">
            <v>2464.3190924164546</v>
          </cell>
          <cell r="E16">
            <v>2501.570411481659</v>
          </cell>
          <cell r="F16">
            <v>2545.537901279793</v>
          </cell>
          <cell r="G16">
            <v>2592.9987921274378</v>
          </cell>
          <cell r="H16">
            <v>2648.1817088938906</v>
          </cell>
        </row>
        <row r="17">
          <cell r="D17">
            <v>2540.9487920387801</v>
          </cell>
          <cell r="E17">
            <v>2580.095688557115</v>
          </cell>
          <cell r="F17">
            <v>2622.5291242595772</v>
          </cell>
          <cell r="G17">
            <v>2673.4528001908789</v>
          </cell>
          <cell r="H17">
            <v>2724.815402260052</v>
          </cell>
        </row>
        <row r="18">
          <cell r="D18">
            <v>2616.6658834916134</v>
          </cell>
          <cell r="E18">
            <v>2656.0415593263824</v>
          </cell>
          <cell r="F18">
            <v>2702.4897159472612</v>
          </cell>
          <cell r="G18">
            <v>2752.0787661421978</v>
          </cell>
          <cell r="H18">
            <v>2808.6655799493046</v>
          </cell>
        </row>
        <row r="19">
          <cell r="D19">
            <v>2691.4845624513546</v>
          </cell>
          <cell r="E19">
            <v>2732.3953663630509</v>
          </cell>
          <cell r="F19">
            <v>2778.3269964511292</v>
          </cell>
          <cell r="G19">
            <v>2832.3055450854918</v>
          </cell>
          <cell r="H19">
            <v>2893.6396297114957</v>
          </cell>
        </row>
        <row r="20">
          <cell r="D20">
            <v>2763.9606019664152</v>
          </cell>
          <cell r="E20">
            <v>2805.0302066190816</v>
          </cell>
          <cell r="F20">
            <v>2851.5846584296787</v>
          </cell>
          <cell r="G20">
            <v>2906.4198848718197</v>
          </cell>
          <cell r="H20">
            <v>2963.8393226762068</v>
          </cell>
        </row>
        <row r="21">
          <cell r="D21">
            <v>2837.1072726902107</v>
          </cell>
          <cell r="E21">
            <v>2879.0260811148701</v>
          </cell>
          <cell r="F21">
            <v>2928.9090226438066</v>
          </cell>
          <cell r="G21">
            <v>2984.0049562343138</v>
          </cell>
          <cell r="H21">
            <v>3042.8688718553117</v>
          </cell>
        </row>
        <row r="22">
          <cell r="D22">
            <v>2907.2441911687642</v>
          </cell>
          <cell r="E22">
            <v>2952.4360525554048</v>
          </cell>
          <cell r="F22">
            <v>3001.5787914321945</v>
          </cell>
          <cell r="G22">
            <v>3058.1687348051519</v>
          </cell>
          <cell r="H22">
            <v>3117.2191841608897</v>
          </cell>
        </row>
        <row r="23">
          <cell r="D23">
            <v>2978.8397947066123</v>
          </cell>
          <cell r="E23">
            <v>3022.0567635394318</v>
          </cell>
          <cell r="F23">
            <v>3072.1544339079664</v>
          </cell>
          <cell r="G23">
            <v>3128.4863983569076</v>
          </cell>
          <cell r="H23">
            <v>3190.4337291338857</v>
          </cell>
        </row>
        <row r="24">
          <cell r="D24">
            <v>3047.3487155583607</v>
          </cell>
          <cell r="E24">
            <v>3092.6194772754434</v>
          </cell>
          <cell r="F24">
            <v>3143.0803528855713</v>
          </cell>
          <cell r="G24">
            <v>3202.4940477843729</v>
          </cell>
          <cell r="H24">
            <v>3264.1473862851608</v>
          </cell>
        </row>
        <row r="25">
          <cell r="D25">
            <v>3117.4992861074707</v>
          </cell>
          <cell r="E25">
            <v>3162.2795653110925</v>
          </cell>
          <cell r="F25">
            <v>3215.6122636792888</v>
          </cell>
          <cell r="G25">
            <v>3273.736238230199</v>
          </cell>
          <cell r="H25">
            <v>3339.3055324260185</v>
          </cell>
        </row>
        <row r="26">
          <cell r="D26">
            <v>3184.9419791058081</v>
          </cell>
          <cell r="E26">
            <v>3231.2694466249868</v>
          </cell>
          <cell r="F26">
            <v>3282.9718771762273</v>
          </cell>
          <cell r="G26">
            <v>3344.0393983271229</v>
          </cell>
          <cell r="H26">
            <v>3405.0868314481486</v>
          </cell>
        </row>
        <row r="27">
          <cell r="D27">
            <v>3253.7411459307195</v>
          </cell>
          <cell r="E27">
            <v>3299.9728534552714</v>
          </cell>
          <cell r="F27">
            <v>3354.3744575465457</v>
          </cell>
          <cell r="G27">
            <v>3413.2690473143757</v>
          </cell>
          <cell r="H27">
            <v>3477.5914438033142</v>
          </cell>
        </row>
        <row r="28">
          <cell r="D28">
            <v>3320.561657309669</v>
          </cell>
          <cell r="E28">
            <v>3368.6727569248687</v>
          </cell>
          <cell r="F28">
            <v>3422.2159685304628</v>
          </cell>
          <cell r="G28">
            <v>3483.9833289691578</v>
          </cell>
          <cell r="H28">
            <v>3544.4273429748305</v>
          </cell>
        </row>
        <row r="29">
          <cell r="D29">
            <v>3388.0926419241737</v>
          </cell>
          <cell r="E29">
            <v>3435.9244188823618</v>
          </cell>
          <cell r="F29">
            <v>3490.6693001307258</v>
          </cell>
          <cell r="G29">
            <v>3549.8356957135043</v>
          </cell>
          <cell r="H29">
            <v>3614.0613536331493</v>
          </cell>
        </row>
        <row r="30">
          <cell r="D30">
            <v>3454.6416839245758</v>
          </cell>
          <cell r="E30">
            <v>3503.0530825071737</v>
          </cell>
          <cell r="F30">
            <v>3557.472326623385</v>
          </cell>
          <cell r="G30">
            <v>3618.1755925323187</v>
          </cell>
          <cell r="H30">
            <v>3680.4873230223789</v>
          </cell>
        </row>
        <row r="31">
          <cell r="D31">
            <v>3520.9789085251496</v>
          </cell>
          <cell r="E31">
            <v>3569.6432625118296</v>
          </cell>
          <cell r="F31">
            <v>3623.3320028260919</v>
          </cell>
          <cell r="G31">
            <v>3683.8424098785335</v>
          </cell>
          <cell r="H31">
            <v>3752.0448156730304</v>
          </cell>
        </row>
        <row r="32">
          <cell r="D32">
            <v>3587.5328404170023</v>
          </cell>
          <cell r="E32">
            <v>3636.151840648989</v>
          </cell>
          <cell r="F32">
            <v>3692.2544796364009</v>
          </cell>
          <cell r="G32">
            <v>3755.4718731192797</v>
          </cell>
          <cell r="H32">
            <v>3821.7361184365332</v>
          </cell>
        </row>
        <row r="33">
          <cell r="D33">
            <v>3652.7432338833255</v>
          </cell>
          <cell r="E33">
            <v>3703.3969730796721</v>
          </cell>
          <cell r="F33">
            <v>3759.0075277664141</v>
          </cell>
          <cell r="G33">
            <v>3821.8316384114387</v>
          </cell>
          <cell r="H33">
            <v>3891.5075841763833</v>
          </cell>
        </row>
        <row r="34">
          <cell r="D34">
            <v>3719.5189537639744</v>
          </cell>
          <cell r="E34">
            <v>3769.0285126353665</v>
          </cell>
          <cell r="F34">
            <v>3826.4669534623122</v>
          </cell>
          <cell r="G34">
            <v>3889.0108012583764</v>
          </cell>
          <cell r="H34">
            <v>3957.6288482572345</v>
          </cell>
        </row>
        <row r="35">
          <cell r="D35">
            <v>3783.6630202092224</v>
          </cell>
          <cell r="E35">
            <v>3836.370132315777</v>
          </cell>
          <cell r="F35">
            <v>3891.5240622314541</v>
          </cell>
          <cell r="G35">
            <v>3955.4131908524987</v>
          </cell>
          <cell r="H35">
            <v>4026.1220107826684</v>
          </cell>
        </row>
        <row r="36">
          <cell r="D36">
            <v>3850.8297311415272</v>
          </cell>
          <cell r="E36">
            <v>3899.0868763053822</v>
          </cell>
          <cell r="F36">
            <v>3957.3520379044335</v>
          </cell>
          <cell r="G36">
            <v>4020.925900972692</v>
          </cell>
          <cell r="H36">
            <v>4090.4062586103628</v>
          </cell>
        </row>
        <row r="37">
          <cell r="D37">
            <v>3913.962430455269</v>
          </cell>
          <cell r="E37">
            <v>3966.2932129146884</v>
          </cell>
          <cell r="F37">
            <v>4022.5526780322962</v>
          </cell>
          <cell r="G37">
            <v>4088.6582215718527</v>
          </cell>
          <cell r="H37">
            <v>4158.7144728338253</v>
          </cell>
        </row>
        <row r="38">
          <cell r="D38">
            <v>3980.1909129472951</v>
          </cell>
          <cell r="E38">
            <v>4030.5941741358338</v>
          </cell>
          <cell r="F38">
            <v>4091.0872039771339</v>
          </cell>
          <cell r="G38">
            <v>4154.191079838205</v>
          </cell>
          <cell r="H38">
            <v>4223.6246235371837</v>
          </cell>
        </row>
        <row r="39">
          <cell r="D39">
            <v>4043.8224722802161</v>
          </cell>
          <cell r="E39">
            <v>4097.4135482075872</v>
          </cell>
          <cell r="F39">
            <v>4154.2715250695746</v>
          </cell>
          <cell r="G39">
            <v>4219.9593475759102</v>
          </cell>
          <cell r="H39">
            <v>4286.631625084754</v>
          </cell>
        </row>
        <row r="40">
          <cell r="D40">
            <v>4109.020743671972</v>
          </cell>
          <cell r="E40">
            <v>4161.1453581089208</v>
          </cell>
          <cell r="F40">
            <v>4220.4599594946012</v>
          </cell>
          <cell r="G40">
            <v>4282.0408035249629</v>
          </cell>
          <cell r="H40">
            <v>4352.0389775920594</v>
          </cell>
        </row>
        <row r="41">
          <cell r="D41">
            <v>4173.3890826430224</v>
          </cell>
          <cell r="E41">
            <v>4225.8552007948474</v>
          </cell>
          <cell r="F41">
            <v>4282.8232260907926</v>
          </cell>
          <cell r="G41">
            <v>4347.2253230365786</v>
          </cell>
          <cell r="H41">
            <v>4415.5588848776533</v>
          </cell>
        </row>
        <row r="42">
          <cell r="D42">
            <v>4237.6063828071456</v>
          </cell>
          <cell r="E42">
            <v>4289.7083305655342</v>
          </cell>
          <cell r="F42">
            <v>4346.6006813599324</v>
          </cell>
          <cell r="G42">
            <v>4409.6883495694838</v>
          </cell>
          <cell r="H42">
            <v>4481.6418470149474</v>
          </cell>
        </row>
        <row r="43">
          <cell r="D43">
            <v>4302.7796402772656</v>
          </cell>
          <cell r="E43">
            <v>4352.671021168183</v>
          </cell>
          <cell r="F43">
            <v>4411.073205722515</v>
          </cell>
          <cell r="G43">
            <v>4476.3833570485103</v>
          </cell>
          <cell r="H43">
            <v>4546.8390277483559</v>
          </cell>
        </row>
        <row r="44">
          <cell r="D44">
            <v>4366.0612527540407</v>
          </cell>
          <cell r="E44">
            <v>4418.5909727083454</v>
          </cell>
          <cell r="F44">
            <v>4476.0585260415355</v>
          </cell>
          <cell r="G44">
            <v>4541.4646355865862</v>
          </cell>
          <cell r="H44">
            <v>4615.3470241147879</v>
          </cell>
        </row>
        <row r="45">
          <cell r="D45">
            <v>4432.088233338909</v>
          </cell>
          <cell r="E45">
            <v>4483.4650375663032</v>
          </cell>
          <cell r="F45">
            <v>4543.3393592464981</v>
          </cell>
          <cell r="G45">
            <v>4608.9161632421728</v>
          </cell>
          <cell r="H45">
            <v>4680.7063914299051</v>
          </cell>
        </row>
        <row r="46">
          <cell r="D46">
            <v>4494.4759493295178</v>
          </cell>
          <cell r="E46">
            <v>4549.9026312380975</v>
          </cell>
          <cell r="F46">
            <v>4607.2743465906497</v>
          </cell>
          <cell r="G46">
            <v>4672.8371965502056</v>
          </cell>
          <cell r="H46">
            <v>4746.4225263024609</v>
          </cell>
        </row>
        <row r="47">
          <cell r="D47">
            <v>4559.9059784657766</v>
          </cell>
          <cell r="E47">
            <v>4612.2429488480666</v>
          </cell>
          <cell r="F47">
            <v>4672.9679451959646</v>
          </cell>
          <cell r="G47">
            <v>4736.553928970714</v>
          </cell>
          <cell r="H47">
            <v>4808.3161594939065</v>
          </cell>
        </row>
        <row r="48">
          <cell r="D48">
            <v>4622.9224478524739</v>
          </cell>
          <cell r="E48">
            <v>4677.6809338257735</v>
          </cell>
          <cell r="F48">
            <v>4735.1960522840582</v>
          </cell>
          <cell r="G48">
            <v>4801.6236887917403</v>
          </cell>
          <cell r="H48">
            <v>4872.7767428124025</v>
          </cell>
        </row>
        <row r="49">
          <cell r="D49">
            <v>4687.4358926933264</v>
          </cell>
          <cell r="E49">
            <v>4740.7110785373725</v>
          </cell>
          <cell r="F49">
            <v>4800.1500340512757</v>
          </cell>
          <cell r="G49">
            <v>4864.1959062513097</v>
          </cell>
          <cell r="H49">
            <v>4934.1319778905254</v>
          </cell>
        </row>
        <row r="50">
          <cell r="D50">
            <v>4751.4575269515653</v>
          </cell>
          <cell r="E50">
            <v>4804.9456349782722</v>
          </cell>
          <cell r="F50">
            <v>4862.8427037480733</v>
          </cell>
          <cell r="G50">
            <v>4929.6355742175874</v>
          </cell>
          <cell r="H50">
            <v>4995.7589077576049</v>
          </cell>
        </row>
        <row r="51">
          <cell r="D51">
            <v>4815.0928982110609</v>
          </cell>
          <cell r="E51">
            <v>4868.6017902912299</v>
          </cell>
          <cell r="F51">
            <v>4927.1956904722538</v>
          </cell>
          <cell r="G51">
            <v>4989.5003378607553</v>
          </cell>
          <cell r="H51">
            <v>5058.4842711724432</v>
          </cell>
        </row>
        <row r="52">
          <cell r="D52">
            <v>4880.1255625879667</v>
          </cell>
          <cell r="E52">
            <v>4932.0606377192671</v>
          </cell>
          <cell r="F52">
            <v>4990.0336585588084</v>
          </cell>
          <cell r="G52">
            <v>5052.0892668144525</v>
          </cell>
          <cell r="H52">
            <v>5121.2459036550872</v>
          </cell>
        </row>
        <row r="53">
          <cell r="D53">
            <v>4942.9187213831892</v>
          </cell>
          <cell r="E53">
            <v>4997.4396490101244</v>
          </cell>
          <cell r="F53">
            <v>5052.2732396398733</v>
          </cell>
          <cell r="G53">
            <v>5115.4400792232045</v>
          </cell>
          <cell r="H53">
            <v>5187.9479362275724</v>
          </cell>
        </row>
        <row r="54">
          <cell r="D54">
            <v>5008.7832933580094</v>
          </cell>
          <cell r="E54">
            <v>5057.8003617690756</v>
          </cell>
          <cell r="F54">
            <v>5116.1058431778374</v>
          </cell>
          <cell r="G54">
            <v>5179.1861136941852</v>
          </cell>
          <cell r="H54">
            <v>5249.1926598102818</v>
          </cell>
        </row>
        <row r="55">
          <cell r="D55">
            <v>5070.9452382022582</v>
          </cell>
          <cell r="E55">
            <v>5123.7003907261933</v>
          </cell>
          <cell r="F55">
            <v>5180.3757225034651</v>
          </cell>
          <cell r="G55">
            <v>5245.4875618998367</v>
          </cell>
          <cell r="H55">
            <v>5314.3039941845373</v>
          </cell>
        </row>
        <row r="56">
          <cell r="D56">
            <v>5135.9430310817388</v>
          </cell>
          <cell r="E56">
            <v>5187.3698557428161</v>
          </cell>
          <cell r="F56">
            <v>5248.3145201793022</v>
          </cell>
          <cell r="G56">
            <v>5308.7424938353615</v>
          </cell>
          <cell r="H56">
            <v>5377.4966559784389</v>
          </cell>
        </row>
        <row r="57">
          <cell r="D57">
            <v>5199.1963103880526</v>
          </cell>
          <cell r="E57">
            <v>5253.2647261636957</v>
          </cell>
          <cell r="F57">
            <v>5309.5273053426445</v>
          </cell>
          <cell r="G57">
            <v>5373.139573989567</v>
          </cell>
          <cell r="H57">
            <v>5438.6702458597865</v>
          </cell>
        </row>
        <row r="58">
          <cell r="D58">
            <v>5263.360901484315</v>
          </cell>
          <cell r="E58">
            <v>5315.946827408321</v>
          </cell>
          <cell r="F58">
            <v>5372.8861415776682</v>
          </cell>
          <cell r="G58">
            <v>5433.6170958710936</v>
          </cell>
          <cell r="H58">
            <v>5501.9323824093135</v>
          </cell>
        </row>
        <row r="59">
          <cell r="D59">
            <v>5327.689290730219</v>
          </cell>
          <cell r="E59">
            <v>5378.6500470373412</v>
          </cell>
          <cell r="F59">
            <v>5435.242680354555</v>
          </cell>
          <cell r="G59">
            <v>5496.9671993596457</v>
          </cell>
          <cell r="H59">
            <v>5565.5098518625491</v>
          </cell>
        </row>
        <row r="60">
          <cell r="D60">
            <v>5391.052169328852</v>
          </cell>
          <cell r="E60">
            <v>5443.6006917064578</v>
          </cell>
          <cell r="F60">
            <v>5498.332188215918</v>
          </cell>
          <cell r="G60">
            <v>5560.8560867691785</v>
          </cell>
          <cell r="H60">
            <v>5632.8038378653764</v>
          </cell>
        </row>
        <row r="61">
          <cell r="D61">
            <v>5456.4362584006394</v>
          </cell>
          <cell r="E61">
            <v>5505.5333392643561</v>
          </cell>
          <cell r="F61">
            <v>5563.2313012164523</v>
          </cell>
          <cell r="G61">
            <v>5627.396776908311</v>
          </cell>
          <cell r="H61">
            <v>5696.5928362136156</v>
          </cell>
        </row>
        <row r="62">
          <cell r="D62">
            <v>5519.0270152469757</v>
          </cell>
          <cell r="E62">
            <v>5571.71226939807</v>
          </cell>
          <cell r="F62">
            <v>5629.0118732830306</v>
          </cell>
          <cell r="G62">
            <v>5693.3346855347099</v>
          </cell>
          <cell r="H62">
            <v>5764.8702736645391</v>
          </cell>
        </row>
        <row r="63">
          <cell r="D63">
            <v>5584.6746581842135</v>
          </cell>
          <cell r="E63">
            <v>5636.2275685369232</v>
          </cell>
          <cell r="F63">
            <v>5696.5833153381827</v>
          </cell>
          <cell r="G63">
            <v>5759.6861105963708</v>
          </cell>
          <cell r="H63">
            <v>5831.7758642742501</v>
          </cell>
        </row>
        <row r="64">
          <cell r="D64">
            <v>5649.948832484999</v>
          </cell>
          <cell r="E64">
            <v>5705.1121278937144</v>
          </cell>
          <cell r="F64">
            <v>5762.3226353203409</v>
          </cell>
          <cell r="G64">
            <v>5827.76487875979</v>
          </cell>
          <cell r="H64">
            <v>5899.9048700813719</v>
          </cell>
        </row>
        <row r="65">
          <cell r="D65">
            <v>5717.9946954767738</v>
          </cell>
          <cell r="E65">
            <v>5770.4595889192997</v>
          </cell>
          <cell r="F65">
            <v>5831.598744426452</v>
          </cell>
          <cell r="G65">
            <v>5895.2604065282285</v>
          </cell>
          <cell r="H65">
            <v>5968.9532424015661</v>
          </cell>
        </row>
        <row r="66">
          <cell r="D66">
            <v>5784.0586819184891</v>
          </cell>
          <cell r="E66">
            <v>5839.1430076047091</v>
          </cell>
          <cell r="F66">
            <v>5897.2329150700543</v>
          </cell>
          <cell r="G66">
            <v>5964.3685709059691</v>
          </cell>
          <cell r="H66">
            <v>6038.3046871454753</v>
          </cell>
        </row>
        <row r="67">
          <cell r="D67">
            <v>5851.6594496836879</v>
          </cell>
          <cell r="E67">
            <v>5905.3752318195029</v>
          </cell>
          <cell r="F67">
            <v>5966.6680815597847</v>
          </cell>
          <cell r="G67">
            <v>6031.9769456836293</v>
          </cell>
          <cell r="H67">
            <v>6104.2673018124933</v>
          </cell>
        </row>
        <row r="68">
          <cell r="D68">
            <v>5918.1858261446177</v>
          </cell>
          <cell r="E68">
            <v>5973.0182618345607</v>
          </cell>
          <cell r="F68">
            <v>6033.4433483033172</v>
          </cell>
          <cell r="G68">
            <v>6100.5747752571242</v>
          </cell>
          <cell r="H68">
            <v>6168.889626402015</v>
          </cell>
        </row>
        <row r="69">
          <cell r="D69">
            <v>5985.3500482504596</v>
          </cell>
          <cell r="E69">
            <v>6039.9957868613874</v>
          </cell>
          <cell r="F69">
            <v>6102.3795989405535</v>
          </cell>
          <cell r="G69">
            <v>6164.2486428831089</v>
          </cell>
          <cell r="H69">
            <v>6235.0881200683125</v>
          </cell>
        </row>
        <row r="70">
          <cell r="D70">
            <v>6052.3420039247139</v>
          </cell>
          <cell r="E70">
            <v>6107.8836653495255</v>
          </cell>
          <cell r="F70">
            <v>6166.6722334610458</v>
          </cell>
          <cell r="G70">
            <v>6230.8845309680837</v>
          </cell>
          <cell r="H70">
            <v>6300.4888716037349</v>
          </cell>
        </row>
        <row r="71">
          <cell r="D71">
            <v>6119.0779383138506</v>
          </cell>
          <cell r="E71">
            <v>6173.8919857187802</v>
          </cell>
          <cell r="F71">
            <v>6231.3229873395803</v>
          </cell>
          <cell r="G71">
            <v>6295.0201830884398</v>
          </cell>
          <cell r="H71">
            <v>6365.9720729358742</v>
          </cell>
        </row>
        <row r="72">
          <cell r="D72">
            <v>6186.536882419874</v>
          </cell>
          <cell r="E72">
            <v>6239.0086613900839</v>
          </cell>
          <cell r="F72">
            <v>6297.7349475328356</v>
          </cell>
          <cell r="G72">
            <v>6363.0671141986095</v>
          </cell>
          <cell r="H72">
            <v>6430.2363103332473</v>
          </cell>
        </row>
        <row r="73">
          <cell r="D73">
            <v>6252.8525141348637</v>
          </cell>
          <cell r="E73">
            <v>6306.7205562734362</v>
          </cell>
          <cell r="F73">
            <v>6366.000939224954</v>
          </cell>
          <cell r="G73">
            <v>6428.1700810460788</v>
          </cell>
          <cell r="H73">
            <v>6498.0332137364976</v>
          </cell>
        </row>
        <row r="74">
          <cell r="D74">
            <v>6320.7783723382399</v>
          </cell>
          <cell r="E74">
            <v>6373.7125609793566</v>
          </cell>
          <cell r="F74">
            <v>6432.7183381803452</v>
          </cell>
          <cell r="G74">
            <v>6495.3077749655904</v>
          </cell>
          <cell r="H74">
            <v>6563.6236620449563</v>
          </cell>
        </row>
        <row r="75">
          <cell r="D75">
            <v>6386.6814302636958</v>
          </cell>
          <cell r="E75">
            <v>6441.672781355448</v>
          </cell>
          <cell r="F75">
            <v>6497.8709261323856</v>
          </cell>
          <cell r="G75">
            <v>6560.486138479986</v>
          </cell>
          <cell r="H75">
            <v>6631.4746184152809</v>
          </cell>
        </row>
        <row r="76">
          <cell r="D76">
            <v>6455.0728962151661</v>
          </cell>
          <cell r="E76">
            <v>6506.0938373564059</v>
          </cell>
          <cell r="F76">
            <v>6564.2929396202453</v>
          </cell>
          <cell r="G76">
            <v>6627.0735222023523</v>
          </cell>
          <cell r="H76">
            <v>6696.121686962174</v>
          </cell>
        </row>
        <row r="77">
          <cell r="D77">
            <v>6520.5708681037622</v>
          </cell>
          <cell r="E77">
            <v>6574.4081480508385</v>
          </cell>
          <cell r="F77">
            <v>6631.2813526599875</v>
          </cell>
          <cell r="G77">
            <v>6694.5114997782593</v>
          </cell>
          <cell r="H77">
            <v>6765.431008359853</v>
          </cell>
        </row>
        <row r="78">
          <cell r="D78">
            <v>6589.3343869731825</v>
          </cell>
          <cell r="E78">
            <v>6640.3546986076808</v>
          </cell>
          <cell r="F78">
            <v>6699.9163240208773</v>
          </cell>
          <cell r="G78">
            <v>6762.0246163774536</v>
          </cell>
          <cell r="H78">
            <v>6832.414221187697</v>
          </cell>
        </row>
        <row r="79">
          <cell r="D79">
            <v>6654.5257628160962</v>
          </cell>
          <cell r="E79">
            <v>6709.0467569098701</v>
          </cell>
          <cell r="F79">
            <v>6765.5289501711122</v>
          </cell>
          <cell r="G79">
            <v>6829.9643027024376</v>
          </cell>
          <cell r="H79">
            <v>6902.948963772873</v>
          </cell>
        </row>
        <row r="80">
          <cell r="D80">
            <v>6722.8629024654092</v>
          </cell>
          <cell r="E80">
            <v>6774.6746949155558</v>
          </cell>
          <cell r="F80">
            <v>6834.7735983456605</v>
          </cell>
          <cell r="G80">
            <v>6897.6858376824393</v>
          </cell>
          <cell r="H80">
            <v>6967.1092241532115</v>
          </cell>
        </row>
        <row r="81">
          <cell r="D81">
            <v>6788.5499964596729</v>
          </cell>
          <cell r="E81">
            <v>6843.0502277742426</v>
          </cell>
          <cell r="F81">
            <v>6900.8869383463989</v>
          </cell>
          <cell r="G81">
            <v>6965.3317888009888</v>
          </cell>
          <cell r="H81">
            <v>7033.0400612131916</v>
          </cell>
        </row>
        <row r="82">
          <cell r="D82">
            <v>6856.4683073228825</v>
          </cell>
          <cell r="E82">
            <v>6909.3651798323854</v>
          </cell>
          <cell r="F82">
            <v>6970.3918944161269</v>
          </cell>
          <cell r="G82">
            <v>7029.6669566151886</v>
          </cell>
          <cell r="H82">
            <v>7098.4169788056379</v>
          </cell>
        </row>
        <row r="83">
          <cell r="D83">
            <v>6922.6465623783333</v>
          </cell>
          <cell r="E83">
            <v>6977.864099891106</v>
          </cell>
          <cell r="F83">
            <v>7033.5402391663247</v>
          </cell>
          <cell r="G83">
            <v>7095.9542756901392</v>
          </cell>
          <cell r="H83">
            <v>7163.2532092773636</v>
          </cell>
        </row>
        <row r="84">
          <cell r="D84">
            <v>6990.1533759886324</v>
          </cell>
          <cell r="E84">
            <v>7042.1339851414859</v>
          </cell>
          <cell r="F84">
            <v>7099.4311889804285</v>
          </cell>
          <cell r="G84">
            <v>7160.1665826971657</v>
          </cell>
          <cell r="H84">
            <v>7229.1499408717918</v>
          </cell>
        </row>
        <row r="85">
          <cell r="D85">
            <v>7056.8177050953855</v>
          </cell>
          <cell r="E85">
            <v>7108.9768933125815</v>
          </cell>
          <cell r="F85">
            <v>7164.874823510946</v>
          </cell>
          <cell r="G85">
            <v>7228.5765853689554</v>
          </cell>
          <cell r="H85">
            <v>7293.8352338376762</v>
          </cell>
        </row>
        <row r="86">
          <cell r="D86">
            <v>7123.9201449359607</v>
          </cell>
          <cell r="E86">
            <v>7176.132632872982</v>
          </cell>
          <cell r="F86">
            <v>7233.6037098586512</v>
          </cell>
          <cell r="G86">
            <v>7293.5350717115061</v>
          </cell>
          <cell r="H86">
            <v>7361.582013904168</v>
          </cell>
        </row>
        <row r="87">
          <cell r="D87">
            <v>7191.0650393413598</v>
          </cell>
          <cell r="E87">
            <v>7243.6179569673941</v>
          </cell>
          <cell r="F87">
            <v>7299.4068993376604</v>
          </cell>
          <cell r="G87">
            <v>7360.9233956913004</v>
          </cell>
          <cell r="H87">
            <v>7427.9255981153665</v>
          </cell>
        </row>
        <row r="88">
          <cell r="D88">
            <v>7257.7700307679652</v>
          </cell>
          <cell r="E88">
            <v>7309.7592678461178</v>
          </cell>
          <cell r="F88">
            <v>7365.5472167192656</v>
          </cell>
          <cell r="G88">
            <v>7427.3763930639598</v>
          </cell>
          <cell r="H88">
            <v>7496.3491154445537</v>
          </cell>
        </row>
        <row r="89">
          <cell r="D89">
            <v>7325.3896513009249</v>
          </cell>
          <cell r="E89">
            <v>7376.0748183577853</v>
          </cell>
          <cell r="F89">
            <v>7432.7116435634034</v>
          </cell>
          <cell r="G89">
            <v>7496.9826703325634</v>
          </cell>
          <cell r="H89">
            <v>7556.0909841064313</v>
          </cell>
        </row>
        <row r="90">
          <cell r="D90">
            <v>7391.703930648232</v>
          </cell>
          <cell r="E90">
            <v>7444.2913866891213</v>
          </cell>
          <cell r="F90">
            <v>7500.9766300257579</v>
          </cell>
          <cell r="G90">
            <v>7559.6256903639569</v>
          </cell>
          <cell r="H90">
            <v>7618.2526243554612</v>
          </cell>
        </row>
        <row r="91">
          <cell r="D91">
            <v>7459.7921847068637</v>
          </cell>
          <cell r="E91">
            <v>7511.829617379196</v>
          </cell>
          <cell r="F91">
            <v>7567.301633179989</v>
          </cell>
          <cell r="G91">
            <v>7621.234347485708</v>
          </cell>
          <cell r="H91">
            <v>7679.6637451558699</v>
          </cell>
        </row>
        <row r="92">
          <cell r="D92">
            <v>7525.7223076748915</v>
          </cell>
          <cell r="E92">
            <v>7578.897495775007</v>
          </cell>
          <cell r="F92">
            <v>7627.993678963393</v>
          </cell>
          <cell r="G92">
            <v>7683.4351188384899</v>
          </cell>
          <cell r="H92">
            <v>7739.4334927433802</v>
          </cell>
        </row>
        <row r="93">
          <cell r="D93">
            <v>7594.2729140195461</v>
          </cell>
          <cell r="E93">
            <v>7639.7214321439733</v>
          </cell>
          <cell r="F93">
            <v>7692.1192353066954</v>
          </cell>
          <cell r="G93">
            <v>7742.4371596694982</v>
          </cell>
          <cell r="H93">
            <v>7799.9355476740957</v>
          </cell>
        </row>
        <row r="94">
          <cell r="D94">
            <v>7659.8252634231749</v>
          </cell>
          <cell r="E94">
            <v>7708.542162617312</v>
          </cell>
          <cell r="F94">
            <v>7755.4959541611015</v>
          </cell>
          <cell r="G94">
            <v>7809.8721372753316</v>
          </cell>
          <cell r="H94">
            <v>7863.425055198697</v>
          </cell>
        </row>
        <row r="95">
          <cell r="D95">
            <v>7728.6470626701648</v>
          </cell>
          <cell r="E95">
            <v>7772.4285339835969</v>
          </cell>
          <cell r="F95">
            <v>7823.0950009437602</v>
          </cell>
          <cell r="G95">
            <v>7873.689666001048</v>
          </cell>
          <cell r="H95">
            <v>7928.4969997617018</v>
          </cell>
        </row>
        <row r="96">
          <cell r="D96">
            <v>7794.0125995524631</v>
          </cell>
          <cell r="E96">
            <v>7840.659544186844</v>
          </cell>
          <cell r="F96">
            <v>7888.0310631705115</v>
          </cell>
          <cell r="G96">
            <v>7939.7988787201884</v>
          </cell>
          <cell r="H96">
            <v>7991.4208810757218</v>
          </cell>
        </row>
        <row r="97">
          <cell r="D97">
            <v>7862.436174456041</v>
          </cell>
          <cell r="E97">
            <v>7905.7869409358391</v>
          </cell>
          <cell r="F97">
            <v>7954.8076625951617</v>
          </cell>
          <cell r="G97">
            <v>8003.4530106928969</v>
          </cell>
          <cell r="H97">
            <v>8056.4865346365668</v>
          </cell>
        </row>
        <row r="98">
          <cell r="D98">
            <v>7928.2838700936845</v>
          </cell>
          <cell r="E98">
            <v>7974.1452913721341</v>
          </cell>
          <cell r="F98">
            <v>8019.3273390033364</v>
          </cell>
          <cell r="G98">
            <v>8068.7185373346801</v>
          </cell>
          <cell r="H98">
            <v>8123.8289705589768</v>
          </cell>
        </row>
        <row r="99">
          <cell r="D99">
            <v>7996.3157135581278</v>
          </cell>
          <cell r="E99">
            <v>8039.0870529884769</v>
          </cell>
          <cell r="F99">
            <v>8084.5792648501019</v>
          </cell>
          <cell r="G99">
            <v>8135.2362918407725</v>
          </cell>
          <cell r="H99">
            <v>8192.1316321108388</v>
          </cell>
        </row>
        <row r="100">
          <cell r="D100">
            <v>8062.6384257945538</v>
          </cell>
          <cell r="E100">
            <v>8105.6535794428028</v>
          </cell>
          <cell r="F100">
            <v>8153.232771226174</v>
          </cell>
          <cell r="G100">
            <v>8205.3890418266001</v>
          </cell>
          <cell r="H100">
            <v>8263.5165952675561</v>
          </cell>
        </row>
        <row r="101">
          <cell r="D101">
            <v>8130.2848669690393</v>
          </cell>
          <cell r="E101">
            <v>8174.3263351667183</v>
          </cell>
          <cell r="F101">
            <v>8223.4023573310569</v>
          </cell>
          <cell r="G101">
            <v>8276.5483052665913</v>
          </cell>
          <cell r="H101">
            <v>8335.5218110725364</v>
          </cell>
        </row>
        <row r="102">
          <cell r="D102">
            <v>8197.0754516970574</v>
          </cell>
          <cell r="E102">
            <v>8242.7153089140375</v>
          </cell>
          <cell r="F102">
            <v>8292.339753941611</v>
          </cell>
          <cell r="G102">
            <v>8346.3650287732671</v>
          </cell>
          <cell r="H102">
            <v>8400.7477093078123</v>
          </cell>
        </row>
        <row r="103">
          <cell r="D103">
            <v>8264.3426622219631</v>
          </cell>
          <cell r="E103">
            <v>8310.2428306858419</v>
          </cell>
          <cell r="F103">
            <v>8360.0042099102466</v>
          </cell>
          <cell r="G103">
            <v>8411.7844456964613</v>
          </cell>
          <cell r="H103">
            <v>8464.9127628067745</v>
          </cell>
        </row>
        <row r="104">
          <cell r="D104">
            <v>8331.5939989486415</v>
          </cell>
          <cell r="E104">
            <v>8377.6955934140733</v>
          </cell>
          <cell r="F104">
            <v>8426.5685304832405</v>
          </cell>
          <cell r="G104">
            <v>8475.197516897897</v>
          </cell>
          <cell r="H104">
            <v>8529.7353484420164</v>
          </cell>
        </row>
        <row r="105">
          <cell r="D105">
            <v>8398.4879988131961</v>
          </cell>
          <cell r="E105">
            <v>8443.9512739205456</v>
          </cell>
          <cell r="F105">
            <v>8489.4010346323121</v>
          </cell>
          <cell r="G105">
            <v>8539.9103008807124</v>
          </cell>
          <cell r="H105">
            <v>8594.4593793802942</v>
          </cell>
        </row>
        <row r="106">
          <cell r="D106">
            <v>8466.1930117011798</v>
          </cell>
          <cell r="E106">
            <v>8508.3763667062649</v>
          </cell>
          <cell r="F106">
            <v>8555.8453389976094</v>
          </cell>
          <cell r="G106">
            <v>8605.4541998878703</v>
          </cell>
          <cell r="H106">
            <v>8662.0261567759662</v>
          </cell>
        </row>
        <row r="107">
          <cell r="D107">
            <v>8532.7196747503149</v>
          </cell>
          <cell r="E107">
            <v>8577.0023936067737</v>
          </cell>
          <cell r="F107">
            <v>8623.1533402271834</v>
          </cell>
          <cell r="G107">
            <v>8675.7233285169023</v>
          </cell>
          <cell r="H107">
            <v>8729.3396752318149</v>
          </cell>
        </row>
        <row r="108">
          <cell r="D108">
            <v>8600.8713498260877</v>
          </cell>
          <cell r="E108">
            <v>8643.6952996213076</v>
          </cell>
          <cell r="F108">
            <v>8692.869497085283</v>
          </cell>
          <cell r="G108">
            <v>8742.2396624597877</v>
          </cell>
          <cell r="H108">
            <v>8797.7862645108053</v>
          </cell>
        </row>
        <row r="109">
          <cell r="D109">
            <v>8667.0364089495706</v>
          </cell>
          <cell r="E109">
            <v>8712.9826574193867</v>
          </cell>
          <cell r="F109">
            <v>8758.5837231091937</v>
          </cell>
          <cell r="G109">
            <v>8810.8243903139846</v>
          </cell>
          <cell r="H109">
            <v>8861.2079069363099</v>
          </cell>
        </row>
        <row r="110">
          <cell r="D110">
            <v>8735.6278080669254</v>
          </cell>
          <cell r="E110">
            <v>8778.2847825450335</v>
          </cell>
          <cell r="F110">
            <v>8827.7987660046656</v>
          </cell>
          <cell r="G110">
            <v>8873.6970459928525</v>
          </cell>
          <cell r="H110">
            <v>8927.0102918190023</v>
          </cell>
        </row>
        <row r="111">
          <cell r="D111">
            <v>8801.4368600997659</v>
          </cell>
          <cell r="E111">
            <v>8847.1573149325686</v>
          </cell>
          <cell r="F111">
            <v>8890.3392312856377</v>
          </cell>
          <cell r="G111">
            <v>8939.7540390571448</v>
          </cell>
          <cell r="H111">
            <v>8991.663449571719</v>
          </cell>
        </row>
        <row r="112">
          <cell r="D112">
            <v>8870.4611321594093</v>
          </cell>
          <cell r="E112">
            <v>8910.5793781313932</v>
          </cell>
          <cell r="F112">
            <v>8956.4476422637272</v>
          </cell>
          <cell r="G112">
            <v>9004.1855520531826</v>
          </cell>
          <cell r="H112">
            <v>9059.5591141330733</v>
          </cell>
        </row>
        <row r="113">
          <cell r="D113">
            <v>8935.9196425189639</v>
          </cell>
          <cell r="E113">
            <v>8978.9188215849863</v>
          </cell>
          <cell r="F113">
            <v>9023.9742830719788</v>
          </cell>
          <cell r="G113">
            <v>9073.9943614471813</v>
          </cell>
          <cell r="H113">
            <v>9127.3224714907956</v>
          </cell>
        </row>
        <row r="114">
          <cell r="D114">
            <v>9004.6408675687671</v>
          </cell>
          <cell r="E114">
            <v>9046.1287240722304</v>
          </cell>
          <cell r="F114">
            <v>9093.2224211633438</v>
          </cell>
          <cell r="G114">
            <v>9142.6839752914966</v>
          </cell>
          <cell r="H114">
            <v>9198.1867647056097</v>
          </cell>
        </row>
        <row r="115">
          <cell r="D115">
            <v>9070.4833394530542</v>
          </cell>
          <cell r="E115">
            <v>9114.6737906797462</v>
          </cell>
          <cell r="F115">
            <v>9160.4169527518316</v>
          </cell>
          <cell r="G115">
            <v>9211.3722358373288</v>
          </cell>
          <cell r="H115">
            <v>9262.5402417517616</v>
          </cell>
        </row>
        <row r="116">
          <cell r="D116">
            <v>9138.8345847910641</v>
          </cell>
          <cell r="E116">
            <v>9181.586561984117</v>
          </cell>
          <cell r="F116">
            <v>9228.7957794339563</v>
          </cell>
          <cell r="G116">
            <v>9276.8918714801857</v>
          </cell>
          <cell r="H116">
            <v>9327.9418699074558</v>
          </cell>
        </row>
        <row r="117">
          <cell r="D117">
            <v>9205.1265141991007</v>
          </cell>
          <cell r="E117">
            <v>9249.487602158224</v>
          </cell>
          <cell r="F117">
            <v>9294.3116472404508</v>
          </cell>
          <cell r="G117">
            <v>9341.5681191539097</v>
          </cell>
          <cell r="H117">
            <v>9392.8360857153821</v>
          </cell>
        </row>
        <row r="118">
          <cell r="D118">
            <v>9273.11336971315</v>
          </cell>
          <cell r="E118">
            <v>9314.6342765223671</v>
          </cell>
          <cell r="F118">
            <v>9358.3465384084921</v>
          </cell>
          <cell r="G118">
            <v>9405.9685532497842</v>
          </cell>
          <cell r="H118">
            <v>9457.0432709865909</v>
          </cell>
        </row>
        <row r="119">
          <cell r="D119">
            <v>9339.8477193800427</v>
          </cell>
          <cell r="E119">
            <v>9381.0597738310807</v>
          </cell>
          <cell r="F119">
            <v>9425.4284734329576</v>
          </cell>
          <cell r="G119">
            <v>9473.0528781601242</v>
          </cell>
          <cell r="H119">
            <v>9525.0055056035817</v>
          </cell>
        </row>
        <row r="120">
          <cell r="D120">
            <v>9407.4756475513695</v>
          </cell>
          <cell r="E120">
            <v>9448.858139758293</v>
          </cell>
          <cell r="F120">
            <v>9492.7597957455237</v>
          </cell>
          <cell r="G120">
            <v>9541.5741365011127</v>
          </cell>
          <cell r="H120">
            <v>9592.6729194306481</v>
          </cell>
        </row>
        <row r="121">
          <cell r="D121">
            <v>9474.645504649312</v>
          </cell>
          <cell r="E121">
            <v>9515.8825463840603</v>
          </cell>
          <cell r="F121">
            <v>9561.3208154410822</v>
          </cell>
          <cell r="G121">
            <v>9609.2126738180541</v>
          </cell>
          <cell r="H121">
            <v>9661.2208257096499</v>
          </cell>
        </row>
        <row r="122">
          <cell r="D122">
            <v>9541.9198446077917</v>
          </cell>
          <cell r="E122">
            <v>9584.3850498495958</v>
          </cell>
          <cell r="F122">
            <v>9628.7780384292182</v>
          </cell>
          <cell r="G122">
            <v>9678.1643983802387</v>
          </cell>
          <cell r="H122">
            <v>9725.4656492906943</v>
          </cell>
        </row>
        <row r="123">
          <cell r="D123">
            <v>9609.5184230627638</v>
          </cell>
          <cell r="E123">
            <v>9651.4335426471262</v>
          </cell>
          <cell r="F123">
            <v>9697.4598905166167</v>
          </cell>
          <cell r="G123">
            <v>9741.3314878136025</v>
          </cell>
          <cell r="H123">
            <v>9791.8752205023811</v>
          </cell>
        </row>
        <row r="124">
          <cell r="D124">
            <v>9676.4443944555514</v>
          </cell>
          <cell r="E124">
            <v>9718.9921244478937</v>
          </cell>
          <cell r="F124">
            <v>9760.4131448162898</v>
          </cell>
          <cell r="G124">
            <v>9807.383875587273</v>
          </cell>
          <cell r="H124">
            <v>9856.7913166257658</v>
          </cell>
        </row>
        <row r="125">
          <cell r="D125">
            <v>9744.4650363204728</v>
          </cell>
          <cell r="E125">
            <v>9783.4793164008734</v>
          </cell>
          <cell r="F125">
            <v>9827.522464183945</v>
          </cell>
          <cell r="G125">
            <v>9872.1609454055506</v>
          </cell>
          <cell r="H125">
            <v>9924.8748404290436</v>
          </cell>
        </row>
        <row r="126">
          <cell r="D126">
            <v>9811.0477430073333</v>
          </cell>
          <cell r="E126">
            <v>9852.4741214672613</v>
          </cell>
          <cell r="F126">
            <v>9894.7726095039707</v>
          </cell>
          <cell r="G126">
            <v>9943.3069314785971</v>
          </cell>
          <cell r="H126">
            <v>9993.175135493495</v>
          </cell>
        </row>
        <row r="127">
          <cell r="D127">
            <v>9879.4839190509247</v>
          </cell>
          <cell r="E127">
            <v>9919.5043356939605</v>
          </cell>
          <cell r="F127">
            <v>9964.7319695259612</v>
          </cell>
          <cell r="G127">
            <v>10010.915591206511</v>
          </cell>
          <cell r="H127">
            <v>10064.364412798423</v>
          </cell>
        </row>
        <row r="128">
          <cell r="D128">
            <v>9945.7283526381671</v>
          </cell>
          <cell r="E128">
            <v>9988.2764865924219</v>
          </cell>
          <cell r="F128">
            <v>10031.59903320772</v>
          </cell>
          <cell r="G128">
            <v>10080.480874312852</v>
          </cell>
          <cell r="H128">
            <v>10127.030576080153</v>
          </cell>
        </row>
        <row r="129">
          <cell r="D129">
            <v>10014.573662284723</v>
          </cell>
          <cell r="E129">
            <v>10054.946074184756</v>
          </cell>
          <cell r="F129">
            <v>10100.701474338126</v>
          </cell>
          <cell r="G129">
            <v>10144.15915745983</v>
          </cell>
          <cell r="H129">
            <v>10191.698817163728</v>
          </cell>
        </row>
        <row r="130">
          <cell r="D130">
            <v>10080.484705508437</v>
          </cell>
          <cell r="E130">
            <v>10123.755252011966</v>
          </cell>
          <cell r="F130">
            <v>10163.927642580593</v>
          </cell>
          <cell r="G130">
            <v>10207.918432479593</v>
          </cell>
          <cell r="H130">
            <v>10256.363111863811</v>
          </cell>
        </row>
        <row r="131">
          <cell r="D131">
            <v>10149.690943272972</v>
          </cell>
          <cell r="E131">
            <v>10186.642161836602</v>
          </cell>
          <cell r="F131">
            <v>10228.049353201317</v>
          </cell>
          <cell r="G131">
            <v>10272.420579027341</v>
          </cell>
          <cell r="H131">
            <v>10322.230506235781</v>
          </cell>
        </row>
        <row r="132">
          <cell r="D132">
            <v>10215.315306211396</v>
          </cell>
          <cell r="E132">
            <v>10254.874070546768</v>
          </cell>
          <cell r="F132">
            <v>10296.36426273693</v>
          </cell>
          <cell r="G132">
            <v>10342.004173493671</v>
          </cell>
          <cell r="H132">
            <v>10391.438486586627</v>
          </cell>
        </row>
        <row r="133">
          <cell r="D133">
            <v>10284.169345009299</v>
          </cell>
          <cell r="E133">
            <v>10322.39596331937</v>
          </cell>
          <cell r="F133">
            <v>10365.453667385293</v>
          </cell>
          <cell r="G133">
            <v>10411.47414391671</v>
          </cell>
          <cell r="H133">
            <v>10461.069740121369</v>
          </cell>
        </row>
        <row r="134">
          <cell r="D134">
            <v>10350.218683850997</v>
          </cell>
          <cell r="E134">
            <v>10390.679555384882</v>
          </cell>
          <cell r="F134">
            <v>10433.482422917481</v>
          </cell>
          <cell r="G134">
            <v>10480.261367048963</v>
          </cell>
          <cell r="H134">
            <v>10528.349317864413</v>
          </cell>
        </row>
        <row r="135">
          <cell r="D135">
            <v>10418.725533783756</v>
          </cell>
          <cell r="E135">
            <v>10458.209033612722</v>
          </cell>
          <cell r="F135">
            <v>10502.372210011868</v>
          </cell>
          <cell r="G135">
            <v>10547.428454475499</v>
          </cell>
          <cell r="H135">
            <v>10593.159540397482</v>
          </cell>
        </row>
        <row r="136">
          <cell r="D136">
            <v>10485.193393640169</v>
          </cell>
          <cell r="E136">
            <v>10526.375843787282</v>
          </cell>
          <cell r="F136">
            <v>10568.416857784301</v>
          </cell>
          <cell r="G136">
            <v>10611.001750564903</v>
          </cell>
          <cell r="H136">
            <v>10659.034382991296</v>
          </cell>
        </row>
        <row r="137">
          <cell r="D137">
            <v>10553.357958132943</v>
          </cell>
          <cell r="E137">
            <v>10591.904335866573</v>
          </cell>
          <cell r="F137">
            <v>10632.184008378683</v>
          </cell>
          <cell r="G137">
            <v>10676.989170278477</v>
          </cell>
          <cell r="H137">
            <v>10723.746273633435</v>
          </cell>
        </row>
        <row r="138">
          <cell r="D138">
            <v>10620.238018096192</v>
          </cell>
          <cell r="E138">
            <v>10658.300638407094</v>
          </cell>
          <cell r="F138">
            <v>10699.773107342662</v>
          </cell>
          <cell r="G138">
            <v>10743.454269294487</v>
          </cell>
          <cell r="H138">
            <v>10793.831295506459</v>
          </cell>
        </row>
        <row r="139">
          <cell r="D139">
            <v>10688.065096972121</v>
          </cell>
          <cell r="E139">
            <v>10726.767223275205</v>
          </cell>
          <cell r="F139">
            <v>10768.516295082965</v>
          </cell>
          <cell r="G139">
            <v>10814.69941335345</v>
          </cell>
          <cell r="H139">
            <v>10862.201443082113</v>
          </cell>
        </row>
        <row r="140">
          <cell r="D140">
            <v>10755.35116789837</v>
          </cell>
          <cell r="E140">
            <v>10794.47271689071</v>
          </cell>
          <cell r="F140">
            <v>10837.922051144531</v>
          </cell>
          <cell r="G140">
            <v>10882.016913289015</v>
          </cell>
          <cell r="H140">
            <v>10932.161070647198</v>
          </cell>
        </row>
        <row r="141">
          <cell r="D141">
            <v>10822.845460334433</v>
          </cell>
          <cell r="E141">
            <v>10862.773600181163</v>
          </cell>
          <cell r="F141">
            <v>10904.694445067988</v>
          </cell>
          <cell r="G141">
            <v>10951.645543180133</v>
          </cell>
          <cell r="H141">
            <v>10995.376603282679</v>
          </cell>
        </row>
        <row r="142">
          <cell r="D142">
            <v>10890.531482463473</v>
          </cell>
          <cell r="E142">
            <v>10929.711634638872</v>
          </cell>
          <cell r="F142">
            <v>10973.823552916361</v>
          </cell>
          <cell r="G142">
            <v>11014.775632169751</v>
          </cell>
          <cell r="H142">
            <v>11061.787672283759</v>
          </cell>
        </row>
        <row r="143">
          <cell r="D143">
            <v>10957.697589834352</v>
          </cell>
          <cell r="E143">
            <v>10998.073313452514</v>
          </cell>
          <cell r="F143">
            <v>11036.865319740711</v>
          </cell>
          <cell r="G143">
            <v>11080.503155460588</v>
          </cell>
          <cell r="H143">
            <v>11126.538424657385</v>
          </cell>
        </row>
        <row r="144">
          <cell r="D144">
            <v>11025.777630285997</v>
          </cell>
          <cell r="E144">
            <v>11062.568268990493</v>
          </cell>
          <cell r="F144">
            <v>11103.437692473757</v>
          </cell>
          <cell r="G144">
            <v>11146.22197249871</v>
          </cell>
          <cell r="H144">
            <v>11194.324622012195</v>
          </cell>
        </row>
        <row r="145">
          <cell r="D145">
            <v>11092.620058901943</v>
          </cell>
          <cell r="E145">
            <v>11131.773709759127</v>
          </cell>
          <cell r="F145">
            <v>11171.3599457823</v>
          </cell>
          <cell r="G145">
            <v>11216.212587489019</v>
          </cell>
          <cell r="H145">
            <v>11262.7870415328</v>
          </cell>
        </row>
        <row r="146">
          <cell r="D146">
            <v>11161.088309083296</v>
          </cell>
          <cell r="E146">
            <v>11198.438665440473</v>
          </cell>
          <cell r="F146">
            <v>11241.028334258455</v>
          </cell>
          <cell r="G146">
            <v>11284.368865338911</v>
          </cell>
          <cell r="H146">
            <v>11333.127000890931</v>
          </cell>
        </row>
        <row r="147">
          <cell r="D147">
            <v>11227.611472827422</v>
          </cell>
          <cell r="E147">
            <v>11267.642726495353</v>
          </cell>
          <cell r="F147">
            <v>11308.131233660075</v>
          </cell>
          <cell r="G147">
            <v>11353.781768653716</v>
          </cell>
          <cell r="H147">
            <v>11398.826079488364</v>
          </cell>
        </row>
        <row r="148">
          <cell r="D148">
            <v>11296.46224577941</v>
          </cell>
          <cell r="E148">
            <v>11334.525663222885</v>
          </cell>
          <cell r="F148">
            <v>11377.47106937299</v>
          </cell>
          <cell r="G148">
            <v>11419.478712463875</v>
          </cell>
          <cell r="H148">
            <v>11464.430099386973</v>
          </cell>
        </row>
        <row r="149">
          <cell r="D149">
            <v>11362.670468649558</v>
          </cell>
          <cell r="E149">
            <v>11403.293450531875</v>
          </cell>
          <cell r="F149">
            <v>11441.962550796872</v>
          </cell>
          <cell r="G149">
            <v>11484.074659052649</v>
          </cell>
          <cell r="H149">
            <v>11529.242541576048</v>
          </cell>
        </row>
        <row r="150">
          <cell r="D150">
            <v>11431.898196356453</v>
          </cell>
          <cell r="E150">
            <v>11467.307935688159</v>
          </cell>
          <cell r="F150">
            <v>11506.434798405422</v>
          </cell>
          <cell r="G150">
            <v>11547.993015957931</v>
          </cell>
          <cell r="H150">
            <v>11593.913679298559</v>
          </cell>
        </row>
        <row r="151">
          <cell r="D151">
            <v>11497.795714916256</v>
          </cell>
          <cell r="E151">
            <v>11535.74702933821</v>
          </cell>
          <cell r="F151">
            <v>11573.571172452823</v>
          </cell>
          <cell r="G151">
            <v>11615.331010836411</v>
          </cell>
          <cell r="H151">
            <v>11660.147051593451</v>
          </cell>
        </row>
        <row r="152">
          <cell r="D152">
            <v>11566.98745730492</v>
          </cell>
          <cell r="E152">
            <v>11602.727148234306</v>
          </cell>
          <cell r="F152">
            <v>11641.008196465773</v>
          </cell>
          <cell r="G152">
            <v>11682.726594348153</v>
          </cell>
          <cell r="H152">
            <v>11724.403494056831</v>
          </cell>
        </row>
        <row r="153">
          <cell r="D153">
            <v>11624.742579711263</v>
          </cell>
          <cell r="E153">
            <v>11664.058947922429</v>
          </cell>
          <cell r="F153">
            <v>11708.151587460217</v>
          </cell>
          <cell r="G153">
            <v>11748.840204438227</v>
          </cell>
          <cell r="H153">
            <v>11792.448639298313</v>
          </cell>
        </row>
        <row r="154">
          <cell r="D154">
            <v>11676.328822995258</v>
          </cell>
          <cell r="E154">
            <v>11713.827000093619</v>
          </cell>
          <cell r="F154">
            <v>11758.457867652043</v>
          </cell>
          <cell r="G154">
            <v>11804.511526652987</v>
          </cell>
          <cell r="H154">
            <v>11858.396875073729</v>
          </cell>
        </row>
        <row r="155">
          <cell r="D155">
            <v>11725.442568885095</v>
          </cell>
          <cell r="E155">
            <v>11763.745670637551</v>
          </cell>
          <cell r="F155">
            <v>11810.181406204985</v>
          </cell>
          <cell r="G155">
            <v>11860.867580422104</v>
          </cell>
          <cell r="H155">
            <v>11890</v>
          </cell>
        </row>
        <row r="156">
          <cell r="D156">
            <v>11776.704617727821</v>
          </cell>
          <cell r="E156">
            <v>11818.502895887566</v>
          </cell>
          <cell r="F156">
            <v>11865.275890824516</v>
          </cell>
          <cell r="G156">
            <v>11890</v>
          </cell>
          <cell r="H156">
            <v>11890</v>
          </cell>
        </row>
        <row r="157">
          <cell r="D157">
            <v>11823.556106724936</v>
          </cell>
          <cell r="E157">
            <v>11869.742879106872</v>
          </cell>
          <cell r="F157">
            <v>11890</v>
          </cell>
          <cell r="G157">
            <v>11890</v>
          </cell>
          <cell r="H157">
            <v>11890</v>
          </cell>
        </row>
        <row r="158">
          <cell r="D158">
            <v>11871.775179422561</v>
          </cell>
          <cell r="E158">
            <v>11890</v>
          </cell>
          <cell r="F158">
            <v>11890</v>
          </cell>
          <cell r="G158">
            <v>11890</v>
          </cell>
          <cell r="H158">
            <v>11890</v>
          </cell>
        </row>
        <row r="159">
          <cell r="D159">
            <v>11890</v>
          </cell>
          <cell r="E159">
            <v>11890</v>
          </cell>
          <cell r="F159">
            <v>11890</v>
          </cell>
          <cell r="G159">
            <v>11890</v>
          </cell>
          <cell r="H159">
            <v>11890</v>
          </cell>
        </row>
        <row r="160">
          <cell r="D160">
            <v>11890</v>
          </cell>
          <cell r="E160">
            <v>11890</v>
          </cell>
          <cell r="F160">
            <v>11890</v>
          </cell>
          <cell r="G160">
            <v>11890</v>
          </cell>
          <cell r="H160">
            <v>11890</v>
          </cell>
        </row>
        <row r="161">
          <cell r="D161">
            <v>11890</v>
          </cell>
          <cell r="E161">
            <v>11890</v>
          </cell>
          <cell r="F161">
            <v>11890</v>
          </cell>
          <cell r="G161">
            <v>11890</v>
          </cell>
          <cell r="H161">
            <v>11890</v>
          </cell>
        </row>
        <row r="162">
          <cell r="D162">
            <v>11890</v>
          </cell>
          <cell r="E162">
            <v>11890</v>
          </cell>
          <cell r="F162">
            <v>11890</v>
          </cell>
          <cell r="G162">
            <v>11890</v>
          </cell>
          <cell r="H162">
            <v>11890</v>
          </cell>
        </row>
        <row r="163">
          <cell r="D163">
            <v>11890</v>
          </cell>
          <cell r="E163">
            <v>11890</v>
          </cell>
          <cell r="F163">
            <v>11890</v>
          </cell>
          <cell r="G163">
            <v>11890</v>
          </cell>
          <cell r="H163">
            <v>11890</v>
          </cell>
        </row>
      </sheetData>
      <sheetData sheetId="13"/>
      <sheetData sheetId="14">
        <row r="7">
          <cell r="U7">
            <v>1005265.4533322965</v>
          </cell>
          <cell r="AM7">
            <v>1000</v>
          </cell>
          <cell r="AQ7">
            <v>4980.5206984905763</v>
          </cell>
          <cell r="AR7">
            <v>4980.5206984905763</v>
          </cell>
          <cell r="AV7">
            <v>1100035.5350865016</v>
          </cell>
          <cell r="AX7">
            <v>1983056.2802000316</v>
          </cell>
        </row>
        <row r="8">
          <cell r="U8">
            <v>1351214.3732182707</v>
          </cell>
          <cell r="AM8">
            <v>1130.4772933163429</v>
          </cell>
          <cell r="AQ8">
            <v>7031.8002417403213</v>
          </cell>
          <cell r="AR8">
            <v>7031.8002417403213</v>
          </cell>
          <cell r="AV8">
            <v>1588824.9180623689</v>
          </cell>
          <cell r="AX8">
            <v>2871238.3522518016</v>
          </cell>
        </row>
        <row r="9">
          <cell r="U9">
            <v>1750223.8879237338</v>
          </cell>
          <cell r="AM9">
            <v>1260.9545866326857</v>
          </cell>
          <cell r="AQ9">
            <v>9508.3187199866006</v>
          </cell>
          <cell r="AR9">
            <v>9508.3187199866006</v>
          </cell>
          <cell r="AV9">
            <v>2212919.8935549026</v>
          </cell>
          <cell r="AX9">
            <v>3977203.3874707124</v>
          </cell>
        </row>
        <row r="10">
          <cell r="U10">
            <v>2226767.4636353673</v>
          </cell>
          <cell r="AM10">
            <v>1391.4318799490286</v>
          </cell>
          <cell r="AQ10">
            <v>12569.880143687918</v>
          </cell>
          <cell r="AR10">
            <v>12569.880143687918</v>
          </cell>
          <cell r="AV10">
            <v>3010437.0315187434</v>
          </cell>
          <cell r="AX10">
            <v>5380691.7052739114</v>
          </cell>
        </row>
        <row r="11">
          <cell r="U11">
            <v>2790560.3434136161</v>
          </cell>
          <cell r="AM11">
            <v>1521.9091732653715</v>
          </cell>
          <cell r="AQ11">
            <v>16308.834463095183</v>
          </cell>
          <cell r="AR11">
            <v>16308.834463095183</v>
          </cell>
          <cell r="AV11">
            <v>4015287.3015020401</v>
          </cell>
          <cell r="AX11">
            <v>7137626.9361626534</v>
          </cell>
        </row>
        <row r="12">
          <cell r="U12">
            <v>3451621.9350581765</v>
          </cell>
          <cell r="AM12">
            <v>1652.3864665817143</v>
          </cell>
          <cell r="AQ12">
            <v>20824.689705047673</v>
          </cell>
          <cell r="AR12">
            <v>20824.689705047673</v>
          </cell>
          <cell r="AV12">
            <v>5265671.6991687343</v>
          </cell>
          <cell r="AX12">
            <v>9310032.1851628236</v>
          </cell>
        </row>
        <row r="13">
          <cell r="U13">
            <v>4220646.4436599193</v>
          </cell>
          <cell r="AM13">
            <v>1782.8637598980572</v>
          </cell>
          <cell r="AQ13">
            <v>26226.469577318756</v>
          </cell>
          <cell r="AR13">
            <v>26226.469577318756</v>
          </cell>
          <cell r="AV13">
            <v>6804681.7617193526</v>
          </cell>
          <cell r="AX13">
            <v>11967302.692399938</v>
          </cell>
        </row>
        <row r="14">
          <cell r="U14">
            <v>5109029.603008315</v>
          </cell>
          <cell r="AM14">
            <v>1913.3410532144001</v>
          </cell>
          <cell r="AQ14">
            <v>32633.300560384923</v>
          </cell>
          <cell r="AR14">
            <v>32633.300560384923</v>
          </cell>
          <cell r="AV14">
            <v>8680719.7309290245</v>
          </cell>
          <cell r="AX14">
            <v>15186772.0399522</v>
          </cell>
        </row>
        <row r="15">
          <cell r="U15">
            <v>6084375.3299811678</v>
          </cell>
          <cell r="AM15">
            <v>2043.8183465307429</v>
          </cell>
          <cell r="AQ15">
            <v>39883.187959308052</v>
          </cell>
          <cell r="AR15">
            <v>39883.187959308052</v>
          </cell>
          <cell r="AV15">
            <v>10908105.856600443</v>
          </cell>
          <cell r="AX15">
            <v>18915892.966283757</v>
          </cell>
        </row>
        <row r="16">
          <cell r="U16">
            <v>7221156.4933986953</v>
          </cell>
          <cell r="AM16">
            <v>2174.295639847086</v>
          </cell>
          <cell r="AQ16">
            <v>48509.343817977802</v>
          </cell>
          <cell r="AR16">
            <v>48509.343817977802</v>
          </cell>
          <cell r="AV16">
            <v>13634480.757018555</v>
          </cell>
          <cell r="AX16">
            <v>23431383.147010617</v>
          </cell>
        </row>
        <row r="17">
          <cell r="U17">
            <v>8797579.5208160989</v>
          </cell>
          <cell r="AM17">
            <v>2304.7729331634296</v>
          </cell>
          <cell r="AQ17">
            <v>58671.677448357557</v>
          </cell>
          <cell r="AR17">
            <v>58671.677448357557</v>
          </cell>
          <cell r="AV17">
            <v>16934747.936136976</v>
          </cell>
          <cell r="AX17">
            <v>28845128.44423217</v>
          </cell>
        </row>
        <row r="18">
          <cell r="U18">
            <v>10517101.714230629</v>
          </cell>
          <cell r="AM18">
            <v>2384.2132297048984</v>
          </cell>
          <cell r="AQ18">
            <v>66567.529336960244</v>
          </cell>
          <cell r="AR18">
            <v>66567.529336960244</v>
          </cell>
          <cell r="AV18">
            <v>19578466.615582366</v>
          </cell>
          <cell r="AX18">
            <v>33055299.154930513</v>
          </cell>
        </row>
        <row r="19">
          <cell r="U19">
            <v>12481210.174973281</v>
          </cell>
          <cell r="AM19">
            <v>2464.3190924164546</v>
          </cell>
          <cell r="AQ19">
            <v>75294.905380206663</v>
          </cell>
          <cell r="AR19">
            <v>75294.905380206663</v>
          </cell>
          <cell r="AV19">
            <v>22562041.472118314</v>
          </cell>
          <cell r="AX19">
            <v>37760971.335233435</v>
          </cell>
        </row>
        <row r="20">
          <cell r="U20">
            <v>14713783.905267227</v>
          </cell>
          <cell r="AM20">
            <v>2540.9487920387801</v>
          </cell>
          <cell r="AQ20">
            <v>84702.939165008924</v>
          </cell>
          <cell r="AR20">
            <v>84702.939165008924</v>
          </cell>
          <cell r="AV20">
            <v>25854695.602588519</v>
          </cell>
          <cell r="AX20">
            <v>42898256.159544878</v>
          </cell>
        </row>
        <row r="21">
          <cell r="U21">
            <v>17240176.979567796</v>
          </cell>
          <cell r="AM21">
            <v>2616.6658834916134</v>
          </cell>
          <cell r="AQ21">
            <v>94917.594679736867</v>
          </cell>
          <cell r="AR21">
            <v>94917.594679736867</v>
          </cell>
          <cell r="AV21">
            <v>29489236.075603247</v>
          </cell>
          <cell r="AX21">
            <v>48510049.545680121</v>
          </cell>
        </row>
        <row r="22">
          <cell r="U22">
            <v>20087275.349932503</v>
          </cell>
          <cell r="AM22">
            <v>2691.4845624513546</v>
          </cell>
          <cell r="AQ22">
            <v>105981.9326967471</v>
          </cell>
          <cell r="AR22">
            <v>105981.9326967471</v>
          </cell>
          <cell r="AV22">
            <v>33489106.326814774</v>
          </cell>
          <cell r="AX22">
            <v>54622521.152831614</v>
          </cell>
        </row>
        <row r="23">
          <cell r="U23">
            <v>23282719.520176761</v>
          </cell>
          <cell r="AM23">
            <v>2763.9606019664152</v>
          </cell>
          <cell r="AQ23">
            <v>117875.18629755311</v>
          </cell>
          <cell r="AR23">
            <v>117875.18629755311</v>
          </cell>
          <cell r="AV23">
            <v>37878491.222378246</v>
          </cell>
          <cell r="AX23">
            <v>61262161.552502006</v>
          </cell>
        </row>
        <row r="24">
          <cell r="U24">
            <v>26856678.381962832</v>
          </cell>
          <cell r="AM24">
            <v>2837.1072726902107</v>
          </cell>
          <cell r="AQ24">
            <v>130844.5804259888</v>
          </cell>
          <cell r="AR24">
            <v>130844.5804259888</v>
          </cell>
          <cell r="AV24">
            <v>42753231.37606059</v>
          </cell>
          <cell r="AX24">
            <v>68569504.739985451</v>
          </cell>
        </row>
        <row r="25">
          <cell r="U25">
            <v>31152975.413315479</v>
          </cell>
          <cell r="AM25">
            <v>2907.2441911687642</v>
          </cell>
          <cell r="AQ25">
            <v>146146.49882988416</v>
          </cell>
          <cell r="AR25">
            <v>146146.49882988416</v>
          </cell>
          <cell r="AV25">
            <v>48550045.854240291</v>
          </cell>
          <cell r="AX25">
            <v>77222631.856794953</v>
          </cell>
        </row>
        <row r="26">
          <cell r="U26">
            <v>35684161.415113993</v>
          </cell>
          <cell r="AM26">
            <v>2978.8397947066123</v>
          </cell>
          <cell r="AQ26">
            <v>161761.07936931759</v>
          </cell>
          <cell r="AR26">
            <v>161761.07936931759</v>
          </cell>
          <cell r="AV26">
            <v>54687163.604964785</v>
          </cell>
          <cell r="AX26">
            <v>86270679.712579846</v>
          </cell>
        </row>
        <row r="27">
          <cell r="U27">
            <v>40669250.126435474</v>
          </cell>
          <cell r="AM27">
            <v>3047.3487155583607</v>
          </cell>
          <cell r="AQ27">
            <v>177269.73437642877</v>
          </cell>
          <cell r="AR27">
            <v>177269.73437642877</v>
          </cell>
          <cell r="AV27">
            <v>61028628.923667856</v>
          </cell>
          <cell r="AX27">
            <v>95843118.276745379</v>
          </cell>
        </row>
        <row r="28">
          <cell r="U28">
            <v>46083885.418881819</v>
          </cell>
          <cell r="AM28">
            <v>3117.4992861074707</v>
          </cell>
          <cell r="AQ28">
            <v>193898.69406656985</v>
          </cell>
          <cell r="AR28">
            <v>193898.69406656985</v>
          </cell>
          <cell r="AV28">
            <v>67974982.045612156</v>
          </cell>
          <cell r="AX28">
            <v>106305870.62723933</v>
          </cell>
        </row>
        <row r="29">
          <cell r="U29">
            <v>51953903.629796036</v>
          </cell>
          <cell r="AM29">
            <v>3184.9419791058081</v>
          </cell>
          <cell r="AQ29">
            <v>211366.16341365204</v>
          </cell>
          <cell r="AR29">
            <v>211366.16341365204</v>
          </cell>
          <cell r="AV29">
            <v>75443045.533133417</v>
          </cell>
          <cell r="AX29">
            <v>117494103.13934855</v>
          </cell>
        </row>
        <row r="30">
          <cell r="U30">
            <v>58301292.305893391</v>
          </cell>
          <cell r="AM30">
            <v>3253.7411459307195</v>
          </cell>
          <cell r="AQ30">
            <v>229930.27057517576</v>
          </cell>
          <cell r="AR30">
            <v>229930.27057517576</v>
          </cell>
          <cell r="AV30">
            <v>83419858.35289456</v>
          </cell>
          <cell r="AX30">
            <v>129378723.01213712</v>
          </cell>
        </row>
        <row r="31">
          <cell r="U31">
            <v>65148517.575214893</v>
          </cell>
          <cell r="AM31">
            <v>3320.561657309669</v>
          </cell>
          <cell r="AQ31">
            <v>249358.24419463181</v>
          </cell>
          <cell r="AR31">
            <v>249358.24419463181</v>
          </cell>
          <cell r="AV31">
            <v>91884588.736649856</v>
          </cell>
          <cell r="AX31">
            <v>141918967.09792551</v>
          </cell>
        </row>
        <row r="32">
          <cell r="U32">
            <v>72499807.080933779</v>
          </cell>
          <cell r="AM32">
            <v>3388.0926419241737</v>
          </cell>
          <cell r="AQ32">
            <v>270003.861654685</v>
          </cell>
          <cell r="AR32">
            <v>270003.861654685</v>
          </cell>
          <cell r="AV32">
            <v>101038289.53937869</v>
          </cell>
          <cell r="AX32">
            <v>155416049.36949801</v>
          </cell>
        </row>
        <row r="33">
          <cell r="U33">
            <v>80578763.348402932</v>
          </cell>
          <cell r="AM33">
            <v>3454.6416839245758</v>
          </cell>
          <cell r="AQ33">
            <v>292448.31556068349</v>
          </cell>
          <cell r="AR33">
            <v>292448.31556068349</v>
          </cell>
          <cell r="AV33">
            <v>110988756.0094371</v>
          </cell>
          <cell r="AX33">
            <v>170233071.02461818</v>
          </cell>
        </row>
        <row r="34">
          <cell r="U34">
            <v>89426326.86462006</v>
          </cell>
          <cell r="AM34">
            <v>3520.9789085251496</v>
          </cell>
          <cell r="AQ34">
            <v>316844.84408400638</v>
          </cell>
          <cell r="AR34">
            <v>316844.84408400638</v>
          </cell>
          <cell r="AV34">
            <v>121826208.51491469</v>
          </cell>
          <cell r="AX34">
            <v>186496492.26527643</v>
          </cell>
        </row>
        <row r="35">
          <cell r="U35">
            <v>101063135.59013548</v>
          </cell>
          <cell r="AM35">
            <v>3587.5328404170023</v>
          </cell>
          <cell r="AQ35">
            <v>345948.26168545109</v>
          </cell>
          <cell r="AR35">
            <v>345948.26168545109</v>
          </cell>
          <cell r="AV35">
            <v>134729431.17808202</v>
          </cell>
          <cell r="AX35">
            <v>205517267.07668802</v>
          </cell>
        </row>
        <row r="36">
          <cell r="U36">
            <v>113931844.66107659</v>
          </cell>
          <cell r="AM36">
            <v>3652.7432338833255</v>
          </cell>
          <cell r="AQ36">
            <v>376895.89153071889</v>
          </cell>
          <cell r="AR36">
            <v>376895.89153071889</v>
          </cell>
          <cell r="AV36">
            <v>148627651.60252896</v>
          </cell>
          <cell r="AX36">
            <v>225891275.28077736</v>
          </cell>
        </row>
        <row r="37">
          <cell r="U37">
            <v>131373067.25678596</v>
          </cell>
          <cell r="AM37">
            <v>3719.5189537639744</v>
          </cell>
          <cell r="AQ37">
            <v>413845.13928725</v>
          </cell>
          <cell r="AR37">
            <v>413845.13928725</v>
          </cell>
          <cell r="AV37">
            <v>165234657.88865435</v>
          </cell>
          <cell r="AX37">
            <v>250223459.9027155</v>
          </cell>
        </row>
        <row r="38">
          <cell r="U38">
            <v>150760626.9539414</v>
          </cell>
          <cell r="AM38">
            <v>3783.6630202092224</v>
          </cell>
          <cell r="AQ38">
            <v>453129.37042499142</v>
          </cell>
          <cell r="AR38">
            <v>453129.37042499142</v>
          </cell>
          <cell r="AV38">
            <v>183159421.63621566</v>
          </cell>
          <cell r="AX38">
            <v>276373302.17777324</v>
          </cell>
        </row>
        <row r="39">
          <cell r="U39">
            <v>172260945.38464382</v>
          </cell>
          <cell r="AM39">
            <v>3850.8297311415272</v>
          </cell>
          <cell r="AQ39">
            <v>495955.40393199434</v>
          </cell>
          <cell r="AR39">
            <v>495955.40393199434</v>
          </cell>
          <cell r="AV39">
            <v>202932975.606482</v>
          </cell>
          <cell r="AX39">
            <v>305121053.51776004</v>
          </cell>
        </row>
        <row r="40">
          <cell r="U40">
            <v>196082037.69632384</v>
          </cell>
          <cell r="AM40">
            <v>3913.962430455269</v>
          </cell>
          <cell r="AQ40">
            <v>541262.23798254749</v>
          </cell>
          <cell r="AR40">
            <v>541262.23798254749</v>
          </cell>
          <cell r="AV40">
            <v>224171467.82875782</v>
          </cell>
          <cell r="AX40">
            <v>335865409.37999511</v>
          </cell>
        </row>
        <row r="41">
          <cell r="U41">
            <v>225928901.62430239</v>
          </cell>
          <cell r="AM41">
            <v>3980.1909129472951</v>
          </cell>
          <cell r="AQ41">
            <v>594284.62264004094</v>
          </cell>
          <cell r="AR41">
            <v>594284.62264004094</v>
          </cell>
          <cell r="AV41">
            <v>249107550.96854904</v>
          </cell>
          <cell r="AX41">
            <v>371524559.58320111</v>
          </cell>
        </row>
        <row r="42">
          <cell r="U42">
            <v>264744815.77333754</v>
          </cell>
          <cell r="AM42">
            <v>4043.8224722802161</v>
          </cell>
          <cell r="AQ42">
            <v>655963.41056704568</v>
          </cell>
          <cell r="AR42">
            <v>655963.41056704568</v>
          </cell>
          <cell r="AV42">
            <v>278260778.25267255</v>
          </cell>
          <cell r="AX42">
            <v>412512840.29456985</v>
          </cell>
        </row>
        <row r="43">
          <cell r="U43">
            <v>308547611.64351064</v>
          </cell>
          <cell r="AM43">
            <v>4109.020743671972</v>
          </cell>
          <cell r="AQ43">
            <v>722804.6549799256</v>
          </cell>
          <cell r="AR43">
            <v>722804.6549799256</v>
          </cell>
          <cell r="AV43">
            <v>310266141.05267239</v>
          </cell>
          <cell r="AX43">
            <v>457227264.37727082</v>
          </cell>
        </row>
        <row r="44">
          <cell r="U44">
            <v>357814176.13004684</v>
          </cell>
          <cell r="AM44">
            <v>4173.3890826430224</v>
          </cell>
          <cell r="AQ44">
            <v>794556.18431921909</v>
          </cell>
          <cell r="AR44">
            <v>794556.18431921909</v>
          </cell>
          <cell r="AV44">
            <v>345107890.23628944</v>
          </cell>
          <cell r="AX44">
            <v>505565748.49043441</v>
          </cell>
        </row>
        <row r="45">
          <cell r="U45">
            <v>413177056.44127035</v>
          </cell>
          <cell r="AM45">
            <v>4237.6063828071456</v>
          </cell>
          <cell r="AQ45">
            <v>871980.27033662132</v>
          </cell>
          <cell r="AR45">
            <v>871980.27033662132</v>
          </cell>
          <cell r="AV45">
            <v>383200896.26840442</v>
          </cell>
          <cell r="AX45">
            <v>558071833.38771319</v>
          </cell>
        </row>
        <row r="46">
          <cell r="U46">
            <v>475217076.16020846</v>
          </cell>
          <cell r="AM46">
            <v>4302.7796402772656</v>
          </cell>
          <cell r="AQ46">
            <v>955804.94898234226</v>
          </cell>
          <cell r="AR46">
            <v>955804.94898234226</v>
          </cell>
          <cell r="AV46">
            <v>424931234.6330213</v>
          </cell>
          <cell r="AX46">
            <v>615246877.24987638</v>
          </cell>
        </row>
        <row r="47">
          <cell r="U47">
            <v>513380841.3302182</v>
          </cell>
          <cell r="AM47">
            <v>4366.0612527540407</v>
          </cell>
          <cell r="AQ47">
            <v>1024761.3646784347</v>
          </cell>
          <cell r="AR47">
            <v>1024761.3646784347</v>
          </cell>
          <cell r="AV47">
            <v>460804425.60897994</v>
          </cell>
          <cell r="AX47">
            <v>664697838.46646583</v>
          </cell>
        </row>
        <row r="48">
          <cell r="U48">
            <v>553975756.50028741</v>
          </cell>
          <cell r="AM48">
            <v>4432.088233338909</v>
          </cell>
          <cell r="AQ48">
            <v>1099028.7979987916</v>
          </cell>
          <cell r="AR48">
            <v>1099028.7979987916</v>
          </cell>
          <cell r="AV48">
            <v>499817357.87056369</v>
          </cell>
          <cell r="AX48">
            <v>718306010.61637616</v>
          </cell>
        </row>
        <row r="49">
          <cell r="U49">
            <v>597031875.90165639</v>
          </cell>
          <cell r="AM49">
            <v>4494.4759493295178</v>
          </cell>
          <cell r="AQ49">
            <v>1176354.5271667889</v>
          </cell>
          <cell r="AR49">
            <v>1176354.5271667889</v>
          </cell>
          <cell r="AV49">
            <v>541019686.50553584</v>
          </cell>
          <cell r="AX49">
            <v>774667538.58082104</v>
          </cell>
        </row>
        <row r="50">
          <cell r="U50">
            <v>643327306.65694916</v>
          </cell>
          <cell r="AM50">
            <v>4559.9059784657766</v>
          </cell>
          <cell r="AQ50">
            <v>1260848.2307729605</v>
          </cell>
          <cell r="AR50">
            <v>1260848.2307729605</v>
          </cell>
          <cell r="AV50">
            <v>586374131.77775192</v>
          </cell>
          <cell r="AX50">
            <v>836551666.71604502</v>
          </cell>
        </row>
        <row r="51">
          <cell r="U51">
            <v>691809815.60456884</v>
          </cell>
          <cell r="AM51">
            <v>4622.9224478524739</v>
          </cell>
          <cell r="AQ51">
            <v>1349333.2829236276</v>
          </cell>
          <cell r="AR51">
            <v>1349333.2829236276</v>
          </cell>
          <cell r="AV51">
            <v>634502427.34665573</v>
          </cell>
          <cell r="AX51">
            <v>901899143.24749494</v>
          </cell>
        </row>
        <row r="52">
          <cell r="U52">
            <v>743007865.04848731</v>
          </cell>
          <cell r="AM52">
            <v>4687.4358926933264</v>
          </cell>
          <cell r="AQ52">
            <v>1444213.9269136302</v>
          </cell>
          <cell r="AR52">
            <v>1444213.9269136302</v>
          </cell>
          <cell r="AV52">
            <v>687249290.06462109</v>
          </cell>
          <cell r="AX52">
            <v>973328227.74066484</v>
          </cell>
        </row>
        <row r="53">
          <cell r="U53">
            <v>797034918.4768945</v>
          </cell>
          <cell r="AM53">
            <v>4751.4575269515653</v>
          </cell>
          <cell r="AQ53">
            <v>1544760.1464866321</v>
          </cell>
          <cell r="AR53">
            <v>1544760.1464866321</v>
          </cell>
          <cell r="AV53">
            <v>744254393.91772699</v>
          </cell>
          <cell r="AX53">
            <v>1050268400.7928314</v>
          </cell>
        </row>
        <row r="54">
          <cell r="U54">
            <v>854008953.28405559</v>
          </cell>
          <cell r="AM54">
            <v>4815.0928982110609</v>
          </cell>
          <cell r="AQ54">
            <v>1652413.0139487768</v>
          </cell>
          <cell r="AR54">
            <v>1652413.0139487768</v>
          </cell>
          <cell r="AV54">
            <v>806671109.84898973</v>
          </cell>
          <cell r="AX54">
            <v>1133907733.1975169</v>
          </cell>
        </row>
        <row r="55">
          <cell r="U55">
            <v>913501733.02356648</v>
          </cell>
          <cell r="AM55">
            <v>4880.1255625879667</v>
          </cell>
          <cell r="AQ55">
            <v>1766417.5483813467</v>
          </cell>
          <cell r="AR55">
            <v>1766417.5483813467</v>
          </cell>
          <cell r="AV55">
            <v>874302991.20722532</v>
          </cell>
          <cell r="AX55">
            <v>1223494057.3325062</v>
          </cell>
        </row>
        <row r="56">
          <cell r="U56">
            <v>977906167.02555954</v>
          </cell>
          <cell r="AM56">
            <v>4942.9187213831892</v>
          </cell>
          <cell r="AQ56">
            <v>1886328.762873712</v>
          </cell>
          <cell r="AR56">
            <v>1886328.762873712</v>
          </cell>
          <cell r="AV56">
            <v>947934917.43132591</v>
          </cell>
          <cell r="AX56">
            <v>1317661916.0452688</v>
          </cell>
        </row>
        <row r="57">
          <cell r="U57">
            <v>1086132940.4741709</v>
          </cell>
          <cell r="AM57">
            <v>5008.7832933580094</v>
          </cell>
          <cell r="AQ57">
            <v>2052281.2542341987</v>
          </cell>
          <cell r="AR57">
            <v>2052281.2542341987</v>
          </cell>
          <cell r="AV57">
            <v>1047000632.8335757</v>
          </cell>
          <cell r="AX57">
            <v>1444424235.1685236</v>
          </cell>
        </row>
        <row r="58">
          <cell r="U58">
            <v>1203020571.6020775</v>
          </cell>
          <cell r="AM58">
            <v>5070.9452382022582</v>
          </cell>
          <cell r="AQ58">
            <v>2227181.3217254179</v>
          </cell>
          <cell r="AR58">
            <v>2227181.3217254179</v>
          </cell>
          <cell r="AV58">
            <v>1153362216.6522787</v>
          </cell>
          <cell r="AX58">
            <v>1579293106.7824552</v>
          </cell>
        </row>
        <row r="59">
          <cell r="U59">
            <v>1329060104.6688013</v>
          </cell>
          <cell r="AM59">
            <v>5135.9430310817388</v>
          </cell>
          <cell r="AQ59">
            <v>2415739.3722557165</v>
          </cell>
          <cell r="AR59">
            <v>2415739.3722557165</v>
          </cell>
          <cell r="AV59">
            <v>1269731631.8068652</v>
          </cell>
          <cell r="AX59">
            <v>1725777353.9071126</v>
          </cell>
        </row>
        <row r="60">
          <cell r="U60">
            <v>1470270886.8051822</v>
          </cell>
          <cell r="AM60">
            <v>5199.1963103880526</v>
          </cell>
          <cell r="AQ60">
            <v>2619667.1543242</v>
          </cell>
          <cell r="AR60">
            <v>2619667.1543242</v>
          </cell>
          <cell r="AV60">
            <v>1397371245.7327511</v>
          </cell>
          <cell r="AX60">
            <v>1883863665.4004788</v>
          </cell>
        </row>
        <row r="61">
          <cell r="U61">
            <v>1630394491.481878</v>
          </cell>
          <cell r="AM61">
            <v>5263.360901484315</v>
          </cell>
          <cell r="AQ61">
            <v>2843546.0359775084</v>
          </cell>
          <cell r="AR61">
            <v>2843546.0359775084</v>
          </cell>
          <cell r="AV61">
            <v>1539141147.9288473</v>
          </cell>
          <cell r="AX61">
            <v>2056243359.9337924</v>
          </cell>
        </row>
        <row r="62">
          <cell r="U62">
            <v>1805927192.919966</v>
          </cell>
          <cell r="AM62">
            <v>5327.689290730219</v>
          </cell>
          <cell r="AQ62">
            <v>3089822.4009077637</v>
          </cell>
          <cell r="AR62">
            <v>3089822.4009077637</v>
          </cell>
          <cell r="AV62">
            <v>1696890419.8961084</v>
          </cell>
          <cell r="AX62">
            <v>2245195649.8298907</v>
          </cell>
        </row>
        <row r="63">
          <cell r="U63">
            <v>2017941851.4379563</v>
          </cell>
          <cell r="AM63">
            <v>5391.052169328852</v>
          </cell>
          <cell r="AQ63">
            <v>3362375.4470672617</v>
          </cell>
          <cell r="AR63">
            <v>3362375.4470672617</v>
          </cell>
          <cell r="AV63">
            <v>1873363544.0023475</v>
          </cell>
          <cell r="AX63">
            <v>2454618952.4475613</v>
          </cell>
        </row>
        <row r="64">
          <cell r="U64">
            <v>2227863105.4454355</v>
          </cell>
          <cell r="AM64">
            <v>5456.4362584006394</v>
          </cell>
          <cell r="AQ64">
            <v>3647252.3955833348</v>
          </cell>
          <cell r="AR64">
            <v>3647252.3955833348</v>
          </cell>
          <cell r="AV64">
            <v>2061347057.0119026</v>
          </cell>
          <cell r="AX64">
            <v>2674972835.3650703</v>
          </cell>
        </row>
        <row r="65">
          <cell r="U65">
            <v>2454223889.1174264</v>
          </cell>
          <cell r="AM65">
            <v>5519.0270152469757</v>
          </cell>
          <cell r="AQ65">
            <v>3948367.3630349995</v>
          </cell>
          <cell r="AR65">
            <v>3948367.3630349995</v>
          </cell>
          <cell r="AV65">
            <v>2263427092.0057626</v>
          </cell>
          <cell r="AX65">
            <v>2909276662.1282196</v>
          </cell>
        </row>
        <row r="66">
          <cell r="U66">
            <v>2720208913.7067237</v>
          </cell>
          <cell r="AM66">
            <v>5584.6746581842135</v>
          </cell>
          <cell r="AQ66">
            <v>4341871.886338098</v>
          </cell>
          <cell r="AR66">
            <v>4341871.886338098</v>
          </cell>
          <cell r="AV66">
            <v>2539185376.4639707</v>
          </cell>
          <cell r="AX66">
            <v>3210318422.7455482</v>
          </cell>
        </row>
        <row r="67">
          <cell r="U67">
            <v>3034866023.1563354</v>
          </cell>
          <cell r="AM67">
            <v>5649.948832484999</v>
          </cell>
          <cell r="AQ67">
            <v>4900124.877610811</v>
          </cell>
          <cell r="AR67">
            <v>4900124.877610811</v>
          </cell>
          <cell r="AV67">
            <v>2930952400.6825824</v>
          </cell>
          <cell r="AX67">
            <v>3585322880.1850042</v>
          </cell>
        </row>
        <row r="68">
          <cell r="U68">
            <v>3378091642.4504714</v>
          </cell>
          <cell r="AM68">
            <v>5717.9946954767738</v>
          </cell>
          <cell r="AQ68">
            <v>5525421.739007052</v>
          </cell>
          <cell r="AR68">
            <v>5525421.739007052</v>
          </cell>
          <cell r="AV68">
            <v>3380848745.5597706</v>
          </cell>
          <cell r="AX68">
            <v>4004092915.171422</v>
          </cell>
        </row>
        <row r="69">
          <cell r="U69">
            <v>3749886040.5019693</v>
          </cell>
          <cell r="AM69">
            <v>5784.0586819184891</v>
          </cell>
          <cell r="AQ69">
            <v>6214736.2292376719</v>
          </cell>
          <cell r="AR69">
            <v>6214736.2292376719</v>
          </cell>
          <cell r="AV69">
            <v>3890660269.0561018</v>
          </cell>
          <cell r="AX69">
            <v>4464128936.8794518</v>
          </cell>
        </row>
        <row r="70">
          <cell r="U70">
            <v>4152600553.6971688</v>
          </cell>
          <cell r="AM70">
            <v>5851.6594496836879</v>
          </cell>
          <cell r="AQ70">
            <v>6981638.295023689</v>
          </cell>
          <cell r="AR70">
            <v>6981638.295023689</v>
          </cell>
          <cell r="AV70">
            <v>4473142632.6040068</v>
          </cell>
          <cell r="AX70">
            <v>4975227534.8018265</v>
          </cell>
        </row>
        <row r="71">
          <cell r="U71">
            <v>4588040218.5652504</v>
          </cell>
          <cell r="AM71">
            <v>5918.1858261446177</v>
          </cell>
          <cell r="AQ71">
            <v>7829332.6140947342</v>
          </cell>
          <cell r="AR71">
            <v>7829332.6140947342</v>
          </cell>
          <cell r="AV71">
            <v>5135031428.4953861</v>
          </cell>
          <cell r="AX71">
            <v>5539283354.0244093</v>
          </cell>
        </row>
        <row r="72">
          <cell r="U72">
            <v>5024402210.3005819</v>
          </cell>
          <cell r="AM72">
            <v>5985.3500482504596</v>
          </cell>
          <cell r="AQ72">
            <v>8671096.8162580319</v>
          </cell>
          <cell r="AR72">
            <v>8671096.8162580319</v>
          </cell>
          <cell r="AV72">
            <v>5793817726.4736996</v>
          </cell>
          <cell r="AX72">
            <v>6099366205.0948114</v>
          </cell>
        </row>
        <row r="73">
          <cell r="U73">
            <v>5488433426.3708467</v>
          </cell>
          <cell r="AM73">
            <v>6052.3420039247139</v>
          </cell>
          <cell r="AQ73">
            <v>9581353.1983873434</v>
          </cell>
          <cell r="AR73">
            <v>9581353.1983873434</v>
          </cell>
          <cell r="AV73">
            <v>6520046364.1821985</v>
          </cell>
          <cell r="AX73">
            <v>6704015512.7907848</v>
          </cell>
        </row>
        <row r="74">
          <cell r="U74">
            <v>5977234748.314702</v>
          </cell>
          <cell r="AM74">
            <v>6119.0779383138506</v>
          </cell>
          <cell r="AQ74">
            <v>10561440.624023998</v>
          </cell>
          <cell r="AR74">
            <v>10561440.624023998</v>
          </cell>
          <cell r="AV74">
            <v>7320267276.8284502</v>
          </cell>
          <cell r="AX74">
            <v>7353774535.2708263</v>
          </cell>
        </row>
        <row r="75">
          <cell r="U75">
            <v>6495524935.4427309</v>
          </cell>
          <cell r="AM75">
            <v>6186.536882419874</v>
          </cell>
          <cell r="AQ75">
            <v>11626361.194746954</v>
          </cell>
          <cell r="AR75">
            <v>11626361.194746954</v>
          </cell>
          <cell r="AV75">
            <v>8208785820.8681345</v>
          </cell>
          <cell r="AX75">
            <v>8059076147.575963</v>
          </cell>
        </row>
        <row r="76">
          <cell r="U76">
            <v>7050045770.6340008</v>
          </cell>
          <cell r="AM76">
            <v>6252.8525141348637</v>
          </cell>
          <cell r="AQ76">
            <v>12801797.279745631</v>
          </cell>
          <cell r="AR76">
            <v>12801797.279745631</v>
          </cell>
          <cell r="AV76">
            <v>9252400138.6228733</v>
          </cell>
          <cell r="AX76">
            <v>8882636611.8869934</v>
          </cell>
        </row>
        <row r="77">
          <cell r="U77">
            <v>7668030931.9150925</v>
          </cell>
          <cell r="AM77">
            <v>6320.7783723382399</v>
          </cell>
          <cell r="AQ77">
            <v>14165771.297926629</v>
          </cell>
          <cell r="AR77">
            <v>14165771.297926629</v>
          </cell>
          <cell r="AV77">
            <v>10490839377.638004</v>
          </cell>
          <cell r="AX77">
            <v>9830319096.9025536</v>
          </cell>
        </row>
        <row r="78">
          <cell r="U78">
            <v>8352071947.1375685</v>
          </cell>
          <cell r="AM78">
            <v>6386.6814302636958</v>
          </cell>
          <cell r="AQ78">
            <v>15706683.682059929</v>
          </cell>
          <cell r="AR78">
            <v>15706683.682059929</v>
          </cell>
          <cell r="AV78">
            <v>11905620120.082098</v>
          </cell>
          <cell r="AX78">
            <v>10908472008.752165</v>
          </cell>
        </row>
        <row r="79">
          <cell r="U79">
            <v>9108917658.5653496</v>
          </cell>
          <cell r="AM79">
            <v>6455.0728962151661</v>
          </cell>
          <cell r="AQ79">
            <v>17449830.43230265</v>
          </cell>
          <cell r="AR79">
            <v>17449830.43230265</v>
          </cell>
          <cell r="AV79">
            <v>13534242015.208569</v>
          </cell>
          <cell r="AX79">
            <v>12119133049.264835</v>
          </cell>
        </row>
        <row r="80">
          <cell r="U80">
            <v>9934936695.4013214</v>
          </cell>
          <cell r="AM80">
            <v>6520.5708681037622</v>
          </cell>
          <cell r="AQ80">
            <v>19384246.326787181</v>
          </cell>
          <cell r="AR80">
            <v>19384246.326787181</v>
          </cell>
          <cell r="AV80">
            <v>15383243306.133823</v>
          </cell>
          <cell r="AX80">
            <v>13458290346.936939</v>
          </cell>
        </row>
        <row r="81">
          <cell r="U81">
            <v>10817679266.22892</v>
          </cell>
          <cell r="AM81">
            <v>6589.3343869731825</v>
          </cell>
          <cell r="AQ81">
            <v>21537090.277435221</v>
          </cell>
          <cell r="AR81">
            <v>21537090.277435221</v>
          </cell>
          <cell r="AV81">
            <v>17494510593.147125</v>
          </cell>
          <cell r="AX81">
            <v>14956069657.959017</v>
          </cell>
        </row>
        <row r="82">
          <cell r="U82">
            <v>11794612449.868916</v>
          </cell>
          <cell r="AM82">
            <v>6654.5257628160962</v>
          </cell>
          <cell r="AQ82">
            <v>23995809.552632365</v>
          </cell>
          <cell r="AR82">
            <v>23995809.552632365</v>
          </cell>
          <cell r="AV82">
            <v>19953019595.229427</v>
          </cell>
          <cell r="AX82">
            <v>16689641525.872957</v>
          </cell>
        </row>
        <row r="83">
          <cell r="U83">
            <v>12836548704.304585</v>
          </cell>
          <cell r="AM83">
            <v>6722.8629024654092</v>
          </cell>
          <cell r="AQ83">
            <v>26727075.556023017</v>
          </cell>
          <cell r="AR83">
            <v>26727075.556023017</v>
          </cell>
          <cell r="AV83">
            <v>22759423830.228523</v>
          </cell>
          <cell r="AX83">
            <v>18632503645.977432</v>
          </cell>
        </row>
        <row r="84">
          <cell r="U84">
            <v>13857782574.163828</v>
          </cell>
          <cell r="AM84">
            <v>6788.5499964596729</v>
          </cell>
          <cell r="AQ84">
            <v>29318203.822678372</v>
          </cell>
          <cell r="AR84">
            <v>29318203.822678372</v>
          </cell>
          <cell r="AV84">
            <v>25333894938.84808</v>
          </cell>
          <cell r="AX84">
            <v>20324365274.895996</v>
          </cell>
        </row>
        <row r="85">
          <cell r="U85">
            <v>14934474959.370605</v>
          </cell>
          <cell r="AM85">
            <v>6856.4683073228825</v>
          </cell>
          <cell r="AQ85">
            <v>32060125.120570127</v>
          </cell>
          <cell r="AR85">
            <v>32060125.120570127</v>
          </cell>
          <cell r="AV85">
            <v>28042942942.326218</v>
          </cell>
          <cell r="AX85">
            <v>22055915713.569469</v>
          </cell>
        </row>
        <row r="86">
          <cell r="U86">
            <v>16072054103.324987</v>
          </cell>
          <cell r="AM86">
            <v>6922.6465623783333</v>
          </cell>
          <cell r="AQ86">
            <v>35025222.159434274</v>
          </cell>
          <cell r="AR86">
            <v>35025222.159434274</v>
          </cell>
          <cell r="AV86">
            <v>31015120179.429291</v>
          </cell>
          <cell r="AX86">
            <v>23914827241.061123</v>
          </cell>
        </row>
        <row r="87">
          <cell r="U87">
            <v>17289677450.612583</v>
          </cell>
          <cell r="AM87">
            <v>6990.1533759886324</v>
          </cell>
          <cell r="AQ87">
            <v>37956038.273600116</v>
          </cell>
          <cell r="AR87">
            <v>37956038.273600116</v>
          </cell>
          <cell r="AV87">
            <v>34029142102.262943</v>
          </cell>
          <cell r="AX87">
            <v>25823792717.50312</v>
          </cell>
        </row>
        <row r="88">
          <cell r="U88">
            <v>18666386906.026012</v>
          </cell>
          <cell r="AM88">
            <v>7056.8177050953855</v>
          </cell>
          <cell r="AQ88">
            <v>41581510.993724637</v>
          </cell>
          <cell r="AR88">
            <v>41581510.993724637</v>
          </cell>
          <cell r="AV88">
            <v>37748112941.557549</v>
          </cell>
          <cell r="AX88">
            <v>28010920247.521225</v>
          </cell>
        </row>
        <row r="89">
          <cell r="U89">
            <v>20192544048.851547</v>
          </cell>
          <cell r="AM89">
            <v>7123.9201449359607</v>
          </cell>
          <cell r="AQ89">
            <v>45179395.486005567</v>
          </cell>
          <cell r="AR89">
            <v>45179395.486005567</v>
          </cell>
          <cell r="AV89">
            <v>41612959900.22908</v>
          </cell>
          <cell r="AX89">
            <v>30380422202.051605</v>
          </cell>
        </row>
        <row r="90">
          <cell r="U90">
            <v>21850074628.339069</v>
          </cell>
          <cell r="AM90">
            <v>7191.0650393413598</v>
          </cell>
          <cell r="AQ90">
            <v>48840208.79932183</v>
          </cell>
          <cell r="AR90">
            <v>48840208.79932183</v>
          </cell>
          <cell r="AV90">
            <v>45697621467.142723</v>
          </cell>
          <cell r="AX90">
            <v>32940977709.683037</v>
          </cell>
        </row>
        <row r="91">
          <cell r="U91">
            <v>23656975696.15255</v>
          </cell>
          <cell r="AM91">
            <v>7257.7700307679652</v>
          </cell>
          <cell r="AQ91">
            <v>52849782.056282088</v>
          </cell>
          <cell r="AR91">
            <v>52849782.056282088</v>
          </cell>
          <cell r="AV91">
            <v>50234295120.432167</v>
          </cell>
          <cell r="AX91">
            <v>35737178468.535309</v>
          </cell>
        </row>
        <row r="92">
          <cell r="U92">
            <v>25811153388.614758</v>
          </cell>
          <cell r="AM92">
            <v>7325.3896513009249</v>
          </cell>
          <cell r="AQ92">
            <v>57746420.99609299</v>
          </cell>
          <cell r="AR92">
            <v>57746420.99609299</v>
          </cell>
          <cell r="AV92">
            <v>55753591476.752464</v>
          </cell>
          <cell r="AX92">
            <v>39112579733.826523</v>
          </cell>
        </row>
        <row r="93">
          <cell r="U93">
            <v>27975026911.421329</v>
          </cell>
          <cell r="AM93">
            <v>7391.703930648232</v>
          </cell>
          <cell r="AQ93">
            <v>63487873.328489162</v>
          </cell>
          <cell r="AR93">
            <v>63487873.328489162</v>
          </cell>
          <cell r="AV93">
            <v>62220205480.084831</v>
          </cell>
          <cell r="AX93">
            <v>42806585215.189415</v>
          </cell>
        </row>
        <row r="94">
          <cell r="U94">
            <v>29974178071.902203</v>
          </cell>
          <cell r="AM94">
            <v>7459.7921847068637</v>
          </cell>
          <cell r="AQ94">
            <v>68170175.666755423</v>
          </cell>
          <cell r="AR94">
            <v>68170175.666755423</v>
          </cell>
          <cell r="AV94">
            <v>67796249235.897827</v>
          </cell>
          <cell r="AX94">
            <v>46203958355.880653</v>
          </cell>
        </row>
        <row r="95">
          <cell r="U95">
            <v>32049316500.861195</v>
          </cell>
          <cell r="AM95">
            <v>7525.7223076748915</v>
          </cell>
          <cell r="AQ95">
            <v>72832996.432379365</v>
          </cell>
          <cell r="AR95">
            <v>72832996.432379365</v>
          </cell>
          <cell r="AV95">
            <v>73528029862.518967</v>
          </cell>
          <cell r="AX95">
            <v>49734194661.516144</v>
          </cell>
        </row>
        <row r="96">
          <cell r="U96">
            <v>34236804724.767616</v>
          </cell>
          <cell r="AM96">
            <v>7594.2729140195461</v>
          </cell>
          <cell r="AQ96">
            <v>77835321.513365582</v>
          </cell>
          <cell r="AR96">
            <v>77835321.513365582</v>
          </cell>
          <cell r="AV96">
            <v>79812797757.43985</v>
          </cell>
          <cell r="AX96">
            <v>53587409967.277237</v>
          </cell>
        </row>
        <row r="97">
          <cell r="U97">
            <v>36385957102.171638</v>
          </cell>
          <cell r="AM97">
            <v>7659.8252634231749</v>
          </cell>
          <cell r="AQ97">
            <v>84018885.274561882</v>
          </cell>
          <cell r="AR97">
            <v>84018885.274561882</v>
          </cell>
          <cell r="AV97">
            <v>87630400092.855148</v>
          </cell>
          <cell r="AX97">
            <v>58056336627.009087</v>
          </cell>
        </row>
        <row r="98">
          <cell r="U98">
            <v>38572979060.637901</v>
          </cell>
          <cell r="AM98">
            <v>7728.6470626701648</v>
          </cell>
          <cell r="AQ98">
            <v>91610567.605850548</v>
          </cell>
          <cell r="AR98">
            <v>91610567.605850548</v>
          </cell>
          <cell r="AV98">
            <v>97241323181.576263</v>
          </cell>
          <cell r="AX98">
            <v>63201604135.106613</v>
          </cell>
        </row>
        <row r="99">
          <cell r="U99">
            <v>40704893311.344177</v>
          </cell>
          <cell r="AM99">
            <v>7794.0125995524631</v>
          </cell>
          <cell r="AQ99">
            <v>99184057.213957101</v>
          </cell>
          <cell r="AR99">
            <v>99184057.213957101</v>
          </cell>
          <cell r="AV99">
            <v>107470079661.04991</v>
          </cell>
          <cell r="AX99">
            <v>68507304436.240089</v>
          </cell>
        </row>
        <row r="100">
          <cell r="U100">
            <v>42944953237.458641</v>
          </cell>
          <cell r="AM100">
            <v>7862.436174456041</v>
          </cell>
          <cell r="AQ100">
            <v>106841405.87848151</v>
          </cell>
          <cell r="AR100">
            <v>106841405.87848151</v>
          </cell>
          <cell r="AV100">
            <v>118433805054.11273</v>
          </cell>
          <cell r="AX100">
            <v>74364631200.653168</v>
          </cell>
        </row>
        <row r="101">
          <cell r="U101">
            <v>45289928768.741196</v>
          </cell>
          <cell r="AM101">
            <v>7928.2838700936845</v>
          </cell>
          <cell r="AQ101">
            <v>115138416.11207873</v>
          </cell>
          <cell r="AR101">
            <v>115138416.11207873</v>
          </cell>
          <cell r="AV101">
            <v>130819271660.67775</v>
          </cell>
          <cell r="AX101">
            <v>80922514222.602661</v>
          </cell>
        </row>
        <row r="102">
          <cell r="U102">
            <v>47819530481.478462</v>
          </cell>
          <cell r="AM102">
            <v>7996.3157135581278</v>
          </cell>
          <cell r="AQ102">
            <v>124524722.70054984</v>
          </cell>
          <cell r="AR102">
            <v>124524722.70054984</v>
          </cell>
          <cell r="AV102">
            <v>145153293567.00217</v>
          </cell>
          <cell r="AX102">
            <v>88408505566.4729</v>
          </cell>
        </row>
        <row r="103">
          <cell r="U103">
            <v>50450453398.173172</v>
          </cell>
          <cell r="AM103">
            <v>8062.6384257945538</v>
          </cell>
          <cell r="AQ103">
            <v>137540062.0396916</v>
          </cell>
          <cell r="AR103">
            <v>137540062.0396916</v>
          </cell>
          <cell r="AV103">
            <v>164016668076.83582</v>
          </cell>
          <cell r="AX103">
            <v>97006582002.804001</v>
          </cell>
        </row>
        <row r="104">
          <cell r="U104">
            <v>53077354163.383034</v>
          </cell>
          <cell r="AM104">
            <v>8130.2848669690393</v>
          </cell>
          <cell r="AQ104">
            <v>151561566.30736434</v>
          </cell>
          <cell r="AR104">
            <v>151561566.30736434</v>
          </cell>
          <cell r="AV104">
            <v>184248829019.67831</v>
          </cell>
          <cell r="AX104">
            <v>105800286095.3871</v>
          </cell>
        </row>
        <row r="105">
          <cell r="U105">
            <v>55810528579.21714</v>
          </cell>
          <cell r="AM105">
            <v>8197.0754516970574</v>
          </cell>
          <cell r="AQ105">
            <v>166825908.53923759</v>
          </cell>
          <cell r="AR105">
            <v>166825908.53923759</v>
          </cell>
          <cell r="AV105">
            <v>205232441307.38181</v>
          </cell>
          <cell r="AX105">
            <v>114133985910.63452</v>
          </cell>
        </row>
        <row r="106">
          <cell r="U106">
            <v>58653008897.33213</v>
          </cell>
          <cell r="AM106">
            <v>8264.3426622219631</v>
          </cell>
          <cell r="AQ106">
            <v>183406840.55342221</v>
          </cell>
          <cell r="AR106">
            <v>183406840.55342221</v>
          </cell>
          <cell r="AV106">
            <v>228032455553.23288</v>
          </cell>
          <cell r="AX106">
            <v>122834387870.12396</v>
          </cell>
        </row>
        <row r="107">
          <cell r="U107">
            <v>61462609122.091049</v>
          </cell>
          <cell r="AM107">
            <v>8331.5939989486415</v>
          </cell>
          <cell r="AQ107">
            <v>204982758.97529167</v>
          </cell>
          <cell r="AR107">
            <v>204982758.97529167</v>
          </cell>
          <cell r="AV107">
            <v>257560958450.23859</v>
          </cell>
          <cell r="AX107">
            <v>133122100102.02724</v>
          </cell>
        </row>
        <row r="108">
          <cell r="U108">
            <v>64091622762.342255</v>
          </cell>
          <cell r="AM108">
            <v>8398.4879988131961</v>
          </cell>
          <cell r="AQ108">
            <v>225222420.76978984</v>
          </cell>
          <cell r="AR108">
            <v>225222420.76978984</v>
          </cell>
          <cell r="AV108">
            <v>285982049713.81378</v>
          </cell>
          <cell r="AX108">
            <v>143102226873.10941</v>
          </cell>
        </row>
        <row r="109">
          <cell r="U109">
            <v>66801928028.748611</v>
          </cell>
          <cell r="AM109">
            <v>8466.1930117011798</v>
          </cell>
          <cell r="AQ109">
            <v>247033449.74396005</v>
          </cell>
          <cell r="AR109">
            <v>247033449.74396005</v>
          </cell>
          <cell r="AV109">
            <v>316978823495.67346</v>
          </cell>
          <cell r="AX109">
            <v>153717050310.27176</v>
          </cell>
        </row>
        <row r="110">
          <cell r="U110">
            <v>69597595229.36676</v>
          </cell>
          <cell r="AM110">
            <v>8532.7196747503149</v>
          </cell>
          <cell r="AQ110">
            <v>270420334.51287538</v>
          </cell>
          <cell r="AR110">
            <v>270420334.51287538</v>
          </cell>
          <cell r="AV110">
            <v>350626070570.44464</v>
          </cell>
          <cell r="AX110">
            <v>164943082452.77545</v>
          </cell>
        </row>
        <row r="111">
          <cell r="U111">
            <v>72226529948.319305</v>
          </cell>
          <cell r="AM111">
            <v>8600.8713498260877</v>
          </cell>
          <cell r="AQ111">
            <v>292984422.84454674</v>
          </cell>
          <cell r="AR111">
            <v>292984422.84454674</v>
          </cell>
          <cell r="AV111">
            <v>383851144154.11639</v>
          </cell>
          <cell r="AX111">
            <v>176101370370.61987</v>
          </cell>
        </row>
        <row r="112">
          <cell r="U112">
            <v>75076298213.735641</v>
          </cell>
          <cell r="AM112">
            <v>8667.0364089495706</v>
          </cell>
          <cell r="AQ112">
            <v>317513545.04443073</v>
          </cell>
          <cell r="AR112">
            <v>317513545.04443073</v>
          </cell>
          <cell r="AV112">
            <v>420317537095.41296</v>
          </cell>
          <cell r="AX112">
            <v>188212455403.3989</v>
          </cell>
        </row>
        <row r="113">
          <cell r="U113">
            <v>78015082174.296555</v>
          </cell>
          <cell r="AM113">
            <v>8735.6278080669254</v>
          </cell>
          <cell r="AQ113">
            <v>344016571.16484857</v>
          </cell>
          <cell r="AR113">
            <v>344016571.16484857</v>
          </cell>
          <cell r="AV113">
            <v>460126048941.63165</v>
          </cell>
          <cell r="AX113">
            <v>201177569165.28525</v>
          </cell>
        </row>
        <row r="114">
          <cell r="U114">
            <v>81007272062.487213</v>
          </cell>
          <cell r="AM114">
            <v>8801.4368600997659</v>
          </cell>
          <cell r="AQ114">
            <v>371957589.78406692</v>
          </cell>
          <cell r="AR114">
            <v>371957589.78406692</v>
          </cell>
          <cell r="AV114">
            <v>502639108254.52222</v>
          </cell>
          <cell r="AX114">
            <v>214700304391.30573</v>
          </cell>
        </row>
        <row r="115">
          <cell r="U115">
            <v>84082094068.634964</v>
          </cell>
          <cell r="AM115">
            <v>8870.4611321594093</v>
          </cell>
          <cell r="AQ115">
            <v>401961729.21838957</v>
          </cell>
          <cell r="AR115">
            <v>401961729.21838957</v>
          </cell>
          <cell r="AV115">
            <v>548756578994.25677</v>
          </cell>
          <cell r="AX115">
            <v>229120516938.47797</v>
          </cell>
        </row>
        <row r="116">
          <cell r="U116">
            <v>87241134537.889359</v>
          </cell>
          <cell r="AM116">
            <v>8935.9196425189639</v>
          </cell>
          <cell r="AQ116">
            <v>433490999.2684586</v>
          </cell>
          <cell r="AR116">
            <v>433490999.2684586</v>
          </cell>
          <cell r="AV116">
            <v>597699326601.43555</v>
          </cell>
          <cell r="AX116">
            <v>244071750964.78864</v>
          </cell>
        </row>
        <row r="117">
          <cell r="U117">
            <v>89981246598.092026</v>
          </cell>
          <cell r="AM117">
            <v>9004.6408675687671</v>
          </cell>
          <cell r="AQ117">
            <v>457106719.05355668</v>
          </cell>
          <cell r="AR117">
            <v>457106719.05355668</v>
          </cell>
          <cell r="AV117">
            <v>636526321414.35864</v>
          </cell>
          <cell r="AX117">
            <v>256840369355.01532</v>
          </cell>
        </row>
        <row r="118">
          <cell r="U118">
            <v>92784745080.814285</v>
          </cell>
          <cell r="AM118">
            <v>9070.4833394530542</v>
          </cell>
          <cell r="AQ118">
            <v>481541202.86929923</v>
          </cell>
          <cell r="AR118">
            <v>481541202.86929923</v>
          </cell>
          <cell r="AV118">
            <v>677194053707.71265</v>
          </cell>
          <cell r="AX118">
            <v>270043335147.95551</v>
          </cell>
        </row>
        <row r="119">
          <cell r="U119">
            <v>95649382774.681732</v>
          </cell>
          <cell r="AM119">
            <v>9138.8345847910641</v>
          </cell>
          <cell r="AQ119">
            <v>507302309.4023248</v>
          </cell>
          <cell r="AR119">
            <v>507302309.4023248</v>
          </cell>
          <cell r="AV119">
            <v>720463463663.27148</v>
          </cell>
          <cell r="AX119">
            <v>283968338938.25647</v>
          </cell>
        </row>
        <row r="120">
          <cell r="U120">
            <v>98895182468.001068</v>
          </cell>
          <cell r="AM120">
            <v>9205.1265141991007</v>
          </cell>
          <cell r="AQ120">
            <v>535723163.43830788</v>
          </cell>
          <cell r="AR120">
            <v>535723163.43830788</v>
          </cell>
          <cell r="AV120">
            <v>767073748747.16565</v>
          </cell>
          <cell r="AX120">
            <v>299359261240.14636</v>
          </cell>
        </row>
        <row r="121">
          <cell r="U121">
            <v>102276418990.43593</v>
          </cell>
          <cell r="AM121">
            <v>9273.11336971315</v>
          </cell>
          <cell r="AQ121">
            <v>565526788.14867783</v>
          </cell>
          <cell r="AR121">
            <v>565526788.14867783</v>
          </cell>
          <cell r="AV121">
            <v>816010640026.7511</v>
          </cell>
          <cell r="AX121">
            <v>315638014221.53156</v>
          </cell>
        </row>
        <row r="122">
          <cell r="U122">
            <v>105352609945.62222</v>
          </cell>
          <cell r="AM122">
            <v>9339.8477193800427</v>
          </cell>
          <cell r="AQ122">
            <v>593865939.06858397</v>
          </cell>
          <cell r="AR122">
            <v>593865939.06858397</v>
          </cell>
          <cell r="AV122">
            <v>863502199233.86719</v>
          </cell>
          <cell r="AX122">
            <v>331252440400.10376</v>
          </cell>
        </row>
        <row r="123">
          <cell r="U123">
            <v>108455670221.27246</v>
          </cell>
          <cell r="AM123">
            <v>9407.4756475513695</v>
          </cell>
          <cell r="AQ123">
            <v>622727223.34141839</v>
          </cell>
          <cell r="AR123">
            <v>622727223.34141839</v>
          </cell>
          <cell r="AV123">
            <v>912413672803.50537</v>
          </cell>
          <cell r="AX123">
            <v>347335595767.12866</v>
          </cell>
        </row>
        <row r="124">
          <cell r="U124">
            <v>111613699793.29411</v>
          </cell>
          <cell r="AM124">
            <v>9474.645504649312</v>
          </cell>
          <cell r="AQ124">
            <v>652654922.52261806</v>
          </cell>
          <cell r="AR124">
            <v>652654922.52261806</v>
          </cell>
          <cell r="AV124">
            <v>963569414373.63477</v>
          </cell>
          <cell r="AX124">
            <v>364033419897.46313</v>
          </cell>
        </row>
        <row r="125">
          <cell r="U125">
            <v>114830207738.29089</v>
          </cell>
          <cell r="AM125">
            <v>9541.9198446077917</v>
          </cell>
          <cell r="AQ125">
            <v>683766519.11594927</v>
          </cell>
          <cell r="AR125">
            <v>683766519.11594927</v>
          </cell>
          <cell r="AV125">
            <v>1017183357890.6969</v>
          </cell>
          <cell r="AX125">
            <v>381413744595.00354</v>
          </cell>
        </row>
        <row r="126">
          <cell r="U126">
            <v>118119010381.18631</v>
          </cell>
          <cell r="AM126">
            <v>9609.5184230627638</v>
          </cell>
          <cell r="AQ126">
            <v>716209750.84577608</v>
          </cell>
          <cell r="AR126">
            <v>716209750.84577608</v>
          </cell>
          <cell r="AV126">
            <v>1073520350873.0619</v>
          </cell>
          <cell r="AX126">
            <v>399561444447.37372</v>
          </cell>
        </row>
        <row r="127">
          <cell r="U127">
            <v>120950981752.94374</v>
          </cell>
          <cell r="AM127">
            <v>9676.4443944555514</v>
          </cell>
          <cell r="AQ127">
            <v>743576028.63818562</v>
          </cell>
          <cell r="AR127">
            <v>743576028.63818562</v>
          </cell>
          <cell r="AV127">
            <v>1122950876667.699</v>
          </cell>
          <cell r="AX127">
            <v>416758873992.09424</v>
          </cell>
        </row>
        <row r="128">
          <cell r="U128">
            <v>123757001617.92067</v>
          </cell>
          <cell r="AM128">
            <v>9744.4650363204728</v>
          </cell>
          <cell r="AQ128">
            <v>771945478.96920669</v>
          </cell>
          <cell r="AR128">
            <v>771945478.96920669</v>
          </cell>
          <cell r="AV128">
            <v>1174556914997.5381</v>
          </cell>
          <cell r="AX128">
            <v>434676838503.39868</v>
          </cell>
        </row>
        <row r="129">
          <cell r="U129">
            <v>126456434781.46472</v>
          </cell>
          <cell r="AM129">
            <v>9811.0477430073333</v>
          </cell>
          <cell r="AQ129">
            <v>799887046.19923842</v>
          </cell>
          <cell r="AR129">
            <v>799887046.19923842</v>
          </cell>
          <cell r="AV129">
            <v>1226181993836.8086</v>
          </cell>
          <cell r="AX129">
            <v>452671907446.21112</v>
          </cell>
        </row>
        <row r="130">
          <cell r="U130">
            <v>129165348322.86285</v>
          </cell>
          <cell r="AM130">
            <v>9879.4839190509247</v>
          </cell>
          <cell r="AQ130">
            <v>828552334.98763371</v>
          </cell>
          <cell r="AR130">
            <v>828552334.98763371</v>
          </cell>
          <cell r="AV130">
            <v>1279591772660.198</v>
          </cell>
          <cell r="AX130">
            <v>471306300954.8717</v>
          </cell>
        </row>
        <row r="131">
          <cell r="U131">
            <v>131920966041.26253</v>
          </cell>
          <cell r="AM131">
            <v>9945.7283526381671</v>
          </cell>
          <cell r="AQ131">
            <v>857789004.64975047</v>
          </cell>
          <cell r="AR131">
            <v>857789004.64975047</v>
          </cell>
          <cell r="AV131">
            <v>1334573884960.1106</v>
          </cell>
          <cell r="AX131">
            <v>490439389517.93909</v>
          </cell>
        </row>
        <row r="132">
          <cell r="U132">
            <v>134539848084.10063</v>
          </cell>
          <cell r="AM132">
            <v>10014.573662284723</v>
          </cell>
          <cell r="AQ132">
            <v>888174736.5812614</v>
          </cell>
          <cell r="AR132">
            <v>888174736.5812614</v>
          </cell>
          <cell r="AV132">
            <v>1392065727348.136</v>
          </cell>
          <cell r="AX132">
            <v>510431684666.47473</v>
          </cell>
        </row>
        <row r="133">
          <cell r="U133">
            <v>137194871100.00392</v>
          </cell>
          <cell r="AM133">
            <v>10080.484705508437</v>
          </cell>
          <cell r="AQ133">
            <v>919038227.63632154</v>
          </cell>
          <cell r="AR133">
            <v>919038227.63632154</v>
          </cell>
          <cell r="AV133">
            <v>1451064520105.262</v>
          </cell>
          <cell r="AX133">
            <v>530890608523.7572</v>
          </cell>
        </row>
        <row r="134">
          <cell r="U134">
            <v>139903591034.3183</v>
          </cell>
          <cell r="AM134">
            <v>10149.690943272972</v>
          </cell>
          <cell r="AQ134">
            <v>951430981.39535534</v>
          </cell>
          <cell r="AR134">
            <v>951430981.39535534</v>
          </cell>
          <cell r="AV134">
            <v>1513265714873.9441</v>
          </cell>
          <cell r="AX134">
            <v>552433338599.64258</v>
          </cell>
        </row>
        <row r="135">
          <cell r="U135">
            <v>142685271439.77173</v>
          </cell>
          <cell r="AM135">
            <v>10215.315306211396</v>
          </cell>
          <cell r="AQ135">
            <v>984356927.39940631</v>
          </cell>
          <cell r="AR135">
            <v>984356927.39940631</v>
          </cell>
          <cell r="AV135">
            <v>1577111007352.7124</v>
          </cell>
          <cell r="AX135">
            <v>574485660305.37439</v>
          </cell>
        </row>
        <row r="136">
          <cell r="U136">
            <v>145509681307.02884</v>
          </cell>
          <cell r="AM136">
            <v>10284.169345009299</v>
          </cell>
          <cell r="AQ136">
            <v>1018874931.142591</v>
          </cell>
          <cell r="AR136">
            <v>1018874931.142591</v>
          </cell>
          <cell r="AV136">
            <v>1644331400649.197</v>
          </cell>
          <cell r="AX136">
            <v>597673969725.53101</v>
          </cell>
        </row>
        <row r="137">
          <cell r="U137">
            <v>148377187128.8096</v>
          </cell>
          <cell r="AM137">
            <v>10350.218683850997</v>
          </cell>
          <cell r="AQ137">
            <v>1051158724.9797742</v>
          </cell>
          <cell r="AR137">
            <v>1051158724.9797742</v>
          </cell>
          <cell r="AV137">
            <v>1708766398493.353</v>
          </cell>
          <cell r="AX137">
            <v>620660120455.36182</v>
          </cell>
        </row>
        <row r="138">
          <cell r="U138">
            <v>151288027110.3316</v>
          </cell>
          <cell r="AM138">
            <v>10418.725533783756</v>
          </cell>
          <cell r="AQ138">
            <v>1084808588.3663883</v>
          </cell>
          <cell r="AR138">
            <v>1084808588.3663883</v>
          </cell>
          <cell r="AV138">
            <v>1776236605323.1858</v>
          </cell>
          <cell r="AX138">
            <v>644717606878.88843</v>
          </cell>
        </row>
        <row r="139">
          <cell r="U139">
            <v>154242403187.04501</v>
          </cell>
          <cell r="AM139">
            <v>10485.193393640169</v>
          </cell>
          <cell r="AQ139">
            <v>1119008153.6466942</v>
          </cell>
          <cell r="AR139">
            <v>1119008153.6466942</v>
          </cell>
          <cell r="AV139">
            <v>1845446808012.1252</v>
          </cell>
          <cell r="AX139">
            <v>669374586181.65552</v>
          </cell>
        </row>
        <row r="140">
          <cell r="U140">
            <v>157241336535.21268</v>
          </cell>
          <cell r="AM140">
            <v>10553.357958132943</v>
          </cell>
          <cell r="AQ140">
            <v>1154494804.5255597</v>
          </cell>
          <cell r="AR140">
            <v>1154494804.5255597</v>
          </cell>
          <cell r="AV140">
            <v>1917644589091.5388</v>
          </cell>
          <cell r="AX140">
            <v>695082212014.99768</v>
          </cell>
        </row>
        <row r="141">
          <cell r="U141">
            <v>159858152188.93982</v>
          </cell>
          <cell r="AM141">
            <v>10620.238018096192</v>
          </cell>
          <cell r="AQ141">
            <v>1187534386.1772559</v>
          </cell>
          <cell r="AR141">
            <v>1187534386.1772559</v>
          </cell>
          <cell r="AV141">
            <v>1989285015411.9543</v>
          </cell>
          <cell r="AX141">
            <v>719593656193.78345</v>
          </cell>
        </row>
        <row r="142">
          <cell r="U142">
            <v>162299997862.75015</v>
          </cell>
          <cell r="AM142">
            <v>10688.065096972121</v>
          </cell>
          <cell r="AQ142">
            <v>1220039239.7480795</v>
          </cell>
          <cell r="AR142">
            <v>1220039239.7480795</v>
          </cell>
          <cell r="AV142">
            <v>2062343352804.2603</v>
          </cell>
          <cell r="AX142">
            <v>744047441814.14136</v>
          </cell>
        </row>
        <row r="143">
          <cell r="U143">
            <v>164765893479.55203</v>
          </cell>
          <cell r="AM143">
            <v>10755.35116789837</v>
          </cell>
          <cell r="AQ143">
            <v>1253187043.8410437</v>
          </cell>
          <cell r="AR143">
            <v>1253187043.8410437</v>
          </cell>
          <cell r="AV143">
            <v>2137593843255.97</v>
          </cell>
          <cell r="AX143">
            <v>769160953166.31934</v>
          </cell>
        </row>
        <row r="144">
          <cell r="U144">
            <v>167257158041.17001</v>
          </cell>
          <cell r="AM144">
            <v>10822.845460334433</v>
          </cell>
          <cell r="AQ144">
            <v>1287148858.7651036</v>
          </cell>
          <cell r="AR144">
            <v>1287148858.7651036</v>
          </cell>
          <cell r="AV144">
            <v>2215368766818.0474</v>
          </cell>
          <cell r="AX144">
            <v>795048229118.99341</v>
          </cell>
        </row>
        <row r="145">
          <cell r="U145">
            <v>169762482732.89651</v>
          </cell>
          <cell r="AM145">
            <v>10890.531482463473</v>
          </cell>
          <cell r="AQ145">
            <v>1321849509.3915594</v>
          </cell>
          <cell r="AR145">
            <v>1321849509.3915594</v>
          </cell>
          <cell r="AV145">
            <v>2295583677960.5347</v>
          </cell>
          <cell r="AX145">
            <v>821672949814.52734</v>
          </cell>
        </row>
        <row r="146">
          <cell r="U146">
            <v>172279908758.8175</v>
          </cell>
          <cell r="AM146">
            <v>10957.697589834352</v>
          </cell>
          <cell r="AQ146">
            <v>1357125490.2408397</v>
          </cell>
          <cell r="AR146">
            <v>1357125490.2408397</v>
          </cell>
          <cell r="AV146">
            <v>2377995052709.5562</v>
          </cell>
          <cell r="AX146">
            <v>848942384895.26416</v>
          </cell>
        </row>
        <row r="147">
          <cell r="U147">
            <v>174824660807.20377</v>
          </cell>
          <cell r="AM147">
            <v>11025.777630285997</v>
          </cell>
          <cell r="AQ147">
            <v>1393849808.1247065</v>
          </cell>
          <cell r="AR147">
            <v>1393849808.1247065</v>
          </cell>
          <cell r="AV147">
            <v>2464181939531.8765</v>
          </cell>
          <cell r="AX147">
            <v>877265424322.86304</v>
          </cell>
        </row>
        <row r="148">
          <cell r="U148">
            <v>177395424499.41083</v>
          </cell>
          <cell r="AM148">
            <v>11092.620058901943</v>
          </cell>
          <cell r="AQ148">
            <v>1431130123.0954664</v>
          </cell>
          <cell r="AR148">
            <v>1431130123.0954664</v>
          </cell>
          <cell r="AV148">
            <v>2552629972615.7393</v>
          </cell>
          <cell r="AX148">
            <v>906234174917.14124</v>
          </cell>
        </row>
        <row r="149">
          <cell r="U149">
            <v>179991725759.7341</v>
          </cell>
          <cell r="AM149">
            <v>11161.088309083296</v>
          </cell>
          <cell r="AQ149">
            <v>1470113922.3924558</v>
          </cell>
          <cell r="AR149">
            <v>1470113922.3924558</v>
          </cell>
          <cell r="AV149">
            <v>2646125422509.855</v>
          </cell>
          <cell r="AX149">
            <v>936781633484.29456</v>
          </cell>
        </row>
        <row r="150">
          <cell r="U150">
            <v>182613715189.53125</v>
          </cell>
          <cell r="AM150">
            <v>11227.611472827422</v>
          </cell>
          <cell r="AQ150">
            <v>1510355555.9799504</v>
          </cell>
          <cell r="AR150">
            <v>1510355555.9799504</v>
          </cell>
          <cell r="AV150">
            <v>2744562577201.3022</v>
          </cell>
          <cell r="AX150">
            <v>968814301523.80054</v>
          </cell>
        </row>
        <row r="151">
          <cell r="U151">
            <v>185259831254.17047</v>
          </cell>
          <cell r="AM151">
            <v>11296.46224577941</v>
          </cell>
          <cell r="AQ151">
            <v>1552133314.7517428</v>
          </cell>
          <cell r="AR151">
            <v>1552133314.7517428</v>
          </cell>
          <cell r="AV151">
            <v>2847357900467.3706</v>
          </cell>
          <cell r="AX151">
            <v>1002195788118.1305</v>
          </cell>
        </row>
        <row r="152">
          <cell r="U152">
            <v>187930575753.30917</v>
          </cell>
          <cell r="AM152">
            <v>11362.670468649558</v>
          </cell>
          <cell r="AQ152">
            <v>1594217268.2899911</v>
          </cell>
          <cell r="AR152">
            <v>1594217268.2899911</v>
          </cell>
          <cell r="AV152">
            <v>2952318875039.8223</v>
          </cell>
          <cell r="AX152">
            <v>1036144947857.3608</v>
          </cell>
        </row>
        <row r="153">
          <cell r="U153">
            <v>190627409309.62973</v>
          </cell>
          <cell r="AM153">
            <v>11431.898196356453</v>
          </cell>
          <cell r="AQ153">
            <v>1638078437.6706266</v>
          </cell>
          <cell r="AR153">
            <v>1638078437.6706266</v>
          </cell>
          <cell r="AV153">
            <v>3062223436263.6235</v>
          </cell>
          <cell r="AX153">
            <v>1071629029492.864</v>
          </cell>
        </row>
        <row r="154">
          <cell r="U154">
            <v>193350484079.6167</v>
          </cell>
          <cell r="AM154">
            <v>11497.795714916256</v>
          </cell>
          <cell r="AQ154">
            <v>1682074071.254302</v>
          </cell>
          <cell r="AR154">
            <v>1682074071.254302</v>
          </cell>
          <cell r="AV154">
            <v>3174077572760.1792</v>
          </cell>
          <cell r="AX154">
            <v>1107590083805.4414</v>
          </cell>
        </row>
        <row r="155">
          <cell r="U155">
            <v>196130977984.93719</v>
          </cell>
          <cell r="AM155">
            <v>11566.98745730492</v>
          </cell>
          <cell r="AQ155">
            <v>1728027915.1628597</v>
          </cell>
          <cell r="AR155">
            <v>1728027915.1628597</v>
          </cell>
          <cell r="AV155">
            <v>3291406061184.6406</v>
          </cell>
          <cell r="AX155">
            <v>1145250475002.4121</v>
          </cell>
        </row>
        <row r="156">
          <cell r="U156">
            <v>199660770482.3045</v>
          </cell>
          <cell r="AM156">
            <v>11624.742579711263</v>
          </cell>
          <cell r="AQ156">
            <v>1781627413.3370242</v>
          </cell>
          <cell r="AR156">
            <v>1781627413.3370242</v>
          </cell>
          <cell r="AV156">
            <v>3425232532574.3994</v>
          </cell>
          <cell r="AX156">
            <v>1188420444834.9734</v>
          </cell>
        </row>
        <row r="157">
          <cell r="U157">
            <v>202753019259.672</v>
          </cell>
          <cell r="AM157">
            <v>11676.328822995258</v>
          </cell>
          <cell r="AQ157">
            <v>1833376830.1355028</v>
          </cell>
          <cell r="AR157">
            <v>1833376830.1355028</v>
          </cell>
          <cell r="AV157">
            <v>3557553574846.5659</v>
          </cell>
          <cell r="AX157">
            <v>1231451557606.5093</v>
          </cell>
        </row>
        <row r="158">
          <cell r="U158">
            <v>205629807510.83521</v>
          </cell>
          <cell r="AM158">
            <v>11725.442568885095</v>
          </cell>
          <cell r="AQ158">
            <v>1885501908.7251039</v>
          </cell>
          <cell r="AR158">
            <v>1885501908.7251039</v>
          </cell>
          <cell r="AV158">
            <v>3692643595032.2227</v>
          </cell>
          <cell r="AX158">
            <v>1275238652866.2947</v>
          </cell>
        </row>
        <row r="159">
          <cell r="U159">
            <v>208510562845.82819</v>
          </cell>
          <cell r="AM159">
            <v>11776.704617727821</v>
          </cell>
          <cell r="AQ159">
            <v>1941197922.1234522</v>
          </cell>
          <cell r="AR159">
            <v>1941197922.1234522</v>
          </cell>
          <cell r="AV159">
            <v>3840715942718.4897</v>
          </cell>
          <cell r="AX159">
            <v>1323295412944.7009</v>
          </cell>
        </row>
        <row r="160">
          <cell r="U160">
            <v>211249929311.59119</v>
          </cell>
          <cell r="AM160">
            <v>11823.556106724936</v>
          </cell>
          <cell r="AQ160">
            <v>1997358321.4281836</v>
          </cell>
          <cell r="AR160">
            <v>1997358321.4281836</v>
          </cell>
          <cell r="AV160">
            <v>3993473986077.4023</v>
          </cell>
          <cell r="AX160">
            <v>1372740235574.4309</v>
          </cell>
        </row>
        <row r="161">
          <cell r="U161">
            <v>214006614111.50156</v>
          </cell>
          <cell r="AM161">
            <v>11871.775179422561</v>
          </cell>
          <cell r="AQ161">
            <v>2055353991.956254</v>
          </cell>
          <cell r="AR161">
            <v>2055353991.956254</v>
          </cell>
          <cell r="AV161">
            <v>4152546119368.1924</v>
          </cell>
          <cell r="AX161">
            <v>1424121957880.0388</v>
          </cell>
        </row>
        <row r="162">
          <cell r="U162">
            <v>215995087783.21136</v>
          </cell>
          <cell r="AM162">
            <v>11890</v>
          </cell>
          <cell r="AQ162">
            <v>2091351376.0110438</v>
          </cell>
          <cell r="AR162">
            <v>2091351376.0110438</v>
          </cell>
          <cell r="AV162">
            <v>4255426294119.7163</v>
          </cell>
          <cell r="AX162">
            <v>1456040063184.8025</v>
          </cell>
        </row>
        <row r="163">
          <cell r="U163">
            <v>217581501835.86301</v>
          </cell>
          <cell r="AM163">
            <v>11890</v>
          </cell>
          <cell r="AQ163">
            <v>2114537509.3751781</v>
          </cell>
          <cell r="AR163">
            <v>2114537509.3751781</v>
          </cell>
          <cell r="AV163">
            <v>4325434915767.1089</v>
          </cell>
          <cell r="AX163">
            <v>1476589841572.4768</v>
          </cell>
        </row>
        <row r="164">
          <cell r="U164">
            <v>219176845206.32855</v>
          </cell>
          <cell r="AM164">
            <v>11890</v>
          </cell>
          <cell r="AQ164">
            <v>2128907891.0688434</v>
          </cell>
          <cell r="AR164">
            <v>2128907891.0688434</v>
          </cell>
          <cell r="AV164">
            <v>4362936240946.8848</v>
          </cell>
          <cell r="AX164">
            <v>1487008655614.0923</v>
          </cell>
        </row>
        <row r="165">
          <cell r="U165">
            <v>220781153648.71918</v>
          </cell>
          <cell r="AM165">
            <v>11890</v>
          </cell>
          <cell r="AQ165">
            <v>2138432426.3027363</v>
          </cell>
          <cell r="AR165">
            <v>2138432426.3027363</v>
          </cell>
          <cell r="AV165">
            <v>4382455610537.4888</v>
          </cell>
          <cell r="AX165">
            <v>1491840385251.4058</v>
          </cell>
        </row>
        <row r="166">
          <cell r="U166">
            <v>222391818876.49954</v>
          </cell>
          <cell r="AM166">
            <v>11890</v>
          </cell>
          <cell r="AQ166">
            <v>2147982661.0913115</v>
          </cell>
          <cell r="AR166">
            <v>2147982661.0913115</v>
          </cell>
          <cell r="AV166">
            <v>4402027648220.9551</v>
          </cell>
          <cell r="AX166">
            <v>1496678772156.5073</v>
          </cell>
        </row>
      </sheetData>
      <sheetData sheetId="15">
        <row r="7">
          <cell r="AQ7">
            <v>4999.1967901100888</v>
          </cell>
          <cell r="AR7">
            <v>4999.1967901100888</v>
          </cell>
          <cell r="AV7">
            <v>1103504.855428495</v>
          </cell>
          <cell r="AX7">
            <v>1988582.2162140729</v>
          </cell>
        </row>
        <row r="8">
          <cell r="AQ8">
            <v>7113.1598816203186</v>
          </cell>
          <cell r="AR8">
            <v>7113.1598816203186</v>
          </cell>
          <cell r="AV8">
            <v>1606373.9654936946</v>
          </cell>
          <cell r="AX8">
            <v>2898295.4103958686</v>
          </cell>
        </row>
        <row r="9">
          <cell r="AQ9">
            <v>9686.2211288937378</v>
          </cell>
          <cell r="AR9">
            <v>9686.2211288937378</v>
          </cell>
          <cell r="AV9">
            <v>2252978.3895617994</v>
          </cell>
          <cell r="AX9">
            <v>4038409.9157729978</v>
          </cell>
        </row>
        <row r="10">
          <cell r="AQ10">
            <v>12888.714934538913</v>
          </cell>
          <cell r="AR10">
            <v>12888.714934538913</v>
          </cell>
          <cell r="AV10">
            <v>3084325.5309963641</v>
          </cell>
          <cell r="AX10">
            <v>5493044.1390345283</v>
          </cell>
        </row>
        <row r="11">
          <cell r="AQ11">
            <v>16821.604719004721</v>
          </cell>
          <cell r="AR11">
            <v>16821.604719004721</v>
          </cell>
          <cell r="AV11">
            <v>4137381.0514077959</v>
          </cell>
          <cell r="AX11">
            <v>7321819.9675594773</v>
          </cell>
        </row>
        <row r="12">
          <cell r="AQ12">
            <v>21596.337258487518</v>
          </cell>
          <cell r="AR12">
            <v>21596.337258487518</v>
          </cell>
          <cell r="AV12">
            <v>5454220.2091530403</v>
          </cell>
          <cell r="AX12">
            <v>9591952.5632208399</v>
          </cell>
        </row>
        <row r="13">
          <cell r="AQ13">
            <v>27335.542919663298</v>
          </cell>
          <cell r="AR13">
            <v>27335.542919663298</v>
          </cell>
          <cell r="AV13">
            <v>7082501.148752219</v>
          </cell>
          <cell r="AX13">
            <v>12378872.71981306</v>
          </cell>
        </row>
        <row r="14">
          <cell r="AQ14">
            <v>34083.693883105268</v>
          </cell>
          <cell r="AR14">
            <v>34083.693883105268</v>
          </cell>
          <cell r="AV14">
            <v>9063997.3870328255</v>
          </cell>
          <cell r="AX14">
            <v>15725323.387955274</v>
          </cell>
        </row>
        <row r="15">
          <cell r="AQ15">
            <v>41800.893641318362</v>
          </cell>
          <cell r="AR15">
            <v>41800.893641318362</v>
          </cell>
          <cell r="AV15">
            <v>11432600.9546983</v>
          </cell>
          <cell r="AX15">
            <v>19635008.352224581</v>
          </cell>
        </row>
        <row r="16">
          <cell r="AQ16">
            <v>50797.338714279686</v>
          </cell>
          <cell r="AR16">
            <v>50797.338714279686</v>
          </cell>
          <cell r="AV16">
            <v>14277565.5718295</v>
          </cell>
          <cell r="AX16">
            <v>24271770.870617509</v>
          </cell>
        </row>
        <row r="17">
          <cell r="AQ17">
            <v>61423.312180947862</v>
          </cell>
          <cell r="AR17">
            <v>61423.312180947862</v>
          </cell>
          <cell r="AV17">
            <v>17729039.152416345</v>
          </cell>
          <cell r="AX17">
            <v>29897496.726603061</v>
          </cell>
        </row>
        <row r="18">
          <cell r="AQ18">
            <v>70098.524576970041</v>
          </cell>
          <cell r="AR18">
            <v>70098.524576970041</v>
          </cell>
          <cell r="AV18">
            <v>20617089.091874231</v>
          </cell>
          <cell r="AX18">
            <v>34480331.655027784</v>
          </cell>
        </row>
        <row r="19">
          <cell r="AQ19">
            <v>79261.798064252274</v>
          </cell>
          <cell r="AR19">
            <v>79261.798064252274</v>
          </cell>
          <cell r="AV19">
            <v>23750848.710798331</v>
          </cell>
          <cell r="AX19">
            <v>39388438.076243863</v>
          </cell>
        </row>
        <row r="20">
          <cell r="AQ20">
            <v>89158.338519468438</v>
          </cell>
          <cell r="AR20">
            <v>89158.338519468438</v>
          </cell>
          <cell r="AV20">
            <v>27214830.91398517</v>
          </cell>
          <cell r="AX20">
            <v>44752956.158346817</v>
          </cell>
        </row>
        <row r="21">
          <cell r="AQ21">
            <v>99811.764171817573</v>
          </cell>
          <cell r="AR21">
            <v>99811.764171817573</v>
          </cell>
          <cell r="AV21">
            <v>31009983.926352162</v>
          </cell>
          <cell r="AX21">
            <v>50564069.597702153</v>
          </cell>
        </row>
        <row r="22">
          <cell r="AQ22">
            <v>111432.51414044303</v>
          </cell>
          <cell r="AR22">
            <v>111432.51414044303</v>
          </cell>
          <cell r="AV22">
            <v>35211696.618185252</v>
          </cell>
          <cell r="AX22">
            <v>56932431.74208267</v>
          </cell>
        </row>
        <row r="23">
          <cell r="AQ23">
            <v>123834.46048088925</v>
          </cell>
          <cell r="AR23">
            <v>123834.46048088925</v>
          </cell>
          <cell r="AV23">
            <v>39793807.231456153</v>
          </cell>
          <cell r="AX23">
            <v>63802048.171668783</v>
          </cell>
        </row>
        <row r="24">
          <cell r="AQ24">
            <v>138768.12291002224</v>
          </cell>
          <cell r="AR24">
            <v>138768.12291002224</v>
          </cell>
          <cell r="AV24">
            <v>45342652.032431774</v>
          </cell>
          <cell r="AX24">
            <v>72092595.406130105</v>
          </cell>
        </row>
        <row r="25">
          <cell r="AQ25">
            <v>153848.08343896427</v>
          </cell>
          <cell r="AR25">
            <v>153848.08343896427</v>
          </cell>
          <cell r="AV25">
            <v>51109032.152173325</v>
          </cell>
          <cell r="AX25">
            <v>80587336.30855456</v>
          </cell>
        </row>
        <row r="26">
          <cell r="AQ26">
            <v>169173.76712631024</v>
          </cell>
          <cell r="AR26">
            <v>169173.76712631024</v>
          </cell>
          <cell r="AV26">
            <v>57193829.300620526</v>
          </cell>
          <cell r="AX26">
            <v>89593191.683494151</v>
          </cell>
        </row>
        <row r="27">
          <cell r="AQ27">
            <v>185687.5564193243</v>
          </cell>
          <cell r="AR27">
            <v>185687.5564193243</v>
          </cell>
          <cell r="AV27">
            <v>63927406.051021717</v>
          </cell>
          <cell r="AX27">
            <v>99700440.738793716</v>
          </cell>
        </row>
        <row r="28">
          <cell r="AQ28">
            <v>203284.46317773958</v>
          </cell>
          <cell r="AR28">
            <v>203284.46317773958</v>
          </cell>
          <cell r="AV28">
            <v>71266280.752211004</v>
          </cell>
          <cell r="AX28">
            <v>110659126.4560176</v>
          </cell>
        </row>
        <row r="29">
          <cell r="AQ29">
            <v>221999.0958521787</v>
          </cell>
          <cell r="AR29">
            <v>221999.0958521787</v>
          </cell>
          <cell r="AV29">
            <v>79239403.580931634</v>
          </cell>
          <cell r="AX29">
            <v>122502861.11367789</v>
          </cell>
        </row>
        <row r="30">
          <cell r="AQ30">
            <v>241716.79414100666</v>
          </cell>
          <cell r="AR30">
            <v>241716.79414100666</v>
          </cell>
          <cell r="AV30">
            <v>87697427.271504208</v>
          </cell>
          <cell r="AX30">
            <v>134990327.42206258</v>
          </cell>
        </row>
        <row r="31">
          <cell r="AQ31">
            <v>262716.08473733341</v>
          </cell>
          <cell r="AR31">
            <v>262716.08473733341</v>
          </cell>
          <cell r="AV31">
            <v>96808366.867313564</v>
          </cell>
          <cell r="AX31">
            <v>148370691.78159279</v>
          </cell>
        </row>
        <row r="32">
          <cell r="AQ32">
            <v>285682.39725289203</v>
          </cell>
          <cell r="AR32">
            <v>285682.39725289203</v>
          </cell>
          <cell r="AV32">
            <v>106769288.99998961</v>
          </cell>
          <cell r="AX32">
            <v>163143835.34444469</v>
          </cell>
        </row>
        <row r="33">
          <cell r="AQ33">
            <v>310707.41908071004</v>
          </cell>
          <cell r="AR33">
            <v>310707.41908071004</v>
          </cell>
          <cell r="AV33">
            <v>117655749.40246789</v>
          </cell>
          <cell r="AX33">
            <v>179401129.91382146</v>
          </cell>
        </row>
        <row r="34">
          <cell r="AQ34">
            <v>338380.95005550887</v>
          </cell>
          <cell r="AR34">
            <v>338380.95005550887</v>
          </cell>
          <cell r="AV34">
            <v>129813809.54630713</v>
          </cell>
          <cell r="AX34">
            <v>197354171.01120645</v>
          </cell>
        </row>
        <row r="35">
          <cell r="AQ35">
            <v>372100.92643943586</v>
          </cell>
          <cell r="AR35">
            <v>372100.92643943586</v>
          </cell>
          <cell r="AV35">
            <v>144584657.91583303</v>
          </cell>
          <cell r="AX35">
            <v>218635671.26689434</v>
          </cell>
        </row>
        <row r="36">
          <cell r="AQ36">
            <v>408351.02906761033</v>
          </cell>
          <cell r="AR36">
            <v>408351.02906761033</v>
          </cell>
          <cell r="AV36">
            <v>160661330.98520777</v>
          </cell>
          <cell r="AX36">
            <v>241676054.74484098</v>
          </cell>
        </row>
        <row r="37">
          <cell r="AQ37">
            <v>450979.06640254543</v>
          </cell>
          <cell r="AR37">
            <v>450979.06640254543</v>
          </cell>
          <cell r="AV37">
            <v>179642283.03359172</v>
          </cell>
          <cell r="AX37">
            <v>268834363.59014058</v>
          </cell>
        </row>
        <row r="38">
          <cell r="AQ38">
            <v>497447.21700350766</v>
          </cell>
          <cell r="AR38">
            <v>497447.21700350766</v>
          </cell>
          <cell r="AV38">
            <v>200600733.22210619</v>
          </cell>
          <cell r="AX38">
            <v>298670047.02781641</v>
          </cell>
        </row>
        <row r="39">
          <cell r="AQ39">
            <v>546707.64264743333</v>
          </cell>
          <cell r="AR39">
            <v>546707.64264743333</v>
          </cell>
          <cell r="AV39">
            <v>223168813.35855153</v>
          </cell>
          <cell r="AX39">
            <v>330600249.60686946</v>
          </cell>
        </row>
        <row r="40">
          <cell r="AQ40">
            <v>601576.72095180023</v>
          </cell>
          <cell r="AR40">
            <v>601576.72095180023</v>
          </cell>
          <cell r="AV40">
            <v>248554598.09913382</v>
          </cell>
          <cell r="AX40">
            <v>366377601.89530534</v>
          </cell>
        </row>
        <row r="41">
          <cell r="AQ41">
            <v>661228.41127756541</v>
          </cell>
          <cell r="AR41">
            <v>661228.41127756541</v>
          </cell>
          <cell r="AV41">
            <v>276497929.68338883</v>
          </cell>
          <cell r="AX41">
            <v>405644384.10699391</v>
          </cell>
        </row>
        <row r="42">
          <cell r="AQ42">
            <v>726238.76188394916</v>
          </cell>
          <cell r="AR42">
            <v>726238.76188394916</v>
          </cell>
          <cell r="AV42">
            <v>307319217.61247784</v>
          </cell>
          <cell r="AX42">
            <v>449091859.91148162</v>
          </cell>
        </row>
        <row r="43">
          <cell r="AQ43">
            <v>795370.16652391641</v>
          </cell>
          <cell r="AR43">
            <v>795370.16652391641</v>
          </cell>
          <cell r="AV43">
            <v>340594399.33562654</v>
          </cell>
          <cell r="AX43">
            <v>495704911.38856149</v>
          </cell>
        </row>
        <row r="44">
          <cell r="AQ44">
            <v>869812.79964101664</v>
          </cell>
          <cell r="AR44">
            <v>869812.79964101664</v>
          </cell>
          <cell r="AV44">
            <v>376896954.03325677</v>
          </cell>
          <cell r="AX44">
            <v>546288819.14205587</v>
          </cell>
        </row>
        <row r="45">
          <cell r="AQ45">
            <v>949183.09996784083</v>
          </cell>
          <cell r="AR45">
            <v>949183.09996784083</v>
          </cell>
          <cell r="AV45">
            <v>416138154.83667123</v>
          </cell>
          <cell r="AX45">
            <v>600675370.49576283</v>
          </cell>
        </row>
        <row r="46">
          <cell r="AQ46">
            <v>1029840.8811177018</v>
          </cell>
          <cell r="AR46">
            <v>1029840.8811177018</v>
          </cell>
          <cell r="AV46">
            <v>456760445.24796641</v>
          </cell>
          <cell r="AX46">
            <v>657451530.95251346</v>
          </cell>
        </row>
        <row r="47">
          <cell r="AQ47">
            <v>1100702.8072018945</v>
          </cell>
          <cell r="AR47">
            <v>1100702.8072018945</v>
          </cell>
          <cell r="AV47">
            <v>493780621.63522941</v>
          </cell>
          <cell r="AX47">
            <v>709181318.12048101</v>
          </cell>
        </row>
        <row r="48">
          <cell r="AQ48">
            <v>1175832.0659868196</v>
          </cell>
          <cell r="AR48">
            <v>1175832.0659868196</v>
          </cell>
          <cell r="AV48">
            <v>533480299.73018271</v>
          </cell>
          <cell r="AX48">
            <v>764351886.29219341</v>
          </cell>
        </row>
        <row r="49">
          <cell r="AQ49">
            <v>1260616.6010396103</v>
          </cell>
          <cell r="AR49">
            <v>1260616.6010396103</v>
          </cell>
          <cell r="AV49">
            <v>578402307.46875119</v>
          </cell>
          <cell r="AX49">
            <v>825709100.16845846</v>
          </cell>
        </row>
        <row r="50">
          <cell r="AQ50">
            <v>1350381.8192724404</v>
          </cell>
          <cell r="AR50">
            <v>1350381.8192724404</v>
          </cell>
          <cell r="AV50">
            <v>626530521.30289125</v>
          </cell>
          <cell r="AX50">
            <v>891089038.05205417</v>
          </cell>
        </row>
        <row r="51">
          <cell r="AQ51">
            <v>1449300.3264963094</v>
          </cell>
          <cell r="AR51">
            <v>1449300.3264963094</v>
          </cell>
          <cell r="AV51">
            <v>679904212.08002841</v>
          </cell>
          <cell r="AX51">
            <v>962980960.76265848</v>
          </cell>
        </row>
        <row r="52">
          <cell r="AQ52">
            <v>1553560.3965156763</v>
          </cell>
          <cell r="AR52">
            <v>1553560.3965156763</v>
          </cell>
          <cell r="AV52">
            <v>737544300.73616457</v>
          </cell>
          <cell r="AX52">
            <v>1040313584.2824817</v>
          </cell>
        </row>
        <row r="53">
          <cell r="AQ53">
            <v>1664928.7181735041</v>
          </cell>
          <cell r="AR53">
            <v>1664928.7181735041</v>
          </cell>
          <cell r="AV53">
            <v>800267643.97148132</v>
          </cell>
          <cell r="AX53">
            <v>1123751435.8672843</v>
          </cell>
        </row>
        <row r="54">
          <cell r="AQ54">
            <v>1779983.007908595</v>
          </cell>
          <cell r="AR54">
            <v>1779983.007908595</v>
          </cell>
          <cell r="AV54">
            <v>867724993.36901879</v>
          </cell>
          <cell r="AX54">
            <v>1211953261.983434</v>
          </cell>
        </row>
        <row r="55">
          <cell r="AQ55">
            <v>1897602.601005991</v>
          </cell>
          <cell r="AR55">
            <v>1897602.601005991</v>
          </cell>
          <cell r="AV55">
            <v>939326192.46435428</v>
          </cell>
          <cell r="AX55">
            <v>1303586839.723063</v>
          </cell>
        </row>
        <row r="56">
          <cell r="AQ56">
            <v>2032174.6928889058</v>
          </cell>
          <cell r="AR56">
            <v>2032174.6928889058</v>
          </cell>
          <cell r="AV56">
            <v>1021334267.6042976</v>
          </cell>
          <cell r="AX56">
            <v>1406505484.254858</v>
          </cell>
        </row>
        <row r="57">
          <cell r="AQ57">
            <v>2205054.0871482007</v>
          </cell>
          <cell r="AR57">
            <v>2205054.0871482007</v>
          </cell>
          <cell r="AV57">
            <v>1125070392.9448817</v>
          </cell>
          <cell r="AX57">
            <v>1536848304.4549408</v>
          </cell>
        </row>
        <row r="58">
          <cell r="AQ58">
            <v>2397411.943999121</v>
          </cell>
          <cell r="AR58">
            <v>2397411.943999121</v>
          </cell>
          <cell r="AV58">
            <v>1241671603.5509086</v>
          </cell>
          <cell r="AX58">
            <v>1682115612.6899126</v>
          </cell>
        </row>
        <row r="59">
          <cell r="AQ59">
            <v>2603715.0854676226</v>
          </cell>
          <cell r="AR59">
            <v>2603715.0854676226</v>
          </cell>
          <cell r="AV59">
            <v>1368713707.7102976</v>
          </cell>
          <cell r="AX59">
            <v>1838578103.200886</v>
          </cell>
        </row>
        <row r="60">
          <cell r="AQ60">
            <v>2837919.4829042284</v>
          </cell>
          <cell r="AR60">
            <v>2837919.4829042284</v>
          </cell>
          <cell r="AV60">
            <v>1514002536.0898833</v>
          </cell>
          <cell r="AX60">
            <v>2011584739.0260177</v>
          </cell>
        </row>
        <row r="61">
          <cell r="AQ61">
            <v>3088226.6798962071</v>
          </cell>
          <cell r="AR61">
            <v>3088226.6798962071</v>
          </cell>
          <cell r="AV61">
            <v>1671834691.9876862</v>
          </cell>
          <cell r="AX61">
            <v>2196726059.7725496</v>
          </cell>
        </row>
        <row r="62">
          <cell r="AQ62">
            <v>3355125.5194883673</v>
          </cell>
          <cell r="AR62">
            <v>3355125.5194883673</v>
          </cell>
          <cell r="AV62">
            <v>1842896106.0472255</v>
          </cell>
          <cell r="AX62">
            <v>2395277379.1180534</v>
          </cell>
        </row>
        <row r="63">
          <cell r="AQ63">
            <v>3642542.3076499794</v>
          </cell>
          <cell r="AR63">
            <v>3642542.3076499794</v>
          </cell>
          <cell r="AV63">
            <v>2029819409.1355269</v>
          </cell>
          <cell r="AX63">
            <v>2610068668.5872655</v>
          </cell>
        </row>
        <row r="64">
          <cell r="AQ64">
            <v>3944643.805738606</v>
          </cell>
          <cell r="AR64">
            <v>3944643.805738606</v>
          </cell>
          <cell r="AV64">
            <v>2229855522.5364957</v>
          </cell>
          <cell r="AX64">
            <v>2837653566.6232672</v>
          </cell>
        </row>
        <row r="65">
          <cell r="AQ65">
            <v>4269173.9435068481</v>
          </cell>
          <cell r="AR65">
            <v>4269173.9435068481</v>
          </cell>
          <cell r="AV65">
            <v>2447836503.5069499</v>
          </cell>
          <cell r="AX65">
            <v>3083400055.4381747</v>
          </cell>
        </row>
        <row r="66">
          <cell r="AQ66">
            <v>4877324.4853431024</v>
          </cell>
          <cell r="AR66">
            <v>4877324.4853431024</v>
          </cell>
          <cell r="AV66">
            <v>2852961971.487052</v>
          </cell>
          <cell r="AX66">
            <v>3447117625.4596863</v>
          </cell>
        </row>
        <row r="67">
          <cell r="AQ67">
            <v>5729403.4546809858</v>
          </cell>
          <cell r="AR67">
            <v>5729403.4546809858</v>
          </cell>
          <cell r="AV67">
            <v>3427793859.2728744</v>
          </cell>
          <cell r="AX67">
            <v>3907913747.6454916</v>
          </cell>
        </row>
        <row r="68">
          <cell r="AQ68">
            <v>6672619.8355382085</v>
          </cell>
          <cell r="AR68">
            <v>6672619.8355382085</v>
          </cell>
          <cell r="AV68">
            <v>4083834682.9864035</v>
          </cell>
          <cell r="AX68">
            <v>4412927407.5819807</v>
          </cell>
        </row>
        <row r="69">
          <cell r="AQ69">
            <v>7734986.1841934491</v>
          </cell>
          <cell r="AR69">
            <v>7734986.1841934491</v>
          </cell>
          <cell r="AV69">
            <v>4843720562.7140532</v>
          </cell>
          <cell r="AX69">
            <v>4977169538.9143066</v>
          </cell>
        </row>
        <row r="70">
          <cell r="AQ70">
            <v>8920194.1084674075</v>
          </cell>
          <cell r="AR70">
            <v>8920194.1084674075</v>
          </cell>
          <cell r="AV70">
            <v>5716852333.8879318</v>
          </cell>
          <cell r="AX70">
            <v>5598761017.1788483</v>
          </cell>
        </row>
        <row r="71">
          <cell r="AQ71">
            <v>10259634.064261917</v>
          </cell>
          <cell r="AR71">
            <v>10259634.064261917</v>
          </cell>
          <cell r="AV71">
            <v>6731112171.4942589</v>
          </cell>
          <cell r="AX71">
            <v>6297884047.2716961</v>
          </cell>
        </row>
        <row r="72">
          <cell r="AQ72">
            <v>11674424.236890104</v>
          </cell>
          <cell r="AR72">
            <v>11674424.236890104</v>
          </cell>
          <cell r="AV72">
            <v>7803186277.7867308</v>
          </cell>
          <cell r="AX72">
            <v>7008275090.5025826</v>
          </cell>
        </row>
        <row r="73">
          <cell r="AQ73">
            <v>13245005.720863063</v>
          </cell>
          <cell r="AR73">
            <v>13245005.720863063</v>
          </cell>
          <cell r="AV73">
            <v>9016363350.9317589</v>
          </cell>
          <cell r="AX73">
            <v>7784573091.165904</v>
          </cell>
        </row>
        <row r="74">
          <cell r="AQ74">
            <v>14980044.599502895</v>
          </cell>
          <cell r="AR74">
            <v>14980044.599502895</v>
          </cell>
          <cell r="AV74">
            <v>10386875707.383547</v>
          </cell>
          <cell r="AX74">
            <v>8626703227.7364502</v>
          </cell>
        </row>
        <row r="75">
          <cell r="AQ75">
            <v>16890347.580576926</v>
          </cell>
          <cell r="AR75">
            <v>16890347.580576926</v>
          </cell>
          <cell r="AV75">
            <v>11930451694.013838</v>
          </cell>
          <cell r="AX75">
            <v>9543830995.8868542</v>
          </cell>
        </row>
        <row r="76">
          <cell r="AQ76">
            <v>19070273.710441943</v>
          </cell>
          <cell r="AR76">
            <v>19070273.710441943</v>
          </cell>
          <cell r="AV76">
            <v>13775258976.476513</v>
          </cell>
          <cell r="AX76">
            <v>10634436302.832735</v>
          </cell>
        </row>
        <row r="77">
          <cell r="AQ77">
            <v>20930666.165486626</v>
          </cell>
          <cell r="AR77">
            <v>20930666.165486626</v>
          </cell>
          <cell r="AV77">
            <v>15464236606.59066</v>
          </cell>
          <cell r="AX77">
            <v>11761075531.205711</v>
          </cell>
        </row>
        <row r="78">
          <cell r="AQ78">
            <v>22979693.837415136</v>
          </cell>
          <cell r="AR78">
            <v>22979693.837415136</v>
          </cell>
          <cell r="AV78">
            <v>17376643917.019508</v>
          </cell>
          <cell r="AX78">
            <v>13010623231.617977</v>
          </cell>
        </row>
        <row r="79">
          <cell r="AQ79">
            <v>25176069.843137302</v>
          </cell>
          <cell r="AR79">
            <v>25176069.843137302</v>
          </cell>
          <cell r="AV79">
            <v>19479870983.48177</v>
          </cell>
          <cell r="AX79">
            <v>14361794933.07262</v>
          </cell>
        </row>
        <row r="80">
          <cell r="AQ80">
            <v>27601448.308103077</v>
          </cell>
          <cell r="AR80">
            <v>27601448.308103077</v>
          </cell>
          <cell r="AV80">
            <v>21851816440.462406</v>
          </cell>
          <cell r="AX80">
            <v>15860167787.358791</v>
          </cell>
        </row>
        <row r="81">
          <cell r="AQ81">
            <v>30417271.507575147</v>
          </cell>
          <cell r="AR81">
            <v>30417271.507575147</v>
          </cell>
          <cell r="AV81">
            <v>24648640516.49971</v>
          </cell>
          <cell r="AX81">
            <v>17597226349.798328</v>
          </cell>
        </row>
        <row r="82">
          <cell r="AQ82">
            <v>33611147.10403239</v>
          </cell>
          <cell r="AR82">
            <v>33611147.10403239</v>
          </cell>
          <cell r="AV82">
            <v>27881476153.817371</v>
          </cell>
          <cell r="AX82">
            <v>19586049239.820248</v>
          </cell>
        </row>
        <row r="83">
          <cell r="AQ83">
            <v>37092745.970204711</v>
          </cell>
          <cell r="AR83">
            <v>37092745.970204711</v>
          </cell>
          <cell r="AV83">
            <v>31510788197.056282</v>
          </cell>
          <cell r="AX83">
            <v>21780866508.268509</v>
          </cell>
        </row>
        <row r="84">
          <cell r="AQ84">
            <v>40542153.291214474</v>
          </cell>
          <cell r="AR84">
            <v>40542153.291214474</v>
          </cell>
          <cell r="AV84">
            <v>34948868854.939438</v>
          </cell>
          <cell r="AX84">
            <v>23749052076.858799</v>
          </cell>
        </row>
        <row r="85">
          <cell r="AQ85">
            <v>44565670.058545828</v>
          </cell>
          <cell r="AR85">
            <v>44565670.058545828</v>
          </cell>
          <cell r="AV85">
            <v>38888551413.19471</v>
          </cell>
          <cell r="AX85">
            <v>25875855123.677338</v>
          </cell>
        </row>
        <row r="86">
          <cell r="AQ86">
            <v>49259609.081601299</v>
          </cell>
          <cell r="AR86">
            <v>49259609.081601299</v>
          </cell>
          <cell r="AV86">
            <v>43515874778.24202</v>
          </cell>
          <cell r="AX86">
            <v>28253736646.831059</v>
          </cell>
        </row>
        <row r="87">
          <cell r="AQ87">
            <v>55304719.480343968</v>
          </cell>
          <cell r="AR87">
            <v>55304719.480343968</v>
          </cell>
          <cell r="AV87">
            <v>49466065697.049652</v>
          </cell>
          <cell r="AX87">
            <v>31041511577.86245</v>
          </cell>
        </row>
        <row r="88">
          <cell r="AQ88">
            <v>61109633.990722984</v>
          </cell>
          <cell r="AR88">
            <v>61109633.990722984</v>
          </cell>
          <cell r="AV88">
            <v>55346981999.62014</v>
          </cell>
          <cell r="AX88">
            <v>33903340783.244614</v>
          </cell>
        </row>
        <row r="89">
          <cell r="AQ89">
            <v>66681323.112160414</v>
          </cell>
          <cell r="AR89">
            <v>66681323.112160414</v>
          </cell>
          <cell r="AV89">
            <v>61276793832.703819</v>
          </cell>
          <cell r="AX89">
            <v>36916808458.884933</v>
          </cell>
        </row>
        <row r="90">
          <cell r="AQ90">
            <v>72635457.269393519</v>
          </cell>
          <cell r="AR90">
            <v>72635457.269393519</v>
          </cell>
          <cell r="AV90">
            <v>67808272880.506905</v>
          </cell>
          <cell r="AX90">
            <v>40220288035.173607</v>
          </cell>
        </row>
        <row r="91">
          <cell r="AQ91">
            <v>79442593.232821062</v>
          </cell>
          <cell r="AR91">
            <v>79442593.232821062</v>
          </cell>
          <cell r="AV91">
            <v>75342960406.855499</v>
          </cell>
          <cell r="AX91">
            <v>43910198367.362587</v>
          </cell>
        </row>
        <row r="92">
          <cell r="AQ92">
            <v>87421563.512982294</v>
          </cell>
          <cell r="AR92">
            <v>87421563.512982294</v>
          </cell>
          <cell r="AV92">
            <v>84219503319.703598</v>
          </cell>
          <cell r="AX92">
            <v>48147126366.0056</v>
          </cell>
        </row>
        <row r="93">
          <cell r="AQ93">
            <v>95361712.548253536</v>
          </cell>
          <cell r="AR93">
            <v>95361712.548253536</v>
          </cell>
          <cell r="AV93">
            <v>93255649241.784683</v>
          </cell>
          <cell r="AX93">
            <v>52590447962.192108</v>
          </cell>
        </row>
        <row r="94">
          <cell r="AQ94">
            <v>103354367.96292937</v>
          </cell>
          <cell r="AR94">
            <v>103354367.96292937</v>
          </cell>
          <cell r="AV94">
            <v>102568639653.18152</v>
          </cell>
          <cell r="AX94">
            <v>57061408457.716415</v>
          </cell>
        </row>
        <row r="95">
          <cell r="AQ95">
            <v>111896724.31782869</v>
          </cell>
          <cell r="AR95">
            <v>111896724.31782869</v>
          </cell>
          <cell r="AV95">
            <v>112727696354.55492</v>
          </cell>
          <cell r="AX95">
            <v>61880663105.293076</v>
          </cell>
        </row>
        <row r="96">
          <cell r="AQ96">
            <v>120916217.61445653</v>
          </cell>
          <cell r="AR96">
            <v>120916217.61445653</v>
          </cell>
          <cell r="AV96">
            <v>123732223264.77721</v>
          </cell>
          <cell r="AX96">
            <v>67036760615.452301</v>
          </cell>
        </row>
        <row r="97">
          <cell r="AQ97">
            <v>133222855.01392378</v>
          </cell>
          <cell r="AR97">
            <v>133222855.01392378</v>
          </cell>
          <cell r="AV97">
            <v>138666947648.17355</v>
          </cell>
          <cell r="AX97">
            <v>73425965489.995911</v>
          </cell>
        </row>
        <row r="98">
          <cell r="AQ98">
            <v>145510169.12229693</v>
          </cell>
          <cell r="AR98">
            <v>145510169.12229693</v>
          </cell>
          <cell r="AV98">
            <v>154445674120.31607</v>
          </cell>
          <cell r="AX98">
            <v>79955632636.976929</v>
          </cell>
        </row>
        <row r="99">
          <cell r="AQ99">
            <v>158284540.90751809</v>
          </cell>
          <cell r="AR99">
            <v>158284540.90751809</v>
          </cell>
          <cell r="AV99">
            <v>171507928776.78262</v>
          </cell>
          <cell r="AX99">
            <v>87076519700.802704</v>
          </cell>
        </row>
        <row r="100">
          <cell r="AQ100">
            <v>173658650.17940953</v>
          </cell>
          <cell r="AR100">
            <v>173658650.17940953</v>
          </cell>
          <cell r="AV100">
            <v>192500787051.61328</v>
          </cell>
          <cell r="AX100">
            <v>95337686124.999084</v>
          </cell>
        </row>
        <row r="101">
          <cell r="AQ101">
            <v>191093381.04830906</v>
          </cell>
          <cell r="AR101">
            <v>191093381.04830906</v>
          </cell>
          <cell r="AV101">
            <v>217118645297.168</v>
          </cell>
          <cell r="AX101">
            <v>104829211827.94461</v>
          </cell>
        </row>
        <row r="102">
          <cell r="AQ102">
            <v>213650428.05422011</v>
          </cell>
          <cell r="AR102">
            <v>213650428.05422011</v>
          </cell>
          <cell r="AV102">
            <v>249043423920.29236</v>
          </cell>
          <cell r="AX102">
            <v>116236535955.68221</v>
          </cell>
        </row>
        <row r="103">
          <cell r="AQ103">
            <v>233307198.73842168</v>
          </cell>
          <cell r="AR103">
            <v>233307198.73842168</v>
          </cell>
          <cell r="AV103">
            <v>278219078920.97003</v>
          </cell>
          <cell r="AX103">
            <v>127050991464.81866</v>
          </cell>
        </row>
        <row r="104">
          <cell r="AQ104">
            <v>250148746.1920808</v>
          </cell>
          <cell r="AR104">
            <v>250148746.1920808</v>
          </cell>
          <cell r="AV104">
            <v>304098292789.89258</v>
          </cell>
          <cell r="AX104">
            <v>136881219789.3801</v>
          </cell>
        </row>
        <row r="105">
          <cell r="AQ105">
            <v>267056080.33445883</v>
          </cell>
          <cell r="AR105">
            <v>267056080.33445883</v>
          </cell>
          <cell r="AV105">
            <v>328537526412.63293</v>
          </cell>
          <cell r="AX105">
            <v>145653967356.7207</v>
          </cell>
        </row>
        <row r="106">
          <cell r="AQ106">
            <v>284676422.62503201</v>
          </cell>
          <cell r="AR106">
            <v>284676422.62503201</v>
          </cell>
          <cell r="AV106">
            <v>353942434717.3548</v>
          </cell>
          <cell r="AX106">
            <v>154563921313.20111</v>
          </cell>
        </row>
        <row r="107">
          <cell r="AQ107">
            <v>309320774.29622257</v>
          </cell>
          <cell r="AR107">
            <v>309320774.29622257</v>
          </cell>
          <cell r="AV107">
            <v>388661736697.12488</v>
          </cell>
          <cell r="AX107">
            <v>165566103524.43805</v>
          </cell>
        </row>
        <row r="108">
          <cell r="AQ108">
            <v>335505659.09611243</v>
          </cell>
          <cell r="AR108">
            <v>335505659.09611243</v>
          </cell>
          <cell r="AV108">
            <v>426017071262.02917</v>
          </cell>
          <cell r="AX108">
            <v>177153729119.66559</v>
          </cell>
        </row>
        <row r="109">
          <cell r="AQ109">
            <v>363470356.69129455</v>
          </cell>
          <cell r="AR109">
            <v>363470356.69129455</v>
          </cell>
          <cell r="AV109">
            <v>466383828420.69464</v>
          </cell>
          <cell r="AX109">
            <v>189382622982.14246</v>
          </cell>
        </row>
        <row r="110">
          <cell r="AQ110">
            <v>391298391.84761566</v>
          </cell>
          <cell r="AR110">
            <v>391298391.84761566</v>
          </cell>
          <cell r="AV110">
            <v>507356141694.03821</v>
          </cell>
          <cell r="AX110">
            <v>201976176894.40936</v>
          </cell>
        </row>
        <row r="111">
          <cell r="AQ111">
            <v>420367053.85545582</v>
          </cell>
          <cell r="AR111">
            <v>420367053.85545582</v>
          </cell>
          <cell r="AV111">
            <v>550740455825.27856</v>
          </cell>
          <cell r="AX111">
            <v>215124634489.56378</v>
          </cell>
        </row>
        <row r="112">
          <cell r="AQ112">
            <v>448560387.7379002</v>
          </cell>
          <cell r="AR112">
            <v>448560387.7379002</v>
          </cell>
          <cell r="AV112">
            <v>593794502172.10425</v>
          </cell>
          <cell r="AX112">
            <v>227742531542.6438</v>
          </cell>
        </row>
        <row r="113">
          <cell r="AQ113">
            <v>477981047.87108898</v>
          </cell>
          <cell r="AR113">
            <v>477981047.87108898</v>
          </cell>
          <cell r="AV113">
            <v>639305049408.55469</v>
          </cell>
          <cell r="AX113">
            <v>240804188717.77496</v>
          </cell>
        </row>
        <row r="114">
          <cell r="AQ114">
            <v>509232988.3929587</v>
          </cell>
          <cell r="AR114">
            <v>509232988.3929587</v>
          </cell>
          <cell r="AV114">
            <v>688144084728.08765</v>
          </cell>
          <cell r="AX114">
            <v>254655733225.57843</v>
          </cell>
        </row>
        <row r="115">
          <cell r="AQ115">
            <v>541442418.53495419</v>
          </cell>
          <cell r="AR115">
            <v>541442418.53495419</v>
          </cell>
          <cell r="AV115">
            <v>739175069963.41406</v>
          </cell>
          <cell r="AX115">
            <v>268851003615.84659</v>
          </cell>
        </row>
        <row r="116">
          <cell r="AQ116">
            <v>575804905.64536703</v>
          </cell>
          <cell r="AR116">
            <v>575804905.64536703</v>
          </cell>
          <cell r="AV116">
            <v>793922376563.35681</v>
          </cell>
          <cell r="AX116">
            <v>283893589963.53729</v>
          </cell>
        </row>
        <row r="117">
          <cell r="AQ117">
            <v>598512349.28786135</v>
          </cell>
          <cell r="AR117">
            <v>598512349.28786135</v>
          </cell>
          <cell r="AV117">
            <v>833435274812.99658</v>
          </cell>
          <cell r="AX117">
            <v>296059442435.83618</v>
          </cell>
        </row>
        <row r="118">
          <cell r="AQ118">
            <v>622093912.30623627</v>
          </cell>
          <cell r="AR118">
            <v>622093912.30623627</v>
          </cell>
          <cell r="AV118">
            <v>874854105425.10632</v>
          </cell>
          <cell r="AX118">
            <v>308748497045.78131</v>
          </cell>
        </row>
        <row r="119">
          <cell r="AQ119">
            <v>648129988.64812505</v>
          </cell>
          <cell r="AR119">
            <v>648129988.64812505</v>
          </cell>
          <cell r="AV119">
            <v>919146496340.20715</v>
          </cell>
          <cell r="AX119">
            <v>322743153029.60083</v>
          </cell>
        </row>
        <row r="120">
          <cell r="AQ120">
            <v>676047048.37785757</v>
          </cell>
          <cell r="AR120">
            <v>676047048.37785757</v>
          </cell>
          <cell r="AV120">
            <v>966201270630.13904</v>
          </cell>
          <cell r="AX120">
            <v>337771528967.27881</v>
          </cell>
        </row>
        <row r="121">
          <cell r="AQ121">
            <v>704077611.66833723</v>
          </cell>
          <cell r="AR121">
            <v>704077611.66833723</v>
          </cell>
          <cell r="AV121">
            <v>1014064605974.2686</v>
          </cell>
          <cell r="AX121">
            <v>353064873206.56805</v>
          </cell>
        </row>
        <row r="122">
          <cell r="AQ122">
            <v>733012934.32882786</v>
          </cell>
          <cell r="AR122">
            <v>733012934.32882786</v>
          </cell>
          <cell r="AV122">
            <v>1063892008738.3497</v>
          </cell>
          <cell r="AX122">
            <v>369004497728.85455</v>
          </cell>
        </row>
        <row r="123">
          <cell r="AQ123">
            <v>762477142.57063913</v>
          </cell>
          <cell r="AR123">
            <v>762477142.57063913</v>
          </cell>
          <cell r="AV123">
            <v>1115167319105.8076</v>
          </cell>
          <cell r="AX123">
            <v>385444617919.40942</v>
          </cell>
        </row>
        <row r="124">
          <cell r="AQ124">
            <v>792319960.82560921</v>
          </cell>
          <cell r="AR124">
            <v>792319960.82560921</v>
          </cell>
          <cell r="AV124">
            <v>1167690150918.0818</v>
          </cell>
          <cell r="AX124">
            <v>402277701748.99933</v>
          </cell>
        </row>
        <row r="125">
          <cell r="AQ125">
            <v>823428726.56390452</v>
          </cell>
          <cell r="AR125">
            <v>823428726.56390452</v>
          </cell>
          <cell r="AV125">
            <v>1222794245509.1248</v>
          </cell>
          <cell r="AX125">
            <v>419892753618.3576</v>
          </cell>
        </row>
        <row r="126">
          <cell r="AQ126">
            <v>855386980.00410533</v>
          </cell>
          <cell r="AR126">
            <v>855386980.00410533</v>
          </cell>
          <cell r="AV126">
            <v>1279902650225.7021</v>
          </cell>
          <cell r="AX126">
            <v>438085343592.57239</v>
          </cell>
        </row>
        <row r="127">
          <cell r="AQ127">
            <v>885569285.17697072</v>
          </cell>
          <cell r="AR127">
            <v>885569285.17697072</v>
          </cell>
          <cell r="AV127">
            <v>1335089661437.8528</v>
          </cell>
          <cell r="AX127">
            <v>456350761160.50293</v>
          </cell>
        </row>
        <row r="128">
          <cell r="AQ128">
            <v>916158991.00080335</v>
          </cell>
          <cell r="AR128">
            <v>916158991.00080335</v>
          </cell>
          <cell r="AV128">
            <v>1391614745630.3958</v>
          </cell>
          <cell r="AX128">
            <v>475022921373.36987</v>
          </cell>
        </row>
        <row r="129">
          <cell r="AQ129">
            <v>948598706.35499239</v>
          </cell>
          <cell r="AR129">
            <v>948598706.35499239</v>
          </cell>
          <cell r="AV129">
            <v>1451701155531.7798</v>
          </cell>
          <cell r="AX129">
            <v>494837942242.16675</v>
          </cell>
        </row>
        <row r="130">
          <cell r="AQ130">
            <v>981789801.53512907</v>
          </cell>
          <cell r="AR130">
            <v>981789801.53512907</v>
          </cell>
          <cell r="AV130">
            <v>1513694755413.4229</v>
          </cell>
          <cell r="AX130">
            <v>515250618391.6571</v>
          </cell>
        </row>
        <row r="131">
          <cell r="AQ131">
            <v>1015502863.7416334</v>
          </cell>
          <cell r="AR131">
            <v>1015502863.7416334</v>
          </cell>
          <cell r="AV131">
            <v>1577294978680.5693</v>
          </cell>
          <cell r="AX131">
            <v>536262870552.22205</v>
          </cell>
        </row>
        <row r="132">
          <cell r="AQ132">
            <v>1048333734.6023796</v>
          </cell>
          <cell r="AR132">
            <v>1048333734.6023796</v>
          </cell>
          <cell r="AV132">
            <v>1640332264272.0308</v>
          </cell>
          <cell r="AX132">
            <v>557221594385.96912</v>
          </cell>
        </row>
        <row r="133">
          <cell r="AQ133">
            <v>1082525698.4924545</v>
          </cell>
          <cell r="AR133">
            <v>1082525698.4924545</v>
          </cell>
          <cell r="AV133">
            <v>1706332319568.6118</v>
          </cell>
          <cell r="AX133">
            <v>579152207055.16541</v>
          </cell>
        </row>
        <row r="134">
          <cell r="AQ134">
            <v>1116077276.0778461</v>
          </cell>
          <cell r="AR134">
            <v>1116077276.0778461</v>
          </cell>
          <cell r="AV134">
            <v>1772171438889.5696</v>
          </cell>
          <cell r="AX134">
            <v>600993250496.02502</v>
          </cell>
        </row>
        <row r="135">
          <cell r="AQ135">
            <v>1151572291.5468647</v>
          </cell>
          <cell r="AR135">
            <v>1151572291.5468647</v>
          </cell>
          <cell r="AV135">
            <v>1841941085211.8308</v>
          </cell>
          <cell r="AX135">
            <v>624131528306.5304</v>
          </cell>
        </row>
        <row r="136">
          <cell r="AQ136">
            <v>1187906617.1883123</v>
          </cell>
          <cell r="AR136">
            <v>1187906617.1883123</v>
          </cell>
          <cell r="AV136">
            <v>1913933928478.699</v>
          </cell>
          <cell r="AX136">
            <v>647985969261.63647</v>
          </cell>
        </row>
        <row r="137">
          <cell r="AQ137">
            <v>1222822743.6109679</v>
          </cell>
          <cell r="AR137">
            <v>1222822743.6109679</v>
          </cell>
          <cell r="AV137">
            <v>1984519466436.0142</v>
          </cell>
          <cell r="AX137">
            <v>672102719017.3385</v>
          </cell>
        </row>
        <row r="138">
          <cell r="AQ138">
            <v>1258460481.2258801</v>
          </cell>
          <cell r="AR138">
            <v>1258460481.2258801</v>
          </cell>
          <cell r="AV138">
            <v>2057150337634.2102</v>
          </cell>
          <cell r="AX138">
            <v>696927239160.89575</v>
          </cell>
        </row>
        <row r="139">
          <cell r="AQ139">
            <v>1295140824.9184439</v>
          </cell>
          <cell r="AR139">
            <v>1295140824.9184439</v>
          </cell>
          <cell r="AV139">
            <v>2132383461010.8125</v>
          </cell>
          <cell r="AX139">
            <v>722648865810.54077</v>
          </cell>
        </row>
        <row r="140">
          <cell r="AQ140">
            <v>1329423983.5884066</v>
          </cell>
          <cell r="AR140">
            <v>1329423983.5884066</v>
          </cell>
          <cell r="AV140">
            <v>2206803537331.9688</v>
          </cell>
          <cell r="AX140">
            <v>747348356561.22717</v>
          </cell>
        </row>
        <row r="141">
          <cell r="AQ141">
            <v>1362095340.5884161</v>
          </cell>
          <cell r="AR141">
            <v>1362095340.5884161</v>
          </cell>
          <cell r="AV141">
            <v>2281698856163.0874</v>
          </cell>
          <cell r="AX141">
            <v>771441770782.23206</v>
          </cell>
        </row>
        <row r="142">
          <cell r="AQ142">
            <v>1395931264.0407181</v>
          </cell>
          <cell r="AR142">
            <v>1395931264.0407181</v>
          </cell>
          <cell r="AV142">
            <v>2359669647970.0708</v>
          </cell>
          <cell r="AX142">
            <v>796494212050.72485</v>
          </cell>
        </row>
        <row r="143">
          <cell r="AQ143">
            <v>1430281252.3158684</v>
          </cell>
          <cell r="AR143">
            <v>1430281252.3158684</v>
          </cell>
          <cell r="AV143">
            <v>2439668056018.1714</v>
          </cell>
          <cell r="AX143">
            <v>822147847613.75977</v>
          </cell>
        </row>
        <row r="144">
          <cell r="AQ144">
            <v>1466976273.3537474</v>
          </cell>
          <cell r="AR144">
            <v>1466976273.3537474</v>
          </cell>
          <cell r="AV144">
            <v>2524877674808.3267</v>
          </cell>
          <cell r="AX144">
            <v>849470817435.74402</v>
          </cell>
        </row>
        <row r="145">
          <cell r="AQ145">
            <v>1507790422.0528631</v>
          </cell>
          <cell r="AR145">
            <v>1507790422.0528631</v>
          </cell>
          <cell r="AV145">
            <v>2618497081595.1499</v>
          </cell>
          <cell r="AX145">
            <v>879529315881.74951</v>
          </cell>
        </row>
        <row r="146">
          <cell r="AQ146">
            <v>1549795199.1574941</v>
          </cell>
          <cell r="AR146">
            <v>1549795199.1574941</v>
          </cell>
          <cell r="AV146">
            <v>2715596562596.0781</v>
          </cell>
          <cell r="AX146">
            <v>910682441232.98328</v>
          </cell>
        </row>
        <row r="147">
          <cell r="AQ147">
            <v>1593656936.9779458</v>
          </cell>
          <cell r="AR147">
            <v>1593656936.9779458</v>
          </cell>
          <cell r="AV147">
            <v>2817420226354.3975</v>
          </cell>
          <cell r="AX147">
            <v>942707719938.13904</v>
          </cell>
        </row>
        <row r="148">
          <cell r="AQ148">
            <v>1639955280.7532167</v>
          </cell>
          <cell r="AR148">
            <v>1639955280.7532167</v>
          </cell>
          <cell r="AV148">
            <v>2925100195882.6572</v>
          </cell>
          <cell r="AX148">
            <v>976514753659.96021</v>
          </cell>
        </row>
        <row r="149">
          <cell r="AQ149">
            <v>1687365533.2280462</v>
          </cell>
          <cell r="AR149">
            <v>1687365533.2280462</v>
          </cell>
          <cell r="AV149">
            <v>3037166553239.1821</v>
          </cell>
          <cell r="AX149">
            <v>1011517401641.3312</v>
          </cell>
        </row>
        <row r="150">
          <cell r="AQ150">
            <v>1737173833.4459455</v>
          </cell>
          <cell r="AR150">
            <v>1737173833.4459455</v>
          </cell>
          <cell r="AV150">
            <v>3156728410401.1074</v>
          </cell>
          <cell r="AX150">
            <v>1048877946463.0272</v>
          </cell>
        </row>
        <row r="151">
          <cell r="AQ151">
            <v>1787570563.0298576</v>
          </cell>
          <cell r="AR151">
            <v>1787570563.0298576</v>
          </cell>
          <cell r="AV151">
            <v>3279262880907.9277</v>
          </cell>
          <cell r="AX151">
            <v>1087049491615.3348</v>
          </cell>
        </row>
        <row r="152">
          <cell r="AQ152">
            <v>1839787165.2947407</v>
          </cell>
          <cell r="AR152">
            <v>1839787165.2947407</v>
          </cell>
          <cell r="AV152">
            <v>3407087905892.4141</v>
          </cell>
          <cell r="AX152">
            <v>1126792959587.7515</v>
          </cell>
        </row>
        <row r="153">
          <cell r="AQ153">
            <v>1891859662.922899</v>
          </cell>
          <cell r="AR153">
            <v>1891859662.922899</v>
          </cell>
          <cell r="AV153">
            <v>3536641997536.126</v>
          </cell>
          <cell r="AX153">
            <v>1166922273204.9629</v>
          </cell>
        </row>
        <row r="154">
          <cell r="AQ154">
            <v>1946585567.8431168</v>
          </cell>
          <cell r="AR154">
            <v>1946585567.8431168</v>
          </cell>
          <cell r="AV154">
            <v>3673211364433.0542</v>
          </cell>
          <cell r="AX154">
            <v>1209174899933.7341</v>
          </cell>
        </row>
        <row r="155">
          <cell r="AQ155">
            <v>2007893726.6207626</v>
          </cell>
          <cell r="AR155">
            <v>2007893726.6207626</v>
          </cell>
          <cell r="AV155">
            <v>3824471540085.8213</v>
          </cell>
          <cell r="AX155">
            <v>1256056955319.9502</v>
          </cell>
        </row>
        <row r="156">
          <cell r="AQ156">
            <v>2070856487.0148399</v>
          </cell>
          <cell r="AR156">
            <v>2070856487.0148399</v>
          </cell>
          <cell r="AV156">
            <v>3981284165542.9644</v>
          </cell>
          <cell r="AX156">
            <v>1304542044369.9351</v>
          </cell>
        </row>
        <row r="157">
          <cell r="AQ157">
            <v>2131158071.4324017</v>
          </cell>
          <cell r="AR157">
            <v>2131158071.4324017</v>
          </cell>
          <cell r="AV157">
            <v>4135379530801.1475</v>
          </cell>
          <cell r="AX157">
            <v>1351884959657.8948</v>
          </cell>
        </row>
        <row r="158">
          <cell r="AQ158">
            <v>2193003908.7647347</v>
          </cell>
          <cell r="AR158">
            <v>2193003908.7647347</v>
          </cell>
          <cell r="AV158">
            <v>4294868013714.3101</v>
          </cell>
          <cell r="AX158">
            <v>1400767242893.1292</v>
          </cell>
        </row>
        <row r="159">
          <cell r="AQ159">
            <v>2260058025.886322</v>
          </cell>
          <cell r="AR159">
            <v>2260058025.886322</v>
          </cell>
          <cell r="AV159">
            <v>4471589832527.3643</v>
          </cell>
          <cell r="AX159">
            <v>1455030948967.1934</v>
          </cell>
        </row>
        <row r="160">
          <cell r="AQ160">
            <v>2328118813.2802114</v>
          </cell>
          <cell r="AR160">
            <v>2328118813.2802114</v>
          </cell>
          <cell r="AV160">
            <v>4654789187091.8896</v>
          </cell>
          <cell r="AX160">
            <v>1511147010226.0754</v>
          </cell>
        </row>
        <row r="161">
          <cell r="AQ161">
            <v>2374126003.2231631</v>
          </cell>
          <cell r="AR161">
            <v>2374126003.2231631</v>
          </cell>
          <cell r="AV161">
            <v>4796578964089.8486</v>
          </cell>
          <cell r="AX161">
            <v>1553592186324.9438</v>
          </cell>
        </row>
        <row r="162">
          <cell r="AQ162">
            <v>2404338876.4714479</v>
          </cell>
          <cell r="AR162">
            <v>2404338876.4714479</v>
          </cell>
          <cell r="AV162">
            <v>4892284956163.5918</v>
          </cell>
          <cell r="AX162">
            <v>1580950224960.0393</v>
          </cell>
        </row>
        <row r="163">
          <cell r="AQ163">
            <v>2427031663.0572009</v>
          </cell>
          <cell r="AR163">
            <v>2427031663.0572009</v>
          </cell>
          <cell r="AV163">
            <v>4964663644184.7559</v>
          </cell>
          <cell r="AX163">
            <v>1602090083739.0454</v>
          </cell>
        </row>
        <row r="164">
          <cell r="AQ164">
            <v>2441940907.8318496</v>
          </cell>
          <cell r="AR164">
            <v>2441940907.8318496</v>
          </cell>
          <cell r="AV164">
            <v>5004459107754.6943</v>
          </cell>
          <cell r="AX164">
            <v>1612917878134.5493</v>
          </cell>
        </row>
        <row r="165">
          <cell r="AQ165">
            <v>2452964766.3854856</v>
          </cell>
          <cell r="AR165">
            <v>2452964766.3854856</v>
          </cell>
          <cell r="AV165">
            <v>5027051157039.9189</v>
          </cell>
          <cell r="AX165">
            <v>1618180966699.0942</v>
          </cell>
        </row>
        <row r="166">
          <cell r="AQ166">
            <v>2464021257.7983932</v>
          </cell>
          <cell r="AR166">
            <v>2464021257.7983932</v>
          </cell>
          <cell r="AV166">
            <v>5049710083377.4385</v>
          </cell>
          <cell r="AX166">
            <v>1623452266326.4299</v>
          </cell>
        </row>
      </sheetData>
      <sheetData sheetId="16">
        <row r="7">
          <cell r="AQ7">
            <v>5024.0910391711659</v>
          </cell>
          <cell r="AR7">
            <v>5024.0910391711659</v>
          </cell>
          <cell r="AV7">
            <v>1108282.2301211271</v>
          </cell>
          <cell r="AX7">
            <v>1995727.0858097109</v>
          </cell>
        </row>
        <row r="8">
          <cell r="AQ8">
            <v>7231.4917995896521</v>
          </cell>
          <cell r="AR8">
            <v>7231.4917995896521</v>
          </cell>
          <cell r="AV8">
            <v>1636713.830552584</v>
          </cell>
          <cell r="AX8">
            <v>2945490.9669557586</v>
          </cell>
        </row>
        <row r="9">
          <cell r="AQ9">
            <v>9957.0107473124863</v>
          </cell>
          <cell r="AR9">
            <v>9957.0107473124863</v>
          </cell>
          <cell r="AV9">
            <v>2326227.8012116961</v>
          </cell>
          <cell r="AX9">
            <v>4153566.5538107031</v>
          </cell>
        </row>
        <row r="10">
          <cell r="AQ10">
            <v>13382.321513670937</v>
          </cell>
          <cell r="AR10">
            <v>13382.321513670937</v>
          </cell>
          <cell r="AV10">
            <v>3223237.7375425361</v>
          </cell>
          <cell r="AX10">
            <v>5710866.0135024767</v>
          </cell>
        </row>
        <row r="11">
          <cell r="AQ11">
            <v>17626.73779396242</v>
          </cell>
          <cell r="AR11">
            <v>17626.73779396242</v>
          </cell>
          <cell r="AV11">
            <v>4371864.2824268779</v>
          </cell>
          <cell r="AX11">
            <v>7687271.4268620592</v>
          </cell>
        </row>
        <row r="12">
          <cell r="AQ12">
            <v>22822.92137785472</v>
          </cell>
          <cell r="AR12">
            <v>22822.92137785472</v>
          </cell>
          <cell r="AV12">
            <v>5822767.3781964546</v>
          </cell>
          <cell r="AX12">
            <v>10162128.109664256</v>
          </cell>
        </row>
        <row r="13">
          <cell r="AQ13">
            <v>29117.848508673931</v>
          </cell>
          <cell r="AR13">
            <v>29117.848508673931</v>
          </cell>
          <cell r="AV13">
            <v>7633800.7260492519</v>
          </cell>
          <cell r="AX13">
            <v>13225073.779916037</v>
          </cell>
        </row>
        <row r="14">
          <cell r="AQ14">
            <v>36436.170271537907</v>
          </cell>
          <cell r="AR14">
            <v>36436.170271537907</v>
          </cell>
          <cell r="AV14">
            <v>9838674.4139889814</v>
          </cell>
          <cell r="AX14">
            <v>16866899.551605709</v>
          </cell>
        </row>
        <row r="15">
          <cell r="AQ15">
            <v>44979.365227240065</v>
          </cell>
          <cell r="AR15">
            <v>44979.365227240065</v>
          </cell>
          <cell r="AV15">
            <v>12512235.188100979</v>
          </cell>
          <cell r="AX15">
            <v>21205161.491834354</v>
          </cell>
        </row>
        <row r="16">
          <cell r="AQ16">
            <v>54970.610102925384</v>
          </cell>
          <cell r="AR16">
            <v>54970.610102925384</v>
          </cell>
          <cell r="AV16">
            <v>15739708.730594719</v>
          </cell>
          <cell r="AX16">
            <v>26373521.401589312</v>
          </cell>
        </row>
        <row r="17">
          <cell r="AQ17">
            <v>66401.229183002448</v>
          </cell>
          <cell r="AR17">
            <v>66401.229183002448</v>
          </cell>
          <cell r="AV17">
            <v>19553954.998983819</v>
          </cell>
          <cell r="AX17">
            <v>32566551.970029227</v>
          </cell>
        </row>
        <row r="18">
          <cell r="AQ18">
            <v>75270.956833758697</v>
          </cell>
          <cell r="AR18">
            <v>75270.956833758697</v>
          </cell>
          <cell r="AV18">
            <v>22628865.528579284</v>
          </cell>
          <cell r="AX18">
            <v>37418573.791519821</v>
          </cell>
        </row>
        <row r="19">
          <cell r="AQ19">
            <v>85563.428576314385</v>
          </cell>
          <cell r="AR19">
            <v>85563.428576314385</v>
          </cell>
          <cell r="AV19">
            <v>26255238.917069461</v>
          </cell>
          <cell r="AX19">
            <v>43086794.18122524</v>
          </cell>
        </row>
        <row r="20">
          <cell r="AQ20">
            <v>95869.809946313413</v>
          </cell>
          <cell r="AR20">
            <v>95869.809946313413</v>
          </cell>
          <cell r="AV20">
            <v>29970289.379061583</v>
          </cell>
          <cell r="AX20">
            <v>48799971.984957919</v>
          </cell>
        </row>
        <row r="21">
          <cell r="AQ21">
            <v>107319.89510771286</v>
          </cell>
          <cell r="AR21">
            <v>107319.89510771286</v>
          </cell>
          <cell r="AV21">
            <v>34170479.757957473</v>
          </cell>
          <cell r="AX21">
            <v>55197629.218504384</v>
          </cell>
        </row>
        <row r="22">
          <cell r="AQ22">
            <v>119544.47693295238</v>
          </cell>
          <cell r="AR22">
            <v>119544.47693295238</v>
          </cell>
          <cell r="AV22">
            <v>38761109.443088867</v>
          </cell>
          <cell r="AX22">
            <v>62111694.411359467</v>
          </cell>
        </row>
        <row r="23">
          <cell r="AQ23">
            <v>134477.95698781495</v>
          </cell>
          <cell r="AR23">
            <v>134477.95698781495</v>
          </cell>
          <cell r="AV23">
            <v>44396499.059628174</v>
          </cell>
          <cell r="AX23">
            <v>70569636.308990195</v>
          </cell>
        </row>
        <row r="24">
          <cell r="AQ24">
            <v>149732.3464234109</v>
          </cell>
          <cell r="AR24">
            <v>149732.3464234109</v>
          </cell>
          <cell r="AV24">
            <v>50360624.74584423</v>
          </cell>
          <cell r="AX24">
            <v>79405026.784619838</v>
          </cell>
        </row>
        <row r="25">
          <cell r="AQ25">
            <v>165817.02384930977</v>
          </cell>
          <cell r="AR25">
            <v>165817.02384930977</v>
          </cell>
          <cell r="AV25">
            <v>56849926.596347518</v>
          </cell>
          <cell r="AX25">
            <v>88977395.41130884</v>
          </cell>
        </row>
        <row r="26">
          <cell r="AQ26">
            <v>182396.42090396711</v>
          </cell>
          <cell r="AR26">
            <v>182396.42090396711</v>
          </cell>
          <cell r="AV26">
            <v>63736053.58781343</v>
          </cell>
          <cell r="AX26">
            <v>99180579.799329266</v>
          </cell>
        </row>
        <row r="27">
          <cell r="AQ27">
            <v>200726.66113510926</v>
          </cell>
          <cell r="AR27">
            <v>200726.66113510926</v>
          </cell>
          <cell r="AV27">
            <v>71477529.423512504</v>
          </cell>
          <cell r="AX27">
            <v>110744446.15998307</v>
          </cell>
        </row>
        <row r="28">
          <cell r="AQ28">
            <v>220357.50833918274</v>
          </cell>
          <cell r="AR28">
            <v>220357.50833918274</v>
          </cell>
          <cell r="AV28">
            <v>79817524.086178914</v>
          </cell>
          <cell r="AX28">
            <v>123131740.51434505</v>
          </cell>
        </row>
        <row r="29">
          <cell r="AQ29">
            <v>240677.26107477085</v>
          </cell>
          <cell r="AR29">
            <v>240677.26107477085</v>
          </cell>
          <cell r="AV29">
            <v>88596076.987823293</v>
          </cell>
          <cell r="AX29">
            <v>136086091.03967333</v>
          </cell>
        </row>
        <row r="30">
          <cell r="AQ30">
            <v>262858.60044425924</v>
          </cell>
          <cell r="AR30">
            <v>262858.60044425924</v>
          </cell>
          <cell r="AV30">
            <v>98323709.835476145</v>
          </cell>
          <cell r="AX30">
            <v>150381150.10439193</v>
          </cell>
        </row>
        <row r="31">
          <cell r="AQ31">
            <v>286966.27258818084</v>
          </cell>
          <cell r="AR31">
            <v>286966.27258818084</v>
          </cell>
          <cell r="AV31">
            <v>108889740.18230762</v>
          </cell>
          <cell r="AX31">
            <v>166092968.33224213</v>
          </cell>
        </row>
        <row r="32">
          <cell r="AQ32">
            <v>313194.73103278712</v>
          </cell>
          <cell r="AR32">
            <v>313194.73103278712</v>
          </cell>
          <cell r="AV32">
            <v>120464633.63921966</v>
          </cell>
          <cell r="AX32">
            <v>183375487.67162314</v>
          </cell>
        </row>
        <row r="33">
          <cell r="AQ33">
            <v>340959.94273124146</v>
          </cell>
          <cell r="AR33">
            <v>340959.94273124146</v>
          </cell>
          <cell r="AV33">
            <v>132883416.20228843</v>
          </cell>
          <cell r="AX33">
            <v>201871887.35544723</v>
          </cell>
        </row>
        <row r="34">
          <cell r="AQ34">
            <v>372678.7759332764</v>
          </cell>
          <cell r="AR34">
            <v>372678.7759332764</v>
          </cell>
          <cell r="AV34">
            <v>147132346.11968631</v>
          </cell>
          <cell r="AX34">
            <v>222710534.13188004</v>
          </cell>
        </row>
        <row r="35">
          <cell r="AQ35">
            <v>414991.54999142431</v>
          </cell>
          <cell r="AR35">
            <v>414991.54999142431</v>
          </cell>
          <cell r="AV35">
            <v>165948815.34735915</v>
          </cell>
          <cell r="AX35">
            <v>249108836.56446657</v>
          </cell>
        </row>
        <row r="36">
          <cell r="AQ36">
            <v>460448.56235593127</v>
          </cell>
          <cell r="AR36">
            <v>460448.56235593127</v>
          </cell>
          <cell r="AV36">
            <v>186480642.62435031</v>
          </cell>
          <cell r="AX36">
            <v>277666375.19928896</v>
          </cell>
        </row>
        <row r="37">
          <cell r="AQ37">
            <v>514237.86724385177</v>
          </cell>
          <cell r="AR37">
            <v>514237.86724385177</v>
          </cell>
          <cell r="AV37">
            <v>210907078.06953055</v>
          </cell>
          <cell r="AX37">
            <v>311547258.36393297</v>
          </cell>
        </row>
        <row r="38">
          <cell r="AQ38">
            <v>572607.00147372938</v>
          </cell>
          <cell r="AR38">
            <v>572607.00147372938</v>
          </cell>
          <cell r="AV38">
            <v>237795760.47693333</v>
          </cell>
          <cell r="AX38">
            <v>348533390.0971334</v>
          </cell>
        </row>
        <row r="39">
          <cell r="AQ39">
            <v>636806.61127956165</v>
          </cell>
          <cell r="AR39">
            <v>636806.61127956165</v>
          </cell>
          <cell r="AV39">
            <v>267731946.22464898</v>
          </cell>
          <cell r="AX39">
            <v>389411192.42191422</v>
          </cell>
        </row>
        <row r="40">
          <cell r="AQ40">
            <v>706612.46155890008</v>
          </cell>
          <cell r="AR40">
            <v>706612.46155890008</v>
          </cell>
          <cell r="AV40">
            <v>300730664.02094853</v>
          </cell>
          <cell r="AX40">
            <v>434121668.24102885</v>
          </cell>
        </row>
        <row r="41">
          <cell r="AQ41">
            <v>773562.3471387173</v>
          </cell>
          <cell r="AR41">
            <v>773562.3471387173</v>
          </cell>
          <cell r="AV41">
            <v>333239214.36162615</v>
          </cell>
          <cell r="AX41">
            <v>479670975.49926567</v>
          </cell>
        </row>
        <row r="42">
          <cell r="AQ42">
            <v>840392.95523319219</v>
          </cell>
          <cell r="AR42">
            <v>840392.95523319219</v>
          </cell>
          <cell r="AV42">
            <v>366448071.35311908</v>
          </cell>
          <cell r="AX42">
            <v>526889338.82685089</v>
          </cell>
        </row>
        <row r="43">
          <cell r="AQ43">
            <v>912620.68794411095</v>
          </cell>
          <cell r="AR43">
            <v>912620.68794411095</v>
          </cell>
          <cell r="AV43">
            <v>402763220.77050734</v>
          </cell>
          <cell r="AX43">
            <v>578344564.42172384</v>
          </cell>
        </row>
        <row r="44">
          <cell r="AQ44">
            <v>988676.72520683217</v>
          </cell>
          <cell r="AR44">
            <v>988676.72520683217</v>
          </cell>
          <cell r="AV44">
            <v>441501867.58449227</v>
          </cell>
          <cell r="AX44">
            <v>633033722.35427856</v>
          </cell>
        </row>
        <row r="45">
          <cell r="AQ45">
            <v>1070399.1636795783</v>
          </cell>
          <cell r="AR45">
            <v>1070399.1636795783</v>
          </cell>
          <cell r="AV45">
            <v>483600883.83367389</v>
          </cell>
          <cell r="AX45">
            <v>692277468.51973128</v>
          </cell>
        </row>
        <row r="46">
          <cell r="AQ46">
            <v>1157082.1565111233</v>
          </cell>
          <cell r="AR46">
            <v>1157082.1565111233</v>
          </cell>
          <cell r="AV46">
            <v>528848154.99940223</v>
          </cell>
          <cell r="AX46">
            <v>756075764.62347603</v>
          </cell>
        </row>
        <row r="47">
          <cell r="AQ47">
            <v>1239766.8719240217</v>
          </cell>
          <cell r="AR47">
            <v>1239766.8719240217</v>
          </cell>
          <cell r="AV47">
            <v>573185360.27104259</v>
          </cell>
          <cell r="AX47">
            <v>817337758.83615637</v>
          </cell>
        </row>
        <row r="48">
          <cell r="AQ48">
            <v>1327827.4137488955</v>
          </cell>
          <cell r="AR48">
            <v>1327827.4137488955</v>
          </cell>
          <cell r="AV48">
            <v>620937763.85642743</v>
          </cell>
          <cell r="AX48">
            <v>883153759.08315587</v>
          </cell>
        </row>
        <row r="49">
          <cell r="AQ49">
            <v>1419462.9842017908</v>
          </cell>
          <cell r="AR49">
            <v>1419462.9842017908</v>
          </cell>
          <cell r="AV49">
            <v>671504317.41305363</v>
          </cell>
          <cell r="AX49">
            <v>952637649.1570313</v>
          </cell>
        </row>
        <row r="50">
          <cell r="AQ50">
            <v>1519229.0081909345</v>
          </cell>
          <cell r="AR50">
            <v>1519229.0081909345</v>
          </cell>
          <cell r="AV50">
            <v>727853700.20343995</v>
          </cell>
          <cell r="AX50">
            <v>1029591227.8706777</v>
          </cell>
        </row>
        <row r="51">
          <cell r="AQ51">
            <v>1630109.9863720981</v>
          </cell>
          <cell r="AR51">
            <v>1630109.9863720981</v>
          </cell>
          <cell r="AV51">
            <v>791056519.08920884</v>
          </cell>
          <cell r="AX51">
            <v>1113731704.7356944</v>
          </cell>
        </row>
        <row r="52">
          <cell r="AQ52">
            <v>1754196.3227809628</v>
          </cell>
          <cell r="AR52">
            <v>1754196.3227809628</v>
          </cell>
          <cell r="AV52">
            <v>862672348.03391552</v>
          </cell>
          <cell r="AX52">
            <v>1207627998.8264434</v>
          </cell>
        </row>
        <row r="53">
          <cell r="AQ53">
            <v>1879680.7583204051</v>
          </cell>
          <cell r="AR53">
            <v>1879680.7583204051</v>
          </cell>
          <cell r="AV53">
            <v>938167433.87274015</v>
          </cell>
          <cell r="AX53">
            <v>1303776810.1986585</v>
          </cell>
        </row>
        <row r="54">
          <cell r="AQ54">
            <v>2011960.0029653285</v>
          </cell>
          <cell r="AR54">
            <v>2011960.0029653285</v>
          </cell>
          <cell r="AV54">
            <v>1019419572.2719796</v>
          </cell>
          <cell r="AX54">
            <v>1405899727.9377589</v>
          </cell>
        </row>
        <row r="55">
          <cell r="AQ55">
            <v>2150165.1945364708</v>
          </cell>
          <cell r="AR55">
            <v>2150165.1945364708</v>
          </cell>
          <cell r="AV55">
            <v>1105813593.4128785</v>
          </cell>
          <cell r="AX55">
            <v>1513502803.3814762</v>
          </cell>
        </row>
        <row r="56">
          <cell r="AQ56">
            <v>2343793.8263529465</v>
          </cell>
          <cell r="AR56">
            <v>2343793.8263529465</v>
          </cell>
          <cell r="AV56">
            <v>1223373421.9550583</v>
          </cell>
          <cell r="AX56">
            <v>1660378137.7953849</v>
          </cell>
        </row>
        <row r="57">
          <cell r="AQ57">
            <v>2601944.8200113839</v>
          </cell>
          <cell r="AR57">
            <v>2601944.8200113839</v>
          </cell>
          <cell r="AV57">
            <v>1378227678.8274562</v>
          </cell>
          <cell r="AX57">
            <v>1854296430.9141853</v>
          </cell>
        </row>
        <row r="58">
          <cell r="AQ58">
            <v>2879844.4229830354</v>
          </cell>
          <cell r="AR58">
            <v>2879844.4229830354</v>
          </cell>
          <cell r="AV58">
            <v>1547846334.0569842</v>
          </cell>
          <cell r="AX58">
            <v>2064594498.3031979</v>
          </cell>
        </row>
        <row r="59">
          <cell r="AQ59">
            <v>3181374.6270579146</v>
          </cell>
          <cell r="AR59">
            <v>3181374.6270579146</v>
          </cell>
          <cell r="AV59">
            <v>1734913166.44785</v>
          </cell>
          <cell r="AX59">
            <v>2294404368.0914164</v>
          </cell>
        </row>
        <row r="60">
          <cell r="AQ60">
            <v>3431793.8580624508</v>
          </cell>
          <cell r="AR60">
            <v>3431793.8580624508</v>
          </cell>
          <cell r="AV60">
            <v>1898648599.679317</v>
          </cell>
          <cell r="AX60">
            <v>2483093481.1952863</v>
          </cell>
        </row>
        <row r="61">
          <cell r="AQ61">
            <v>3685504.2600161033</v>
          </cell>
          <cell r="AR61">
            <v>3685504.2600161033</v>
          </cell>
          <cell r="AV61">
            <v>2068408818.3248351</v>
          </cell>
          <cell r="AX61">
            <v>2673950818.1706114</v>
          </cell>
        </row>
        <row r="62">
          <cell r="AQ62">
            <v>3954093.1065024631</v>
          </cell>
          <cell r="AR62">
            <v>3954093.1065024631</v>
          </cell>
          <cell r="AV62">
            <v>2250909703.1559105</v>
          </cell>
          <cell r="AX62">
            <v>2876815205.4019136</v>
          </cell>
        </row>
        <row r="63">
          <cell r="AQ63">
            <v>4240161.8891698718</v>
          </cell>
          <cell r="AR63">
            <v>4240161.8891698718</v>
          </cell>
          <cell r="AV63">
            <v>2448389292.1559138</v>
          </cell>
          <cell r="AX63">
            <v>3094156649.5784383</v>
          </cell>
        </row>
        <row r="64">
          <cell r="AQ64">
            <v>4546173.6147668604</v>
          </cell>
          <cell r="AR64">
            <v>4546173.6147668604</v>
          </cell>
          <cell r="AV64">
            <v>2662969271.8583031</v>
          </cell>
          <cell r="AX64">
            <v>3328057895.6346445</v>
          </cell>
        </row>
        <row r="65">
          <cell r="AQ65">
            <v>4873235.0668222448</v>
          </cell>
          <cell r="AR65">
            <v>4873235.0668222448</v>
          </cell>
          <cell r="AV65">
            <v>2895438893.3908505</v>
          </cell>
          <cell r="AX65">
            <v>3578957558.1165962</v>
          </cell>
        </row>
        <row r="66">
          <cell r="AQ66">
            <v>5608934.6046545934</v>
          </cell>
          <cell r="AR66">
            <v>5608934.6046545934</v>
          </cell>
          <cell r="AV66">
            <v>3482377375.20508</v>
          </cell>
          <cell r="AX66">
            <v>4145814055.812191</v>
          </cell>
        </row>
        <row r="67">
          <cell r="AQ67">
            <v>6630569.2333119158</v>
          </cell>
          <cell r="AR67">
            <v>6630569.2333119158</v>
          </cell>
          <cell r="AV67">
            <v>4199953522.9363718</v>
          </cell>
          <cell r="AX67">
            <v>4692221076.8368711</v>
          </cell>
        </row>
        <row r="68">
          <cell r="AQ68">
            <v>7797434.5767227802</v>
          </cell>
          <cell r="AR68">
            <v>7797434.5767227802</v>
          </cell>
          <cell r="AV68">
            <v>5041482405.8150234</v>
          </cell>
          <cell r="AX68">
            <v>5304172924.9299259</v>
          </cell>
        </row>
        <row r="69">
          <cell r="AQ69">
            <v>9114083.7479229085</v>
          </cell>
          <cell r="AR69">
            <v>9114083.7479229085</v>
          </cell>
          <cell r="AV69">
            <v>6015731233.4271402</v>
          </cell>
          <cell r="AX69">
            <v>5978828105.6007776</v>
          </cell>
        </row>
        <row r="70">
          <cell r="AQ70">
            <v>10615822.098821213</v>
          </cell>
          <cell r="AR70">
            <v>10615822.098821213</v>
          </cell>
          <cell r="AV70">
            <v>7154917726.7345467</v>
          </cell>
          <cell r="AX70">
            <v>6735452065.0593967</v>
          </cell>
        </row>
        <row r="71">
          <cell r="AQ71">
            <v>12307510.544652727</v>
          </cell>
          <cell r="AR71">
            <v>12307510.544652727</v>
          </cell>
          <cell r="AV71">
            <v>8476220479.3856897</v>
          </cell>
          <cell r="AX71">
            <v>7590204640.9059668</v>
          </cell>
        </row>
        <row r="72">
          <cell r="AQ72">
            <v>14131096.510041319</v>
          </cell>
          <cell r="AR72">
            <v>14131096.510041319</v>
          </cell>
          <cell r="AV72">
            <v>9944413682.3934479</v>
          </cell>
          <cell r="AX72">
            <v>8519938009.7854633</v>
          </cell>
        </row>
        <row r="73">
          <cell r="AQ73">
            <v>16129999.370188672</v>
          </cell>
          <cell r="AR73">
            <v>16129999.370188672</v>
          </cell>
          <cell r="AV73">
            <v>11596436134.569725</v>
          </cell>
          <cell r="AX73">
            <v>9523198928.8106785</v>
          </cell>
        </row>
        <row r="74">
          <cell r="AQ74">
            <v>18341643.269345812</v>
          </cell>
          <cell r="AR74">
            <v>18341643.269345812</v>
          </cell>
          <cell r="AV74">
            <v>13470250035.235935</v>
          </cell>
          <cell r="AX74">
            <v>10618230533.927273</v>
          </cell>
        </row>
        <row r="75">
          <cell r="AQ75">
            <v>20881081.967929937</v>
          </cell>
          <cell r="AR75">
            <v>20881081.967929937</v>
          </cell>
          <cell r="AV75">
            <v>15660827018.220655</v>
          </cell>
          <cell r="AX75">
            <v>11878568781.671194</v>
          </cell>
        </row>
        <row r="76">
          <cell r="AQ76">
            <v>23654871.682124097</v>
          </cell>
          <cell r="AR76">
            <v>23654871.682124097</v>
          </cell>
          <cell r="AV76">
            <v>18114741499.460087</v>
          </cell>
          <cell r="AX76">
            <v>13258211982.248775</v>
          </cell>
        </row>
        <row r="77">
          <cell r="AQ77">
            <v>25797924.539855532</v>
          </cell>
          <cell r="AR77">
            <v>25797924.539855532</v>
          </cell>
          <cell r="AV77">
            <v>20198894119.139046</v>
          </cell>
          <cell r="AX77">
            <v>14600016690.565514</v>
          </cell>
        </row>
        <row r="78">
          <cell r="AQ78">
            <v>28104353.125415187</v>
          </cell>
          <cell r="AR78">
            <v>28104353.125415187</v>
          </cell>
          <cell r="AV78">
            <v>22497476939.866486</v>
          </cell>
          <cell r="AX78">
            <v>16060574570.351818</v>
          </cell>
        </row>
        <row r="79">
          <cell r="AQ79">
            <v>30729579.194481753</v>
          </cell>
          <cell r="AR79">
            <v>30729579.194481753</v>
          </cell>
          <cell r="AV79">
            <v>25160651556.193512</v>
          </cell>
          <cell r="AX79">
            <v>17710433542.654556</v>
          </cell>
        </row>
        <row r="80">
          <cell r="AQ80">
            <v>33656024.262645684</v>
          </cell>
          <cell r="AR80">
            <v>33656024.262645684</v>
          </cell>
          <cell r="AV80">
            <v>28213548837.167816</v>
          </cell>
          <cell r="AX80">
            <v>19567476633.584763</v>
          </cell>
        </row>
        <row r="81">
          <cell r="AQ81">
            <v>37091630.966594294</v>
          </cell>
          <cell r="AR81">
            <v>37091630.966594294</v>
          </cell>
          <cell r="AV81">
            <v>31599697349.929562</v>
          </cell>
          <cell r="AX81">
            <v>21524227842.081112</v>
          </cell>
        </row>
        <row r="82">
          <cell r="AQ82">
            <v>41235080.369178131</v>
          </cell>
          <cell r="AR82">
            <v>41235080.369178131</v>
          </cell>
          <cell r="AV82">
            <v>35654026350.215454</v>
          </cell>
          <cell r="AX82">
            <v>23760900222.293148</v>
          </cell>
        </row>
        <row r="83">
          <cell r="AQ83">
            <v>45899666.640430331</v>
          </cell>
          <cell r="AR83">
            <v>45899666.640430331</v>
          </cell>
          <cell r="AV83">
            <v>40292646760.256592</v>
          </cell>
          <cell r="AX83">
            <v>26273983848.481083</v>
          </cell>
        </row>
        <row r="84">
          <cell r="AQ84">
            <v>50809772.014126159</v>
          </cell>
          <cell r="AR84">
            <v>50809772.014126159</v>
          </cell>
          <cell r="AV84">
            <v>45201618129.969185</v>
          </cell>
          <cell r="AX84">
            <v>28824605949.073639</v>
          </cell>
        </row>
        <row r="85">
          <cell r="AQ85">
            <v>56121745.962327942</v>
          </cell>
          <cell r="AR85">
            <v>56121745.962327942</v>
          </cell>
          <cell r="AV85">
            <v>50547627845.839813</v>
          </cell>
          <cell r="AX85">
            <v>31521202980.266495</v>
          </cell>
        </row>
        <row r="86">
          <cell r="AQ86">
            <v>61771871.007760793</v>
          </cell>
          <cell r="AR86">
            <v>61771871.007760793</v>
          </cell>
          <cell r="AV86">
            <v>56330015936.590935</v>
          </cell>
          <cell r="AX86">
            <v>34375057773.048027</v>
          </cell>
        </row>
        <row r="87">
          <cell r="AQ87">
            <v>67566371.729418695</v>
          </cell>
          <cell r="AR87">
            <v>67566371.729418695</v>
          </cell>
          <cell r="AV87">
            <v>62556048559.831573</v>
          </cell>
          <cell r="AX87">
            <v>37525574404.214233</v>
          </cell>
        </row>
        <row r="88">
          <cell r="AQ88">
            <v>73768708.592467785</v>
          </cell>
          <cell r="AR88">
            <v>73768708.592467785</v>
          </cell>
          <cell r="AV88">
            <v>69375999317.602478</v>
          </cell>
          <cell r="AX88">
            <v>40948540639.177269</v>
          </cell>
        </row>
        <row r="89">
          <cell r="AQ89">
            <v>80995035.70630452</v>
          </cell>
          <cell r="AR89">
            <v>80995035.70630452</v>
          </cell>
          <cell r="AV89">
            <v>77385857186.592651</v>
          </cell>
          <cell r="AX89">
            <v>44805896696.407562</v>
          </cell>
        </row>
        <row r="90">
          <cell r="AQ90">
            <v>88935432.78825666</v>
          </cell>
          <cell r="AR90">
            <v>88935432.78825666</v>
          </cell>
          <cell r="AV90">
            <v>86312324163.884918</v>
          </cell>
          <cell r="AX90">
            <v>48985028327.367096</v>
          </cell>
        </row>
        <row r="91">
          <cell r="AQ91">
            <v>97583867.939622477</v>
          </cell>
          <cell r="AR91">
            <v>97583867.939622477</v>
          </cell>
          <cell r="AV91">
            <v>96085172207.678558</v>
          </cell>
          <cell r="AX91">
            <v>53637714017.266449</v>
          </cell>
        </row>
        <row r="92">
          <cell r="AQ92">
            <v>107066777.20258611</v>
          </cell>
          <cell r="AR92">
            <v>107066777.20258611</v>
          </cell>
          <cell r="AV92">
            <v>106981157972.02908</v>
          </cell>
          <cell r="AX92">
            <v>58808907490.860641</v>
          </cell>
        </row>
        <row r="93">
          <cell r="AQ93">
            <v>118527727.54116148</v>
          </cell>
          <cell r="AR93">
            <v>118527727.54116148</v>
          </cell>
          <cell r="AV93">
            <v>120274526516.85757</v>
          </cell>
          <cell r="AX93">
            <v>64653186945.042511</v>
          </cell>
        </row>
        <row r="94">
          <cell r="AQ94">
            <v>131549437.13758808</v>
          </cell>
          <cell r="AR94">
            <v>131549437.13758808</v>
          </cell>
          <cell r="AV94">
            <v>135606891555.90839</v>
          </cell>
          <cell r="AX94">
            <v>71024963625.072983</v>
          </cell>
        </row>
        <row r="95">
          <cell r="AQ95">
            <v>145567556.1033535</v>
          </cell>
          <cell r="AR95">
            <v>145567556.1033535</v>
          </cell>
          <cell r="AV95">
            <v>152427265874.73407</v>
          </cell>
          <cell r="AX95">
            <v>77787421786.903778</v>
          </cell>
        </row>
        <row r="96">
          <cell r="AQ96">
            <v>162430375.19018972</v>
          </cell>
          <cell r="AR96">
            <v>162430375.19018972</v>
          </cell>
          <cell r="AV96">
            <v>172914363164.19037</v>
          </cell>
          <cell r="AX96">
            <v>85581690064.439514</v>
          </cell>
        </row>
        <row r="97">
          <cell r="AQ97">
            <v>180861809.8221415</v>
          </cell>
          <cell r="AR97">
            <v>180861809.8221415</v>
          </cell>
          <cell r="AV97">
            <v>196497500760.80426</v>
          </cell>
          <cell r="AX97">
            <v>94085487418.039764</v>
          </cell>
        </row>
        <row r="98">
          <cell r="AQ98">
            <v>200259400.29246777</v>
          </cell>
          <cell r="AR98">
            <v>200259400.29246777</v>
          </cell>
          <cell r="AV98">
            <v>222430344835.68961</v>
          </cell>
          <cell r="AX98">
            <v>103421833849.70325</v>
          </cell>
        </row>
        <row r="99">
          <cell r="AQ99">
            <v>221576358.08995831</v>
          </cell>
          <cell r="AR99">
            <v>221576358.08995831</v>
          </cell>
          <cell r="AV99">
            <v>252110695537.97305</v>
          </cell>
          <cell r="AX99">
            <v>113927995009.22125</v>
          </cell>
        </row>
        <row r="100">
          <cell r="AQ100">
            <v>244839281.86428335</v>
          </cell>
          <cell r="AR100">
            <v>244839281.86428335</v>
          </cell>
          <cell r="AV100">
            <v>285605923279.87964</v>
          </cell>
          <cell r="AX100">
            <v>125503720685.14255</v>
          </cell>
        </row>
        <row r="101">
          <cell r="AQ101">
            <v>267982471.96993387</v>
          </cell>
          <cell r="AR101">
            <v>267982471.96993387</v>
          </cell>
          <cell r="AV101">
            <v>319635492407.17041</v>
          </cell>
          <cell r="AX101">
            <v>137000008348.95523</v>
          </cell>
        </row>
        <row r="102">
          <cell r="AQ102">
            <v>291494513.15852869</v>
          </cell>
          <cell r="AR102">
            <v>291494513.15852869</v>
          </cell>
          <cell r="AV102">
            <v>354285818998.16278</v>
          </cell>
          <cell r="AX102">
            <v>148741883066.87161</v>
          </cell>
        </row>
        <row r="103">
          <cell r="AQ103">
            <v>316919084.77668804</v>
          </cell>
          <cell r="AR103">
            <v>316919084.77668804</v>
          </cell>
          <cell r="AV103">
            <v>390161362342.4845</v>
          </cell>
          <cell r="AX103">
            <v>160139933826.60065</v>
          </cell>
        </row>
        <row r="104">
          <cell r="AQ104">
            <v>344137064.09417129</v>
          </cell>
          <cell r="AR104">
            <v>344137064.09417129</v>
          </cell>
          <cell r="AV104">
            <v>428173537355.1366</v>
          </cell>
          <cell r="AX104">
            <v>171739049159.44562</v>
          </cell>
        </row>
        <row r="105">
          <cell r="AQ105">
            <v>373207281.02063209</v>
          </cell>
          <cell r="AR105">
            <v>373207281.02063209</v>
          </cell>
          <cell r="AV105">
            <v>469260755410.20447</v>
          </cell>
          <cell r="AX105">
            <v>184004719363.01154</v>
          </cell>
        </row>
        <row r="106">
          <cell r="AQ106">
            <v>404174374.56800079</v>
          </cell>
          <cell r="AR106">
            <v>404174374.56800079</v>
          </cell>
          <cell r="AV106">
            <v>513510330119.59344</v>
          </cell>
          <cell r="AX106">
            <v>196919022560.95883</v>
          </cell>
        </row>
        <row r="107">
          <cell r="AQ107">
            <v>425572907.01652014</v>
          </cell>
          <cell r="AR107">
            <v>425572907.01652014</v>
          </cell>
          <cell r="AV107">
            <v>546254715288.80548</v>
          </cell>
          <cell r="AX107">
            <v>206563687813.34216</v>
          </cell>
        </row>
        <row r="108">
          <cell r="AQ108">
            <v>447404369.23253071</v>
          </cell>
          <cell r="AR108">
            <v>447404369.23253071</v>
          </cell>
          <cell r="AV108">
            <v>580157709266.6123</v>
          </cell>
          <cell r="AX108">
            <v>216411423078.25043</v>
          </cell>
        </row>
        <row r="109">
          <cell r="AQ109">
            <v>470858443.13837844</v>
          </cell>
          <cell r="AR109">
            <v>470858443.13837844</v>
          </cell>
          <cell r="AV109">
            <v>616800428072.41382</v>
          </cell>
          <cell r="AX109">
            <v>226920143772.27777</v>
          </cell>
        </row>
        <row r="110">
          <cell r="AQ110">
            <v>496048422.19197345</v>
          </cell>
          <cell r="AR110">
            <v>496048422.19197345</v>
          </cell>
          <cell r="AV110">
            <v>656406512147.94934</v>
          </cell>
          <cell r="AX110">
            <v>238066844297.59525</v>
          </cell>
        </row>
        <row r="111">
          <cell r="AQ111">
            <v>522802855.23278177</v>
          </cell>
          <cell r="AR111">
            <v>522802855.23278177</v>
          </cell>
          <cell r="AV111">
            <v>698868561641.06274</v>
          </cell>
          <cell r="AX111">
            <v>249886175514.87506</v>
          </cell>
        </row>
        <row r="112">
          <cell r="AQ112">
            <v>550343341.03863692</v>
          </cell>
          <cell r="AR112">
            <v>550343341.03863692</v>
          </cell>
          <cell r="AV112">
            <v>743162547769.65442</v>
          </cell>
          <cell r="AX112">
            <v>261951896329.47903</v>
          </cell>
        </row>
        <row r="113">
          <cell r="AQ113">
            <v>576106353.68667531</v>
          </cell>
          <cell r="AR113">
            <v>576106353.68667531</v>
          </cell>
          <cell r="AV113">
            <v>785819271740.00647</v>
          </cell>
          <cell r="AX113">
            <v>274044172742.50397</v>
          </cell>
        </row>
        <row r="114">
          <cell r="AQ114">
            <v>600961998.88043523</v>
          </cell>
          <cell r="AR114">
            <v>600961998.88043523</v>
          </cell>
          <cell r="AV114">
            <v>827808646585.37256</v>
          </cell>
          <cell r="AX114">
            <v>285934750745.43555</v>
          </cell>
        </row>
        <row r="115">
          <cell r="AQ115">
            <v>627267977.5409615</v>
          </cell>
          <cell r="AR115">
            <v>627267977.5409615</v>
          </cell>
          <cell r="AV115">
            <v>872592717396.44165</v>
          </cell>
          <cell r="AX115">
            <v>298551707259.52148</v>
          </cell>
        </row>
        <row r="116">
          <cell r="AQ116">
            <v>654807410.37472868</v>
          </cell>
          <cell r="AR116">
            <v>654807410.37472868</v>
          </cell>
          <cell r="AV116">
            <v>919897857204.29578</v>
          </cell>
          <cell r="AX116">
            <v>311781427709.4046</v>
          </cell>
        </row>
        <row r="117">
          <cell r="AQ117">
            <v>677669628.91782367</v>
          </cell>
          <cell r="AR117">
            <v>677669628.91782367</v>
          </cell>
          <cell r="AV117">
            <v>961382669809.02063</v>
          </cell>
          <cell r="AX117">
            <v>324492618224.35559</v>
          </cell>
        </row>
        <row r="118">
          <cell r="AQ118">
            <v>702783439.75206029</v>
          </cell>
          <cell r="AR118">
            <v>702783439.75206029</v>
          </cell>
          <cell r="AV118">
            <v>1005408776724.7219</v>
          </cell>
          <cell r="AX118">
            <v>338422272376.09741</v>
          </cell>
        </row>
        <row r="119">
          <cell r="AQ119">
            <v>729806710.38756979</v>
          </cell>
          <cell r="AR119">
            <v>729806710.38756979</v>
          </cell>
          <cell r="AV119">
            <v>1052063748452.937</v>
          </cell>
          <cell r="AX119">
            <v>353388662357.40802</v>
          </cell>
        </row>
        <row r="120">
          <cell r="AQ120">
            <v>757063144.79995501</v>
          </cell>
          <cell r="AR120">
            <v>757063144.79995501</v>
          </cell>
          <cell r="AV120">
            <v>1099622843789.4189</v>
          </cell>
          <cell r="AX120">
            <v>368639948788.28131</v>
          </cell>
        </row>
        <row r="121">
          <cell r="AQ121">
            <v>784744065.84908271</v>
          </cell>
          <cell r="AR121">
            <v>784744065.84908271</v>
          </cell>
          <cell r="AV121">
            <v>1148428731296.2139</v>
          </cell>
          <cell r="AX121">
            <v>384300300476.95605</v>
          </cell>
        </row>
        <row r="122">
          <cell r="AQ122">
            <v>814405224.29500997</v>
          </cell>
          <cell r="AR122">
            <v>814405224.29500997</v>
          </cell>
          <cell r="AV122">
            <v>1200792247836.7546</v>
          </cell>
          <cell r="AX122">
            <v>400994545115.44226</v>
          </cell>
        </row>
        <row r="123">
          <cell r="AQ123">
            <v>842586135.54057324</v>
          </cell>
          <cell r="AR123">
            <v>842586135.54057324</v>
          </cell>
          <cell r="AV123">
            <v>1251662605522.9329</v>
          </cell>
          <cell r="AX123">
            <v>417531031020.67981</v>
          </cell>
        </row>
        <row r="124">
          <cell r="AQ124">
            <v>871858520.96597481</v>
          </cell>
          <cell r="AR124">
            <v>871858520.96597481</v>
          </cell>
          <cell r="AV124">
            <v>1304882599678.0398</v>
          </cell>
          <cell r="AX124">
            <v>434816632565.76294</v>
          </cell>
        </row>
        <row r="125">
          <cell r="AQ125">
            <v>901732722.68959248</v>
          </cell>
          <cell r="AR125">
            <v>901732722.68959248</v>
          </cell>
          <cell r="AV125">
            <v>1359698593985.7583</v>
          </cell>
          <cell r="AX125">
            <v>452613522052.08691</v>
          </cell>
        </row>
        <row r="126">
          <cell r="AQ126">
            <v>932634938.40379238</v>
          </cell>
          <cell r="AR126">
            <v>932634938.40379238</v>
          </cell>
          <cell r="AV126">
            <v>1416781508127.4539</v>
          </cell>
          <cell r="AX126">
            <v>471142072990.23517</v>
          </cell>
        </row>
        <row r="127">
          <cell r="AQ127">
            <v>962635746.34418571</v>
          </cell>
          <cell r="AR127">
            <v>962635746.34418571</v>
          </cell>
          <cell r="AV127">
            <v>1473217666390.801</v>
          </cell>
          <cell r="AX127">
            <v>489645243963.46381</v>
          </cell>
        </row>
        <row r="128">
          <cell r="AQ128">
            <v>994294813.96765161</v>
          </cell>
          <cell r="AR128">
            <v>994294813.96765161</v>
          </cell>
          <cell r="AV128">
            <v>1533042143056.7224</v>
          </cell>
          <cell r="AX128">
            <v>509253088180.47443</v>
          </cell>
        </row>
        <row r="129">
          <cell r="AQ129">
            <v>1026874719.3522797</v>
          </cell>
          <cell r="AR129">
            <v>1026874719.3522797</v>
          </cell>
          <cell r="AV129">
            <v>1595002767486.8508</v>
          </cell>
          <cell r="AX129">
            <v>529579477830.00385</v>
          </cell>
        </row>
        <row r="130">
          <cell r="AQ130">
            <v>1060474133.4370048</v>
          </cell>
          <cell r="AR130">
            <v>1060474133.4370048</v>
          </cell>
          <cell r="AV130">
            <v>1659340111635.7332</v>
          </cell>
          <cell r="AX130">
            <v>550731637245.44702</v>
          </cell>
        </row>
        <row r="131">
          <cell r="AQ131">
            <v>1093102323.6167893</v>
          </cell>
          <cell r="AR131">
            <v>1093102323.6167893</v>
          </cell>
          <cell r="AV131">
            <v>1723082553111.4133</v>
          </cell>
          <cell r="AX131">
            <v>571842540558.16797</v>
          </cell>
        </row>
        <row r="132">
          <cell r="AQ132">
            <v>1126409997.3123324</v>
          </cell>
          <cell r="AR132">
            <v>1126409997.3123324</v>
          </cell>
          <cell r="AV132">
            <v>1788527783086.0894</v>
          </cell>
          <cell r="AX132">
            <v>593576609308.74011</v>
          </cell>
        </row>
        <row r="133">
          <cell r="AQ133">
            <v>1162403625.8148632</v>
          </cell>
          <cell r="AR133">
            <v>1162403625.8148632</v>
          </cell>
          <cell r="AV133">
            <v>1859037343079.741</v>
          </cell>
          <cell r="AX133">
            <v>616992316080.40344</v>
          </cell>
        </row>
        <row r="134">
          <cell r="AQ134">
            <v>1200344329.0829239</v>
          </cell>
          <cell r="AR134">
            <v>1200344329.0829239</v>
          </cell>
          <cell r="AV134">
            <v>1933553729193.0549</v>
          </cell>
          <cell r="AX134">
            <v>641738929607.4668</v>
          </cell>
        </row>
        <row r="135">
          <cell r="AQ135">
            <v>1240298071.6117792</v>
          </cell>
          <cell r="AR135">
            <v>1240298071.6117792</v>
          </cell>
          <cell r="AV135">
            <v>2012255130270.4963</v>
          </cell>
          <cell r="AX135">
            <v>667875679150.08679</v>
          </cell>
        </row>
        <row r="136">
          <cell r="AQ136">
            <v>1281628632.0465281</v>
          </cell>
          <cell r="AR136">
            <v>1281628632.0465281</v>
          </cell>
          <cell r="AV136">
            <v>2094246569062.0139</v>
          </cell>
          <cell r="AX136">
            <v>695105601986.422</v>
          </cell>
        </row>
        <row r="137">
          <cell r="AQ137">
            <v>1323855615.5745053</v>
          </cell>
          <cell r="AR137">
            <v>1323855615.5745053</v>
          </cell>
          <cell r="AV137">
            <v>2178792237653.4111</v>
          </cell>
          <cell r="AX137">
            <v>723213611734.54041</v>
          </cell>
        </row>
        <row r="138">
          <cell r="AQ138">
            <v>1367507903.1148322</v>
          </cell>
          <cell r="AR138">
            <v>1367507903.1148322</v>
          </cell>
          <cell r="AV138">
            <v>2266741366863.1328</v>
          </cell>
          <cell r="AX138">
            <v>752454801220.99658</v>
          </cell>
        </row>
        <row r="139">
          <cell r="AQ139">
            <v>1409298058.7999957</v>
          </cell>
          <cell r="AR139">
            <v>1409298058.7999957</v>
          </cell>
          <cell r="AV139">
            <v>2354683603140.9941</v>
          </cell>
          <cell r="AX139">
            <v>781025670332.04529</v>
          </cell>
        </row>
        <row r="140">
          <cell r="AQ140">
            <v>1448415141.323072</v>
          </cell>
          <cell r="AR140">
            <v>1448415141.323072</v>
          </cell>
          <cell r="AV140">
            <v>2442067833067.9653</v>
          </cell>
          <cell r="AX140">
            <v>808466135889.81152</v>
          </cell>
        </row>
        <row r="141">
          <cell r="AQ141">
            <v>1489490883.3136673</v>
          </cell>
          <cell r="AR141">
            <v>1489490883.3136673</v>
          </cell>
          <cell r="AV141">
            <v>2534204333815.4253</v>
          </cell>
          <cell r="AX141">
            <v>837372446569.8136</v>
          </cell>
        </row>
        <row r="142">
          <cell r="AQ142">
            <v>1531860582.5864346</v>
          </cell>
          <cell r="AR142">
            <v>1531860582.5864346</v>
          </cell>
          <cell r="AV142">
            <v>2629952356288.9922</v>
          </cell>
          <cell r="AX142">
            <v>867360029261.60864</v>
          </cell>
        </row>
        <row r="143">
          <cell r="AQ143">
            <v>1575547500.1769025</v>
          </cell>
          <cell r="AR143">
            <v>1575547500.1769025</v>
          </cell>
          <cell r="AV143">
            <v>2729422784753.1831</v>
          </cell>
          <cell r="AX143">
            <v>898459233440.83655</v>
          </cell>
        </row>
        <row r="144">
          <cell r="AQ144">
            <v>1620090558.5386095</v>
          </cell>
          <cell r="AR144">
            <v>1620090558.5386095</v>
          </cell>
          <cell r="AV144">
            <v>2831856602051.7573</v>
          </cell>
          <cell r="AX144">
            <v>930414370199.67932</v>
          </cell>
        </row>
        <row r="145">
          <cell r="AQ145">
            <v>1666253500.4282064</v>
          </cell>
          <cell r="AR145">
            <v>1666253500.4282064</v>
          </cell>
          <cell r="AV145">
            <v>2938440225495.1289</v>
          </cell>
          <cell r="AX145">
            <v>963609652681.17944</v>
          </cell>
        </row>
        <row r="146">
          <cell r="AQ146">
            <v>1711788355.5202174</v>
          </cell>
          <cell r="AR146">
            <v>1711788355.5202174</v>
          </cell>
          <cell r="AV146">
            <v>3045481066928.5952</v>
          </cell>
          <cell r="AX146">
            <v>996829429078.69751</v>
          </cell>
        </row>
        <row r="147">
          <cell r="AQ147">
            <v>1761106430.4331124</v>
          </cell>
          <cell r="AR147">
            <v>1761106430.4331124</v>
          </cell>
          <cell r="AV147">
            <v>3161134039486.4678</v>
          </cell>
          <cell r="AX147">
            <v>1032241129747.7416</v>
          </cell>
        </row>
        <row r="148">
          <cell r="AQ148">
            <v>1813826915.9717917</v>
          </cell>
          <cell r="AR148">
            <v>1813826915.9717917</v>
          </cell>
          <cell r="AV148">
            <v>3287371965559.666</v>
          </cell>
          <cell r="AX148">
            <v>1070772750591.5607</v>
          </cell>
        </row>
        <row r="149">
          <cell r="AQ149">
            <v>1868496400.06038</v>
          </cell>
          <cell r="AR149">
            <v>1868496400.06038</v>
          </cell>
          <cell r="AV149">
            <v>3419309876454.0806</v>
          </cell>
          <cell r="AX149">
            <v>1110963663783.1846</v>
          </cell>
        </row>
        <row r="150">
          <cell r="AQ150">
            <v>1923784141.2111585</v>
          </cell>
          <cell r="AR150">
            <v>1923784141.2111585</v>
          </cell>
          <cell r="AV150">
            <v>3554525755781.1099</v>
          </cell>
          <cell r="AX150">
            <v>1152016480760.8081</v>
          </cell>
        </row>
        <row r="151">
          <cell r="AQ151">
            <v>1981202768.3811114</v>
          </cell>
          <cell r="AR151">
            <v>1981202768.3811114</v>
          </cell>
          <cell r="AV151">
            <v>3695866978381.3242</v>
          </cell>
          <cell r="AX151">
            <v>1194845300455.447</v>
          </cell>
        </row>
        <row r="152">
          <cell r="AQ152">
            <v>2038489560.6601183</v>
          </cell>
          <cell r="AR152">
            <v>2038489560.6601183</v>
          </cell>
          <cell r="AV152">
            <v>3839202631143.0186</v>
          </cell>
          <cell r="AX152">
            <v>1238104720075.3081</v>
          </cell>
        </row>
        <row r="153">
          <cell r="AQ153">
            <v>2097202068.6019907</v>
          </cell>
          <cell r="AR153">
            <v>2097202068.6019907</v>
          </cell>
          <cell r="AV153">
            <v>3987543383005.1782</v>
          </cell>
          <cell r="AX153">
            <v>1282760046091.0088</v>
          </cell>
        </row>
        <row r="154">
          <cell r="AQ154">
            <v>2163277169.9132652</v>
          </cell>
          <cell r="AR154">
            <v>2163277169.9132652</v>
          </cell>
          <cell r="AV154">
            <v>4152370069492.0278</v>
          </cell>
          <cell r="AX154">
            <v>1332485105861.6094</v>
          </cell>
        </row>
        <row r="155">
          <cell r="AQ155">
            <v>2235422630.4824452</v>
          </cell>
          <cell r="AR155">
            <v>2235422630.4824452</v>
          </cell>
          <cell r="AV155">
            <v>4331572656378.8335</v>
          </cell>
          <cell r="AX155">
            <v>1386566996255.0676</v>
          </cell>
        </row>
        <row r="156">
          <cell r="AQ156">
            <v>2309487051.8791814</v>
          </cell>
          <cell r="AR156">
            <v>2309487051.8791814</v>
          </cell>
          <cell r="AV156">
            <v>4517383966227.6064</v>
          </cell>
          <cell r="AX156">
            <v>1442493378227.5647</v>
          </cell>
        </row>
        <row r="157">
          <cell r="AQ157">
            <v>2380149372.294733</v>
          </cell>
          <cell r="AR157">
            <v>2380149372.294733</v>
          </cell>
          <cell r="AV157">
            <v>4703974749827.4199</v>
          </cell>
          <cell r="AX157">
            <v>1498486370750.9404</v>
          </cell>
        </row>
        <row r="158">
          <cell r="AQ158">
            <v>2456337073.0595946</v>
          </cell>
          <cell r="AR158">
            <v>2456337073.0595946</v>
          </cell>
          <cell r="AV158">
            <v>4912286599169.29</v>
          </cell>
          <cell r="AX158">
            <v>1561115277127.1055</v>
          </cell>
        </row>
        <row r="159">
          <cell r="AQ159">
            <v>2535991140.1503038</v>
          </cell>
          <cell r="AR159">
            <v>2535991140.1503038</v>
          </cell>
          <cell r="AV159">
            <v>5131607808739.9277</v>
          </cell>
          <cell r="AX159">
            <v>1626936684112.1921</v>
          </cell>
        </row>
        <row r="160">
          <cell r="AQ160">
            <v>2579952527.4256349</v>
          </cell>
          <cell r="AR160">
            <v>2579952527.4256349</v>
          </cell>
          <cell r="AV160">
            <v>5254210001875.0537</v>
          </cell>
          <cell r="AX160">
            <v>1661854447302.344</v>
          </cell>
        </row>
        <row r="161">
          <cell r="AQ161">
            <v>2609833906.6549697</v>
          </cell>
          <cell r="AR161">
            <v>2609833906.6549697</v>
          </cell>
          <cell r="AV161">
            <v>5344183207791.9326</v>
          </cell>
          <cell r="AX161">
            <v>1686311068356.2026</v>
          </cell>
        </row>
        <row r="162">
          <cell r="AQ162">
            <v>2625067537.5575852</v>
          </cell>
          <cell r="AR162">
            <v>2625067537.5575852</v>
          </cell>
          <cell r="AV162">
            <v>5379754728981.2871</v>
          </cell>
          <cell r="AX162">
            <v>1695007232366.6797</v>
          </cell>
        </row>
        <row r="163">
          <cell r="AQ163">
            <v>2637739520.5461159</v>
          </cell>
          <cell r="AR163">
            <v>2637739520.5461159</v>
          </cell>
          <cell r="AV163">
            <v>5405724407640.124</v>
          </cell>
          <cell r="AX163">
            <v>1700917636547.1208</v>
          </cell>
        </row>
        <row r="164">
          <cell r="AQ164">
            <v>2650451823.3260074</v>
          </cell>
          <cell r="AR164">
            <v>2650451823.3260074</v>
          </cell>
          <cell r="AV164">
            <v>5431776716778.042</v>
          </cell>
          <cell r="AX164">
            <v>1706838214055.4653</v>
          </cell>
        </row>
        <row r="165">
          <cell r="AQ165">
            <v>2663204510.5348096</v>
          </cell>
          <cell r="AR165">
            <v>2663204510.5348096</v>
          </cell>
          <cell r="AV165">
            <v>5457911788861.79</v>
          </cell>
          <cell r="AX165">
            <v>1712768965494.7168</v>
          </cell>
        </row>
        <row r="166">
          <cell r="AQ166">
            <v>2675997364.0262666</v>
          </cell>
          <cell r="AR166">
            <v>2675997364.0262666</v>
          </cell>
          <cell r="AV166">
            <v>5484129176827.3057</v>
          </cell>
          <cell r="AX166">
            <v>1718709554461.2466</v>
          </cell>
        </row>
      </sheetData>
      <sheetData sheetId="17">
        <row r="7">
          <cell r="AQ7">
            <v>5050.9256418891864</v>
          </cell>
          <cell r="AR7">
            <v>5050.9256418891864</v>
          </cell>
          <cell r="AV7">
            <v>1113388.372943969</v>
          </cell>
          <cell r="AX7">
            <v>2003470.4619825557</v>
          </cell>
        </row>
        <row r="8">
          <cell r="AQ8">
            <v>7397.3177309029397</v>
          </cell>
          <cell r="AR8">
            <v>7397.3177309029397</v>
          </cell>
          <cell r="AV8">
            <v>1676294.3114747356</v>
          </cell>
          <cell r="AX8">
            <v>3008606.1078884862</v>
          </cell>
        </row>
        <row r="9">
          <cell r="AQ9">
            <v>10350.631026250954</v>
          </cell>
          <cell r="AR9">
            <v>10350.631026250954</v>
          </cell>
          <cell r="AV9">
            <v>2424310.9942273959</v>
          </cell>
          <cell r="AX9">
            <v>4311006.2061526794</v>
          </cell>
        </row>
        <row r="10">
          <cell r="AQ10">
            <v>14112.250725489957</v>
          </cell>
          <cell r="AR10">
            <v>14112.250725489957</v>
          </cell>
          <cell r="AV10">
            <v>3411732.6408748841</v>
          </cell>
          <cell r="AX10">
            <v>6011947.0211625425</v>
          </cell>
        </row>
        <row r="11">
          <cell r="AQ11">
            <v>18830.337404706272</v>
          </cell>
          <cell r="AR11">
            <v>18830.337404706272</v>
          </cell>
          <cell r="AV11">
            <v>4692968.8520458695</v>
          </cell>
          <cell r="AX11">
            <v>8196152.5317297</v>
          </cell>
        </row>
        <row r="12">
          <cell r="AQ12">
            <v>24670.969227281061</v>
          </cell>
          <cell r="AR12">
            <v>24670.969227281061</v>
          </cell>
          <cell r="AV12">
            <v>6331082.651681493</v>
          </cell>
          <cell r="AX12">
            <v>10960561.349928923</v>
          </cell>
        </row>
        <row r="13">
          <cell r="AQ13">
            <v>31768.274837669705</v>
          </cell>
          <cell r="AR13">
            <v>31768.274837669705</v>
          </cell>
          <cell r="AV13">
            <v>8391953.7204032503</v>
          </cell>
          <cell r="AX13">
            <v>14392239.663530461</v>
          </cell>
        </row>
        <row r="14">
          <cell r="AQ14">
            <v>40041.958378770039</v>
          </cell>
          <cell r="AR14">
            <v>40041.958378770039</v>
          </cell>
          <cell r="AV14">
            <v>10919250.740248147</v>
          </cell>
          <cell r="AX14">
            <v>18482490.644330561</v>
          </cell>
        </row>
        <row r="15">
          <cell r="AQ15">
            <v>49869.227710498744</v>
          </cell>
          <cell r="AR15">
            <v>49869.227710498744</v>
          </cell>
          <cell r="AV15">
            <v>14024672.492407611</v>
          </cell>
          <cell r="AX15">
            <v>23433465.549648643</v>
          </cell>
        </row>
        <row r="16">
          <cell r="AQ16">
            <v>61451.336382512425</v>
          </cell>
          <cell r="AR16">
            <v>61451.336382512425</v>
          </cell>
          <cell r="AV16">
            <v>17806308.576343667</v>
          </cell>
          <cell r="AX16">
            <v>29374177.824011106</v>
          </cell>
        </row>
        <row r="17">
          <cell r="AQ17">
            <v>74528.616608248922</v>
          </cell>
          <cell r="AR17">
            <v>74528.616608248922</v>
          </cell>
          <cell r="AV17">
            <v>22231627.163168546</v>
          </cell>
          <cell r="AX17">
            <v>36481469.010815442</v>
          </cell>
        </row>
        <row r="18">
          <cell r="AQ18">
            <v>84514.990146059645</v>
          </cell>
          <cell r="AR18">
            <v>84514.990146059645</v>
          </cell>
          <cell r="AV18">
            <v>25768449.283566989</v>
          </cell>
          <cell r="AX18">
            <v>42010912.771470279</v>
          </cell>
        </row>
        <row r="19">
          <cell r="AQ19">
            <v>95335.480736084428</v>
          </cell>
          <cell r="AR19">
            <v>95335.480736084428</v>
          </cell>
          <cell r="AV19">
            <v>29662438.119533572</v>
          </cell>
          <cell r="AX19">
            <v>48012746.776813224</v>
          </cell>
        </row>
        <row r="20">
          <cell r="AQ20">
            <v>106790.79432029296</v>
          </cell>
          <cell r="AR20">
            <v>106790.79432029296</v>
          </cell>
          <cell r="AV20">
            <v>33878165.563930109</v>
          </cell>
          <cell r="AX20">
            <v>54421425.093437925</v>
          </cell>
        </row>
        <row r="21">
          <cell r="AQ21">
            <v>119186.87326407392</v>
          </cell>
          <cell r="AR21">
            <v>119186.87326407392</v>
          </cell>
          <cell r="AV21">
            <v>38545575.030835107</v>
          </cell>
          <cell r="AX21">
            <v>61435257.855380818</v>
          </cell>
        </row>
        <row r="22">
          <cell r="AQ22">
            <v>135769.7409314937</v>
          </cell>
          <cell r="AR22">
            <v>135769.7409314937</v>
          </cell>
          <cell r="AV22">
            <v>44754401.483303562</v>
          </cell>
          <cell r="AX22">
            <v>70763117.208116516</v>
          </cell>
        </row>
        <row r="23">
          <cell r="AQ23">
            <v>150942.85728560737</v>
          </cell>
          <cell r="AR23">
            <v>150942.85728560737</v>
          </cell>
          <cell r="AV23">
            <v>50737454.735595092</v>
          </cell>
          <cell r="AX23">
            <v>79577279.626796186</v>
          </cell>
        </row>
        <row r="24">
          <cell r="AQ24">
            <v>167611.33476866316</v>
          </cell>
          <cell r="AR24">
            <v>167611.33476866316</v>
          </cell>
          <cell r="AV24">
            <v>57471877.897512302</v>
          </cell>
          <cell r="AX24">
            <v>89474328.036534816</v>
          </cell>
        </row>
        <row r="25">
          <cell r="AQ25">
            <v>185063.49746285661</v>
          </cell>
          <cell r="AR25">
            <v>185063.49746285661</v>
          </cell>
          <cell r="AV25">
            <v>64707928.65138489</v>
          </cell>
          <cell r="AX25">
            <v>100096351.41856097</v>
          </cell>
        </row>
        <row r="26">
          <cell r="AQ26">
            <v>202663.7423528065</v>
          </cell>
          <cell r="AR26">
            <v>202663.7423528065</v>
          </cell>
          <cell r="AV26">
            <v>72247253.637459859</v>
          </cell>
          <cell r="AX26">
            <v>111282020.02625901</v>
          </cell>
        </row>
        <row r="27">
          <cell r="AQ27">
            <v>223447.33937823487</v>
          </cell>
          <cell r="AR27">
            <v>223447.33937823487</v>
          </cell>
          <cell r="AV27">
            <v>81037415.195195347</v>
          </cell>
          <cell r="AX27">
            <v>124278652.267717</v>
          </cell>
        </row>
        <row r="28">
          <cell r="AQ28">
            <v>245371.17442917105</v>
          </cell>
          <cell r="AR28">
            <v>245371.17442917105</v>
          </cell>
          <cell r="AV28">
            <v>90470378.919626296</v>
          </cell>
          <cell r="AX28">
            <v>138144252.8490676</v>
          </cell>
        </row>
        <row r="29">
          <cell r="AQ29">
            <v>268954.84131207661</v>
          </cell>
          <cell r="AR29">
            <v>268954.84131207661</v>
          </cell>
          <cell r="AV29">
            <v>100804585.99136257</v>
          </cell>
          <cell r="AX29">
            <v>153260449.75717437</v>
          </cell>
        </row>
        <row r="30">
          <cell r="AQ30">
            <v>295279.62393531628</v>
          </cell>
          <cell r="AR30">
            <v>295279.62393531628</v>
          </cell>
          <cell r="AV30">
            <v>112257363.98973805</v>
          </cell>
          <cell r="AX30">
            <v>170286359.74877971</v>
          </cell>
        </row>
        <row r="31">
          <cell r="AQ31">
            <v>323910.37949200929</v>
          </cell>
          <cell r="AR31">
            <v>323910.37949200929</v>
          </cell>
          <cell r="AV31">
            <v>124862615.94319025</v>
          </cell>
          <cell r="AX31">
            <v>189026102.04921573</v>
          </cell>
        </row>
        <row r="32">
          <cell r="AQ32">
            <v>353807.61145684787</v>
          </cell>
          <cell r="AR32">
            <v>353807.61145684787</v>
          </cell>
          <cell r="AV32">
            <v>138211931.28773773</v>
          </cell>
          <cell r="AX32">
            <v>208816512.17028666</v>
          </cell>
        </row>
        <row r="33">
          <cell r="AQ33">
            <v>386213.57766987605</v>
          </cell>
          <cell r="AR33">
            <v>386213.57766987605</v>
          </cell>
          <cell r="AV33">
            <v>152863499.93040386</v>
          </cell>
          <cell r="AX33">
            <v>230493518.85319611</v>
          </cell>
        </row>
        <row r="34">
          <cell r="AQ34">
            <v>430323.13489963842</v>
          </cell>
          <cell r="AR34">
            <v>430323.13489963842</v>
          </cell>
          <cell r="AV34">
            <v>172553234.4672825</v>
          </cell>
          <cell r="AX34">
            <v>258052224.34860957</v>
          </cell>
        </row>
        <row r="35">
          <cell r="AQ35">
            <v>484270.1305704707</v>
          </cell>
          <cell r="AR35">
            <v>484270.1305704707</v>
          </cell>
          <cell r="AV35">
            <v>196708343.86006549</v>
          </cell>
          <cell r="AX35">
            <v>291132490.46626139</v>
          </cell>
        </row>
        <row r="36">
          <cell r="AQ36">
            <v>542362.94845495978</v>
          </cell>
          <cell r="AR36">
            <v>542362.94845495978</v>
          </cell>
          <cell r="AV36">
            <v>223145146.7650958</v>
          </cell>
          <cell r="AX36">
            <v>326937506.28649712</v>
          </cell>
        </row>
        <row r="37">
          <cell r="AQ37">
            <v>611448.64006574498</v>
          </cell>
          <cell r="AR37">
            <v>611448.64006574498</v>
          </cell>
          <cell r="AV37">
            <v>254766708.98377842</v>
          </cell>
          <cell r="AX37">
            <v>369596096.78269482</v>
          </cell>
        </row>
        <row r="38">
          <cell r="AQ38">
            <v>687556.84768404427</v>
          </cell>
          <cell r="AR38">
            <v>687556.84768404427</v>
          </cell>
          <cell r="AV38">
            <v>290076760.93617374</v>
          </cell>
          <cell r="AX38">
            <v>416770089.04095078</v>
          </cell>
        </row>
        <row r="39">
          <cell r="AQ39">
            <v>770999.07565085287</v>
          </cell>
          <cell r="AR39">
            <v>770999.07565085287</v>
          </cell>
          <cell r="AV39">
            <v>329334852.08748454</v>
          </cell>
          <cell r="AX39">
            <v>468711824.59225988</v>
          </cell>
        </row>
        <row r="40">
          <cell r="AQ40">
            <v>857481.23145676171</v>
          </cell>
          <cell r="AR40">
            <v>857481.23145676171</v>
          </cell>
          <cell r="AV40">
            <v>370826874.97222763</v>
          </cell>
          <cell r="AX40">
            <v>523939109.94846874</v>
          </cell>
        </row>
        <row r="41">
          <cell r="AQ41">
            <v>937791.42946645</v>
          </cell>
          <cell r="AR41">
            <v>937791.42946645</v>
          </cell>
          <cell r="AV41">
            <v>410589331.24453193</v>
          </cell>
          <cell r="AX41">
            <v>578887543.71994829</v>
          </cell>
        </row>
        <row r="42">
          <cell r="AQ42">
            <v>1022642.0580476811</v>
          </cell>
          <cell r="AR42">
            <v>1022642.0580476811</v>
          </cell>
          <cell r="AV42">
            <v>453216904.46478403</v>
          </cell>
          <cell r="AX42">
            <v>638324533.23728347</v>
          </cell>
        </row>
        <row r="43">
          <cell r="AQ43">
            <v>1111791.5929750791</v>
          </cell>
          <cell r="AR43">
            <v>1111791.5929750791</v>
          </cell>
          <cell r="AV43">
            <v>498593313.11644304</v>
          </cell>
          <cell r="AX43">
            <v>701337990.2766161</v>
          </cell>
        </row>
        <row r="44">
          <cell r="AQ44">
            <v>1208462.9103092924</v>
          </cell>
          <cell r="AR44">
            <v>1208462.9103092924</v>
          </cell>
          <cell r="AV44">
            <v>548351053.72932363</v>
          </cell>
          <cell r="AX44">
            <v>770197016.66798592</v>
          </cell>
        </row>
        <row r="45">
          <cell r="AQ45">
            <v>1310708.4021243886</v>
          </cell>
          <cell r="AR45">
            <v>1310708.4021243886</v>
          </cell>
          <cell r="AV45">
            <v>601721833.92859447</v>
          </cell>
          <cell r="AX45">
            <v>843788382.30480766</v>
          </cell>
        </row>
        <row r="46">
          <cell r="AQ46">
            <v>1422415.2632288472</v>
          </cell>
          <cell r="AR46">
            <v>1422415.2632288472</v>
          </cell>
          <cell r="AV46">
            <v>660606401.67155302</v>
          </cell>
          <cell r="AX46">
            <v>924578195.62447262</v>
          </cell>
        </row>
        <row r="47">
          <cell r="AQ47">
            <v>1531976.5026713479</v>
          </cell>
          <cell r="AR47">
            <v>1531976.5026713479</v>
          </cell>
          <cell r="AV47">
            <v>719710957.69049752</v>
          </cell>
          <cell r="AX47">
            <v>1003002758.0005977</v>
          </cell>
        </row>
        <row r="48">
          <cell r="AQ48">
            <v>1650565.4942673063</v>
          </cell>
          <cell r="AR48">
            <v>1650565.4942673063</v>
          </cell>
          <cell r="AV48">
            <v>785031525.52472425</v>
          </cell>
          <cell r="AX48">
            <v>1089398792.1699433</v>
          </cell>
        </row>
        <row r="49">
          <cell r="AQ49">
            <v>1775227.4574146236</v>
          </cell>
          <cell r="AR49">
            <v>1775227.4574146236</v>
          </cell>
          <cell r="AV49">
            <v>855200529.85908997</v>
          </cell>
          <cell r="AX49">
            <v>1181777363.9792199</v>
          </cell>
        </row>
        <row r="50">
          <cell r="AQ50">
            <v>1911587.4483371815</v>
          </cell>
          <cell r="AR50">
            <v>1911587.4483371815</v>
          </cell>
          <cell r="AV50">
            <v>933147149.34577453</v>
          </cell>
          <cell r="AX50">
            <v>1283818587.6587453</v>
          </cell>
        </row>
        <row r="51">
          <cell r="AQ51">
            <v>2055632.4904094588</v>
          </cell>
          <cell r="AR51">
            <v>2055632.4904094588</v>
          </cell>
          <cell r="AV51">
            <v>1017503635.0460501</v>
          </cell>
          <cell r="AX51">
            <v>1392219542.2616735</v>
          </cell>
        </row>
        <row r="52">
          <cell r="AQ52">
            <v>2199871.1350786863</v>
          </cell>
          <cell r="AR52">
            <v>2199871.1350786863</v>
          </cell>
          <cell r="AV52">
            <v>1105588373.9743869</v>
          </cell>
          <cell r="AX52">
            <v>1502335723.1978569</v>
          </cell>
        </row>
        <row r="53">
          <cell r="AQ53">
            <v>2353965.9906586353</v>
          </cell>
          <cell r="AR53">
            <v>2353965.9906586353</v>
          </cell>
          <cell r="AV53">
            <v>1200780073.9005022</v>
          </cell>
          <cell r="AX53">
            <v>1620512897.7706914</v>
          </cell>
        </row>
        <row r="54">
          <cell r="AQ54">
            <v>2512558.1597255091</v>
          </cell>
          <cell r="AR54">
            <v>2512558.1597255091</v>
          </cell>
          <cell r="AV54">
            <v>1300770203.1770289</v>
          </cell>
          <cell r="AX54">
            <v>1743486110.5067079</v>
          </cell>
        </row>
        <row r="55">
          <cell r="AQ55">
            <v>2763625.9980443232</v>
          </cell>
          <cell r="AR55">
            <v>2763625.9980443232</v>
          </cell>
          <cell r="AV55">
            <v>1451908066.4343538</v>
          </cell>
          <cell r="AX55">
            <v>1911276268.0150023</v>
          </cell>
        </row>
        <row r="56">
          <cell r="AQ56">
            <v>2952611.3257793738</v>
          </cell>
          <cell r="AR56">
            <v>2952611.3257793738</v>
          </cell>
          <cell r="AV56">
            <v>1573967318.2491686</v>
          </cell>
          <cell r="AX56">
            <v>2054956157.3333287</v>
          </cell>
        </row>
        <row r="57">
          <cell r="AQ57">
            <v>3222566.8613603367</v>
          </cell>
          <cell r="AR57">
            <v>3222566.8613603367</v>
          </cell>
          <cell r="AV57">
            <v>1742998982.1157863</v>
          </cell>
          <cell r="AX57">
            <v>2255760163.5324254</v>
          </cell>
        </row>
        <row r="58">
          <cell r="AQ58">
            <v>3514878.6170981759</v>
          </cell>
          <cell r="AR58">
            <v>3514878.6170981759</v>
          </cell>
          <cell r="AV58">
            <v>1928824865.6183567</v>
          </cell>
          <cell r="AX58">
            <v>2474644028.3214016</v>
          </cell>
        </row>
        <row r="59">
          <cell r="AQ59">
            <v>3833753.8678048784</v>
          </cell>
          <cell r="AR59">
            <v>3833753.8678048784</v>
          </cell>
          <cell r="AV59">
            <v>2134273642.5787039</v>
          </cell>
          <cell r="AX59">
            <v>2711769147.3705344</v>
          </cell>
        </row>
        <row r="60">
          <cell r="AQ60">
            <v>4206593.1673044423</v>
          </cell>
          <cell r="AR60">
            <v>4206593.1673044423</v>
          </cell>
          <cell r="AV60">
            <v>2375507507.9403238</v>
          </cell>
          <cell r="AX60">
            <v>2980279585.1474962</v>
          </cell>
        </row>
        <row r="61">
          <cell r="AQ61">
            <v>4599566.5945966477</v>
          </cell>
          <cell r="AR61">
            <v>4599566.5945966477</v>
          </cell>
          <cell r="AV61">
            <v>2634509192.232327</v>
          </cell>
          <cell r="AX61">
            <v>3266485124.9959583</v>
          </cell>
        </row>
        <row r="62">
          <cell r="AQ62">
            <v>5023445.3440912776</v>
          </cell>
          <cell r="AR62">
            <v>5023445.3440912776</v>
          </cell>
          <cell r="AV62">
            <v>2918683062.1910806</v>
          </cell>
          <cell r="AX62">
            <v>3577356086.6178112</v>
          </cell>
        </row>
        <row r="63">
          <cell r="AQ63">
            <v>5478303.42996212</v>
          </cell>
          <cell r="AR63">
            <v>5478303.42996212</v>
          </cell>
          <cell r="AV63">
            <v>3228532959.1830564</v>
          </cell>
          <cell r="AX63">
            <v>3912415116.5211277</v>
          </cell>
        </row>
        <row r="64">
          <cell r="AQ64">
            <v>5974271.3769721128</v>
          </cell>
          <cell r="AR64">
            <v>5974271.3769721128</v>
          </cell>
          <cell r="AV64">
            <v>3570871862.0197034</v>
          </cell>
          <cell r="AX64">
            <v>4278889202.9099407</v>
          </cell>
        </row>
        <row r="65">
          <cell r="AQ65">
            <v>6516437.9531781394</v>
          </cell>
          <cell r="AR65">
            <v>6516437.9531781394</v>
          </cell>
          <cell r="AV65">
            <v>3949907168.2827849</v>
          </cell>
          <cell r="AX65">
            <v>4680238186.9621315</v>
          </cell>
        </row>
        <row r="66">
          <cell r="AQ66">
            <v>7672389.593889825</v>
          </cell>
          <cell r="AR66">
            <v>7672389.593889825</v>
          </cell>
          <cell r="AV66">
            <v>4942394443.9488277</v>
          </cell>
          <cell r="AX66">
            <v>5583496534.0549765</v>
          </cell>
        </row>
        <row r="67">
          <cell r="AQ67">
            <v>9051361.8073537406</v>
          </cell>
          <cell r="AR67">
            <v>9051361.8073537406</v>
          </cell>
          <cell r="AV67">
            <v>5948511287.5012999</v>
          </cell>
          <cell r="AX67">
            <v>6306953666.1192436</v>
          </cell>
        </row>
        <row r="68">
          <cell r="AQ68">
            <v>10616369.117457269</v>
          </cell>
          <cell r="AR68">
            <v>10616369.117457269</v>
          </cell>
          <cell r="AV68">
            <v>7119498000.6558218</v>
          </cell>
          <cell r="AX68">
            <v>7109747128.9136</v>
          </cell>
        </row>
        <row r="69">
          <cell r="AQ69">
            <v>12394593.863318639</v>
          </cell>
          <cell r="AR69">
            <v>12394593.863318639</v>
          </cell>
          <cell r="AV69">
            <v>8483715800.3728638</v>
          </cell>
          <cell r="AX69">
            <v>8004911573.715663</v>
          </cell>
        </row>
        <row r="70">
          <cell r="AQ70">
            <v>14397659.051876303</v>
          </cell>
          <cell r="AR70">
            <v>14397659.051876303</v>
          </cell>
          <cell r="AV70">
            <v>10059623410.290306</v>
          </cell>
          <cell r="AX70">
            <v>8993965096.8678932</v>
          </cell>
        </row>
        <row r="71">
          <cell r="AQ71">
            <v>16683772.068903733</v>
          </cell>
          <cell r="AR71">
            <v>16683772.068903733</v>
          </cell>
          <cell r="AV71">
            <v>11897888672.387964</v>
          </cell>
          <cell r="AX71">
            <v>10085665646.460327</v>
          </cell>
        </row>
        <row r="72">
          <cell r="AQ72">
            <v>19209711.546292529</v>
          </cell>
          <cell r="AR72">
            <v>19209711.546292529</v>
          </cell>
          <cell r="AV72">
            <v>13978573154.388973</v>
          </cell>
          <cell r="AX72">
            <v>11253121987.859295</v>
          </cell>
        </row>
        <row r="73">
          <cell r="AQ73">
            <v>22069737.619142503</v>
          </cell>
          <cell r="AR73">
            <v>22069737.619142503</v>
          </cell>
          <cell r="AV73">
            <v>16391310794.135859</v>
          </cell>
          <cell r="AX73">
            <v>12561316242.894791</v>
          </cell>
        </row>
        <row r="74">
          <cell r="AQ74">
            <v>25373333.121751957</v>
          </cell>
          <cell r="AR74">
            <v>25373333.121751957</v>
          </cell>
          <cell r="AV74">
            <v>19205001594.608238</v>
          </cell>
          <cell r="AX74">
            <v>14067742559.936398</v>
          </cell>
        </row>
        <row r="75">
          <cell r="AQ75">
            <v>29023928.761718217</v>
          </cell>
          <cell r="AR75">
            <v>29023928.761718217</v>
          </cell>
          <cell r="AV75">
            <v>22403678779.895214</v>
          </cell>
          <cell r="AX75">
            <v>15738002325.0984</v>
          </cell>
        </row>
        <row r="76">
          <cell r="AQ76">
            <v>32923342.395557798</v>
          </cell>
          <cell r="AR76">
            <v>32923342.395557798</v>
          </cell>
          <cell r="AV76">
            <v>25935166687.689068</v>
          </cell>
          <cell r="AX76">
            <v>17539129599.292183</v>
          </cell>
        </row>
        <row r="77">
          <cell r="AQ77">
            <v>36537493.45667097</v>
          </cell>
          <cell r="AR77">
            <v>36537493.45667097</v>
          </cell>
          <cell r="AV77">
            <v>29380659806.650501</v>
          </cell>
          <cell r="AX77">
            <v>19384955147.90028</v>
          </cell>
        </row>
        <row r="78">
          <cell r="AQ78">
            <v>40510980.955839925</v>
          </cell>
          <cell r="AR78">
            <v>40510980.955839925</v>
          </cell>
          <cell r="AV78">
            <v>33260313179.496876</v>
          </cell>
          <cell r="AX78">
            <v>21411679996.56995</v>
          </cell>
        </row>
        <row r="79">
          <cell r="AQ79">
            <v>45387404.257464558</v>
          </cell>
          <cell r="AR79">
            <v>45387404.257464558</v>
          </cell>
          <cell r="AV79">
            <v>38066044391.14222</v>
          </cell>
          <cell r="AX79">
            <v>23846555369.254169</v>
          </cell>
        </row>
        <row r="80">
          <cell r="AQ80">
            <v>50829944.774246484</v>
          </cell>
          <cell r="AR80">
            <v>50829944.774246484</v>
          </cell>
          <cell r="AV80">
            <v>43581250309.653778</v>
          </cell>
          <cell r="AX80">
            <v>26577196105.913849</v>
          </cell>
        </row>
        <row r="81">
          <cell r="AQ81">
            <v>56984249.28001</v>
          </cell>
          <cell r="AR81">
            <v>56984249.28001</v>
          </cell>
          <cell r="AV81">
            <v>49706655212.773827</v>
          </cell>
          <cell r="AX81">
            <v>29484622042.304008</v>
          </cell>
        </row>
        <row r="82">
          <cell r="AQ82">
            <v>64131728.797488138</v>
          </cell>
          <cell r="AR82">
            <v>64131728.797488138</v>
          </cell>
          <cell r="AV82">
            <v>56623825445.786362</v>
          </cell>
          <cell r="AX82">
            <v>32653330108.663116</v>
          </cell>
        </row>
        <row r="83">
          <cell r="AQ83">
            <v>71885726.606390819</v>
          </cell>
          <cell r="AR83">
            <v>71885726.606390819</v>
          </cell>
          <cell r="AV83">
            <v>64247494957.760452</v>
          </cell>
          <cell r="AX83">
            <v>36055261258.621132</v>
          </cell>
        </row>
        <row r="84">
          <cell r="AQ84">
            <v>80505039.468683153</v>
          </cell>
          <cell r="AR84">
            <v>80505039.468683153</v>
          </cell>
          <cell r="AV84">
            <v>72827188337.421906</v>
          </cell>
          <cell r="AX84">
            <v>39749754476.18512</v>
          </cell>
        </row>
        <row r="85">
          <cell r="AQ85">
            <v>89559166.531534225</v>
          </cell>
          <cell r="AR85">
            <v>89559166.531534225</v>
          </cell>
          <cell r="AV85">
            <v>82100263074.778732</v>
          </cell>
          <cell r="AX85">
            <v>43717318299.891556</v>
          </cell>
        </row>
        <row r="86">
          <cell r="AQ86">
            <v>99028047.746673912</v>
          </cell>
          <cell r="AR86">
            <v>99028047.746673912</v>
          </cell>
          <cell r="AV86">
            <v>92180849625.057281</v>
          </cell>
          <cell r="AX86">
            <v>48029916079.071449</v>
          </cell>
        </row>
        <row r="87">
          <cell r="AQ87">
            <v>113443814.1547126</v>
          </cell>
          <cell r="AR87">
            <v>113443814.1547126</v>
          </cell>
          <cell r="AV87">
            <v>107263614117.27574</v>
          </cell>
          <cell r="AX87">
            <v>53583366936.81842</v>
          </cell>
        </row>
        <row r="88">
          <cell r="AQ88">
            <v>129485792.34396155</v>
          </cell>
          <cell r="AR88">
            <v>129485792.34396155</v>
          </cell>
          <cell r="AV88">
            <v>124299752833.00114</v>
          </cell>
          <cell r="AX88">
            <v>59669562785.285538</v>
          </cell>
        </row>
        <row r="89">
          <cell r="AQ89">
            <v>145894469.04840636</v>
          </cell>
          <cell r="AR89">
            <v>145894469.04840636</v>
          </cell>
          <cell r="AV89">
            <v>142127330108.08475</v>
          </cell>
          <cell r="AX89">
            <v>65922073536.627731</v>
          </cell>
        </row>
        <row r="90">
          <cell r="AQ90">
            <v>163269383.09452629</v>
          </cell>
          <cell r="AR90">
            <v>163269383.09452629</v>
          </cell>
          <cell r="AV90">
            <v>161443620196.29266</v>
          </cell>
          <cell r="AX90">
            <v>72639258967.136749</v>
          </cell>
        </row>
        <row r="91">
          <cell r="AQ91">
            <v>179738206.37194565</v>
          </cell>
          <cell r="AR91">
            <v>179738206.37194565</v>
          </cell>
          <cell r="AV91">
            <v>180471672645.33435</v>
          </cell>
          <cell r="AX91">
            <v>79524078224.084091</v>
          </cell>
        </row>
        <row r="92">
          <cell r="AQ92">
            <v>197616054.4312914</v>
          </cell>
          <cell r="AR92">
            <v>197616054.4312914</v>
          </cell>
          <cell r="AV92">
            <v>201550519178.28235</v>
          </cell>
          <cell r="AX92">
            <v>87162193260.401154</v>
          </cell>
        </row>
        <row r="93">
          <cell r="AQ93">
            <v>216472039.67861331</v>
          </cell>
          <cell r="AR93">
            <v>216472039.67861331</v>
          </cell>
          <cell r="AV93">
            <v>224211422321.28778</v>
          </cell>
          <cell r="AX93">
            <v>95149961375.31311</v>
          </cell>
        </row>
        <row r="94">
          <cell r="AQ94">
            <v>236746273.35227737</v>
          </cell>
          <cell r="AR94">
            <v>236746273.35227737</v>
          </cell>
          <cell r="AV94">
            <v>249103691560.22009</v>
          </cell>
          <cell r="AX94">
            <v>103508894312.40472</v>
          </cell>
        </row>
        <row r="95">
          <cell r="AQ95">
            <v>258413990.9638412</v>
          </cell>
          <cell r="AR95">
            <v>258413990.9638412</v>
          </cell>
          <cell r="AV95">
            <v>276490999784.06793</v>
          </cell>
          <cell r="AX95">
            <v>112459796860.70493</v>
          </cell>
        </row>
        <row r="96">
          <cell r="AQ96">
            <v>279837969.56256503</v>
          </cell>
          <cell r="AR96">
            <v>279837969.56256503</v>
          </cell>
          <cell r="AV96">
            <v>305370824333.6582</v>
          </cell>
          <cell r="AX96">
            <v>121825648858.48645</v>
          </cell>
        </row>
        <row r="97">
          <cell r="AQ97">
            <v>296421362.01186848</v>
          </cell>
          <cell r="AR97">
            <v>296421362.01186848</v>
          </cell>
          <cell r="AV97">
            <v>330554591720.24133</v>
          </cell>
          <cell r="AX97">
            <v>130454213072.96686</v>
          </cell>
        </row>
        <row r="98">
          <cell r="AQ98">
            <v>314231656.29999292</v>
          </cell>
          <cell r="AR98">
            <v>314231656.29999292</v>
          </cell>
          <cell r="AV98">
            <v>358964907308.9281</v>
          </cell>
          <cell r="AX98">
            <v>140157036835.03918</v>
          </cell>
        </row>
        <row r="99">
          <cell r="AQ99">
            <v>334675520.32823884</v>
          </cell>
          <cell r="AR99">
            <v>334675520.32823884</v>
          </cell>
          <cell r="AV99">
            <v>391369705685.42249</v>
          </cell>
          <cell r="AX99">
            <v>150775186687.54721</v>
          </cell>
        </row>
        <row r="100">
          <cell r="AQ100">
            <v>356575871.38092804</v>
          </cell>
          <cell r="AR100">
            <v>356575871.38092804</v>
          </cell>
          <cell r="AV100">
            <v>426462928516.02728</v>
          </cell>
          <cell r="AX100">
            <v>161847306214.9892</v>
          </cell>
        </row>
        <row r="101">
          <cell r="AQ101">
            <v>375953201.31600356</v>
          </cell>
          <cell r="AR101">
            <v>375953201.31600356</v>
          </cell>
          <cell r="AV101">
            <v>458073695989.28314</v>
          </cell>
          <cell r="AX101">
            <v>172005814256.83722</v>
          </cell>
        </row>
        <row r="102">
          <cell r="AQ102">
            <v>396177623.23730481</v>
          </cell>
          <cell r="AR102">
            <v>396177623.23730481</v>
          </cell>
          <cell r="AV102">
            <v>488573717944.53217</v>
          </cell>
          <cell r="AX102">
            <v>181105079331.10526</v>
          </cell>
        </row>
        <row r="103">
          <cell r="AQ103">
            <v>417906821.02554399</v>
          </cell>
          <cell r="AR103">
            <v>417906821.02554399</v>
          </cell>
          <cell r="AV103">
            <v>520809633152.77423</v>
          </cell>
          <cell r="AX103">
            <v>190428685528.164</v>
          </cell>
        </row>
        <row r="104">
          <cell r="AQ104">
            <v>440225815.13148522</v>
          </cell>
          <cell r="AR104">
            <v>440225815.13148522</v>
          </cell>
          <cell r="AV104">
            <v>554393344400.05432</v>
          </cell>
          <cell r="AX104">
            <v>200020308060.07837</v>
          </cell>
        </row>
        <row r="105">
          <cell r="AQ105">
            <v>463465525.38055313</v>
          </cell>
          <cell r="AR105">
            <v>463465525.38055313</v>
          </cell>
          <cell r="AV105">
            <v>589678972821.25208</v>
          </cell>
          <cell r="AX105">
            <v>209939516658.54172</v>
          </cell>
        </row>
        <row r="106">
          <cell r="AQ106">
            <v>487170977.70128638</v>
          </cell>
          <cell r="AR106">
            <v>487170977.70128638</v>
          </cell>
          <cell r="AV106">
            <v>626118310837.17297</v>
          </cell>
          <cell r="AX106">
            <v>220019864434.5748</v>
          </cell>
        </row>
        <row r="107">
          <cell r="AQ107">
            <v>505787534.73930418</v>
          </cell>
          <cell r="AR107">
            <v>505787534.73930418</v>
          </cell>
          <cell r="AV107">
            <v>656604984429.74158</v>
          </cell>
          <cell r="AX107">
            <v>229125393749.66382</v>
          </cell>
        </row>
        <row r="108">
          <cell r="AQ108">
            <v>525230744.65950501</v>
          </cell>
          <cell r="AR108">
            <v>525230744.65950501</v>
          </cell>
          <cell r="AV108">
            <v>688702326426.20593</v>
          </cell>
          <cell r="AX108">
            <v>238644081241.38809</v>
          </cell>
        </row>
        <row r="109">
          <cell r="AQ109">
            <v>545922570.28419244</v>
          </cell>
          <cell r="AR109">
            <v>545922570.28419244</v>
          </cell>
          <cell r="AV109">
            <v>723019232323.75244</v>
          </cell>
          <cell r="AX109">
            <v>248672346567.71463</v>
          </cell>
        </row>
        <row r="110">
          <cell r="AQ110">
            <v>568452897.10409021</v>
          </cell>
          <cell r="AR110">
            <v>568452897.10409021</v>
          </cell>
          <cell r="AV110">
            <v>760486395459.05298</v>
          </cell>
          <cell r="AX110">
            <v>259499366975.66696</v>
          </cell>
        </row>
        <row r="111">
          <cell r="AQ111">
            <v>591422609.28515279</v>
          </cell>
          <cell r="AR111">
            <v>591422609.28515279</v>
          </cell>
          <cell r="AV111">
            <v>799203096360.1925</v>
          </cell>
          <cell r="AX111">
            <v>270553283426.50214</v>
          </cell>
        </row>
        <row r="112">
          <cell r="AQ112">
            <v>615946588.2002784</v>
          </cell>
          <cell r="AR112">
            <v>615946588.2002784</v>
          </cell>
          <cell r="AV112">
            <v>840697205130.66736</v>
          </cell>
          <cell r="AX112">
            <v>282251279404.51886</v>
          </cell>
        </row>
        <row r="113">
          <cell r="AQ113">
            <v>639051176.31592846</v>
          </cell>
          <cell r="AR113">
            <v>639051176.31592846</v>
          </cell>
          <cell r="AV113">
            <v>880831559410.44373</v>
          </cell>
          <cell r="AX113">
            <v>293701069887.68774</v>
          </cell>
        </row>
        <row r="114">
          <cell r="AQ114">
            <v>659548981.91105819</v>
          </cell>
          <cell r="AR114">
            <v>659548981.91105819</v>
          </cell>
          <cell r="AV114">
            <v>918044976686.31531</v>
          </cell>
          <cell r="AX114">
            <v>305012040174.87799</v>
          </cell>
        </row>
        <row r="115">
          <cell r="AQ115">
            <v>680445543.43958831</v>
          </cell>
          <cell r="AR115">
            <v>680445543.43958831</v>
          </cell>
          <cell r="AV115">
            <v>956438381678.98145</v>
          </cell>
          <cell r="AX115">
            <v>316626853194.88983</v>
          </cell>
        </row>
        <row r="116">
          <cell r="AQ116">
            <v>702713100.34198439</v>
          </cell>
          <cell r="AR116">
            <v>702713100.34198439</v>
          </cell>
          <cell r="AV116">
            <v>997408854777.36963</v>
          </cell>
          <cell r="AX116">
            <v>329002621931.98181</v>
          </cell>
        </row>
        <row r="117">
          <cell r="AQ117">
            <v>727616154.23876739</v>
          </cell>
          <cell r="AR117">
            <v>727616154.23876739</v>
          </cell>
          <cell r="AV117">
            <v>1041356148361.0331</v>
          </cell>
          <cell r="AX117">
            <v>342834724711.18286</v>
          </cell>
        </row>
        <row r="118">
          <cell r="AQ118">
            <v>754137396.97356939</v>
          </cell>
          <cell r="AR118">
            <v>754137396.97356939</v>
          </cell>
          <cell r="AV118">
            <v>1087515805280.6328</v>
          </cell>
          <cell r="AX118">
            <v>357555361294.53931</v>
          </cell>
        </row>
        <row r="119">
          <cell r="AQ119">
            <v>781019527.59602451</v>
          </cell>
          <cell r="AR119">
            <v>781019527.59602451</v>
          </cell>
          <cell r="AV119">
            <v>1134749611056.0835</v>
          </cell>
          <cell r="AX119">
            <v>372588858156.21802</v>
          </cell>
        </row>
        <row r="120">
          <cell r="AQ120">
            <v>808638264.02944982</v>
          </cell>
          <cell r="AR120">
            <v>808638264.02944982</v>
          </cell>
          <cell r="AV120">
            <v>1183675239548.3799</v>
          </cell>
          <cell r="AX120">
            <v>388136615977.49805</v>
          </cell>
        </row>
        <row r="121">
          <cell r="AQ121">
            <v>837583171.21790361</v>
          </cell>
          <cell r="AR121">
            <v>837583171.21790361</v>
          </cell>
          <cell r="AV121">
            <v>1235189123504.1855</v>
          </cell>
          <cell r="AX121">
            <v>404507527141.11829</v>
          </cell>
        </row>
        <row r="122">
          <cell r="AQ122">
            <v>868995668.86019659</v>
          </cell>
          <cell r="AR122">
            <v>868995668.86019659</v>
          </cell>
          <cell r="AV122">
            <v>1291074490510.2034</v>
          </cell>
          <cell r="AX122">
            <v>422262420412.50262</v>
          </cell>
        </row>
        <row r="123">
          <cell r="AQ123">
            <v>899435627.48194492</v>
          </cell>
          <cell r="AR123">
            <v>899435627.48194492</v>
          </cell>
          <cell r="AV123">
            <v>1346340438326.3508</v>
          </cell>
          <cell r="AX123">
            <v>440172373441.06055</v>
          </cell>
        </row>
        <row r="124">
          <cell r="AQ124">
            <v>930655381.08370233</v>
          </cell>
          <cell r="AR124">
            <v>930655381.08370233</v>
          </cell>
          <cell r="AV124">
            <v>1403497979564.969</v>
          </cell>
          <cell r="AX124">
            <v>458687570553.28784</v>
          </cell>
        </row>
        <row r="125">
          <cell r="AQ125">
            <v>963064129.19698787</v>
          </cell>
          <cell r="AR125">
            <v>963064129.19698787</v>
          </cell>
          <cell r="AV125">
            <v>1463198424802.4211</v>
          </cell>
          <cell r="AX125">
            <v>478020170538.00781</v>
          </cell>
        </row>
        <row r="126">
          <cell r="AQ126">
            <v>995386744.10505271</v>
          </cell>
          <cell r="AR126">
            <v>995386744.10505271</v>
          </cell>
          <cell r="AV126">
            <v>1523535148266.2661</v>
          </cell>
          <cell r="AX126">
            <v>497546665035.1095</v>
          </cell>
        </row>
        <row r="127">
          <cell r="AQ127">
            <v>1029446534.6296116</v>
          </cell>
          <cell r="AR127">
            <v>1029446534.6296116</v>
          </cell>
          <cell r="AV127">
            <v>1587366783265.5393</v>
          </cell>
          <cell r="AX127">
            <v>518143798642.44537</v>
          </cell>
        </row>
        <row r="128">
          <cell r="AQ128">
            <v>1064348248.5263832</v>
          </cell>
          <cell r="AR128">
            <v>1064348248.5263832</v>
          </cell>
          <cell r="AV128">
            <v>1653259958364.5083</v>
          </cell>
          <cell r="AX128">
            <v>539411552501.54706</v>
          </cell>
        </row>
        <row r="129">
          <cell r="AQ129">
            <v>1101211001.604085</v>
          </cell>
          <cell r="AR129">
            <v>1101211001.604085</v>
          </cell>
          <cell r="AV129">
            <v>1723051205996.5906</v>
          </cell>
          <cell r="AX129">
            <v>561971174883.63562</v>
          </cell>
        </row>
        <row r="130">
          <cell r="AQ130">
            <v>1137020288.5975392</v>
          </cell>
          <cell r="AR130">
            <v>1137020288.5975392</v>
          </cell>
          <cell r="AV130">
            <v>1792203632683.2747</v>
          </cell>
          <cell r="AX130">
            <v>584487928337.02808</v>
          </cell>
        </row>
        <row r="131">
          <cell r="AQ131">
            <v>1173917443.4362288</v>
          </cell>
          <cell r="AR131">
            <v>1173917443.4362288</v>
          </cell>
          <cell r="AV131">
            <v>1863737032800.9087</v>
          </cell>
          <cell r="AX131">
            <v>607807648600.57178</v>
          </cell>
        </row>
        <row r="132">
          <cell r="AQ132">
            <v>1213356882.2924995</v>
          </cell>
          <cell r="AR132">
            <v>1213356882.2924995</v>
          </cell>
          <cell r="AV132">
            <v>1940167342652.7275</v>
          </cell>
          <cell r="AX132">
            <v>632736605830.57166</v>
          </cell>
        </row>
        <row r="133">
          <cell r="AQ133">
            <v>1254717394.3076062</v>
          </cell>
          <cell r="AR133">
            <v>1254717394.3076062</v>
          </cell>
          <cell r="AV133">
            <v>2020633550738.9712</v>
          </cell>
          <cell r="AX133">
            <v>658981847709.94946</v>
          </cell>
        </row>
        <row r="134">
          <cell r="AQ134">
            <v>1297483696.4891059</v>
          </cell>
          <cell r="AR134">
            <v>1297483696.4891059</v>
          </cell>
          <cell r="AV134">
            <v>2104369838965.3079</v>
          </cell>
          <cell r="AX134">
            <v>686293776976.51929</v>
          </cell>
        </row>
        <row r="135">
          <cell r="AQ135">
            <v>1342819823.0452058</v>
          </cell>
          <cell r="AR135">
            <v>1342819823.0452058</v>
          </cell>
          <cell r="AV135">
            <v>2193493595088.7104</v>
          </cell>
          <cell r="AX135">
            <v>715362947947.65967</v>
          </cell>
        </row>
        <row r="136">
          <cell r="AQ136">
            <v>1389619113.5312309</v>
          </cell>
          <cell r="AR136">
            <v>1389619113.5312309</v>
          </cell>
          <cell r="AV136">
            <v>2286339871747.8271</v>
          </cell>
          <cell r="AX136">
            <v>745646390889.37598</v>
          </cell>
        </row>
        <row r="137">
          <cell r="AQ137">
            <v>1438411712.7214227</v>
          </cell>
          <cell r="AR137">
            <v>1438411712.7214227</v>
          </cell>
          <cell r="AV137">
            <v>2383646638844.5342</v>
          </cell>
          <cell r="AX137">
            <v>777167011298.42969</v>
          </cell>
        </row>
        <row r="138">
          <cell r="AQ138">
            <v>1485918672.4035089</v>
          </cell>
          <cell r="AR138">
            <v>1485918672.4035089</v>
          </cell>
          <cell r="AV138">
            <v>2481991030197.2515</v>
          </cell>
          <cell r="AX138">
            <v>808365943376.46582</v>
          </cell>
        </row>
        <row r="139">
          <cell r="AQ139">
            <v>1530232725.5250602</v>
          </cell>
          <cell r="AR139">
            <v>1530232725.5250602</v>
          </cell>
          <cell r="AV139">
            <v>2579307304067.0864</v>
          </cell>
          <cell r="AX139">
            <v>838181767566.44556</v>
          </cell>
        </row>
        <row r="140">
          <cell r="AQ140">
            <v>1576315273.0962243</v>
          </cell>
          <cell r="AR140">
            <v>1576315273.0962243</v>
          </cell>
          <cell r="AV140">
            <v>2681076362533.8423</v>
          </cell>
          <cell r="AX140">
            <v>869308222761.45874</v>
          </cell>
        </row>
        <row r="141">
          <cell r="AQ141">
            <v>1623714924.0955005</v>
          </cell>
          <cell r="AR141">
            <v>1623714924.0955005</v>
          </cell>
          <cell r="AV141">
            <v>2786648880773.9185</v>
          </cell>
          <cell r="AX141">
            <v>901526481905.28125</v>
          </cell>
        </row>
        <row r="142">
          <cell r="AQ142">
            <v>1673546243.3014226</v>
          </cell>
          <cell r="AR142">
            <v>1673546243.3014226</v>
          </cell>
          <cell r="AV142">
            <v>2898027407824.8711</v>
          </cell>
          <cell r="AX142">
            <v>935475680917.24023</v>
          </cell>
        </row>
        <row r="143">
          <cell r="AQ143">
            <v>1722206938.2450862</v>
          </cell>
          <cell r="AR143">
            <v>1722206938.2450862</v>
          </cell>
          <cell r="AV143">
            <v>3009030428808.418</v>
          </cell>
          <cell r="AX143">
            <v>969153350113.11499</v>
          </cell>
        </row>
        <row r="144">
          <cell r="AQ144">
            <v>1772626723.1249692</v>
          </cell>
          <cell r="AR144">
            <v>1772626723.1249692</v>
          </cell>
          <cell r="AV144">
            <v>3124497182682.9336</v>
          </cell>
          <cell r="AX144">
            <v>1004116470294.9941</v>
          </cell>
        </row>
        <row r="145">
          <cell r="AQ145">
            <v>1822314247.1151242</v>
          </cell>
          <cell r="AR145">
            <v>1822314247.1151242</v>
          </cell>
          <cell r="AV145">
            <v>3240366167127.0684</v>
          </cell>
          <cell r="AX145">
            <v>1039054165726.7887</v>
          </cell>
        </row>
        <row r="146">
          <cell r="AQ146">
            <v>1874089033.3725913</v>
          </cell>
          <cell r="AR146">
            <v>1874089033.3725913</v>
          </cell>
          <cell r="AV146">
            <v>3361795158917.4478</v>
          </cell>
          <cell r="AX146">
            <v>1075609854598.4551</v>
          </cell>
        </row>
        <row r="147">
          <cell r="AQ147">
            <v>1927095572.423727</v>
          </cell>
          <cell r="AR147">
            <v>1927095572.423727</v>
          </cell>
          <cell r="AV147">
            <v>3490416907836.2476</v>
          </cell>
          <cell r="AX147">
            <v>1114776595535.1484</v>
          </cell>
        </row>
        <row r="148">
          <cell r="AQ148">
            <v>1982928496.511328</v>
          </cell>
          <cell r="AR148">
            <v>1982928496.511328</v>
          </cell>
          <cell r="AV148">
            <v>3626560664329.0078</v>
          </cell>
          <cell r="AX148">
            <v>1156202382328.3513</v>
          </cell>
        </row>
        <row r="149">
          <cell r="AQ149">
            <v>2039578678.463707</v>
          </cell>
          <cell r="AR149">
            <v>2039578678.463707</v>
          </cell>
          <cell r="AV149">
            <v>3766511683589.6807</v>
          </cell>
          <cell r="AX149">
            <v>1198692984296.7351</v>
          </cell>
        </row>
        <row r="150">
          <cell r="AQ150">
            <v>2098037937.531141</v>
          </cell>
          <cell r="AR150">
            <v>2098037937.531141</v>
          </cell>
          <cell r="AV150">
            <v>3912063302443.6489</v>
          </cell>
          <cell r="AX150">
            <v>1242812467513.011</v>
          </cell>
        </row>
        <row r="151">
          <cell r="AQ151">
            <v>2156616749.8125582</v>
          </cell>
          <cell r="AR151">
            <v>2156616749.8125582</v>
          </cell>
          <cell r="AV151">
            <v>4060149427608.5469</v>
          </cell>
          <cell r="AX151">
            <v>1287579860971.5366</v>
          </cell>
        </row>
        <row r="152">
          <cell r="AQ152">
            <v>2216115797.2215939</v>
          </cell>
          <cell r="AR152">
            <v>2216115797.2215939</v>
          </cell>
          <cell r="AV152">
            <v>4212143128724.1318</v>
          </cell>
          <cell r="AX152">
            <v>1333426403657.7695</v>
          </cell>
        </row>
        <row r="153">
          <cell r="AQ153">
            <v>2281221113.9519086</v>
          </cell>
          <cell r="AR153">
            <v>2281221113.9519086</v>
          </cell>
          <cell r="AV153">
            <v>4377112173182.8901</v>
          </cell>
          <cell r="AX153">
            <v>1383211901741.906</v>
          </cell>
        </row>
        <row r="154">
          <cell r="AQ154">
            <v>2354877859.2646799</v>
          </cell>
          <cell r="AR154">
            <v>2354877859.2646799</v>
          </cell>
          <cell r="AV154">
            <v>4561226436635.1885</v>
          </cell>
          <cell r="AX154">
            <v>1438861912393.064</v>
          </cell>
        </row>
        <row r="155">
          <cell r="AQ155">
            <v>2430532451.3907614</v>
          </cell>
          <cell r="AR155">
            <v>2430532451.3907614</v>
          </cell>
          <cell r="AV155">
            <v>4752160039590.7217</v>
          </cell>
          <cell r="AX155">
            <v>1496464137769.0059</v>
          </cell>
        </row>
        <row r="156">
          <cell r="AQ156">
            <v>2509419783.590652</v>
          </cell>
          <cell r="AR156">
            <v>2509419783.590652</v>
          </cell>
          <cell r="AV156">
            <v>4956409563816.5791</v>
          </cell>
          <cell r="AX156">
            <v>1558050525988.3652</v>
          </cell>
        </row>
        <row r="157">
          <cell r="AQ157">
            <v>2597500040.5651989</v>
          </cell>
          <cell r="AR157">
            <v>2597500040.5651989</v>
          </cell>
          <cell r="AV157">
            <v>5193441779697.6719</v>
          </cell>
          <cell r="AX157">
            <v>1627242631030.5969</v>
          </cell>
        </row>
        <row r="158">
          <cell r="AQ158">
            <v>2688468087.8204703</v>
          </cell>
          <cell r="AR158">
            <v>2688468087.8204703</v>
          </cell>
          <cell r="AV158">
            <v>5441061367584.6143</v>
          </cell>
          <cell r="AX158">
            <v>1699291809757.3018</v>
          </cell>
        </row>
        <row r="159">
          <cell r="AQ159">
            <v>2741346681.4229846</v>
          </cell>
          <cell r="AR159">
            <v>2741346681.4229846</v>
          </cell>
          <cell r="AV159">
            <v>5583433244158.2256</v>
          </cell>
          <cell r="AX159">
            <v>1738111091668.5808</v>
          </cell>
        </row>
        <row r="160">
          <cell r="AQ160">
            <v>2778097001.7939076</v>
          </cell>
          <cell r="AR160">
            <v>2778097001.7939076</v>
          </cell>
          <cell r="AV160">
            <v>5689442262688.5811</v>
          </cell>
          <cell r="AX160">
            <v>1765396657141.9512</v>
          </cell>
        </row>
        <row r="161">
          <cell r="AQ161">
            <v>2798852986.1463695</v>
          </cell>
          <cell r="AR161">
            <v>2798852986.1463695</v>
          </cell>
          <cell r="AV161">
            <v>5735906742404.7266</v>
          </cell>
          <cell r="AX161">
            <v>1775663830848.8523</v>
          </cell>
        </row>
        <row r="162">
          <cell r="AQ162">
            <v>2817348967.5125895</v>
          </cell>
          <cell r="AR162">
            <v>2817348967.5125895</v>
          </cell>
          <cell r="AV162">
            <v>5773811993145.3037</v>
          </cell>
          <cell r="AX162">
            <v>1783467372923.4878</v>
          </cell>
        </row>
        <row r="163">
          <cell r="AQ163">
            <v>2835926590.3562794</v>
          </cell>
          <cell r="AR163">
            <v>2835926590.3562794</v>
          </cell>
          <cell r="AV163">
            <v>5811884558104.7422</v>
          </cell>
          <cell r="AX163">
            <v>1791288189548.5767</v>
          </cell>
        </row>
        <row r="164">
          <cell r="AQ164">
            <v>2854586036.6147966</v>
          </cell>
          <cell r="AR164">
            <v>2854586036.6147966</v>
          </cell>
          <cell r="AV164">
            <v>5850124810141.3926</v>
          </cell>
          <cell r="AX164">
            <v>1799126281421.5945</v>
          </cell>
        </row>
        <row r="165">
          <cell r="AQ165">
            <v>2873327488.2336054</v>
          </cell>
          <cell r="AR165">
            <v>2873327488.2336054</v>
          </cell>
          <cell r="AV165">
            <v>5888533122130.2207</v>
          </cell>
          <cell r="AX165">
            <v>1806981649237.8823</v>
          </cell>
        </row>
        <row r="166">
          <cell r="AQ166">
            <v>2892150826.9019933</v>
          </cell>
          <cell r="AR166">
            <v>2892150826.9019933</v>
          </cell>
          <cell r="AV166">
            <v>5927109251607.9014</v>
          </cell>
          <cell r="AX166">
            <v>1814853944970.333</v>
          </cell>
        </row>
      </sheetData>
      <sheetData sheetId="18">
        <row r="7">
          <cell r="AQ7">
            <v>5072.5629275877372</v>
          </cell>
          <cell r="AR7">
            <v>5072.5629275877372</v>
          </cell>
          <cell r="AV7">
            <v>1117295.3707720058</v>
          </cell>
          <cell r="AX7">
            <v>2009985.6574360463</v>
          </cell>
        </row>
        <row r="8">
          <cell r="AQ8">
            <v>7509.4735630465821</v>
          </cell>
          <cell r="AR8">
            <v>7509.4735630465821</v>
          </cell>
          <cell r="AV8">
            <v>1704019.676610505</v>
          </cell>
          <cell r="AX8">
            <v>3052793.3321863115</v>
          </cell>
        </row>
        <row r="9">
          <cell r="AQ9">
            <v>10616.092803075237</v>
          </cell>
          <cell r="AR9">
            <v>10616.092803075237</v>
          </cell>
          <cell r="AV9">
            <v>2493423.591037197</v>
          </cell>
          <cell r="AX9">
            <v>4421513.7788585937</v>
          </cell>
        </row>
        <row r="10">
          <cell r="AQ10">
            <v>14606.313572972416</v>
          </cell>
          <cell r="AR10">
            <v>14606.313572972416</v>
          </cell>
          <cell r="AV10">
            <v>3545646.9740612833</v>
          </cell>
          <cell r="AX10">
            <v>6224607.6667182017</v>
          </cell>
        </row>
        <row r="11">
          <cell r="AQ11">
            <v>19649.57348348208</v>
          </cell>
          <cell r="AR11">
            <v>19649.57348348208</v>
          </cell>
          <cell r="AV11">
            <v>4923077.0652165115</v>
          </cell>
          <cell r="AX11">
            <v>8558177.0223919004</v>
          </cell>
        </row>
        <row r="12">
          <cell r="AQ12">
            <v>25936.9332870211</v>
          </cell>
          <cell r="AR12">
            <v>25936.9332870211</v>
          </cell>
          <cell r="AV12">
            <v>6698516.7099796413</v>
          </cell>
          <cell r="AX12">
            <v>11532812.473487191</v>
          </cell>
        </row>
        <row r="13">
          <cell r="AQ13">
            <v>33483.7324488636</v>
          </cell>
          <cell r="AR13">
            <v>33483.7324488636</v>
          </cell>
          <cell r="AV13">
            <v>8929852.8357271664</v>
          </cell>
          <cell r="AX13">
            <v>15184705.249648122</v>
          </cell>
        </row>
        <row r="14">
          <cell r="AQ14">
            <v>42447.761317339318</v>
          </cell>
          <cell r="AR14">
            <v>42447.761317339318</v>
          </cell>
          <cell r="AV14">
            <v>11700634.011249205</v>
          </cell>
          <cell r="AX14">
            <v>19614744.764703404</v>
          </cell>
        </row>
        <row r="15">
          <cell r="AQ15">
            <v>53148.999179430175</v>
          </cell>
          <cell r="AR15">
            <v>53148.999179430175</v>
          </cell>
          <cell r="AV15">
            <v>15126386.783417175</v>
          </cell>
          <cell r="AX15">
            <v>25003834.93558792</v>
          </cell>
        </row>
        <row r="16">
          <cell r="AQ16">
            <v>65821.176163586599</v>
          </cell>
          <cell r="AR16">
            <v>65821.176163586599</v>
          </cell>
          <cell r="AV16">
            <v>19322397.823689926</v>
          </cell>
          <cell r="AX16">
            <v>31500332.78289786</v>
          </cell>
        </row>
        <row r="17">
          <cell r="AQ17">
            <v>79857.321669593191</v>
          </cell>
          <cell r="AR17">
            <v>79857.321669593191</v>
          </cell>
          <cell r="AV17">
            <v>24158002.340823676</v>
          </cell>
          <cell r="AX17">
            <v>39219054.898738079</v>
          </cell>
        </row>
        <row r="18">
          <cell r="AQ18">
            <v>90831.483037979633</v>
          </cell>
          <cell r="AR18">
            <v>90831.483037979633</v>
          </cell>
          <cell r="AV18">
            <v>28097549.429567166</v>
          </cell>
          <cell r="AX18">
            <v>45349756.128270447</v>
          </cell>
        </row>
        <row r="19">
          <cell r="AQ19">
            <v>102922.88623649214</v>
          </cell>
          <cell r="AR19">
            <v>102922.88623649214</v>
          </cell>
          <cell r="AV19">
            <v>32506701.334671102</v>
          </cell>
          <cell r="AX19">
            <v>52114388.940429762</v>
          </cell>
        </row>
        <row r="20">
          <cell r="AQ20">
            <v>115265.68479412587</v>
          </cell>
          <cell r="AR20">
            <v>115265.68479412587</v>
          </cell>
          <cell r="AV20">
            <v>37162542.920598701</v>
          </cell>
          <cell r="AX20">
            <v>59146964.261240691</v>
          </cell>
        </row>
        <row r="21">
          <cell r="AQ21">
            <v>131443.57841961132</v>
          </cell>
          <cell r="AR21">
            <v>131443.57841961132</v>
          </cell>
          <cell r="AV21">
            <v>43251993.360436693</v>
          </cell>
          <cell r="AX21">
            <v>68316827.99190557</v>
          </cell>
        </row>
        <row r="22">
          <cell r="AQ22">
            <v>147603.58850687381</v>
          </cell>
          <cell r="AR22">
            <v>147603.58850687381</v>
          </cell>
          <cell r="AV22">
            <v>49585174.545781203</v>
          </cell>
          <cell r="AX22">
            <v>77709413.161839098</v>
          </cell>
        </row>
        <row r="23">
          <cell r="AQ23">
            <v>163871.08357780645</v>
          </cell>
          <cell r="AR23">
            <v>163871.08357780645</v>
          </cell>
          <cell r="AV23">
            <v>56204068.196367994</v>
          </cell>
          <cell r="AX23">
            <v>87440283.172024906</v>
          </cell>
        </row>
        <row r="24">
          <cell r="AQ24">
            <v>181950.03052437369</v>
          </cell>
          <cell r="AR24">
            <v>181950.03052437369</v>
          </cell>
          <cell r="AV24">
            <v>63675031.66340059</v>
          </cell>
          <cell r="AX24">
            <v>98461495.846709311</v>
          </cell>
        </row>
        <row r="25">
          <cell r="AQ25">
            <v>201091.84793138929</v>
          </cell>
          <cell r="AR25">
            <v>201091.84793138929</v>
          </cell>
          <cell r="AV25">
            <v>71793005.534049064</v>
          </cell>
          <cell r="AX25">
            <v>110331397.01103762</v>
          </cell>
        </row>
        <row r="26">
          <cell r="AQ26">
            <v>220301.35073153069</v>
          </cell>
          <cell r="AR26">
            <v>220301.35073153069</v>
          </cell>
          <cell r="AV26">
            <v>80015544.118085921</v>
          </cell>
          <cell r="AX26">
            <v>122473335.02145831</v>
          </cell>
        </row>
        <row r="27">
          <cell r="AQ27">
            <v>243118.65671308609</v>
          </cell>
          <cell r="AR27">
            <v>243118.65671308609</v>
          </cell>
          <cell r="AV27">
            <v>89810027.114605621</v>
          </cell>
          <cell r="AX27">
            <v>136792618.62431431</v>
          </cell>
        </row>
        <row r="28">
          <cell r="AQ28">
            <v>269740.3081811663</v>
          </cell>
          <cell r="AR28">
            <v>269740.3081811663</v>
          </cell>
          <cell r="AV28">
            <v>101286020.6565319</v>
          </cell>
          <cell r="AX28">
            <v>153590430.27824104</v>
          </cell>
        </row>
        <row r="29">
          <cell r="AQ29">
            <v>296881.04071400349</v>
          </cell>
          <cell r="AR29">
            <v>296881.04071400349</v>
          </cell>
          <cell r="AV29">
            <v>113087752.51162171</v>
          </cell>
          <cell r="AX29">
            <v>171052451.1971702</v>
          </cell>
        </row>
        <row r="30">
          <cell r="AQ30">
            <v>327053.87851731409</v>
          </cell>
          <cell r="AR30">
            <v>327053.87851731409</v>
          </cell>
          <cell r="AV30">
            <v>126354347.02744043</v>
          </cell>
          <cell r="AX30">
            <v>190638945.58882135</v>
          </cell>
        </row>
        <row r="31">
          <cell r="AQ31">
            <v>358576.20850864158</v>
          </cell>
          <cell r="AR31">
            <v>358576.20850864158</v>
          </cell>
          <cell r="AV31">
            <v>140425859.99068952</v>
          </cell>
          <cell r="AX31">
            <v>211341402.10417998</v>
          </cell>
        </row>
        <row r="32">
          <cell r="AQ32">
            <v>392884.47973420017</v>
          </cell>
          <cell r="AR32">
            <v>392884.47973420017</v>
          </cell>
          <cell r="AV32">
            <v>155946839.89942768</v>
          </cell>
          <cell r="AX32">
            <v>234119945.72475043</v>
          </cell>
        </row>
        <row r="33">
          <cell r="AQ33">
            <v>429134.12531673047</v>
          </cell>
          <cell r="AR33">
            <v>429134.12531673047</v>
          </cell>
          <cell r="AV33">
            <v>172624663.31261408</v>
          </cell>
          <cell r="AX33">
            <v>258521829.82999307</v>
          </cell>
        </row>
        <row r="34">
          <cell r="AQ34">
            <v>482829.12891139864</v>
          </cell>
          <cell r="AR34">
            <v>482829.12891139864</v>
          </cell>
          <cell r="AV34">
            <v>196813076.58314645</v>
          </cell>
          <cell r="AX34">
            <v>291623361.83119309</v>
          </cell>
        </row>
        <row r="35">
          <cell r="AQ35">
            <v>543543.51880457648</v>
          </cell>
          <cell r="AR35">
            <v>543543.51880457648</v>
          </cell>
          <cell r="AV35">
            <v>224489567.88550466</v>
          </cell>
          <cell r="AX35">
            <v>328950490.46949643</v>
          </cell>
        </row>
        <row r="36">
          <cell r="AQ36">
            <v>610700.88592266815</v>
          </cell>
          <cell r="AR36">
            <v>610700.88592266815</v>
          </cell>
          <cell r="AV36">
            <v>255490883.80263841</v>
          </cell>
          <cell r="AX36">
            <v>370351959.53531849</v>
          </cell>
        </row>
        <row r="37">
          <cell r="AQ37">
            <v>688969.45535664726</v>
          </cell>
          <cell r="AR37">
            <v>688969.45535664726</v>
          </cell>
          <cell r="AV37">
            <v>291935775.98441052</v>
          </cell>
          <cell r="AX37">
            <v>418735549.42572689</v>
          </cell>
        </row>
        <row r="38">
          <cell r="AQ38">
            <v>775930.9169257693</v>
          </cell>
          <cell r="AR38">
            <v>775930.9169257693</v>
          </cell>
          <cell r="AV38">
            <v>332971478.30951059</v>
          </cell>
          <cell r="AX38">
            <v>472687263.32597089</v>
          </cell>
        </row>
        <row r="39">
          <cell r="AQ39">
            <v>870095.89552277594</v>
          </cell>
          <cell r="AR39">
            <v>870095.89552277594</v>
          </cell>
          <cell r="AV39">
            <v>378150459.14890742</v>
          </cell>
          <cell r="AX39">
            <v>531349620.67415428</v>
          </cell>
        </row>
        <row r="40">
          <cell r="AQ40">
            <v>962842.61570758093</v>
          </cell>
          <cell r="AR40">
            <v>962842.61570758093</v>
          </cell>
          <cell r="AV40">
            <v>423768008.89670521</v>
          </cell>
          <cell r="AX40">
            <v>591891242.61516523</v>
          </cell>
        </row>
        <row r="41">
          <cell r="AQ41">
            <v>1052210.2232135292</v>
          </cell>
          <cell r="AR41">
            <v>1052210.2232135292</v>
          </cell>
          <cell r="AV41">
            <v>468772014.96301788</v>
          </cell>
          <cell r="AX41">
            <v>653257850.25034499</v>
          </cell>
        </row>
        <row r="42">
          <cell r="AQ42">
            <v>1145300.0748339356</v>
          </cell>
          <cell r="AR42">
            <v>1145300.0748339356</v>
          </cell>
          <cell r="AV42">
            <v>516396228.82978743</v>
          </cell>
          <cell r="AX42">
            <v>718812787.30197239</v>
          </cell>
        </row>
        <row r="43">
          <cell r="AQ43">
            <v>1245951.4560520134</v>
          </cell>
          <cell r="AR43">
            <v>1245951.4560520134</v>
          </cell>
          <cell r="AV43">
            <v>568499554.04426503</v>
          </cell>
          <cell r="AX43">
            <v>790249574.04370785</v>
          </cell>
        </row>
        <row r="44">
          <cell r="AQ44">
            <v>1352898.4147428097</v>
          </cell>
          <cell r="AR44">
            <v>1352898.4147428097</v>
          </cell>
          <cell r="AV44">
            <v>624627111.38737428</v>
          </cell>
          <cell r="AX44">
            <v>866899561.43693042</v>
          </cell>
        </row>
        <row r="45">
          <cell r="AQ45">
            <v>1468656.1888688747</v>
          </cell>
          <cell r="AR45">
            <v>1468656.1888688747</v>
          </cell>
          <cell r="AV45">
            <v>686063165.88037992</v>
          </cell>
          <cell r="AX45">
            <v>950545217.79665852</v>
          </cell>
        </row>
        <row r="46">
          <cell r="AQ46">
            <v>1592926.0948225446</v>
          </cell>
          <cell r="AR46">
            <v>1592926.0948225446</v>
          </cell>
          <cell r="AV46">
            <v>753006313.4229697</v>
          </cell>
          <cell r="AX46">
            <v>1041618606.9617882</v>
          </cell>
        </row>
        <row r="47">
          <cell r="AQ47">
            <v>1718399.7023997884</v>
          </cell>
          <cell r="AR47">
            <v>1718399.7023997884</v>
          </cell>
          <cell r="AV47">
            <v>823099666.55117977</v>
          </cell>
          <cell r="AX47">
            <v>1133953408.3302436</v>
          </cell>
        </row>
        <row r="48">
          <cell r="AQ48">
            <v>1849518.5121657432</v>
          </cell>
          <cell r="AR48">
            <v>1849518.5121657432</v>
          </cell>
          <cell r="AV48">
            <v>897695126.57194209</v>
          </cell>
          <cell r="AX48">
            <v>1231667695.139544</v>
          </cell>
        </row>
        <row r="49">
          <cell r="AQ49">
            <v>1991420.9109603646</v>
          </cell>
          <cell r="AR49">
            <v>1991420.9109603646</v>
          </cell>
          <cell r="AV49">
            <v>979684071.41725099</v>
          </cell>
          <cell r="AX49">
            <v>1338403381.0663714</v>
          </cell>
        </row>
        <row r="50">
          <cell r="AQ50">
            <v>2135109.8061780771</v>
          </cell>
          <cell r="AR50">
            <v>2135109.8061780771</v>
          </cell>
          <cell r="AV50">
            <v>1066543341.5871367</v>
          </cell>
          <cell r="AX50">
            <v>1447803652.4273427</v>
          </cell>
        </row>
        <row r="51">
          <cell r="AQ51">
            <v>2288795.6735733962</v>
          </cell>
          <cell r="AR51">
            <v>2288795.6735733962</v>
          </cell>
          <cell r="AV51">
            <v>1160566120.1822898</v>
          </cell>
          <cell r="AX51">
            <v>1564505725.5252032</v>
          </cell>
        </row>
        <row r="52">
          <cell r="AQ52">
            <v>2448793.6274459031</v>
          </cell>
          <cell r="AR52">
            <v>2448793.6274459031</v>
          </cell>
          <cell r="AV52">
            <v>1260146589.4715028</v>
          </cell>
          <cell r="AX52">
            <v>1687011079.059346</v>
          </cell>
        </row>
        <row r="53">
          <cell r="AQ53">
            <v>2618267.5647379793</v>
          </cell>
          <cell r="AR53">
            <v>2618267.5647379793</v>
          </cell>
          <cell r="AV53">
            <v>1367236996.417676</v>
          </cell>
          <cell r="AX53">
            <v>1817791595.8634944</v>
          </cell>
        </row>
        <row r="54">
          <cell r="AQ54">
            <v>2798654.2143632369</v>
          </cell>
          <cell r="AR54">
            <v>2798654.2143632369</v>
          </cell>
          <cell r="AV54">
            <v>1482843809.1346395</v>
          </cell>
          <cell r="AX54">
            <v>1958001322.4308414</v>
          </cell>
        </row>
        <row r="55">
          <cell r="AQ55">
            <v>2985546.2390637957</v>
          </cell>
          <cell r="AR55">
            <v>2985546.2390637957</v>
          </cell>
          <cell r="AV55">
            <v>1604886979.1399581</v>
          </cell>
          <cell r="AX55">
            <v>2105064615.9990232</v>
          </cell>
        </row>
        <row r="56">
          <cell r="AQ56">
            <v>3184451.6699094493</v>
          </cell>
          <cell r="AR56">
            <v>3184451.6699094493</v>
          </cell>
          <cell r="AV56">
            <v>1736873105.0723939</v>
          </cell>
          <cell r="AX56">
            <v>2262635859.5781097</v>
          </cell>
        </row>
        <row r="57">
          <cell r="AQ57">
            <v>3486663.3852621843</v>
          </cell>
          <cell r="AR57">
            <v>3486663.3852621843</v>
          </cell>
          <cell r="AV57">
            <v>1929356537.4815557</v>
          </cell>
          <cell r="AX57">
            <v>2493489676.79035</v>
          </cell>
        </row>
        <row r="58">
          <cell r="AQ58">
            <v>3814403.444047038</v>
          </cell>
          <cell r="AR58">
            <v>3814403.444047038</v>
          </cell>
          <cell r="AV58">
            <v>2141185954.8767281</v>
          </cell>
          <cell r="AX58">
            <v>2745546144.1386061</v>
          </cell>
        </row>
        <row r="59">
          <cell r="AQ59">
            <v>4172365.8428555885</v>
          </cell>
          <cell r="AR59">
            <v>4172365.8428555885</v>
          </cell>
          <cell r="AV59">
            <v>2375704926.757935</v>
          </cell>
          <cell r="AX59">
            <v>3017504127.119235</v>
          </cell>
        </row>
        <row r="60">
          <cell r="AQ60">
            <v>4562459.65306863</v>
          </cell>
          <cell r="AR60">
            <v>4562459.65306863</v>
          </cell>
          <cell r="AV60">
            <v>2634903539.4888573</v>
          </cell>
          <cell r="AX60">
            <v>3310447904.0376616</v>
          </cell>
        </row>
        <row r="61">
          <cell r="AQ61">
            <v>4979790.034590967</v>
          </cell>
          <cell r="AR61">
            <v>4979790.034590967</v>
          </cell>
          <cell r="AV61">
            <v>2916810357.5459332</v>
          </cell>
          <cell r="AX61">
            <v>3628113156.1589069</v>
          </cell>
        </row>
        <row r="62">
          <cell r="AQ62">
            <v>5425318.4910667948</v>
          </cell>
          <cell r="AR62">
            <v>5425318.4910667948</v>
          </cell>
          <cell r="AV62">
            <v>3222641097.8092127</v>
          </cell>
          <cell r="AX62">
            <v>3969495126.7598748</v>
          </cell>
        </row>
        <row r="63">
          <cell r="AQ63">
            <v>5910627.8140109852</v>
          </cell>
          <cell r="AR63">
            <v>5910627.8140109852</v>
          </cell>
          <cell r="AV63">
            <v>3560148834.7957115</v>
          </cell>
          <cell r="AX63">
            <v>4343068234.2436466</v>
          </cell>
        </row>
        <row r="64">
          <cell r="AQ64">
            <v>6850464.5905996766</v>
          </cell>
          <cell r="AR64">
            <v>6850464.5905996766</v>
          </cell>
          <cell r="AV64">
            <v>4183709147.9936643</v>
          </cell>
          <cell r="AX64">
            <v>4934320013.0715771</v>
          </cell>
        </row>
        <row r="65">
          <cell r="AQ65">
            <v>7483647.0135368183</v>
          </cell>
          <cell r="AR65">
            <v>7483647.0135368183</v>
          </cell>
          <cell r="AV65">
            <v>4636160313.1691036</v>
          </cell>
          <cell r="AX65">
            <v>5405492894.3120155</v>
          </cell>
        </row>
        <row r="66">
          <cell r="AQ66">
            <v>9001874.9237444289</v>
          </cell>
          <cell r="AR66">
            <v>9001874.9237444289</v>
          </cell>
          <cell r="AV66">
            <v>6077555584.8714037</v>
          </cell>
          <cell r="AX66">
            <v>6702322338.6377068</v>
          </cell>
        </row>
        <row r="67">
          <cell r="AQ67">
            <v>10580245.814375119</v>
          </cell>
          <cell r="AR67">
            <v>10580245.814375119</v>
          </cell>
          <cell r="AV67">
            <v>7273642863.0982027</v>
          </cell>
          <cell r="AX67">
            <v>7520879534.1893225</v>
          </cell>
        </row>
        <row r="68">
          <cell r="AQ68">
            <v>12370007.357031286</v>
          </cell>
          <cell r="AR68">
            <v>12370007.357031286</v>
          </cell>
          <cell r="AV68">
            <v>8663557482.674839</v>
          </cell>
          <cell r="AX68">
            <v>8428643217.5231571</v>
          </cell>
        </row>
        <row r="69">
          <cell r="AQ69">
            <v>14381892.260196749</v>
          </cell>
          <cell r="AR69">
            <v>14381892.260196749</v>
          </cell>
          <cell r="AV69">
            <v>10258935975.020555</v>
          </cell>
          <cell r="AX69">
            <v>9422884633.5090542</v>
          </cell>
        </row>
        <row r="70">
          <cell r="AQ70">
            <v>16626848.859433131</v>
          </cell>
          <cell r="AR70">
            <v>16626848.859433131</v>
          </cell>
          <cell r="AV70">
            <v>12078865595.408232</v>
          </cell>
          <cell r="AX70">
            <v>10505969875.511822</v>
          </cell>
        </row>
        <row r="71">
          <cell r="AQ71">
            <v>19129769.105096512</v>
          </cell>
          <cell r="AR71">
            <v>19129769.105096512</v>
          </cell>
          <cell r="AV71">
            <v>14150274644.883347</v>
          </cell>
          <cell r="AX71">
            <v>11675439692.95241</v>
          </cell>
        </row>
        <row r="72">
          <cell r="AQ72">
            <v>21982765.777510032</v>
          </cell>
          <cell r="AR72">
            <v>21982765.777510032</v>
          </cell>
          <cell r="AV72">
            <v>16547455666.131292</v>
          </cell>
          <cell r="AX72">
            <v>12995778431.001171</v>
          </cell>
        </row>
        <row r="73">
          <cell r="AQ73">
            <v>25224114.740301564</v>
          </cell>
          <cell r="AR73">
            <v>25224114.740301564</v>
          </cell>
          <cell r="AV73">
            <v>19306207938.26553</v>
          </cell>
          <cell r="AX73">
            <v>14478241886.703693</v>
          </cell>
        </row>
        <row r="74">
          <cell r="AQ74">
            <v>28957014.987444997</v>
          </cell>
          <cell r="AR74">
            <v>28957014.987444997</v>
          </cell>
          <cell r="AV74">
            <v>22522999827.35601</v>
          </cell>
          <cell r="AX74">
            <v>16128276556.534954</v>
          </cell>
        </row>
        <row r="75">
          <cell r="AQ75">
            <v>33091361.898698572</v>
          </cell>
          <cell r="AR75">
            <v>33091361.898698572</v>
          </cell>
          <cell r="AV75">
            <v>26158893297.827217</v>
          </cell>
          <cell r="AX75">
            <v>17939306813.828747</v>
          </cell>
        </row>
        <row r="76">
          <cell r="AQ76">
            <v>37710989.731037274</v>
          </cell>
          <cell r="AR76">
            <v>37710989.731037274</v>
          </cell>
          <cell r="AV76">
            <v>30310224779.75341</v>
          </cell>
          <cell r="AX76">
            <v>19959769927.535088</v>
          </cell>
        </row>
        <row r="77">
          <cell r="AQ77">
            <v>42170366.103884853</v>
          </cell>
          <cell r="AR77">
            <v>42170366.103884853</v>
          </cell>
          <cell r="AV77">
            <v>34471533107.282097</v>
          </cell>
          <cell r="AX77">
            <v>22008699037.055801</v>
          </cell>
        </row>
        <row r="78">
          <cell r="AQ78">
            <v>47214456.143754914</v>
          </cell>
          <cell r="AR78">
            <v>47214456.143754914</v>
          </cell>
          <cell r="AV78">
            <v>39263014316.209518</v>
          </cell>
          <cell r="AX78">
            <v>24310177045.230492</v>
          </cell>
        </row>
        <row r="79">
          <cell r="AQ79">
            <v>53106200.245752715</v>
          </cell>
          <cell r="AR79">
            <v>53106200.245752715</v>
          </cell>
          <cell r="AV79">
            <v>44939425380.041473</v>
          </cell>
          <cell r="AX79">
            <v>26951149358.583305</v>
          </cell>
        </row>
        <row r="80">
          <cell r="AQ80">
            <v>60145472.831241965</v>
          </cell>
          <cell r="AR80">
            <v>60145472.831241965</v>
          </cell>
          <cell r="AV80">
            <v>51818007237.785812</v>
          </cell>
          <cell r="AX80">
            <v>30063080207.465851</v>
          </cell>
        </row>
        <row r="81">
          <cell r="AQ81">
            <v>67896052.632574424</v>
          </cell>
          <cell r="AR81">
            <v>67896052.632574424</v>
          </cell>
          <cell r="AV81">
            <v>59580486369.869141</v>
          </cell>
          <cell r="AX81">
            <v>33500786721.089127</v>
          </cell>
        </row>
        <row r="82">
          <cell r="AQ82">
            <v>77140593.627508342</v>
          </cell>
          <cell r="AR82">
            <v>77140593.627508342</v>
          </cell>
          <cell r="AV82">
            <v>68973202393.090042</v>
          </cell>
          <cell r="AX82">
            <v>37632312665.765686</v>
          </cell>
        </row>
        <row r="83">
          <cell r="AQ83">
            <v>87230399.280996203</v>
          </cell>
          <cell r="AR83">
            <v>87230399.280996203</v>
          </cell>
          <cell r="AV83">
            <v>79438139057.812622</v>
          </cell>
          <cell r="AX83">
            <v>42099416564.095924</v>
          </cell>
        </row>
        <row r="84">
          <cell r="AQ84">
            <v>97864674.873019993</v>
          </cell>
          <cell r="AR84">
            <v>97864674.873019993</v>
          </cell>
          <cell r="AV84">
            <v>90495123125.466599</v>
          </cell>
          <cell r="AX84">
            <v>46662542821.229561</v>
          </cell>
        </row>
        <row r="85">
          <cell r="AQ85">
            <v>109691209.16338529</v>
          </cell>
          <cell r="AR85">
            <v>109691209.16338529</v>
          </cell>
          <cell r="AV85">
            <v>102980583366.46791</v>
          </cell>
          <cell r="AX85">
            <v>51660161589.872421</v>
          </cell>
        </row>
        <row r="86">
          <cell r="AQ86">
            <v>123277060.06238054</v>
          </cell>
          <cell r="AR86">
            <v>123277060.06238054</v>
          </cell>
          <cell r="AV86">
            <v>117448999359.43771</v>
          </cell>
          <cell r="AX86">
            <v>57162064889.622604</v>
          </cell>
        </row>
        <row r="87">
          <cell r="AQ87">
            <v>141924343.80657974</v>
          </cell>
          <cell r="AR87">
            <v>141924343.80657974</v>
          </cell>
          <cell r="AV87">
            <v>137205860877.18663</v>
          </cell>
          <cell r="AX87">
            <v>63845645185.372383</v>
          </cell>
        </row>
        <row r="88">
          <cell r="AQ88">
            <v>162010606.89123392</v>
          </cell>
          <cell r="AR88">
            <v>162010606.89123392</v>
          </cell>
          <cell r="AV88">
            <v>158960691951.65216</v>
          </cell>
          <cell r="AX88">
            <v>71029290510.433624</v>
          </cell>
        </row>
        <row r="89">
          <cell r="AQ89">
            <v>179721163.01763457</v>
          </cell>
          <cell r="AR89">
            <v>179721163.01763457</v>
          </cell>
          <cell r="AV89">
            <v>179071102469.12564</v>
          </cell>
          <cell r="AX89">
            <v>77985800874.534088</v>
          </cell>
        </row>
        <row r="90">
          <cell r="AQ90">
            <v>198962261.71060193</v>
          </cell>
          <cell r="AR90">
            <v>198962261.71060193</v>
          </cell>
          <cell r="AV90">
            <v>201291646295.27469</v>
          </cell>
          <cell r="AX90">
            <v>85555876325.099289</v>
          </cell>
        </row>
        <row r="91">
          <cell r="AQ91">
            <v>219249689.2912809</v>
          </cell>
          <cell r="AR91">
            <v>219249689.2912809</v>
          </cell>
          <cell r="AV91">
            <v>225287767335.74338</v>
          </cell>
          <cell r="AX91">
            <v>93683955601.628128</v>
          </cell>
        </row>
        <row r="92">
          <cell r="AQ92">
            <v>238211457.54421467</v>
          </cell>
          <cell r="AR92">
            <v>238211457.54421467</v>
          </cell>
          <cell r="AV92">
            <v>248480250707.2511</v>
          </cell>
          <cell r="AX92">
            <v>101239383259.87671</v>
          </cell>
        </row>
        <row r="93">
          <cell r="AQ93">
            <v>259071885.71945208</v>
          </cell>
          <cell r="AR93">
            <v>259071885.71945208</v>
          </cell>
          <cell r="AV93">
            <v>274396682692.04651</v>
          </cell>
          <cell r="AX93">
            <v>109566988116.40678</v>
          </cell>
        </row>
        <row r="94">
          <cell r="AQ94">
            <v>280057580.04669434</v>
          </cell>
          <cell r="AR94">
            <v>280057580.04669434</v>
          </cell>
          <cell r="AV94">
            <v>302035890397.68475</v>
          </cell>
          <cell r="AX94">
            <v>118128373125.74161</v>
          </cell>
        </row>
        <row r="95">
          <cell r="AQ95">
            <v>301207560.9430052</v>
          </cell>
          <cell r="AR95">
            <v>301207560.9430052</v>
          </cell>
          <cell r="AV95">
            <v>331409879616.60266</v>
          </cell>
          <cell r="AX95">
            <v>127020698866.64154</v>
          </cell>
        </row>
        <row r="96">
          <cell r="AQ96">
            <v>323942124.2355144</v>
          </cell>
          <cell r="AR96">
            <v>323942124.2355144</v>
          </cell>
          <cell r="AV96">
            <v>363864347662.76825</v>
          </cell>
          <cell r="AX96">
            <v>136721438113.71481</v>
          </cell>
        </row>
        <row r="97">
          <cell r="AQ97">
            <v>339857914.47587895</v>
          </cell>
          <cell r="AR97">
            <v>339857914.47587895</v>
          </cell>
          <cell r="AV97">
            <v>390765384109.69452</v>
          </cell>
          <cell r="AX97">
            <v>146057115309.13751</v>
          </cell>
        </row>
        <row r="98">
          <cell r="AQ98">
            <v>357220626.82397461</v>
          </cell>
          <cell r="AR98">
            <v>357220626.82397461</v>
          </cell>
          <cell r="AV98">
            <v>419428751684.92981</v>
          </cell>
          <cell r="AX98">
            <v>155655243761.53372</v>
          </cell>
        </row>
        <row r="99">
          <cell r="AQ99">
            <v>375144777.4886229</v>
          </cell>
          <cell r="AR99">
            <v>375144777.4886229</v>
          </cell>
          <cell r="AV99">
            <v>449729987879.80469</v>
          </cell>
          <cell r="AX99">
            <v>165602520820.32999</v>
          </cell>
        </row>
        <row r="100">
          <cell r="AQ100">
            <v>393855058.4415555</v>
          </cell>
          <cell r="AR100">
            <v>393855058.4415555</v>
          </cell>
          <cell r="AV100">
            <v>481822275052.63074</v>
          </cell>
          <cell r="AX100">
            <v>176040721295.12598</v>
          </cell>
        </row>
        <row r="101">
          <cell r="AQ101">
            <v>410741371.70325214</v>
          </cell>
          <cell r="AR101">
            <v>410741371.70325214</v>
          </cell>
          <cell r="AV101">
            <v>507885256972.51581</v>
          </cell>
          <cell r="AX101">
            <v>184095321132.45407</v>
          </cell>
        </row>
        <row r="102">
          <cell r="AQ102">
            <v>428087332.3220523</v>
          </cell>
          <cell r="AR102">
            <v>428087332.3220523</v>
          </cell>
          <cell r="AV102">
            <v>534847136409.67267</v>
          </cell>
          <cell r="AX102">
            <v>192352130260.87061</v>
          </cell>
        </row>
        <row r="103">
          <cell r="AQ103">
            <v>446974138.27673316</v>
          </cell>
          <cell r="AR103">
            <v>446974138.27673316</v>
          </cell>
          <cell r="AV103">
            <v>564239977501.82312</v>
          </cell>
          <cell r="AX103">
            <v>201211365470.26309</v>
          </cell>
        </row>
        <row r="104">
          <cell r="AQ104">
            <v>466781092.35737813</v>
          </cell>
          <cell r="AR104">
            <v>466781092.35737813</v>
          </cell>
          <cell r="AV104">
            <v>595240457714.13928</v>
          </cell>
          <cell r="AX104">
            <v>210440282367.99582</v>
          </cell>
        </row>
        <row r="105">
          <cell r="AQ105">
            <v>486495960.67410076</v>
          </cell>
          <cell r="AR105">
            <v>486495960.67410076</v>
          </cell>
          <cell r="AV105">
            <v>626625304569.58875</v>
          </cell>
          <cell r="AX105">
            <v>219675432529.97113</v>
          </cell>
        </row>
        <row r="106">
          <cell r="AQ106">
            <v>506891919.06206226</v>
          </cell>
          <cell r="AR106">
            <v>506891919.06206226</v>
          </cell>
          <cell r="AV106">
            <v>659444335975.15051</v>
          </cell>
          <cell r="AX106">
            <v>229238390437.47784</v>
          </cell>
        </row>
        <row r="107">
          <cell r="AQ107">
            <v>526723449.20614541</v>
          </cell>
          <cell r="AR107">
            <v>526723449.20614541</v>
          </cell>
          <cell r="AV107">
            <v>692092467959.61963</v>
          </cell>
          <cell r="AX107">
            <v>238814016945.39645</v>
          </cell>
        </row>
        <row r="108">
          <cell r="AQ108">
            <v>547364482.42780352</v>
          </cell>
          <cell r="AR108">
            <v>547364482.42780352</v>
          </cell>
          <cell r="AV108">
            <v>726390522252.7677</v>
          </cell>
          <cell r="AX108">
            <v>248777205382.65024</v>
          </cell>
        </row>
        <row r="109">
          <cell r="AQ109">
            <v>569986300.39190161</v>
          </cell>
          <cell r="AR109">
            <v>569986300.39190161</v>
          </cell>
          <cell r="AV109">
            <v>763964116987.56726</v>
          </cell>
          <cell r="AX109">
            <v>259598735795.39206</v>
          </cell>
        </row>
        <row r="110">
          <cell r="AQ110">
            <v>595189273.79936302</v>
          </cell>
          <cell r="AR110">
            <v>595189273.79936302</v>
          </cell>
          <cell r="AV110">
            <v>805681153841.31421</v>
          </cell>
          <cell r="AX110">
            <v>271523558837.69073</v>
          </cell>
        </row>
        <row r="111">
          <cell r="AQ111">
            <v>622098731.84012771</v>
          </cell>
          <cell r="AR111">
            <v>622098731.84012771</v>
          </cell>
          <cell r="AV111">
            <v>850436226444.79187</v>
          </cell>
          <cell r="AX111">
            <v>284163355800.70996</v>
          </cell>
        </row>
        <row r="112">
          <cell r="AQ112">
            <v>645646017.58989298</v>
          </cell>
          <cell r="AR112">
            <v>645646017.58989298</v>
          </cell>
          <cell r="AV112">
            <v>891273816414.34802</v>
          </cell>
          <cell r="AX112">
            <v>296172935594.3205</v>
          </cell>
        </row>
        <row r="113">
          <cell r="AQ113">
            <v>668776084.11697721</v>
          </cell>
          <cell r="AR113">
            <v>668776084.11697721</v>
          </cell>
          <cell r="AV113">
            <v>932232475159.08789</v>
          </cell>
          <cell r="AX113">
            <v>308518641571.93652</v>
          </cell>
        </row>
        <row r="114">
          <cell r="AQ114">
            <v>692102487.48932147</v>
          </cell>
          <cell r="AR114">
            <v>692102487.48932147</v>
          </cell>
          <cell r="AV114">
            <v>974149740013.28076</v>
          </cell>
          <cell r="AX114">
            <v>321194100579.3869</v>
          </cell>
        </row>
        <row r="115">
          <cell r="AQ115">
            <v>716611023.71567297</v>
          </cell>
          <cell r="AR115">
            <v>716611023.71567297</v>
          </cell>
          <cell r="AV115">
            <v>1018440452089.8031</v>
          </cell>
          <cell r="AX115">
            <v>334551813270.58234</v>
          </cell>
        </row>
        <row r="116">
          <cell r="AQ116">
            <v>744296286.96945703</v>
          </cell>
          <cell r="AR116">
            <v>744296286.96945703</v>
          </cell>
          <cell r="AV116">
            <v>1066291434390.5991</v>
          </cell>
          <cell r="AX116">
            <v>349536676570.79346</v>
          </cell>
        </row>
        <row r="117">
          <cell r="AQ117">
            <v>773475142.22021389</v>
          </cell>
          <cell r="AR117">
            <v>773475142.22021389</v>
          </cell>
          <cell r="AV117">
            <v>1116461001773.0928</v>
          </cell>
          <cell r="AX117">
            <v>365608503478.42554</v>
          </cell>
        </row>
        <row r="118">
          <cell r="AQ118">
            <v>802641090.33096635</v>
          </cell>
          <cell r="AR118">
            <v>802641090.33096635</v>
          </cell>
          <cell r="AV118">
            <v>1167249560074.3281</v>
          </cell>
          <cell r="AX118">
            <v>381849179191.26691</v>
          </cell>
        </row>
        <row r="119">
          <cell r="AQ119">
            <v>832966346.26824546</v>
          </cell>
          <cell r="AR119">
            <v>832966346.26824546</v>
          </cell>
          <cell r="AV119">
            <v>1220399601645.8054</v>
          </cell>
          <cell r="AX119">
            <v>398827124560.05859</v>
          </cell>
        </row>
        <row r="120">
          <cell r="AQ120">
            <v>864445743.87063944</v>
          </cell>
          <cell r="AR120">
            <v>864445743.87063944</v>
          </cell>
          <cell r="AV120">
            <v>1275944528793.7837</v>
          </cell>
          <cell r="AX120">
            <v>416551029732.92755</v>
          </cell>
        </row>
        <row r="121">
          <cell r="AQ121">
            <v>897235457.82545972</v>
          </cell>
          <cell r="AR121">
            <v>897235457.82545972</v>
          </cell>
          <cell r="AV121">
            <v>1334207792638.4158</v>
          </cell>
          <cell r="AX121">
            <v>435102101235.22675</v>
          </cell>
        </row>
        <row r="122">
          <cell r="AQ122">
            <v>931569710.89299822</v>
          </cell>
          <cell r="AR122">
            <v>931569710.89299822</v>
          </cell>
          <cell r="AV122">
            <v>1395624264053.3389</v>
          </cell>
          <cell r="AX122">
            <v>454715439733.35706</v>
          </cell>
        </row>
        <row r="123">
          <cell r="AQ123">
            <v>965485241.97652054</v>
          </cell>
          <cell r="AR123">
            <v>965485241.97652054</v>
          </cell>
          <cell r="AV123">
            <v>1457209453531.2871</v>
          </cell>
          <cell r="AX123">
            <v>474617730191.76184</v>
          </cell>
        </row>
        <row r="124">
          <cell r="AQ124">
            <v>999914007.69785619</v>
          </cell>
          <cell r="AR124">
            <v>999914007.69785619</v>
          </cell>
          <cell r="AV124">
            <v>1520370051209.4834</v>
          </cell>
          <cell r="AX124">
            <v>495147932961.26685</v>
          </cell>
        </row>
        <row r="125">
          <cell r="AQ125">
            <v>1034580570.6385341</v>
          </cell>
          <cell r="AR125">
            <v>1034580570.6385341</v>
          </cell>
          <cell r="AV125">
            <v>1584706062636.8181</v>
          </cell>
          <cell r="AX125">
            <v>516057436297.15668</v>
          </cell>
        </row>
        <row r="126">
          <cell r="AQ126">
            <v>1070737450.5731434</v>
          </cell>
          <cell r="AR126">
            <v>1070737450.5731434</v>
          </cell>
          <cell r="AV126">
            <v>1652166140761.9907</v>
          </cell>
          <cell r="AX126">
            <v>537981294604.11627</v>
          </cell>
        </row>
        <row r="127">
          <cell r="AQ127">
            <v>1109297338.6674976</v>
          </cell>
          <cell r="AR127">
            <v>1109297338.6674976</v>
          </cell>
          <cell r="AV127">
            <v>1724177081937.8079</v>
          </cell>
          <cell r="AX127">
            <v>560962091788.00366</v>
          </cell>
        </row>
        <row r="128">
          <cell r="AQ128">
            <v>1149097769.6612246</v>
          </cell>
          <cell r="AR128">
            <v>1149097769.6612246</v>
          </cell>
          <cell r="AV128">
            <v>1799048443741.1211</v>
          </cell>
          <cell r="AX128">
            <v>584913740293.5166</v>
          </cell>
        </row>
        <row r="129">
          <cell r="AQ129">
            <v>1189305362.4265094</v>
          </cell>
          <cell r="AR129">
            <v>1189305362.4265094</v>
          </cell>
          <cell r="AV129">
            <v>1875635981313.645</v>
          </cell>
          <cell r="AX129">
            <v>609500096866.63843</v>
          </cell>
        </row>
        <row r="130">
          <cell r="AQ130">
            <v>1230609861.4900153</v>
          </cell>
          <cell r="AR130">
            <v>1230609861.4900153</v>
          </cell>
          <cell r="AV130">
            <v>1954738977895.9487</v>
          </cell>
          <cell r="AX130">
            <v>634964749964.37207</v>
          </cell>
        </row>
        <row r="131">
          <cell r="AQ131">
            <v>1274659065.0929849</v>
          </cell>
          <cell r="AR131">
            <v>1274659065.0929849</v>
          </cell>
          <cell r="AV131">
            <v>2039184155395.7261</v>
          </cell>
          <cell r="AX131">
            <v>662145733007.70422</v>
          </cell>
        </row>
        <row r="132">
          <cell r="AQ132">
            <v>1321003556.8005116</v>
          </cell>
          <cell r="AR132">
            <v>1321003556.8005116</v>
          </cell>
          <cell r="AV132">
            <v>2128374144048.3518</v>
          </cell>
          <cell r="AX132">
            <v>690839572945.55029</v>
          </cell>
        </row>
        <row r="133">
          <cell r="AQ133">
            <v>1368816312.2829077</v>
          </cell>
          <cell r="AR133">
            <v>1368816312.2829077</v>
          </cell>
          <cell r="AV133">
            <v>2221050036239.5044</v>
          </cell>
          <cell r="AX133">
            <v>720643185010.70435</v>
          </cell>
        </row>
        <row r="134">
          <cell r="AQ134">
            <v>1418544156.9269366</v>
          </cell>
          <cell r="AR134">
            <v>1418544156.9269366</v>
          </cell>
          <cell r="AV134">
            <v>2318195112901.5776</v>
          </cell>
          <cell r="AX134">
            <v>751874481178.67407</v>
          </cell>
        </row>
        <row r="135">
          <cell r="AQ135">
            <v>1470829613.7408259</v>
          </cell>
          <cell r="AR135">
            <v>1470829613.7408259</v>
          </cell>
          <cell r="AV135">
            <v>2420975011950.1768</v>
          </cell>
          <cell r="AX135">
            <v>784909865875.33081</v>
          </cell>
        </row>
        <row r="136">
          <cell r="AQ136">
            <v>1524909149.2396386</v>
          </cell>
          <cell r="AR136">
            <v>1524909149.2396386</v>
          </cell>
          <cell r="AV136">
            <v>2528017447742.0088</v>
          </cell>
          <cell r="AX136">
            <v>819302669439.32971</v>
          </cell>
        </row>
        <row r="137">
          <cell r="AQ137">
            <v>1575748304.8568397</v>
          </cell>
          <cell r="AR137">
            <v>1575748304.8568397</v>
          </cell>
          <cell r="AV137">
            <v>2633163025195.9971</v>
          </cell>
          <cell r="AX137">
            <v>852853300554.91748</v>
          </cell>
        </row>
        <row r="138">
          <cell r="AQ138">
            <v>1623657185.393893</v>
          </cell>
          <cell r="AR138">
            <v>1623657185.393893</v>
          </cell>
          <cell r="AV138">
            <v>2737846434817.8672</v>
          </cell>
          <cell r="AX138">
            <v>885215786508.55469</v>
          </cell>
        </row>
        <row r="139">
          <cell r="AQ139">
            <v>1673045991.560667</v>
          </cell>
          <cell r="AR139">
            <v>1673045991.560667</v>
          </cell>
          <cell r="AV139">
            <v>2846530958270.3794</v>
          </cell>
          <cell r="AX139">
            <v>918757206884.05103</v>
          </cell>
        </row>
        <row r="140">
          <cell r="AQ140">
            <v>1723352695.7119143</v>
          </cell>
          <cell r="AR140">
            <v>1723352695.7119143</v>
          </cell>
          <cell r="AV140">
            <v>2958431645564.0063</v>
          </cell>
          <cell r="AX140">
            <v>953218510505.70679</v>
          </cell>
        </row>
        <row r="141">
          <cell r="AQ141">
            <v>1775834433.8981948</v>
          </cell>
          <cell r="AR141">
            <v>1775834433.8981948</v>
          </cell>
          <cell r="AV141">
            <v>3075780235085.0693</v>
          </cell>
          <cell r="AX141">
            <v>989312746255.54126</v>
          </cell>
        </row>
        <row r="142">
          <cell r="AQ142">
            <v>1821309357.3933148</v>
          </cell>
          <cell r="AR142">
            <v>1821309357.3933148</v>
          </cell>
          <cell r="AV142">
            <v>3182634588281.7358</v>
          </cell>
          <cell r="AX142">
            <v>1021912580136.2712</v>
          </cell>
        </row>
        <row r="143">
          <cell r="AQ143">
            <v>1868159236.0780239</v>
          </cell>
          <cell r="AR143">
            <v>1868159236.0780239</v>
          </cell>
          <cell r="AV143">
            <v>3293244553554.3804</v>
          </cell>
          <cell r="AX143">
            <v>1055603689099.2174</v>
          </cell>
        </row>
        <row r="144">
          <cell r="AQ144">
            <v>1913846469.9976735</v>
          </cell>
          <cell r="AR144">
            <v>1913846469.9976735</v>
          </cell>
          <cell r="AV144">
            <v>3403382032507.5688</v>
          </cell>
          <cell r="AX144">
            <v>1089027507430.3052</v>
          </cell>
        </row>
        <row r="145">
          <cell r="AQ145">
            <v>1961643338.348</v>
          </cell>
          <cell r="AR145">
            <v>1961643338.348</v>
          </cell>
          <cell r="AV145">
            <v>3519047507814.0674</v>
          </cell>
          <cell r="AX145">
            <v>1124092276594.2153</v>
          </cell>
        </row>
        <row r="146">
          <cell r="AQ146">
            <v>2012130370.619432</v>
          </cell>
          <cell r="AR146">
            <v>2012130370.619432</v>
          </cell>
          <cell r="AV146">
            <v>3644657066656.2896</v>
          </cell>
          <cell r="AX146">
            <v>1162011792072.2224</v>
          </cell>
        </row>
        <row r="147">
          <cell r="AQ147">
            <v>2065499309.8955643</v>
          </cell>
          <cell r="AR147">
            <v>2065499309.8955643</v>
          </cell>
          <cell r="AV147">
            <v>3777848700054.6777</v>
          </cell>
          <cell r="AX147">
            <v>1202021025329.6653</v>
          </cell>
        </row>
        <row r="148">
          <cell r="AQ148">
            <v>2120374745.4125001</v>
          </cell>
          <cell r="AR148">
            <v>2120374745.4125001</v>
          </cell>
          <cell r="AV148">
            <v>3916062798215.7432</v>
          </cell>
          <cell r="AX148">
            <v>1243462187920.9873</v>
          </cell>
        </row>
        <row r="149">
          <cell r="AQ149">
            <v>2177159701.2798162</v>
          </cell>
          <cell r="AR149">
            <v>2177159701.2798162</v>
          </cell>
          <cell r="AV149">
            <v>4060013572983.3081</v>
          </cell>
          <cell r="AX149">
            <v>1286552875754.1885</v>
          </cell>
        </row>
        <row r="150">
          <cell r="AQ150">
            <v>2233542442.0279779</v>
          </cell>
          <cell r="AR150">
            <v>2233542442.0279779</v>
          </cell>
          <cell r="AV150">
            <v>4205468130751.1357</v>
          </cell>
          <cell r="AX150">
            <v>1329944439561.1836</v>
          </cell>
        </row>
        <row r="151">
          <cell r="AQ151">
            <v>2290996819.6279449</v>
          </cell>
          <cell r="AR151">
            <v>2290996819.6279449</v>
          </cell>
          <cell r="AV151">
            <v>4354922190893.5474</v>
          </cell>
          <cell r="AX151">
            <v>1374422704715.3779</v>
          </cell>
        </row>
        <row r="152">
          <cell r="AQ152">
            <v>2350918475.0326571</v>
          </cell>
          <cell r="AR152">
            <v>2350918475.0326571</v>
          </cell>
          <cell r="AV152">
            <v>4511141432684.7695</v>
          </cell>
          <cell r="AX152">
            <v>1420852180059.9878</v>
          </cell>
        </row>
        <row r="153">
          <cell r="AQ153">
            <v>2414041999.0547032</v>
          </cell>
          <cell r="AR153">
            <v>2414041999.0547032</v>
          </cell>
          <cell r="AV153">
            <v>4675952063419.6221</v>
          </cell>
          <cell r="AX153">
            <v>1469795103688.6399</v>
          </cell>
        </row>
        <row r="154">
          <cell r="AQ154">
            <v>2479108293.5157461</v>
          </cell>
          <cell r="AR154">
            <v>2479108293.5157461</v>
          </cell>
          <cell r="AV154">
            <v>4847084398753.9629</v>
          </cell>
          <cell r="AX154">
            <v>1520524316146.5791</v>
          </cell>
        </row>
        <row r="155">
          <cell r="AQ155">
            <v>2546518472.6831064</v>
          </cell>
          <cell r="AR155">
            <v>2546518472.6831064</v>
          </cell>
          <cell r="AV155">
            <v>5028901549135.5361</v>
          </cell>
          <cell r="AX155">
            <v>1574395018140.512</v>
          </cell>
        </row>
        <row r="156">
          <cell r="AQ156">
            <v>2623016762.4044504</v>
          </cell>
          <cell r="AR156">
            <v>2623016762.4044504</v>
          </cell>
          <cell r="AV156">
            <v>5245355153537.7881</v>
          </cell>
          <cell r="AX156">
            <v>1638871844501.4448</v>
          </cell>
        </row>
        <row r="157">
          <cell r="AQ157">
            <v>2712086408.6603847</v>
          </cell>
          <cell r="AR157">
            <v>2712086408.6603847</v>
          </cell>
          <cell r="AV157">
            <v>5491569263852.4648</v>
          </cell>
          <cell r="AX157">
            <v>1708339408457.8853</v>
          </cell>
        </row>
        <row r="158">
          <cell r="AQ158">
            <v>2769703970.1335001</v>
          </cell>
          <cell r="AR158">
            <v>2769703970.1335001</v>
          </cell>
          <cell r="AV158">
            <v>5642508464274.1221</v>
          </cell>
          <cell r="AX158">
            <v>1747695267584.5286</v>
          </cell>
        </row>
        <row r="159">
          <cell r="AQ159">
            <v>2812659299.528502</v>
          </cell>
          <cell r="AR159">
            <v>2812659299.528502</v>
          </cell>
          <cell r="AV159">
            <v>5761638315254.9434</v>
          </cell>
          <cell r="AX159">
            <v>1776901722634.679</v>
          </cell>
        </row>
        <row r="160">
          <cell r="AQ160">
            <v>2838640710.6246858</v>
          </cell>
          <cell r="AR160">
            <v>2838640710.6246858</v>
          </cell>
          <cell r="AV160">
            <v>5817446815509.5811</v>
          </cell>
          <cell r="AX160">
            <v>1788071422477.3848</v>
          </cell>
        </row>
        <row r="161">
          <cell r="AQ161">
            <v>2863235504.4950175</v>
          </cell>
          <cell r="AR161">
            <v>2863235504.4950175</v>
          </cell>
          <cell r="AV161">
            <v>5867850836259.2129</v>
          </cell>
          <cell r="AX161">
            <v>1797657246668.3157</v>
          </cell>
        </row>
        <row r="162">
          <cell r="AQ162">
            <v>2887970264.9237528</v>
          </cell>
          <cell r="AR162">
            <v>2887970264.9237528</v>
          </cell>
          <cell r="AV162">
            <v>5918541701344.7324</v>
          </cell>
          <cell r="AX162">
            <v>1807268033560.6082</v>
          </cell>
        </row>
        <row r="163">
          <cell r="AQ163">
            <v>2912845384.6915121</v>
          </cell>
          <cell r="AR163">
            <v>2912845384.6915121</v>
          </cell>
          <cell r="AV163">
            <v>5969520215721.9619</v>
          </cell>
          <cell r="AX163">
            <v>1816903783862.9277</v>
          </cell>
        </row>
        <row r="164">
          <cell r="AQ164">
            <v>2937861256.5932384</v>
          </cell>
          <cell r="AR164">
            <v>2937861256.5932384</v>
          </cell>
          <cell r="AV164">
            <v>6020787184376.0771</v>
          </cell>
          <cell r="AX164">
            <v>1826564498281.7695</v>
          </cell>
        </row>
        <row r="165">
          <cell r="AQ165">
            <v>2963018273.4381437</v>
          </cell>
          <cell r="AR165">
            <v>2963018273.4381437</v>
          </cell>
          <cell r="AV165">
            <v>6072343412321.498</v>
          </cell>
          <cell r="AX165">
            <v>1836250177521.4656</v>
          </cell>
        </row>
        <row r="166">
          <cell r="AQ166">
            <v>2988316521.5149589</v>
          </cell>
          <cell r="AR166">
            <v>2988316521.5149589</v>
          </cell>
          <cell r="AV166">
            <v>6124189076396.418</v>
          </cell>
          <cell r="AX166">
            <v>1845960472423.0413</v>
          </cell>
        </row>
      </sheetData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2"/>
      <sheetName val="总纲"/>
      <sheetName val="基础状态预期"/>
      <sheetName val="圣人事件"/>
      <sheetName val="传记奖励"/>
      <sheetName val="产出汇总"/>
      <sheetName val="圣人杂项"/>
      <sheetName val="天赋内容设计（备份）"/>
      <sheetName val="圣人研究设计"/>
      <sheetName val="功能-圣人研究"/>
      <sheetName val="圣人天赋"/>
      <sheetName val="圣人主推（去掉）"/>
      <sheetName val="圣人评分"/>
      <sheetName val="圣人加成属性战力计算"/>
      <sheetName val="圣人好感度（废弃）"/>
      <sheetName val="天赋内容设计"/>
      <sheetName val="圣人好感度"/>
      <sheetName val="钻石奖励汇总"/>
      <sheetName val="Sheet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6">
          <cell r="DY6">
            <v>0</v>
          </cell>
          <cell r="DZ6">
            <v>0</v>
          </cell>
          <cell r="EA6">
            <v>0</v>
          </cell>
          <cell r="EB6">
            <v>0</v>
          </cell>
          <cell r="EO6">
            <v>1</v>
          </cell>
          <cell r="EP6">
            <v>0</v>
          </cell>
          <cell r="EQ6">
            <v>0</v>
          </cell>
          <cell r="GE6">
            <v>0</v>
          </cell>
          <cell r="GF6">
            <v>0</v>
          </cell>
          <cell r="GG6">
            <v>0</v>
          </cell>
          <cell r="GH6">
            <v>0</v>
          </cell>
          <cell r="GI6">
            <v>0</v>
          </cell>
        </row>
        <row r="7">
          <cell r="DY7">
            <v>0</v>
          </cell>
          <cell r="DZ7">
            <v>0</v>
          </cell>
          <cell r="EA7">
            <v>0</v>
          </cell>
          <cell r="EB7">
            <v>0</v>
          </cell>
          <cell r="EO7">
            <v>2</v>
          </cell>
          <cell r="EP7">
            <v>0</v>
          </cell>
          <cell r="EQ7">
            <v>0</v>
          </cell>
          <cell r="GE7">
            <v>0</v>
          </cell>
          <cell r="GF7">
            <v>0</v>
          </cell>
          <cell r="GG7">
            <v>0</v>
          </cell>
          <cell r="GH7">
            <v>0</v>
          </cell>
          <cell r="GI7">
            <v>0</v>
          </cell>
        </row>
        <row r="8">
          <cell r="DY8">
            <v>0</v>
          </cell>
          <cell r="DZ8">
            <v>0</v>
          </cell>
          <cell r="EA8">
            <v>0</v>
          </cell>
          <cell r="EB8">
            <v>0</v>
          </cell>
          <cell r="EO8">
            <v>3</v>
          </cell>
          <cell r="EP8">
            <v>0</v>
          </cell>
          <cell r="EQ8">
            <v>0</v>
          </cell>
          <cell r="GE8">
            <v>0</v>
          </cell>
          <cell r="GF8">
            <v>0</v>
          </cell>
          <cell r="GG8">
            <v>0</v>
          </cell>
          <cell r="GH8">
            <v>0</v>
          </cell>
          <cell r="GI8">
            <v>0</v>
          </cell>
        </row>
        <row r="9">
          <cell r="DY9">
            <v>0</v>
          </cell>
          <cell r="DZ9">
            <v>0</v>
          </cell>
          <cell r="EA9">
            <v>0</v>
          </cell>
          <cell r="EB9">
            <v>0</v>
          </cell>
          <cell r="EO9">
            <v>4</v>
          </cell>
          <cell r="EP9">
            <v>0</v>
          </cell>
          <cell r="EQ9">
            <v>0</v>
          </cell>
          <cell r="GE9">
            <v>0</v>
          </cell>
          <cell r="GF9">
            <v>0</v>
          </cell>
          <cell r="GG9">
            <v>0</v>
          </cell>
          <cell r="GH9">
            <v>0</v>
          </cell>
          <cell r="GI9">
            <v>0</v>
          </cell>
        </row>
        <row r="10">
          <cell r="DY10">
            <v>0</v>
          </cell>
          <cell r="DZ10">
            <v>0</v>
          </cell>
          <cell r="EA10">
            <v>0</v>
          </cell>
          <cell r="EB10">
            <v>0</v>
          </cell>
          <cell r="EO10">
            <v>5</v>
          </cell>
          <cell r="EP10">
            <v>0</v>
          </cell>
          <cell r="EQ10">
            <v>0</v>
          </cell>
          <cell r="GE10">
            <v>0</v>
          </cell>
          <cell r="GF10">
            <v>0</v>
          </cell>
          <cell r="GG10">
            <v>0</v>
          </cell>
          <cell r="GH10">
            <v>0</v>
          </cell>
          <cell r="GI10">
            <v>0</v>
          </cell>
        </row>
        <row r="11">
          <cell r="DY11">
            <v>0</v>
          </cell>
          <cell r="DZ11">
            <v>0</v>
          </cell>
          <cell r="EA11">
            <v>0</v>
          </cell>
          <cell r="EB11">
            <v>0</v>
          </cell>
          <cell r="EO11">
            <v>6</v>
          </cell>
          <cell r="EP11">
            <v>0</v>
          </cell>
          <cell r="EQ11">
            <v>0</v>
          </cell>
          <cell r="GE11">
            <v>0</v>
          </cell>
          <cell r="GF11">
            <v>0</v>
          </cell>
          <cell r="GG11">
            <v>0</v>
          </cell>
          <cell r="GH11">
            <v>0</v>
          </cell>
          <cell r="GI11">
            <v>0</v>
          </cell>
        </row>
        <row r="12">
          <cell r="DY12">
            <v>0</v>
          </cell>
          <cell r="DZ12">
            <v>0</v>
          </cell>
          <cell r="EA12">
            <v>0</v>
          </cell>
          <cell r="EB12">
            <v>0</v>
          </cell>
          <cell r="EO12">
            <v>7</v>
          </cell>
          <cell r="EP12">
            <v>0</v>
          </cell>
          <cell r="EQ12">
            <v>0</v>
          </cell>
          <cell r="GE12">
            <v>0</v>
          </cell>
          <cell r="GF12">
            <v>0</v>
          </cell>
          <cell r="GG12">
            <v>0</v>
          </cell>
          <cell r="GH12">
            <v>0</v>
          </cell>
          <cell r="GI12">
            <v>0</v>
          </cell>
        </row>
        <row r="13">
          <cell r="DY13">
            <v>0</v>
          </cell>
          <cell r="DZ13">
            <v>0</v>
          </cell>
          <cell r="EA13">
            <v>0</v>
          </cell>
          <cell r="EB13">
            <v>0</v>
          </cell>
          <cell r="EO13">
            <v>8</v>
          </cell>
          <cell r="EP13">
            <v>0</v>
          </cell>
          <cell r="EQ13">
            <v>0</v>
          </cell>
          <cell r="GE13">
            <v>0</v>
          </cell>
          <cell r="GF13">
            <v>0</v>
          </cell>
          <cell r="GG13">
            <v>0</v>
          </cell>
          <cell r="GH13">
            <v>0</v>
          </cell>
          <cell r="GI13">
            <v>0</v>
          </cell>
        </row>
        <row r="14">
          <cell r="DY14">
            <v>0</v>
          </cell>
          <cell r="DZ14">
            <v>0</v>
          </cell>
          <cell r="EA14">
            <v>0</v>
          </cell>
          <cell r="EB14">
            <v>0</v>
          </cell>
          <cell r="EO14">
            <v>9</v>
          </cell>
          <cell r="EP14">
            <v>0</v>
          </cell>
          <cell r="EQ14">
            <v>0</v>
          </cell>
          <cell r="GE14">
            <v>0</v>
          </cell>
          <cell r="GF14">
            <v>0</v>
          </cell>
          <cell r="GG14">
            <v>0</v>
          </cell>
          <cell r="GH14">
            <v>0</v>
          </cell>
          <cell r="GI14">
            <v>0</v>
          </cell>
        </row>
        <row r="15">
          <cell r="DY15">
            <v>0</v>
          </cell>
          <cell r="DZ15">
            <v>0</v>
          </cell>
          <cell r="EA15">
            <v>0</v>
          </cell>
          <cell r="EB15">
            <v>0</v>
          </cell>
          <cell r="EO15">
            <v>10</v>
          </cell>
          <cell r="EP15">
            <v>0</v>
          </cell>
          <cell r="EQ15">
            <v>0</v>
          </cell>
          <cell r="GE15">
            <v>0</v>
          </cell>
          <cell r="GF15">
            <v>0</v>
          </cell>
          <cell r="GG15">
            <v>0</v>
          </cell>
          <cell r="GH15">
            <v>0</v>
          </cell>
          <cell r="GI15">
            <v>0</v>
          </cell>
        </row>
        <row r="16">
          <cell r="DY16">
            <v>0</v>
          </cell>
          <cell r="DZ16">
            <v>0</v>
          </cell>
          <cell r="EA16">
            <v>0</v>
          </cell>
          <cell r="EB16">
            <v>0</v>
          </cell>
          <cell r="EO16">
            <v>11</v>
          </cell>
          <cell r="EP16">
            <v>0</v>
          </cell>
          <cell r="EQ16">
            <v>0</v>
          </cell>
          <cell r="GE16">
            <v>0</v>
          </cell>
          <cell r="GF16">
            <v>0</v>
          </cell>
          <cell r="GG16">
            <v>0</v>
          </cell>
          <cell r="GH16">
            <v>0</v>
          </cell>
          <cell r="GI16">
            <v>0</v>
          </cell>
        </row>
        <row r="17">
          <cell r="DY17">
            <v>0</v>
          </cell>
          <cell r="DZ17">
            <v>0</v>
          </cell>
          <cell r="EA17">
            <v>0</v>
          </cell>
          <cell r="EB17">
            <v>0</v>
          </cell>
          <cell r="EO17">
            <v>12</v>
          </cell>
          <cell r="EP17">
            <v>0</v>
          </cell>
          <cell r="EQ17">
            <v>0</v>
          </cell>
          <cell r="GE17">
            <v>0</v>
          </cell>
          <cell r="GF17">
            <v>0</v>
          </cell>
          <cell r="GG17">
            <v>0</v>
          </cell>
          <cell r="GH17">
            <v>0</v>
          </cell>
          <cell r="GI17">
            <v>0</v>
          </cell>
        </row>
        <row r="18">
          <cell r="DY18">
            <v>0</v>
          </cell>
          <cell r="DZ18">
            <v>0</v>
          </cell>
          <cell r="EA18">
            <v>0</v>
          </cell>
          <cell r="EB18">
            <v>0</v>
          </cell>
          <cell r="EO18">
            <v>13</v>
          </cell>
          <cell r="EP18">
            <v>0</v>
          </cell>
          <cell r="EQ18">
            <v>0</v>
          </cell>
          <cell r="GE18">
            <v>0</v>
          </cell>
          <cell r="GF18">
            <v>0</v>
          </cell>
          <cell r="GG18">
            <v>0</v>
          </cell>
          <cell r="GH18">
            <v>0</v>
          </cell>
          <cell r="GI18">
            <v>0</v>
          </cell>
        </row>
        <row r="19">
          <cell r="DY19">
            <v>0</v>
          </cell>
          <cell r="DZ19">
            <v>0</v>
          </cell>
          <cell r="EA19">
            <v>0</v>
          </cell>
          <cell r="EB19">
            <v>0</v>
          </cell>
          <cell r="EO19">
            <v>14</v>
          </cell>
          <cell r="EP19">
            <v>0</v>
          </cell>
          <cell r="EQ19">
            <v>0</v>
          </cell>
          <cell r="GE19">
            <v>0</v>
          </cell>
          <cell r="GF19">
            <v>0</v>
          </cell>
          <cell r="GG19">
            <v>0</v>
          </cell>
          <cell r="GH19">
            <v>0</v>
          </cell>
          <cell r="GI19">
            <v>0</v>
          </cell>
        </row>
        <row r="20">
          <cell r="DY20">
            <v>0</v>
          </cell>
          <cell r="DZ20">
            <v>0</v>
          </cell>
          <cell r="EA20">
            <v>0</v>
          </cell>
          <cell r="EB20">
            <v>0</v>
          </cell>
          <cell r="EO20">
            <v>15</v>
          </cell>
          <cell r="EP20">
            <v>0</v>
          </cell>
          <cell r="EQ20">
            <v>0</v>
          </cell>
          <cell r="GE20">
            <v>0</v>
          </cell>
          <cell r="GF20">
            <v>0</v>
          </cell>
          <cell r="GG20">
            <v>0</v>
          </cell>
          <cell r="GH20">
            <v>0</v>
          </cell>
          <cell r="GI20">
            <v>0</v>
          </cell>
        </row>
        <row r="21">
          <cell r="DY21">
            <v>0</v>
          </cell>
          <cell r="DZ21">
            <v>0</v>
          </cell>
          <cell r="EA21">
            <v>0</v>
          </cell>
          <cell r="EB21">
            <v>0</v>
          </cell>
          <cell r="EO21">
            <v>16</v>
          </cell>
          <cell r="EP21">
            <v>0</v>
          </cell>
          <cell r="EQ21">
            <v>0</v>
          </cell>
          <cell r="GE21">
            <v>0</v>
          </cell>
          <cell r="GF21">
            <v>0</v>
          </cell>
          <cell r="GG21">
            <v>0</v>
          </cell>
          <cell r="GH21">
            <v>0</v>
          </cell>
          <cell r="GI21">
            <v>0</v>
          </cell>
        </row>
        <row r="22">
          <cell r="DY22">
            <v>0</v>
          </cell>
          <cell r="DZ22">
            <v>0</v>
          </cell>
          <cell r="EA22">
            <v>0</v>
          </cell>
          <cell r="EB22">
            <v>0</v>
          </cell>
          <cell r="EO22">
            <v>17</v>
          </cell>
          <cell r="EP22">
            <v>0</v>
          </cell>
          <cell r="EQ22">
            <v>0</v>
          </cell>
          <cell r="GE22">
            <v>0</v>
          </cell>
          <cell r="GF22">
            <v>0</v>
          </cell>
          <cell r="GG22">
            <v>0</v>
          </cell>
          <cell r="GH22">
            <v>0</v>
          </cell>
          <cell r="GI22">
            <v>0</v>
          </cell>
        </row>
        <row r="23">
          <cell r="DY23">
            <v>0</v>
          </cell>
          <cell r="DZ23">
            <v>0</v>
          </cell>
          <cell r="EA23">
            <v>0</v>
          </cell>
          <cell r="EB23">
            <v>0</v>
          </cell>
          <cell r="EO23">
            <v>18</v>
          </cell>
          <cell r="EP23">
            <v>0</v>
          </cell>
          <cell r="EQ23">
            <v>0</v>
          </cell>
          <cell r="GE23">
            <v>0</v>
          </cell>
          <cell r="GF23">
            <v>0</v>
          </cell>
          <cell r="GG23">
            <v>0</v>
          </cell>
          <cell r="GH23">
            <v>0</v>
          </cell>
          <cell r="GI23">
            <v>0</v>
          </cell>
        </row>
        <row r="24">
          <cell r="DY24">
            <v>0</v>
          </cell>
          <cell r="DZ24">
            <v>0</v>
          </cell>
          <cell r="EA24">
            <v>0</v>
          </cell>
          <cell r="EB24">
            <v>0</v>
          </cell>
          <cell r="EO24">
            <v>19</v>
          </cell>
          <cell r="EP24">
            <v>0</v>
          </cell>
          <cell r="EQ24">
            <v>0</v>
          </cell>
          <cell r="GE24">
            <v>0</v>
          </cell>
          <cell r="GF24">
            <v>0</v>
          </cell>
          <cell r="GG24">
            <v>0</v>
          </cell>
          <cell r="GH24">
            <v>0</v>
          </cell>
          <cell r="GI24">
            <v>0</v>
          </cell>
        </row>
        <row r="25">
          <cell r="DY25">
            <v>0</v>
          </cell>
          <cell r="DZ25">
            <v>0</v>
          </cell>
          <cell r="EA25">
            <v>0</v>
          </cell>
          <cell r="EB25">
            <v>0</v>
          </cell>
          <cell r="EO25">
            <v>20</v>
          </cell>
          <cell r="EP25">
            <v>0</v>
          </cell>
          <cell r="EQ25">
            <v>0</v>
          </cell>
          <cell r="GE25">
            <v>0</v>
          </cell>
          <cell r="GF25">
            <v>0</v>
          </cell>
          <cell r="GG25">
            <v>0</v>
          </cell>
          <cell r="GH25">
            <v>0</v>
          </cell>
          <cell r="GI25">
            <v>0</v>
          </cell>
        </row>
        <row r="26">
          <cell r="DY26">
            <v>0</v>
          </cell>
          <cell r="DZ26">
            <v>0</v>
          </cell>
          <cell r="EA26">
            <v>0</v>
          </cell>
          <cell r="EB26">
            <v>0</v>
          </cell>
          <cell r="EO26">
            <v>21</v>
          </cell>
          <cell r="EP26">
            <v>0</v>
          </cell>
          <cell r="EQ26">
            <v>0</v>
          </cell>
          <cell r="GE26">
            <v>0</v>
          </cell>
          <cell r="GF26">
            <v>0</v>
          </cell>
          <cell r="GG26">
            <v>0</v>
          </cell>
          <cell r="GH26">
            <v>0</v>
          </cell>
          <cell r="GI26">
            <v>0</v>
          </cell>
        </row>
        <row r="27">
          <cell r="DY27">
            <v>0</v>
          </cell>
          <cell r="DZ27">
            <v>0</v>
          </cell>
          <cell r="EA27">
            <v>0</v>
          </cell>
          <cell r="EB27">
            <v>0</v>
          </cell>
          <cell r="EO27">
            <v>22</v>
          </cell>
          <cell r="EP27">
            <v>0</v>
          </cell>
          <cell r="EQ27">
            <v>0</v>
          </cell>
          <cell r="GE27">
            <v>0</v>
          </cell>
          <cell r="GF27">
            <v>0</v>
          </cell>
          <cell r="GG27">
            <v>0</v>
          </cell>
          <cell r="GH27">
            <v>0</v>
          </cell>
          <cell r="GI27">
            <v>0</v>
          </cell>
        </row>
        <row r="28">
          <cell r="DY28">
            <v>0</v>
          </cell>
          <cell r="DZ28">
            <v>0</v>
          </cell>
          <cell r="EA28">
            <v>0</v>
          </cell>
          <cell r="EB28">
            <v>0</v>
          </cell>
          <cell r="EO28">
            <v>23</v>
          </cell>
          <cell r="EP28">
            <v>0</v>
          </cell>
          <cell r="EQ28">
            <v>0</v>
          </cell>
          <cell r="GE28">
            <v>0</v>
          </cell>
          <cell r="GF28">
            <v>0</v>
          </cell>
          <cell r="GG28">
            <v>0</v>
          </cell>
          <cell r="GH28">
            <v>0</v>
          </cell>
          <cell r="GI28">
            <v>0</v>
          </cell>
        </row>
        <row r="29">
          <cell r="DY29">
            <v>0</v>
          </cell>
          <cell r="DZ29">
            <v>0</v>
          </cell>
          <cell r="EA29">
            <v>0</v>
          </cell>
          <cell r="EB29">
            <v>0</v>
          </cell>
          <cell r="EO29">
            <v>24</v>
          </cell>
          <cell r="EP29">
            <v>0</v>
          </cell>
          <cell r="EQ29">
            <v>0</v>
          </cell>
          <cell r="GE29">
            <v>0</v>
          </cell>
          <cell r="GF29">
            <v>0</v>
          </cell>
          <cell r="GG29">
            <v>0</v>
          </cell>
          <cell r="GH29">
            <v>0</v>
          </cell>
          <cell r="GI29">
            <v>0</v>
          </cell>
        </row>
        <row r="30">
          <cell r="DY30">
            <v>0</v>
          </cell>
          <cell r="DZ30">
            <v>0</v>
          </cell>
          <cell r="EA30">
            <v>0</v>
          </cell>
          <cell r="EB30">
            <v>0</v>
          </cell>
          <cell r="EO30">
            <v>25</v>
          </cell>
          <cell r="EP30">
            <v>0</v>
          </cell>
          <cell r="EQ30">
            <v>0</v>
          </cell>
          <cell r="GE30">
            <v>0</v>
          </cell>
          <cell r="GF30">
            <v>0</v>
          </cell>
          <cell r="GG30">
            <v>0</v>
          </cell>
          <cell r="GH30">
            <v>0</v>
          </cell>
          <cell r="GI30">
            <v>0</v>
          </cell>
        </row>
        <row r="31">
          <cell r="DY31">
            <v>0</v>
          </cell>
          <cell r="DZ31">
            <v>0</v>
          </cell>
          <cell r="EA31">
            <v>0</v>
          </cell>
          <cell r="EB31">
            <v>0</v>
          </cell>
          <cell r="EO31">
            <v>26</v>
          </cell>
          <cell r="EP31">
            <v>0</v>
          </cell>
          <cell r="EQ31">
            <v>0</v>
          </cell>
          <cell r="GE31">
            <v>0</v>
          </cell>
          <cell r="GF31">
            <v>0</v>
          </cell>
          <cell r="GG31">
            <v>0</v>
          </cell>
          <cell r="GH31">
            <v>0</v>
          </cell>
          <cell r="GI31">
            <v>0</v>
          </cell>
        </row>
        <row r="32">
          <cell r="DY32">
            <v>0</v>
          </cell>
          <cell r="DZ32">
            <v>0</v>
          </cell>
          <cell r="EA32">
            <v>0</v>
          </cell>
          <cell r="EB32">
            <v>0</v>
          </cell>
          <cell r="EO32">
            <v>27</v>
          </cell>
          <cell r="EP32">
            <v>0</v>
          </cell>
          <cell r="EQ32">
            <v>0</v>
          </cell>
          <cell r="GE32">
            <v>0</v>
          </cell>
          <cell r="GF32">
            <v>0</v>
          </cell>
          <cell r="GG32">
            <v>0</v>
          </cell>
          <cell r="GH32">
            <v>0</v>
          </cell>
          <cell r="GI32">
            <v>0</v>
          </cell>
        </row>
        <row r="33">
          <cell r="DY33">
            <v>0</v>
          </cell>
          <cell r="DZ33">
            <v>0</v>
          </cell>
          <cell r="EA33">
            <v>0</v>
          </cell>
          <cell r="EB33">
            <v>0</v>
          </cell>
          <cell r="EO33">
            <v>28</v>
          </cell>
          <cell r="EP33">
            <v>0</v>
          </cell>
          <cell r="EQ33">
            <v>0</v>
          </cell>
          <cell r="GE33">
            <v>0</v>
          </cell>
          <cell r="GF33">
            <v>0</v>
          </cell>
          <cell r="GG33">
            <v>0</v>
          </cell>
          <cell r="GH33">
            <v>0</v>
          </cell>
          <cell r="GI33">
            <v>0</v>
          </cell>
        </row>
        <row r="34">
          <cell r="DY34">
            <v>0</v>
          </cell>
          <cell r="DZ34">
            <v>0</v>
          </cell>
          <cell r="EA34">
            <v>0</v>
          </cell>
          <cell r="EB34">
            <v>0</v>
          </cell>
          <cell r="EO34">
            <v>29</v>
          </cell>
          <cell r="EP34">
            <v>0</v>
          </cell>
          <cell r="EQ34">
            <v>0</v>
          </cell>
          <cell r="GE34">
            <v>0</v>
          </cell>
          <cell r="GF34">
            <v>0</v>
          </cell>
          <cell r="GG34">
            <v>0</v>
          </cell>
          <cell r="GH34">
            <v>0</v>
          </cell>
          <cell r="GI34">
            <v>0</v>
          </cell>
        </row>
        <row r="35">
          <cell r="DY35">
            <v>0</v>
          </cell>
          <cell r="DZ35">
            <v>0</v>
          </cell>
          <cell r="EA35">
            <v>0</v>
          </cell>
          <cell r="EB35">
            <v>0</v>
          </cell>
          <cell r="EO35">
            <v>30</v>
          </cell>
          <cell r="EP35">
            <v>0</v>
          </cell>
          <cell r="EQ35">
            <v>0</v>
          </cell>
          <cell r="GE35">
            <v>0</v>
          </cell>
          <cell r="GF35">
            <v>0</v>
          </cell>
          <cell r="GG35">
            <v>0</v>
          </cell>
          <cell r="GH35">
            <v>0</v>
          </cell>
          <cell r="GI35">
            <v>0</v>
          </cell>
        </row>
        <row r="36">
          <cell r="DY36">
            <v>0</v>
          </cell>
          <cell r="DZ36">
            <v>0</v>
          </cell>
          <cell r="EA36">
            <v>0</v>
          </cell>
          <cell r="EB36">
            <v>0</v>
          </cell>
          <cell r="EO36">
            <v>31</v>
          </cell>
          <cell r="EP36">
            <v>0</v>
          </cell>
          <cell r="EQ36">
            <v>0</v>
          </cell>
          <cell r="GE36">
            <v>0</v>
          </cell>
          <cell r="GF36">
            <v>0</v>
          </cell>
          <cell r="GG36">
            <v>0</v>
          </cell>
          <cell r="GH36">
            <v>0</v>
          </cell>
          <cell r="GI36">
            <v>0</v>
          </cell>
        </row>
        <row r="37">
          <cell r="DY37">
            <v>0</v>
          </cell>
          <cell r="DZ37">
            <v>0</v>
          </cell>
          <cell r="EA37">
            <v>0</v>
          </cell>
          <cell r="EB37">
            <v>0</v>
          </cell>
          <cell r="EO37">
            <v>32</v>
          </cell>
          <cell r="EP37">
            <v>0</v>
          </cell>
          <cell r="EQ37">
            <v>0</v>
          </cell>
          <cell r="GE37">
            <v>0</v>
          </cell>
          <cell r="GF37">
            <v>0</v>
          </cell>
          <cell r="GG37">
            <v>0</v>
          </cell>
          <cell r="GH37">
            <v>0</v>
          </cell>
          <cell r="GI37">
            <v>0</v>
          </cell>
        </row>
        <row r="38">
          <cell r="DY38">
            <v>0</v>
          </cell>
          <cell r="DZ38">
            <v>0</v>
          </cell>
          <cell r="EA38">
            <v>0</v>
          </cell>
          <cell r="EB38">
            <v>0</v>
          </cell>
          <cell r="EO38">
            <v>33</v>
          </cell>
          <cell r="EP38">
            <v>0</v>
          </cell>
          <cell r="EQ38">
            <v>0</v>
          </cell>
          <cell r="GE38">
            <v>0</v>
          </cell>
          <cell r="GF38">
            <v>0</v>
          </cell>
          <cell r="GG38">
            <v>0</v>
          </cell>
          <cell r="GH38">
            <v>0</v>
          </cell>
          <cell r="GI38">
            <v>0</v>
          </cell>
        </row>
        <row r="39">
          <cell r="DY39">
            <v>0</v>
          </cell>
          <cell r="DZ39">
            <v>0</v>
          </cell>
          <cell r="EA39">
            <v>0</v>
          </cell>
          <cell r="EB39">
            <v>0</v>
          </cell>
          <cell r="EO39">
            <v>34</v>
          </cell>
          <cell r="EP39">
            <v>0</v>
          </cell>
          <cell r="EQ39">
            <v>0</v>
          </cell>
          <cell r="GE39">
            <v>0</v>
          </cell>
          <cell r="GF39">
            <v>0</v>
          </cell>
          <cell r="GG39">
            <v>0</v>
          </cell>
          <cell r="GH39">
            <v>0</v>
          </cell>
          <cell r="GI39">
            <v>0</v>
          </cell>
        </row>
        <row r="40">
          <cell r="DY40">
            <v>0</v>
          </cell>
          <cell r="DZ40">
            <v>0</v>
          </cell>
          <cell r="EA40">
            <v>0</v>
          </cell>
          <cell r="EB40">
            <v>0</v>
          </cell>
          <cell r="EO40">
            <v>35</v>
          </cell>
          <cell r="EP40">
            <v>0</v>
          </cell>
          <cell r="EQ40">
            <v>0</v>
          </cell>
          <cell r="GE40">
            <v>0</v>
          </cell>
          <cell r="GF40">
            <v>0</v>
          </cell>
          <cell r="GG40">
            <v>0</v>
          </cell>
          <cell r="GH40">
            <v>0</v>
          </cell>
          <cell r="GI40">
            <v>0</v>
          </cell>
        </row>
        <row r="41">
          <cell r="DY41">
            <v>0</v>
          </cell>
          <cell r="DZ41">
            <v>0</v>
          </cell>
          <cell r="EA41">
            <v>0</v>
          </cell>
          <cell r="EB41">
            <v>0</v>
          </cell>
          <cell r="EO41">
            <v>36</v>
          </cell>
          <cell r="EP41">
            <v>2.1020221909649733E-2</v>
          </cell>
          <cell r="EQ41">
            <v>2.1375894717977545E-2</v>
          </cell>
          <cell r="GE41">
            <v>0</v>
          </cell>
          <cell r="GF41">
            <v>0</v>
          </cell>
          <cell r="GG41">
            <v>0</v>
          </cell>
          <cell r="GH41">
            <v>0</v>
          </cell>
          <cell r="GI41">
            <v>0</v>
          </cell>
        </row>
        <row r="42">
          <cell r="DY42">
            <v>0</v>
          </cell>
          <cell r="DZ42">
            <v>0</v>
          </cell>
          <cell r="EA42">
            <v>0</v>
          </cell>
          <cell r="EB42">
            <v>0</v>
          </cell>
          <cell r="EO42">
            <v>37</v>
          </cell>
          <cell r="EP42">
            <v>2.0963724070410038E-2</v>
          </cell>
          <cell r="EQ42">
            <v>2.1318496717482045E-2</v>
          </cell>
          <cell r="GE42">
            <v>0</v>
          </cell>
          <cell r="GF42">
            <v>0</v>
          </cell>
          <cell r="GG42">
            <v>0</v>
          </cell>
          <cell r="GH42">
            <v>0</v>
          </cell>
          <cell r="GI42">
            <v>0</v>
          </cell>
        </row>
        <row r="43">
          <cell r="DY43">
            <v>0</v>
          </cell>
          <cell r="DZ43">
            <v>0</v>
          </cell>
          <cell r="EA43">
            <v>0</v>
          </cell>
          <cell r="EB43">
            <v>0</v>
          </cell>
          <cell r="EO43">
            <v>38</v>
          </cell>
          <cell r="EP43">
            <v>2.0908263646696224E-2</v>
          </cell>
          <cell r="EQ43">
            <v>2.1259815048956767E-2</v>
          </cell>
          <cell r="GE43">
            <v>0</v>
          </cell>
          <cell r="GF43">
            <v>0</v>
          </cell>
          <cell r="GG43">
            <v>0</v>
          </cell>
          <cell r="GH43">
            <v>0</v>
          </cell>
          <cell r="GI43">
            <v>0</v>
          </cell>
        </row>
        <row r="44">
          <cell r="DY44">
            <v>0</v>
          </cell>
          <cell r="DZ44">
            <v>0</v>
          </cell>
          <cell r="EA44">
            <v>0</v>
          </cell>
          <cell r="EB44">
            <v>0</v>
          </cell>
          <cell r="EO44">
            <v>39</v>
          </cell>
          <cell r="EP44">
            <v>2.0852992021491074E-2</v>
          </cell>
          <cell r="EQ44">
            <v>2.120225781613274E-2</v>
          </cell>
          <cell r="GE44">
            <v>0</v>
          </cell>
          <cell r="GF44">
            <v>0</v>
          </cell>
          <cell r="GG44">
            <v>0</v>
          </cell>
          <cell r="GH44">
            <v>0</v>
          </cell>
          <cell r="GI44">
            <v>0</v>
          </cell>
        </row>
        <row r="45">
          <cell r="DY45">
            <v>0</v>
          </cell>
          <cell r="DZ45">
            <v>0</v>
          </cell>
          <cell r="EA45">
            <v>0</v>
          </cell>
          <cell r="EB45">
            <v>0</v>
          </cell>
          <cell r="EO45">
            <v>40</v>
          </cell>
          <cell r="EP45">
            <v>3.3274440719445478E-2</v>
          </cell>
          <cell r="EQ45">
            <v>3.3833390855546819E-2</v>
          </cell>
          <cell r="GE45">
            <v>0</v>
          </cell>
          <cell r="GF45">
            <v>0</v>
          </cell>
          <cell r="GG45">
            <v>0</v>
          </cell>
          <cell r="GH45">
            <v>0</v>
          </cell>
          <cell r="GI45">
            <v>0</v>
          </cell>
        </row>
        <row r="46">
          <cell r="DY46">
            <v>0</v>
          </cell>
          <cell r="DZ46">
            <v>0</v>
          </cell>
          <cell r="EA46">
            <v>0</v>
          </cell>
          <cell r="EB46">
            <v>0</v>
          </cell>
          <cell r="EO46">
            <v>41</v>
          </cell>
          <cell r="EP46">
            <v>3.3187877494491931E-2</v>
          </cell>
          <cell r="EQ46">
            <v>3.3736958957312484E-2</v>
          </cell>
          <cell r="GE46">
            <v>0</v>
          </cell>
          <cell r="GF46">
            <v>0</v>
          </cell>
          <cell r="GG46">
            <v>0</v>
          </cell>
          <cell r="GH46">
            <v>0</v>
          </cell>
          <cell r="GI46">
            <v>0</v>
          </cell>
        </row>
        <row r="47">
          <cell r="DY47">
            <v>0</v>
          </cell>
          <cell r="DZ47">
            <v>0</v>
          </cell>
          <cell r="EA47">
            <v>0</v>
          </cell>
          <cell r="EB47">
            <v>0</v>
          </cell>
          <cell r="EO47">
            <v>42</v>
          </cell>
          <cell r="EP47">
            <v>3.3095823533322188E-2</v>
          </cell>
          <cell r="EQ47">
            <v>3.3642723421110771E-2</v>
          </cell>
          <cell r="GE47">
            <v>0</v>
          </cell>
          <cell r="GF47">
            <v>0</v>
          </cell>
          <cell r="GG47">
            <v>0</v>
          </cell>
          <cell r="GH47">
            <v>0</v>
          </cell>
          <cell r="GI47">
            <v>0</v>
          </cell>
        </row>
        <row r="48">
          <cell r="DY48">
            <v>0</v>
          </cell>
          <cell r="DZ48">
            <v>0</v>
          </cell>
          <cell r="EA48">
            <v>0</v>
          </cell>
          <cell r="EB48">
            <v>0</v>
          </cell>
          <cell r="EO48">
            <v>43</v>
          </cell>
          <cell r="EP48">
            <v>3.3011048101340972E-2</v>
          </cell>
          <cell r="EQ48">
            <v>3.3545204474400001E-2</v>
          </cell>
          <cell r="GE48">
            <v>0</v>
          </cell>
          <cell r="GF48">
            <v>0</v>
          </cell>
          <cell r="GG48">
            <v>0</v>
          </cell>
          <cell r="GH48">
            <v>0</v>
          </cell>
          <cell r="GI48">
            <v>0</v>
          </cell>
        </row>
        <row r="49">
          <cell r="DY49">
            <v>0</v>
          </cell>
          <cell r="DZ49">
            <v>0</v>
          </cell>
          <cell r="EA49">
            <v>0</v>
          </cell>
          <cell r="EB49">
            <v>0</v>
          </cell>
          <cell r="EO49">
            <v>44</v>
          </cell>
          <cell r="EP49">
            <v>3.2920188043068455E-2</v>
          </cell>
          <cell r="EQ49">
            <v>3.3456289807419069E-2</v>
          </cell>
          <cell r="GE49">
            <v>0</v>
          </cell>
          <cell r="GF49">
            <v>0</v>
          </cell>
          <cell r="GG49">
            <v>0</v>
          </cell>
          <cell r="GH49">
            <v>0</v>
          </cell>
          <cell r="GI49">
            <v>0</v>
          </cell>
        </row>
        <row r="50">
          <cell r="DY50">
            <v>0</v>
          </cell>
          <cell r="DZ50">
            <v>0</v>
          </cell>
          <cell r="EA50">
            <v>0</v>
          </cell>
          <cell r="EB50">
            <v>0</v>
          </cell>
          <cell r="EO50">
            <v>45</v>
          </cell>
          <cell r="EP50">
            <v>4.1042693880368825E-2</v>
          </cell>
          <cell r="EQ50">
            <v>4.1701087548707348E-2</v>
          </cell>
          <cell r="GE50">
            <v>0</v>
          </cell>
          <cell r="GF50">
            <v>0</v>
          </cell>
          <cell r="GG50">
            <v>0</v>
          </cell>
          <cell r="GH50">
            <v>0</v>
          </cell>
          <cell r="GI50">
            <v>0</v>
          </cell>
        </row>
        <row r="51">
          <cell r="DY51">
            <v>0</v>
          </cell>
          <cell r="DZ51">
            <v>0</v>
          </cell>
          <cell r="EA51">
            <v>0</v>
          </cell>
          <cell r="EB51">
            <v>0</v>
          </cell>
          <cell r="EO51">
            <v>46</v>
          </cell>
          <cell r="EP51">
            <v>4.0931410268266688E-2</v>
          </cell>
          <cell r="EQ51">
            <v>4.1588133418839407E-2</v>
          </cell>
          <cell r="GE51">
            <v>0</v>
          </cell>
          <cell r="GF51">
            <v>0</v>
          </cell>
          <cell r="GG51">
            <v>0</v>
          </cell>
          <cell r="GH51">
            <v>0</v>
          </cell>
          <cell r="GI51">
            <v>0</v>
          </cell>
        </row>
        <row r="52">
          <cell r="DY52">
            <v>0</v>
          </cell>
          <cell r="DZ52">
            <v>0</v>
          </cell>
          <cell r="EA52">
            <v>0</v>
          </cell>
          <cell r="EB52">
            <v>0</v>
          </cell>
          <cell r="EO52">
            <v>47</v>
          </cell>
          <cell r="EP52">
            <v>4.0821356182621088E-2</v>
          </cell>
          <cell r="EQ52">
            <v>4.1472017708182041E-2</v>
          </cell>
          <cell r="GE52">
            <v>0</v>
          </cell>
          <cell r="GF52">
            <v>0</v>
          </cell>
          <cell r="GG52">
            <v>0</v>
          </cell>
          <cell r="GH52">
            <v>0</v>
          </cell>
          <cell r="GI52">
            <v>0</v>
          </cell>
        </row>
        <row r="53">
          <cell r="DY53">
            <v>0</v>
          </cell>
          <cell r="DZ53">
            <v>0</v>
          </cell>
          <cell r="EA53">
            <v>0</v>
          </cell>
          <cell r="EB53">
            <v>0</v>
          </cell>
          <cell r="EO53">
            <v>48</v>
          </cell>
          <cell r="EP53">
            <v>4.0712267754472349E-2</v>
          </cell>
          <cell r="EQ53">
            <v>4.1357420300485524E-2</v>
          </cell>
          <cell r="GE53">
            <v>0</v>
          </cell>
          <cell r="GF53">
            <v>0</v>
          </cell>
          <cell r="GG53">
            <v>0</v>
          </cell>
          <cell r="GH53">
            <v>0</v>
          </cell>
          <cell r="GI53">
            <v>0</v>
          </cell>
        </row>
        <row r="54">
          <cell r="DY54">
            <v>0</v>
          </cell>
          <cell r="DZ54">
            <v>0</v>
          </cell>
          <cell r="EA54">
            <v>0</v>
          </cell>
          <cell r="EB54">
            <v>0</v>
          </cell>
          <cell r="EO54">
            <v>49</v>
          </cell>
          <cell r="EP54">
            <v>4.0599686093530089E-2</v>
          </cell>
          <cell r="EQ54">
            <v>4.1243340825986928E-2</v>
          </cell>
          <cell r="GE54">
            <v>0</v>
          </cell>
          <cell r="GF54">
            <v>0</v>
          </cell>
          <cell r="GG54">
            <v>0</v>
          </cell>
          <cell r="GH54">
            <v>0</v>
          </cell>
          <cell r="GI54">
            <v>0</v>
          </cell>
        </row>
        <row r="55">
          <cell r="DY55">
            <v>0</v>
          </cell>
          <cell r="DZ55">
            <v>0</v>
          </cell>
          <cell r="EA55">
            <v>0</v>
          </cell>
          <cell r="EB55">
            <v>0</v>
          </cell>
          <cell r="EO55">
            <v>50</v>
          </cell>
          <cell r="EP55">
            <v>4.0492703196542031E-2</v>
          </cell>
          <cell r="EQ55">
            <v>4.1124220921348431E-2</v>
          </cell>
          <cell r="GE55">
            <v>0</v>
          </cell>
          <cell r="GF55">
            <v>0</v>
          </cell>
          <cell r="GG55">
            <v>0</v>
          </cell>
          <cell r="GH55">
            <v>0</v>
          </cell>
          <cell r="GI55">
            <v>0</v>
          </cell>
        </row>
        <row r="56">
          <cell r="DY56">
            <v>0</v>
          </cell>
          <cell r="DZ56">
            <v>0</v>
          </cell>
          <cell r="EA56">
            <v>0</v>
          </cell>
          <cell r="EB56">
            <v>0</v>
          </cell>
          <cell r="EO56">
            <v>51</v>
          </cell>
          <cell r="EP56">
            <v>4.0378041766604977E-2</v>
          </cell>
          <cell r="EQ56">
            <v>4.1018274050356185E-2</v>
          </cell>
          <cell r="GE56">
            <v>0</v>
          </cell>
          <cell r="GF56">
            <v>0</v>
          </cell>
          <cell r="GG56">
            <v>0</v>
          </cell>
          <cell r="GH56">
            <v>0</v>
          </cell>
          <cell r="GI56">
            <v>0</v>
          </cell>
        </row>
        <row r="57">
          <cell r="DY57">
            <v>0</v>
          </cell>
          <cell r="DZ57">
            <v>0</v>
          </cell>
          <cell r="EA57">
            <v>0</v>
          </cell>
          <cell r="EB57">
            <v>0</v>
          </cell>
          <cell r="EO57">
            <v>52</v>
          </cell>
          <cell r="EP57">
            <v>4.0272636904494362E-2</v>
          </cell>
          <cell r="EQ57">
            <v>4.089778647434375E-2</v>
          </cell>
          <cell r="GE57">
            <v>0</v>
          </cell>
          <cell r="GF57">
            <v>0</v>
          </cell>
          <cell r="GG57">
            <v>0</v>
          </cell>
          <cell r="GH57">
            <v>0</v>
          </cell>
          <cell r="GI57">
            <v>0</v>
          </cell>
        </row>
        <row r="58">
          <cell r="DY58">
            <v>0</v>
          </cell>
          <cell r="DZ58">
            <v>0</v>
          </cell>
          <cell r="EA58">
            <v>0</v>
          </cell>
          <cell r="EB58">
            <v>0</v>
          </cell>
          <cell r="EO58">
            <v>53</v>
          </cell>
          <cell r="EP58">
            <v>4.016014242229566E-2</v>
          </cell>
          <cell r="EQ58">
            <v>4.0783154128675114E-2</v>
          </cell>
          <cell r="GE58">
            <v>0</v>
          </cell>
          <cell r="GF58">
            <v>0</v>
          </cell>
          <cell r="GG58">
            <v>0</v>
          </cell>
          <cell r="GH58">
            <v>0</v>
          </cell>
          <cell r="GI58">
            <v>0</v>
          </cell>
        </row>
        <row r="59">
          <cell r="DY59">
            <v>0</v>
          </cell>
          <cell r="DZ59">
            <v>0</v>
          </cell>
          <cell r="EA59">
            <v>0</v>
          </cell>
          <cell r="EB59">
            <v>0</v>
          </cell>
          <cell r="EO59">
            <v>54</v>
          </cell>
          <cell r="EP59">
            <v>4.0052009224029878E-2</v>
          </cell>
          <cell r="EQ59">
            <v>4.0662680093820305E-2</v>
          </cell>
          <cell r="GE59">
            <v>0</v>
          </cell>
          <cell r="GF59">
            <v>0</v>
          </cell>
          <cell r="GG59">
            <v>0</v>
          </cell>
          <cell r="GH59">
            <v>0</v>
          </cell>
          <cell r="GI59">
            <v>0</v>
          </cell>
        </row>
        <row r="60">
          <cell r="DY60">
            <v>0</v>
          </cell>
          <cell r="DZ60">
            <v>0</v>
          </cell>
          <cell r="EA60">
            <v>0</v>
          </cell>
          <cell r="EB60">
            <v>0</v>
          </cell>
          <cell r="EO60">
            <v>55</v>
          </cell>
          <cell r="EP60">
            <v>3.994159774628922E-2</v>
          </cell>
          <cell r="EQ60">
            <v>4.055063957805316E-2</v>
          </cell>
          <cell r="GE60">
            <v>0</v>
          </cell>
          <cell r="GF60">
            <v>0</v>
          </cell>
          <cell r="GG60">
            <v>0</v>
          </cell>
          <cell r="GH60">
            <v>0</v>
          </cell>
          <cell r="GI60">
            <v>0</v>
          </cell>
        </row>
        <row r="61">
          <cell r="DY61">
            <v>0</v>
          </cell>
          <cell r="DZ61">
            <v>0</v>
          </cell>
          <cell r="EA61">
            <v>0</v>
          </cell>
          <cell r="EB61">
            <v>0</v>
          </cell>
          <cell r="EO61">
            <v>56</v>
          </cell>
          <cell r="EP61">
            <v>3.9830776773174453E-2</v>
          </cell>
          <cell r="EQ61">
            <v>4.0438543626526983E-2</v>
          </cell>
          <cell r="GE61">
            <v>0</v>
          </cell>
          <cell r="GF61">
            <v>0</v>
          </cell>
          <cell r="GG61">
            <v>0</v>
          </cell>
          <cell r="GH61">
            <v>0</v>
          </cell>
          <cell r="GI61">
            <v>0</v>
          </cell>
        </row>
        <row r="62">
          <cell r="DY62">
            <v>0</v>
          </cell>
          <cell r="DZ62">
            <v>0</v>
          </cell>
          <cell r="EA62">
            <v>0</v>
          </cell>
          <cell r="EB62">
            <v>0</v>
          </cell>
          <cell r="EO62">
            <v>57</v>
          </cell>
          <cell r="EP62">
            <v>3.9722369576677879E-2</v>
          </cell>
          <cell r="EQ62">
            <v>4.0320548184270555E-2</v>
          </cell>
          <cell r="GE62">
            <v>0</v>
          </cell>
          <cell r="GF62">
            <v>0</v>
          </cell>
          <cell r="GG62">
            <v>0</v>
          </cell>
          <cell r="GH62">
            <v>0</v>
          </cell>
          <cell r="GI62">
            <v>0</v>
          </cell>
        </row>
        <row r="63">
          <cell r="DY63">
            <v>0</v>
          </cell>
          <cell r="DZ63">
            <v>0</v>
          </cell>
          <cell r="EA63">
            <v>0</v>
          </cell>
          <cell r="EB63">
            <v>0</v>
          </cell>
          <cell r="EO63">
            <v>58</v>
          </cell>
          <cell r="EP63">
            <v>3.9608909353998405E-2</v>
          </cell>
          <cell r="EQ63">
            <v>4.0210474984431067E-2</v>
          </cell>
          <cell r="GE63">
            <v>0</v>
          </cell>
          <cell r="GF63">
            <v>0</v>
          </cell>
          <cell r="GG63">
            <v>0</v>
          </cell>
          <cell r="GH63">
            <v>0</v>
          </cell>
          <cell r="GI63">
            <v>0</v>
          </cell>
        </row>
        <row r="64">
          <cell r="DY64">
            <v>0</v>
          </cell>
          <cell r="DZ64">
            <v>0</v>
          </cell>
          <cell r="EA64">
            <v>0</v>
          </cell>
          <cell r="EB64">
            <v>0</v>
          </cell>
          <cell r="EO64">
            <v>59</v>
          </cell>
          <cell r="EP64">
            <v>3.9502432461882564E-2</v>
          </cell>
          <cell r="EQ64">
            <v>4.008925529283007E-2</v>
          </cell>
          <cell r="GE64">
            <v>0</v>
          </cell>
          <cell r="GF64">
            <v>0</v>
          </cell>
          <cell r="GG64">
            <v>0</v>
          </cell>
          <cell r="GH64">
            <v>0</v>
          </cell>
          <cell r="GI64">
            <v>0</v>
          </cell>
        </row>
        <row r="65">
          <cell r="DY65">
            <v>0</v>
          </cell>
          <cell r="DZ65">
            <v>0</v>
          </cell>
          <cell r="EA65">
            <v>0</v>
          </cell>
          <cell r="EB65">
            <v>0</v>
          </cell>
          <cell r="EO65">
            <v>60</v>
          </cell>
          <cell r="EP65">
            <v>3.9388313354539468E-2</v>
          </cell>
          <cell r="EQ65">
            <v>3.9972402632590581E-2</v>
          </cell>
          <cell r="GE65">
            <v>0</v>
          </cell>
          <cell r="GF65">
            <v>0</v>
          </cell>
          <cell r="GG65">
            <v>0</v>
          </cell>
          <cell r="GH65">
            <v>0</v>
          </cell>
          <cell r="GI65">
            <v>0</v>
          </cell>
        </row>
        <row r="66">
          <cell r="DY66">
            <v>0</v>
          </cell>
          <cell r="DZ66">
            <v>0</v>
          </cell>
          <cell r="EA66">
            <v>0</v>
          </cell>
          <cell r="EB66">
            <v>0</v>
          </cell>
          <cell r="EO66">
            <v>61</v>
          </cell>
          <cell r="EP66">
            <v>3.9275127918787511E-2</v>
          </cell>
          <cell r="EQ66">
            <v>3.9844080664279004E-2</v>
          </cell>
          <cell r="GE66">
            <v>0</v>
          </cell>
          <cell r="GF66">
            <v>0</v>
          </cell>
          <cell r="GG66">
            <v>0</v>
          </cell>
          <cell r="GH66">
            <v>0</v>
          </cell>
          <cell r="GI66">
            <v>0</v>
          </cell>
        </row>
        <row r="67">
          <cell r="DY67">
            <v>0</v>
          </cell>
          <cell r="DZ67">
            <v>0</v>
          </cell>
          <cell r="EA67">
            <v>0</v>
          </cell>
          <cell r="EB67">
            <v>0</v>
          </cell>
          <cell r="EO67">
            <v>62</v>
          </cell>
          <cell r="EP67">
            <v>3.9155013261308075E-2</v>
          </cell>
          <cell r="EQ67">
            <v>3.9725043579086843E-2</v>
          </cell>
          <cell r="GE67">
            <v>0</v>
          </cell>
          <cell r="GF67">
            <v>0</v>
          </cell>
          <cell r="GG67">
            <v>0</v>
          </cell>
          <cell r="GH67">
            <v>0</v>
          </cell>
          <cell r="GI67">
            <v>0</v>
          </cell>
        </row>
        <row r="68">
          <cell r="DY68">
            <v>0.11879174881511291</v>
          </cell>
          <cell r="DZ68">
            <v>0.12246136610752079</v>
          </cell>
          <cell r="EA68">
            <v>0.1279974064336668</v>
          </cell>
          <cell r="EB68">
            <v>0.1353190722696134</v>
          </cell>
          <cell r="EO68">
            <v>63</v>
          </cell>
          <cell r="EP68">
            <v>3.9039853295203784E-2</v>
          </cell>
          <cell r="EQ68">
            <v>3.9597249605037639E-2</v>
          </cell>
          <cell r="GE68">
            <v>0</v>
          </cell>
          <cell r="GF68">
            <v>0</v>
          </cell>
          <cell r="GG68">
            <v>0</v>
          </cell>
          <cell r="GH68">
            <v>0</v>
          </cell>
          <cell r="GI68">
            <v>0</v>
          </cell>
        </row>
        <row r="69">
          <cell r="DY69">
            <v>0.11842767004942142</v>
          </cell>
          <cell r="DZ69">
            <v>0.12203498779654687</v>
          </cell>
          <cell r="EA69">
            <v>0.12753322477958462</v>
          </cell>
          <cell r="EB69">
            <v>0.13480199285460945</v>
          </cell>
          <cell r="EO69">
            <v>64</v>
          </cell>
          <cell r="EP69">
            <v>3.8920851375790787E-2</v>
          </cell>
          <cell r="EQ69">
            <v>3.9475890016473808E-2</v>
          </cell>
          <cell r="GE69">
            <v>0</v>
          </cell>
          <cell r="GF69">
            <v>0</v>
          </cell>
          <cell r="GG69">
            <v>0</v>
          </cell>
          <cell r="GH69">
            <v>0</v>
          </cell>
          <cell r="GI69">
            <v>0</v>
          </cell>
        </row>
        <row r="70">
          <cell r="DY70">
            <v>0.11805248118805285</v>
          </cell>
          <cell r="DZ70">
            <v>0.12163155112088389</v>
          </cell>
          <cell r="EA70">
            <v>0.12705939594124305</v>
          </cell>
          <cell r="EB70">
            <v>0.13429999170297732</v>
          </cell>
          <cell r="EO70">
            <v>65</v>
          </cell>
          <cell r="EP70">
            <v>3.8804535434638465E-2</v>
          </cell>
          <cell r="EQ70">
            <v>3.9350827062684286E-2</v>
          </cell>
          <cell r="GE70">
            <v>0</v>
          </cell>
          <cell r="GF70">
            <v>0</v>
          </cell>
          <cell r="GG70">
            <v>0</v>
          </cell>
          <cell r="GH70">
            <v>0</v>
          </cell>
          <cell r="GI70">
            <v>0</v>
          </cell>
        </row>
        <row r="71">
          <cell r="DY71">
            <v>0.11768253317846658</v>
          </cell>
          <cell r="DZ71">
            <v>0.12120947595913771</v>
          </cell>
          <cell r="EA71">
            <v>0.12663357573188969</v>
          </cell>
          <cell r="EB71">
            <v>0.13378025864923149</v>
          </cell>
          <cell r="EO71">
            <v>66</v>
          </cell>
          <cell r="EP71">
            <v>3.8686624879373854E-2</v>
          </cell>
          <cell r="EQ71">
            <v>3.9227511059488865E-2</v>
          </cell>
          <cell r="GE71">
            <v>0</v>
          </cell>
          <cell r="GF71">
            <v>0</v>
          </cell>
          <cell r="GG71">
            <v>0</v>
          </cell>
          <cell r="GH71">
            <v>0</v>
          </cell>
          <cell r="GI71">
            <v>0</v>
          </cell>
        </row>
        <row r="72">
          <cell r="DY72">
            <v>0.17595812420305873</v>
          </cell>
          <cell r="DZ72">
            <v>0.18124117797959771</v>
          </cell>
          <cell r="EA72">
            <v>0.18926831373459177</v>
          </cell>
          <cell r="EB72">
            <v>0.19990425029168693</v>
          </cell>
          <cell r="EO72">
            <v>67</v>
          </cell>
          <cell r="EP72">
            <v>3.8569144990188216E-2</v>
          </cell>
          <cell r="EQ72">
            <v>3.9101805378457505E-2</v>
          </cell>
          <cell r="GE72">
            <v>0</v>
          </cell>
          <cell r="GF72">
            <v>0</v>
          </cell>
          <cell r="GG72">
            <v>0</v>
          </cell>
          <cell r="GH72">
            <v>0</v>
          </cell>
          <cell r="GI72">
            <v>0</v>
          </cell>
        </row>
        <row r="73">
          <cell r="DY73">
            <v>0.1754146509186969</v>
          </cell>
          <cell r="DZ73">
            <v>0.18066350885129417</v>
          </cell>
          <cell r="EA73">
            <v>0.18862282982233158</v>
          </cell>
          <cell r="EB73">
            <v>0.19913672126920712</v>
          </cell>
          <cell r="EO73">
            <v>68</v>
          </cell>
          <cell r="EP73">
            <v>3.8452305154215376E-2</v>
          </cell>
          <cell r="EQ73">
            <v>3.8981033537488205E-2</v>
          </cell>
          <cell r="GE73">
            <v>0</v>
          </cell>
          <cell r="GF73">
            <v>0</v>
          </cell>
          <cell r="GG73">
            <v>0</v>
          </cell>
          <cell r="GH73">
            <v>0</v>
          </cell>
          <cell r="GI73">
            <v>0</v>
          </cell>
        </row>
        <row r="74">
          <cell r="DY74">
            <v>0.17488171018732962</v>
          </cell>
          <cell r="DZ74">
            <v>0.18006305411629392</v>
          </cell>
          <cell r="EA74">
            <v>0.18792014345484534</v>
          </cell>
          <cell r="EB74">
            <v>0.19838976226312643</v>
          </cell>
          <cell r="EO74">
            <v>69</v>
          </cell>
          <cell r="EP74">
            <v>3.8333657793950315E-2</v>
          </cell>
          <cell r="EQ74">
            <v>3.8862602263851034E-2</v>
          </cell>
          <cell r="GE74">
            <v>0</v>
          </cell>
          <cell r="GF74">
            <v>0</v>
          </cell>
          <cell r="GG74">
            <v>0</v>
          </cell>
          <cell r="GH74">
            <v>0</v>
          </cell>
          <cell r="GI74">
            <v>0</v>
          </cell>
        </row>
        <row r="75">
          <cell r="DY75">
            <v>0.17431811342902001</v>
          </cell>
          <cell r="DZ75">
            <v>0.17943861284877716</v>
          </cell>
          <cell r="EA75">
            <v>0.18726051256470111</v>
          </cell>
          <cell r="EB75">
            <v>0.19758318951819659</v>
          </cell>
          <cell r="EO75">
            <v>70</v>
          </cell>
          <cell r="EP75">
            <v>3.8217868714662845E-2</v>
          </cell>
          <cell r="EQ75">
            <v>3.8737358539782232E-2</v>
          </cell>
          <cell r="GE75">
            <v>0</v>
          </cell>
          <cell r="GF75">
            <v>0</v>
          </cell>
          <cell r="GG75">
            <v>0</v>
          </cell>
          <cell r="GH75">
            <v>0</v>
          </cell>
          <cell r="GI75">
            <v>0</v>
          </cell>
        </row>
        <row r="76">
          <cell r="DY76">
            <v>0.17376302037343133</v>
          </cell>
          <cell r="DZ76">
            <v>0.17883420649979176</v>
          </cell>
          <cell r="EA76">
            <v>0.18657112379112822</v>
          </cell>
          <cell r="EB76">
            <v>0.19681385070299134</v>
          </cell>
          <cell r="EO76">
            <v>71</v>
          </cell>
          <cell r="EP76">
            <v>3.8098054069154397E-2</v>
          </cell>
          <cell r="EQ76">
            <v>3.8614004527429191E-2</v>
          </cell>
          <cell r="GE76">
            <v>0.15239221627661759</v>
          </cell>
          <cell r="GF76">
            <v>0.15445601810971676</v>
          </cell>
          <cell r="GG76">
            <v>0.15896373911092604</v>
          </cell>
          <cell r="GH76">
            <v>0.16584099892544735</v>
          </cell>
          <cell r="GI76">
            <v>0.17494564506932567</v>
          </cell>
        </row>
        <row r="77">
          <cell r="DY77">
            <v>0.17319649027023876</v>
          </cell>
          <cell r="DZ77">
            <v>0.17825004489316223</v>
          </cell>
          <cell r="EA77">
            <v>0.18591039022473019</v>
          </cell>
          <cell r="EB77">
            <v>0.19600636581424211</v>
          </cell>
          <cell r="EO77">
            <v>72</v>
          </cell>
          <cell r="EP77">
            <v>3.7983296424340764E-2</v>
          </cell>
          <cell r="EQ77">
            <v>3.8488108948941953E-2</v>
          </cell>
          <cell r="GE77">
            <v>0.15193318569736305</v>
          </cell>
          <cell r="GF77">
            <v>0.15395243579576781</v>
          </cell>
          <cell r="GG77">
            <v>0.15844448434947755</v>
          </cell>
          <cell r="GH77">
            <v>0.16525368019976019</v>
          </cell>
          <cell r="GI77">
            <v>0.17422788072377079</v>
          </cell>
        </row>
        <row r="78">
          <cell r="DY78">
            <v>0.17267176654622746</v>
          </cell>
          <cell r="DZ78">
            <v>0.17764946009366306</v>
          </cell>
          <cell r="EA78">
            <v>0.18522904973779061</v>
          </cell>
          <cell r="EB78">
            <v>0.19525294653251329</v>
          </cell>
          <cell r="EO78">
            <v>73</v>
          </cell>
          <cell r="EP78">
            <v>3.786231775946209E-2</v>
          </cell>
          <cell r="EQ78">
            <v>3.8371503676939443E-2</v>
          </cell>
          <cell r="GE78">
            <v>0.15144927103784836</v>
          </cell>
          <cell r="GF78">
            <v>0.15348601470775777</v>
          </cell>
          <cell r="GG78">
            <v>0.15791063119436718</v>
          </cell>
          <cell r="GH78">
            <v>0.16464804421136947</v>
          </cell>
          <cell r="GI78">
            <v>0.17355817469556739</v>
          </cell>
        </row>
        <row r="79">
          <cell r="DY79">
            <v>0.17210105375114945</v>
          </cell>
          <cell r="DZ79">
            <v>0.17704154749996137</v>
          </cell>
          <cell r="EA79">
            <v>0.18453526931574296</v>
          </cell>
          <cell r="EB79">
            <v>0.19442085173392748</v>
          </cell>
          <cell r="EO79">
            <v>74</v>
          </cell>
          <cell r="EP79">
            <v>3.7748572829740597E-2</v>
          </cell>
          <cell r="EQ79">
            <v>3.8244678611366552E-2</v>
          </cell>
          <cell r="GE79">
            <v>0.15099429131896239</v>
          </cell>
          <cell r="GF79">
            <v>0.15297871444546621</v>
          </cell>
          <cell r="GG79">
            <v>0.15737026444441016</v>
          </cell>
          <cell r="GH79">
            <v>0.16403135050288264</v>
          </cell>
          <cell r="GI79">
            <v>0.17281853487460222</v>
          </cell>
        </row>
        <row r="80">
          <cell r="DY80">
            <v>0.17155831012269676</v>
          </cell>
          <cell r="DZ80">
            <v>0.17641233255797989</v>
          </cell>
          <cell r="EA80">
            <v>0.18384038998547975</v>
          </cell>
          <cell r="EB80">
            <v>0.19362801001745758</v>
          </cell>
          <cell r="EO80">
            <v>75</v>
          </cell>
          <cell r="EP80">
            <v>3.7626664032567043E-2</v>
          </cell>
          <cell r="EQ80">
            <v>3.8124068916154844E-2</v>
          </cell>
          <cell r="GE80">
            <v>0.15050665613026817</v>
          </cell>
          <cell r="GF80">
            <v>0.15249627566461937</v>
          </cell>
          <cell r="GG80">
            <v>0.15681096227375993</v>
          </cell>
          <cell r="GH80">
            <v>0.16341367998709314</v>
          </cell>
          <cell r="GI80">
            <v>0.17211378668218455</v>
          </cell>
        </row>
        <row r="81">
          <cell r="DY81">
            <v>0.17098313518400216</v>
          </cell>
          <cell r="DZ81">
            <v>0.17582221920716121</v>
          </cell>
          <cell r="EA81">
            <v>0.18313927207297684</v>
          </cell>
          <cell r="EB81">
            <v>0.19277523623633275</v>
          </cell>
          <cell r="EO81">
            <v>76</v>
          </cell>
          <cell r="EP81">
            <v>5.6270528389439647E-2</v>
          </cell>
          <cell r="EQ81">
            <v>5.6994378394667401E-2</v>
          </cell>
          <cell r="GE81">
            <v>0.22508211355775859</v>
          </cell>
          <cell r="GF81">
            <v>0.2279775135786696</v>
          </cell>
          <cell r="GG81">
            <v>0.23442962560954833</v>
          </cell>
          <cell r="GH81">
            <v>0.24418569609730253</v>
          </cell>
          <cell r="GI81">
            <v>0.25703364831511039</v>
          </cell>
        </row>
        <row r="82">
          <cell r="DY82">
            <v>0.17044415516630998</v>
          </cell>
          <cell r="DZ82">
            <v>0.17518511657140301</v>
          </cell>
          <cell r="EA82">
            <v>0.18244134462389433</v>
          </cell>
          <cell r="EB82">
            <v>0.19203003184241454</v>
          </cell>
          <cell r="EO82">
            <v>77</v>
          </cell>
          <cell r="EP82">
            <v>5.6089264115754718E-2</v>
          </cell>
          <cell r="EQ82">
            <v>5.6814718388770009E-2</v>
          </cell>
          <cell r="GE82">
            <v>0.22435705646301887</v>
          </cell>
          <cell r="GF82">
            <v>0.22725887355508004</v>
          </cell>
          <cell r="GG82">
            <v>0.23358015542853738</v>
          </cell>
          <cell r="GH82">
            <v>0.24325512616519249</v>
          </cell>
          <cell r="GI82">
            <v>0.25604004245655276</v>
          </cell>
        </row>
        <row r="83">
          <cell r="DY83">
            <v>0.16987271918441674</v>
          </cell>
          <cell r="DZ83">
            <v>0.17458852523514345</v>
          </cell>
          <cell r="EA83">
            <v>0.18174452258878554</v>
          </cell>
          <cell r="EB83">
            <v>0.19125494896702738</v>
          </cell>
          <cell r="EO83">
            <v>78</v>
          </cell>
          <cell r="EP83">
            <v>5.5917937513276235E-2</v>
          </cell>
          <cell r="EQ83">
            <v>5.6624239728138924E-2</v>
          </cell>
          <cell r="GE83">
            <v>0.22367175005310494</v>
          </cell>
          <cell r="GF83">
            <v>0.2264969589125557</v>
          </cell>
          <cell r="GG83">
            <v>0.23278470031352466</v>
          </cell>
          <cell r="GH83">
            <v>0.24232603011838078</v>
          </cell>
          <cell r="GI83">
            <v>0.25500659862270325</v>
          </cell>
        </row>
        <row r="84">
          <cell r="DY84">
            <v>0.16932562381322994</v>
          </cell>
          <cell r="DZ84">
            <v>0.17394805486599133</v>
          </cell>
          <cell r="EA84">
            <v>0.18109612075950288</v>
          </cell>
          <cell r="EB84">
            <v>0.19048921348265488</v>
          </cell>
          <cell r="EO84">
            <v>79</v>
          </cell>
          <cell r="EP84">
            <v>5.5738243847539198E-2</v>
          </cell>
          <cell r="EQ84">
            <v>5.644187460440999E-2</v>
          </cell>
          <cell r="GE84">
            <v>0.22295297539015679</v>
          </cell>
          <cell r="GF84">
            <v>0.22576749841763996</v>
          </cell>
          <cell r="GG84">
            <v>0.23193073982132184</v>
          </cell>
          <cell r="GH84">
            <v>0.24146149434600389</v>
          </cell>
          <cell r="GI84">
            <v>0.25398561797687319</v>
          </cell>
        </row>
        <row r="85">
          <cell r="DY85">
            <v>0.16875273032003629</v>
          </cell>
          <cell r="DZ85">
            <v>0.17338982315578566</v>
          </cell>
          <cell r="EA85">
            <v>0.18041916871803174</v>
          </cell>
          <cell r="EB85">
            <v>0.18973260209344447</v>
          </cell>
          <cell r="EO85">
            <v>80</v>
          </cell>
          <cell r="EP85">
            <v>5.5565075391081256E-2</v>
          </cell>
          <cell r="EQ85">
            <v>5.6250910106678778E-2</v>
          </cell>
          <cell r="GE85">
            <v>0.22226030156432502</v>
          </cell>
          <cell r="GF85">
            <v>0.22500364042671511</v>
          </cell>
          <cell r="GG85">
            <v>0.23118643087438093</v>
          </cell>
          <cell r="GH85">
            <v>0.24055889162404237</v>
          </cell>
          <cell r="GI85">
            <v>0.25297680279125934</v>
          </cell>
        </row>
        <row r="86">
          <cell r="DY86">
            <v>0.16822979230051618</v>
          </cell>
          <cell r="DZ86">
            <v>0.1727961089925657</v>
          </cell>
          <cell r="EA86">
            <v>0.17977256372805397</v>
          </cell>
          <cell r="EB86">
            <v>0.18895809474778852</v>
          </cell>
          <cell r="EO86">
            <v>81</v>
          </cell>
          <cell r="EP86">
            <v>5.5386924840042644E-2</v>
          </cell>
          <cell r="EQ86">
            <v>5.6076597433505411E-2</v>
          </cell>
          <cell r="GE86">
            <v>0.22154769936017057</v>
          </cell>
          <cell r="GF86">
            <v>0.22430638973402164</v>
          </cell>
          <cell r="GG86">
            <v>0.23039481199008766</v>
          </cell>
          <cell r="GH86">
            <v>0.23969675163740536</v>
          </cell>
          <cell r="GI86">
            <v>0.25194412633038477</v>
          </cell>
        </row>
        <row r="87">
          <cell r="DY87">
            <v>0.16767646044774512</v>
          </cell>
          <cell r="DZ87">
            <v>0.17220818197082713</v>
          </cell>
          <cell r="EA87">
            <v>0.17906456743897903</v>
          </cell>
          <cell r="EB87">
            <v>0.1882040304289892</v>
          </cell>
          <cell r="EO87">
            <v>82</v>
          </cell>
          <cell r="EP87">
            <v>5.5211933605892306E-2</v>
          </cell>
          <cell r="EQ87">
            <v>5.5892153482581725E-2</v>
          </cell>
          <cell r="GE87">
            <v>0.22084773442356923</v>
          </cell>
          <cell r="GF87">
            <v>0.2235686139303269</v>
          </cell>
          <cell r="GG87">
            <v>0.22961090929443623</v>
          </cell>
          <cell r="GH87">
            <v>0.23875275658530543</v>
          </cell>
          <cell r="GI87">
            <v>0.25093870723865236</v>
          </cell>
        </row>
        <row r="88">
          <cell r="DY88">
            <v>0.16711943327418791</v>
          </cell>
          <cell r="DZ88">
            <v>0.1715777520037037</v>
          </cell>
          <cell r="EA88">
            <v>0.17840704957621922</v>
          </cell>
          <cell r="EB88">
            <v>0.18739830351536715</v>
          </cell>
          <cell r="EO88">
            <v>83</v>
          </cell>
          <cell r="EP88">
            <v>5.5035299456490154E-2</v>
          </cell>
          <cell r="EQ88">
            <v>5.5706477758062645E-2</v>
          </cell>
          <cell r="GE88">
            <v>0.22014119782596062</v>
          </cell>
          <cell r="GF88">
            <v>0.22282591103225058</v>
          </cell>
          <cell r="GG88">
            <v>0.22877033600493832</v>
          </cell>
          <cell r="GH88">
            <v>0.2378760661016257</v>
          </cell>
          <cell r="GI88">
            <v>0.24986440468715629</v>
          </cell>
        </row>
        <row r="89">
          <cell r="DY89">
            <v>0.16655851288332266</v>
          </cell>
          <cell r="DZ89">
            <v>0.17098517323981899</v>
          </cell>
          <cell r="EA89">
            <v>0.17771399533801474</v>
          </cell>
          <cell r="EB89">
            <v>0.18664300442544257</v>
          </cell>
          <cell r="EO89">
            <v>84</v>
          </cell>
          <cell r="EP89">
            <v>5.4858506102469909E-2</v>
          </cell>
          <cell r="EQ89">
            <v>5.55195042944409E-2</v>
          </cell>
          <cell r="GE89">
            <v>0.21943402440987964</v>
          </cell>
          <cell r="GF89">
            <v>0.2220780171777636</v>
          </cell>
          <cell r="GG89">
            <v>0.22798023098642539</v>
          </cell>
          <cell r="GH89">
            <v>0.23695199378401971</v>
          </cell>
          <cell r="GI89">
            <v>0.24885733923392347</v>
          </cell>
        </row>
        <row r="90">
          <cell r="DY90">
            <v>0.16601346864856772</v>
          </cell>
          <cell r="DZ90">
            <v>0.17038823288369451</v>
          </cell>
          <cell r="EA90">
            <v>0.17703462025143957</v>
          </cell>
          <cell r="EB90">
            <v>0.18598928694149852</v>
          </cell>
          <cell r="EO90">
            <v>85</v>
          </cell>
          <cell r="EP90">
            <v>5.4683362384620141E-2</v>
          </cell>
          <cell r="EQ90">
            <v>5.5337822882855922E-2</v>
          </cell>
          <cell r="GE90">
            <v>0.21873344953848056</v>
          </cell>
          <cell r="GF90">
            <v>0.22135129153142369</v>
          </cell>
          <cell r="GG90">
            <v>0.22718431051159271</v>
          </cell>
          <cell r="GH90">
            <v>0.23604616033525283</v>
          </cell>
          <cell r="GI90">
            <v>0.24798571592199808</v>
          </cell>
        </row>
        <row r="91">
          <cell r="DY91">
            <v>0.16546636620814867</v>
          </cell>
          <cell r="DZ91">
            <v>0.16977804311139844</v>
          </cell>
          <cell r="EA91">
            <v>0.17641730275710898</v>
          </cell>
          <cell r="EB91">
            <v>0.1854527717145632</v>
          </cell>
          <cell r="EO91">
            <v>86</v>
          </cell>
          <cell r="EP91">
            <v>5.4504788807621538E-2</v>
          </cell>
          <cell r="EQ91">
            <v>5.5155455402716234E-2</v>
          </cell>
          <cell r="GE91">
            <v>0.21801915523048615</v>
          </cell>
          <cell r="GF91">
            <v>0.22062182161086494</v>
          </cell>
          <cell r="GG91">
            <v>0.22637072414853132</v>
          </cell>
          <cell r="GH91">
            <v>0.23522307034281204</v>
          </cell>
          <cell r="GI91">
            <v>0.24727036228608432</v>
          </cell>
        </row>
        <row r="92">
          <cell r="DY92">
            <v>0.16489680799473475</v>
          </cell>
          <cell r="DZ92">
            <v>0.16920789187923338</v>
          </cell>
          <cell r="EA92">
            <v>0.17591837942274172</v>
          </cell>
          <cell r="EB92">
            <v>0.18488358957120127</v>
          </cell>
          <cell r="EO92">
            <v>87</v>
          </cell>
          <cell r="EP92">
            <v>5.4331110260069135E-2</v>
          </cell>
          <cell r="EQ92">
            <v>5.4965602664911593E-2</v>
          </cell>
          <cell r="GE92">
            <v>0.21732444104027654</v>
          </cell>
          <cell r="GF92">
            <v>0.21986241065964637</v>
          </cell>
          <cell r="GG92">
            <v>0.22561052250564456</v>
          </cell>
          <cell r="GH92">
            <v>0.23455783923032233</v>
          </cell>
          <cell r="GI92">
            <v>0.24651145276160175</v>
          </cell>
        </row>
        <row r="93">
          <cell r="DY93">
            <v>0.21915094682102212</v>
          </cell>
          <cell r="DZ93">
            <v>0.22497123746211614</v>
          </cell>
          <cell r="EA93">
            <v>0.23390874417922297</v>
          </cell>
          <cell r="EB93">
            <v>0.24576605258719433</v>
          </cell>
          <cell r="EO93">
            <v>88</v>
          </cell>
          <cell r="EP93">
            <v>5.4150779307349267E-2</v>
          </cell>
          <cell r="EQ93">
            <v>5.4787736705255538E-2</v>
          </cell>
          <cell r="GE93">
            <v>0.21660311722939707</v>
          </cell>
          <cell r="GF93">
            <v>0.21915094682102215</v>
          </cell>
          <cell r="GG93">
            <v>0.22497123746211617</v>
          </cell>
          <cell r="GH93">
            <v>0.23390874417922303</v>
          </cell>
          <cell r="GI93">
            <v>0.24576605258719439</v>
          </cell>
        </row>
        <row r="94">
          <cell r="DY94">
            <v>0.21855789155323488</v>
          </cell>
          <cell r="DZ94">
            <v>0.22440968723030519</v>
          </cell>
          <cell r="EA94">
            <v>0.23325041214611958</v>
          </cell>
          <cell r="EB94">
            <v>0.24505019713061918</v>
          </cell>
          <cell r="EO94">
            <v>89</v>
          </cell>
          <cell r="EP94">
            <v>5.3982833076975337E-2</v>
          </cell>
          <cell r="EQ94">
            <v>5.4639472888308734E-2</v>
          </cell>
          <cell r="GE94">
            <v>0.21593133230790135</v>
          </cell>
          <cell r="GF94">
            <v>0.21855789155323493</v>
          </cell>
          <cell r="GG94">
            <v>0.22440968723030522</v>
          </cell>
          <cell r="GH94">
            <v>0.23325041214611963</v>
          </cell>
          <cell r="GI94">
            <v>0.24505019713061924</v>
          </cell>
        </row>
        <row r="95">
          <cell r="DY95">
            <v>0.21804350995498592</v>
          </cell>
          <cell r="DZ95">
            <v>0.22380956018953108</v>
          </cell>
          <cell r="EA95">
            <v>0.23264198030915584</v>
          </cell>
          <cell r="EB95">
            <v>0.2445</v>
          </cell>
          <cell r="EO95">
            <v>90</v>
          </cell>
          <cell r="EP95">
            <v>5.3837181257941367E-2</v>
          </cell>
          <cell r="EQ95">
            <v>5.4510877488746487E-2</v>
          </cell>
          <cell r="GE95">
            <v>0.21534872503176547</v>
          </cell>
          <cell r="GF95">
            <v>0.21804350995498595</v>
          </cell>
          <cell r="GG95">
            <v>0.22380956018953113</v>
          </cell>
          <cell r="GH95">
            <v>0.23264198030915589</v>
          </cell>
          <cell r="GI95">
            <v>0.24450000000000005</v>
          </cell>
        </row>
        <row r="96">
          <cell r="DY96">
            <v>0.21743264633241449</v>
          </cell>
          <cell r="DZ96">
            <v>0.22320215583257677</v>
          </cell>
          <cell r="EA96">
            <v>0.23190199465850483</v>
          </cell>
          <cell r="EB96">
            <v>0.2445</v>
          </cell>
          <cell r="EO96">
            <v>91</v>
          </cell>
          <cell r="EP96">
            <v>5.3700524209730482E-2</v>
          </cell>
          <cell r="EQ96">
            <v>5.4358161583103637E-2</v>
          </cell>
          <cell r="GE96">
            <v>0.21480209683892193</v>
          </cell>
          <cell r="GF96">
            <v>0.21743264633241455</v>
          </cell>
          <cell r="GG96">
            <v>0.22320215583257683</v>
          </cell>
          <cell r="GH96">
            <v>0.23190199465850486</v>
          </cell>
          <cell r="GI96">
            <v>0.24450000000000005</v>
          </cell>
        </row>
        <row r="97">
          <cell r="DY97">
            <v>0.21687540047180665</v>
          </cell>
          <cell r="DZ97">
            <v>0.22254528898697609</v>
          </cell>
          <cell r="EA97">
            <v>0.2319</v>
          </cell>
          <cell r="EB97">
            <v>0.2445</v>
          </cell>
          <cell r="EO97">
            <v>92</v>
          </cell>
          <cell r="EP97">
            <v>5.3554058811989512E-2</v>
          </cell>
          <cell r="EQ97">
            <v>5.4218850117951668E-2</v>
          </cell>
          <cell r="GE97">
            <v>0.21421623524795805</v>
          </cell>
          <cell r="GF97">
            <v>0.21687540047180667</v>
          </cell>
          <cell r="GG97">
            <v>0.22254528898697612</v>
          </cell>
          <cell r="GH97">
            <v>0.23190000000000005</v>
          </cell>
          <cell r="GI97">
            <v>0.24450000000000005</v>
          </cell>
        </row>
        <row r="98">
          <cell r="DY98">
            <v>0.21627087251311428</v>
          </cell>
          <cell r="DZ98">
            <v>0.22244999999999998</v>
          </cell>
          <cell r="EA98">
            <v>0.2319</v>
          </cell>
          <cell r="EB98">
            <v>0.2445</v>
          </cell>
          <cell r="EO98">
            <v>93</v>
          </cell>
          <cell r="EP98">
            <v>7.1223949601790154E-2</v>
          </cell>
          <cell r="EQ98">
            <v>7.2090290837704768E-2</v>
          </cell>
          <cell r="GE98">
            <v>0.28489579840716062</v>
          </cell>
          <cell r="GF98">
            <v>0.28836116335081907</v>
          </cell>
          <cell r="GG98">
            <v>0.29659999999999997</v>
          </cell>
          <cell r="GH98">
            <v>0.30920000000000003</v>
          </cell>
          <cell r="GI98">
            <v>0.32600000000000007</v>
          </cell>
        </row>
        <row r="99">
          <cell r="DY99">
            <v>0.21614999999999998</v>
          </cell>
          <cell r="DZ99">
            <v>0.22244999999999998</v>
          </cell>
          <cell r="EA99">
            <v>0.2319</v>
          </cell>
          <cell r="EB99">
            <v>0.2445</v>
          </cell>
          <cell r="EO99">
            <v>94</v>
          </cell>
          <cell r="EP99">
            <v>7.103025530217584E-2</v>
          </cell>
          <cell r="EQ99">
            <v>7.2049999999999989E-2</v>
          </cell>
          <cell r="GE99">
            <v>0.28412102120870336</v>
          </cell>
          <cell r="GF99">
            <v>0.28819999999999996</v>
          </cell>
          <cell r="GG99">
            <v>0.29659999999999997</v>
          </cell>
          <cell r="GH99">
            <v>0.30920000000000003</v>
          </cell>
          <cell r="GI99">
            <v>0.32600000000000007</v>
          </cell>
        </row>
        <row r="100">
          <cell r="DY100">
            <v>0.21614999999999998</v>
          </cell>
          <cell r="DZ100">
            <v>0.22244999999999998</v>
          </cell>
          <cell r="EA100">
            <v>0.2319</v>
          </cell>
          <cell r="EB100">
            <v>0.2445</v>
          </cell>
          <cell r="EO100">
            <v>95</v>
          </cell>
          <cell r="EP100">
            <v>7.0999999999999994E-2</v>
          </cell>
          <cell r="EQ100">
            <v>7.2049999999999989E-2</v>
          </cell>
          <cell r="GE100">
            <v>0.28399999999999997</v>
          </cell>
          <cell r="GF100">
            <v>0.28819999999999996</v>
          </cell>
          <cell r="GG100">
            <v>0.29659999999999997</v>
          </cell>
          <cell r="GH100">
            <v>0.30920000000000003</v>
          </cell>
          <cell r="GI100">
            <v>0.32600000000000007</v>
          </cell>
        </row>
        <row r="101">
          <cell r="DY101">
            <v>0.21614999999999998</v>
          </cell>
          <cell r="DZ101">
            <v>0.22244999999999998</v>
          </cell>
          <cell r="EA101">
            <v>0.2319</v>
          </cell>
          <cell r="EB101">
            <v>0.2445</v>
          </cell>
          <cell r="EO101">
            <v>96</v>
          </cell>
          <cell r="EP101">
            <v>7.0999999999999994E-2</v>
          </cell>
          <cell r="EQ101">
            <v>7.2049999999999989E-2</v>
          </cell>
          <cell r="GE101">
            <v>0.28399999999999997</v>
          </cell>
          <cell r="GF101">
            <v>0.28819999999999996</v>
          </cell>
          <cell r="GG101">
            <v>0.29659999999999997</v>
          </cell>
          <cell r="GH101">
            <v>0.30920000000000003</v>
          </cell>
          <cell r="GI101">
            <v>0.32600000000000007</v>
          </cell>
        </row>
        <row r="102">
          <cell r="DY102">
            <v>0.21614999999999998</v>
          </cell>
          <cell r="DZ102">
            <v>0.22244999999999998</v>
          </cell>
          <cell r="EA102">
            <v>0.2319</v>
          </cell>
          <cell r="EB102">
            <v>0.2445</v>
          </cell>
          <cell r="EO102">
            <v>97</v>
          </cell>
          <cell r="EP102">
            <v>7.0999999999999994E-2</v>
          </cell>
          <cell r="EQ102">
            <v>7.2049999999999989E-2</v>
          </cell>
          <cell r="GE102">
            <v>0.28399999999999997</v>
          </cell>
          <cell r="GF102">
            <v>0.28819999999999996</v>
          </cell>
          <cell r="GG102">
            <v>0.29659999999999997</v>
          </cell>
          <cell r="GH102">
            <v>0.30920000000000003</v>
          </cell>
          <cell r="GI102">
            <v>0.32600000000000007</v>
          </cell>
        </row>
        <row r="103">
          <cell r="DY103">
            <v>0.21614999999999998</v>
          </cell>
          <cell r="DZ103">
            <v>0.22244999999999998</v>
          </cell>
          <cell r="EA103">
            <v>0.2319</v>
          </cell>
          <cell r="EB103">
            <v>0.2445</v>
          </cell>
          <cell r="EO103">
            <v>98</v>
          </cell>
          <cell r="EP103">
            <v>7.0999999999999994E-2</v>
          </cell>
          <cell r="EQ103">
            <v>7.2049999999999989E-2</v>
          </cell>
          <cell r="GE103">
            <v>0.28399999999999997</v>
          </cell>
          <cell r="GF103">
            <v>0.28819999999999996</v>
          </cell>
          <cell r="GG103">
            <v>0.29659999999999997</v>
          </cell>
          <cell r="GH103">
            <v>0.30920000000000003</v>
          </cell>
          <cell r="GI103">
            <v>0.32600000000000007</v>
          </cell>
        </row>
        <row r="104">
          <cell r="DY104">
            <v>0.21614999999999998</v>
          </cell>
          <cell r="DZ104">
            <v>0.22244999999999998</v>
          </cell>
          <cell r="EA104">
            <v>0.2319</v>
          </cell>
          <cell r="EB104">
            <v>0.2445</v>
          </cell>
          <cell r="EO104">
            <v>99</v>
          </cell>
          <cell r="EP104">
            <v>7.0999999999999994E-2</v>
          </cell>
          <cell r="EQ104">
            <v>7.2049999999999989E-2</v>
          </cell>
          <cell r="GE104">
            <v>0.28399999999999997</v>
          </cell>
          <cell r="GF104">
            <v>0.28819999999999996</v>
          </cell>
          <cell r="GG104">
            <v>0.29659999999999997</v>
          </cell>
          <cell r="GH104">
            <v>0.30920000000000003</v>
          </cell>
          <cell r="GI104">
            <v>0.32600000000000007</v>
          </cell>
        </row>
        <row r="105">
          <cell r="DY105">
            <v>0.21614999999999998</v>
          </cell>
          <cell r="DZ105">
            <v>0.22244999999999998</v>
          </cell>
          <cell r="EA105">
            <v>0.2319</v>
          </cell>
          <cell r="EB105">
            <v>0.2445</v>
          </cell>
          <cell r="EC105"/>
          <cell r="EN105"/>
          <cell r="EO105">
            <v>100</v>
          </cell>
          <cell r="EP105">
            <v>7.0999999999999994E-2</v>
          </cell>
          <cell r="EQ105">
            <v>7.2049999999999989E-2</v>
          </cell>
          <cell r="GE105">
            <v>0.28399999999999997</v>
          </cell>
          <cell r="GF105">
            <v>0.28819999999999996</v>
          </cell>
          <cell r="GG105">
            <v>0.29659999999999997</v>
          </cell>
          <cell r="GH105">
            <v>0.30920000000000003</v>
          </cell>
          <cell r="GI105">
            <v>0.32600000000000007</v>
          </cell>
        </row>
        <row r="106">
          <cell r="DY106">
            <v>0.21614999999999998</v>
          </cell>
          <cell r="DZ106">
            <v>0.22244999999999998</v>
          </cell>
          <cell r="EA106">
            <v>0.2319</v>
          </cell>
          <cell r="EB106">
            <v>0.2445</v>
          </cell>
          <cell r="EC106"/>
          <cell r="GE106">
            <v>0.28399999999999997</v>
          </cell>
          <cell r="GF106">
            <v>0.28819999999999996</v>
          </cell>
          <cell r="GG106">
            <v>0.29659999999999997</v>
          </cell>
          <cell r="GH106">
            <v>0.30920000000000003</v>
          </cell>
          <cell r="GI106">
            <v>0.32600000000000007</v>
          </cell>
        </row>
        <row r="107">
          <cell r="DY107">
            <v>0.21614999999999998</v>
          </cell>
          <cell r="DZ107">
            <v>0.22244999999999998</v>
          </cell>
          <cell r="EA107">
            <v>0.2319</v>
          </cell>
          <cell r="EB107">
            <v>0.2445</v>
          </cell>
          <cell r="EC107"/>
          <cell r="GE107">
            <v>0.28399999999999997</v>
          </cell>
          <cell r="GF107">
            <v>0.28819999999999996</v>
          </cell>
          <cell r="GG107">
            <v>0.29659999999999997</v>
          </cell>
          <cell r="GH107">
            <v>0.30920000000000003</v>
          </cell>
          <cell r="GI107">
            <v>0.32600000000000007</v>
          </cell>
        </row>
        <row r="108">
          <cell r="DY108">
            <v>0.21614999999999998</v>
          </cell>
          <cell r="DZ108">
            <v>0.22244999999999998</v>
          </cell>
          <cell r="EA108">
            <v>0.2319</v>
          </cell>
          <cell r="EB108">
            <v>0.2445</v>
          </cell>
          <cell r="EC108"/>
          <cell r="GE108">
            <v>0.28399999999999997</v>
          </cell>
          <cell r="GF108">
            <v>0.28819999999999996</v>
          </cell>
          <cell r="GG108">
            <v>0.29659999999999997</v>
          </cell>
          <cell r="GH108">
            <v>0.30920000000000003</v>
          </cell>
          <cell r="GI108">
            <v>0.32600000000000007</v>
          </cell>
        </row>
        <row r="109">
          <cell r="DY109">
            <v>0.21614999999999998</v>
          </cell>
          <cell r="DZ109">
            <v>0.22244999999999998</v>
          </cell>
          <cell r="EA109">
            <v>0.2319</v>
          </cell>
          <cell r="EB109">
            <v>0.2445</v>
          </cell>
          <cell r="EC109"/>
          <cell r="GE109">
            <v>0.28399999999999997</v>
          </cell>
          <cell r="GF109">
            <v>0.28819999999999996</v>
          </cell>
          <cell r="GG109">
            <v>0.29659999999999997</v>
          </cell>
          <cell r="GH109">
            <v>0.30920000000000003</v>
          </cell>
          <cell r="GI109">
            <v>0.32600000000000007</v>
          </cell>
        </row>
        <row r="110">
          <cell r="DY110">
            <v>0.21614999999999998</v>
          </cell>
          <cell r="DZ110">
            <v>0.22244999999999998</v>
          </cell>
          <cell r="EA110">
            <v>0.2319</v>
          </cell>
          <cell r="EB110">
            <v>0.2445</v>
          </cell>
          <cell r="EC110"/>
          <cell r="GE110">
            <v>0.28399999999999997</v>
          </cell>
          <cell r="GF110">
            <v>0.28819999999999996</v>
          </cell>
          <cell r="GG110">
            <v>0.29659999999999997</v>
          </cell>
          <cell r="GH110">
            <v>0.30920000000000003</v>
          </cell>
          <cell r="GI110">
            <v>0.32600000000000007</v>
          </cell>
        </row>
        <row r="111">
          <cell r="DY111">
            <v>0.21614999999999998</v>
          </cell>
          <cell r="DZ111">
            <v>0.22244999999999998</v>
          </cell>
          <cell r="EA111">
            <v>0.2319</v>
          </cell>
          <cell r="EB111">
            <v>0.2445</v>
          </cell>
          <cell r="EC111"/>
          <cell r="GE111">
            <v>0.28399999999999997</v>
          </cell>
          <cell r="GF111">
            <v>0.28819999999999996</v>
          </cell>
          <cell r="GG111">
            <v>0.29659999999999997</v>
          </cell>
          <cell r="GH111">
            <v>0.30920000000000003</v>
          </cell>
          <cell r="GI111">
            <v>0.32600000000000007</v>
          </cell>
        </row>
        <row r="112">
          <cell r="DY112">
            <v>0.21614999999999998</v>
          </cell>
          <cell r="DZ112">
            <v>0.22244999999999998</v>
          </cell>
          <cell r="EA112">
            <v>0.2319</v>
          </cell>
          <cell r="EB112">
            <v>0.2445</v>
          </cell>
          <cell r="EC112"/>
          <cell r="GE112">
            <v>0.28399999999999997</v>
          </cell>
          <cell r="GF112">
            <v>0.28819999999999996</v>
          </cell>
          <cell r="GG112">
            <v>0.29659999999999997</v>
          </cell>
          <cell r="GH112">
            <v>0.30920000000000003</v>
          </cell>
          <cell r="GI112">
            <v>0.32600000000000007</v>
          </cell>
        </row>
        <row r="113">
          <cell r="DY113">
            <v>0.21614999999999998</v>
          </cell>
          <cell r="DZ113">
            <v>0.22244999999999998</v>
          </cell>
          <cell r="EA113">
            <v>0.2319</v>
          </cell>
          <cell r="EB113">
            <v>0.2445</v>
          </cell>
          <cell r="EC113"/>
          <cell r="GE113">
            <v>0.28399999999999997</v>
          </cell>
          <cell r="GF113">
            <v>0.28819999999999996</v>
          </cell>
          <cell r="GG113">
            <v>0.29659999999999997</v>
          </cell>
          <cell r="GH113">
            <v>0.30920000000000003</v>
          </cell>
          <cell r="GI113">
            <v>0.32600000000000007</v>
          </cell>
        </row>
        <row r="114">
          <cell r="DY114">
            <v>0.21614999999999998</v>
          </cell>
          <cell r="DZ114">
            <v>0.22244999999999998</v>
          </cell>
          <cell r="EA114">
            <v>0.2319</v>
          </cell>
          <cell r="EB114">
            <v>0.2445</v>
          </cell>
          <cell r="EC114"/>
          <cell r="GE114">
            <v>0.28399999999999997</v>
          </cell>
          <cell r="GF114">
            <v>0.28819999999999996</v>
          </cell>
          <cell r="GG114">
            <v>0.29659999999999997</v>
          </cell>
          <cell r="GH114">
            <v>0.30920000000000003</v>
          </cell>
          <cell r="GI114">
            <v>0.32600000000000007</v>
          </cell>
        </row>
        <row r="115">
          <cell r="DY115">
            <v>0.21614999999999998</v>
          </cell>
          <cell r="DZ115">
            <v>0.22244999999999998</v>
          </cell>
          <cell r="EA115">
            <v>0.2319</v>
          </cell>
          <cell r="EB115">
            <v>0.2445</v>
          </cell>
          <cell r="EC115"/>
          <cell r="GE115">
            <v>0.28399999999999997</v>
          </cell>
          <cell r="GF115">
            <v>0.28819999999999996</v>
          </cell>
          <cell r="GG115">
            <v>0.29659999999999997</v>
          </cell>
          <cell r="GH115">
            <v>0.30920000000000003</v>
          </cell>
          <cell r="GI115">
            <v>0.32600000000000007</v>
          </cell>
        </row>
        <row r="116">
          <cell r="DY116">
            <v>0.21614999999999998</v>
          </cell>
          <cell r="DZ116">
            <v>0.22244999999999998</v>
          </cell>
          <cell r="EA116">
            <v>0.2319</v>
          </cell>
          <cell r="EB116">
            <v>0.2445</v>
          </cell>
          <cell r="EC116"/>
          <cell r="GE116">
            <v>0.28399999999999997</v>
          </cell>
          <cell r="GF116">
            <v>0.28819999999999996</v>
          </cell>
          <cell r="GG116">
            <v>0.29659999999999997</v>
          </cell>
          <cell r="GH116">
            <v>0.30920000000000003</v>
          </cell>
          <cell r="GI116">
            <v>0.32600000000000007</v>
          </cell>
        </row>
        <row r="117">
          <cell r="DY117">
            <v>0.25937999999999994</v>
          </cell>
          <cell r="DZ117">
            <v>0.26693999999999996</v>
          </cell>
          <cell r="EA117">
            <v>0.27827999999999997</v>
          </cell>
          <cell r="EB117">
            <v>0.29339999999999999</v>
          </cell>
          <cell r="EC117"/>
          <cell r="GE117">
            <v>0.28399999999999997</v>
          </cell>
          <cell r="GF117">
            <v>0.28819999999999996</v>
          </cell>
          <cell r="GG117">
            <v>0.29659999999999997</v>
          </cell>
          <cell r="GH117">
            <v>0.30920000000000003</v>
          </cell>
          <cell r="GI117">
            <v>0.32600000000000007</v>
          </cell>
        </row>
        <row r="118">
          <cell r="DY118">
            <v>0.25937999999999994</v>
          </cell>
          <cell r="DZ118">
            <v>0.26693999999999996</v>
          </cell>
          <cell r="EA118">
            <v>0.27827999999999997</v>
          </cell>
          <cell r="EB118">
            <v>0.29339999999999999</v>
          </cell>
          <cell r="EC118"/>
          <cell r="GE118">
            <v>0.28399999999999997</v>
          </cell>
          <cell r="GF118">
            <v>0.28819999999999996</v>
          </cell>
          <cell r="GG118">
            <v>0.29659999999999997</v>
          </cell>
          <cell r="GH118">
            <v>0.30920000000000003</v>
          </cell>
          <cell r="GI118">
            <v>0.32600000000000007</v>
          </cell>
        </row>
        <row r="119">
          <cell r="DY119">
            <v>0.25937999999999994</v>
          </cell>
          <cell r="DZ119">
            <v>0.26693999999999996</v>
          </cell>
          <cell r="EA119">
            <v>0.27827999999999997</v>
          </cell>
          <cell r="EB119">
            <v>0.29339999999999999</v>
          </cell>
          <cell r="EC119"/>
          <cell r="GE119">
            <v>0.28399999999999997</v>
          </cell>
          <cell r="GF119">
            <v>0.28819999999999996</v>
          </cell>
          <cell r="GG119">
            <v>0.29659999999999997</v>
          </cell>
          <cell r="GH119">
            <v>0.30920000000000003</v>
          </cell>
          <cell r="GI119">
            <v>0.32600000000000007</v>
          </cell>
        </row>
        <row r="120">
          <cell r="DY120">
            <v>0.25937999999999994</v>
          </cell>
          <cell r="DZ120">
            <v>0.26693999999999996</v>
          </cell>
          <cell r="EA120">
            <v>0.27827999999999997</v>
          </cell>
          <cell r="EB120">
            <v>0.29339999999999999</v>
          </cell>
          <cell r="EC120"/>
          <cell r="GE120">
            <v>0.28399999999999997</v>
          </cell>
          <cell r="GF120">
            <v>0.28819999999999996</v>
          </cell>
          <cell r="GG120">
            <v>0.29659999999999997</v>
          </cell>
          <cell r="GH120">
            <v>0.30920000000000003</v>
          </cell>
          <cell r="GI120">
            <v>0.32600000000000007</v>
          </cell>
        </row>
        <row r="121">
          <cell r="DY121">
            <v>0.25937999999999994</v>
          </cell>
          <cell r="DZ121">
            <v>0.26693999999999996</v>
          </cell>
          <cell r="EA121">
            <v>0.27827999999999997</v>
          </cell>
          <cell r="EB121">
            <v>0.29339999999999999</v>
          </cell>
          <cell r="EC121"/>
          <cell r="GE121">
            <v>0.28399999999999997</v>
          </cell>
          <cell r="GF121">
            <v>0.28819999999999996</v>
          </cell>
          <cell r="GG121">
            <v>0.29659999999999997</v>
          </cell>
          <cell r="GH121">
            <v>0.30920000000000003</v>
          </cell>
          <cell r="GI121">
            <v>0.32600000000000007</v>
          </cell>
        </row>
        <row r="122">
          <cell r="DY122">
            <v>0.25937999999999994</v>
          </cell>
          <cell r="DZ122">
            <v>0.26693999999999996</v>
          </cell>
          <cell r="EA122">
            <v>0.27827999999999997</v>
          </cell>
          <cell r="EB122">
            <v>0.29339999999999999</v>
          </cell>
          <cell r="EC122"/>
          <cell r="GE122">
            <v>0.28399999999999997</v>
          </cell>
          <cell r="GF122">
            <v>0.28819999999999996</v>
          </cell>
          <cell r="GG122">
            <v>0.29659999999999997</v>
          </cell>
          <cell r="GH122">
            <v>0.30920000000000003</v>
          </cell>
          <cell r="GI122">
            <v>0.32600000000000007</v>
          </cell>
        </row>
        <row r="123">
          <cell r="DY123">
            <v>0.25937999999999994</v>
          </cell>
          <cell r="DZ123">
            <v>0.26693999999999996</v>
          </cell>
          <cell r="EA123">
            <v>0.27827999999999997</v>
          </cell>
          <cell r="EB123">
            <v>0.29339999999999999</v>
          </cell>
          <cell r="EC123"/>
          <cell r="GE123">
            <v>0.34079999999999999</v>
          </cell>
          <cell r="GF123">
            <v>0.34583999999999993</v>
          </cell>
          <cell r="GG123">
            <v>0.35591999999999996</v>
          </cell>
          <cell r="GH123">
            <v>0.37103999999999998</v>
          </cell>
          <cell r="GI123">
            <v>0.39119999999999999</v>
          </cell>
        </row>
        <row r="124">
          <cell r="DY124">
            <v>0.25937999999999994</v>
          </cell>
          <cell r="DZ124">
            <v>0.26693999999999996</v>
          </cell>
          <cell r="EA124">
            <v>0.27827999999999997</v>
          </cell>
          <cell r="EB124">
            <v>0.29339999999999999</v>
          </cell>
          <cell r="EC124"/>
          <cell r="GE124">
            <v>0.34079999999999999</v>
          </cell>
          <cell r="GF124">
            <v>0.34583999999999993</v>
          </cell>
          <cell r="GG124">
            <v>0.35591999999999996</v>
          </cell>
          <cell r="GH124">
            <v>0.37103999999999998</v>
          </cell>
          <cell r="GI124">
            <v>0.39119999999999999</v>
          </cell>
        </row>
        <row r="125">
          <cell r="DY125">
            <v>0.25937999999999994</v>
          </cell>
          <cell r="DZ125">
            <v>0.26693999999999996</v>
          </cell>
          <cell r="EA125">
            <v>0.27827999999999997</v>
          </cell>
          <cell r="EB125">
            <v>0.29339999999999999</v>
          </cell>
          <cell r="EC125"/>
          <cell r="GE125">
            <v>0.34079999999999999</v>
          </cell>
          <cell r="GF125">
            <v>0.34583999999999993</v>
          </cell>
          <cell r="GG125">
            <v>0.35591999999999996</v>
          </cell>
          <cell r="GH125">
            <v>0.37103999999999998</v>
          </cell>
          <cell r="GI125">
            <v>0.39119999999999999</v>
          </cell>
        </row>
        <row r="126">
          <cell r="DY126">
            <v>0.25937999999999994</v>
          </cell>
          <cell r="DZ126">
            <v>0.26693999999999996</v>
          </cell>
          <cell r="EA126">
            <v>0.27827999999999997</v>
          </cell>
          <cell r="EB126">
            <v>0.29339999999999999</v>
          </cell>
          <cell r="EC126"/>
          <cell r="GE126">
            <v>0.34079999999999999</v>
          </cell>
          <cell r="GF126">
            <v>0.34583999999999993</v>
          </cell>
          <cell r="GG126">
            <v>0.35591999999999996</v>
          </cell>
          <cell r="GH126">
            <v>0.37103999999999998</v>
          </cell>
          <cell r="GI126">
            <v>0.39119999999999999</v>
          </cell>
        </row>
        <row r="127">
          <cell r="DY127">
            <v>0.25937999999999994</v>
          </cell>
          <cell r="DZ127">
            <v>0.26693999999999996</v>
          </cell>
          <cell r="EA127">
            <v>0.27827999999999997</v>
          </cell>
          <cell r="EB127">
            <v>0.29339999999999999</v>
          </cell>
          <cell r="EC127"/>
          <cell r="GE127">
            <v>0.34079999999999999</v>
          </cell>
          <cell r="GF127">
            <v>0.34583999999999993</v>
          </cell>
          <cell r="GG127">
            <v>0.35591999999999996</v>
          </cell>
          <cell r="GH127">
            <v>0.37103999999999998</v>
          </cell>
          <cell r="GI127">
            <v>0.39119999999999999</v>
          </cell>
        </row>
        <row r="128">
          <cell r="DY128">
            <v>0.25937999999999994</v>
          </cell>
          <cell r="DZ128">
            <v>0.26693999999999996</v>
          </cell>
          <cell r="EA128">
            <v>0.27827999999999997</v>
          </cell>
          <cell r="EB128">
            <v>0.29339999999999999</v>
          </cell>
          <cell r="EC128"/>
          <cell r="GE128">
            <v>0.34079999999999999</v>
          </cell>
          <cell r="GF128">
            <v>0.34583999999999993</v>
          </cell>
          <cell r="GG128">
            <v>0.35591999999999996</v>
          </cell>
          <cell r="GH128">
            <v>0.37103999999999998</v>
          </cell>
          <cell r="GI128">
            <v>0.39119999999999999</v>
          </cell>
        </row>
        <row r="129">
          <cell r="DY129">
            <v>0.25937999999999994</v>
          </cell>
          <cell r="DZ129">
            <v>0.26693999999999996</v>
          </cell>
          <cell r="EA129">
            <v>0.27827999999999997</v>
          </cell>
          <cell r="EB129">
            <v>0.29339999999999999</v>
          </cell>
          <cell r="EC129"/>
          <cell r="GE129">
            <v>0.34079999999999999</v>
          </cell>
          <cell r="GF129">
            <v>0.34583999999999993</v>
          </cell>
          <cell r="GG129">
            <v>0.35591999999999996</v>
          </cell>
          <cell r="GH129">
            <v>0.37103999999999998</v>
          </cell>
          <cell r="GI129">
            <v>0.39119999999999999</v>
          </cell>
        </row>
        <row r="130">
          <cell r="DY130">
            <v>0.25937999999999994</v>
          </cell>
          <cell r="DZ130">
            <v>0.26693999999999996</v>
          </cell>
          <cell r="EA130">
            <v>0.27827999999999997</v>
          </cell>
          <cell r="EB130">
            <v>0.29339999999999999</v>
          </cell>
          <cell r="EC130"/>
          <cell r="GE130">
            <v>0.34079999999999999</v>
          </cell>
          <cell r="GF130">
            <v>0.34583999999999993</v>
          </cell>
          <cell r="GG130">
            <v>0.35591999999999996</v>
          </cell>
          <cell r="GH130">
            <v>0.37103999999999998</v>
          </cell>
          <cell r="GI130">
            <v>0.39119999999999999</v>
          </cell>
        </row>
        <row r="131">
          <cell r="DY131">
            <v>0.25937999999999994</v>
          </cell>
          <cell r="DZ131">
            <v>0.26693999999999996</v>
          </cell>
          <cell r="EA131">
            <v>0.27827999999999997</v>
          </cell>
          <cell r="EB131">
            <v>0.29339999999999999</v>
          </cell>
          <cell r="EC131"/>
          <cell r="GE131">
            <v>0.34079999999999999</v>
          </cell>
          <cell r="GF131">
            <v>0.34583999999999993</v>
          </cell>
          <cell r="GG131">
            <v>0.35591999999999996</v>
          </cell>
          <cell r="GH131">
            <v>0.37103999999999998</v>
          </cell>
          <cell r="GI131">
            <v>0.39119999999999999</v>
          </cell>
        </row>
        <row r="132">
          <cell r="DY132">
            <v>0.25937999999999994</v>
          </cell>
          <cell r="DZ132">
            <v>0.26693999999999996</v>
          </cell>
          <cell r="EA132">
            <v>0.27827999999999997</v>
          </cell>
          <cell r="EB132">
            <v>0.29339999999999999</v>
          </cell>
          <cell r="EC132"/>
          <cell r="GE132">
            <v>0.34079999999999999</v>
          </cell>
          <cell r="GF132">
            <v>0.34583999999999993</v>
          </cell>
          <cell r="GG132">
            <v>0.35591999999999996</v>
          </cell>
          <cell r="GH132">
            <v>0.37103999999999998</v>
          </cell>
          <cell r="GI132">
            <v>0.39119999999999999</v>
          </cell>
        </row>
        <row r="133">
          <cell r="DY133">
            <v>0.25937999999999994</v>
          </cell>
          <cell r="DZ133">
            <v>0.26693999999999996</v>
          </cell>
          <cell r="EA133">
            <v>0.27827999999999997</v>
          </cell>
          <cell r="EB133">
            <v>0.29339999999999999</v>
          </cell>
          <cell r="EC133"/>
          <cell r="GE133">
            <v>0.34079999999999999</v>
          </cell>
          <cell r="GF133">
            <v>0.34583999999999993</v>
          </cell>
          <cell r="GG133">
            <v>0.35591999999999996</v>
          </cell>
          <cell r="GH133">
            <v>0.37103999999999998</v>
          </cell>
          <cell r="GI133">
            <v>0.39119999999999999</v>
          </cell>
        </row>
        <row r="134">
          <cell r="DY134">
            <v>0.25937999999999994</v>
          </cell>
          <cell r="DZ134">
            <v>0.26693999999999996</v>
          </cell>
          <cell r="EA134">
            <v>0.27827999999999997</v>
          </cell>
          <cell r="EB134">
            <v>0.29339999999999999</v>
          </cell>
          <cell r="EC134"/>
          <cell r="GE134">
            <v>0.34079999999999999</v>
          </cell>
          <cell r="GF134">
            <v>0.34583999999999993</v>
          </cell>
          <cell r="GG134">
            <v>0.35591999999999996</v>
          </cell>
          <cell r="GH134">
            <v>0.37103999999999998</v>
          </cell>
          <cell r="GI134">
            <v>0.39119999999999999</v>
          </cell>
        </row>
        <row r="135">
          <cell r="DY135">
            <v>0.25937999999999994</v>
          </cell>
          <cell r="DZ135">
            <v>0.26693999999999996</v>
          </cell>
          <cell r="EA135">
            <v>0.27827999999999997</v>
          </cell>
          <cell r="EB135">
            <v>0.29339999999999999</v>
          </cell>
          <cell r="EC135"/>
          <cell r="GE135">
            <v>0.34079999999999999</v>
          </cell>
          <cell r="GF135">
            <v>0.34583999999999993</v>
          </cell>
          <cell r="GG135">
            <v>0.35591999999999996</v>
          </cell>
          <cell r="GH135">
            <v>0.37103999999999998</v>
          </cell>
          <cell r="GI135">
            <v>0.39119999999999999</v>
          </cell>
        </row>
        <row r="136">
          <cell r="DY136">
            <v>0.25937999999999994</v>
          </cell>
          <cell r="DZ136">
            <v>0.26693999999999996</v>
          </cell>
          <cell r="EA136">
            <v>0.27827999999999997</v>
          </cell>
          <cell r="EB136">
            <v>0.29339999999999999</v>
          </cell>
          <cell r="EC136"/>
          <cell r="GE136">
            <v>0.34079999999999999</v>
          </cell>
          <cell r="GF136">
            <v>0.34583999999999993</v>
          </cell>
          <cell r="GG136">
            <v>0.35591999999999996</v>
          </cell>
          <cell r="GH136">
            <v>0.37103999999999998</v>
          </cell>
          <cell r="GI136">
            <v>0.39119999999999999</v>
          </cell>
        </row>
        <row r="137">
          <cell r="DY137">
            <v>0.25937999999999994</v>
          </cell>
          <cell r="DZ137">
            <v>0.26693999999999996</v>
          </cell>
          <cell r="EA137">
            <v>0.27827999999999997</v>
          </cell>
          <cell r="EB137">
            <v>0.29339999999999999</v>
          </cell>
          <cell r="EC137"/>
          <cell r="GE137">
            <v>0.34079999999999999</v>
          </cell>
          <cell r="GF137">
            <v>0.34583999999999993</v>
          </cell>
          <cell r="GG137">
            <v>0.35591999999999996</v>
          </cell>
          <cell r="GH137">
            <v>0.37103999999999998</v>
          </cell>
          <cell r="GI137">
            <v>0.39119999999999999</v>
          </cell>
        </row>
        <row r="138">
          <cell r="DY138">
            <v>0.25937999999999994</v>
          </cell>
          <cell r="DZ138">
            <v>0.26693999999999996</v>
          </cell>
          <cell r="EA138">
            <v>0.27827999999999997</v>
          </cell>
          <cell r="EB138">
            <v>0.29339999999999999</v>
          </cell>
          <cell r="EC138"/>
          <cell r="GE138">
            <v>0.34079999999999999</v>
          </cell>
          <cell r="GF138">
            <v>0.34583999999999993</v>
          </cell>
          <cell r="GG138">
            <v>0.35591999999999996</v>
          </cell>
          <cell r="GH138">
            <v>0.37103999999999998</v>
          </cell>
          <cell r="GI138">
            <v>0.39119999999999999</v>
          </cell>
        </row>
        <row r="139">
          <cell r="DY139">
            <v>0.25937999999999994</v>
          </cell>
          <cell r="DZ139">
            <v>0.26693999999999996</v>
          </cell>
          <cell r="EA139">
            <v>0.27827999999999997</v>
          </cell>
          <cell r="EB139">
            <v>0.29339999999999999</v>
          </cell>
          <cell r="EC139"/>
          <cell r="GE139">
            <v>0.34079999999999999</v>
          </cell>
          <cell r="GF139">
            <v>0.34583999999999993</v>
          </cell>
          <cell r="GG139">
            <v>0.35591999999999996</v>
          </cell>
          <cell r="GH139">
            <v>0.37103999999999998</v>
          </cell>
          <cell r="GI139">
            <v>0.39119999999999999</v>
          </cell>
        </row>
        <row r="140">
          <cell r="DY140">
            <v>0.25937999999999994</v>
          </cell>
          <cell r="DZ140">
            <v>0.26693999999999996</v>
          </cell>
          <cell r="EA140">
            <v>0.27827999999999997</v>
          </cell>
          <cell r="EB140">
            <v>0.29339999999999999</v>
          </cell>
          <cell r="EC140"/>
          <cell r="GE140">
            <v>0.34079999999999999</v>
          </cell>
          <cell r="GF140">
            <v>0.34583999999999993</v>
          </cell>
          <cell r="GG140">
            <v>0.35591999999999996</v>
          </cell>
          <cell r="GH140">
            <v>0.37103999999999998</v>
          </cell>
          <cell r="GI140">
            <v>0.39119999999999999</v>
          </cell>
        </row>
        <row r="141">
          <cell r="DY141">
            <v>0.25937999999999994</v>
          </cell>
          <cell r="DZ141">
            <v>0.26693999999999996</v>
          </cell>
          <cell r="EA141">
            <v>0.27827999999999997</v>
          </cell>
          <cell r="EB141">
            <v>0.29339999999999999</v>
          </cell>
          <cell r="EC141"/>
          <cell r="GE141">
            <v>0.34079999999999999</v>
          </cell>
          <cell r="GF141">
            <v>0.34583999999999993</v>
          </cell>
          <cell r="GG141">
            <v>0.35591999999999996</v>
          </cell>
          <cell r="GH141">
            <v>0.37103999999999998</v>
          </cell>
          <cell r="GI141">
            <v>0.39119999999999999</v>
          </cell>
        </row>
        <row r="142">
          <cell r="DY142">
            <v>0.30260999999999993</v>
          </cell>
          <cell r="DZ142">
            <v>0.31142999999999998</v>
          </cell>
          <cell r="EA142">
            <v>0.32466</v>
          </cell>
          <cell r="EB142">
            <v>0.34229999999999999</v>
          </cell>
          <cell r="EC142"/>
          <cell r="GE142">
            <v>0.34079999999999999</v>
          </cell>
          <cell r="GF142">
            <v>0.34583999999999993</v>
          </cell>
          <cell r="GG142">
            <v>0.35591999999999996</v>
          </cell>
          <cell r="GH142">
            <v>0.37103999999999998</v>
          </cell>
          <cell r="GI142">
            <v>0.39119999999999999</v>
          </cell>
        </row>
        <row r="143">
          <cell r="DY143">
            <v>0.30260999999999993</v>
          </cell>
          <cell r="DZ143">
            <v>0.31142999999999998</v>
          </cell>
          <cell r="EA143">
            <v>0.32466</v>
          </cell>
          <cell r="EB143">
            <v>0.34229999999999999</v>
          </cell>
          <cell r="EC143"/>
          <cell r="GE143">
            <v>0.34079999999999999</v>
          </cell>
          <cell r="GF143">
            <v>0.34583999999999993</v>
          </cell>
          <cell r="GG143">
            <v>0.35591999999999996</v>
          </cell>
          <cell r="GH143">
            <v>0.37103999999999998</v>
          </cell>
          <cell r="GI143">
            <v>0.39119999999999999</v>
          </cell>
        </row>
        <row r="144">
          <cell r="DY144">
            <v>0.30260999999999993</v>
          </cell>
          <cell r="DZ144">
            <v>0.31142999999999998</v>
          </cell>
          <cell r="EA144">
            <v>0.32466</v>
          </cell>
          <cell r="EB144">
            <v>0.34229999999999999</v>
          </cell>
          <cell r="EC144"/>
          <cell r="GE144">
            <v>0.34079999999999999</v>
          </cell>
          <cell r="GF144">
            <v>0.34583999999999993</v>
          </cell>
          <cell r="GG144">
            <v>0.35591999999999996</v>
          </cell>
          <cell r="GH144">
            <v>0.37103999999999998</v>
          </cell>
          <cell r="GI144">
            <v>0.39119999999999999</v>
          </cell>
        </row>
        <row r="145">
          <cell r="DY145">
            <v>0.30260999999999993</v>
          </cell>
          <cell r="DZ145">
            <v>0.31142999999999998</v>
          </cell>
          <cell r="EA145">
            <v>0.32466</v>
          </cell>
          <cell r="EB145">
            <v>0.34229999999999999</v>
          </cell>
          <cell r="EC145"/>
          <cell r="GE145">
            <v>0.34079999999999999</v>
          </cell>
          <cell r="GF145">
            <v>0.34583999999999993</v>
          </cell>
          <cell r="GG145">
            <v>0.35591999999999996</v>
          </cell>
          <cell r="GH145">
            <v>0.37103999999999998</v>
          </cell>
          <cell r="GI145">
            <v>0.39119999999999999</v>
          </cell>
        </row>
        <row r="146">
          <cell r="DY146">
            <v>0.30260999999999993</v>
          </cell>
          <cell r="DZ146">
            <v>0.31142999999999998</v>
          </cell>
          <cell r="EA146">
            <v>0.32466</v>
          </cell>
          <cell r="EB146">
            <v>0.34229999999999999</v>
          </cell>
          <cell r="EC146"/>
          <cell r="GE146">
            <v>0.34079999999999999</v>
          </cell>
          <cell r="GF146">
            <v>0.34583999999999993</v>
          </cell>
          <cell r="GG146">
            <v>0.35591999999999996</v>
          </cell>
          <cell r="GH146">
            <v>0.37103999999999998</v>
          </cell>
          <cell r="GI146">
            <v>0.39119999999999999</v>
          </cell>
        </row>
        <row r="147">
          <cell r="DY147">
            <v>0.30260999999999993</v>
          </cell>
          <cell r="DZ147">
            <v>0.31142999999999998</v>
          </cell>
          <cell r="EA147">
            <v>0.32466</v>
          </cell>
          <cell r="EB147">
            <v>0.34229999999999999</v>
          </cell>
          <cell r="EC147"/>
          <cell r="GE147">
            <v>0.34079999999999999</v>
          </cell>
          <cell r="GF147">
            <v>0.34583999999999993</v>
          </cell>
          <cell r="GG147">
            <v>0.35591999999999996</v>
          </cell>
          <cell r="GH147">
            <v>0.37103999999999998</v>
          </cell>
          <cell r="GI147">
            <v>0.39119999999999999</v>
          </cell>
        </row>
        <row r="148">
          <cell r="DY148">
            <v>0.30260999999999993</v>
          </cell>
          <cell r="DZ148">
            <v>0.31142999999999998</v>
          </cell>
          <cell r="EA148">
            <v>0.32466</v>
          </cell>
          <cell r="EB148">
            <v>0.34229999999999999</v>
          </cell>
          <cell r="EC148"/>
          <cell r="GE148">
            <v>0.39759999999999995</v>
          </cell>
          <cell r="GF148">
            <v>0.40347999999999989</v>
          </cell>
          <cell r="GG148">
            <v>0.41523999999999994</v>
          </cell>
          <cell r="GH148">
            <v>0.43287999999999999</v>
          </cell>
          <cell r="GI148">
            <v>0.45639999999999997</v>
          </cell>
        </row>
        <row r="149">
          <cell r="DY149">
            <v>0.30260999999999993</v>
          </cell>
          <cell r="DZ149">
            <v>0.31142999999999998</v>
          </cell>
          <cell r="EA149">
            <v>0.32466</v>
          </cell>
          <cell r="EB149">
            <v>0.34229999999999999</v>
          </cell>
          <cell r="EC149"/>
          <cell r="GE149">
            <v>0.39759999999999995</v>
          </cell>
          <cell r="GF149">
            <v>0.40347999999999989</v>
          </cell>
          <cell r="GG149">
            <v>0.41523999999999994</v>
          </cell>
          <cell r="GH149">
            <v>0.43287999999999999</v>
          </cell>
          <cell r="GI149">
            <v>0.45639999999999997</v>
          </cell>
        </row>
        <row r="150">
          <cell r="DY150">
            <v>0.30260999999999993</v>
          </cell>
          <cell r="DZ150">
            <v>0.31142999999999998</v>
          </cell>
          <cell r="EA150">
            <v>0.32466</v>
          </cell>
          <cell r="EB150">
            <v>0.34229999999999999</v>
          </cell>
          <cell r="EC150"/>
          <cell r="GE150">
            <v>0.39759999999999995</v>
          </cell>
          <cell r="GF150">
            <v>0.40347999999999989</v>
          </cell>
          <cell r="GG150">
            <v>0.41523999999999994</v>
          </cell>
          <cell r="GH150">
            <v>0.43287999999999999</v>
          </cell>
          <cell r="GI150">
            <v>0.45639999999999997</v>
          </cell>
        </row>
        <row r="151">
          <cell r="DY151">
            <v>0.30260999999999993</v>
          </cell>
          <cell r="DZ151">
            <v>0.31142999999999998</v>
          </cell>
          <cell r="EA151">
            <v>0.32466</v>
          </cell>
          <cell r="EB151">
            <v>0.34229999999999999</v>
          </cell>
          <cell r="EC151"/>
          <cell r="GE151">
            <v>0.39759999999999995</v>
          </cell>
          <cell r="GF151">
            <v>0.40347999999999989</v>
          </cell>
          <cell r="GG151">
            <v>0.41523999999999994</v>
          </cell>
          <cell r="GH151">
            <v>0.43287999999999999</v>
          </cell>
          <cell r="GI151">
            <v>0.45639999999999997</v>
          </cell>
        </row>
        <row r="152">
          <cell r="DY152">
            <v>0.30260999999999993</v>
          </cell>
          <cell r="DZ152">
            <v>0.31142999999999998</v>
          </cell>
          <cell r="EA152">
            <v>0.32466</v>
          </cell>
          <cell r="EB152">
            <v>0.34229999999999999</v>
          </cell>
          <cell r="EC152"/>
          <cell r="GE152">
            <v>0.39759999999999995</v>
          </cell>
          <cell r="GF152">
            <v>0.40347999999999989</v>
          </cell>
          <cell r="GG152">
            <v>0.41523999999999994</v>
          </cell>
          <cell r="GH152">
            <v>0.43287999999999999</v>
          </cell>
          <cell r="GI152">
            <v>0.45639999999999997</v>
          </cell>
        </row>
        <row r="153">
          <cell r="DY153">
            <v>0.30260999999999993</v>
          </cell>
          <cell r="DZ153">
            <v>0.31142999999999998</v>
          </cell>
          <cell r="EA153">
            <v>0.32466</v>
          </cell>
          <cell r="EB153">
            <v>0.34229999999999999</v>
          </cell>
          <cell r="EC153"/>
          <cell r="GE153">
            <v>0.39759999999999995</v>
          </cell>
          <cell r="GF153">
            <v>0.40347999999999989</v>
          </cell>
          <cell r="GG153">
            <v>0.41523999999999994</v>
          </cell>
          <cell r="GH153">
            <v>0.43287999999999999</v>
          </cell>
          <cell r="GI153">
            <v>0.45639999999999997</v>
          </cell>
        </row>
        <row r="154">
          <cell r="DY154">
            <v>0.30260999999999993</v>
          </cell>
          <cell r="DZ154">
            <v>0.31142999999999998</v>
          </cell>
          <cell r="EA154">
            <v>0.32466</v>
          </cell>
          <cell r="EB154">
            <v>0.34229999999999999</v>
          </cell>
          <cell r="EC154"/>
          <cell r="GE154">
            <v>0.39759999999999995</v>
          </cell>
          <cell r="GF154">
            <v>0.40347999999999989</v>
          </cell>
          <cell r="GG154">
            <v>0.41523999999999994</v>
          </cell>
          <cell r="GH154">
            <v>0.43287999999999999</v>
          </cell>
          <cell r="GI154">
            <v>0.45639999999999997</v>
          </cell>
        </row>
        <row r="155">
          <cell r="DY155">
            <v>0.30260999999999993</v>
          </cell>
          <cell r="DZ155">
            <v>0.31142999999999998</v>
          </cell>
          <cell r="EA155">
            <v>0.32466</v>
          </cell>
          <cell r="EB155">
            <v>0.34229999999999999</v>
          </cell>
          <cell r="EC155"/>
          <cell r="GE155">
            <v>0.39759999999999995</v>
          </cell>
          <cell r="GF155">
            <v>0.40347999999999989</v>
          </cell>
          <cell r="GG155">
            <v>0.41523999999999994</v>
          </cell>
          <cell r="GH155">
            <v>0.43287999999999999</v>
          </cell>
          <cell r="GI155">
            <v>0.45639999999999997</v>
          </cell>
        </row>
        <row r="156">
          <cell r="DY156">
            <v>0.30260999999999993</v>
          </cell>
          <cell r="DZ156">
            <v>0.31142999999999998</v>
          </cell>
          <cell r="EA156">
            <v>0.32466</v>
          </cell>
          <cell r="EB156">
            <v>0.34229999999999999</v>
          </cell>
          <cell r="EC156"/>
          <cell r="GE156">
            <v>0.39759999999999995</v>
          </cell>
          <cell r="GF156">
            <v>0.40347999999999989</v>
          </cell>
          <cell r="GG156">
            <v>0.41523999999999994</v>
          </cell>
          <cell r="GH156">
            <v>0.43287999999999999</v>
          </cell>
          <cell r="GI156">
            <v>0.45639999999999997</v>
          </cell>
        </row>
        <row r="157">
          <cell r="DY157">
            <v>0.30260999999999993</v>
          </cell>
          <cell r="DZ157">
            <v>0.31142999999999998</v>
          </cell>
          <cell r="EA157">
            <v>0.32466</v>
          </cell>
          <cell r="EB157">
            <v>0.34229999999999999</v>
          </cell>
          <cell r="EC157"/>
          <cell r="GE157">
            <v>0.39759999999999995</v>
          </cell>
          <cell r="GF157">
            <v>0.40347999999999989</v>
          </cell>
          <cell r="GG157">
            <v>0.41523999999999994</v>
          </cell>
          <cell r="GH157">
            <v>0.43287999999999999</v>
          </cell>
          <cell r="GI157">
            <v>0.45639999999999997</v>
          </cell>
        </row>
        <row r="158">
          <cell r="DY158">
            <v>0.30260999999999993</v>
          </cell>
          <cell r="DZ158">
            <v>0.31142999999999998</v>
          </cell>
          <cell r="EA158">
            <v>0.32466</v>
          </cell>
          <cell r="EB158">
            <v>0.34229999999999999</v>
          </cell>
          <cell r="EC158"/>
          <cell r="GE158">
            <v>0.39759999999999995</v>
          </cell>
          <cell r="GF158">
            <v>0.40347999999999989</v>
          </cell>
          <cell r="GG158">
            <v>0.41523999999999994</v>
          </cell>
          <cell r="GH158">
            <v>0.43287999999999999</v>
          </cell>
          <cell r="GI158">
            <v>0.45639999999999997</v>
          </cell>
        </row>
        <row r="159">
          <cell r="DY159">
            <v>0.30260999999999993</v>
          </cell>
          <cell r="DZ159">
            <v>0.31142999999999998</v>
          </cell>
          <cell r="EA159">
            <v>0.32466</v>
          </cell>
          <cell r="EB159">
            <v>0.34229999999999999</v>
          </cell>
          <cell r="EC159"/>
          <cell r="GE159">
            <v>0.39759999999999995</v>
          </cell>
          <cell r="GF159">
            <v>0.40347999999999989</v>
          </cell>
          <cell r="GG159">
            <v>0.41523999999999994</v>
          </cell>
          <cell r="GH159">
            <v>0.43287999999999999</v>
          </cell>
          <cell r="GI159">
            <v>0.45639999999999997</v>
          </cell>
        </row>
        <row r="160">
          <cell r="DY160">
            <v>0.30260999999999993</v>
          </cell>
          <cell r="DZ160">
            <v>0.31142999999999998</v>
          </cell>
          <cell r="EA160">
            <v>0.32466</v>
          </cell>
          <cell r="EB160">
            <v>0.34229999999999999</v>
          </cell>
          <cell r="EC160"/>
          <cell r="GE160">
            <v>0.39759999999999995</v>
          </cell>
          <cell r="GF160">
            <v>0.40347999999999989</v>
          </cell>
          <cell r="GG160">
            <v>0.41523999999999994</v>
          </cell>
          <cell r="GH160">
            <v>0.43287999999999999</v>
          </cell>
          <cell r="GI160">
            <v>0.45639999999999997</v>
          </cell>
        </row>
        <row r="161">
          <cell r="DY161">
            <v>0.32422499999999993</v>
          </cell>
          <cell r="DZ161">
            <v>0.33367499999999994</v>
          </cell>
          <cell r="EA161">
            <v>0.34784999999999999</v>
          </cell>
          <cell r="EB161">
            <v>0.36674999999999996</v>
          </cell>
          <cell r="EC161"/>
          <cell r="GE161">
            <v>0.42600000000000005</v>
          </cell>
          <cell r="GF161">
            <v>0.43230000000000002</v>
          </cell>
          <cell r="GG161">
            <v>0.44490000000000002</v>
          </cell>
          <cell r="GH161">
            <v>0.4638000000000001</v>
          </cell>
          <cell r="GI161">
            <v>0.4890000000000001</v>
          </cell>
        </row>
        <row r="162">
          <cell r="DY162">
            <v>0.32422499999999993</v>
          </cell>
          <cell r="DZ162">
            <v>0.33367499999999994</v>
          </cell>
          <cell r="EA162">
            <v>0.34784999999999999</v>
          </cell>
          <cell r="EB162">
            <v>0.36674999999999996</v>
          </cell>
          <cell r="EC162"/>
          <cell r="GE162">
            <v>0.42600000000000005</v>
          </cell>
          <cell r="GF162">
            <v>0.43230000000000002</v>
          </cell>
          <cell r="GG162">
            <v>0.44490000000000002</v>
          </cell>
          <cell r="GH162">
            <v>0.4638000000000001</v>
          </cell>
          <cell r="GI162">
            <v>0.4890000000000001</v>
          </cell>
        </row>
        <row r="163">
          <cell r="DY163">
            <v>0.32422499999999993</v>
          </cell>
          <cell r="DZ163">
            <v>0.33367499999999994</v>
          </cell>
          <cell r="EA163">
            <v>0.34784999999999999</v>
          </cell>
          <cell r="EB163">
            <v>0.36674999999999996</v>
          </cell>
          <cell r="EC163"/>
          <cell r="GE163">
            <v>0.42600000000000005</v>
          </cell>
          <cell r="GF163">
            <v>0.43230000000000002</v>
          </cell>
          <cell r="GG163">
            <v>0.44490000000000002</v>
          </cell>
          <cell r="GH163">
            <v>0.4638000000000001</v>
          </cell>
          <cell r="GI163">
            <v>0.4890000000000001</v>
          </cell>
        </row>
        <row r="164">
          <cell r="DY164">
            <v>0.32422499999999993</v>
          </cell>
          <cell r="DZ164">
            <v>0.33367499999999994</v>
          </cell>
          <cell r="EA164">
            <v>0.34784999999999999</v>
          </cell>
          <cell r="EB164">
            <v>0.36674999999999996</v>
          </cell>
          <cell r="EC164"/>
          <cell r="GE164">
            <v>0.42600000000000005</v>
          </cell>
          <cell r="GF164">
            <v>0.43230000000000002</v>
          </cell>
          <cell r="GG164">
            <v>0.44490000000000002</v>
          </cell>
          <cell r="GH164">
            <v>0.4638000000000001</v>
          </cell>
          <cell r="GI164">
            <v>0.4890000000000001</v>
          </cell>
        </row>
        <row r="165">
          <cell r="DY165">
            <v>0.32422499999999993</v>
          </cell>
          <cell r="DZ165">
            <v>0.33367499999999994</v>
          </cell>
          <cell r="EA165">
            <v>0.34784999999999999</v>
          </cell>
          <cell r="EB165">
            <v>0.36674999999999996</v>
          </cell>
          <cell r="EC165"/>
          <cell r="GE165">
            <v>0.42600000000000005</v>
          </cell>
          <cell r="GF165">
            <v>0.43230000000000002</v>
          </cell>
          <cell r="GG165">
            <v>0.44490000000000002</v>
          </cell>
          <cell r="GH165">
            <v>0.4638000000000001</v>
          </cell>
          <cell r="GI165">
            <v>0.4890000000000001</v>
          </cell>
        </row>
      </sheetData>
      <sheetData sheetId="11"/>
      <sheetData sheetId="12"/>
      <sheetData sheetId="13"/>
      <sheetData sheetId="14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节奏总纲"/>
      <sheetName val="其他调用"/>
      <sheetName val="设计"/>
      <sheetName val="国建"/>
      <sheetName val="国建支援"/>
      <sheetName val="国家物资"/>
      <sheetName val="国家币"/>
      <sheetName val="变法"/>
      <sheetName val="名胜"/>
      <sheetName val="职位"/>
      <sheetName val="国建-buff效果"/>
      <sheetName val="变法-buff效果"/>
      <sheetName val="职位-buff效果"/>
      <sheetName val="弱国亡国-buff效果"/>
      <sheetName val="变更国家"/>
      <sheetName val="国家任务"/>
      <sheetName val="国建实力"/>
      <sheetName val="国家占领城池实力"/>
      <sheetName val="PVP城防值汇总"/>
      <sheetName val="产出汇总"/>
      <sheetName val="Sheet1"/>
      <sheetName val="总纲"/>
      <sheetName val="名胜（改）"/>
      <sheetName val="Sheet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7">
          <cell r="EN7">
            <v>0</v>
          </cell>
          <cell r="EO7">
            <v>0</v>
          </cell>
          <cell r="EP7">
            <v>0</v>
          </cell>
          <cell r="EQ7">
            <v>0</v>
          </cell>
          <cell r="ER7">
            <v>0</v>
          </cell>
        </row>
        <row r="8">
          <cell r="EN8">
            <v>0</v>
          </cell>
          <cell r="EO8">
            <v>0</v>
          </cell>
          <cell r="EP8">
            <v>0</v>
          </cell>
          <cell r="EQ8">
            <v>0</v>
          </cell>
          <cell r="ER8">
            <v>0</v>
          </cell>
        </row>
        <row r="9">
          <cell r="EN9">
            <v>0</v>
          </cell>
          <cell r="EO9">
            <v>0</v>
          </cell>
          <cell r="EP9">
            <v>0</v>
          </cell>
          <cell r="EQ9">
            <v>0</v>
          </cell>
          <cell r="ER9">
            <v>0</v>
          </cell>
        </row>
        <row r="10">
          <cell r="EN10">
            <v>0</v>
          </cell>
          <cell r="EO10">
            <v>0</v>
          </cell>
          <cell r="EP10">
            <v>0</v>
          </cell>
          <cell r="EQ10">
            <v>0</v>
          </cell>
          <cell r="ER10">
            <v>0</v>
          </cell>
        </row>
        <row r="11">
          <cell r="EN11">
            <v>0</v>
          </cell>
          <cell r="EO11">
            <v>0</v>
          </cell>
          <cell r="EP11">
            <v>0</v>
          </cell>
          <cell r="EQ11">
            <v>0</v>
          </cell>
          <cell r="ER11">
            <v>0</v>
          </cell>
        </row>
        <row r="12">
          <cell r="EN12">
            <v>0</v>
          </cell>
          <cell r="EO12">
            <v>0</v>
          </cell>
          <cell r="EP12">
            <v>0</v>
          </cell>
          <cell r="EQ12">
            <v>0</v>
          </cell>
          <cell r="ER12">
            <v>0</v>
          </cell>
        </row>
        <row r="13">
          <cell r="EN13">
            <v>0</v>
          </cell>
          <cell r="EO13">
            <v>0</v>
          </cell>
          <cell r="EP13">
            <v>0</v>
          </cell>
          <cell r="EQ13">
            <v>0</v>
          </cell>
          <cell r="ER13">
            <v>0</v>
          </cell>
        </row>
        <row r="14">
          <cell r="EN14">
            <v>0</v>
          </cell>
          <cell r="EO14">
            <v>0</v>
          </cell>
          <cell r="EP14">
            <v>0</v>
          </cell>
          <cell r="EQ14">
            <v>0</v>
          </cell>
          <cell r="ER14">
            <v>0</v>
          </cell>
        </row>
        <row r="15">
          <cell r="EN15">
            <v>0</v>
          </cell>
          <cell r="EO15">
            <v>0</v>
          </cell>
          <cell r="EP15">
            <v>0</v>
          </cell>
          <cell r="EQ15">
            <v>0</v>
          </cell>
          <cell r="ER15">
            <v>0</v>
          </cell>
        </row>
        <row r="16">
          <cell r="EN16">
            <v>0</v>
          </cell>
          <cell r="EO16">
            <v>0</v>
          </cell>
          <cell r="EP16">
            <v>0</v>
          </cell>
          <cell r="EQ16">
            <v>0</v>
          </cell>
          <cell r="ER16">
            <v>0</v>
          </cell>
        </row>
        <row r="17">
          <cell r="EN17">
            <v>0</v>
          </cell>
          <cell r="EO17">
            <v>0</v>
          </cell>
          <cell r="EP17">
            <v>0</v>
          </cell>
          <cell r="EQ17">
            <v>0</v>
          </cell>
          <cell r="ER17">
            <v>0</v>
          </cell>
        </row>
        <row r="18">
          <cell r="EN18">
            <v>0</v>
          </cell>
          <cell r="EO18">
            <v>0</v>
          </cell>
          <cell r="EP18">
            <v>0</v>
          </cell>
          <cell r="EQ18">
            <v>0</v>
          </cell>
          <cell r="ER18">
            <v>0</v>
          </cell>
        </row>
        <row r="19">
          <cell r="EN19">
            <v>0</v>
          </cell>
          <cell r="EO19">
            <v>0</v>
          </cell>
          <cell r="EP19">
            <v>0</v>
          </cell>
          <cell r="EQ19">
            <v>0</v>
          </cell>
          <cell r="ER19">
            <v>0</v>
          </cell>
        </row>
        <row r="20">
          <cell r="EN20">
            <v>0</v>
          </cell>
          <cell r="EO20">
            <v>0</v>
          </cell>
          <cell r="EP20">
            <v>0</v>
          </cell>
          <cell r="EQ20">
            <v>0</v>
          </cell>
          <cell r="ER20">
            <v>0</v>
          </cell>
        </row>
        <row r="21">
          <cell r="EN21">
            <v>0</v>
          </cell>
          <cell r="EO21">
            <v>0</v>
          </cell>
          <cell r="EP21">
            <v>0</v>
          </cell>
          <cell r="EQ21">
            <v>0</v>
          </cell>
          <cell r="ER21">
            <v>0</v>
          </cell>
        </row>
        <row r="22">
          <cell r="EN22">
            <v>0</v>
          </cell>
          <cell r="EO22">
            <v>0</v>
          </cell>
          <cell r="EP22">
            <v>0</v>
          </cell>
          <cell r="EQ22">
            <v>0</v>
          </cell>
          <cell r="ER22">
            <v>0</v>
          </cell>
        </row>
        <row r="23">
          <cell r="EN23">
            <v>0</v>
          </cell>
          <cell r="EO23">
            <v>0</v>
          </cell>
          <cell r="EP23">
            <v>0</v>
          </cell>
          <cell r="EQ23">
            <v>0</v>
          </cell>
          <cell r="ER23">
            <v>0</v>
          </cell>
        </row>
        <row r="24">
          <cell r="EN24">
            <v>0</v>
          </cell>
          <cell r="EO24">
            <v>0</v>
          </cell>
          <cell r="EP24">
            <v>0</v>
          </cell>
          <cell r="EQ24">
            <v>0</v>
          </cell>
          <cell r="ER24">
            <v>0</v>
          </cell>
        </row>
        <row r="25">
          <cell r="EN25">
            <v>0</v>
          </cell>
          <cell r="EO25">
            <v>0</v>
          </cell>
          <cell r="EP25">
            <v>0</v>
          </cell>
          <cell r="EQ25">
            <v>0</v>
          </cell>
          <cell r="ER25">
            <v>0</v>
          </cell>
        </row>
        <row r="26">
          <cell r="EN26">
            <v>0</v>
          </cell>
          <cell r="EO26">
            <v>0</v>
          </cell>
          <cell r="EP26">
            <v>0</v>
          </cell>
          <cell r="EQ26">
            <v>0</v>
          </cell>
          <cell r="ER26">
            <v>0</v>
          </cell>
        </row>
        <row r="27">
          <cell r="EN27">
            <v>0</v>
          </cell>
          <cell r="EO27">
            <v>0</v>
          </cell>
          <cell r="EP27">
            <v>0</v>
          </cell>
          <cell r="EQ27">
            <v>0</v>
          </cell>
          <cell r="ER27">
            <v>0</v>
          </cell>
        </row>
        <row r="28">
          <cell r="EN28">
            <v>0</v>
          </cell>
          <cell r="EO28">
            <v>0</v>
          </cell>
          <cell r="EP28">
            <v>0</v>
          </cell>
          <cell r="EQ28">
            <v>0</v>
          </cell>
          <cell r="ER28">
            <v>0</v>
          </cell>
        </row>
        <row r="29">
          <cell r="EN29">
            <v>0</v>
          </cell>
          <cell r="EO29">
            <v>0</v>
          </cell>
          <cell r="EP29">
            <v>0</v>
          </cell>
          <cell r="EQ29">
            <v>0</v>
          </cell>
          <cell r="ER29">
            <v>0</v>
          </cell>
        </row>
        <row r="30">
          <cell r="EN30">
            <v>0</v>
          </cell>
          <cell r="EO30">
            <v>0</v>
          </cell>
          <cell r="EP30">
            <v>0</v>
          </cell>
          <cell r="EQ30">
            <v>0</v>
          </cell>
          <cell r="ER30">
            <v>0</v>
          </cell>
        </row>
        <row r="31">
          <cell r="EN31">
            <v>0</v>
          </cell>
          <cell r="EO31">
            <v>0</v>
          </cell>
          <cell r="EP31">
            <v>0</v>
          </cell>
          <cell r="EQ31">
            <v>0</v>
          </cell>
          <cell r="ER31">
            <v>0</v>
          </cell>
        </row>
        <row r="32">
          <cell r="EN32">
            <v>0</v>
          </cell>
          <cell r="EO32">
            <v>0</v>
          </cell>
          <cell r="EP32">
            <v>0</v>
          </cell>
          <cell r="EQ32">
            <v>0</v>
          </cell>
          <cell r="ER32">
            <v>0</v>
          </cell>
        </row>
        <row r="33">
          <cell r="EN33">
            <v>0</v>
          </cell>
          <cell r="EO33">
            <v>0</v>
          </cell>
          <cell r="EP33">
            <v>0</v>
          </cell>
          <cell r="EQ33">
            <v>0</v>
          </cell>
          <cell r="ER33">
            <v>0</v>
          </cell>
        </row>
        <row r="34">
          <cell r="EN34">
            <v>0</v>
          </cell>
          <cell r="EO34">
            <v>0</v>
          </cell>
          <cell r="EP34">
            <v>0</v>
          </cell>
          <cell r="EQ34">
            <v>0</v>
          </cell>
          <cell r="ER34">
            <v>0</v>
          </cell>
        </row>
        <row r="35">
          <cell r="EN35">
            <v>0</v>
          </cell>
          <cell r="EO35">
            <v>0</v>
          </cell>
          <cell r="EP35">
            <v>0</v>
          </cell>
          <cell r="EQ35">
            <v>0</v>
          </cell>
          <cell r="ER35">
            <v>0</v>
          </cell>
        </row>
        <row r="36">
          <cell r="EN36">
            <v>0</v>
          </cell>
          <cell r="EO36">
            <v>0</v>
          </cell>
          <cell r="EP36">
            <v>0</v>
          </cell>
          <cell r="EQ36">
            <v>0</v>
          </cell>
          <cell r="ER36">
            <v>0</v>
          </cell>
        </row>
        <row r="37">
          <cell r="EN37">
            <v>0</v>
          </cell>
          <cell r="EO37">
            <v>0</v>
          </cell>
          <cell r="EP37">
            <v>0</v>
          </cell>
          <cell r="EQ37">
            <v>0</v>
          </cell>
          <cell r="ER37">
            <v>0</v>
          </cell>
        </row>
        <row r="38">
          <cell r="EN38">
            <v>0.02</v>
          </cell>
          <cell r="EO38">
            <v>0</v>
          </cell>
          <cell r="EP38">
            <v>0</v>
          </cell>
          <cell r="EQ38">
            <v>0</v>
          </cell>
          <cell r="ER38">
            <v>0</v>
          </cell>
        </row>
        <row r="39">
          <cell r="EN39">
            <v>0.05</v>
          </cell>
          <cell r="EO39">
            <v>1.6836500491894724E-2</v>
          </cell>
          <cell r="EP39">
            <v>0</v>
          </cell>
          <cell r="EQ39">
            <v>0</v>
          </cell>
          <cell r="ER39">
            <v>0</v>
          </cell>
        </row>
        <row r="40">
          <cell r="EN40">
            <v>0.08</v>
          </cell>
          <cell r="EO40">
            <v>3.4000000000000009E-2</v>
          </cell>
          <cell r="EP40">
            <v>0</v>
          </cell>
          <cell r="EQ40">
            <v>0</v>
          </cell>
          <cell r="ER40">
            <v>0</v>
          </cell>
        </row>
        <row r="41">
          <cell r="EN41">
            <v>8.864496857951501E-2</v>
          </cell>
          <cell r="EO41">
            <v>5.8784074747888874E-2</v>
          </cell>
          <cell r="EP41">
            <v>0.02</v>
          </cell>
          <cell r="EQ41">
            <v>0</v>
          </cell>
          <cell r="ER41">
            <v>0</v>
          </cell>
        </row>
        <row r="42">
          <cell r="EN42">
            <v>0.1</v>
          </cell>
          <cell r="EO42">
            <v>0.08</v>
          </cell>
          <cell r="EP42">
            <v>3.7843238994351366E-2</v>
          </cell>
          <cell r="EQ42">
            <v>0</v>
          </cell>
          <cell r="ER42">
            <v>0</v>
          </cell>
        </row>
        <row r="43">
          <cell r="EN43">
            <v>0.1</v>
          </cell>
          <cell r="EO43">
            <v>0.1</v>
          </cell>
          <cell r="EP43">
            <v>5.9758517634271598E-2</v>
          </cell>
          <cell r="EQ43">
            <v>0</v>
          </cell>
          <cell r="ER43">
            <v>0</v>
          </cell>
        </row>
        <row r="44">
          <cell r="EN44">
            <v>0.1</v>
          </cell>
          <cell r="EO44">
            <v>0.1</v>
          </cell>
          <cell r="EP44">
            <v>0.08</v>
          </cell>
          <cell r="EQ44">
            <v>0.02</v>
          </cell>
          <cell r="ER44">
            <v>0</v>
          </cell>
        </row>
        <row r="45">
          <cell r="EN45">
            <v>0.1</v>
          </cell>
          <cell r="EO45">
            <v>0.1</v>
          </cell>
          <cell r="EP45">
            <v>0.1</v>
          </cell>
          <cell r="EQ45">
            <v>0.05</v>
          </cell>
          <cell r="ER45">
            <v>0</v>
          </cell>
        </row>
        <row r="46">
          <cell r="EN46">
            <v>0.1</v>
          </cell>
          <cell r="EO46">
            <v>0.1</v>
          </cell>
          <cell r="EP46">
            <v>0.1</v>
          </cell>
          <cell r="EQ46">
            <v>7.3706806602347213E-2</v>
          </cell>
          <cell r="ER46">
            <v>0</v>
          </cell>
        </row>
        <row r="47">
          <cell r="EN47">
            <v>0.1</v>
          </cell>
          <cell r="EO47">
            <v>0.1</v>
          </cell>
          <cell r="EP47">
            <v>0.1</v>
          </cell>
          <cell r="EQ47">
            <v>0.08</v>
          </cell>
          <cell r="ER47">
            <v>0</v>
          </cell>
        </row>
        <row r="48">
          <cell r="EN48">
            <v>0.1</v>
          </cell>
          <cell r="EO48">
            <v>0.1</v>
          </cell>
          <cell r="EP48">
            <v>0.1</v>
          </cell>
          <cell r="EQ48">
            <v>0.1</v>
          </cell>
          <cell r="ER48">
            <v>0</v>
          </cell>
        </row>
        <row r="49">
          <cell r="EN49">
            <v>0.1</v>
          </cell>
          <cell r="EO49">
            <v>0.1</v>
          </cell>
          <cell r="EP49">
            <v>0.1</v>
          </cell>
          <cell r="EQ49">
            <v>0.1</v>
          </cell>
          <cell r="ER49">
            <v>0.02</v>
          </cell>
        </row>
        <row r="50">
          <cell r="EN50">
            <v>0.1</v>
          </cell>
          <cell r="EO50">
            <v>0.1</v>
          </cell>
          <cell r="EP50">
            <v>0.1</v>
          </cell>
          <cell r="EQ50">
            <v>0.1</v>
          </cell>
          <cell r="ER50">
            <v>0.05</v>
          </cell>
        </row>
        <row r="51">
          <cell r="EN51">
            <v>0.1</v>
          </cell>
          <cell r="EO51">
            <v>0.1</v>
          </cell>
          <cell r="EP51">
            <v>0.1</v>
          </cell>
          <cell r="EQ51">
            <v>0.1</v>
          </cell>
          <cell r="ER51">
            <v>0.08</v>
          </cell>
        </row>
        <row r="52">
          <cell r="EN52">
            <v>0.1</v>
          </cell>
          <cell r="EO52">
            <v>0.1</v>
          </cell>
          <cell r="EP52">
            <v>0.1</v>
          </cell>
          <cell r="EQ52">
            <v>0.1</v>
          </cell>
          <cell r="ER52">
            <v>9.0769308176804273E-2</v>
          </cell>
        </row>
        <row r="53">
          <cell r="EN53">
            <v>0.1</v>
          </cell>
          <cell r="EO53">
            <v>0.1</v>
          </cell>
          <cell r="EP53">
            <v>0.1</v>
          </cell>
          <cell r="EQ53">
            <v>0.1</v>
          </cell>
          <cell r="ER53">
            <v>0.1</v>
          </cell>
        </row>
        <row r="54">
          <cell r="EN54">
            <v>0.1</v>
          </cell>
          <cell r="EO54">
            <v>0.1</v>
          </cell>
          <cell r="EP54">
            <v>0.1</v>
          </cell>
          <cell r="EQ54">
            <v>0.1</v>
          </cell>
          <cell r="ER54">
            <v>0.1</v>
          </cell>
        </row>
        <row r="55">
          <cell r="EN55">
            <v>0.1</v>
          </cell>
          <cell r="EO55">
            <v>0.1</v>
          </cell>
          <cell r="EP55">
            <v>0.1</v>
          </cell>
          <cell r="EQ55">
            <v>0.1</v>
          </cell>
          <cell r="ER55">
            <v>0.1</v>
          </cell>
        </row>
        <row r="56">
          <cell r="EN56">
            <v>0.1</v>
          </cell>
          <cell r="EO56">
            <v>0.1</v>
          </cell>
          <cell r="EP56">
            <v>0.1</v>
          </cell>
          <cell r="EQ56">
            <v>0.1</v>
          </cell>
          <cell r="ER56">
            <v>0.1</v>
          </cell>
        </row>
        <row r="57">
          <cell r="EN57">
            <v>0.1</v>
          </cell>
          <cell r="EO57">
            <v>0.1</v>
          </cell>
          <cell r="EP57">
            <v>0.1</v>
          </cell>
          <cell r="EQ57">
            <v>0.1</v>
          </cell>
          <cell r="ER57">
            <v>0.1</v>
          </cell>
        </row>
        <row r="58">
          <cell r="EN58">
            <v>0.1</v>
          </cell>
          <cell r="EO58">
            <v>0.1</v>
          </cell>
          <cell r="EP58">
            <v>0.1</v>
          </cell>
          <cell r="EQ58">
            <v>0.1</v>
          </cell>
          <cell r="ER58">
            <v>0.1</v>
          </cell>
        </row>
        <row r="59">
          <cell r="EN59">
            <v>0.1</v>
          </cell>
          <cell r="EO59">
            <v>0.1</v>
          </cell>
          <cell r="EP59">
            <v>0.1</v>
          </cell>
          <cell r="EQ59">
            <v>0.1</v>
          </cell>
          <cell r="ER59">
            <v>0.1</v>
          </cell>
        </row>
        <row r="60">
          <cell r="EN60">
            <v>0.1</v>
          </cell>
          <cell r="EO60">
            <v>0.1</v>
          </cell>
          <cell r="EP60">
            <v>0.1</v>
          </cell>
          <cell r="EQ60">
            <v>0.1</v>
          </cell>
          <cell r="ER60">
            <v>0.1</v>
          </cell>
        </row>
        <row r="61">
          <cell r="EN61">
            <v>0.1</v>
          </cell>
          <cell r="EO61">
            <v>0.1</v>
          </cell>
          <cell r="EP61">
            <v>0.1</v>
          </cell>
          <cell r="EQ61">
            <v>0.1</v>
          </cell>
          <cell r="ER61">
            <v>0.1</v>
          </cell>
        </row>
        <row r="62">
          <cell r="EN62">
            <v>0.1</v>
          </cell>
          <cell r="EO62">
            <v>0.1</v>
          </cell>
          <cell r="EP62">
            <v>0.1</v>
          </cell>
          <cell r="EQ62">
            <v>0.1</v>
          </cell>
          <cell r="ER62">
            <v>0.1</v>
          </cell>
        </row>
        <row r="63">
          <cell r="EN63">
            <v>0.1</v>
          </cell>
          <cell r="EO63">
            <v>0.1</v>
          </cell>
          <cell r="EP63">
            <v>0.1</v>
          </cell>
          <cell r="EQ63">
            <v>0.1</v>
          </cell>
          <cell r="ER63">
            <v>0.1</v>
          </cell>
        </row>
        <row r="64">
          <cell r="EN64">
            <v>0.1</v>
          </cell>
          <cell r="EO64">
            <v>0.1</v>
          </cell>
          <cell r="EP64">
            <v>0.1</v>
          </cell>
          <cell r="EQ64">
            <v>0.1</v>
          </cell>
          <cell r="ER64">
            <v>0.1</v>
          </cell>
        </row>
        <row r="65">
          <cell r="EN65">
            <v>0.1</v>
          </cell>
          <cell r="EO65">
            <v>0.1</v>
          </cell>
          <cell r="EP65">
            <v>0.1</v>
          </cell>
          <cell r="EQ65">
            <v>0.1</v>
          </cell>
          <cell r="ER65">
            <v>0.1</v>
          </cell>
        </row>
        <row r="66">
          <cell r="EN66">
            <v>0.1</v>
          </cell>
          <cell r="EO66">
            <v>0.1</v>
          </cell>
          <cell r="EP66">
            <v>0.1</v>
          </cell>
          <cell r="EQ66">
            <v>0.1</v>
          </cell>
          <cell r="ER66">
            <v>0.1</v>
          </cell>
        </row>
        <row r="67">
          <cell r="EN67">
            <v>0.1</v>
          </cell>
          <cell r="EO67">
            <v>0.1</v>
          </cell>
          <cell r="EP67">
            <v>0.1</v>
          </cell>
          <cell r="EQ67">
            <v>0.1</v>
          </cell>
          <cell r="ER67">
            <v>0.1</v>
          </cell>
        </row>
        <row r="68">
          <cell r="EN68">
            <v>0.1</v>
          </cell>
          <cell r="EO68">
            <v>0.1</v>
          </cell>
          <cell r="EP68">
            <v>0.1</v>
          </cell>
          <cell r="EQ68">
            <v>0.1</v>
          </cell>
          <cell r="ER68">
            <v>0.1</v>
          </cell>
        </row>
        <row r="69">
          <cell r="EN69">
            <v>0.1</v>
          </cell>
          <cell r="EO69">
            <v>0.1</v>
          </cell>
          <cell r="EP69">
            <v>0.1</v>
          </cell>
          <cell r="EQ69">
            <v>0.1</v>
          </cell>
          <cell r="ER69">
            <v>0.1</v>
          </cell>
        </row>
        <row r="70">
          <cell r="EN70">
            <v>0.1</v>
          </cell>
          <cell r="EO70">
            <v>0.1</v>
          </cell>
          <cell r="EP70">
            <v>0.1</v>
          </cell>
          <cell r="EQ70">
            <v>0.1</v>
          </cell>
          <cell r="ER70">
            <v>0.1</v>
          </cell>
        </row>
        <row r="71">
          <cell r="EN71">
            <v>0.1</v>
          </cell>
          <cell r="EO71">
            <v>0.1</v>
          </cell>
          <cell r="EP71">
            <v>0.1</v>
          </cell>
          <cell r="EQ71">
            <v>0.1</v>
          </cell>
          <cell r="ER71">
            <v>0.1</v>
          </cell>
        </row>
        <row r="72">
          <cell r="EN72">
            <v>0.1</v>
          </cell>
          <cell r="EO72">
            <v>0.1</v>
          </cell>
          <cell r="EP72">
            <v>0.1</v>
          </cell>
          <cell r="EQ72">
            <v>0.1</v>
          </cell>
          <cell r="ER72">
            <v>0.1</v>
          </cell>
        </row>
        <row r="73">
          <cell r="EN73">
            <v>0.1</v>
          </cell>
          <cell r="EO73">
            <v>0.1</v>
          </cell>
          <cell r="EP73">
            <v>0.1</v>
          </cell>
          <cell r="EQ73">
            <v>0.1</v>
          </cell>
          <cell r="ER73">
            <v>0.1</v>
          </cell>
        </row>
        <row r="74">
          <cell r="EN74">
            <v>0.1</v>
          </cell>
          <cell r="EO74">
            <v>0.1</v>
          </cell>
          <cell r="EP74">
            <v>0.1</v>
          </cell>
          <cell r="EQ74">
            <v>0.1</v>
          </cell>
          <cell r="ER74">
            <v>0.1</v>
          </cell>
        </row>
        <row r="75">
          <cell r="EN75">
            <v>0.1</v>
          </cell>
          <cell r="EO75">
            <v>0.1</v>
          </cell>
          <cell r="EP75">
            <v>0.1</v>
          </cell>
          <cell r="EQ75">
            <v>0.1</v>
          </cell>
          <cell r="ER75">
            <v>0.1</v>
          </cell>
        </row>
        <row r="76">
          <cell r="EN76">
            <v>0.1</v>
          </cell>
          <cell r="EO76">
            <v>0.1</v>
          </cell>
          <cell r="EP76">
            <v>0.1</v>
          </cell>
          <cell r="EQ76">
            <v>0.1</v>
          </cell>
          <cell r="ER76">
            <v>0.1</v>
          </cell>
        </row>
        <row r="77">
          <cell r="EN77">
            <v>0.1</v>
          </cell>
          <cell r="EO77">
            <v>0.1</v>
          </cell>
          <cell r="EP77">
            <v>0.1</v>
          </cell>
          <cell r="EQ77">
            <v>0.1</v>
          </cell>
          <cell r="ER77">
            <v>0.1</v>
          </cell>
        </row>
        <row r="78">
          <cell r="EN78">
            <v>0.1</v>
          </cell>
          <cell r="EO78">
            <v>0.1</v>
          </cell>
          <cell r="EP78">
            <v>0.1</v>
          </cell>
          <cell r="EQ78">
            <v>0.1</v>
          </cell>
          <cell r="ER78">
            <v>0.1</v>
          </cell>
        </row>
        <row r="79">
          <cell r="EN79">
            <v>0.1</v>
          </cell>
          <cell r="EO79">
            <v>0.1</v>
          </cell>
          <cell r="EP79">
            <v>0.1</v>
          </cell>
          <cell r="EQ79">
            <v>0.1</v>
          </cell>
          <cell r="ER79">
            <v>0.1</v>
          </cell>
        </row>
        <row r="80">
          <cell r="EN80">
            <v>0.1</v>
          </cell>
          <cell r="EO80">
            <v>0.1</v>
          </cell>
          <cell r="EP80">
            <v>0.1</v>
          </cell>
          <cell r="EQ80">
            <v>0.1</v>
          </cell>
          <cell r="ER80">
            <v>0.1</v>
          </cell>
        </row>
        <row r="81">
          <cell r="EN81">
            <v>0.1</v>
          </cell>
          <cell r="EO81">
            <v>0.1</v>
          </cell>
          <cell r="EP81">
            <v>0.1</v>
          </cell>
          <cell r="EQ81">
            <v>0.1</v>
          </cell>
          <cell r="ER81">
            <v>0.1</v>
          </cell>
        </row>
        <row r="82">
          <cell r="EN82">
            <v>0.1</v>
          </cell>
          <cell r="EO82">
            <v>0.1</v>
          </cell>
          <cell r="EP82">
            <v>0.1</v>
          </cell>
          <cell r="EQ82">
            <v>0.1</v>
          </cell>
          <cell r="ER82">
            <v>0.1</v>
          </cell>
        </row>
        <row r="83">
          <cell r="EN83">
            <v>0.1</v>
          </cell>
          <cell r="EO83">
            <v>0.1</v>
          </cell>
          <cell r="EP83">
            <v>0.1</v>
          </cell>
          <cell r="EQ83">
            <v>0.1</v>
          </cell>
          <cell r="ER83">
            <v>0.1</v>
          </cell>
        </row>
        <row r="84">
          <cell r="EN84">
            <v>0.1</v>
          </cell>
          <cell r="EO84">
            <v>0.1</v>
          </cell>
          <cell r="EP84">
            <v>0.1</v>
          </cell>
          <cell r="EQ84">
            <v>0.1</v>
          </cell>
          <cell r="ER84">
            <v>0.1</v>
          </cell>
        </row>
        <row r="85">
          <cell r="EN85">
            <v>0.1</v>
          </cell>
          <cell r="EO85">
            <v>0.1</v>
          </cell>
          <cell r="EP85">
            <v>0.1</v>
          </cell>
          <cell r="EQ85">
            <v>0.1</v>
          </cell>
          <cell r="ER85">
            <v>0.1</v>
          </cell>
        </row>
        <row r="86">
          <cell r="EN86">
            <v>0.1</v>
          </cell>
          <cell r="EO86">
            <v>0.1</v>
          </cell>
          <cell r="EP86">
            <v>0.1</v>
          </cell>
          <cell r="EQ86">
            <v>0.1</v>
          </cell>
          <cell r="ER86">
            <v>0.1</v>
          </cell>
        </row>
        <row r="87">
          <cell r="EN87">
            <v>0.1</v>
          </cell>
          <cell r="EO87">
            <v>0.1</v>
          </cell>
          <cell r="EP87">
            <v>0.1</v>
          </cell>
          <cell r="EQ87">
            <v>0.1</v>
          </cell>
          <cell r="ER87">
            <v>0.1</v>
          </cell>
        </row>
        <row r="88">
          <cell r="EN88">
            <v>0.1</v>
          </cell>
          <cell r="EO88">
            <v>0.1</v>
          </cell>
          <cell r="EP88">
            <v>0.1</v>
          </cell>
          <cell r="EQ88">
            <v>0.1</v>
          </cell>
          <cell r="ER88">
            <v>0.1</v>
          </cell>
        </row>
        <row r="89">
          <cell r="EN89">
            <v>0.1</v>
          </cell>
          <cell r="EO89">
            <v>0.1</v>
          </cell>
          <cell r="EP89">
            <v>0.1</v>
          </cell>
          <cell r="EQ89">
            <v>0.1</v>
          </cell>
          <cell r="ER89">
            <v>0.1</v>
          </cell>
        </row>
        <row r="90">
          <cell r="EN90">
            <v>0.1</v>
          </cell>
          <cell r="EO90">
            <v>0.1</v>
          </cell>
          <cell r="EP90">
            <v>0.1</v>
          </cell>
          <cell r="EQ90">
            <v>0.1</v>
          </cell>
          <cell r="ER90">
            <v>0.1</v>
          </cell>
        </row>
        <row r="91">
          <cell r="EN91">
            <v>0.1</v>
          </cell>
          <cell r="EO91">
            <v>0.1</v>
          </cell>
          <cell r="EP91">
            <v>0.1</v>
          </cell>
          <cell r="EQ91">
            <v>0.1</v>
          </cell>
          <cell r="ER91">
            <v>0.1</v>
          </cell>
        </row>
        <row r="92">
          <cell r="EN92">
            <v>0.1</v>
          </cell>
          <cell r="EO92">
            <v>0.1</v>
          </cell>
          <cell r="EP92">
            <v>0.1</v>
          </cell>
          <cell r="EQ92">
            <v>0.1</v>
          </cell>
          <cell r="ER92">
            <v>0.1</v>
          </cell>
        </row>
        <row r="93">
          <cell r="EN93">
            <v>0.1</v>
          </cell>
          <cell r="EO93">
            <v>0.1</v>
          </cell>
          <cell r="EP93">
            <v>0.1</v>
          </cell>
          <cell r="EQ93">
            <v>0.1</v>
          </cell>
          <cell r="ER93">
            <v>0.1</v>
          </cell>
        </row>
        <row r="94">
          <cell r="EN94">
            <v>0.1</v>
          </cell>
          <cell r="EO94">
            <v>0.1</v>
          </cell>
          <cell r="EP94">
            <v>0.1</v>
          </cell>
          <cell r="EQ94">
            <v>0.1</v>
          </cell>
          <cell r="ER94">
            <v>0.1</v>
          </cell>
        </row>
        <row r="95">
          <cell r="EN95">
            <v>0.1</v>
          </cell>
          <cell r="EO95">
            <v>0.1</v>
          </cell>
          <cell r="EP95">
            <v>0.1</v>
          </cell>
          <cell r="EQ95">
            <v>0.1</v>
          </cell>
          <cell r="ER95">
            <v>0.1</v>
          </cell>
        </row>
        <row r="96">
          <cell r="EN96">
            <v>0.1</v>
          </cell>
          <cell r="EO96">
            <v>0.1</v>
          </cell>
          <cell r="EP96">
            <v>0.1</v>
          </cell>
          <cell r="EQ96">
            <v>0.1</v>
          </cell>
          <cell r="ER96">
            <v>0.1</v>
          </cell>
        </row>
        <row r="97">
          <cell r="EN97">
            <v>0.1</v>
          </cell>
          <cell r="EO97">
            <v>0.1</v>
          </cell>
          <cell r="EP97">
            <v>0.1</v>
          </cell>
          <cell r="EQ97">
            <v>0.1</v>
          </cell>
          <cell r="ER97">
            <v>0.1</v>
          </cell>
        </row>
        <row r="98">
          <cell r="EN98">
            <v>0.1</v>
          </cell>
          <cell r="EO98">
            <v>0.1</v>
          </cell>
          <cell r="EP98">
            <v>0.1</v>
          </cell>
          <cell r="EQ98">
            <v>0.1</v>
          </cell>
          <cell r="ER98">
            <v>0.1</v>
          </cell>
        </row>
        <row r="99">
          <cell r="EN99">
            <v>0.1</v>
          </cell>
          <cell r="EO99">
            <v>0.1</v>
          </cell>
          <cell r="EP99">
            <v>0.1</v>
          </cell>
          <cell r="EQ99">
            <v>0.1</v>
          </cell>
          <cell r="ER99">
            <v>0.1</v>
          </cell>
        </row>
        <row r="100">
          <cell r="EN100">
            <v>0.1</v>
          </cell>
          <cell r="EO100">
            <v>0.1</v>
          </cell>
          <cell r="EP100">
            <v>0.1</v>
          </cell>
          <cell r="EQ100">
            <v>0.1</v>
          </cell>
          <cell r="ER100">
            <v>0.1</v>
          </cell>
        </row>
        <row r="101">
          <cell r="EN101">
            <v>0.1</v>
          </cell>
          <cell r="EO101">
            <v>0.1</v>
          </cell>
          <cell r="EP101">
            <v>0.1</v>
          </cell>
          <cell r="EQ101">
            <v>0.1</v>
          </cell>
          <cell r="ER101">
            <v>0.1</v>
          </cell>
        </row>
        <row r="102">
          <cell r="EN102">
            <v>0.1</v>
          </cell>
          <cell r="EO102">
            <v>0.1</v>
          </cell>
          <cell r="EP102">
            <v>0.1</v>
          </cell>
          <cell r="EQ102">
            <v>0.1</v>
          </cell>
          <cell r="ER102">
            <v>0.1</v>
          </cell>
        </row>
        <row r="103">
          <cell r="EN103">
            <v>0.1</v>
          </cell>
          <cell r="EO103">
            <v>0.1</v>
          </cell>
          <cell r="EP103">
            <v>0.1</v>
          </cell>
          <cell r="EQ103">
            <v>0.1</v>
          </cell>
          <cell r="ER103">
            <v>0.1</v>
          </cell>
        </row>
        <row r="104">
          <cell r="EN104">
            <v>0.1</v>
          </cell>
          <cell r="EO104">
            <v>0.1</v>
          </cell>
          <cell r="EP104">
            <v>0.1</v>
          </cell>
          <cell r="EQ104">
            <v>0.1</v>
          </cell>
          <cell r="ER104">
            <v>0.1</v>
          </cell>
        </row>
        <row r="105">
          <cell r="EN105">
            <v>0.1</v>
          </cell>
          <cell r="EO105">
            <v>0.1</v>
          </cell>
          <cell r="EP105">
            <v>0.1</v>
          </cell>
          <cell r="EQ105">
            <v>0.1</v>
          </cell>
          <cell r="ER105">
            <v>0.1</v>
          </cell>
        </row>
        <row r="106">
          <cell r="EN106">
            <v>0.1</v>
          </cell>
          <cell r="EO106">
            <v>0.1</v>
          </cell>
          <cell r="EP106">
            <v>0.1</v>
          </cell>
          <cell r="EQ106">
            <v>0.1</v>
          </cell>
          <cell r="ER106">
            <v>0.1</v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 refreshError="1"/>
      <sheetData sheetId="22" refreshError="1"/>
      <sheetData sheetId="23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节奏总纲"/>
      <sheetName val="其他调用"/>
      <sheetName val="攻城基础信息"/>
      <sheetName val="疲劳值&amp;地图信息"/>
      <sheetName val="赛季服难度系数"/>
      <sheetName val="玩家城池攻打"/>
      <sheetName val="国家城池攻打"/>
      <sheetName val="国家城池具体内容"/>
      <sheetName val="NPC城池自动攻城"/>
      <sheetName val="村庄县城"/>
      <sheetName val="村庄县城具体内容"/>
      <sheetName val="军团县城攻打"/>
      <sheetName val="军团建筑攻打"/>
      <sheetName val="玩家城池具体内容"/>
      <sheetName val="系统城外建筑规划"/>
      <sheetName val="攻城后台影响系数"/>
      <sheetName val="城建规划"/>
      <sheetName val="城池连线观测"/>
      <sheetName val="各国城池可攻打"/>
      <sheetName val="疲劳值"/>
      <sheetName val="县城攻打"/>
      <sheetName val="Sheet1"/>
      <sheetName val="国家城池成长"/>
    </sheetNames>
    <sheetDataSet>
      <sheetData sheetId="0"/>
      <sheetData sheetId="1"/>
      <sheetData sheetId="2"/>
      <sheetData sheetId="3"/>
      <sheetData sheetId="4"/>
      <sheetData sheetId="5"/>
      <sheetData sheetId="6">
        <row r="4">
          <cell r="BP4">
            <v>96549.916822736792</v>
          </cell>
          <cell r="BQ4">
            <v>1518240.1383659386</v>
          </cell>
          <cell r="BR4">
            <v>388846.56117456651</v>
          </cell>
          <cell r="BS4">
            <v>442145.28297122673</v>
          </cell>
          <cell r="BT4">
            <v>18865.903663113451</v>
          </cell>
        </row>
        <row r="5">
          <cell r="BP5">
            <v>125602.47809814887</v>
          </cell>
          <cell r="BQ5">
            <v>1830278.5851839799</v>
          </cell>
          <cell r="BR5">
            <v>714866.72841017821</v>
          </cell>
          <cell r="BS5">
            <v>586998.94973552739</v>
          </cell>
          <cell r="BT5">
            <v>29047.721778899457</v>
          </cell>
        </row>
        <row r="6">
          <cell r="BP6">
            <v>137257.87101245613</v>
          </cell>
          <cell r="BQ6">
            <v>2002138.4688941871</v>
          </cell>
          <cell r="BR6">
            <v>1073729.0582647624</v>
          </cell>
          <cell r="BS6">
            <v>707706.04890549893</v>
          </cell>
          <cell r="BT6">
            <v>42282.668932498738</v>
          </cell>
        </row>
        <row r="7">
          <cell r="BP7">
            <v>143493.6753352262</v>
          </cell>
          <cell r="BQ7">
            <v>2099926.7026246125</v>
          </cell>
          <cell r="BR7">
            <v>1460943.08461378</v>
          </cell>
          <cell r="BS7">
            <v>818716.46942142176</v>
          </cell>
          <cell r="BT7">
            <v>55786.499723082765</v>
          </cell>
        </row>
        <row r="8">
          <cell r="BP8">
            <v>149008.3353880693</v>
          </cell>
          <cell r="BQ8">
            <v>2153711.2790139983</v>
          </cell>
          <cell r="BR8">
            <v>1873466.7375148595</v>
          </cell>
          <cell r="BS8">
            <v>925582.09200271522</v>
          </cell>
          <cell r="BT8">
            <v>69858.627856325285</v>
          </cell>
        </row>
        <row r="9">
          <cell r="BP9">
            <v>156136.14926584662</v>
          </cell>
          <cell r="BQ9">
            <v>2173323.2628409201</v>
          </cell>
          <cell r="BR9">
            <v>2307626.9414221435</v>
          </cell>
          <cell r="BS9">
            <v>1030026.32322223</v>
          </cell>
          <cell r="BT9">
            <v>84444.870197782351</v>
          </cell>
        </row>
        <row r="10">
          <cell r="BP10">
            <v>163119.4860717566</v>
          </cell>
          <cell r="BQ10">
            <v>2166949.2957563815</v>
          </cell>
          <cell r="BR10">
            <v>2760659.0095290244</v>
          </cell>
          <cell r="BS10">
            <v>1133243.4008004435</v>
          </cell>
          <cell r="BT10">
            <v>100064.00257885229</v>
          </cell>
        </row>
        <row r="11">
          <cell r="BP11">
            <v>169403.54780753943</v>
          </cell>
          <cell r="BQ11">
            <v>2223121.2609725911</v>
          </cell>
          <cell r="BR11">
            <v>2994130.7944051903</v>
          </cell>
          <cell r="BS11">
            <v>1183277.8363509104</v>
          </cell>
          <cell r="BT11">
            <v>106436.63180949548</v>
          </cell>
        </row>
        <row r="12">
          <cell r="BP12">
            <v>174641.42824054259</v>
          </cell>
          <cell r="BQ12">
            <v>2269578.3491666433</v>
          </cell>
          <cell r="BR12">
            <v>3226119.7116748812</v>
          </cell>
          <cell r="BS12">
            <v>1229976.603617742</v>
          </cell>
          <cell r="BT12">
            <v>112835.73192189442</v>
          </cell>
        </row>
        <row r="13">
          <cell r="BP13">
            <v>179396.07896842906</v>
          </cell>
          <cell r="BQ13">
            <v>2304692.4694929845</v>
          </cell>
          <cell r="BR13">
            <v>3456542.8260652004</v>
          </cell>
          <cell r="BS13">
            <v>1273250.5275998169</v>
          </cell>
          <cell r="BT13">
            <v>119223.09009014688</v>
          </cell>
        </row>
        <row r="14">
          <cell r="BP14">
            <v>183729.41104622552</v>
          </cell>
          <cell r="BQ14">
            <v>2334012.5805047094</v>
          </cell>
          <cell r="BR14">
            <v>3689166.7079534149</v>
          </cell>
          <cell r="BS14">
            <v>1314322.4991642563</v>
          </cell>
          <cell r="BT14">
            <v>125495.99897036341</v>
          </cell>
        </row>
        <row r="15">
          <cell r="BP15">
            <v>187799.35986137448</v>
          </cell>
          <cell r="BQ15">
            <v>2370658.829357361</v>
          </cell>
          <cell r="BR15">
            <v>3945923.6474332842</v>
          </cell>
          <cell r="BS15">
            <v>1360978.5248695887</v>
          </cell>
          <cell r="BT15">
            <v>132414.13072072921</v>
          </cell>
        </row>
        <row r="16">
          <cell r="BP16">
            <v>191577.60650955708</v>
          </cell>
          <cell r="BQ16">
            <v>2405772.4404835738</v>
          </cell>
          <cell r="BR16">
            <v>4214117.8352030357</v>
          </cell>
          <cell r="BS16">
            <v>1409071.5962028631</v>
          </cell>
          <cell r="BT16">
            <v>139570.70870856097</v>
          </cell>
        </row>
        <row r="17">
          <cell r="BP17">
            <v>194947.77044344001</v>
          </cell>
          <cell r="BQ17">
            <v>2436565.1993810213</v>
          </cell>
          <cell r="BR17">
            <v>4489197.037951353</v>
          </cell>
          <cell r="BS17">
            <v>1456819.5575000832</v>
          </cell>
          <cell r="BT17">
            <v>146695.22105828245</v>
          </cell>
        </row>
        <row r="18">
          <cell r="BP18">
            <v>197840.43791391997</v>
          </cell>
          <cell r="BQ18">
            <v>2479918.8309233529</v>
          </cell>
          <cell r="BR18">
            <v>4646593.9132208545</v>
          </cell>
          <cell r="BS18">
            <v>1493042.4717209097</v>
          </cell>
          <cell r="BT18">
            <v>151781.15384037088</v>
          </cell>
        </row>
        <row r="19">
          <cell r="BP19">
            <v>200445.62011167657</v>
          </cell>
          <cell r="BQ19">
            <v>2511668.6594796674</v>
          </cell>
          <cell r="BR19">
            <v>4790949.1159454156</v>
          </cell>
          <cell r="BS19">
            <v>1523381.7633827934</v>
          </cell>
          <cell r="BT19">
            <v>156171.74739738085</v>
          </cell>
        </row>
        <row r="20">
          <cell r="BP20">
            <v>202914.40278305876</v>
          </cell>
          <cell r="BQ20">
            <v>2542465.451759588</v>
          </cell>
          <cell r="BR20">
            <v>4933069.5668571778</v>
          </cell>
          <cell r="BS20">
            <v>1553371.815567164</v>
          </cell>
          <cell r="BT20">
            <v>160489.16439173502</v>
          </cell>
        </row>
        <row r="21">
          <cell r="BP21">
            <v>204986.95563786267</v>
          </cell>
          <cell r="BQ21">
            <v>2570620.2930857055</v>
          </cell>
          <cell r="BR21">
            <v>5074786.3981149057</v>
          </cell>
          <cell r="BS21">
            <v>1582252.8580422876</v>
          </cell>
          <cell r="BT21">
            <v>164732.27059131049</v>
          </cell>
        </row>
        <row r="22">
          <cell r="BP22">
            <v>206792.31896480522</v>
          </cell>
          <cell r="BQ22">
            <v>2594654.2411963562</v>
          </cell>
          <cell r="BR22">
            <v>5213272.1954965647</v>
          </cell>
          <cell r="BS22">
            <v>1609243.5641545712</v>
          </cell>
          <cell r="BT22">
            <v>168741.12545838731</v>
          </cell>
        </row>
        <row r="23">
          <cell r="BP23">
            <v>208415.31474117129</v>
          </cell>
          <cell r="BQ23">
            <v>2618005.8167792759</v>
          </cell>
          <cell r="BR23">
            <v>5349450.3254397484</v>
          </cell>
          <cell r="BS23">
            <v>1635797.6801646571</v>
          </cell>
          <cell r="BT23">
            <v>172652.40519405797</v>
          </cell>
        </row>
        <row r="24">
          <cell r="BP24">
            <v>209915.8770811084</v>
          </cell>
          <cell r="BQ24">
            <v>2638685.7841112991</v>
          </cell>
          <cell r="BR24">
            <v>5486129.5608909661</v>
          </cell>
          <cell r="BS24">
            <v>1661940.9340717061</v>
          </cell>
          <cell r="BT24">
            <v>176579.53788649806</v>
          </cell>
        </row>
        <row r="25">
          <cell r="BP25">
            <v>211312.31666516821</v>
          </cell>
          <cell r="BQ25">
            <v>2658386.3012189772</v>
          </cell>
          <cell r="BR25">
            <v>5623675.3270238992</v>
          </cell>
          <cell r="BS25">
            <v>1687512.2187761955</v>
          </cell>
          <cell r="BT25">
            <v>180495.53460409842</v>
          </cell>
        </row>
        <row r="26">
          <cell r="BP26">
            <v>212655.68029619439</v>
          </cell>
          <cell r="BQ26">
            <v>2675623.207079506</v>
          </cell>
          <cell r="BR26">
            <v>5757524.7285305802</v>
          </cell>
          <cell r="BS26">
            <v>1711946.4180302946</v>
          </cell>
          <cell r="BT26">
            <v>184207.07773328011</v>
          </cell>
        </row>
        <row r="27">
          <cell r="BP27">
            <v>213909.59746910271</v>
          </cell>
          <cell r="BQ27">
            <v>2690933.7191207162</v>
          </cell>
          <cell r="BR27">
            <v>5890303.8906036885</v>
          </cell>
          <cell r="BS27">
            <v>1735851.7724311482</v>
          </cell>
          <cell r="BT27">
            <v>187919.29145626581</v>
          </cell>
        </row>
        <row r="28">
          <cell r="BP28">
            <v>215133.30179491441</v>
          </cell>
          <cell r="BQ28">
            <v>2705519.8777355072</v>
          </cell>
          <cell r="BR28">
            <v>6023322.9305742187</v>
          </cell>
          <cell r="BS28">
            <v>1758559.0762276989</v>
          </cell>
          <cell r="BT28">
            <v>191660.08019827804</v>
          </cell>
        </row>
        <row r="29">
          <cell r="BP29">
            <v>216340.65731406439</v>
          </cell>
          <cell r="BQ29">
            <v>2718307.9883215218</v>
          </cell>
          <cell r="BR29">
            <v>6156734.8161466522</v>
          </cell>
          <cell r="BS29">
            <v>1781321.5274560561</v>
          </cell>
          <cell r="BT29">
            <v>195339.92277661365</v>
          </cell>
        </row>
        <row r="30">
          <cell r="BP30">
            <v>217446.91658669771</v>
          </cell>
          <cell r="BQ30">
            <v>2730677.8476790823</v>
          </cell>
          <cell r="BR30">
            <v>6291717.5525392927</v>
          </cell>
          <cell r="BS30">
            <v>1804075.7328778463</v>
          </cell>
          <cell r="BT30">
            <v>199032.34167475157</v>
          </cell>
        </row>
        <row r="31">
          <cell r="BP31">
            <v>218553.68159059828</v>
          </cell>
          <cell r="BQ31">
            <v>2740430.1011757855</v>
          </cell>
          <cell r="BR31">
            <v>6421116.3792329263</v>
          </cell>
          <cell r="BS31">
            <v>1825463.9905639151</v>
          </cell>
          <cell r="BT31">
            <v>202588.79993939007</v>
          </cell>
        </row>
        <row r="32">
          <cell r="BP32">
            <v>219663.34188187897</v>
          </cell>
          <cell r="BQ32">
            <v>2749631.5967968348</v>
          </cell>
          <cell r="BR32">
            <v>6551921.3661186285</v>
          </cell>
          <cell r="BS32">
            <v>1846308.2153192579</v>
          </cell>
          <cell r="BT32">
            <v>206115.97917391022</v>
          </cell>
        </row>
        <row r="33">
          <cell r="BP33">
            <v>220778.00558143007</v>
          </cell>
          <cell r="BQ33">
            <v>2756989.9315145239</v>
          </cell>
          <cell r="BR33">
            <v>6682841.1732116966</v>
          </cell>
          <cell r="BS33">
            <v>1867183.0215328557</v>
          </cell>
          <cell r="BT33">
            <v>209588.03381093877</v>
          </cell>
        </row>
        <row r="34">
          <cell r="BP34">
            <v>221912.56191539956</v>
          </cell>
          <cell r="BQ34">
            <v>2779613.5392673942</v>
          </cell>
          <cell r="BR34">
            <v>6767702.665558164</v>
          </cell>
          <cell r="BS34">
            <v>1887007.3448791262</v>
          </cell>
          <cell r="BT34">
            <v>212530.4440974328</v>
          </cell>
        </row>
        <row r="35">
          <cell r="BP35">
            <v>223047.76113140371</v>
          </cell>
          <cell r="BQ35">
            <v>2801911.496683178</v>
          </cell>
          <cell r="BR35">
            <v>6848981.6899402579</v>
          </cell>
          <cell r="BS35">
            <v>1906619.6821151485</v>
          </cell>
          <cell r="BT35">
            <v>215389.80422164279</v>
          </cell>
        </row>
        <row r="36">
          <cell r="BP36">
            <v>224186.8831036078</v>
          </cell>
          <cell r="BQ36">
            <v>2823501.22506274</v>
          </cell>
          <cell r="BR36">
            <v>6928703.3199608587</v>
          </cell>
          <cell r="BS36">
            <v>1925255.0696994436</v>
          </cell>
          <cell r="BT36">
            <v>218200.6855604208</v>
          </cell>
        </row>
        <row r="37">
          <cell r="BP37">
            <v>225326.00507581193</v>
          </cell>
          <cell r="BQ37">
            <v>2843169.0310122627</v>
          </cell>
          <cell r="BR37">
            <v>7006839.4558547065</v>
          </cell>
          <cell r="BS37">
            <v>1943525.7558588518</v>
          </cell>
          <cell r="BT37">
            <v>220918.50916374836</v>
          </cell>
        </row>
        <row r="38">
          <cell r="BP38">
            <v>226425.42617879654</v>
          </cell>
          <cell r="BQ38">
            <v>2862269.3838886432</v>
          </cell>
          <cell r="BR38">
            <v>7084969.6267594267</v>
          </cell>
          <cell r="BS38">
            <v>1961327.8127862948</v>
          </cell>
          <cell r="BT38">
            <v>223658.26510193263</v>
          </cell>
        </row>
        <row r="39">
          <cell r="BP39">
            <v>227522.31511968799</v>
          </cell>
          <cell r="BQ39">
            <v>2881290.9858935811</v>
          </cell>
          <cell r="BR39">
            <v>7163517.6241802005</v>
          </cell>
          <cell r="BS39">
            <v>1979220.4921927196</v>
          </cell>
          <cell r="BT39">
            <v>226339.12763005614</v>
          </cell>
        </row>
        <row r="40">
          <cell r="BP40">
            <v>228564.73837888648</v>
          </cell>
          <cell r="BQ40">
            <v>2900051.7905931515</v>
          </cell>
          <cell r="BR40">
            <v>7240141.2473603692</v>
          </cell>
          <cell r="BS40">
            <v>1996955.1025389989</v>
          </cell>
          <cell r="BT40">
            <v>229016.67175685562</v>
          </cell>
        </row>
        <row r="41">
          <cell r="BP41">
            <v>229552.73951151528</v>
          </cell>
          <cell r="BQ41">
            <v>2918815.9463885077</v>
          </cell>
          <cell r="BR41">
            <v>7317291.2403895687</v>
          </cell>
          <cell r="BS41">
            <v>2014663.0014484387</v>
          </cell>
          <cell r="BT41">
            <v>231698.05699233952</v>
          </cell>
        </row>
        <row r="42">
          <cell r="BP42">
            <v>230540.7406441441</v>
          </cell>
          <cell r="BQ42">
            <v>2936309.6865170761</v>
          </cell>
          <cell r="BR42">
            <v>7392829.6652425993</v>
          </cell>
          <cell r="BS42">
            <v>2032066.5063895329</v>
          </cell>
          <cell r="BT42">
            <v>234266.94400927747</v>
          </cell>
        </row>
        <row r="43">
          <cell r="BP43">
            <v>231589.96239680913</v>
          </cell>
          <cell r="BQ43">
            <v>2952658.1494268784</v>
          </cell>
          <cell r="BR43">
            <v>7466250.0277055772</v>
          </cell>
          <cell r="BS43">
            <v>2048576.8475992952</v>
          </cell>
          <cell r="BT43">
            <v>236804.14678254433</v>
          </cell>
        </row>
        <row r="44">
          <cell r="BP44">
            <v>232648.05218861578</v>
          </cell>
          <cell r="BQ44">
            <v>2968998.8848942332</v>
          </cell>
          <cell r="BR44">
            <v>7540141.0628461</v>
          </cell>
          <cell r="BS44">
            <v>2065162.7157821218</v>
          </cell>
          <cell r="BT44">
            <v>239271.56953701473</v>
          </cell>
        </row>
        <row r="45">
          <cell r="BP45">
            <v>233697.4380081761</v>
          </cell>
          <cell r="BQ45">
            <v>2984799.8442802974</v>
          </cell>
          <cell r="BR45">
            <v>7613008.6081747506</v>
          </cell>
          <cell r="BS45">
            <v>2081747.2590230103</v>
          </cell>
          <cell r="BT45">
            <v>241569.74577571286</v>
          </cell>
        </row>
        <row r="46">
          <cell r="BP46">
            <v>234671.04008781488</v>
          </cell>
          <cell r="BQ46">
            <v>3000436.984216115</v>
          </cell>
          <cell r="BR46">
            <v>7685761.7826966131</v>
          </cell>
          <cell r="BS46">
            <v>2098200.0433670962</v>
          </cell>
          <cell r="BT46">
            <v>243882.58978272046</v>
          </cell>
        </row>
        <row r="47">
          <cell r="BP47">
            <v>235644.64216745365</v>
          </cell>
          <cell r="BQ47">
            <v>3016063.3074684879</v>
          </cell>
          <cell r="BR47">
            <v>7758966.9458465828</v>
          </cell>
          <cell r="BS47">
            <v>2114726.4875502079</v>
          </cell>
          <cell r="BT47">
            <v>246197.08465172487</v>
          </cell>
        </row>
        <row r="48">
          <cell r="BP48">
            <v>236619.65811161214</v>
          </cell>
          <cell r="BQ48">
            <v>3031093.1781981457</v>
          </cell>
          <cell r="BR48">
            <v>7830906.3292755745</v>
          </cell>
          <cell r="BS48">
            <v>2131068.7851766921</v>
          </cell>
          <cell r="BT48">
            <v>248492.58870789877</v>
          </cell>
        </row>
        <row r="49">
          <cell r="BP49">
            <v>237604.81954800955</v>
          </cell>
          <cell r="BQ49">
            <v>3045329.8856123439</v>
          </cell>
          <cell r="BR49">
            <v>7900999.5439040428</v>
          </cell>
          <cell r="BS49">
            <v>2146417.1176062431</v>
          </cell>
          <cell r="BT49">
            <v>250754.56964995837</v>
          </cell>
        </row>
        <row r="50">
          <cell r="BP50">
            <v>238589.98098440695</v>
          </cell>
          <cell r="BQ50">
            <v>3059163.5150310774</v>
          </cell>
          <cell r="BR50">
            <v>7970494.7416870771</v>
          </cell>
          <cell r="BS50">
            <v>2161555.4376042234</v>
          </cell>
          <cell r="BT50">
            <v>252993.62768050132</v>
          </cell>
        </row>
        <row r="51">
          <cell r="BP51">
            <v>239575.14242080436</v>
          </cell>
          <cell r="BQ51">
            <v>3072520.575683705</v>
          </cell>
          <cell r="BR51">
            <v>8039879.5691055348</v>
          </cell>
          <cell r="BS51">
            <v>2176750.5683640153</v>
          </cell>
          <cell r="BT51">
            <v>255184.79303029409</v>
          </cell>
        </row>
        <row r="52">
          <cell r="BP52">
            <v>240472.52700240308</v>
          </cell>
          <cell r="BQ52">
            <v>3085394.1839982253</v>
          </cell>
          <cell r="BR52">
            <v>8109223.2529251771</v>
          </cell>
          <cell r="BS52">
            <v>2191806.3050022675</v>
          </cell>
          <cell r="BT52">
            <v>257388.53898624273</v>
          </cell>
        </row>
        <row r="53">
          <cell r="BP53">
            <v>241351.97739851507</v>
          </cell>
          <cell r="BQ53">
            <v>3098247.9401209559</v>
          </cell>
          <cell r="BR53">
            <v>8178959.3318637405</v>
          </cell>
          <cell r="BS53">
            <v>2206922.1181840673</v>
          </cell>
          <cell r="BT53">
            <v>259604.9014647241</v>
          </cell>
        </row>
        <row r="54">
          <cell r="BP54">
            <v>242231.42779462706</v>
          </cell>
          <cell r="BQ54">
            <v>3111075.2846551649</v>
          </cell>
          <cell r="BR54">
            <v>8248971.0212838911</v>
          </cell>
          <cell r="BS54">
            <v>2222098.0910831373</v>
          </cell>
          <cell r="BT54">
            <v>261865.99852969567</v>
          </cell>
        </row>
        <row r="55">
          <cell r="BP55">
            <v>243100.58938713511</v>
          </cell>
          <cell r="BQ55">
            <v>3123497.1814024127</v>
          </cell>
          <cell r="BR55">
            <v>8317507.8630840443</v>
          </cell>
          <cell r="BS55">
            <v>2236917.0140536088</v>
          </cell>
          <cell r="BT55">
            <v>264146.45278537989</v>
          </cell>
        </row>
        <row r="56">
          <cell r="BP56">
            <v>243937.94861353142</v>
          </cell>
          <cell r="BQ56">
            <v>3135897.5553331501</v>
          </cell>
          <cell r="BR56">
            <v>8386420.0856974004</v>
          </cell>
          <cell r="BS56">
            <v>2251359.9598502209</v>
          </cell>
          <cell r="BT56">
            <v>266440.08856370888</v>
          </cell>
        </row>
        <row r="57">
          <cell r="BP57">
            <v>244775.30783992776</v>
          </cell>
          <cell r="BQ57">
            <v>3147438.99036184</v>
          </cell>
          <cell r="BR57">
            <v>8453460.5039965939</v>
          </cell>
          <cell r="BS57">
            <v>2265254.9744909112</v>
          </cell>
          <cell r="BT57">
            <v>268643.92146661488</v>
          </cell>
        </row>
        <row r="58">
          <cell r="BP58">
            <v>245612.66706632409</v>
          </cell>
          <cell r="BQ58">
            <v>3158647.9535195078</v>
          </cell>
          <cell r="BR58">
            <v>8520550.2940032706</v>
          </cell>
          <cell r="BS58">
            <v>2279200.2148865219</v>
          </cell>
          <cell r="BT58">
            <v>270806.71306800994</v>
          </cell>
        </row>
        <row r="59">
          <cell r="BP59">
            <v>246417.17291034537</v>
          </cell>
          <cell r="BQ59">
            <v>3169057.4020162011</v>
          </cell>
          <cell r="BR59">
            <v>8587552.9712236654</v>
          </cell>
          <cell r="BS59">
            <v>2293081.8066168539</v>
          </cell>
          <cell r="BT59">
            <v>272981.01221633068</v>
          </cell>
        </row>
        <row r="60">
          <cell r="BP60">
            <v>247156.58508058218</v>
          </cell>
          <cell r="BQ60">
            <v>3179441.1883364152</v>
          </cell>
          <cell r="BR60">
            <v>8654903.3493015729</v>
          </cell>
          <cell r="BS60">
            <v>2306968.6109576458</v>
          </cell>
          <cell r="BT60">
            <v>275166.84928435757</v>
          </cell>
        </row>
        <row r="61">
          <cell r="BP61">
            <v>247895.99725081897</v>
          </cell>
          <cell r="BQ61">
            <v>3189799.0268058907</v>
          </cell>
          <cell r="BR61">
            <v>8722602.3218750786</v>
          </cell>
          <cell r="BS61">
            <v>2320904.8364898604</v>
          </cell>
          <cell r="BT61">
            <v>277326.6588400366</v>
          </cell>
        </row>
        <row r="62">
          <cell r="BP62">
            <v>248635.40942105578</v>
          </cell>
          <cell r="BQ62">
            <v>3200075.156026212</v>
          </cell>
          <cell r="BR62">
            <v>8789533.9003354628</v>
          </cell>
          <cell r="BS62">
            <v>2334890.5483986731</v>
          </cell>
          <cell r="BT62">
            <v>279471.07226782566</v>
          </cell>
        </row>
        <row r="63">
          <cell r="BP63">
            <v>249357.33412404355</v>
          </cell>
          <cell r="BQ63">
            <v>3210186.0989217181</v>
          </cell>
          <cell r="BR63">
            <v>8855144.1616833284</v>
          </cell>
          <cell r="BS63">
            <v>2348440.1548509183</v>
          </cell>
          <cell r="BT63">
            <v>281626.40054020903</v>
          </cell>
        </row>
        <row r="64">
          <cell r="BP64">
            <v>250059.08508398436</v>
          </cell>
          <cell r="BQ64">
            <v>3221696.9134154879</v>
          </cell>
          <cell r="BR64">
            <v>8916855.882237209</v>
          </cell>
          <cell r="BS64">
            <v>2361393.4497463009</v>
          </cell>
          <cell r="BT64">
            <v>283642.62965806748</v>
          </cell>
        </row>
        <row r="65">
          <cell r="BP65">
            <v>250760.83604392517</v>
          </cell>
          <cell r="BQ65">
            <v>3232758.7312616846</v>
          </cell>
          <cell r="BR65">
            <v>8977636.7163367644</v>
          </cell>
          <cell r="BS65">
            <v>2374067.2499477002</v>
          </cell>
          <cell r="BT65">
            <v>285599.53891676426</v>
          </cell>
        </row>
        <row r="66">
          <cell r="BP66">
            <v>251462.58700386598</v>
          </cell>
          <cell r="BQ66">
            <v>3243515.6617822605</v>
          </cell>
          <cell r="BR66">
            <v>9037742.9445177857</v>
          </cell>
          <cell r="BS66">
            <v>2386565.9394596037</v>
          </cell>
          <cell r="BT66">
            <v>287504.47770344059</v>
          </cell>
        </row>
        <row r="67">
          <cell r="BP67">
            <v>252190.58465522653</v>
          </cell>
          <cell r="BQ67">
            <v>3253615.0236938475</v>
          </cell>
          <cell r="BR67">
            <v>9097389.7255947776</v>
          </cell>
          <cell r="BS67">
            <v>2399075.7090756777</v>
          </cell>
          <cell r="BT67">
            <v>289417.82107447874</v>
          </cell>
        </row>
        <row r="68">
          <cell r="BP68">
            <v>252967.73653526651</v>
          </cell>
          <cell r="BQ68">
            <v>3263699.2217326877</v>
          </cell>
          <cell r="BR68">
            <v>9157295.404342914</v>
          </cell>
          <cell r="BS68">
            <v>2411513.3572616111</v>
          </cell>
          <cell r="BT68">
            <v>291339.58742035035</v>
          </cell>
        </row>
        <row r="69">
          <cell r="BP69">
            <v>253744.88841530646</v>
          </cell>
          <cell r="BQ69">
            <v>3273768.0695547708</v>
          </cell>
          <cell r="BR69">
            <v>9217460.5344415177</v>
          </cell>
          <cell r="BS69">
            <v>2423988.4439780782</v>
          </cell>
          <cell r="BT69">
            <v>293268.7915795634</v>
          </cell>
        </row>
        <row r="70">
          <cell r="BP70">
            <v>254522.04029534644</v>
          </cell>
          <cell r="BQ70">
            <v>3283821.3808160801</v>
          </cell>
          <cell r="BR70">
            <v>9277885.6695699133</v>
          </cell>
          <cell r="BS70">
            <v>2436501.0084464992</v>
          </cell>
          <cell r="BT70">
            <v>295193.88409077819</v>
          </cell>
        </row>
        <row r="71">
          <cell r="BP71">
            <v>255299.19217538642</v>
          </cell>
          <cell r="BQ71">
            <v>3293766.9657996008</v>
          </cell>
          <cell r="BR71">
            <v>9337379.0543621909</v>
          </cell>
          <cell r="BS71">
            <v>2449051.0898882952</v>
          </cell>
          <cell r="BT71">
            <v>297127.3274741628</v>
          </cell>
        </row>
        <row r="72">
          <cell r="BP72">
            <v>256071.89236944754</v>
          </cell>
          <cell r="BQ72">
            <v>3303562.1451545381</v>
          </cell>
          <cell r="BR72">
            <v>9396062.1928002834</v>
          </cell>
          <cell r="BS72">
            <v>2461368.5140135302</v>
          </cell>
          <cell r="BT72">
            <v>299069.13967475633</v>
          </cell>
        </row>
        <row r="73">
          <cell r="BP73">
            <v>256843.97349492792</v>
          </cell>
          <cell r="BQ73">
            <v>3313340.9936872777</v>
          </cell>
          <cell r="BR73">
            <v>9454989.0541055817</v>
          </cell>
          <cell r="BS73">
            <v>2473461.1384631046</v>
          </cell>
          <cell r="BT73">
            <v>301019.33863759798</v>
          </cell>
        </row>
        <row r="74">
          <cell r="BP74">
            <v>257616.05462040831</v>
          </cell>
          <cell r="BQ74">
            <v>3322873.7495035757</v>
          </cell>
          <cell r="BR74">
            <v>9513502.8420537356</v>
          </cell>
          <cell r="BS74">
            <v>2485416.7938371236</v>
          </cell>
          <cell r="BT74">
            <v>302964.67287985981</v>
          </cell>
        </row>
        <row r="75">
          <cell r="BP75">
            <v>258388.13574588869</v>
          </cell>
          <cell r="BQ75">
            <v>3331981.0405508829</v>
          </cell>
          <cell r="BR75">
            <v>9571082.8215625081</v>
          </cell>
          <cell r="BS75">
            <v>2497100.2171909302</v>
          </cell>
          <cell r="BT75">
            <v>304893.13693525729</v>
          </cell>
        </row>
        <row r="76">
          <cell r="BP76">
            <v>259147.33875168968</v>
          </cell>
          <cell r="BQ76">
            <v>3340703.5210299147</v>
          </cell>
          <cell r="BR76">
            <v>9628356.0075275283</v>
          </cell>
          <cell r="BS76">
            <v>2508815.9034166471</v>
          </cell>
          <cell r="BT76">
            <v>306829.71990485454</v>
          </cell>
        </row>
        <row r="77">
          <cell r="BP77">
            <v>259861.67046156735</v>
          </cell>
          <cell r="BQ77">
            <v>3349015.3313189568</v>
          </cell>
          <cell r="BR77">
            <v>9685496.6930694878</v>
          </cell>
          <cell r="BS77">
            <v>2520463.2165965941</v>
          </cell>
          <cell r="BT77">
            <v>308774.4387556439</v>
          </cell>
        </row>
        <row r="78">
          <cell r="BP78">
            <v>260576.002171445</v>
          </cell>
          <cell r="BQ78">
            <v>3357308.581968959</v>
          </cell>
          <cell r="BR78">
            <v>9742862.0459582899</v>
          </cell>
          <cell r="BS78">
            <v>2532100.5624581282</v>
          </cell>
          <cell r="BT78">
            <v>310727.31045461766</v>
          </cell>
        </row>
        <row r="79">
          <cell r="BP79">
            <v>261290.33388132267</v>
          </cell>
          <cell r="BQ79">
            <v>3365583.1230721008</v>
          </cell>
          <cell r="BR79">
            <v>9800452.505022943</v>
          </cell>
          <cell r="BS79">
            <v>2543769.5562971765</v>
          </cell>
          <cell r="BT79">
            <v>312676.16001322289</v>
          </cell>
        </row>
        <row r="80">
          <cell r="BP80">
            <v>262004.66559120035</v>
          </cell>
          <cell r="BQ80">
            <v>3373838.8047205582</v>
          </cell>
          <cell r="BR80">
            <v>9858268.5090924483</v>
          </cell>
          <cell r="BS80">
            <v>2555470.2298688241</v>
          </cell>
          <cell r="BT80">
            <v>314615.69258959685</v>
          </cell>
        </row>
        <row r="81">
          <cell r="BP81">
            <v>262701.28542788839</v>
          </cell>
          <cell r="BQ81">
            <v>3382006.9954215302</v>
          </cell>
          <cell r="BR81">
            <v>9915647.8330427986</v>
          </cell>
          <cell r="BS81">
            <v>2567202.6149281561</v>
          </cell>
          <cell r="BT81">
            <v>316563.168307808</v>
          </cell>
        </row>
        <row r="82">
          <cell r="BP82">
            <v>263291.82971137966</v>
          </cell>
          <cell r="BQ82">
            <v>3389893.1854595803</v>
          </cell>
          <cell r="BR82">
            <v>9972015.3980917446</v>
          </cell>
          <cell r="BS82">
            <v>2578573.2699845685</v>
          </cell>
          <cell r="BT82">
            <v>318518.60328564531</v>
          </cell>
        </row>
        <row r="83">
          <cell r="BP83">
            <v>263882.37399487098</v>
          </cell>
          <cell r="BQ83">
            <v>3397759.895437052</v>
          </cell>
          <cell r="BR83">
            <v>10028595.751108307</v>
          </cell>
          <cell r="BS83">
            <v>2589841.5408349428</v>
          </cell>
          <cell r="BT83">
            <v>320482.01364089741</v>
          </cell>
        </row>
        <row r="84">
          <cell r="BP84">
            <v>264472.91827836231</v>
          </cell>
          <cell r="BQ84">
            <v>3403992.4403624223</v>
          </cell>
          <cell r="BR84">
            <v>10080607.97605655</v>
          </cell>
          <cell r="BS84">
            <v>2599905.8534853118</v>
          </cell>
          <cell r="BT84">
            <v>322298.16362759459</v>
          </cell>
        </row>
        <row r="85">
          <cell r="BP85">
            <v>265063.46256185358</v>
          </cell>
          <cell r="BQ85">
            <v>3405089.8138480736</v>
          </cell>
          <cell r="BR85">
            <v>10117602.296839133</v>
          </cell>
          <cell r="BS85">
            <v>2606079.2680611825</v>
          </cell>
          <cell r="BT85">
            <v>323584.0161367018</v>
          </cell>
        </row>
        <row r="86">
          <cell r="BP86">
            <v>265654.00684534491</v>
          </cell>
          <cell r="BQ86">
            <v>3406163.0473256651</v>
          </cell>
          <cell r="BR86">
            <v>10154664.08431118</v>
          </cell>
          <cell r="BS86">
            <v>2612257.5164346034</v>
          </cell>
          <cell r="BT86">
            <v>324872.33451631275</v>
          </cell>
        </row>
        <row r="87">
          <cell r="BP87">
            <v>266149.72985058639</v>
          </cell>
          <cell r="BQ87">
            <v>3406898.5221698219</v>
          </cell>
          <cell r="BR87">
            <v>10191087.619225936</v>
          </cell>
          <cell r="BS87">
            <v>2618406.4804830765</v>
          </cell>
          <cell r="BT87">
            <v>326163.11876642727</v>
          </cell>
        </row>
        <row r="88">
          <cell r="BP88">
            <v>266616.97506040765</v>
          </cell>
          <cell r="BQ88">
            <v>3407356.3361207247</v>
          </cell>
          <cell r="BR88">
            <v>10227191.723483145</v>
          </cell>
          <cell r="BS88">
            <v>2624270.6623127013</v>
          </cell>
          <cell r="BT88">
            <v>327456.36888704536</v>
          </cell>
        </row>
        <row r="89">
          <cell r="BP89">
            <v>267084.22027022898</v>
          </cell>
          <cell r="BQ89">
            <v>3407791.9846165678</v>
          </cell>
          <cell r="BR89">
            <v>10263359.580619652</v>
          </cell>
          <cell r="BS89">
            <v>2630139.3582191053</v>
          </cell>
          <cell r="BT89">
            <v>328752.08487816708</v>
          </cell>
        </row>
        <row r="90">
          <cell r="BP90">
            <v>267551.4654800503</v>
          </cell>
          <cell r="BQ90">
            <v>3408205.4676573514</v>
          </cell>
          <cell r="BR90">
            <v>10299591.190635452</v>
          </cell>
          <cell r="BS90">
            <v>2636012.5682022874</v>
          </cell>
          <cell r="BT90">
            <v>330045.77914698323</v>
          </cell>
        </row>
        <row r="91">
          <cell r="BP91">
            <v>268018.71068987163</v>
          </cell>
          <cell r="BQ91">
            <v>3408596.7852430753</v>
          </cell>
          <cell r="BR91">
            <v>10335886.553530548</v>
          </cell>
          <cell r="BS91">
            <v>2641890.2922622492</v>
          </cell>
          <cell r="BT91">
            <v>331311.83837453974</v>
          </cell>
        </row>
        <row r="92">
          <cell r="BP92">
            <v>268485.95589969296</v>
          </cell>
          <cell r="BQ92">
            <v>3408965.9373737392</v>
          </cell>
          <cell r="BR92">
            <v>10372245.669304937</v>
          </cell>
          <cell r="BS92">
            <v>2647772.5303989891</v>
          </cell>
          <cell r="BT92">
            <v>332580.20189318393</v>
          </cell>
        </row>
        <row r="93">
          <cell r="BP93">
            <v>268924.39412299998</v>
          </cell>
          <cell r="BQ93">
            <v>3409133.203144352</v>
          </cell>
          <cell r="BR93">
            <v>10408014.484426407</v>
          </cell>
          <cell r="BS93">
            <v>2653659.2826125072</v>
          </cell>
          <cell r="BT93">
            <v>333850.86970291595</v>
          </cell>
        </row>
        <row r="94">
          <cell r="BP94">
            <v>269355.91168113449</v>
          </cell>
          <cell r="BQ94">
            <v>3415083.8288274286</v>
          </cell>
          <cell r="BR94">
            <v>10425677.436651567</v>
          </cell>
          <cell r="BS94">
            <v>2657984.2840740071</v>
          </cell>
          <cell r="BT94">
            <v>334346.2922867898</v>
          </cell>
        </row>
        <row r="95">
          <cell r="BP95">
            <v>269787.429239269</v>
          </cell>
          <cell r="BQ95">
            <v>3421034.4545105044</v>
          </cell>
          <cell r="BR95">
            <v>10443340.388876727</v>
          </cell>
          <cell r="BS95">
            <v>2662278.6780828591</v>
          </cell>
          <cell r="BT95">
            <v>334841.71487066353</v>
          </cell>
        </row>
        <row r="96">
          <cell r="BP96">
            <v>270218.94679740357</v>
          </cell>
          <cell r="BQ96">
            <v>3426985.0801935806</v>
          </cell>
          <cell r="BR96">
            <v>10461003.341101885</v>
          </cell>
          <cell r="BS96">
            <v>2666573.0720917117</v>
          </cell>
          <cell r="BT96">
            <v>335337.13745453733</v>
          </cell>
        </row>
        <row r="97">
          <cell r="BP97">
            <v>270650.46435553808</v>
          </cell>
          <cell r="BQ97">
            <v>3432935.7058766559</v>
          </cell>
          <cell r="BR97">
            <v>10478666.293327045</v>
          </cell>
          <cell r="BS97">
            <v>2670867.4661005633</v>
          </cell>
          <cell r="BT97">
            <v>335807.99778945383</v>
          </cell>
        </row>
        <row r="98">
          <cell r="BP98">
            <v>271081.98191367259</v>
          </cell>
          <cell r="BQ98">
            <v>3438886.3315597321</v>
          </cell>
          <cell r="BR98">
            <v>10496329.245552205</v>
          </cell>
          <cell r="BS98">
            <v>2675161.8601094158</v>
          </cell>
          <cell r="BT98">
            <v>336272.17020876467</v>
          </cell>
        </row>
        <row r="99">
          <cell r="BP99">
            <v>271513.10258403257</v>
          </cell>
          <cell r="BQ99">
            <v>3444836.9572428083</v>
          </cell>
          <cell r="BR99">
            <v>10513812.511028789</v>
          </cell>
          <cell r="BS99">
            <v>2679456.2541182674</v>
          </cell>
          <cell r="BT99">
            <v>336736.34262807557</v>
          </cell>
        </row>
        <row r="100">
          <cell r="BP100">
            <v>271943.48778457619</v>
          </cell>
          <cell r="BQ100">
            <v>3450377.2656606226</v>
          </cell>
          <cell r="BR100">
            <v>10530408.669825571</v>
          </cell>
          <cell r="BS100">
            <v>2683642.0050123576</v>
          </cell>
          <cell r="BT100">
            <v>337200.51504738646</v>
          </cell>
        </row>
        <row r="101">
          <cell r="BP101">
            <v>272373.87298511981</v>
          </cell>
          <cell r="BQ101">
            <v>3455915.1553395181</v>
          </cell>
          <cell r="BR101">
            <v>10547004.82862235</v>
          </cell>
          <cell r="BS101">
            <v>2687675.3489647927</v>
          </cell>
          <cell r="BT101">
            <v>337664.68746669736</v>
          </cell>
        </row>
        <row r="102">
          <cell r="BP102">
            <v>272804.25818566344</v>
          </cell>
          <cell r="BQ102">
            <v>3461453.0450184131</v>
          </cell>
          <cell r="BR102">
            <v>10563600.987419132</v>
          </cell>
          <cell r="BS102">
            <v>2691708.6929172273</v>
          </cell>
          <cell r="BT102">
            <v>338128.8598860082</v>
          </cell>
        </row>
        <row r="103">
          <cell r="BP103">
            <v>273234.64338620706</v>
          </cell>
          <cell r="BQ103">
            <v>3466990.9346973086</v>
          </cell>
          <cell r="BR103">
            <v>10580197.146215912</v>
          </cell>
          <cell r="BS103">
            <v>2695742.0368696623</v>
          </cell>
          <cell r="BT103">
            <v>338593.0323053191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资源-材料1"/>
      <sheetName val="节奏总纲"/>
      <sheetName val="信息索引"/>
      <sheetName val="基础状态预期"/>
      <sheetName val="爵位属性"/>
      <sheetName val="爵位俸禄"/>
      <sheetName val="爵位声望"/>
      <sheetName val="村县营基础信息"/>
      <sheetName val="战损信息"/>
      <sheetName val="村县营线路设计"/>
      <sheetName val="繁荣度奖励"/>
      <sheetName val="村镇首通奖励"/>
      <sheetName val="爵位实力"/>
      <sheetName val="繁荣度需求"/>
      <sheetName val="产出汇总"/>
      <sheetName val="爵位解锁村镇信息"/>
      <sheetName val="村镇繁荣度"/>
      <sheetName val="爵位升级备份"/>
      <sheetName val="其他调用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7">
          <cell r="AT7"/>
          <cell r="AU7"/>
          <cell r="AV7"/>
          <cell r="AW7"/>
          <cell r="AX7"/>
        </row>
        <row r="8">
          <cell r="AT8"/>
          <cell r="AU8"/>
          <cell r="AV8"/>
          <cell r="AW8"/>
          <cell r="AX8"/>
        </row>
        <row r="9">
          <cell r="AT9"/>
          <cell r="AU9"/>
          <cell r="AV9"/>
          <cell r="AW9"/>
          <cell r="AX9"/>
        </row>
        <row r="10">
          <cell r="AT10"/>
          <cell r="AU10"/>
          <cell r="AV10"/>
          <cell r="AW10"/>
          <cell r="AX10"/>
        </row>
        <row r="11">
          <cell r="AT11"/>
          <cell r="AU11"/>
          <cell r="AV11"/>
          <cell r="AW11"/>
          <cell r="AX11"/>
        </row>
        <row r="12">
          <cell r="AT12"/>
          <cell r="AU12"/>
          <cell r="AV12"/>
          <cell r="AW12"/>
          <cell r="AX12"/>
        </row>
        <row r="13">
          <cell r="AT13">
            <v>48</v>
          </cell>
          <cell r="AU13"/>
          <cell r="AV13"/>
          <cell r="AW13"/>
          <cell r="AX13"/>
        </row>
        <row r="14">
          <cell r="AT14">
            <v>48</v>
          </cell>
          <cell r="AU14"/>
          <cell r="AV14"/>
          <cell r="AW14"/>
          <cell r="AX14"/>
        </row>
        <row r="15">
          <cell r="AT15">
            <v>72</v>
          </cell>
          <cell r="AU15"/>
          <cell r="AV15"/>
          <cell r="AW15"/>
          <cell r="AX15"/>
        </row>
        <row r="16">
          <cell r="AT16">
            <v>96</v>
          </cell>
          <cell r="AU16"/>
          <cell r="AV16"/>
          <cell r="AW16"/>
          <cell r="AX16"/>
        </row>
        <row r="17">
          <cell r="AT17">
            <v>96</v>
          </cell>
          <cell r="AU17"/>
          <cell r="AV17"/>
          <cell r="AW17"/>
          <cell r="AX17"/>
        </row>
        <row r="18">
          <cell r="AT18">
            <v>144</v>
          </cell>
          <cell r="AU18"/>
          <cell r="AV18"/>
          <cell r="AW18"/>
          <cell r="AX18"/>
        </row>
        <row r="19">
          <cell r="AT19">
            <v>192</v>
          </cell>
          <cell r="AU19"/>
          <cell r="AV19"/>
          <cell r="AW19"/>
          <cell r="AX19"/>
        </row>
        <row r="20">
          <cell r="AT20">
            <v>240</v>
          </cell>
          <cell r="AU20"/>
          <cell r="AV20"/>
          <cell r="AW20"/>
          <cell r="AX20"/>
        </row>
        <row r="21">
          <cell r="AT21"/>
          <cell r="AU21">
            <v>192</v>
          </cell>
          <cell r="AV21"/>
          <cell r="AW21"/>
          <cell r="AX21"/>
        </row>
        <row r="22">
          <cell r="AT22"/>
          <cell r="AU22">
            <v>216</v>
          </cell>
          <cell r="AV22"/>
          <cell r="AW22"/>
          <cell r="AX22"/>
        </row>
        <row r="23">
          <cell r="AT23"/>
          <cell r="AU23"/>
          <cell r="AV23">
            <v>72</v>
          </cell>
          <cell r="AW23"/>
          <cell r="AX23"/>
        </row>
        <row r="24">
          <cell r="AT24"/>
          <cell r="AU24"/>
          <cell r="AV24">
            <v>120</v>
          </cell>
          <cell r="AW24"/>
          <cell r="AX24"/>
        </row>
        <row r="25">
          <cell r="AT25"/>
          <cell r="AU25"/>
          <cell r="AV25">
            <v>192</v>
          </cell>
          <cell r="AW25"/>
          <cell r="AX25"/>
        </row>
        <row r="26">
          <cell r="AT26"/>
          <cell r="AU26"/>
          <cell r="AV26">
            <v>288</v>
          </cell>
          <cell r="AW26"/>
          <cell r="AX26"/>
        </row>
        <row r="27">
          <cell r="AT27"/>
          <cell r="AU27"/>
          <cell r="AV27">
            <v>384</v>
          </cell>
          <cell r="AW27"/>
          <cell r="AX27"/>
        </row>
        <row r="28">
          <cell r="AX28"/>
        </row>
        <row r="29">
          <cell r="AT29"/>
          <cell r="AU29"/>
          <cell r="AX29"/>
        </row>
        <row r="30">
          <cell r="AT30"/>
          <cell r="AU30"/>
          <cell r="AX30"/>
        </row>
        <row r="31">
          <cell r="AT31"/>
          <cell r="AU31"/>
          <cell r="AX31"/>
        </row>
        <row r="32">
          <cell r="AT32"/>
          <cell r="AU32"/>
          <cell r="AX32"/>
        </row>
        <row r="33">
          <cell r="AT33"/>
          <cell r="AU33"/>
          <cell r="AV33"/>
          <cell r="AX33"/>
        </row>
        <row r="34">
          <cell r="AT34"/>
          <cell r="AU34"/>
          <cell r="AV34"/>
          <cell r="AX34"/>
        </row>
        <row r="35">
          <cell r="AT35"/>
          <cell r="AU35"/>
          <cell r="AV35"/>
          <cell r="AX35"/>
        </row>
        <row r="36">
          <cell r="AT36"/>
          <cell r="AU36"/>
          <cell r="AV36"/>
          <cell r="AX36"/>
        </row>
        <row r="37">
          <cell r="AT37"/>
          <cell r="AU37"/>
          <cell r="AV37"/>
          <cell r="AX37"/>
        </row>
        <row r="38">
          <cell r="AT38"/>
          <cell r="AU38"/>
          <cell r="AV38"/>
          <cell r="AX38"/>
        </row>
        <row r="39">
          <cell r="AT39"/>
          <cell r="AU39"/>
          <cell r="AV39"/>
          <cell r="AX39"/>
        </row>
        <row r="40">
          <cell r="AT40"/>
          <cell r="AU40"/>
          <cell r="AV40"/>
          <cell r="AX40"/>
        </row>
        <row r="41">
          <cell r="AT41"/>
          <cell r="AU41"/>
          <cell r="AV41"/>
          <cell r="AX41"/>
        </row>
        <row r="42">
          <cell r="AT42"/>
          <cell r="AU42"/>
          <cell r="AV42"/>
          <cell r="AX42"/>
        </row>
        <row r="43">
          <cell r="AT43"/>
          <cell r="AU43"/>
          <cell r="AV43"/>
          <cell r="AX43"/>
        </row>
        <row r="44">
          <cell r="AT44"/>
          <cell r="AU44"/>
          <cell r="AV44"/>
          <cell r="AX44"/>
        </row>
        <row r="45">
          <cell r="AT45"/>
          <cell r="AU45"/>
          <cell r="AV45"/>
          <cell r="AX45"/>
        </row>
        <row r="46">
          <cell r="AT46"/>
          <cell r="AU46"/>
          <cell r="AV46"/>
          <cell r="AX46"/>
        </row>
        <row r="47">
          <cell r="AT47"/>
          <cell r="AU47"/>
          <cell r="AV47"/>
          <cell r="AX47"/>
        </row>
        <row r="48">
          <cell r="AT48"/>
          <cell r="AU48"/>
          <cell r="AV48"/>
          <cell r="AX48"/>
        </row>
        <row r="49">
          <cell r="AT49"/>
          <cell r="AU49"/>
          <cell r="AV49"/>
          <cell r="AX49"/>
        </row>
        <row r="50">
          <cell r="AT50"/>
          <cell r="AU50"/>
          <cell r="AV50"/>
          <cell r="AX50"/>
        </row>
        <row r="51">
          <cell r="AT51"/>
          <cell r="AU51"/>
          <cell r="AV51"/>
          <cell r="AX51"/>
        </row>
        <row r="52">
          <cell r="AT52"/>
          <cell r="AU52"/>
          <cell r="AV52"/>
          <cell r="AX52"/>
        </row>
        <row r="53">
          <cell r="AT53"/>
          <cell r="AU53"/>
          <cell r="AV53"/>
          <cell r="AX53"/>
        </row>
        <row r="54">
          <cell r="AX54"/>
        </row>
        <row r="55">
          <cell r="AX55"/>
        </row>
        <row r="56">
          <cell r="AX56"/>
        </row>
        <row r="57">
          <cell r="AX57"/>
        </row>
        <row r="58">
          <cell r="AX58"/>
        </row>
        <row r="59">
          <cell r="AX59"/>
        </row>
        <row r="60">
          <cell r="AX60"/>
        </row>
        <row r="61">
          <cell r="AX61"/>
        </row>
        <row r="62">
          <cell r="AX62"/>
        </row>
        <row r="63">
          <cell r="AX63"/>
        </row>
        <row r="64">
          <cell r="AX64"/>
        </row>
        <row r="65">
          <cell r="AX65"/>
        </row>
        <row r="66">
          <cell r="AX66"/>
        </row>
        <row r="67">
          <cell r="AX67"/>
        </row>
        <row r="68">
          <cell r="AX68"/>
        </row>
        <row r="69">
          <cell r="AX69"/>
        </row>
        <row r="70">
          <cell r="AX70"/>
        </row>
        <row r="71">
          <cell r="AX71"/>
        </row>
        <row r="72">
          <cell r="AX72"/>
        </row>
        <row r="73">
          <cell r="AX73"/>
        </row>
        <row r="74">
          <cell r="AX74"/>
        </row>
        <row r="75">
          <cell r="AX75"/>
        </row>
        <row r="76">
          <cell r="AX76"/>
        </row>
        <row r="77">
          <cell r="AX77"/>
        </row>
        <row r="78">
          <cell r="AX78"/>
        </row>
        <row r="79">
          <cell r="AX79"/>
        </row>
        <row r="80">
          <cell r="AX80"/>
        </row>
        <row r="81">
          <cell r="AX81"/>
        </row>
        <row r="82">
          <cell r="AX82"/>
        </row>
        <row r="83">
          <cell r="AX83"/>
        </row>
        <row r="84">
          <cell r="AX84"/>
        </row>
        <row r="85">
          <cell r="AX85"/>
        </row>
        <row r="86">
          <cell r="AX86"/>
        </row>
        <row r="87">
          <cell r="AX87"/>
        </row>
        <row r="88">
          <cell r="AX88"/>
        </row>
        <row r="89">
          <cell r="AX89"/>
        </row>
        <row r="90">
          <cell r="AX90"/>
        </row>
        <row r="91">
          <cell r="AX91"/>
        </row>
        <row r="92">
          <cell r="AX92"/>
        </row>
        <row r="93">
          <cell r="AX93"/>
        </row>
        <row r="94">
          <cell r="AX94"/>
        </row>
        <row r="95">
          <cell r="AX95"/>
        </row>
        <row r="96">
          <cell r="AX96"/>
        </row>
        <row r="97">
          <cell r="AX97"/>
        </row>
        <row r="98">
          <cell r="AX98"/>
        </row>
        <row r="99">
          <cell r="AX99"/>
        </row>
        <row r="100">
          <cell r="AX100"/>
        </row>
        <row r="101">
          <cell r="AX101"/>
        </row>
        <row r="102">
          <cell r="AX102"/>
        </row>
        <row r="103">
          <cell r="AX103"/>
        </row>
        <row r="104">
          <cell r="AX104"/>
        </row>
        <row r="105">
          <cell r="AX105"/>
        </row>
        <row r="106">
          <cell r="AX106"/>
        </row>
        <row r="107">
          <cell r="AX107"/>
        </row>
        <row r="108">
          <cell r="AX108"/>
        </row>
        <row r="109">
          <cell r="AX109"/>
        </row>
        <row r="110">
          <cell r="AX110"/>
        </row>
        <row r="111">
          <cell r="AX111"/>
        </row>
        <row r="112">
          <cell r="AX112"/>
        </row>
        <row r="113">
          <cell r="AX113"/>
        </row>
        <row r="114">
          <cell r="AX114"/>
        </row>
        <row r="115">
          <cell r="AX115"/>
        </row>
        <row r="116">
          <cell r="AX116"/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节奏总纲"/>
      <sheetName val="其他调用"/>
      <sheetName val="设计思路"/>
      <sheetName val="综合信息"/>
      <sheetName val="互市声望"/>
      <sheetName val="互市交易"/>
      <sheetName val="互市特性"/>
      <sheetName val="玄铁汇总"/>
      <sheetName val="道具信息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D6">
            <v>7622</v>
          </cell>
          <cell r="E6">
            <v>11222</v>
          </cell>
          <cell r="F6">
            <v>14822</v>
          </cell>
          <cell r="G6">
            <v>18422</v>
          </cell>
          <cell r="H6">
            <v>18422</v>
          </cell>
        </row>
        <row r="7">
          <cell r="D7">
            <v>16005.333333333334</v>
          </cell>
          <cell r="E7">
            <v>23445.333333333332</v>
          </cell>
          <cell r="F7">
            <v>30885.333333333332</v>
          </cell>
          <cell r="G7">
            <v>38325.333333333336</v>
          </cell>
          <cell r="H7">
            <v>38325.333333333336</v>
          </cell>
        </row>
        <row r="8">
          <cell r="D8">
            <v>25054.833333333332</v>
          </cell>
          <cell r="E8">
            <v>36544.833333333336</v>
          </cell>
          <cell r="F8">
            <v>48034.833333333336</v>
          </cell>
          <cell r="G8">
            <v>59524.833333333336</v>
          </cell>
          <cell r="H8">
            <v>59524.833333333336</v>
          </cell>
        </row>
        <row r="9">
          <cell r="D9">
            <v>34675.333333333328</v>
          </cell>
          <cell r="E9">
            <v>50395.333333333336</v>
          </cell>
          <cell r="F9">
            <v>66115.333333333343</v>
          </cell>
          <cell r="G9">
            <v>81835.333333333328</v>
          </cell>
          <cell r="H9">
            <v>81835.333333333328</v>
          </cell>
        </row>
        <row r="10">
          <cell r="D10">
            <v>44809.733333333337</v>
          </cell>
          <cell r="E10">
            <v>64921.733333333337</v>
          </cell>
          <cell r="F10">
            <v>85033.733333333337</v>
          </cell>
          <cell r="G10">
            <v>105145.73333333334</v>
          </cell>
          <cell r="H10">
            <v>105145.73333333334</v>
          </cell>
        </row>
        <row r="11">
          <cell r="D11">
            <v>55400.933333333334</v>
          </cell>
          <cell r="E11">
            <v>80048.933333333334</v>
          </cell>
          <cell r="F11">
            <v>104696.93333333333</v>
          </cell>
          <cell r="G11">
            <v>129344.93333333333</v>
          </cell>
          <cell r="H11">
            <v>129344.93333333333</v>
          </cell>
        </row>
        <row r="12">
          <cell r="D12">
            <v>66448.933333333334</v>
          </cell>
          <cell r="E12">
            <v>95776.933333333334</v>
          </cell>
          <cell r="F12">
            <v>125104.93333333333</v>
          </cell>
          <cell r="G12">
            <v>154432.93333333332</v>
          </cell>
          <cell r="H12">
            <v>154432.93333333332</v>
          </cell>
        </row>
        <row r="13">
          <cell r="D13">
            <v>77877.600000000006</v>
          </cell>
          <cell r="E13">
            <v>112005.6</v>
          </cell>
          <cell r="F13">
            <v>146133.6</v>
          </cell>
          <cell r="G13">
            <v>180261.6</v>
          </cell>
          <cell r="H13">
            <v>180261.6</v>
          </cell>
        </row>
        <row r="14">
          <cell r="D14">
            <v>89686.933333333334</v>
          </cell>
          <cell r="E14">
            <v>128734.93333333333</v>
          </cell>
          <cell r="F14">
            <v>167782.93333333335</v>
          </cell>
          <cell r="G14">
            <v>206830.93333333335</v>
          </cell>
          <cell r="H14">
            <v>206830.93333333335</v>
          </cell>
        </row>
        <row r="15">
          <cell r="D15">
            <v>101876.93333333333</v>
          </cell>
          <cell r="E15">
            <v>145964.93333333335</v>
          </cell>
          <cell r="F15">
            <v>190052.93333333335</v>
          </cell>
          <cell r="G15">
            <v>234140.93333333335</v>
          </cell>
          <cell r="H15">
            <v>234140.93333333335</v>
          </cell>
        </row>
        <row r="16">
          <cell r="D16">
            <v>114066.93333333333</v>
          </cell>
          <cell r="E16">
            <v>163194.93333333335</v>
          </cell>
          <cell r="F16">
            <v>212322.93333333335</v>
          </cell>
          <cell r="G16">
            <v>261450.93333333335</v>
          </cell>
          <cell r="H16">
            <v>261450.93333333335</v>
          </cell>
        </row>
        <row r="17">
          <cell r="D17">
            <v>126256.93333333333</v>
          </cell>
          <cell r="E17">
            <v>180424.93333333335</v>
          </cell>
          <cell r="F17">
            <v>234592.93333333335</v>
          </cell>
          <cell r="G17">
            <v>288760.93333333335</v>
          </cell>
          <cell r="H17">
            <v>288760.93333333335</v>
          </cell>
        </row>
        <row r="18">
          <cell r="D18">
            <v>138446.93333333335</v>
          </cell>
          <cell r="E18">
            <v>197654.93333333335</v>
          </cell>
          <cell r="F18">
            <v>256862.93333333335</v>
          </cell>
          <cell r="G18">
            <v>316070.93333333335</v>
          </cell>
          <cell r="H18">
            <v>316070.93333333335</v>
          </cell>
        </row>
        <row r="19">
          <cell r="D19">
            <v>150636.93333333335</v>
          </cell>
          <cell r="E19">
            <v>214884.93333333335</v>
          </cell>
          <cell r="F19">
            <v>279132.93333333335</v>
          </cell>
          <cell r="G19">
            <v>343380.93333333335</v>
          </cell>
          <cell r="H19">
            <v>343380.93333333335</v>
          </cell>
        </row>
        <row r="20">
          <cell r="D20">
            <v>162826.93333333335</v>
          </cell>
          <cell r="E20">
            <v>232114.93333333335</v>
          </cell>
          <cell r="F20">
            <v>301402.93333333335</v>
          </cell>
          <cell r="G20">
            <v>370690.93333333335</v>
          </cell>
          <cell r="H20">
            <v>370690.93333333335</v>
          </cell>
        </row>
        <row r="21">
          <cell r="D21">
            <v>175016.93333333335</v>
          </cell>
          <cell r="E21">
            <v>249344.93333333335</v>
          </cell>
          <cell r="F21">
            <v>323672.93333333335</v>
          </cell>
          <cell r="G21">
            <v>398000.93333333335</v>
          </cell>
          <cell r="H21">
            <v>398000.93333333335</v>
          </cell>
        </row>
        <row r="22">
          <cell r="D22">
            <v>187206.93333333335</v>
          </cell>
          <cell r="E22">
            <v>266574.93333333335</v>
          </cell>
          <cell r="F22">
            <v>345942.93333333335</v>
          </cell>
          <cell r="G22">
            <v>425310.93333333335</v>
          </cell>
          <cell r="H22">
            <v>425310.93333333335</v>
          </cell>
        </row>
        <row r="23">
          <cell r="D23">
            <v>199396.93333333335</v>
          </cell>
          <cell r="E23">
            <v>283804.93333333335</v>
          </cell>
          <cell r="F23">
            <v>368212.93333333335</v>
          </cell>
          <cell r="G23">
            <v>452620.93333333335</v>
          </cell>
          <cell r="H23">
            <v>452620.93333333335</v>
          </cell>
        </row>
        <row r="24">
          <cell r="D24">
            <v>211586.93333333335</v>
          </cell>
          <cell r="E24">
            <v>301034.93333333335</v>
          </cell>
          <cell r="F24">
            <v>390482.93333333335</v>
          </cell>
          <cell r="G24">
            <v>479930.93333333335</v>
          </cell>
          <cell r="H24">
            <v>479930.93333333335</v>
          </cell>
        </row>
        <row r="25">
          <cell r="D25">
            <v>223776.93333333335</v>
          </cell>
          <cell r="E25">
            <v>318264.93333333335</v>
          </cell>
          <cell r="F25">
            <v>412752.93333333335</v>
          </cell>
          <cell r="G25">
            <v>507240.93333333335</v>
          </cell>
          <cell r="H25">
            <v>507240.93333333335</v>
          </cell>
        </row>
        <row r="26">
          <cell r="D26">
            <v>235966.93333333335</v>
          </cell>
          <cell r="E26">
            <v>335494.93333333335</v>
          </cell>
          <cell r="F26">
            <v>435022.93333333335</v>
          </cell>
          <cell r="G26">
            <v>534550.93333333335</v>
          </cell>
          <cell r="H26">
            <v>534550.93333333335</v>
          </cell>
        </row>
        <row r="27">
          <cell r="D27">
            <v>248156.93333333335</v>
          </cell>
          <cell r="E27">
            <v>352724.93333333335</v>
          </cell>
          <cell r="F27">
            <v>457292.93333333335</v>
          </cell>
          <cell r="G27">
            <v>561860.93333333335</v>
          </cell>
          <cell r="H27">
            <v>561860.93333333335</v>
          </cell>
        </row>
        <row r="28">
          <cell r="D28">
            <v>260346.93333333335</v>
          </cell>
          <cell r="E28">
            <v>369954.93333333335</v>
          </cell>
          <cell r="F28">
            <v>479562.93333333335</v>
          </cell>
          <cell r="G28">
            <v>589170.93333333335</v>
          </cell>
          <cell r="H28">
            <v>589170.93333333335</v>
          </cell>
        </row>
        <row r="29">
          <cell r="D29">
            <v>272536.93333333335</v>
          </cell>
          <cell r="E29">
            <v>387184.93333333335</v>
          </cell>
          <cell r="F29">
            <v>501832.93333333335</v>
          </cell>
          <cell r="G29">
            <v>616480.93333333335</v>
          </cell>
          <cell r="H29">
            <v>616480.93333333335</v>
          </cell>
        </row>
        <row r="30">
          <cell r="D30">
            <v>284726.93333333335</v>
          </cell>
          <cell r="E30">
            <v>404414.93333333335</v>
          </cell>
          <cell r="F30">
            <v>524102.93333333335</v>
          </cell>
          <cell r="G30">
            <v>643790.93333333335</v>
          </cell>
          <cell r="H30">
            <v>643790.93333333335</v>
          </cell>
        </row>
        <row r="31">
          <cell r="D31">
            <v>296916.93333333335</v>
          </cell>
          <cell r="E31">
            <v>421644.93333333335</v>
          </cell>
          <cell r="F31">
            <v>546372.93333333335</v>
          </cell>
          <cell r="G31">
            <v>671100.93333333335</v>
          </cell>
          <cell r="H31">
            <v>671100.93333333335</v>
          </cell>
        </row>
        <row r="32">
          <cell r="D32">
            <v>309106.93333333335</v>
          </cell>
          <cell r="E32">
            <v>438874.93333333335</v>
          </cell>
          <cell r="F32">
            <v>568642.93333333335</v>
          </cell>
          <cell r="G32">
            <v>698410.93333333335</v>
          </cell>
          <cell r="H32">
            <v>698410.93333333335</v>
          </cell>
        </row>
        <row r="33">
          <cell r="D33">
            <v>321296.93333333335</v>
          </cell>
          <cell r="E33">
            <v>456104.93333333335</v>
          </cell>
          <cell r="F33">
            <v>590912.93333333335</v>
          </cell>
          <cell r="G33">
            <v>725720.93333333335</v>
          </cell>
          <cell r="H33">
            <v>725720.93333333335</v>
          </cell>
        </row>
        <row r="34">
          <cell r="D34">
            <v>333486.93333333335</v>
          </cell>
          <cell r="E34">
            <v>473334.93333333335</v>
          </cell>
          <cell r="F34">
            <v>613182.93333333335</v>
          </cell>
          <cell r="G34">
            <v>753030.93333333335</v>
          </cell>
          <cell r="H34">
            <v>753030.93333333335</v>
          </cell>
        </row>
        <row r="35">
          <cell r="D35">
            <v>345676.93333333335</v>
          </cell>
          <cell r="E35">
            <v>490564.93333333335</v>
          </cell>
          <cell r="F35">
            <v>635452.93333333335</v>
          </cell>
          <cell r="G35">
            <v>780340.93333333335</v>
          </cell>
          <cell r="H35">
            <v>780340.93333333335</v>
          </cell>
        </row>
        <row r="36">
          <cell r="D36">
            <v>357866.93333333335</v>
          </cell>
          <cell r="E36">
            <v>507794.93333333335</v>
          </cell>
          <cell r="F36">
            <v>657722.93333333335</v>
          </cell>
          <cell r="G36">
            <v>807650.93333333335</v>
          </cell>
          <cell r="H36">
            <v>807650.93333333335</v>
          </cell>
        </row>
        <row r="37">
          <cell r="D37">
            <v>370056.93333333335</v>
          </cell>
          <cell r="E37">
            <v>525024.93333333335</v>
          </cell>
          <cell r="F37">
            <v>679992.93333333335</v>
          </cell>
          <cell r="G37">
            <v>834960.93333333335</v>
          </cell>
          <cell r="H37">
            <v>834960.93333333335</v>
          </cell>
        </row>
        <row r="38">
          <cell r="D38">
            <v>382246.93333333335</v>
          </cell>
          <cell r="E38">
            <v>542254.93333333335</v>
          </cell>
          <cell r="F38">
            <v>702262.93333333335</v>
          </cell>
          <cell r="G38">
            <v>862270.93333333335</v>
          </cell>
          <cell r="H38">
            <v>862270.93333333335</v>
          </cell>
        </row>
        <row r="39">
          <cell r="D39">
            <v>394436.93333333335</v>
          </cell>
          <cell r="E39">
            <v>559484.93333333335</v>
          </cell>
          <cell r="F39">
            <v>724532.93333333335</v>
          </cell>
          <cell r="G39">
            <v>889580.93333333335</v>
          </cell>
          <cell r="H39">
            <v>889580.93333333335</v>
          </cell>
        </row>
        <row r="40">
          <cell r="D40">
            <v>406626.93333333335</v>
          </cell>
          <cell r="E40">
            <v>576714.93333333335</v>
          </cell>
          <cell r="F40">
            <v>746802.93333333335</v>
          </cell>
          <cell r="G40">
            <v>916890.93333333335</v>
          </cell>
          <cell r="H40">
            <v>916890.93333333335</v>
          </cell>
        </row>
        <row r="41">
          <cell r="D41">
            <v>418816.93333333335</v>
          </cell>
          <cell r="E41">
            <v>593944.93333333335</v>
          </cell>
          <cell r="F41">
            <v>769072.93333333335</v>
          </cell>
          <cell r="G41">
            <v>944200.93333333335</v>
          </cell>
          <cell r="H41">
            <v>944200.93333333335</v>
          </cell>
        </row>
        <row r="42">
          <cell r="D42">
            <v>431006.93333333335</v>
          </cell>
          <cell r="E42">
            <v>611174.93333333335</v>
          </cell>
          <cell r="F42">
            <v>791342.93333333335</v>
          </cell>
          <cell r="G42">
            <v>971510.93333333335</v>
          </cell>
          <cell r="H42">
            <v>971510.93333333335</v>
          </cell>
        </row>
        <row r="43">
          <cell r="D43">
            <v>443196.93333333335</v>
          </cell>
          <cell r="E43">
            <v>628404.93333333335</v>
          </cell>
          <cell r="F43">
            <v>813612.93333333335</v>
          </cell>
          <cell r="G43">
            <v>998820.93333333335</v>
          </cell>
          <cell r="H43">
            <v>998820.93333333335</v>
          </cell>
        </row>
        <row r="44">
          <cell r="D44">
            <v>455386.93333333335</v>
          </cell>
          <cell r="E44">
            <v>645634.93333333335</v>
          </cell>
          <cell r="F44">
            <v>835882.93333333335</v>
          </cell>
          <cell r="G44">
            <v>1026130.9333333333</v>
          </cell>
          <cell r="H44">
            <v>1026130.9333333333</v>
          </cell>
        </row>
        <row r="45">
          <cell r="D45">
            <v>467576.93333333335</v>
          </cell>
          <cell r="E45">
            <v>662864.93333333335</v>
          </cell>
          <cell r="F45">
            <v>858152.93333333335</v>
          </cell>
          <cell r="G45">
            <v>1053440.9333333333</v>
          </cell>
          <cell r="H45">
            <v>1053440.9333333333</v>
          </cell>
        </row>
        <row r="46">
          <cell r="D46">
            <v>479766.93333333335</v>
          </cell>
          <cell r="E46">
            <v>680094.93333333335</v>
          </cell>
          <cell r="F46">
            <v>880422.93333333335</v>
          </cell>
          <cell r="G46">
            <v>1080750.9333333333</v>
          </cell>
          <cell r="H46">
            <v>1080750.9333333333</v>
          </cell>
        </row>
        <row r="47">
          <cell r="D47">
            <v>491956.93333333335</v>
          </cell>
          <cell r="E47">
            <v>697324.93333333335</v>
          </cell>
          <cell r="F47">
            <v>902692.93333333335</v>
          </cell>
          <cell r="G47">
            <v>1108060.9333333333</v>
          </cell>
          <cell r="H47">
            <v>1108060.9333333333</v>
          </cell>
        </row>
        <row r="48">
          <cell r="D48">
            <v>504146.93333333335</v>
          </cell>
          <cell r="E48">
            <v>714554.93333333335</v>
          </cell>
          <cell r="F48">
            <v>924962.93333333335</v>
          </cell>
          <cell r="G48">
            <v>1135370.9333333333</v>
          </cell>
          <cell r="H48">
            <v>1135370.9333333333</v>
          </cell>
        </row>
        <row r="49">
          <cell r="D49">
            <v>516336.93333333335</v>
          </cell>
          <cell r="E49">
            <v>731784.93333333335</v>
          </cell>
          <cell r="F49">
            <v>947232.93333333335</v>
          </cell>
          <cell r="G49">
            <v>1162680.9333333333</v>
          </cell>
          <cell r="H49">
            <v>1162680.9333333333</v>
          </cell>
        </row>
        <row r="50">
          <cell r="D50">
            <v>528526.93333333335</v>
          </cell>
          <cell r="E50">
            <v>749014.93333333335</v>
          </cell>
          <cell r="F50">
            <v>969502.93333333335</v>
          </cell>
          <cell r="G50">
            <v>1189990.9333333333</v>
          </cell>
          <cell r="H50">
            <v>1189990.9333333333</v>
          </cell>
        </row>
        <row r="51">
          <cell r="D51">
            <v>540716.93333333335</v>
          </cell>
          <cell r="E51">
            <v>766244.93333333335</v>
          </cell>
          <cell r="F51">
            <v>991772.93333333335</v>
          </cell>
          <cell r="G51">
            <v>1217300.9333333333</v>
          </cell>
          <cell r="H51">
            <v>1217300.9333333333</v>
          </cell>
        </row>
        <row r="52">
          <cell r="D52">
            <v>552906.93333333335</v>
          </cell>
          <cell r="E52">
            <v>783474.93333333335</v>
          </cell>
          <cell r="F52">
            <v>1014042.9333333333</v>
          </cell>
          <cell r="G52">
            <v>1244610.9333333333</v>
          </cell>
          <cell r="H52">
            <v>1244610.9333333333</v>
          </cell>
        </row>
        <row r="53">
          <cell r="D53">
            <v>565096.93333333335</v>
          </cell>
          <cell r="E53">
            <v>800704.93333333335</v>
          </cell>
          <cell r="F53">
            <v>1036312.9333333333</v>
          </cell>
          <cell r="G53">
            <v>1271920.9333333333</v>
          </cell>
          <cell r="H53">
            <v>1271920.9333333333</v>
          </cell>
        </row>
        <row r="54">
          <cell r="D54">
            <v>577286.93333333335</v>
          </cell>
          <cell r="E54">
            <v>817934.93333333335</v>
          </cell>
          <cell r="F54">
            <v>1058582.9333333333</v>
          </cell>
          <cell r="G54">
            <v>1299230.9333333333</v>
          </cell>
          <cell r="H54">
            <v>1299230.9333333333</v>
          </cell>
        </row>
        <row r="55">
          <cell r="D55">
            <v>589476.93333333335</v>
          </cell>
          <cell r="E55">
            <v>835164.93333333335</v>
          </cell>
          <cell r="F55">
            <v>1080852.9333333333</v>
          </cell>
          <cell r="G55">
            <v>1326540.9333333333</v>
          </cell>
          <cell r="H55">
            <v>1326540.9333333333</v>
          </cell>
        </row>
        <row r="56">
          <cell r="D56">
            <v>601666.93333333335</v>
          </cell>
          <cell r="E56">
            <v>852394.93333333335</v>
          </cell>
          <cell r="F56">
            <v>1103122.9333333333</v>
          </cell>
          <cell r="G56">
            <v>1353850.9333333333</v>
          </cell>
          <cell r="H56">
            <v>1353850.9333333333</v>
          </cell>
        </row>
        <row r="57">
          <cell r="D57">
            <v>613856.93333333335</v>
          </cell>
          <cell r="E57">
            <v>869624.93333333335</v>
          </cell>
          <cell r="F57">
            <v>1125392.9333333333</v>
          </cell>
          <cell r="G57">
            <v>1381160.9333333333</v>
          </cell>
          <cell r="H57">
            <v>1381160.9333333333</v>
          </cell>
        </row>
        <row r="58">
          <cell r="D58">
            <v>626046.93333333335</v>
          </cell>
          <cell r="E58">
            <v>886854.93333333335</v>
          </cell>
          <cell r="F58">
            <v>1147662.9333333333</v>
          </cell>
          <cell r="G58">
            <v>1408470.9333333333</v>
          </cell>
          <cell r="H58">
            <v>1408470.9333333333</v>
          </cell>
        </row>
        <row r="59">
          <cell r="D59">
            <v>638236.93333333335</v>
          </cell>
          <cell r="E59">
            <v>904084.93333333335</v>
          </cell>
          <cell r="F59">
            <v>1169932.9333333333</v>
          </cell>
          <cell r="G59">
            <v>1435780.9333333333</v>
          </cell>
          <cell r="H59">
            <v>1435780.9333333333</v>
          </cell>
        </row>
        <row r="60">
          <cell r="D60">
            <v>650426.93333333335</v>
          </cell>
          <cell r="E60">
            <v>921314.93333333335</v>
          </cell>
          <cell r="F60">
            <v>1192202.9333333333</v>
          </cell>
          <cell r="G60">
            <v>1463090.9333333333</v>
          </cell>
          <cell r="H60">
            <v>1463090.9333333333</v>
          </cell>
        </row>
        <row r="61">
          <cell r="D61">
            <v>662616.93333333335</v>
          </cell>
          <cell r="E61">
            <v>938544.93333333335</v>
          </cell>
          <cell r="F61">
            <v>1214472.9333333333</v>
          </cell>
          <cell r="G61">
            <v>1490400.9333333333</v>
          </cell>
          <cell r="H61">
            <v>1490400.9333333333</v>
          </cell>
        </row>
        <row r="62">
          <cell r="D62">
            <v>674806.93333333335</v>
          </cell>
          <cell r="E62">
            <v>955774.93333333335</v>
          </cell>
          <cell r="F62">
            <v>1236742.9333333333</v>
          </cell>
          <cell r="G62">
            <v>1517710.9333333333</v>
          </cell>
          <cell r="H62">
            <v>1517710.9333333333</v>
          </cell>
        </row>
        <row r="63">
          <cell r="D63">
            <v>686996.93333333335</v>
          </cell>
          <cell r="E63">
            <v>973004.93333333335</v>
          </cell>
          <cell r="F63">
            <v>1259012.9333333333</v>
          </cell>
          <cell r="G63">
            <v>1545020.9333333333</v>
          </cell>
          <cell r="H63">
            <v>1545020.9333333333</v>
          </cell>
        </row>
        <row r="64">
          <cell r="D64">
            <v>699186.93333333335</v>
          </cell>
          <cell r="E64">
            <v>990234.93333333335</v>
          </cell>
          <cell r="F64">
            <v>1281282.9333333333</v>
          </cell>
          <cell r="G64">
            <v>1572330.9333333333</v>
          </cell>
          <cell r="H64">
            <v>1572330.9333333333</v>
          </cell>
        </row>
        <row r="65">
          <cell r="D65">
            <v>711376.93333333335</v>
          </cell>
          <cell r="E65">
            <v>1007464.9333333333</v>
          </cell>
          <cell r="F65">
            <v>1303552.9333333333</v>
          </cell>
          <cell r="G65">
            <v>1599640.9333333333</v>
          </cell>
          <cell r="H65">
            <v>1599640.9333333333</v>
          </cell>
        </row>
        <row r="66">
          <cell r="D66">
            <v>723566.93333333335</v>
          </cell>
          <cell r="E66">
            <v>1024694.9333333333</v>
          </cell>
          <cell r="F66">
            <v>1325822.9333333333</v>
          </cell>
          <cell r="G66">
            <v>1626950.9333333333</v>
          </cell>
          <cell r="H66">
            <v>1626950.9333333333</v>
          </cell>
        </row>
        <row r="67">
          <cell r="D67">
            <v>735756.93333333335</v>
          </cell>
          <cell r="E67">
            <v>1041924.9333333333</v>
          </cell>
          <cell r="F67">
            <v>1348092.9333333333</v>
          </cell>
          <cell r="G67">
            <v>1654260.9333333333</v>
          </cell>
          <cell r="H67">
            <v>1654260.9333333333</v>
          </cell>
        </row>
        <row r="68">
          <cell r="D68">
            <v>747946.93333333335</v>
          </cell>
          <cell r="E68">
            <v>1059154.9333333333</v>
          </cell>
          <cell r="F68">
            <v>1370362.9333333333</v>
          </cell>
          <cell r="G68">
            <v>1681570.9333333333</v>
          </cell>
          <cell r="H68">
            <v>1681570.9333333333</v>
          </cell>
        </row>
        <row r="69">
          <cell r="D69">
            <v>760136.93333333335</v>
          </cell>
          <cell r="E69">
            <v>1076384.9333333333</v>
          </cell>
          <cell r="F69">
            <v>1392632.9333333333</v>
          </cell>
          <cell r="G69">
            <v>1708880.9333333333</v>
          </cell>
          <cell r="H69">
            <v>1708880.9333333333</v>
          </cell>
        </row>
        <row r="70">
          <cell r="D70">
            <v>772326.93333333335</v>
          </cell>
          <cell r="E70">
            <v>1093614.9333333333</v>
          </cell>
          <cell r="F70">
            <v>1414902.9333333333</v>
          </cell>
          <cell r="G70">
            <v>1736190.9333333333</v>
          </cell>
          <cell r="H70">
            <v>1736190.9333333333</v>
          </cell>
        </row>
        <row r="71">
          <cell r="D71">
            <v>784516.93333333335</v>
          </cell>
          <cell r="E71">
            <v>1110844.9333333333</v>
          </cell>
          <cell r="F71">
            <v>1437172.9333333333</v>
          </cell>
          <cell r="G71">
            <v>1763500.9333333333</v>
          </cell>
          <cell r="H71">
            <v>1763500.9333333333</v>
          </cell>
        </row>
        <row r="72">
          <cell r="D72">
            <v>796706.93333333335</v>
          </cell>
          <cell r="E72">
            <v>1128074.9333333333</v>
          </cell>
          <cell r="F72">
            <v>1459442.9333333333</v>
          </cell>
          <cell r="G72">
            <v>1790810.9333333333</v>
          </cell>
          <cell r="H72">
            <v>1790810.9333333333</v>
          </cell>
        </row>
        <row r="73">
          <cell r="D73">
            <v>808896.93333333335</v>
          </cell>
          <cell r="E73">
            <v>1145304.9333333333</v>
          </cell>
          <cell r="F73">
            <v>1481712.9333333333</v>
          </cell>
          <cell r="G73">
            <v>1818120.9333333333</v>
          </cell>
          <cell r="H73">
            <v>1818120.9333333333</v>
          </cell>
        </row>
        <row r="74">
          <cell r="D74">
            <v>821086.93333333335</v>
          </cell>
          <cell r="E74">
            <v>1162534.9333333333</v>
          </cell>
          <cell r="F74">
            <v>1503982.9333333333</v>
          </cell>
          <cell r="G74">
            <v>1845430.9333333333</v>
          </cell>
          <cell r="H74">
            <v>1845430.9333333333</v>
          </cell>
        </row>
        <row r="75">
          <cell r="D75">
            <v>833276.93333333335</v>
          </cell>
          <cell r="E75">
            <v>1179764.9333333333</v>
          </cell>
          <cell r="F75">
            <v>1526252.9333333333</v>
          </cell>
          <cell r="G75">
            <v>1872740.9333333333</v>
          </cell>
          <cell r="H75">
            <v>1872740.9333333333</v>
          </cell>
        </row>
        <row r="76">
          <cell r="D76">
            <v>845466.93333333335</v>
          </cell>
          <cell r="E76">
            <v>1196994.9333333333</v>
          </cell>
          <cell r="F76">
            <v>1548522.9333333333</v>
          </cell>
          <cell r="G76">
            <v>1900050.9333333333</v>
          </cell>
          <cell r="H76">
            <v>1900050.9333333333</v>
          </cell>
        </row>
        <row r="77">
          <cell r="D77">
            <v>857656.93333333335</v>
          </cell>
          <cell r="E77">
            <v>1214224.9333333333</v>
          </cell>
          <cell r="F77">
            <v>1570792.9333333333</v>
          </cell>
          <cell r="G77">
            <v>1927360.9333333333</v>
          </cell>
          <cell r="H77">
            <v>1927360.9333333333</v>
          </cell>
        </row>
        <row r="78">
          <cell r="D78">
            <v>869846.93333333335</v>
          </cell>
          <cell r="E78">
            <v>1231454.9333333333</v>
          </cell>
          <cell r="F78">
            <v>1593062.9333333333</v>
          </cell>
          <cell r="G78">
            <v>1954670.9333333333</v>
          </cell>
          <cell r="H78">
            <v>1954670.9333333333</v>
          </cell>
        </row>
        <row r="79">
          <cell r="D79">
            <v>882036.93333333335</v>
          </cell>
          <cell r="E79">
            <v>1248684.9333333333</v>
          </cell>
          <cell r="F79">
            <v>1615332.9333333333</v>
          </cell>
          <cell r="G79">
            <v>1981980.9333333333</v>
          </cell>
          <cell r="H79">
            <v>1981980.9333333333</v>
          </cell>
        </row>
        <row r="80">
          <cell r="D80">
            <v>894226.93333333335</v>
          </cell>
          <cell r="E80">
            <v>1265914.9333333333</v>
          </cell>
          <cell r="F80">
            <v>1637602.9333333333</v>
          </cell>
          <cell r="G80">
            <v>2009290.9333333333</v>
          </cell>
          <cell r="H80">
            <v>2009290.9333333333</v>
          </cell>
        </row>
        <row r="81">
          <cell r="D81">
            <v>906416.93333333335</v>
          </cell>
          <cell r="E81">
            <v>1283144.9333333333</v>
          </cell>
          <cell r="F81">
            <v>1659872.9333333333</v>
          </cell>
          <cell r="G81">
            <v>2036600.9333333333</v>
          </cell>
          <cell r="H81">
            <v>2036600.9333333333</v>
          </cell>
        </row>
        <row r="82">
          <cell r="D82">
            <v>918606.93333333335</v>
          </cell>
          <cell r="E82">
            <v>1300374.9333333333</v>
          </cell>
          <cell r="F82">
            <v>1682142.9333333333</v>
          </cell>
          <cell r="G82">
            <v>2063910.9333333333</v>
          </cell>
          <cell r="H82">
            <v>2063910.9333333333</v>
          </cell>
        </row>
        <row r="83">
          <cell r="D83">
            <v>930796.93333333335</v>
          </cell>
          <cell r="E83">
            <v>1317604.9333333333</v>
          </cell>
          <cell r="F83">
            <v>1704412.9333333333</v>
          </cell>
          <cell r="G83">
            <v>2091220.9333333333</v>
          </cell>
          <cell r="H83">
            <v>2091220.9333333333</v>
          </cell>
        </row>
        <row r="84">
          <cell r="D84">
            <v>942986.93333333335</v>
          </cell>
          <cell r="E84">
            <v>1334834.9333333333</v>
          </cell>
          <cell r="F84">
            <v>1726682.9333333333</v>
          </cell>
          <cell r="G84">
            <v>2118530.9333333336</v>
          </cell>
          <cell r="H84">
            <v>2118530.9333333336</v>
          </cell>
        </row>
        <row r="85">
          <cell r="D85">
            <v>955176.93333333335</v>
          </cell>
          <cell r="E85">
            <v>1352064.9333333333</v>
          </cell>
          <cell r="F85">
            <v>1748952.9333333333</v>
          </cell>
          <cell r="G85">
            <v>2145840.9333333336</v>
          </cell>
          <cell r="H85">
            <v>2145840.9333333336</v>
          </cell>
        </row>
        <row r="86">
          <cell r="D86">
            <v>967366.93333333335</v>
          </cell>
          <cell r="E86">
            <v>1369294.9333333333</v>
          </cell>
          <cell r="F86">
            <v>1771222.9333333333</v>
          </cell>
          <cell r="G86">
            <v>2173150.9333333336</v>
          </cell>
          <cell r="H86">
            <v>2173150.9333333336</v>
          </cell>
        </row>
        <row r="87">
          <cell r="D87">
            <v>979556.93333333335</v>
          </cell>
          <cell r="E87">
            <v>1386524.9333333333</v>
          </cell>
          <cell r="F87">
            <v>1793492.9333333333</v>
          </cell>
          <cell r="G87">
            <v>2200460.9333333336</v>
          </cell>
          <cell r="H87">
            <v>2200460.9333333336</v>
          </cell>
        </row>
        <row r="88">
          <cell r="D88">
            <v>991746.93333333335</v>
          </cell>
          <cell r="E88">
            <v>1403754.9333333333</v>
          </cell>
          <cell r="F88">
            <v>1815762.9333333333</v>
          </cell>
          <cell r="G88">
            <v>2227770.9333333336</v>
          </cell>
          <cell r="H88">
            <v>2227770.9333333336</v>
          </cell>
        </row>
        <row r="89">
          <cell r="D89">
            <v>1003936.9333333333</v>
          </cell>
          <cell r="E89">
            <v>1420984.9333333333</v>
          </cell>
          <cell r="F89">
            <v>1838032.9333333333</v>
          </cell>
          <cell r="G89">
            <v>2255080.9333333336</v>
          </cell>
          <cell r="H89">
            <v>2255080.9333333336</v>
          </cell>
        </row>
        <row r="90">
          <cell r="D90">
            <v>1016126.9333333333</v>
          </cell>
          <cell r="E90">
            <v>1438214.9333333333</v>
          </cell>
          <cell r="F90">
            <v>1860302.9333333333</v>
          </cell>
          <cell r="G90">
            <v>2282390.9333333336</v>
          </cell>
          <cell r="H90">
            <v>2282390.9333333336</v>
          </cell>
        </row>
        <row r="91">
          <cell r="D91">
            <v>1028316.9333333333</v>
          </cell>
          <cell r="E91">
            <v>1455444.9333333333</v>
          </cell>
          <cell r="F91">
            <v>1882572.9333333333</v>
          </cell>
          <cell r="G91">
            <v>2309700.9333333336</v>
          </cell>
          <cell r="H91">
            <v>2309700.9333333336</v>
          </cell>
        </row>
        <row r="92">
          <cell r="D92">
            <v>1040506.9333333333</v>
          </cell>
          <cell r="E92">
            <v>1472674.9333333333</v>
          </cell>
          <cell r="F92">
            <v>1904842.9333333333</v>
          </cell>
          <cell r="G92">
            <v>2337010.9333333336</v>
          </cell>
          <cell r="H92">
            <v>2337010.9333333336</v>
          </cell>
        </row>
        <row r="93">
          <cell r="D93">
            <v>1052696.9333333333</v>
          </cell>
          <cell r="E93">
            <v>1489904.9333333333</v>
          </cell>
          <cell r="F93">
            <v>1927112.9333333333</v>
          </cell>
          <cell r="G93">
            <v>2364320.9333333336</v>
          </cell>
          <cell r="H93">
            <v>2364320.9333333336</v>
          </cell>
        </row>
        <row r="94">
          <cell r="D94">
            <v>1064886.9333333333</v>
          </cell>
          <cell r="E94">
            <v>1507134.9333333333</v>
          </cell>
          <cell r="F94">
            <v>1949382.9333333333</v>
          </cell>
          <cell r="G94">
            <v>2391630.9333333336</v>
          </cell>
          <cell r="H94">
            <v>2391630.9333333336</v>
          </cell>
        </row>
        <row r="95">
          <cell r="D95">
            <v>1077076.9333333333</v>
          </cell>
          <cell r="E95">
            <v>1524364.9333333333</v>
          </cell>
          <cell r="F95">
            <v>1971652.9333333333</v>
          </cell>
          <cell r="G95">
            <v>2418940.9333333336</v>
          </cell>
          <cell r="H95">
            <v>2418940.9333333336</v>
          </cell>
        </row>
        <row r="96">
          <cell r="D96">
            <v>1089266.9333333333</v>
          </cell>
          <cell r="E96">
            <v>1541594.9333333333</v>
          </cell>
          <cell r="F96">
            <v>1993922.9333333333</v>
          </cell>
          <cell r="G96">
            <v>2446250.9333333336</v>
          </cell>
          <cell r="H96">
            <v>2446250.9333333336</v>
          </cell>
        </row>
        <row r="97">
          <cell r="D97">
            <v>1101456.9333333333</v>
          </cell>
          <cell r="E97">
            <v>1558824.9333333333</v>
          </cell>
          <cell r="F97">
            <v>2016192.9333333333</v>
          </cell>
          <cell r="G97">
            <v>2473560.9333333336</v>
          </cell>
          <cell r="H97">
            <v>2473560.9333333336</v>
          </cell>
        </row>
        <row r="98">
          <cell r="D98">
            <v>1113646.9333333333</v>
          </cell>
          <cell r="E98">
            <v>1576054.9333333333</v>
          </cell>
          <cell r="F98">
            <v>2038462.9333333333</v>
          </cell>
          <cell r="G98">
            <v>2500870.9333333336</v>
          </cell>
          <cell r="H98">
            <v>2500870.9333333336</v>
          </cell>
        </row>
        <row r="99">
          <cell r="D99">
            <v>1125836.9333333333</v>
          </cell>
          <cell r="E99">
            <v>1593284.9333333333</v>
          </cell>
          <cell r="F99">
            <v>2060732.9333333333</v>
          </cell>
          <cell r="G99">
            <v>2528180.9333333336</v>
          </cell>
          <cell r="H99">
            <v>2528180.9333333336</v>
          </cell>
        </row>
        <row r="100">
          <cell r="D100">
            <v>1138026.9333333333</v>
          </cell>
          <cell r="E100">
            <v>1610514.9333333333</v>
          </cell>
          <cell r="F100">
            <v>2083002.9333333333</v>
          </cell>
          <cell r="G100">
            <v>2555490.9333333336</v>
          </cell>
          <cell r="H100">
            <v>2555490.9333333336</v>
          </cell>
        </row>
        <row r="101">
          <cell r="D101">
            <v>1150216.9333333333</v>
          </cell>
          <cell r="E101">
            <v>1627744.9333333333</v>
          </cell>
          <cell r="F101">
            <v>2105272.9333333336</v>
          </cell>
          <cell r="G101">
            <v>2582800.9333333336</v>
          </cell>
          <cell r="H101">
            <v>2582800.9333333336</v>
          </cell>
        </row>
        <row r="102">
          <cell r="D102">
            <v>1162406.9333333333</v>
          </cell>
          <cell r="E102">
            <v>1644974.9333333333</v>
          </cell>
          <cell r="F102">
            <v>2127542.9333333336</v>
          </cell>
          <cell r="G102">
            <v>2610110.9333333336</v>
          </cell>
          <cell r="H102">
            <v>2610110.9333333336</v>
          </cell>
        </row>
        <row r="103">
          <cell r="D103">
            <v>1174596.9333333333</v>
          </cell>
          <cell r="E103">
            <v>1662204.9333333333</v>
          </cell>
          <cell r="F103">
            <v>2149812.9333333336</v>
          </cell>
          <cell r="G103">
            <v>2637420.9333333336</v>
          </cell>
          <cell r="H103">
            <v>2637420.9333333336</v>
          </cell>
        </row>
        <row r="104">
          <cell r="D104">
            <v>1186786.9333333333</v>
          </cell>
          <cell r="E104">
            <v>1679434.9333333333</v>
          </cell>
          <cell r="F104">
            <v>2172082.9333333336</v>
          </cell>
          <cell r="G104">
            <v>2664730.9333333336</v>
          </cell>
          <cell r="H104">
            <v>2664730.9333333336</v>
          </cell>
        </row>
        <row r="105">
          <cell r="D105">
            <v>1198976.9333333333</v>
          </cell>
          <cell r="E105">
            <v>1696664.9333333333</v>
          </cell>
          <cell r="F105">
            <v>2194352.9333333336</v>
          </cell>
          <cell r="G105">
            <v>2692040.9333333336</v>
          </cell>
          <cell r="H105">
            <v>2692040.9333333336</v>
          </cell>
        </row>
      </sheetData>
      <sheetData sheetId="8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BW363"/>
  <sheetViews>
    <sheetView workbookViewId="0">
      <selection activeCell="B3" sqref="B3"/>
    </sheetView>
  </sheetViews>
  <sheetFormatPr defaultColWidth="8.125" defaultRowHeight="11.25" x14ac:dyDescent="0.15"/>
  <cols>
    <col min="1" max="12" width="8.125" style="2"/>
    <col min="13" max="13" width="4.375" style="1" customWidth="1"/>
    <col min="14" max="14" width="8.125" style="2"/>
    <col min="15" max="15" width="9.75" style="2" bestFit="1" customWidth="1"/>
    <col min="16" max="16" width="9" style="2" bestFit="1" customWidth="1"/>
    <col min="17" max="20" width="8.125" style="2"/>
    <col min="21" max="35" width="8.125" style="2" customWidth="1"/>
    <col min="36" max="36" width="3" style="1" customWidth="1"/>
    <col min="37" max="43" width="8.125" style="2" customWidth="1"/>
    <col min="44" max="44" width="8.125" style="3" customWidth="1"/>
    <col min="45" max="50" width="8.125" style="2" customWidth="1"/>
    <col min="51" max="51" width="8.125" style="3" customWidth="1"/>
    <col min="52" max="58" width="8.125" style="2" customWidth="1"/>
    <col min="59" max="59" width="3" style="1" customWidth="1"/>
    <col min="60" max="67" width="8.125" style="2"/>
    <col min="68" max="68" width="3" style="1" customWidth="1"/>
    <col min="69" max="16384" width="8.125" style="2"/>
  </cols>
  <sheetData>
    <row r="1" spans="2:75" x14ac:dyDescent="0.15">
      <c r="F1" s="96" t="s">
        <v>391</v>
      </c>
      <c r="G1" s="96" t="s">
        <v>9</v>
      </c>
      <c r="H1" s="4"/>
      <c r="I1" s="96" t="s">
        <v>10</v>
      </c>
      <c r="J1" s="96" t="s">
        <v>9</v>
      </c>
      <c r="K1" s="96" t="s">
        <v>11</v>
      </c>
      <c r="BR1" s="2" t="s">
        <v>266</v>
      </c>
    </row>
    <row r="2" spans="2:75" ht="13.5" customHeight="1" x14ac:dyDescent="0.15">
      <c r="F2" s="96"/>
      <c r="G2" s="96"/>
      <c r="H2" s="4"/>
      <c r="I2" s="96"/>
      <c r="J2" s="96"/>
      <c r="K2" s="96"/>
      <c r="P2" s="95" t="s">
        <v>394</v>
      </c>
      <c r="Q2" s="95"/>
      <c r="R2" s="95"/>
      <c r="S2" s="95"/>
      <c r="T2" s="95"/>
      <c r="W2" s="95" t="s">
        <v>395</v>
      </c>
      <c r="X2" s="95"/>
      <c r="Y2" s="95"/>
      <c r="Z2" s="95"/>
      <c r="AA2" s="95"/>
      <c r="AD2" s="95" t="s">
        <v>396</v>
      </c>
      <c r="AE2" s="95"/>
      <c r="AF2" s="95"/>
      <c r="AG2" s="95"/>
      <c r="AH2" s="95"/>
      <c r="AM2" s="95" t="s">
        <v>12</v>
      </c>
      <c r="AN2" s="95"/>
      <c r="AO2" s="95"/>
      <c r="AP2" s="95"/>
      <c r="AQ2" s="95"/>
      <c r="AT2" s="95" t="s">
        <v>13</v>
      </c>
      <c r="AU2" s="95"/>
      <c r="AV2" s="95"/>
      <c r="AW2" s="95"/>
      <c r="AX2" s="95"/>
      <c r="BA2" s="95" t="s">
        <v>14</v>
      </c>
      <c r="BB2" s="95"/>
      <c r="BC2" s="95"/>
      <c r="BD2" s="95"/>
      <c r="BE2" s="95"/>
      <c r="BJ2" s="95" t="s">
        <v>41</v>
      </c>
      <c r="BK2" s="95"/>
      <c r="BL2" s="95"/>
      <c r="BM2" s="95"/>
      <c r="BN2" s="95"/>
    </row>
    <row r="3" spans="2:75" ht="13.5" customHeight="1" x14ac:dyDescent="0.15">
      <c r="F3" s="2">
        <f>[1]节奏总纲!F3</f>
        <v>1</v>
      </c>
      <c r="G3" s="2">
        <f>[1]节奏总纲!G3</f>
        <v>7.1773462536293131E-2</v>
      </c>
      <c r="I3" s="2">
        <f>[1]节奏总纲!I3</f>
        <v>1</v>
      </c>
      <c r="J3" s="2">
        <f>[1]节奏总纲!J3</f>
        <v>7.4349177498517554E-3</v>
      </c>
      <c r="K3" s="2">
        <f>[1]节奏总纲!K3</f>
        <v>0.1</v>
      </c>
      <c r="N3" s="69" t="s">
        <v>123</v>
      </c>
      <c r="O3" s="2" t="s">
        <v>391</v>
      </c>
      <c r="P3" s="2" t="s">
        <v>0</v>
      </c>
      <c r="Q3" s="2" t="s">
        <v>3</v>
      </c>
      <c r="R3" s="2" t="s">
        <v>1</v>
      </c>
      <c r="S3" s="2" t="s">
        <v>4</v>
      </c>
      <c r="T3" s="2" t="s">
        <v>2</v>
      </c>
      <c r="V3" s="2" t="s">
        <v>391</v>
      </c>
      <c r="W3" s="2" t="s">
        <v>0</v>
      </c>
      <c r="X3" s="2" t="s">
        <v>3</v>
      </c>
      <c r="Y3" s="2" t="s">
        <v>1</v>
      </c>
      <c r="Z3" s="2" t="s">
        <v>4</v>
      </c>
      <c r="AA3" s="2" t="s">
        <v>2</v>
      </c>
      <c r="AC3" s="2" t="s">
        <v>15</v>
      </c>
      <c r="AD3" s="2" t="s">
        <v>0</v>
      </c>
      <c r="AE3" s="2" t="s">
        <v>3</v>
      </c>
      <c r="AF3" s="2" t="s">
        <v>1</v>
      </c>
      <c r="AG3" s="2" t="s">
        <v>4</v>
      </c>
      <c r="AH3" s="2" t="s">
        <v>2</v>
      </c>
      <c r="AL3" s="2" t="s">
        <v>10</v>
      </c>
      <c r="AM3" s="2" t="s">
        <v>0</v>
      </c>
      <c r="AN3" s="2" t="s">
        <v>3</v>
      </c>
      <c r="AO3" s="2" t="s">
        <v>1</v>
      </c>
      <c r="AP3" s="2" t="s">
        <v>4</v>
      </c>
      <c r="AQ3" s="2" t="s">
        <v>2</v>
      </c>
      <c r="AS3" s="2" t="s">
        <v>10</v>
      </c>
      <c r="AT3" s="2" t="s">
        <v>0</v>
      </c>
      <c r="AU3" s="2" t="s">
        <v>3</v>
      </c>
      <c r="AV3" s="2" t="s">
        <v>1</v>
      </c>
      <c r="AW3" s="2" t="s">
        <v>4</v>
      </c>
      <c r="AX3" s="2" t="s">
        <v>2</v>
      </c>
      <c r="AZ3" s="2" t="s">
        <v>15</v>
      </c>
      <c r="BA3" s="2" t="s">
        <v>0</v>
      </c>
      <c r="BB3" s="2" t="s">
        <v>3</v>
      </c>
      <c r="BC3" s="2" t="s">
        <v>1</v>
      </c>
      <c r="BD3" s="2" t="s">
        <v>4</v>
      </c>
      <c r="BE3" s="2" t="s">
        <v>2</v>
      </c>
      <c r="BI3" s="2" t="s">
        <v>42</v>
      </c>
      <c r="BJ3" s="2" t="s">
        <v>0</v>
      </c>
      <c r="BK3" s="2" t="s">
        <v>3</v>
      </c>
      <c r="BL3" s="2" t="s">
        <v>1</v>
      </c>
      <c r="BM3" s="2" t="s">
        <v>4</v>
      </c>
      <c r="BN3" s="2" t="s">
        <v>2</v>
      </c>
      <c r="BR3" s="2" t="s">
        <v>267</v>
      </c>
      <c r="BS3" s="2" t="s">
        <v>269</v>
      </c>
      <c r="BT3" s="2" t="s">
        <v>268</v>
      </c>
      <c r="BU3" s="2" t="s">
        <v>270</v>
      </c>
      <c r="BV3" s="2" t="s">
        <v>271</v>
      </c>
      <c r="BW3" s="2" t="s">
        <v>264</v>
      </c>
    </row>
    <row r="4" spans="2:75" x14ac:dyDescent="0.15">
      <c r="F4" s="2">
        <f>[1]节奏总纲!F4</f>
        <v>2</v>
      </c>
      <c r="G4" s="2">
        <f>[1]节奏总纲!G4</f>
        <v>0.1486983549970351</v>
      </c>
      <c r="I4" s="2">
        <f>[1]节奏总纲!I4</f>
        <v>2</v>
      </c>
      <c r="J4" s="2">
        <f>[1]节奏总纲!J4</f>
        <v>2.3963093307967063E-2</v>
      </c>
      <c r="K4" s="2">
        <f>[1]节奏总纲!K4</f>
        <v>0.15</v>
      </c>
      <c r="N4" s="2">
        <f>[1]节奏总纲!N4</f>
        <v>2</v>
      </c>
      <c r="O4" s="2">
        <f>[1]节奏总纲!O4</f>
        <v>1</v>
      </c>
      <c r="P4" s="2">
        <f>[1]节奏总纲!P4</f>
        <v>7.1773462536293131E-2</v>
      </c>
      <c r="Q4" s="2">
        <f>[1]节奏总纲!Q4</f>
        <v>5.9787294292732177E-2</v>
      </c>
      <c r="R4" s="2">
        <f>[1]节奏总纲!R4</f>
        <v>4.677476553490223E-2</v>
      </c>
      <c r="S4" s="2">
        <f>[1]节奏总纲!S4</f>
        <v>3.2585151991477081E-2</v>
      </c>
      <c r="T4" s="2">
        <f>[1]节奏总纲!T4</f>
        <v>1.7039020006115988E-2</v>
      </c>
      <c r="V4" s="2">
        <f>[1]节奏总纲!V4</f>
        <v>1</v>
      </c>
      <c r="W4" s="2">
        <f>[1]节奏总纲!W4</f>
        <v>7.1773462536293131E-2</v>
      </c>
      <c r="X4" s="2">
        <f>[1]节奏总纲!X4</f>
        <v>5.9787294292732177E-2</v>
      </c>
      <c r="Y4" s="2">
        <f>[1]节奏总纲!Y4</f>
        <v>4.677476553490223E-2</v>
      </c>
      <c r="Z4" s="2">
        <f>[1]节奏总纲!Z4</f>
        <v>3.2585151991477081E-2</v>
      </c>
      <c r="AA4" s="2">
        <f>[1]节奏总纲!AA4</f>
        <v>1.7039020006115988E-2</v>
      </c>
      <c r="AC4" s="2">
        <v>1</v>
      </c>
      <c r="AD4" s="2">
        <f>[1]节奏总纲!AD4</f>
        <v>10</v>
      </c>
      <c r="AE4" s="2">
        <f>[1]节奏总纲!AE4</f>
        <v>11.148446722089302</v>
      </c>
      <c r="AF4" s="2">
        <f>[1]节奏总纲!AF4</f>
        <v>12.761737853656415</v>
      </c>
      <c r="AG4" s="2">
        <f>[1]节奏总纲!AG4</f>
        <v>15.452231935206081</v>
      </c>
      <c r="AH4" s="2">
        <f>[1]节奏总纲!AH4</f>
        <v>21.291911942729964</v>
      </c>
      <c r="AL4" s="2">
        <f>[1]节奏总纲!AL4</f>
        <v>1</v>
      </c>
      <c r="AM4" s="2">
        <f>[1]节奏总纲!AM4</f>
        <v>7.4349177498517554E-3</v>
      </c>
      <c r="AN4" s="2">
        <f>[1]节奏总纲!AN4</f>
        <v>5.947934199881405E-3</v>
      </c>
      <c r="AO4" s="2">
        <f>[1]节奏总纲!AO4</f>
        <v>4.4609506499110529E-3</v>
      </c>
      <c r="AP4" s="2">
        <f>[1]节奏总纲!AP4</f>
        <v>2.9739670999407025E-3</v>
      </c>
      <c r="AQ4" s="2">
        <f>[1]节奏总纲!AQ4</f>
        <v>1.4869835499703513E-3</v>
      </c>
      <c r="AS4" s="2">
        <f>[1]节奏总纲!AS4</f>
        <v>1</v>
      </c>
      <c r="AT4" s="2">
        <f>[1]节奏总纲!AT4</f>
        <v>7.4349177498517554E-3</v>
      </c>
      <c r="AU4" s="2">
        <f>[1]节奏总纲!AU4</f>
        <v>5.947934199881405E-3</v>
      </c>
      <c r="AV4" s="2">
        <f>[1]节奏总纲!AV4</f>
        <v>4.4609506499110529E-3</v>
      </c>
      <c r="AW4" s="2">
        <f>[1]节奏总纲!AW4</f>
        <v>2.9739670999407025E-3</v>
      </c>
      <c r="AX4" s="2">
        <f>[1]节奏总纲!AX4</f>
        <v>1.4869835499703513E-3</v>
      </c>
      <c r="AY4" s="2"/>
      <c r="AZ4" s="2">
        <v>1</v>
      </c>
      <c r="BA4" s="2">
        <f>[1]节奏总纲!BA4</f>
        <v>11.296493250964016</v>
      </c>
      <c r="BB4" s="2">
        <f>[1]节奏总纲!BB4</f>
        <v>12.361596792946616</v>
      </c>
      <c r="BC4" s="2">
        <f>[1]节奏总纲!BC4</f>
        <v>13.798091195443488</v>
      </c>
      <c r="BD4" s="2">
        <f>[1]节奏总纲!BD4</f>
        <v>15.911635365458322</v>
      </c>
      <c r="BE4" s="2">
        <f>[1]节奏总纲!BE4</f>
        <v>19.707330185578734</v>
      </c>
      <c r="BI4" s="2">
        <v>1</v>
      </c>
      <c r="BJ4" s="2">
        <f>求节点($AL$4:$AL$83,AM$4:AM$83,('[1]功能-城建'!$BE6+'[1]功能-城建'!$BZ6)/2)</f>
        <v>1.5699005528909408E-2</v>
      </c>
      <c r="BK4" s="2">
        <f>求节点($AL$4:$AL$83,AN$4:AN$83,('[1]功能-城建'!$BE6+'[1]功能-城建'!$BZ6)/2)</f>
        <v>1.2559204423127529E-2</v>
      </c>
      <c r="BL4" s="2">
        <f>求节点($AL$4:$AL$83,AO$4:AO$83,('[1]功能-城建'!$BE6+'[1]功能-城建'!$BZ6)/2)</f>
        <v>9.4194033173456461E-3</v>
      </c>
      <c r="BM4" s="2">
        <f>求节点($AL$4:$AL$83,AP$4:AP$83,('[1]功能-城建'!$BE6+'[1]功能-城建'!$BZ6)/2)</f>
        <v>6.2796022115637644E-3</v>
      </c>
      <c r="BN4" s="2">
        <f>求节点($AL$4:$AL$83,AQ$4:AQ$83,('[1]功能-城建'!$BE6+'[1]功能-城建'!$BZ6)/2)</f>
        <v>3.1398011057818822E-3</v>
      </c>
      <c r="BR4" s="2">
        <v>1</v>
      </c>
      <c r="BS4" s="2">
        <f>'[1]功能-城建'!O6</f>
        <v>1</v>
      </c>
      <c r="BT4" s="2">
        <f>'[1]功能-城建'!P6</f>
        <v>1</v>
      </c>
      <c r="BU4" s="2">
        <f>'[1]功能-城建'!Q6</f>
        <v>1</v>
      </c>
      <c r="BV4" s="2">
        <f>'[1]功能-城建'!R6</f>
        <v>0</v>
      </c>
      <c r="BW4" s="2">
        <f>SUM(BS4:BV4)</f>
        <v>3</v>
      </c>
    </row>
    <row r="5" spans="2:75" x14ac:dyDescent="0.15">
      <c r="F5" s="2">
        <f>[1]节奏总纲!F5</f>
        <v>3</v>
      </c>
      <c r="G5" s="2">
        <f>[1]节奏总纲!G5</f>
        <v>0.23114441334491631</v>
      </c>
      <c r="I5" s="2">
        <f>[1]节奏总纲!I5</f>
        <v>3</v>
      </c>
      <c r="J5" s="2">
        <f>[1]节奏总纲!J5</f>
        <v>5.1571656651039799E-2</v>
      </c>
      <c r="K5" s="2">
        <f>[1]节奏总纲!K5</f>
        <v>0.2</v>
      </c>
      <c r="N5" s="2">
        <f>[1]节奏总纲!N5</f>
        <v>4</v>
      </c>
      <c r="O5" s="2">
        <f>[1]节奏总纲!O5</f>
        <v>2</v>
      </c>
      <c r="P5" s="2">
        <f>[1]节奏总纲!P5</f>
        <v>0.1486983549970351</v>
      </c>
      <c r="Q5" s="2">
        <f>[1]节奏总纲!Q5</f>
        <v>0.12505531655250651</v>
      </c>
      <c r="R5" s="2">
        <f>[1]节奏总纲!R5</f>
        <v>9.883979656652922E-2</v>
      </c>
      <c r="S5" s="2">
        <f>[1]节奏总纲!S5</f>
        <v>6.9828747506607683E-2</v>
      </c>
      <c r="T5" s="2">
        <f>[1]节奏总纲!T5</f>
        <v>3.7085369736260552E-2</v>
      </c>
      <c r="V5" s="2">
        <f>[1]节奏总纲!V5</f>
        <v>2</v>
      </c>
      <c r="W5" s="2">
        <f>[1]节奏总纲!W5</f>
        <v>7.6924892460741967E-2</v>
      </c>
      <c r="X5" s="2">
        <f>[1]节奏总纲!X5</f>
        <v>6.5268022259774336E-2</v>
      </c>
      <c r="Y5" s="2">
        <f>[1]节奏总纲!Y5</f>
        <v>5.206503103162699E-2</v>
      </c>
      <c r="Z5" s="2">
        <f>[1]节奏总纲!Z5</f>
        <v>3.7243595515130602E-2</v>
      </c>
      <c r="AA5" s="2">
        <f>[1]节奏总纲!AA5</f>
        <v>2.0046349730144564E-2</v>
      </c>
      <c r="AC5" s="2">
        <v>2</v>
      </c>
      <c r="AD5" s="2">
        <f>[1]节奏总纲!AD5</f>
        <v>15.845161563010114</v>
      </c>
      <c r="AE5" s="2">
        <f>[1]节奏总纲!AE5</f>
        <v>17.271997130667014</v>
      </c>
      <c r="AF5" s="2">
        <f>[1]节奏总纲!AF5</f>
        <v>19.263096801323076</v>
      </c>
      <c r="AG5" s="2">
        <f>[1]节奏总纲!AG5</f>
        <v>22.536681597650272</v>
      </c>
      <c r="AH5" s="2">
        <f>[1]节奏总纲!AH5</f>
        <v>29.386000042029625</v>
      </c>
      <c r="AL5" s="2">
        <f>[1]节奏总纲!AL5</f>
        <v>2</v>
      </c>
      <c r="AM5" s="2">
        <f>[1]节奏总纲!AM5</f>
        <v>2.3963093307967063E-2</v>
      </c>
      <c r="AN5" s="2">
        <f>[1]节奏总纲!AN5</f>
        <v>1.9170474646373652E-2</v>
      </c>
      <c r="AO5" s="2">
        <f>[1]节奏总纲!AO5</f>
        <v>1.4377855984780237E-2</v>
      </c>
      <c r="AP5" s="2">
        <f>[1]节奏总纲!AP5</f>
        <v>9.5852373231868262E-3</v>
      </c>
      <c r="AQ5" s="2">
        <f>[1]节奏总纲!AQ5</f>
        <v>4.7926186615934131E-3</v>
      </c>
      <c r="AS5" s="2">
        <f>[1]节奏总纲!AS5</f>
        <v>2</v>
      </c>
      <c r="AT5" s="2">
        <f>[1]节奏总纲!AT5</f>
        <v>1.6528175558115307E-2</v>
      </c>
      <c r="AU5" s="2">
        <f>[1]节奏总纲!AU5</f>
        <v>1.3222540446492247E-2</v>
      </c>
      <c r="AV5" s="2">
        <f>[1]节奏总纲!AV5</f>
        <v>9.9169053348691846E-3</v>
      </c>
      <c r="AW5" s="2">
        <f>[1]节奏总纲!AW5</f>
        <v>6.6112702232461237E-3</v>
      </c>
      <c r="AX5" s="2">
        <f>[1]节奏总纲!AX5</f>
        <v>3.3056351116230618E-3</v>
      </c>
      <c r="AY5" s="2"/>
      <c r="AZ5" s="2">
        <v>2</v>
      </c>
      <c r="BA5" s="2">
        <f>[1]节奏总纲!BA5</f>
        <v>14.729965238833779</v>
      </c>
      <c r="BB5" s="2">
        <f>[1]节奏总纲!BB5</f>
        <v>15.911635365458322</v>
      </c>
      <c r="BC5" s="2">
        <f>[1]节奏总纲!BC5</f>
        <v>17.448850811924295</v>
      </c>
      <c r="BD5" s="2">
        <f>[1]节奏总纲!BD5</f>
        <v>19.707330185578734</v>
      </c>
      <c r="BE5" s="2">
        <f>[1]节奏总纲!BE5</f>
        <v>23.710496742673982</v>
      </c>
      <c r="BI5" s="2">
        <v>2</v>
      </c>
      <c r="BJ5" s="2">
        <f>求节点($AL$4:$AL$83,AM$4:AM$83,('[1]功能-城建'!$BE7+'[1]功能-城建'!$BZ7)/2)</f>
        <v>0.12131882041201551</v>
      </c>
      <c r="BK5" s="2">
        <f>求节点($AL$4:$AL$83,AN$4:AN$83,('[1]功能-城建'!$BE7+'[1]功能-城建'!$BZ7)/2)</f>
        <v>9.7055056329612421E-2</v>
      </c>
      <c r="BL5" s="2">
        <f>求节点($AL$4:$AL$83,AO$4:AO$83,('[1]功能-城建'!$BE7+'[1]功能-城建'!$BZ7)/2)</f>
        <v>7.2791292247209302E-2</v>
      </c>
      <c r="BM5" s="2">
        <f>求节点($AL$4:$AL$83,AP$4:AP$83,('[1]功能-城建'!$BE7+'[1]功能-城建'!$BZ7)/2)</f>
        <v>4.8527528164806211E-2</v>
      </c>
      <c r="BN5" s="2">
        <f>求节点($AL$4:$AL$83,AQ$4:AQ$83,('[1]功能-城建'!$BE7+'[1]功能-城建'!$BZ7)/2)</f>
        <v>2.4263764082403105E-2</v>
      </c>
      <c r="BR5" s="2">
        <v>2</v>
      </c>
      <c r="BS5" s="2">
        <f>'[1]功能-城建'!O7</f>
        <v>1</v>
      </c>
      <c r="BT5" s="2">
        <f>'[1]功能-城建'!P7</f>
        <v>2</v>
      </c>
      <c r="BU5" s="2">
        <f>'[1]功能-城建'!Q7</f>
        <v>1</v>
      </c>
      <c r="BV5" s="2">
        <f>'[1]功能-城建'!R7</f>
        <v>0</v>
      </c>
      <c r="BW5" s="2">
        <f t="shared" ref="BW5:BW53" si="0">SUM(BS5:BV5)</f>
        <v>4</v>
      </c>
    </row>
    <row r="6" spans="2:75" x14ac:dyDescent="0.15">
      <c r="B6" s="95" t="s">
        <v>397</v>
      </c>
      <c r="C6" s="95"/>
      <c r="D6" s="95"/>
      <c r="F6" s="2">
        <f>[1]节奏总纲!F6</f>
        <v>4</v>
      </c>
      <c r="G6" s="2">
        <f>[1]节奏总纲!G6</f>
        <v>0.3195079107728942</v>
      </c>
      <c r="I6" s="2">
        <f>[1]节奏总纲!I6</f>
        <v>4</v>
      </c>
      <c r="J6" s="2">
        <f>[1]节奏总纲!J6</f>
        <v>9.2637640824031031E-2</v>
      </c>
      <c r="K6" s="2">
        <f>[1]节奏总纲!K6</f>
        <v>0.25</v>
      </c>
      <c r="N6" s="2">
        <f>[1]节奏总纲!N6</f>
        <v>6</v>
      </c>
      <c r="O6" s="2">
        <f>[1]节奏总纲!O6</f>
        <v>3</v>
      </c>
      <c r="P6" s="2">
        <f>[1]节奏总纲!P6</f>
        <v>0.23114441334491631</v>
      </c>
      <c r="Q6" s="2">
        <f>[1]节奏总纲!Q6</f>
        <v>0.19582554698581309</v>
      </c>
      <c r="R6" s="2">
        <f>[1]节奏总纲!R6</f>
        <v>0.15616116565582547</v>
      </c>
      <c r="S6" s="2">
        <f>[1]节奏总纲!S6</f>
        <v>0.11120357726023924</v>
      </c>
      <c r="T6" s="2">
        <f>[1]节奏总纲!T6</f>
        <v>5.9380999788309005E-2</v>
      </c>
      <c r="V6" s="2">
        <f>[1]节奏总纲!V6</f>
        <v>3</v>
      </c>
      <c r="W6" s="2">
        <f>[1]节奏总纲!W6</f>
        <v>8.2446058347881213E-2</v>
      </c>
      <c r="X6" s="2">
        <f>[1]节奏总纲!X6</f>
        <v>7.0770230433306575E-2</v>
      </c>
      <c r="Y6" s="2">
        <f>[1]节奏总纲!Y6</f>
        <v>5.7321369089296248E-2</v>
      </c>
      <c r="Z6" s="2">
        <f>[1]节奏总纲!Z6</f>
        <v>4.1374829753631562E-2</v>
      </c>
      <c r="AA6" s="2">
        <f>[1]节奏总纲!AA6</f>
        <v>2.2295630052048453E-2</v>
      </c>
      <c r="AC6" s="2">
        <v>3</v>
      </c>
      <c r="AD6" s="2">
        <f>[1]节奏总纲!AD6</f>
        <v>20</v>
      </c>
      <c r="AE6" s="2">
        <f>[1]节奏总纲!AE6</f>
        <v>21.543844702365945</v>
      </c>
      <c r="AF6" s="2">
        <f>[1]节奏总纲!AF6</f>
        <v>23.734615677065324</v>
      </c>
      <c r="AG6" s="2">
        <f>[1]节奏总纲!AG6</f>
        <v>27.324610510337703</v>
      </c>
      <c r="AH6" s="2">
        <f>[1]节奏总纲!AH6</f>
        <v>34.517938607173015</v>
      </c>
      <c r="AL6" s="2">
        <f>[1]节奏总纲!AL6</f>
        <v>3</v>
      </c>
      <c r="AM6" s="2">
        <f>[1]节奏总纲!AM6</f>
        <v>5.1571656651039799E-2</v>
      </c>
      <c r="AN6" s="2">
        <f>[1]节奏总纲!AN6</f>
        <v>4.1257325320831845E-2</v>
      </c>
      <c r="AO6" s="2">
        <f>[1]节奏总纲!AO6</f>
        <v>3.0942993990623877E-2</v>
      </c>
      <c r="AP6" s="2">
        <f>[1]节奏总纲!AP6</f>
        <v>2.0628662660415922E-2</v>
      </c>
      <c r="AQ6" s="2">
        <f>[1]节奏总纲!AQ6</f>
        <v>1.0314331330207961E-2</v>
      </c>
      <c r="AS6" s="2">
        <f>[1]节奏总纲!AS6</f>
        <v>3</v>
      </c>
      <c r="AT6" s="2">
        <f>[1]节奏总纲!AT6</f>
        <v>2.7608563343072736E-2</v>
      </c>
      <c r="AU6" s="2">
        <f>[1]节奏总纲!AU6</f>
        <v>2.2086850674458192E-2</v>
      </c>
      <c r="AV6" s="2">
        <f>[1]节奏总纲!AV6</f>
        <v>1.6565138005843638E-2</v>
      </c>
      <c r="AW6" s="2">
        <f>[1]节奏总纲!AW6</f>
        <v>1.1043425337229096E-2</v>
      </c>
      <c r="AX6" s="2">
        <f>[1]节奏总纲!AX6</f>
        <v>5.5217126686145481E-3</v>
      </c>
      <c r="AY6" s="2"/>
      <c r="AZ6" s="2">
        <v>3</v>
      </c>
      <c r="BA6" s="2">
        <f>[1]节奏总纲!BA6</f>
        <v>16.888397947066121</v>
      </c>
      <c r="BB6" s="2">
        <f>[1]节奏总纲!BB6</f>
        <v>18.108391417375849</v>
      </c>
      <c r="BC6" s="2">
        <f>[1]节奏总纲!BC6</f>
        <v>19.707330185578734</v>
      </c>
      <c r="BD6" s="2">
        <f>[1]节奏总纲!BD6</f>
        <v>22.041972908628715</v>
      </c>
      <c r="BE6" s="2">
        <f>[1]节奏总纲!BE6</f>
        <v>26.127796402772656</v>
      </c>
      <c r="BI6" s="2">
        <v>3</v>
      </c>
      <c r="BJ6" s="2">
        <f>求节点($AL$4:$AL$83,AM$4:AM$83,('[1]功能-城建'!$BE8+'[1]功能-城建'!$BZ8)/2)</f>
        <v>0.49875373808340068</v>
      </c>
      <c r="BK6" s="2">
        <f>求节点($AL$4:$AL$83,AN$4:AN$83,('[1]功能-城建'!$BE8+'[1]功能-城建'!$BZ8)/2)</f>
        <v>0.39900299046672055</v>
      </c>
      <c r="BL6" s="2">
        <f>求节点($AL$4:$AL$83,AO$4:AO$83,('[1]功能-城建'!$BE8+'[1]功能-城建'!$BZ8)/2)</f>
        <v>0.29925224285004037</v>
      </c>
      <c r="BM6" s="2">
        <f>求节点($AL$4:$AL$83,AP$4:AP$83,('[1]功能-城建'!$BE8+'[1]功能-城建'!$BZ8)/2)</f>
        <v>0.19950149523336028</v>
      </c>
      <c r="BN6" s="2">
        <f>求节点($AL$4:$AL$83,AQ$4:AQ$83,('[1]功能-城建'!$BE8+'[1]功能-城建'!$BZ8)/2)</f>
        <v>9.9750747616680138E-2</v>
      </c>
      <c r="BR6" s="2">
        <v>3</v>
      </c>
      <c r="BS6" s="2">
        <f>'[1]功能-城建'!O8</f>
        <v>2</v>
      </c>
      <c r="BT6" s="2">
        <f>'[1]功能-城建'!P8</f>
        <v>2</v>
      </c>
      <c r="BU6" s="2">
        <f>'[1]功能-城建'!Q8</f>
        <v>1</v>
      </c>
      <c r="BV6" s="2">
        <f>'[1]功能-城建'!R8</f>
        <v>0</v>
      </c>
      <c r="BW6" s="2">
        <f t="shared" si="0"/>
        <v>5</v>
      </c>
    </row>
    <row r="7" spans="2:75" x14ac:dyDescent="0.15">
      <c r="B7" s="2" t="s">
        <v>391</v>
      </c>
      <c r="C7" s="2" t="s">
        <v>16</v>
      </c>
      <c r="D7" s="2" t="s">
        <v>17</v>
      </c>
      <c r="F7" s="2">
        <f>[1]节奏总纲!F7</f>
        <v>5</v>
      </c>
      <c r="G7" s="2">
        <f>[1]节奏总纲!G7</f>
        <v>0.41421356237309515</v>
      </c>
      <c r="I7" s="2">
        <f>[1]节奏总纲!I7</f>
        <v>5</v>
      </c>
      <c r="J7" s="2">
        <f>[1]节奏总纲!J7</f>
        <v>0.15</v>
      </c>
      <c r="K7" s="2">
        <f>[1]节奏总纲!K7</f>
        <v>0.3</v>
      </c>
      <c r="N7" s="2">
        <f>[1]节奏总纲!N7</f>
        <v>8</v>
      </c>
      <c r="O7" s="2">
        <f>[1]节奏总纲!O7</f>
        <v>4</v>
      </c>
      <c r="P7" s="2">
        <f>[1]节奏总纲!P7</f>
        <v>0.3195079107728942</v>
      </c>
      <c r="Q7" s="2">
        <f>[1]节奏总纲!Q7</f>
        <v>0.2719651336498875</v>
      </c>
      <c r="R7" s="2">
        <f>[1]节奏总纲!R7</f>
        <v>0.21816000147573214</v>
      </c>
      <c r="S7" s="2">
        <f>[1]节奏总纲!S7</f>
        <v>0.15607961441255883</v>
      </c>
      <c r="T7" s="2">
        <f>[1]节奏总纲!T7</f>
        <v>8.4062531324348461E-2</v>
      </c>
      <c r="V7" s="2">
        <f>[1]节奏总纲!V7</f>
        <v>4</v>
      </c>
      <c r="W7" s="2">
        <f>[1]节奏总纲!W7</f>
        <v>8.8363497427977888E-2</v>
      </c>
      <c r="X7" s="2">
        <f>[1]节奏总纲!X7</f>
        <v>7.6139586664074416E-2</v>
      </c>
      <c r="Y7" s="2">
        <f>[1]节奏总纲!Y7</f>
        <v>6.1998835819906672E-2</v>
      </c>
      <c r="Z7" s="2">
        <f>[1]节奏总纲!Z7</f>
        <v>4.4876037152319581E-2</v>
      </c>
      <c r="AA7" s="2">
        <f>[1]节奏总纲!AA7</f>
        <v>2.4681531536039455E-2</v>
      </c>
      <c r="AC7" s="2">
        <v>4</v>
      </c>
      <c r="AD7" s="2">
        <f>[1]节奏总纲!AD7</f>
        <v>23.213386604241784</v>
      </c>
      <c r="AE7" s="2">
        <f>[1]节奏总纲!AE7</f>
        <v>24.836966034810484</v>
      </c>
      <c r="AF7" s="2">
        <f>[1]节奏总纲!AF7</f>
        <v>27.155717181399513</v>
      </c>
      <c r="AG7" s="2">
        <f>[1]节奏总纲!AG7</f>
        <v>30.831257561377125</v>
      </c>
      <c r="AH7" s="2">
        <f>[1]节奏总纲!AH7</f>
        <v>38.431365705145346</v>
      </c>
      <c r="AL7" s="2">
        <f>[1]节奏总纲!AL7</f>
        <v>4</v>
      </c>
      <c r="AM7" s="2">
        <f>[1]节奏总纲!AM7</f>
        <v>9.2637640824031031E-2</v>
      </c>
      <c r="AN7" s="2">
        <f>[1]节奏总纲!AN7</f>
        <v>7.4110112659224833E-2</v>
      </c>
      <c r="AO7" s="2">
        <f>[1]节奏总纲!AO7</f>
        <v>5.5582584494418615E-2</v>
      </c>
      <c r="AP7" s="2">
        <f>[1]节奏总纲!AP7</f>
        <v>3.7055056329612417E-2</v>
      </c>
      <c r="AQ7" s="2">
        <f>[1]节奏总纲!AQ7</f>
        <v>1.8527528164806208E-2</v>
      </c>
      <c r="AS7" s="2">
        <f>[1]节奏总纲!AS7</f>
        <v>4</v>
      </c>
      <c r="AT7" s="2">
        <f>[1]节奏总纲!AT7</f>
        <v>4.1065984172991232E-2</v>
      </c>
      <c r="AU7" s="2">
        <f>[1]节奏总纲!AU7</f>
        <v>3.2852787338392989E-2</v>
      </c>
      <c r="AV7" s="2">
        <f>[1]节奏总纲!AV7</f>
        <v>2.4639590503794738E-2</v>
      </c>
      <c r="AW7" s="2">
        <f>[1]节奏总纲!AW7</f>
        <v>1.6426393669196494E-2</v>
      </c>
      <c r="AX7" s="2">
        <f>[1]节奏总纲!AX7</f>
        <v>8.2131968345982471E-3</v>
      </c>
      <c r="AY7" s="2"/>
      <c r="AZ7" s="2">
        <v>4</v>
      </c>
      <c r="BA7" s="2">
        <f>[1]节奏总纲!BA7</f>
        <v>18.453550676044042</v>
      </c>
      <c r="BB7" s="2">
        <f>[1]节奏总纲!BB7</f>
        <v>19.707330185578734</v>
      </c>
      <c r="BC7" s="2">
        <f>[1]节奏总纲!BC7</f>
        <v>21.34613466141565</v>
      </c>
      <c r="BD7" s="2">
        <f>[1]节奏总纲!BD7</f>
        <v>23.710496742673982</v>
      </c>
      <c r="BE7" s="2">
        <f>[1]节奏总纲!BE7</f>
        <v>27.863030247590562</v>
      </c>
      <c r="BI7" s="2">
        <v>4</v>
      </c>
      <c r="BJ7" s="2">
        <f>求节点($AL$4:$AL$83,AM$4:AM$83,('[1]功能-城建'!$BE9+'[1]功能-城建'!$BZ9)/2)</f>
        <v>1.1550685436347259</v>
      </c>
      <c r="BK7" s="2">
        <f>求节点($AL$4:$AL$83,AN$4:AN$83,('[1]功能-城建'!$BE9+'[1]功能-城建'!$BZ9)/2)</f>
        <v>0.92405483490778073</v>
      </c>
      <c r="BL7" s="2">
        <f>求节点($AL$4:$AL$83,AO$4:AO$83,('[1]功能-城建'!$BE9+'[1]功能-城建'!$BZ9)/2)</f>
        <v>0.69304112618083547</v>
      </c>
      <c r="BM7" s="2">
        <f>求节点($AL$4:$AL$83,AP$4:AP$83,('[1]功能-城建'!$BE9+'[1]功能-城建'!$BZ9)/2)</f>
        <v>0.46202741745389037</v>
      </c>
      <c r="BN7" s="2">
        <f>求节点($AL$4:$AL$83,AQ$4:AQ$83,('[1]功能-城建'!$BE9+'[1]功能-城建'!$BZ9)/2)</f>
        <v>0.23101370872694518</v>
      </c>
      <c r="BR7" s="2">
        <v>4</v>
      </c>
      <c r="BS7" s="2">
        <f>'[1]功能-城建'!O9</f>
        <v>2</v>
      </c>
      <c r="BT7" s="2">
        <f>'[1]功能-城建'!P9</f>
        <v>2</v>
      </c>
      <c r="BU7" s="2">
        <f>'[1]功能-城建'!Q9</f>
        <v>2</v>
      </c>
      <c r="BV7" s="2">
        <f>'[1]功能-城建'!R9</f>
        <v>0</v>
      </c>
      <c r="BW7" s="2">
        <f t="shared" si="0"/>
        <v>6</v>
      </c>
    </row>
    <row r="8" spans="2:75" x14ac:dyDescent="0.15">
      <c r="B8" s="2">
        <f>[1]节奏总纲!B8</f>
        <v>10</v>
      </c>
      <c r="C8" s="2">
        <f>[1]节奏总纲!C8</f>
        <v>1</v>
      </c>
      <c r="D8" s="2">
        <f>[1]节奏总纲!D8</f>
        <v>1</v>
      </c>
      <c r="F8" s="2">
        <f>[1]节奏总纲!F8</f>
        <v>6</v>
      </c>
      <c r="G8" s="2">
        <f>[1]节奏总纲!G8</f>
        <v>0.51571656651039799</v>
      </c>
      <c r="I8" s="2">
        <f>[1]节奏总纲!I8</f>
        <v>6</v>
      </c>
      <c r="J8" s="2">
        <f>[1]节奏总纲!J8</f>
        <v>0.22055744069899194</v>
      </c>
      <c r="K8" s="2">
        <f>[1]节奏总纲!K8</f>
        <v>0.34</v>
      </c>
      <c r="N8" s="2">
        <f>[1]节奏总纲!N8</f>
        <v>10</v>
      </c>
      <c r="O8" s="2">
        <f>[1]节奏总纲!O8</f>
        <v>5</v>
      </c>
      <c r="P8" s="2">
        <f>[1]节奏总纲!P8</f>
        <v>0.41421356237309515</v>
      </c>
      <c r="Q8" s="2">
        <f>[1]节奏总纲!Q8</f>
        <v>0.35241289886702937</v>
      </c>
      <c r="R8" s="2">
        <f>[1]节奏总纲!R8</f>
        <v>0.28315639123824782</v>
      </c>
      <c r="S8" s="2">
        <f>[1]节奏总纲!S8</f>
        <v>0.20296464556281663</v>
      </c>
      <c r="T8" s="2">
        <f>[1]节奏总纲!T8</f>
        <v>0.10951806589144637</v>
      </c>
      <c r="V8" s="2">
        <f>[1]节奏总纲!V8</f>
        <v>5</v>
      </c>
      <c r="W8" s="2">
        <f>[1]节奏总纲!W8</f>
        <v>9.4705651600200946E-2</v>
      </c>
      <c r="X8" s="2">
        <f>[1]节奏总纲!X8</f>
        <v>8.0447765217141864E-2</v>
      </c>
      <c r="Y8" s="2">
        <f>[1]节奏总纲!Y8</f>
        <v>6.4996389762515677E-2</v>
      </c>
      <c r="Z8" s="2">
        <f>[1]节奏总纲!Z8</f>
        <v>4.68850311502578E-2</v>
      </c>
      <c r="AA8" s="2">
        <f>[1]节奏总纲!AA8</f>
        <v>2.5455534567097912E-2</v>
      </c>
      <c r="AC8" s="2">
        <v>5</v>
      </c>
      <c r="AD8" s="2">
        <f>[1]节奏总纲!AD8</f>
        <v>25.845161563010112</v>
      </c>
      <c r="AE8" s="2">
        <f>[1]节奏总纲!AE8</f>
        <v>27.525245270311611</v>
      </c>
      <c r="AF8" s="2">
        <f>[1]节奏总纲!AF8</f>
        <v>29.892344464157688</v>
      </c>
      <c r="AG8" s="2">
        <f>[1]节奏总纲!AG8</f>
        <v>33.672145166817529</v>
      </c>
      <c r="AH8" s="2">
        <f>[1]节奏总纲!AH8</f>
        <v>41.359260538726978</v>
      </c>
      <c r="AL8" s="2">
        <f>[1]节奏总纲!AL8</f>
        <v>5</v>
      </c>
      <c r="AM8" s="2">
        <f>[1]节奏总纲!AM8</f>
        <v>0.15</v>
      </c>
      <c r="AN8" s="2">
        <f>[1]节奏总纲!AN8</f>
        <v>0.12</v>
      </c>
      <c r="AO8" s="2">
        <f>[1]节奏总纲!AO8</f>
        <v>0.09</v>
      </c>
      <c r="AP8" s="2">
        <f>[1]节奏总纲!AP8</f>
        <v>0.06</v>
      </c>
      <c r="AQ8" s="2">
        <f>[1]节奏总纲!AQ8</f>
        <v>0.03</v>
      </c>
      <c r="AS8" s="2">
        <f>[1]节奏总纲!AS8</f>
        <v>5</v>
      </c>
      <c r="AT8" s="2">
        <f>[1]节奏总纲!AT8</f>
        <v>5.7362359175968963E-2</v>
      </c>
      <c r="AU8" s="2">
        <f>[1]节奏总纲!AU8</f>
        <v>4.5889887340775162E-2</v>
      </c>
      <c r="AV8" s="2">
        <f>[1]节奏总纲!AV8</f>
        <v>3.4417415505581382E-2</v>
      </c>
      <c r="AW8" s="2">
        <f>[1]节奏总纲!AW8</f>
        <v>2.2944943670387581E-2</v>
      </c>
      <c r="AX8" s="2">
        <f>[1]节奏总纲!AX8</f>
        <v>1.1472471835193791E-2</v>
      </c>
      <c r="AY8" s="2"/>
      <c r="AZ8" s="2">
        <v>5</v>
      </c>
      <c r="BA8" s="2">
        <f>[1]节奏总纲!BA8</f>
        <v>19.707330185578734</v>
      </c>
      <c r="BB8" s="2">
        <f>[1]节奏总纲!BB8</f>
        <v>20.993539484876777</v>
      </c>
      <c r="BC8" s="2">
        <f>[1]节奏总纲!BC8</f>
        <v>22.639743033177162</v>
      </c>
      <c r="BD8" s="2">
        <f>[1]节奏总纲!BD8</f>
        <v>25.044229735272328</v>
      </c>
      <c r="BE8" s="2">
        <f>[1]节奏总纲!BE8</f>
        <v>29.216428548527322</v>
      </c>
      <c r="BI8" s="2">
        <v>5</v>
      </c>
      <c r="BJ8" s="2">
        <f>求节点($AL$4:$AL$83,AM$4:AM$83,('[1]功能-城建'!$BE10+'[1]功能-城建'!$BZ10)/2)</f>
        <v>1.9148386534235038</v>
      </c>
      <c r="BK8" s="2">
        <f>求节点($AL$4:$AL$83,AN$4:AN$83,('[1]功能-城建'!$BE10+'[1]功能-城建'!$BZ10)/2)</f>
        <v>1.5318709227388032</v>
      </c>
      <c r="BL8" s="2">
        <f>求节点($AL$4:$AL$83,AO$4:AO$83,('[1]功能-城建'!$BE10+'[1]功能-城建'!$BZ10)/2)</f>
        <v>1.1489031920541022</v>
      </c>
      <c r="BM8" s="2">
        <f>求节点($AL$4:$AL$83,AP$4:AP$83,('[1]功能-城建'!$BE10+'[1]功能-城建'!$BZ10)/2)</f>
        <v>0.7659354613694016</v>
      </c>
      <c r="BN8" s="2">
        <f>求节点($AL$4:$AL$83,AQ$4:AQ$83,('[1]功能-城建'!$BE10+'[1]功能-城建'!$BZ10)/2)</f>
        <v>0.3829677306847008</v>
      </c>
      <c r="BR8" s="2">
        <v>5</v>
      </c>
      <c r="BS8" s="2">
        <f>'[1]功能-城建'!O10</f>
        <v>2</v>
      </c>
      <c r="BT8" s="2">
        <f>'[1]功能-城建'!P10</f>
        <v>2</v>
      </c>
      <c r="BU8" s="2">
        <f>'[1]功能-城建'!Q10</f>
        <v>2</v>
      </c>
      <c r="BV8" s="2">
        <f>'[1]功能-城建'!R10</f>
        <v>0</v>
      </c>
      <c r="BW8" s="2">
        <f t="shared" si="0"/>
        <v>6</v>
      </c>
    </row>
    <row r="9" spans="2:75" x14ac:dyDescent="0.15">
      <c r="B9" s="2">
        <f>[1]节奏总纲!B9</f>
        <v>20</v>
      </c>
      <c r="C9" s="2">
        <f>[1]节奏总纲!C9</f>
        <v>3</v>
      </c>
      <c r="D9" s="2">
        <f>[1]节奏总纲!D9</f>
        <v>2</v>
      </c>
      <c r="F9" s="2">
        <f>[1]节奏总纲!F9</f>
        <v>7</v>
      </c>
      <c r="G9" s="2">
        <f>[1]节奏总纲!G9</f>
        <v>0.62450479271247095</v>
      </c>
      <c r="I9" s="2">
        <f>[1]节奏总纲!I9</f>
        <v>7</v>
      </c>
      <c r="J9" s="2">
        <f>[1]节奏总纲!J9</f>
        <v>0.31141300609369982</v>
      </c>
      <c r="K9" s="2">
        <f>[1]节奏总纲!K9</f>
        <v>0.38</v>
      </c>
      <c r="N9" s="2">
        <f>[1]节奏总纲!N9</f>
        <v>12</v>
      </c>
      <c r="O9" s="2">
        <f>[1]节奏总纲!O9</f>
        <v>6</v>
      </c>
      <c r="P9" s="2">
        <f>[1]节奏总纲!P9</f>
        <v>0.51571656651039799</v>
      </c>
      <c r="Q9" s="2">
        <f>[1]节奏总纲!Q9</f>
        <v>0.43939051466685908</v>
      </c>
      <c r="R9" s="2">
        <f>[1]节奏总纲!R9</f>
        <v>0.35336899137292471</v>
      </c>
      <c r="S9" s="2">
        <f>[1]节奏总纲!S9</f>
        <v>0.25440298225957936</v>
      </c>
      <c r="T9" s="2">
        <f>[1]节奏总纲!T9</f>
        <v>0.13836675479473978</v>
      </c>
      <c r="V9" s="2">
        <f>[1]节奏总纲!V9</f>
        <v>6</v>
      </c>
      <c r="W9" s="2">
        <f>[1]节奏总纲!W9</f>
        <v>0.10150300413730284</v>
      </c>
      <c r="X9" s="2">
        <f>[1]节奏总纲!X9</f>
        <v>8.6977615799829711E-2</v>
      </c>
      <c r="Y9" s="2">
        <f>[1]节奏总纲!Y9</f>
        <v>7.0212600134676895E-2</v>
      </c>
      <c r="Z9" s="2">
        <f>[1]节奏总纲!Z9</f>
        <v>5.1438336696762732E-2</v>
      </c>
      <c r="AA9" s="2">
        <f>[1]节奏总纲!AA9</f>
        <v>2.884868890329341E-2</v>
      </c>
      <c r="AC9" s="2">
        <v>6</v>
      </c>
      <c r="AD9" s="2">
        <f>[1]节奏总纲!AD9</f>
        <v>28.071211008105138</v>
      </c>
      <c r="AE9" s="2">
        <f>[1]节奏总纲!AE9</f>
        <v>29.78183527117605</v>
      </c>
      <c r="AF9" s="2">
        <f>[1]节奏总纲!AF9</f>
        <v>32.202183458664891</v>
      </c>
      <c r="AG9" s="2">
        <f>[1]节奏总纲!AG9</f>
        <v>36.067019846099676</v>
      </c>
      <c r="AH9" s="2">
        <f>[1]节奏总纲!AH9</f>
        <v>43.870275262019007</v>
      </c>
      <c r="AL9" s="2">
        <f>[1]节奏总纲!AL9</f>
        <v>6</v>
      </c>
      <c r="AM9" s="2">
        <f>[1]节奏总纲!AM9</f>
        <v>0.22055744069899194</v>
      </c>
      <c r="AN9" s="2">
        <f>[1]节奏总纲!AN9</f>
        <v>0.17644595255919357</v>
      </c>
      <c r="AO9" s="2">
        <f>[1]节奏总纲!AO9</f>
        <v>0.13233446441939517</v>
      </c>
      <c r="AP9" s="2">
        <f>[1]节奏总纲!AP9</f>
        <v>8.8222976279596785E-2</v>
      </c>
      <c r="AQ9" s="2">
        <f>[1]节奏总纲!AQ9</f>
        <v>4.4111488139798392E-2</v>
      </c>
      <c r="AS9" s="2">
        <f>[1]节奏总纲!AS9</f>
        <v>6</v>
      </c>
      <c r="AT9" s="2">
        <f>[1]节奏总纲!AT9</f>
        <v>7.0557440698991947E-2</v>
      </c>
      <c r="AU9" s="2">
        <f>[1]节奏总纲!AU9</f>
        <v>5.6445952559193574E-2</v>
      </c>
      <c r="AV9" s="2">
        <f>[1]节奏总纲!AV9</f>
        <v>4.2334464419395174E-2</v>
      </c>
      <c r="AW9" s="2">
        <f>[1]节奏总纲!AW9</f>
        <v>2.8222976279596787E-2</v>
      </c>
      <c r="AX9" s="2">
        <f>[1]节奏总纲!AX9</f>
        <v>1.4111488139798394E-2</v>
      </c>
      <c r="AY9" s="2"/>
      <c r="AZ9" s="2">
        <v>6</v>
      </c>
      <c r="BA9" s="2">
        <f>[1]节奏总纲!BA9</f>
        <v>20.745154613657583</v>
      </c>
      <c r="BB9" s="2">
        <f>[1]节奏总纲!BB9</f>
        <v>22.041972908628715</v>
      </c>
      <c r="BC9" s="2">
        <f>[1]节奏总纲!BC9</f>
        <v>23.710496742673982</v>
      </c>
      <c r="BD9" s="2">
        <f>[1]节奏总纲!BD9</f>
        <v>26.127796402772656</v>
      </c>
      <c r="BE9" s="2">
        <f>[1]节奏总纲!BE9</f>
        <v>30.329493925593439</v>
      </c>
      <c r="BI9" s="2">
        <v>6</v>
      </c>
      <c r="BJ9" s="2">
        <f>求节点($AL$4:$AL$83,AM$4:AM$83,('[1]功能-城建'!$BE11+'[1]功能-城建'!$BZ11)/2)</f>
        <v>3.3647159935830295</v>
      </c>
      <c r="BK9" s="2">
        <f>求节点($AL$4:$AL$83,AN$4:AN$83,('[1]功能-城建'!$BE11+'[1]功能-城建'!$BZ11)/2)</f>
        <v>2.6917727948664236</v>
      </c>
      <c r="BL9" s="2">
        <f>求节点($AL$4:$AL$83,AO$4:AO$83,('[1]功能-城建'!$BE11+'[1]功能-城建'!$BZ11)/2)</f>
        <v>2.0188295961498177</v>
      </c>
      <c r="BM9" s="2">
        <f>求节点($AL$4:$AL$83,AP$4:AP$83,('[1]功能-城建'!$BE11+'[1]功能-城建'!$BZ11)/2)</f>
        <v>1.3458863974332118</v>
      </c>
      <c r="BN9" s="2">
        <f>求节点($AL$4:$AL$83,AQ$4:AQ$83,('[1]功能-城建'!$BE11+'[1]功能-城建'!$BZ11)/2)</f>
        <v>0.67294319871660591</v>
      </c>
      <c r="BR9" s="2">
        <v>6</v>
      </c>
      <c r="BS9" s="2">
        <f>'[1]功能-城建'!O11</f>
        <v>2</v>
      </c>
      <c r="BT9" s="2">
        <f>'[1]功能-城建'!P11</f>
        <v>3</v>
      </c>
      <c r="BU9" s="2">
        <f>'[1]功能-城建'!Q11</f>
        <v>2</v>
      </c>
      <c r="BV9" s="2">
        <f>'[1]功能-城建'!R11</f>
        <v>1</v>
      </c>
      <c r="BW9" s="2">
        <f t="shared" si="0"/>
        <v>8</v>
      </c>
    </row>
    <row r="10" spans="2:75" x14ac:dyDescent="0.15">
      <c r="B10" s="2">
        <f>[1]节奏总纲!B10</f>
        <v>30</v>
      </c>
      <c r="C10" s="2">
        <f>[1]节奏总纲!C10</f>
        <v>7</v>
      </c>
      <c r="D10" s="2">
        <f>[1]节奏总纲!D10</f>
        <v>4</v>
      </c>
      <c r="F10" s="2">
        <f>[1]节奏总纲!F10</f>
        <v>8</v>
      </c>
      <c r="G10" s="2">
        <f>[1]节奏总纲!G10</f>
        <v>0.74110112659224825</v>
      </c>
      <c r="I10" s="2">
        <f>[1]节奏总纲!I10</f>
        <v>8</v>
      </c>
      <c r="J10" s="2">
        <f>[1]节奏总纲!J10</f>
        <v>0.42660095793436714</v>
      </c>
      <c r="K10" s="2">
        <f>[1]节奏总纲!K10</f>
        <v>0.42</v>
      </c>
      <c r="N10" s="2">
        <f>[1]节奏总纲!N10</f>
        <v>14</v>
      </c>
      <c r="O10" s="2">
        <f>[1]节奏总纲!O10</f>
        <v>7</v>
      </c>
      <c r="P10" s="2">
        <f>[1]节奏总纲!P10</f>
        <v>0.62450479271247095</v>
      </c>
      <c r="Q10" s="2">
        <f>[1]节奏总纲!Q10</f>
        <v>0.53413894920697635</v>
      </c>
      <c r="R10" s="2">
        <f>[1]节奏总纲!R10</f>
        <v>0.43072095553379119</v>
      </c>
      <c r="S10" s="2">
        <f>[1]节奏总纲!S10</f>
        <v>0.30950457526830061</v>
      </c>
      <c r="T10" s="2">
        <f>[1]节奏总纲!T10</f>
        <v>0.16699258157131475</v>
      </c>
      <c r="V10" s="2">
        <f>[1]节奏总纲!V10</f>
        <v>7</v>
      </c>
      <c r="W10" s="2">
        <f>[1]节奏总纲!W10</f>
        <v>0.10878822620207296</v>
      </c>
      <c r="X10" s="2">
        <f>[1]节奏总纲!X10</f>
        <v>9.4748434540117277E-2</v>
      </c>
      <c r="Y10" s="2">
        <f>[1]节奏总纲!Y10</f>
        <v>7.7351964160866482E-2</v>
      </c>
      <c r="Z10" s="2">
        <f>[1]节奏总纲!Z10</f>
        <v>5.510159300872125E-2</v>
      </c>
      <c r="AA10" s="2">
        <f>[1]节奏总纲!AA10</f>
        <v>2.8625826776574964E-2</v>
      </c>
      <c r="AC10" s="2">
        <v>7</v>
      </c>
      <c r="AD10" s="2">
        <f>[1]节奏总纲!AD10</f>
        <v>30</v>
      </c>
      <c r="AE10" s="2">
        <f>[1]节奏总纲!AE10</f>
        <v>31.718819483847451</v>
      </c>
      <c r="AF10" s="2">
        <f>[1]节奏总纲!AF10</f>
        <v>34.192155176139416</v>
      </c>
      <c r="AG10" s="2">
        <f>[1]节奏总纲!AG10</f>
        <v>38.19822972207853</v>
      </c>
      <c r="AH10" s="2">
        <f>[1]节奏总纲!AH10</f>
        <v>46.093186357957826</v>
      </c>
      <c r="AL10" s="2">
        <f>[1]节奏总纲!AL10</f>
        <v>7</v>
      </c>
      <c r="AM10" s="2">
        <f>[1]节奏总纲!AM10</f>
        <v>0.31141300609369982</v>
      </c>
      <c r="AN10" s="2">
        <f>[1]节奏总纲!AN10</f>
        <v>0.24913040487495985</v>
      </c>
      <c r="AO10" s="2">
        <f>[1]节奏总纲!AO10</f>
        <v>0.18684780365621989</v>
      </c>
      <c r="AP10" s="2">
        <f>[1]节奏总纲!AP10</f>
        <v>0.12456520243747993</v>
      </c>
      <c r="AQ10" s="2">
        <f>[1]节奏总纲!AQ10</f>
        <v>6.2282601218739964E-2</v>
      </c>
      <c r="AS10" s="2">
        <f>[1]节奏总纲!AS10</f>
        <v>7</v>
      </c>
      <c r="AT10" s="2">
        <f>[1]节奏总纲!AT10</f>
        <v>9.0855565394707877E-2</v>
      </c>
      <c r="AU10" s="2">
        <f>[1]节奏总纲!AU10</f>
        <v>7.2684452315766285E-2</v>
      </c>
      <c r="AV10" s="2">
        <f>[1]节奏总纲!AV10</f>
        <v>5.451333923682472E-2</v>
      </c>
      <c r="AW10" s="2">
        <f>[1]节奏总纲!AW10</f>
        <v>3.6342226157883142E-2</v>
      </c>
      <c r="AX10" s="2">
        <f>[1]节奏总纲!AX10</f>
        <v>1.8171113078941571E-2</v>
      </c>
      <c r="AY10" s="2"/>
      <c r="AZ10" s="2">
        <v>7</v>
      </c>
      <c r="BA10" s="2">
        <f>[1]节奏总纲!BA10</f>
        <v>21.627432338833255</v>
      </c>
      <c r="BB10" s="2">
        <f>[1]节奏总纲!BB10</f>
        <v>22.938628095451385</v>
      </c>
      <c r="BC10" s="2">
        <f>[1]节奏总纲!BC10</f>
        <v>24.619152272059132</v>
      </c>
      <c r="BD10" s="2">
        <f>[1]节奏总纲!BD10</f>
        <v>27.059707353051884</v>
      </c>
      <c r="BE10" s="2">
        <f>[1]节奏总纲!BE10</f>
        <v>31.280110398778046</v>
      </c>
      <c r="BI10" s="2">
        <v>7</v>
      </c>
      <c r="BJ10" s="2">
        <f>求节点($AL$4:$AL$83,AM$4:AM$83,('[1]功能-城建'!$BE12+'[1]功能-城建'!$BZ12)/2)</f>
        <v>5.7532512623914602</v>
      </c>
      <c r="BK10" s="2">
        <f>求节点($AL$4:$AL$83,AN$4:AN$83,('[1]功能-城建'!$BE12+'[1]功能-城建'!$BZ12)/2)</f>
        <v>4.6026010099131689</v>
      </c>
      <c r="BL10" s="2">
        <f>求节点($AL$4:$AL$83,AO$4:AO$83,('[1]功能-城建'!$BE12+'[1]功能-城建'!$BZ12)/2)</f>
        <v>3.4519507574348758</v>
      </c>
      <c r="BM10" s="2">
        <f>求节点($AL$4:$AL$83,AP$4:AP$83,('[1]功能-城建'!$BE12+'[1]功能-城建'!$BZ12)/2)</f>
        <v>2.3013005049565844</v>
      </c>
      <c r="BN10" s="2">
        <f>求节点($AL$4:$AL$83,AQ$4:AQ$83,('[1]功能-城建'!$BE12+'[1]功能-城建'!$BZ12)/2)</f>
        <v>1.1506502524782922</v>
      </c>
      <c r="BR10" s="2">
        <v>7</v>
      </c>
      <c r="BS10" s="2">
        <f>'[1]功能-城建'!O12</f>
        <v>3</v>
      </c>
      <c r="BT10" s="2">
        <f>'[1]功能-城建'!P12</f>
        <v>3</v>
      </c>
      <c r="BU10" s="2">
        <f>'[1]功能-城建'!Q12</f>
        <v>2</v>
      </c>
      <c r="BV10" s="2">
        <f>'[1]功能-城建'!R12</f>
        <v>2</v>
      </c>
      <c r="BW10" s="2">
        <f t="shared" si="0"/>
        <v>10</v>
      </c>
    </row>
    <row r="11" spans="2:75" x14ac:dyDescent="0.15">
      <c r="B11" s="2">
        <f>[1]节奏总纲!B11</f>
        <v>40</v>
      </c>
      <c r="C11" s="2">
        <f>[1]节奏总纲!C11</f>
        <v>15</v>
      </c>
      <c r="D11" s="2">
        <f>[1]节奏总纲!D11</f>
        <v>8</v>
      </c>
      <c r="F11" s="2">
        <f>[1]节奏总纲!F11</f>
        <v>9</v>
      </c>
      <c r="G11" s="2">
        <f>[1]节奏总纲!G11</f>
        <v>0.86606598307361482</v>
      </c>
      <c r="I11" s="2">
        <f>[1]节奏总纲!I11</f>
        <v>9</v>
      </c>
      <c r="J11" s="2">
        <f>[1]节奏总纲!J11</f>
        <v>0.57090651823243421</v>
      </c>
      <c r="K11" s="2">
        <f>[1]节奏总纲!K11</f>
        <v>0.46</v>
      </c>
      <c r="N11" s="2">
        <f>[1]节奏总纲!N11</f>
        <v>16</v>
      </c>
      <c r="O11" s="2">
        <f>[1]节奏总纲!O11</f>
        <v>8</v>
      </c>
      <c r="P11" s="2">
        <f>[1]节奏总纲!P11</f>
        <v>0.74110112659224825</v>
      </c>
      <c r="Q11" s="2">
        <f>[1]节奏总纲!Q11</f>
        <v>0.63089938906798093</v>
      </c>
      <c r="R11" s="2">
        <f>[1]节奏总纲!R11</f>
        <v>0.50550507844857251</v>
      </c>
      <c r="S11" s="2">
        <f>[1]节奏总纲!S11</f>
        <v>0.36195379022765406</v>
      </c>
      <c r="T11" s="2">
        <f>[1]节奏总纲!T11</f>
        <v>0.19579891764567198</v>
      </c>
      <c r="V11" s="2">
        <f>[1]节奏总纲!V11</f>
        <v>8</v>
      </c>
      <c r="W11" s="2">
        <f>[1]节奏总纲!W11</f>
        <v>0.1165963338797773</v>
      </c>
      <c r="X11" s="2">
        <f>[1]节奏总纲!X11</f>
        <v>9.6760439861004577E-2</v>
      </c>
      <c r="Y11" s="2">
        <f>[1]节奏总纲!Y11</f>
        <v>7.4784122914781315E-2</v>
      </c>
      <c r="Z11" s="2">
        <f>[1]节奏总纲!Z11</f>
        <v>5.2449214959353452E-2</v>
      </c>
      <c r="AA11" s="2">
        <f>[1]节奏总纲!AA11</f>
        <v>2.8806336074357231E-2</v>
      </c>
      <c r="AC11" s="2">
        <v>8</v>
      </c>
      <c r="AD11" s="2">
        <f>[1]节奏总纲!AD11</f>
        <v>31.691928656135214</v>
      </c>
      <c r="AE11" s="2">
        <f>[1]节奏总纲!AE11</f>
        <v>33.465251056098396</v>
      </c>
      <c r="AF11" s="2">
        <f>[1]节奏总纲!AF11</f>
        <v>35.930751746472978</v>
      </c>
      <c r="AG11" s="2">
        <f>[1]节奏总纲!AG11</f>
        <v>39.998279638578282</v>
      </c>
      <c r="AH11" s="2">
        <f>[1]节奏总纲!AH11</f>
        <v>48.067140183443534</v>
      </c>
      <c r="AL11" s="2">
        <f>[1]节奏总纲!AL11</f>
        <v>8</v>
      </c>
      <c r="AM11" s="2">
        <f>[1]节奏总纲!AM11</f>
        <v>0.42660095793436714</v>
      </c>
      <c r="AN11" s="2">
        <f>[1]节奏总纲!AN11</f>
        <v>0.34128076634749371</v>
      </c>
      <c r="AO11" s="2">
        <f>[1]节奏总纲!AO11</f>
        <v>0.25596057476062029</v>
      </c>
      <c r="AP11" s="2">
        <f>[1]节奏总纲!AP11</f>
        <v>0.17064038317374686</v>
      </c>
      <c r="AQ11" s="2">
        <f>[1]节奏总纲!AQ11</f>
        <v>8.5320191586873428E-2</v>
      </c>
      <c r="AS11" s="2">
        <f>[1]节奏总纲!AS11</f>
        <v>8</v>
      </c>
      <c r="AT11" s="2">
        <f>[1]节奏总纲!AT11</f>
        <v>0.11518795184066732</v>
      </c>
      <c r="AU11" s="2">
        <f>[1]节奏总纲!AU11</f>
        <v>9.2150361472533859E-2</v>
      </c>
      <c r="AV11" s="2">
        <f>[1]节奏总纲!AV11</f>
        <v>6.9112771104400395E-2</v>
      </c>
      <c r="AW11" s="2">
        <f>[1]节奏总纲!AW11</f>
        <v>4.607518073626693E-2</v>
      </c>
      <c r="AX11" s="2">
        <f>[1]节奏总纲!AX11</f>
        <v>2.3037590368133465E-2</v>
      </c>
      <c r="AY11" s="2"/>
      <c r="AZ11" s="2">
        <v>8</v>
      </c>
      <c r="BA11" s="2">
        <f>[1]节奏总纲!BA11</f>
        <v>22.400634983357783</v>
      </c>
      <c r="BB11" s="2">
        <f>[1]节奏总纲!BB11</f>
        <v>23.710496742673982</v>
      </c>
      <c r="BC11" s="2">
        <f>[1]节奏总纲!BC11</f>
        <v>25.412810862541733</v>
      </c>
      <c r="BD11" s="2">
        <f>[1]节奏总纲!BD11</f>
        <v>27.863030247590562</v>
      </c>
      <c r="BE11" s="2">
        <f>[1]节奏总纲!BE11</f>
        <v>32.113552950216736</v>
      </c>
      <c r="BI11" s="2">
        <v>8</v>
      </c>
      <c r="BJ11" s="2">
        <f>求节点($AL$4:$AL$83,AM$4:AM$83,('[1]功能-城建'!$BE13+'[1]功能-城建'!$BZ13)/2)</f>
        <v>8.1385217780793742</v>
      </c>
      <c r="BK11" s="2">
        <f>求节点($AL$4:$AL$83,AN$4:AN$83,('[1]功能-城建'!$BE13+'[1]功能-城建'!$BZ13)/2)</f>
        <v>6.5108174224635</v>
      </c>
      <c r="BL11" s="2">
        <f>求节点($AL$4:$AL$83,AO$4:AO$83,('[1]功能-城建'!$BE13+'[1]功能-城建'!$BZ13)/2)</f>
        <v>4.8831130668476241</v>
      </c>
      <c r="BM11" s="2">
        <f>求节点($AL$4:$AL$83,AP$4:AP$83,('[1]功能-城建'!$BE13+'[1]功能-城建'!$BZ13)/2)</f>
        <v>3.25540871123175</v>
      </c>
      <c r="BN11" s="2">
        <f>求节点($AL$4:$AL$83,AQ$4:AQ$83,('[1]功能-城建'!$BE13+'[1]功能-城建'!$BZ13)/2)</f>
        <v>1.627704355615875</v>
      </c>
      <c r="BR11" s="2">
        <v>8</v>
      </c>
      <c r="BS11" s="2">
        <f>'[1]功能-城建'!O13</f>
        <v>3</v>
      </c>
      <c r="BT11" s="2">
        <f>'[1]功能-城建'!P13</f>
        <v>3</v>
      </c>
      <c r="BU11" s="2">
        <f>'[1]功能-城建'!Q13</f>
        <v>3</v>
      </c>
      <c r="BV11" s="2">
        <f>'[1]功能-城建'!R13</f>
        <v>2</v>
      </c>
      <c r="BW11" s="2">
        <f t="shared" si="0"/>
        <v>11</v>
      </c>
    </row>
    <row r="12" spans="2:75" x14ac:dyDescent="0.15">
      <c r="B12" s="2">
        <f>[1]节奏总纲!B12</f>
        <v>50</v>
      </c>
      <c r="C12" s="2">
        <f>[1]节奏总纲!C12</f>
        <v>31</v>
      </c>
      <c r="D12" s="2">
        <f>[1]节奏总纲!D12</f>
        <v>16</v>
      </c>
      <c r="F12" s="2">
        <f>[1]节奏总纲!F12</f>
        <v>10</v>
      </c>
      <c r="G12" s="2">
        <f>[1]节奏总纲!G12</f>
        <v>1</v>
      </c>
      <c r="I12" s="2">
        <f>[1]节奏总纲!I12</f>
        <v>10</v>
      </c>
      <c r="J12" s="2">
        <f>[1]节奏总纲!J12</f>
        <v>0.75</v>
      </c>
      <c r="K12" s="2">
        <f>[1]节奏总纲!K12</f>
        <v>0.5</v>
      </c>
      <c r="N12" s="2">
        <f>[1]节奏总纲!N12</f>
        <v>18</v>
      </c>
      <c r="O12" s="2">
        <f>[1]节奏总纲!O12</f>
        <v>9</v>
      </c>
      <c r="P12" s="2">
        <f>[1]节奏总纲!P12</f>
        <v>0.86606598307361482</v>
      </c>
      <c r="Q12" s="2">
        <f>[1]节奏总纲!Q12</f>
        <v>0.73702215159564621</v>
      </c>
      <c r="R12" s="2">
        <f>[1]节奏总纲!R12</f>
        <v>0.59282216541388932</v>
      </c>
      <c r="S12" s="2">
        <f>[1]节奏总纲!S12</f>
        <v>0.42766338244175101</v>
      </c>
      <c r="T12" s="2">
        <f>[1]节奏总纲!T12</f>
        <v>0.23193247026711403</v>
      </c>
      <c r="V12" s="2">
        <f>[1]节奏总纲!V12</f>
        <v>9</v>
      </c>
      <c r="W12" s="2">
        <f>[1]节奏总纲!W12</f>
        <v>0.12496485648136657</v>
      </c>
      <c r="X12" s="2">
        <f>[1]节奏总纲!X12</f>
        <v>0.10612276252766528</v>
      </c>
      <c r="Y12" s="2">
        <f>[1]节奏总纲!Y12</f>
        <v>8.7317086965316815E-2</v>
      </c>
      <c r="Z12" s="2">
        <f>[1]节奏总纲!Z12</f>
        <v>6.5709592214096946E-2</v>
      </c>
      <c r="AA12" s="2">
        <f>[1]节奏总纲!AA12</f>
        <v>3.613355262144205E-2</v>
      </c>
      <c r="AC12" s="2">
        <v>9</v>
      </c>
      <c r="AD12" s="2">
        <f>[1]节奏总纲!AD12</f>
        <v>33.213386604241784</v>
      </c>
      <c r="AE12" s="2">
        <f>[1]节奏总纲!AE12</f>
        <v>34.992730785174565</v>
      </c>
      <c r="AF12" s="2">
        <f>[1]节奏总纲!AF12</f>
        <v>37.510565846691456</v>
      </c>
      <c r="AG12" s="2">
        <f>[1]节奏总纲!AG12</f>
        <v>41.534743419557365</v>
      </c>
      <c r="AH12" s="2">
        <f>[1]节奏总纲!AH12</f>
        <v>49.706056771838036</v>
      </c>
      <c r="AL12" s="2">
        <f>[1]节奏总纲!AL12</f>
        <v>9</v>
      </c>
      <c r="AM12" s="2">
        <f>[1]节奏总纲!AM12</f>
        <v>0.57090651823243421</v>
      </c>
      <c r="AN12" s="2">
        <f>[1]节奏总纲!AN12</f>
        <v>0.45672521458594739</v>
      </c>
      <c r="AO12" s="2">
        <f>[1]节奏总纲!AO12</f>
        <v>0.34254391093946052</v>
      </c>
      <c r="AP12" s="2">
        <f>[1]节奏总纲!AP12</f>
        <v>0.2283626072929737</v>
      </c>
      <c r="AQ12" s="2">
        <f>[1]节奏总纲!AQ12</f>
        <v>0.11418130364648685</v>
      </c>
      <c r="AS12" s="2">
        <f>[1]节奏总纲!AS12</f>
        <v>9</v>
      </c>
      <c r="AT12" s="2">
        <f>[1]节奏总纲!AT12</f>
        <v>0.14430556029806707</v>
      </c>
      <c r="AU12" s="2">
        <f>[1]节奏总纲!AU12</f>
        <v>0.11544444823845368</v>
      </c>
      <c r="AV12" s="2">
        <f>[1]节奏总纲!AV12</f>
        <v>8.6583336178840231E-2</v>
      </c>
      <c r="AW12" s="2">
        <f>[1]节奏总纲!AW12</f>
        <v>5.7722224119226839E-2</v>
      </c>
      <c r="AX12" s="2">
        <f>[1]节奏总纲!AX12</f>
        <v>2.886111205961342E-2</v>
      </c>
      <c r="AY12" s="2"/>
      <c r="AZ12" s="2">
        <v>9</v>
      </c>
      <c r="BA12" s="2">
        <f>[1]节奏总纲!BA12</f>
        <v>23.100336713798686</v>
      </c>
      <c r="BB12" s="2">
        <f>[1]节奏总纲!BB12</f>
        <v>24.402761517547276</v>
      </c>
      <c r="BC12" s="2">
        <f>[1]节奏总纲!BC12</f>
        <v>26.127796402772656</v>
      </c>
      <c r="BD12" s="2">
        <f>[1]节奏总纲!BD12</f>
        <v>28.568390277483555</v>
      </c>
      <c r="BE12" s="2">
        <f>[1]节奏总纲!BE12</f>
        <v>32.842201900114915</v>
      </c>
      <c r="BI12" s="2">
        <v>9</v>
      </c>
      <c r="BJ12" s="2">
        <f>求节点($AL$4:$AL$83,AM$4:AM$83,('[1]功能-城建'!$BE14+'[1]功能-城建'!$BZ14)/2)</f>
        <v>13.530461208780551</v>
      </c>
      <c r="BK12" s="2">
        <f>求节点($AL$4:$AL$83,AN$4:AN$83,('[1]功能-城建'!$BE14+'[1]功能-城建'!$BZ14)/2)</f>
        <v>10.824368967024441</v>
      </c>
      <c r="BL12" s="2">
        <f>求节点($AL$4:$AL$83,AO$4:AO$83,('[1]功能-城建'!$BE14+'[1]功能-城建'!$BZ14)/2)</f>
        <v>8.1182767252683306</v>
      </c>
      <c r="BM12" s="2">
        <f>求节点($AL$4:$AL$83,AP$4:AP$83,('[1]功能-城建'!$BE14+'[1]功能-城建'!$BZ14)/2)</f>
        <v>5.4121844835122204</v>
      </c>
      <c r="BN12" s="2">
        <f>求节点($AL$4:$AL$83,AQ$4:AQ$83,('[1]功能-城建'!$BE14+'[1]功能-城建'!$BZ14)/2)</f>
        <v>2.7060922417561102</v>
      </c>
      <c r="BR12" s="2">
        <v>9</v>
      </c>
      <c r="BS12" s="2">
        <f>'[1]功能-城建'!O14</f>
        <v>3</v>
      </c>
      <c r="BT12" s="2">
        <f>'[1]功能-城建'!P14</f>
        <v>3</v>
      </c>
      <c r="BU12" s="2">
        <f>'[1]功能-城建'!Q14</f>
        <v>3</v>
      </c>
      <c r="BV12" s="2">
        <f>'[1]功能-城建'!R14</f>
        <v>3</v>
      </c>
      <c r="BW12" s="2">
        <f t="shared" si="0"/>
        <v>12</v>
      </c>
    </row>
    <row r="13" spans="2:75" x14ac:dyDescent="0.15">
      <c r="B13" s="2">
        <f>[1]节奏总纲!B13</f>
        <v>60</v>
      </c>
      <c r="C13" s="2">
        <f>[1]节奏总纲!C13</f>
        <v>63</v>
      </c>
      <c r="D13" s="2">
        <f>[1]节奏总纲!D13</f>
        <v>32</v>
      </c>
      <c r="F13" s="2">
        <f>[1]节奏总纲!F13</f>
        <v>11</v>
      </c>
      <c r="G13" s="2">
        <f>[1]节奏总纲!G13</f>
        <v>1.1435469250725863</v>
      </c>
      <c r="I13" s="2">
        <f>[1]节奏总纲!I13</f>
        <v>11</v>
      </c>
      <c r="J13" s="2">
        <f>[1]节奏总纲!J13</f>
        <v>0.93464628919691628</v>
      </c>
      <c r="K13" s="2">
        <f>[1]节奏总纲!K13</f>
        <v>0.52</v>
      </c>
      <c r="N13" s="2">
        <f>[1]节奏总纲!N13</f>
        <v>20</v>
      </c>
      <c r="O13" s="2">
        <f>[1]节奏总纲!O13</f>
        <v>10</v>
      </c>
      <c r="P13" s="2">
        <f>[1]节奏总纲!P13</f>
        <v>1</v>
      </c>
      <c r="Q13" s="2">
        <f>[1]节奏总纲!Q13</f>
        <v>0.8548</v>
      </c>
      <c r="R13" s="2">
        <f>[1]节奏总纲!R13</f>
        <v>0.6895</v>
      </c>
      <c r="S13" s="2">
        <f>[1]节奏总纲!S13</f>
        <v>0.49980000000000002</v>
      </c>
      <c r="T13" s="2">
        <f>[1]节奏总纲!T13</f>
        <v>0.2732</v>
      </c>
      <c r="V13" s="2">
        <f>[1]节奏总纲!V13</f>
        <v>10</v>
      </c>
      <c r="W13" s="2">
        <f>[1]节奏总纲!W13</f>
        <v>0.13393401692638518</v>
      </c>
      <c r="X13" s="2">
        <f>[1]节奏总纲!X13</f>
        <v>0.11777784840435379</v>
      </c>
      <c r="Y13" s="2">
        <f>[1]节奏总纲!Y13</f>
        <v>9.6677834586110678E-2</v>
      </c>
      <c r="Z13" s="2">
        <f>[1]节奏总纲!Z13</f>
        <v>7.2136617558249017E-2</v>
      </c>
      <c r="AA13" s="2">
        <f>[1]节奏总纲!AA13</f>
        <v>4.1267529732885971E-2</v>
      </c>
      <c r="AC13" s="2">
        <v>10</v>
      </c>
      <c r="AD13" s="2">
        <f>[1]节奏总纲!AD13</f>
        <v>34.585942742481357</v>
      </c>
      <c r="AE13" s="2">
        <f>[1]节奏总纲!AE13</f>
        <v>36.36169634498642</v>
      </c>
      <c r="AF13" s="2">
        <f>[1]节奏总纲!AF13</f>
        <v>38.977035507933373</v>
      </c>
      <c r="AG13" s="2">
        <f>[1]节奏总纲!AG13</f>
        <v>42.970748198558951</v>
      </c>
      <c r="AH13" s="2">
        <f>[1]节奏总纲!AH13</f>
        <v>51.212821897464167</v>
      </c>
      <c r="AL13" s="2">
        <f>[1]节奏总纲!AL13</f>
        <v>10</v>
      </c>
      <c r="AM13" s="2">
        <f>[1]节奏总纲!AM13</f>
        <v>0.75</v>
      </c>
      <c r="AN13" s="2">
        <f>[1]节奏总纲!AN13</f>
        <v>0.60000000000000009</v>
      </c>
      <c r="AO13" s="2">
        <f>[1]节奏总纲!AO13</f>
        <v>0.44999999999999996</v>
      </c>
      <c r="AP13" s="2">
        <f>[1]节奏总纲!AP13</f>
        <v>0.30000000000000004</v>
      </c>
      <c r="AQ13" s="2">
        <f>[1]节奏总纲!AQ13</f>
        <v>0.15000000000000002</v>
      </c>
      <c r="AS13" s="2">
        <f>[1]节奏总纲!AS13</f>
        <v>10</v>
      </c>
      <c r="AT13" s="2">
        <f>[1]节奏总纲!AT13</f>
        <v>0.17909348176756579</v>
      </c>
      <c r="AU13" s="2">
        <f>[1]节奏总纲!AU13</f>
        <v>0.1432747854140527</v>
      </c>
      <c r="AV13" s="2">
        <f>[1]节奏总纲!AV13</f>
        <v>0.10745608906053944</v>
      </c>
      <c r="AW13" s="2">
        <f>[1]节奏总纲!AW13</f>
        <v>7.1637392707026348E-2</v>
      </c>
      <c r="AX13" s="2">
        <f>[1]节奏总纲!AX13</f>
        <v>3.5818696353513174E-2</v>
      </c>
      <c r="AY13" s="2"/>
      <c r="AZ13" s="2">
        <v>10</v>
      </c>
      <c r="BA13" s="2">
        <f>[1]节奏总纲!BA13</f>
        <v>23.710496742673982</v>
      </c>
      <c r="BB13" s="2">
        <f>[1]节奏总纲!BB13</f>
        <v>25.044229735272328</v>
      </c>
      <c r="BC13" s="2">
        <f>[1]节奏总纲!BC13</f>
        <v>26.755953543357073</v>
      </c>
      <c r="BD13" s="2">
        <f>[1]节奏总纲!BD13</f>
        <v>29.216428548527322</v>
      </c>
      <c r="BE13" s="2">
        <f>[1]节奏总纲!BE13</f>
        <v>33.487933395889513</v>
      </c>
      <c r="BI13" s="2">
        <v>10</v>
      </c>
      <c r="BJ13" s="2">
        <f>求节点($AL$4:$AL$83,AM$4:AM$83,('[1]功能-城建'!$BE15+'[1]功能-城建'!$BZ15)/2)</f>
        <v>22.250481908800957</v>
      </c>
      <c r="BK13" s="2">
        <f>求节点($AL$4:$AL$83,AN$4:AN$83,('[1]功能-城建'!$BE15+'[1]功能-城建'!$BZ15)/2)</f>
        <v>17.800385527040767</v>
      </c>
      <c r="BL13" s="2">
        <f>求节点($AL$4:$AL$83,AO$4:AO$83,('[1]功能-城建'!$BE15+'[1]功能-城建'!$BZ15)/2)</f>
        <v>13.350289145280575</v>
      </c>
      <c r="BM13" s="2">
        <f>求节点($AL$4:$AL$83,AP$4:AP$83,('[1]功能-城建'!$BE15+'[1]功能-城建'!$BZ15)/2)</f>
        <v>8.9001927635203835</v>
      </c>
      <c r="BN13" s="2">
        <f>求节点($AL$4:$AL$83,AQ$4:AQ$83,('[1]功能-城建'!$BE15+'[1]功能-城建'!$BZ15)/2)</f>
        <v>4.4500963817601917</v>
      </c>
      <c r="BR13" s="2">
        <v>10</v>
      </c>
      <c r="BS13" s="2">
        <f>'[1]功能-城建'!O15</f>
        <v>3</v>
      </c>
      <c r="BT13" s="2">
        <f>'[1]功能-城建'!P15</f>
        <v>4</v>
      </c>
      <c r="BU13" s="2">
        <f>'[1]功能-城建'!Q15</f>
        <v>3</v>
      </c>
      <c r="BV13" s="2">
        <f>'[1]功能-城建'!R15</f>
        <v>3</v>
      </c>
      <c r="BW13" s="2">
        <f t="shared" si="0"/>
        <v>13</v>
      </c>
    </row>
    <row r="14" spans="2:75" x14ac:dyDescent="0.15">
      <c r="B14" s="2">
        <f>[1]节奏总纲!B14</f>
        <v>70</v>
      </c>
      <c r="C14" s="2">
        <f>[1]节奏总纲!C14</f>
        <v>127</v>
      </c>
      <c r="D14" s="2">
        <f>[1]节奏总纲!D14</f>
        <v>64</v>
      </c>
      <c r="F14" s="2">
        <f>[1]节奏总纲!F14</f>
        <v>12</v>
      </c>
      <c r="G14" s="2">
        <f>[1]节奏总纲!G14</f>
        <v>1.2973967099940702</v>
      </c>
      <c r="I14" s="2">
        <f>[1]节奏总纲!I14</f>
        <v>12</v>
      </c>
      <c r="J14" s="2">
        <f>[1]节奏总纲!J14</f>
        <v>1.1550685436347259</v>
      </c>
      <c r="K14" s="2">
        <f>[1]节奏总纲!K14</f>
        <v>0.54</v>
      </c>
      <c r="N14" s="2">
        <f>[1]节奏总纲!N14</f>
        <v>21</v>
      </c>
      <c r="O14" s="2">
        <f>[1]节奏总纲!O14</f>
        <v>11</v>
      </c>
      <c r="P14" s="2">
        <f>[1]节奏总纲!P14</f>
        <v>1.1435469250725863</v>
      </c>
      <c r="Q14" s="2">
        <f>[1]节奏总纲!Q14</f>
        <v>0.98036277886472811</v>
      </c>
      <c r="R14" s="2">
        <f>[1]节奏总纲!R14</f>
        <v>0.79453640354043287</v>
      </c>
      <c r="S14" s="2">
        <f>[1]节奏总纲!S14</f>
        <v>0.57577587677404707</v>
      </c>
      <c r="T14" s="2">
        <f>[1]节奏总纲!T14</f>
        <v>0.31767733578516444</v>
      </c>
      <c r="V14" s="2">
        <f>[1]节奏总纲!V14</f>
        <v>11</v>
      </c>
      <c r="W14" s="2">
        <f>[1]节奏总纲!W14</f>
        <v>0.14354692507258626</v>
      </c>
      <c r="X14" s="2">
        <f>[1]节奏总纲!X14</f>
        <v>0.12556277886472811</v>
      </c>
      <c r="Y14" s="2">
        <f>[1]节奏总纲!Y14</f>
        <v>0.10503640354043287</v>
      </c>
      <c r="Z14" s="2">
        <f>[1]节奏总纲!Z14</f>
        <v>7.5975876774047046E-2</v>
      </c>
      <c r="AA14" s="2">
        <f>[1]节奏总纲!AA14</f>
        <v>4.447733578516444E-2</v>
      </c>
      <c r="AC14" s="2">
        <v>11</v>
      </c>
      <c r="AD14" s="2">
        <f>[1]节奏总纲!AD14</f>
        <v>35.845161563010116</v>
      </c>
      <c r="AE14" s="2">
        <f>[1]节奏总纲!AE14</f>
        <v>37.6388925299823</v>
      </c>
      <c r="AF14" s="2">
        <f>[1]节奏总纲!AF14</f>
        <v>40.259528204263837</v>
      </c>
      <c r="AG14" s="2">
        <f>[1]节奏总纲!AG14</f>
        <v>44.288230531994081</v>
      </c>
      <c r="AH14" s="2">
        <f>[1]节奏总纲!AH14</f>
        <v>52.559419343629337</v>
      </c>
      <c r="AL14" s="2">
        <f>[1]节奏总纲!AL14</f>
        <v>11</v>
      </c>
      <c r="AM14" s="2">
        <f>[1]节奏总纲!AM14</f>
        <v>0.93464628919691628</v>
      </c>
      <c r="AN14" s="2">
        <f>[1]节奏总纲!AN14</f>
        <v>0.74771703135753309</v>
      </c>
      <c r="AO14" s="2">
        <f>[1]节奏总纲!AO14</f>
        <v>0.56078777351814979</v>
      </c>
      <c r="AP14" s="2">
        <f>[1]节奏总纲!AP14</f>
        <v>0.37385851567876655</v>
      </c>
      <c r="AQ14" s="2">
        <f>[1]节奏总纲!AQ14</f>
        <v>0.18692925783938327</v>
      </c>
      <c r="AS14" s="2">
        <f>[1]节奏总纲!AS14</f>
        <v>11</v>
      </c>
      <c r="AT14" s="2">
        <f>[1]节奏总纲!AT14</f>
        <v>0.18464628919691628</v>
      </c>
      <c r="AU14" s="2">
        <f>[1]节奏总纲!AU14</f>
        <v>0.147717031357533</v>
      </c>
      <c r="AV14" s="2">
        <f>[1]节奏总纲!AV14</f>
        <v>0.11078777351814983</v>
      </c>
      <c r="AW14" s="2">
        <f>[1]节奏总纲!AW14</f>
        <v>7.3858515678766501E-2</v>
      </c>
      <c r="AX14" s="2">
        <f>[1]节奏总纲!AX14</f>
        <v>3.692925783938325E-2</v>
      </c>
      <c r="AY14" s="2"/>
      <c r="AZ14" s="2">
        <v>11</v>
      </c>
      <c r="BA14" s="2">
        <f>[1]节奏总纲!BA14</f>
        <v>24.272927064840161</v>
      </c>
      <c r="BB14" s="2">
        <f>[1]节奏总纲!BB14</f>
        <v>25.597101426176433</v>
      </c>
      <c r="BC14" s="2">
        <f>[1]节奏总纲!BC14</f>
        <v>27.327481651231444</v>
      </c>
      <c r="BD14" s="2">
        <f>[1]节奏总纲!BD14</f>
        <v>29.80118336305917</v>
      </c>
      <c r="BE14" s="2">
        <f>[1]节奏总纲!BE14</f>
        <v>34.09469189131628</v>
      </c>
      <c r="BI14" s="2">
        <v>11</v>
      </c>
      <c r="BJ14" s="2">
        <f>求节点($AL$4:$AL$83,AM$4:AM$83,('[1]功能-城建'!$BE16+'[1]功能-城建'!$BZ16)/2)</f>
        <v>33.357679571112705</v>
      </c>
      <c r="BK14" s="2">
        <f>求节点($AL$4:$AL$83,AN$4:AN$83,('[1]功能-城建'!$BE16+'[1]功能-城建'!$BZ16)/2)</f>
        <v>26.686143656890167</v>
      </c>
      <c r="BL14" s="2">
        <f>求节点($AL$4:$AL$83,AO$4:AO$83,('[1]功能-城建'!$BE16+'[1]功能-城建'!$BZ16)/2)</f>
        <v>20.014607742667621</v>
      </c>
      <c r="BM14" s="2">
        <f>求节点($AL$4:$AL$83,AP$4:AP$83,('[1]功能-城建'!$BE16+'[1]功能-城建'!$BZ16)/2)</f>
        <v>13.343071828445083</v>
      </c>
      <c r="BN14" s="2">
        <f>求节点($AL$4:$AL$83,AQ$4:AQ$83,('[1]功能-城建'!$BE16+'[1]功能-城建'!$BZ16)/2)</f>
        <v>6.6715359142225417</v>
      </c>
      <c r="BR14" s="2">
        <v>11</v>
      </c>
      <c r="BS14" s="2">
        <f>'[1]功能-城建'!O16</f>
        <v>4</v>
      </c>
      <c r="BT14" s="2">
        <f>'[1]功能-城建'!P16</f>
        <v>4</v>
      </c>
      <c r="BU14" s="2">
        <f>'[1]功能-城建'!Q16</f>
        <v>4</v>
      </c>
      <c r="BV14" s="2">
        <f>'[1]功能-城建'!R16</f>
        <v>3</v>
      </c>
      <c r="BW14" s="2">
        <f t="shared" si="0"/>
        <v>15</v>
      </c>
    </row>
    <row r="15" spans="2:75" x14ac:dyDescent="0.15">
      <c r="B15" s="2">
        <f>[1]节奏总纲!B15</f>
        <v>80</v>
      </c>
      <c r="C15" s="2">
        <f>[1]节奏总纲!C15</f>
        <v>255</v>
      </c>
      <c r="D15" s="2">
        <f>[1]节奏总纲!D15</f>
        <v>128</v>
      </c>
      <c r="F15" s="2">
        <f>[1]节奏总纲!F15</f>
        <v>13</v>
      </c>
      <c r="G15" s="2">
        <f>[1]节奏总纲!G15</f>
        <v>1.4622888266898326</v>
      </c>
      <c r="I15" s="2">
        <f>[1]节奏总纲!I15</f>
        <v>13</v>
      </c>
      <c r="J15" s="2">
        <f>[1]节奏总纲!J15</f>
        <v>1.417602554491646</v>
      </c>
      <c r="K15" s="2">
        <f>[1]节奏总纲!K15</f>
        <v>0.56000000000000005</v>
      </c>
      <c r="N15" s="2">
        <f>[1]节奏总纲!N15</f>
        <v>22</v>
      </c>
      <c r="O15" s="2">
        <f>[1]节奏总纲!O15</f>
        <v>12</v>
      </c>
      <c r="P15" s="2">
        <f>[1]节奏总纲!P15</f>
        <v>1.2973967099940702</v>
      </c>
      <c r="Q15" s="2">
        <f>[1]节奏总纲!Q15</f>
        <v>1.1126474184909145</v>
      </c>
      <c r="R15" s="2">
        <f>[1]节奏总纲!R15</f>
        <v>0.9058423829178599</v>
      </c>
      <c r="S15" s="2">
        <f>[1]节奏总纲!S15</f>
        <v>0.66219128078097333</v>
      </c>
      <c r="T15" s="2">
        <f>[1]节奏总纲!T15</f>
        <v>0.36560639287632896</v>
      </c>
      <c r="V15" s="2">
        <f>[1]节奏总纲!V15</f>
        <v>12</v>
      </c>
      <c r="W15" s="2">
        <f>[1]节奏总纲!W15</f>
        <v>0.15384978492148393</v>
      </c>
      <c r="X15" s="2">
        <f>[1]节奏总纲!X15</f>
        <v>0.13228463962618642</v>
      </c>
      <c r="Y15" s="2">
        <f>[1]节奏总纲!Y15</f>
        <v>0.11130597937742703</v>
      </c>
      <c r="Z15" s="2">
        <f>[1]节奏总纲!Z15</f>
        <v>8.6415404006926266E-2</v>
      </c>
      <c r="AA15" s="2">
        <f>[1]节奏总纲!AA15</f>
        <v>4.7929057091164518E-2</v>
      </c>
      <c r="AC15" s="2">
        <v>12</v>
      </c>
      <c r="AD15" s="2">
        <f>[1]节奏总纲!AD15</f>
        <v>37.004247194324648</v>
      </c>
      <c r="AE15" s="2">
        <f>[1]节奏总纲!AE15</f>
        <v>38.827998824669805</v>
      </c>
      <c r="AF15" s="2">
        <f>[1]节奏总纲!AF15</f>
        <v>41.408320762540754</v>
      </c>
      <c r="AG15" s="2">
        <f>[1]节奏总纲!AG15</f>
        <v>45.500930067545958</v>
      </c>
      <c r="AH15" s="2">
        <f>[1]节奏总纲!AH15</f>
        <v>53.855547243088772</v>
      </c>
      <c r="AL15" s="2">
        <f>[1]节奏总纲!AL15</f>
        <v>12</v>
      </c>
      <c r="AM15" s="2">
        <f>[1]节奏总纲!AM15</f>
        <v>1.1550685436347259</v>
      </c>
      <c r="AN15" s="2">
        <f>[1]节奏总纲!AN15</f>
        <v>0.92405483490778073</v>
      </c>
      <c r="AO15" s="2">
        <f>[1]节奏总纲!AO15</f>
        <v>0.69304112618083547</v>
      </c>
      <c r="AP15" s="2">
        <f>[1]节奏总纲!AP15</f>
        <v>0.46202741745389037</v>
      </c>
      <c r="AQ15" s="2">
        <f>[1]节奏总纲!AQ15</f>
        <v>0.23101370872694518</v>
      </c>
      <c r="AS15" s="2">
        <f>[1]节奏总纲!AS15</f>
        <v>12</v>
      </c>
      <c r="AT15" s="2">
        <f>[1]节奏总纲!AT15</f>
        <v>0.22042225443780961</v>
      </c>
      <c r="AU15" s="2">
        <f>[1]节奏总纲!AU15</f>
        <v>0.17633780355024764</v>
      </c>
      <c r="AV15" s="2">
        <f>[1]节奏总纲!AV15</f>
        <v>0.13225335266268567</v>
      </c>
      <c r="AW15" s="2">
        <f>[1]节奏总纲!AW15</f>
        <v>8.816890177512382E-2</v>
      </c>
      <c r="AX15" s="2">
        <f>[1]节奏总纲!AX15</f>
        <v>4.408445088756191E-2</v>
      </c>
      <c r="AY15" s="2"/>
      <c r="AZ15" s="2">
        <v>12</v>
      </c>
      <c r="BA15" s="2">
        <f>[1]节奏总纲!BA15</f>
        <v>24.792264875668618</v>
      </c>
      <c r="BB15" s="2">
        <f>[1]节奏总纲!BB15</f>
        <v>26.127796402772656</v>
      </c>
      <c r="BC15" s="2">
        <f>[1]节奏总纲!BC15</f>
        <v>27.863030247590562</v>
      </c>
      <c r="BD15" s="2">
        <f>[1]节奏总纲!BD15</f>
        <v>30.329493925593439</v>
      </c>
      <c r="BE15" s="2">
        <f>[1]节奏总纲!BE15</f>
        <v>34.627226072894942</v>
      </c>
      <c r="BI15" s="2">
        <v>12</v>
      </c>
      <c r="BJ15" s="2">
        <f>求节点($AL$4:$AL$83,AM$4:AM$83,('[1]功能-城建'!$BE17+'[1]功能-城建'!$BZ17)/2)</f>
        <v>50.096872126566154</v>
      </c>
      <c r="BK15" s="2">
        <f>求节点($AL$4:$AL$83,AN$4:AN$83,('[1]功能-城建'!$BE17+'[1]功能-城建'!$BZ17)/2)</f>
        <v>40.077497701252923</v>
      </c>
      <c r="BL15" s="2">
        <f>求节点($AL$4:$AL$83,AO$4:AO$83,('[1]功能-城建'!$BE17+'[1]功能-城建'!$BZ17)/2)</f>
        <v>30.058123275939693</v>
      </c>
      <c r="BM15" s="2">
        <f>求节点($AL$4:$AL$83,AP$4:AP$83,('[1]功能-城建'!$BE17+'[1]功能-城建'!$BZ17)/2)</f>
        <v>20.038748850626462</v>
      </c>
      <c r="BN15" s="2">
        <f>求节点($AL$4:$AL$83,AQ$4:AQ$83,('[1]功能-城建'!$BE17+'[1]功能-城建'!$BZ17)/2)</f>
        <v>10.019374425313231</v>
      </c>
      <c r="BR15" s="2">
        <v>12</v>
      </c>
      <c r="BS15" s="2">
        <f>'[1]功能-城建'!O17</f>
        <v>4</v>
      </c>
      <c r="BT15" s="2">
        <f>'[1]功能-城建'!P17</f>
        <v>4</v>
      </c>
      <c r="BU15" s="2">
        <f>'[1]功能-城建'!Q17</f>
        <v>4</v>
      </c>
      <c r="BV15" s="2">
        <f>'[1]功能-城建'!R17</f>
        <v>4</v>
      </c>
      <c r="BW15" s="2">
        <f t="shared" si="0"/>
        <v>16</v>
      </c>
    </row>
    <row r="16" spans="2:75" x14ac:dyDescent="0.15">
      <c r="B16" s="2">
        <f>[1]节奏总纲!B16</f>
        <v>90</v>
      </c>
      <c r="C16" s="2">
        <f>[1]节奏总纲!C16</f>
        <v>511</v>
      </c>
      <c r="D16" s="2">
        <f>[1]节奏总纲!D16</f>
        <v>256</v>
      </c>
      <c r="F16" s="2">
        <f>[1]节奏总纲!F16</f>
        <v>14</v>
      </c>
      <c r="G16" s="2">
        <f>[1]节奏总纲!G16</f>
        <v>1.6390158215457884</v>
      </c>
      <c r="I16" s="2">
        <f>[1]节奏总纲!I16</f>
        <v>14</v>
      </c>
      <c r="J16" s="2">
        <f>[1]节奏总纲!J16</f>
        <v>1.7296773068470075</v>
      </c>
      <c r="K16" s="2">
        <f>[1]节奏总纲!K16</f>
        <v>0.57999999999999996</v>
      </c>
      <c r="N16" s="2">
        <f>[1]节奏总纲!N16</f>
        <v>23</v>
      </c>
      <c r="O16" s="2">
        <f>[1]节奏总纲!O16</f>
        <v>13</v>
      </c>
      <c r="P16" s="2">
        <f>[1]节奏总纲!P16</f>
        <v>1.4622888266898326</v>
      </c>
      <c r="Q16" s="2">
        <f>[1]节奏总纲!Q16</f>
        <v>1.2628326307293396</v>
      </c>
      <c r="R16" s="2">
        <f>[1]节奏总纲!R16</f>
        <v>1.0294513339896421</v>
      </c>
      <c r="S16" s="2">
        <f>[1]节奏总纲!S16</f>
        <v>0.75556463675063656</v>
      </c>
      <c r="T16" s="2">
        <f>[1]节奏总纲!T16</f>
        <v>0.41865329108129906</v>
      </c>
      <c r="V16" s="2">
        <f>[1]节奏总纲!V16</f>
        <v>13</v>
      </c>
      <c r="W16" s="2">
        <f>[1]节奏总纲!W16</f>
        <v>0.16489211669576243</v>
      </c>
      <c r="X16" s="2">
        <f>[1]节奏总纲!X16</f>
        <v>0.15018521223842507</v>
      </c>
      <c r="Y16" s="2">
        <f>[1]节奏总纲!Y16</f>
        <v>0.12360895107178216</v>
      </c>
      <c r="Z16" s="2">
        <f>[1]节奏总纲!Z16</f>
        <v>9.337335596966323E-2</v>
      </c>
      <c r="AA16" s="2">
        <f>[1]节奏总纲!AA16</f>
        <v>5.3046898204970105E-2</v>
      </c>
      <c r="AC16" s="2">
        <v>13</v>
      </c>
      <c r="AD16" s="2">
        <f>[1]节奏总纲!AD16</f>
        <v>38.071211008105138</v>
      </c>
      <c r="AE16" s="2">
        <f>[1]节奏总纲!AE16</f>
        <v>39.935302111946527</v>
      </c>
      <c r="AF16" s="2">
        <f>[1]节奏总纲!AF16</f>
        <v>42.470214785133983</v>
      </c>
      <c r="AG16" s="2">
        <f>[1]节奏总纲!AG16</f>
        <v>46.631096344914496</v>
      </c>
      <c r="AH16" s="2">
        <f>[1]节奏总纲!AH16</f>
        <v>55.062101953238496</v>
      </c>
      <c r="AL16" s="2">
        <f>[1]节奏总纲!AL16</f>
        <v>13</v>
      </c>
      <c r="AM16" s="2">
        <f>[1]节奏总纲!AM16</f>
        <v>1.417602554491646</v>
      </c>
      <c r="AN16" s="2">
        <f>[1]节奏总纲!AN16</f>
        <v>1.1340820435933168</v>
      </c>
      <c r="AO16" s="2">
        <f>[1]节奏总纲!AO16</f>
        <v>0.85056153269498758</v>
      </c>
      <c r="AP16" s="2">
        <f>[1]节奏总纲!AP16</f>
        <v>0.56704102179665838</v>
      </c>
      <c r="AQ16" s="2">
        <f>[1]节奏总纲!AQ16</f>
        <v>0.28352051089832919</v>
      </c>
      <c r="AS16" s="2">
        <f>[1]节奏总纲!AS16</f>
        <v>13</v>
      </c>
      <c r="AT16" s="2">
        <f>[1]节奏总纲!AT16</f>
        <v>0.26253401085692007</v>
      </c>
      <c r="AU16" s="2">
        <f>[1]节奏总纲!AU16</f>
        <v>0.21002720868553604</v>
      </c>
      <c r="AV16" s="2">
        <f>[1]节奏总纲!AV16</f>
        <v>0.15752040651415211</v>
      </c>
      <c r="AW16" s="2">
        <f>[1]节奏总纲!AW16</f>
        <v>0.10501360434276802</v>
      </c>
      <c r="AX16" s="2">
        <f>[1]节奏总纲!AX16</f>
        <v>5.2506802171384009E-2</v>
      </c>
      <c r="AY16" s="2"/>
      <c r="AZ16" s="2">
        <v>13</v>
      </c>
      <c r="BA16" s="2">
        <f>[1]节奏总纲!BA16</f>
        <v>25.265378411633971</v>
      </c>
      <c r="BB16" s="2">
        <f>[1]节奏总纲!BB16</f>
        <v>26.598914258210968</v>
      </c>
      <c r="BC16" s="2">
        <f>[1]节奏总纲!BC16</f>
        <v>28.339982398803929</v>
      </c>
      <c r="BD16" s="2">
        <f>[1]节奏总纲!BD16</f>
        <v>30.828727146189561</v>
      </c>
      <c r="BE16" s="2">
        <f>[1]节奏总纲!BE16</f>
        <v>35.146386283795508</v>
      </c>
      <c r="BI16" s="2">
        <v>13</v>
      </c>
      <c r="BJ16" s="2">
        <f>求节点($AL$4:$AL$83,AM$4:AM$83,('[1]功能-城建'!$BE18+'[1]功能-城建'!$BZ18)/2)</f>
        <v>63.5</v>
      </c>
      <c r="BK16" s="2">
        <f>求节点($AL$4:$AL$83,AN$4:AN$83,('[1]功能-城建'!$BE18+'[1]功能-城建'!$BZ18)/2)</f>
        <v>50.800000000000004</v>
      </c>
      <c r="BL16" s="2">
        <f>求节点($AL$4:$AL$83,AO$4:AO$83,('[1]功能-城建'!$BE18+'[1]功能-城建'!$BZ18)/2)</f>
        <v>38.1</v>
      </c>
      <c r="BM16" s="2">
        <f>求节点($AL$4:$AL$83,AP$4:AP$83,('[1]功能-城建'!$BE18+'[1]功能-城建'!$BZ18)/2)</f>
        <v>25.400000000000002</v>
      </c>
      <c r="BN16" s="2">
        <f>求节点($AL$4:$AL$83,AQ$4:AQ$83,('[1]功能-城建'!$BE18+'[1]功能-城建'!$BZ18)/2)</f>
        <v>12.700000000000001</v>
      </c>
      <c r="BR16" s="2">
        <v>13</v>
      </c>
      <c r="BS16" s="2">
        <f>'[1]功能-城建'!O18</f>
        <v>4</v>
      </c>
      <c r="BT16" s="2">
        <f>'[1]功能-城建'!P18</f>
        <v>4</v>
      </c>
      <c r="BU16" s="2">
        <f>'[1]功能-城建'!Q18</f>
        <v>4</v>
      </c>
      <c r="BV16" s="2">
        <f>'[1]功能-城建'!R18</f>
        <v>4</v>
      </c>
      <c r="BW16" s="2">
        <f t="shared" si="0"/>
        <v>16</v>
      </c>
    </row>
    <row r="17" spans="2:75" x14ac:dyDescent="0.15">
      <c r="B17" s="2">
        <f>[1]节奏总纲!B17</f>
        <v>100</v>
      </c>
      <c r="C17" s="2">
        <f>[1]节奏总纲!C17</f>
        <v>1023</v>
      </c>
      <c r="D17" s="2">
        <f>[1]节奏总纲!D17</f>
        <v>512</v>
      </c>
      <c r="F17" s="2">
        <f>[1]节奏总纲!F17</f>
        <v>15</v>
      </c>
      <c r="G17" s="2">
        <f>[1]节奏总纲!G17</f>
        <v>1.8284271247461898</v>
      </c>
      <c r="I17" s="2">
        <f>[1]节奏总纲!I17</f>
        <v>15</v>
      </c>
      <c r="J17" s="2">
        <f>[1]节奏总纲!J17</f>
        <v>2.1</v>
      </c>
      <c r="K17" s="2">
        <f>[1]节奏总纲!K17</f>
        <v>0.6</v>
      </c>
      <c r="N17" s="2">
        <f>[1]节奏总纲!N17</f>
        <v>24</v>
      </c>
      <c r="O17" s="2">
        <f>[1]节奏总纲!O17</f>
        <v>14</v>
      </c>
      <c r="P17" s="2">
        <f>[1]节奏总纲!P17</f>
        <v>1.6390158215457884</v>
      </c>
      <c r="Q17" s="2">
        <f>[1]节奏总纲!Q17</f>
        <v>1.4136511460832426</v>
      </c>
      <c r="R17" s="2">
        <f>[1]节奏总纲!R17</f>
        <v>1.1545227446968533</v>
      </c>
      <c r="S17" s="2">
        <f>[1]节奏总纲!S17</f>
        <v>0.84605996708193598</v>
      </c>
      <c r="T17" s="2">
        <f>[1]节奏总纲!T17</f>
        <v>0.46810291863347719</v>
      </c>
      <c r="V17" s="2">
        <f>[1]节奏总纲!V17</f>
        <v>14</v>
      </c>
      <c r="W17" s="2">
        <f>[1]节奏总纲!W17</f>
        <v>0.17672699485595578</v>
      </c>
      <c r="X17" s="2">
        <f>[1]节奏总纲!X17</f>
        <v>0.150818515353903</v>
      </c>
      <c r="Y17" s="2">
        <f>[1]节奏总纲!Y17</f>
        <v>0.12507141070721128</v>
      </c>
      <c r="Z17" s="2">
        <f>[1]节奏总纲!Z17</f>
        <v>9.0495330331299417E-2</v>
      </c>
      <c r="AA17" s="2">
        <f>[1]节奏总纲!AA17</f>
        <v>4.9449627552178133E-2</v>
      </c>
      <c r="AC17" s="2">
        <v>14</v>
      </c>
      <c r="AD17" s="2">
        <f>[1]节奏总纲!AD17</f>
        <v>39.066704614192943</v>
      </c>
      <c r="AE17" s="2">
        <f>[1]节奏总纲!AE17</f>
        <v>40.935169244165145</v>
      </c>
      <c r="AF17" s="2">
        <f>[1]节奏总纲!AF17</f>
        <v>43.484929789964411</v>
      </c>
      <c r="AG17" s="2">
        <f>[1]节奏总纲!AG17</f>
        <v>47.711408234944486</v>
      </c>
      <c r="AH17" s="2">
        <f>[1]节奏总纲!AH17</f>
        <v>56.165983112651688</v>
      </c>
      <c r="AL17" s="2">
        <f>[1]节奏总纲!AL17</f>
        <v>14</v>
      </c>
      <c r="AM17" s="2">
        <f>[1]节奏总纲!AM17</f>
        <v>1.7296773068470075</v>
      </c>
      <c r="AN17" s="2">
        <f>[1]节奏总纲!AN17</f>
        <v>1.383741845477606</v>
      </c>
      <c r="AO17" s="2">
        <f>[1]节奏总纲!AO17</f>
        <v>1.0378063841082044</v>
      </c>
      <c r="AP17" s="2">
        <f>[1]节奏总纲!AP17</f>
        <v>0.69187092273880302</v>
      </c>
      <c r="AQ17" s="2">
        <f>[1]节奏总纲!AQ17</f>
        <v>0.34593546136940151</v>
      </c>
      <c r="AS17" s="2">
        <f>[1]节奏总纲!AS17</f>
        <v>14</v>
      </c>
      <c r="AT17" s="2">
        <f>[1]节奏总纲!AT17</f>
        <v>0.31207475235536153</v>
      </c>
      <c r="AU17" s="2">
        <f>[1]节奏总纲!AU17</f>
        <v>0.24965980188428927</v>
      </c>
      <c r="AV17" s="2">
        <f>[1]节奏总纲!AV17</f>
        <v>0.18724485141321678</v>
      </c>
      <c r="AW17" s="2">
        <f>[1]节奏总纲!AW17</f>
        <v>0.12482990094214463</v>
      </c>
      <c r="AX17" s="2">
        <f>[1]节奏总纲!AX17</f>
        <v>6.2414950471072317E-2</v>
      </c>
      <c r="AY17" s="2"/>
      <c r="AZ17" s="2">
        <v>14</v>
      </c>
      <c r="BA17" s="2">
        <f>[1]节奏总纲!BA17</f>
        <v>25.707675764357255</v>
      </c>
      <c r="BB17" s="2">
        <f>[1]节奏总纲!BB17</f>
        <v>27.059707353051884</v>
      </c>
      <c r="BC17" s="2">
        <f>[1]节奏总纲!BC17</f>
        <v>28.796798156163181</v>
      </c>
      <c r="BD17" s="2">
        <f>[1]节奏总纲!BD17</f>
        <v>31.280110398778046</v>
      </c>
      <c r="BE17" s="2">
        <f>[1]节奏总纲!BE17</f>
        <v>35.634340563113874</v>
      </c>
      <c r="BI17" s="2">
        <v>14</v>
      </c>
      <c r="BJ17" s="2">
        <f>求节点($AL$4:$AL$83,AM$4:AM$83,('[1]功能-城建'!$BE19+'[1]功能-城建'!$BZ19)/2)</f>
        <v>79.687169041131426</v>
      </c>
      <c r="BK17" s="2">
        <f>求节点($AL$4:$AL$83,AN$4:AN$83,('[1]功能-城建'!$BE19+'[1]功能-城建'!$BZ19)/2)</f>
        <v>63.749735232905138</v>
      </c>
      <c r="BL17" s="2">
        <f>求节点($AL$4:$AL$83,AO$4:AO$83,('[1]功能-城建'!$BE19+'[1]功能-城建'!$BZ19)/2)</f>
        <v>47.81230142467885</v>
      </c>
      <c r="BM17" s="2">
        <f>求节点($AL$4:$AL$83,AP$4:AP$83,('[1]功能-城建'!$BE19+'[1]功能-城建'!$BZ19)/2)</f>
        <v>31.874867616452569</v>
      </c>
      <c r="BN17" s="2">
        <f>求节点($AL$4:$AL$83,AQ$4:AQ$83,('[1]功能-城建'!$BE19+'[1]功能-城建'!$BZ19)/2)</f>
        <v>15.937433808226285</v>
      </c>
      <c r="BR17" s="2">
        <v>14</v>
      </c>
      <c r="BS17" s="2">
        <f>'[1]功能-城建'!O19</f>
        <v>5</v>
      </c>
      <c r="BT17" s="2">
        <f>'[1]功能-城建'!P19</f>
        <v>5</v>
      </c>
      <c r="BU17" s="2">
        <f>'[1]功能-城建'!Q19</f>
        <v>5</v>
      </c>
      <c r="BV17" s="2">
        <f>'[1]功能-城建'!R19</f>
        <v>5</v>
      </c>
      <c r="BW17" s="2">
        <f t="shared" si="0"/>
        <v>20</v>
      </c>
    </row>
    <row r="18" spans="2:75" x14ac:dyDescent="0.15">
      <c r="F18" s="2">
        <f>[1]节奏总纲!F18</f>
        <v>16</v>
      </c>
      <c r="G18" s="2">
        <f>[1]节奏总纲!G18</f>
        <v>2.031433133020796</v>
      </c>
      <c r="I18" s="2">
        <f>[1]节奏总纲!I18</f>
        <v>16</v>
      </c>
      <c r="J18" s="2">
        <f>[1]节奏总纲!J18</f>
        <v>2.5387719203926467</v>
      </c>
      <c r="K18" s="2">
        <f>[1]节奏总纲!K18</f>
        <v>0.62</v>
      </c>
      <c r="N18" s="2">
        <f>[1]节奏总纲!N18</f>
        <v>25</v>
      </c>
      <c r="O18" s="2">
        <f>[1]节奏总纲!O18</f>
        <v>15</v>
      </c>
      <c r="P18" s="2">
        <f>[1]节奏总纲!P18</f>
        <v>1.8284271247461898</v>
      </c>
      <c r="Q18" s="2">
        <f>[1]节奏总纲!Q18</f>
        <v>1.5793953503557587</v>
      </c>
      <c r="R18" s="2">
        <f>[1]节奏总纲!R18</f>
        <v>1.2928808199080308</v>
      </c>
      <c r="S18" s="2">
        <f>[1]节奏总纲!S18</f>
        <v>0.94895367774327255</v>
      </c>
      <c r="T18" s="2">
        <f>[1]节奏总纲!T18</f>
        <v>0.5271355400643265</v>
      </c>
      <c r="V18" s="2">
        <f>[1]节奏总纲!V18</f>
        <v>15</v>
      </c>
      <c r="W18" s="2">
        <f>[1]节奏总纲!W18</f>
        <v>0.18941130320040145</v>
      </c>
      <c r="X18" s="2">
        <f>[1]节奏总纲!X18</f>
        <v>0.16574420427251613</v>
      </c>
      <c r="Y18" s="2">
        <f>[1]节奏总纲!Y18</f>
        <v>0.13835807521117749</v>
      </c>
      <c r="Z18" s="2">
        <f>[1]节奏总纲!Z18</f>
        <v>0.10289371066133657</v>
      </c>
      <c r="AA18" s="2">
        <f>[1]节奏总纲!AA18</f>
        <v>5.9032621430849308E-2</v>
      </c>
      <c r="AC18" s="2">
        <v>15</v>
      </c>
      <c r="AD18" s="2">
        <f>[1]节奏总纲!AD18</f>
        <v>40</v>
      </c>
      <c r="AE18" s="2">
        <f>[1]节奏总纲!AE18</f>
        <v>41.83669503626701</v>
      </c>
      <c r="AF18" s="2">
        <f>[1]节奏总纲!AF18</f>
        <v>44.442238853326032</v>
      </c>
      <c r="AG18" s="2">
        <f>[1]节奏总纲!AG18</f>
        <v>48.731413734867289</v>
      </c>
      <c r="AH18" s="2">
        <f>[1]节奏总纲!AH18</f>
        <v>57.176846218996921</v>
      </c>
      <c r="AL18" s="2">
        <f>[1]节奏总纲!AL18</f>
        <v>15</v>
      </c>
      <c r="AM18" s="2">
        <f>[1]节奏总纲!AM18</f>
        <v>2.1</v>
      </c>
      <c r="AN18" s="2">
        <f>[1]节奏总纲!AN18</f>
        <v>1.6800000000000002</v>
      </c>
      <c r="AO18" s="2">
        <f>[1]节奏总纲!AO18</f>
        <v>1.26</v>
      </c>
      <c r="AP18" s="2">
        <f>[1]节奏总纲!AP18</f>
        <v>0.84000000000000008</v>
      </c>
      <c r="AQ18" s="2">
        <f>[1]节奏总纲!AQ18</f>
        <v>0.42000000000000004</v>
      </c>
      <c r="AS18" s="2">
        <f>[1]节奏总纲!AS18</f>
        <v>15</v>
      </c>
      <c r="AT18" s="2">
        <f>[1]节奏总纲!AT18</f>
        <v>0.3703226931529926</v>
      </c>
      <c r="AU18" s="2">
        <f>[1]节奏总纲!AU18</f>
        <v>0.29625815452239412</v>
      </c>
      <c r="AV18" s="2">
        <f>[1]节奏总纲!AV18</f>
        <v>0.22219361589179565</v>
      </c>
      <c r="AW18" s="2">
        <f>[1]节奏总纲!AW18</f>
        <v>0.14812907726119706</v>
      </c>
      <c r="AX18" s="2">
        <f>[1]节奏总纲!AX18</f>
        <v>7.4064538630598531E-2</v>
      </c>
      <c r="AY18" s="2"/>
      <c r="AZ18" s="2">
        <v>15</v>
      </c>
      <c r="BA18" s="2">
        <f>[1]节奏总纲!BA18</f>
        <v>26.127796402772656</v>
      </c>
      <c r="BB18" s="2">
        <f>[1]节奏总纲!BB18</f>
        <v>27.461368800321225</v>
      </c>
      <c r="BC18" s="2">
        <f>[1]节奏总纲!BC18</f>
        <v>29.216428548527322</v>
      </c>
      <c r="BD18" s="2">
        <f>[1]节奏总纲!BD18</f>
        <v>31.706504654507764</v>
      </c>
      <c r="BE18" s="2">
        <f>[1]节奏总纲!BE18</f>
        <v>36.105477566569242</v>
      </c>
      <c r="BI18" s="2">
        <v>15</v>
      </c>
      <c r="BJ18" s="2">
        <f>求节点($AL$4:$AL$83,AM$4:AM$83,('[1]功能-城建'!$BE20+'[1]功能-城建'!$BZ20)/2)</f>
        <v>115.36769098598003</v>
      </c>
      <c r="BK18" s="2">
        <f>求节点($AL$4:$AL$83,AN$4:AN$83,('[1]功能-城建'!$BE20+'[1]功能-城建'!$BZ20)/2)</f>
        <v>92.294152788784032</v>
      </c>
      <c r="BL18" s="2">
        <f>求节点($AL$4:$AL$83,AO$4:AO$83,('[1]功能-城建'!$BE20+'[1]功能-城建'!$BZ20)/2)</f>
        <v>69.220614591588017</v>
      </c>
      <c r="BM18" s="2">
        <f>求节点($AL$4:$AL$83,AP$4:AP$83,('[1]功能-城建'!$BE20+'[1]功能-城建'!$BZ20)/2)</f>
        <v>46.147076394392016</v>
      </c>
      <c r="BN18" s="2">
        <f>求节点($AL$4:$AL$83,AQ$4:AQ$83,('[1]功能-城建'!$BE20+'[1]功能-城建'!$BZ20)/2)</f>
        <v>23.073538197196008</v>
      </c>
      <c r="BR18" s="2">
        <v>15</v>
      </c>
      <c r="BS18" s="2">
        <f>'[1]功能-城建'!O20</f>
        <v>5</v>
      </c>
      <c r="BT18" s="2">
        <f>'[1]功能-城建'!P20</f>
        <v>5</v>
      </c>
      <c r="BU18" s="2">
        <f>'[1]功能-城建'!Q20</f>
        <v>5</v>
      </c>
      <c r="BV18" s="2">
        <f>'[1]功能-城建'!R20</f>
        <v>5</v>
      </c>
      <c r="BW18" s="2">
        <f t="shared" si="0"/>
        <v>20</v>
      </c>
    </row>
    <row r="19" spans="2:75" x14ac:dyDescent="0.15">
      <c r="F19" s="2">
        <f>[1]节奏总纲!F19</f>
        <v>17</v>
      </c>
      <c r="G19" s="2">
        <f>[1]节奏总纲!G19</f>
        <v>2.2490095854249419</v>
      </c>
      <c r="I19" s="2">
        <f>[1]节奏总纲!I19</f>
        <v>17</v>
      </c>
      <c r="J19" s="2">
        <f>[1]节奏总纲!J19</f>
        <v>3.0579402515786085</v>
      </c>
      <c r="K19" s="2">
        <f>[1]节奏总纲!K19</f>
        <v>0.64</v>
      </c>
      <c r="N19" s="2">
        <f>[1]节奏总纲!N19</f>
        <v>26</v>
      </c>
      <c r="O19" s="2">
        <f>[1]节奏总纲!O19</f>
        <v>16</v>
      </c>
      <c r="P19" s="2">
        <f>[1]节奏总纲!P19</f>
        <v>2.031433133020796</v>
      </c>
      <c r="Q19" s="2">
        <f>[1]节奏总纲!Q19</f>
        <v>1.7586116632561031</v>
      </c>
      <c r="R19" s="2">
        <f>[1]节奏总纲!R19</f>
        <v>1.4398798046851402</v>
      </c>
      <c r="S19" s="2">
        <f>[1]节奏总纲!S19</f>
        <v>1.0618300986299702</v>
      </c>
      <c r="T19" s="2">
        <f>[1]节奏总纲!T19</f>
        <v>0.59460047803518701</v>
      </c>
      <c r="V19" s="2">
        <f>[1]节奏总纲!V19</f>
        <v>16</v>
      </c>
      <c r="W19" s="2">
        <f>[1]节奏总纲!W19</f>
        <v>0.20300600827460613</v>
      </c>
      <c r="X19" s="2">
        <f>[1]节奏总纲!X19</f>
        <v>0.17921631290034434</v>
      </c>
      <c r="Y19" s="2">
        <f>[1]节奏总纲!Y19</f>
        <v>0.14699898477710938</v>
      </c>
      <c r="Z19" s="2">
        <f>[1]节奏总纲!Z19</f>
        <v>0.11287642088669769</v>
      </c>
      <c r="AA19" s="2">
        <f>[1]节奏总纲!AA19</f>
        <v>6.7464937970860506E-2</v>
      </c>
      <c r="AC19" s="2">
        <v>16</v>
      </c>
      <c r="AD19" s="2">
        <f>[1]节奏总纲!AD19</f>
        <v>40.870795385807064</v>
      </c>
      <c r="AE19" s="2">
        <f>[1]节奏总纲!AE19</f>
        <v>42.707142308553742</v>
      </c>
      <c r="AF19" s="2">
        <f>[1]节奏总纲!AF19</f>
        <v>45.343250058486468</v>
      </c>
      <c r="AG19" s="2">
        <f>[1]节奏总纲!AG19</f>
        <v>49.654306534727205</v>
      </c>
      <c r="AH19" s="2">
        <f>[1]节奏总纲!AH19</f>
        <v>58.12511610143563</v>
      </c>
      <c r="AL19" s="2">
        <f>[1]节奏总纲!AL19</f>
        <v>16</v>
      </c>
      <c r="AM19" s="2">
        <f>[1]节奏总纲!AM19</f>
        <v>2.5387719203926467</v>
      </c>
      <c r="AN19" s="2">
        <f>[1]节奏总纲!AN19</f>
        <v>2.0310175363141174</v>
      </c>
      <c r="AO19" s="2">
        <f>[1]节奏总纲!AO19</f>
        <v>1.5232631522355879</v>
      </c>
      <c r="AP19" s="2">
        <f>[1]节奏总纲!AP19</f>
        <v>1.0155087681570587</v>
      </c>
      <c r="AQ19" s="2">
        <f>[1]节奏总纲!AQ19</f>
        <v>0.50775438407852935</v>
      </c>
      <c r="AS19" s="2">
        <f>[1]节奏总纲!AS19</f>
        <v>16</v>
      </c>
      <c r="AT19" s="2">
        <f>[1]节奏总纲!AT19</f>
        <v>0.43877192039264656</v>
      </c>
      <c r="AU19" s="2">
        <f>[1]节奏总纲!AU19</f>
        <v>0.35101753631411725</v>
      </c>
      <c r="AV19" s="2">
        <f>[1]节奏总纲!AV19</f>
        <v>0.26326315223558794</v>
      </c>
      <c r="AW19" s="2">
        <f>[1]节奏总纲!AW19</f>
        <v>0.17550876815705863</v>
      </c>
      <c r="AX19" s="2">
        <f>[1]节奏总纲!AX19</f>
        <v>8.7754384078529313E-2</v>
      </c>
      <c r="AY19" s="2"/>
      <c r="AZ19" s="2">
        <v>16</v>
      </c>
      <c r="BA19" s="2">
        <f>[1]节奏总纲!BA19</f>
        <v>26.504690687123308</v>
      </c>
      <c r="BB19" s="2">
        <f>[1]节奏总纲!BB19</f>
        <v>27.863030247590562</v>
      </c>
      <c r="BC19" s="2">
        <f>[1]节奏总纲!BC19</f>
        <v>29.606265091548554</v>
      </c>
      <c r="BD19" s="2">
        <f>[1]节奏总纲!BD19</f>
        <v>32.113552950216736</v>
      </c>
      <c r="BE19" s="2">
        <f>[1]节奏总纲!BE19</f>
        <v>36.526331209747774</v>
      </c>
      <c r="BI19" s="2">
        <v>16</v>
      </c>
      <c r="BJ19" s="2">
        <f>求节点($AL$4:$AL$83,AM$4:AM$83,('[1]功能-城建'!$BE21+'[1]功能-城建'!$BZ21)/2)</f>
        <v>155.32539280599755</v>
      </c>
      <c r="BK19" s="2">
        <f>求节点($AL$4:$AL$83,AN$4:AN$83,('[1]功能-城建'!$BE21+'[1]功能-城建'!$BZ21)/2)</f>
        <v>124.26031424479805</v>
      </c>
      <c r="BL19" s="2">
        <f>求节点($AL$4:$AL$83,AO$4:AO$83,('[1]功能-城建'!$BE21+'[1]功能-城建'!$BZ21)/2)</f>
        <v>93.195235683598526</v>
      </c>
      <c r="BM19" s="2">
        <f>求节点($AL$4:$AL$83,AP$4:AP$83,('[1]功能-城建'!$BE21+'[1]功能-城建'!$BZ21)/2)</f>
        <v>62.130157122399027</v>
      </c>
      <c r="BN19" s="2">
        <f>求节点($AL$4:$AL$83,AQ$4:AQ$83,('[1]功能-城建'!$BE21+'[1]功能-城建'!$BZ21)/2)</f>
        <v>31.065078561199513</v>
      </c>
      <c r="BR19" s="2">
        <v>16</v>
      </c>
      <c r="BS19" s="2">
        <f>'[1]功能-城建'!O21</f>
        <v>6</v>
      </c>
      <c r="BT19" s="2">
        <f>'[1]功能-城建'!P21</f>
        <v>6</v>
      </c>
      <c r="BU19" s="2">
        <f>'[1]功能-城建'!Q21</f>
        <v>6</v>
      </c>
      <c r="BV19" s="2">
        <f>'[1]功能-城建'!R21</f>
        <v>6</v>
      </c>
      <c r="BW19" s="2">
        <f t="shared" si="0"/>
        <v>24</v>
      </c>
    </row>
    <row r="20" spans="2:75" x14ac:dyDescent="0.15">
      <c r="F20" s="2">
        <f>[1]节奏总纲!F20</f>
        <v>18</v>
      </c>
      <c r="G20" s="2">
        <f>[1]节奏总纲!G20</f>
        <v>2.4822022531844965</v>
      </c>
      <c r="I20" s="2">
        <f>[1]节奏总纲!I20</f>
        <v>18</v>
      </c>
      <c r="J20" s="2">
        <f>[1]节奏总纲!J20</f>
        <v>3.671491735587451</v>
      </c>
      <c r="K20" s="2">
        <f>[1]节奏总纲!K20</f>
        <v>0.66</v>
      </c>
      <c r="N20" s="2">
        <f>[1]节奏总纲!N20</f>
        <v>27</v>
      </c>
      <c r="O20" s="2">
        <f>[1]节奏总纲!O20</f>
        <v>17</v>
      </c>
      <c r="P20" s="2">
        <f>[1]节奏总纲!P20</f>
        <v>2.2490095854249419</v>
      </c>
      <c r="Q20" s="2">
        <f>[1]节奏总纲!Q20</f>
        <v>1.9433691827656923</v>
      </c>
      <c r="R20" s="2">
        <f>[1]节奏总纲!R20</f>
        <v>1.5904995788125189</v>
      </c>
      <c r="S20" s="2">
        <f>[1]节奏总纲!S20</f>
        <v>1.1742079045503622</v>
      </c>
      <c r="T20" s="2">
        <f>[1]节奏总纲!T20</f>
        <v>0.65311238360740309</v>
      </c>
      <c r="V20" s="2">
        <f>[1]节奏总纲!V20</f>
        <v>17</v>
      </c>
      <c r="W20" s="2">
        <f>[1]节奏总纲!W20</f>
        <v>0.21757645240414591</v>
      </c>
      <c r="X20" s="2">
        <f>[1]节奏总纲!X20</f>
        <v>0.18475751950958919</v>
      </c>
      <c r="Y20" s="2">
        <f>[1]节奏总纲!Y20</f>
        <v>0.1506197741273787</v>
      </c>
      <c r="Z20" s="2">
        <f>[1]节奏总纲!Z20</f>
        <v>0.11237780592039193</v>
      </c>
      <c r="AA20" s="2">
        <f>[1]节奏总纲!AA20</f>
        <v>5.8511905572216083E-2</v>
      </c>
      <c r="AC20" s="2">
        <v>17</v>
      </c>
      <c r="AD20" s="2">
        <f>[1]节奏总纲!AD20</f>
        <v>41.691928656135218</v>
      </c>
      <c r="AE20" s="2">
        <f>[1]节奏总纲!AE20</f>
        <v>43.535389560453282</v>
      </c>
      <c r="AF20" s="2">
        <f>[1]节奏总纲!AF20</f>
        <v>46.195785611164197</v>
      </c>
      <c r="AG20" s="2">
        <f>[1]节奏总纲!AG20</f>
        <v>50.510850036206186</v>
      </c>
      <c r="AH20" s="2">
        <f>[1]节奏总纲!AH20</f>
        <v>58.996855914896834</v>
      </c>
      <c r="AL20" s="2">
        <f>[1]节奏总纲!AL20</f>
        <v>17</v>
      </c>
      <c r="AM20" s="2">
        <f>[1]节奏总纲!AM20</f>
        <v>3.0579402515786085</v>
      </c>
      <c r="AN20" s="2">
        <f>[1]节奏总纲!AN20</f>
        <v>2.4463522012628869</v>
      </c>
      <c r="AO20" s="2">
        <f>[1]节奏总纲!AO20</f>
        <v>1.8347641509471651</v>
      </c>
      <c r="AP20" s="2">
        <f>[1]节奏总纲!AP20</f>
        <v>1.2231761006314434</v>
      </c>
      <c r="AQ20" s="2">
        <f>[1]节奏总纲!AQ20</f>
        <v>0.61158805031572172</v>
      </c>
      <c r="AS20" s="2">
        <f>[1]节奏总纲!AS20</f>
        <v>17</v>
      </c>
      <c r="AT20" s="2">
        <f>[1]节奏总纲!AT20</f>
        <v>0.51916833118596184</v>
      </c>
      <c r="AU20" s="2">
        <f>[1]节奏总纲!AU20</f>
        <v>0.41533466494876947</v>
      </c>
      <c r="AV20" s="2">
        <f>[1]节奏总纲!AV20</f>
        <v>0.3115009987115771</v>
      </c>
      <c r="AW20" s="2">
        <f>[1]节奏总纲!AW20</f>
        <v>0.20766733247438474</v>
      </c>
      <c r="AX20" s="2">
        <f>[1]节奏总纲!AX20</f>
        <v>0.10383366623719237</v>
      </c>
      <c r="AY20" s="2"/>
      <c r="AZ20" s="2">
        <v>17</v>
      </c>
      <c r="BA20" s="2">
        <f>[1]节奏总纲!BA20</f>
        <v>26.881584971473956</v>
      </c>
      <c r="BB20" s="2">
        <f>[1]节奏总纲!BB20</f>
        <v>28.225778459464117</v>
      </c>
      <c r="BC20" s="2">
        <f>[1]节奏总纲!BC20</f>
        <v>29.996101634569786</v>
      </c>
      <c r="BD20" s="2">
        <f>[1]节奏总纲!BD20</f>
        <v>32.477877425165822</v>
      </c>
      <c r="BE20" s="2">
        <f>[1]节奏总纲!BE20</f>
        <v>36.947184852926306</v>
      </c>
      <c r="BI20" s="2">
        <v>17</v>
      </c>
      <c r="BJ20" s="2">
        <f>求节点($AL$4:$AL$83,AM$4:AM$83,('[1]功能-城建'!$BE22+'[1]功能-城建'!$BZ22)/2)</f>
        <v>194.58873080692649</v>
      </c>
      <c r="BK20" s="2">
        <f>求节点($AL$4:$AL$83,AN$4:AN$83,('[1]功能-城建'!$BE22+'[1]功能-城建'!$BZ22)/2)</f>
        <v>155.67098464554121</v>
      </c>
      <c r="BL20" s="2">
        <f>求节点($AL$4:$AL$83,AO$4:AO$83,('[1]功能-城建'!$BE22+'[1]功能-城建'!$BZ22)/2)</f>
        <v>116.75323848415589</v>
      </c>
      <c r="BM20" s="2">
        <f>求节点($AL$4:$AL$83,AP$4:AP$83,('[1]功能-城建'!$BE22+'[1]功能-城建'!$BZ22)/2)</f>
        <v>77.835492322770605</v>
      </c>
      <c r="BN20" s="2">
        <f>求节点($AL$4:$AL$83,AQ$4:AQ$83,('[1]功能-城建'!$BE22+'[1]功能-城建'!$BZ22)/2)</f>
        <v>38.917746161385303</v>
      </c>
      <c r="BR20" s="2">
        <v>17</v>
      </c>
      <c r="BS20" s="2">
        <f>'[1]功能-城建'!O22</f>
        <v>6</v>
      </c>
      <c r="BT20" s="2">
        <f>'[1]功能-城建'!P22</f>
        <v>6</v>
      </c>
      <c r="BU20" s="2">
        <f>'[1]功能-城建'!Q22</f>
        <v>6</v>
      </c>
      <c r="BV20" s="2">
        <f>'[1]功能-城建'!R22</f>
        <v>6</v>
      </c>
      <c r="BW20" s="2">
        <f t="shared" si="0"/>
        <v>24</v>
      </c>
    </row>
    <row r="21" spans="2:75" x14ac:dyDescent="0.15">
      <c r="F21" s="2">
        <f>[1]节奏总纲!F21</f>
        <v>19</v>
      </c>
      <c r="G21" s="2">
        <f>[1]节奏总纲!G21</f>
        <v>2.7321319661472296</v>
      </c>
      <c r="I21" s="2">
        <f>[1]节奏总纲!I21</f>
        <v>19</v>
      </c>
      <c r="J21" s="2">
        <f>[1]节奏总纲!J21</f>
        <v>4.3957950643309154</v>
      </c>
      <c r="K21" s="2">
        <f>[1]节奏总纲!K21</f>
        <v>0.68</v>
      </c>
      <c r="N21" s="2">
        <f>[1]节奏总纲!N21</f>
        <v>28</v>
      </c>
      <c r="O21" s="2">
        <f>[1]节奏总纲!O21</f>
        <v>18</v>
      </c>
      <c r="P21" s="2">
        <f>[1]节奏总纲!P21</f>
        <v>2.4822022531844965</v>
      </c>
      <c r="Q21" s="2">
        <f>[1]节奏总纲!Q21</f>
        <v>2.1515729130603214</v>
      </c>
      <c r="R21" s="2">
        <f>[1]节奏总纲!R21</f>
        <v>1.7690655458445907</v>
      </c>
      <c r="S21" s="2">
        <f>[1]节奏总纲!S21</f>
        <v>1.3066312660763189</v>
      </c>
      <c r="T21" s="2">
        <f>[1]节奏总纲!T21</f>
        <v>0.72554771860582834</v>
      </c>
      <c r="V21" s="2">
        <f>[1]节奏总纲!V21</f>
        <v>18</v>
      </c>
      <c r="W21" s="2">
        <f>[1]节奏总纲!W21</f>
        <v>0.23319266775955461</v>
      </c>
      <c r="X21" s="2">
        <f>[1]节奏总纲!X21</f>
        <v>0.20820373029462913</v>
      </c>
      <c r="Y21" s="2">
        <f>[1]节奏总纲!Y21</f>
        <v>0.17856596703207184</v>
      </c>
      <c r="Z21" s="2">
        <f>[1]节奏总纲!Z21</f>
        <v>0.13242336152595668</v>
      </c>
      <c r="AA21" s="2">
        <f>[1]节奏总纲!AA21</f>
        <v>7.2435334998425249E-2</v>
      </c>
      <c r="AC21" s="2">
        <v>18</v>
      </c>
      <c r="AD21" s="2">
        <f>[1]节奏总纲!AD21</f>
        <v>42.470630686057078</v>
      </c>
      <c r="AE21" s="2">
        <f>[1]节奏总纲!AE21</f>
        <v>44.32123076997032</v>
      </c>
      <c r="AF21" s="2">
        <f>[1]节奏总纲!AF21</f>
        <v>47.002405448181747</v>
      </c>
      <c r="AG21" s="2">
        <f>[1]节奏总纲!AG21</f>
        <v>51.307235833425089</v>
      </c>
      <c r="AH21" s="2">
        <f>[1]节奏总纲!AH21</f>
        <v>59.782901351568675</v>
      </c>
      <c r="AL21" s="2">
        <f>[1]节奏总纲!AL21</f>
        <v>18</v>
      </c>
      <c r="AM21" s="2">
        <f>[1]节奏总纲!AM21</f>
        <v>3.671491735587451</v>
      </c>
      <c r="AN21" s="2">
        <f>[1]节奏总纲!AN21</f>
        <v>2.9371933884699608</v>
      </c>
      <c r="AO21" s="2">
        <f>[1]节奏总纲!AO21</f>
        <v>2.2028950413524706</v>
      </c>
      <c r="AP21" s="2">
        <f>[1]节奏总纲!AP21</f>
        <v>1.4685966942349804</v>
      </c>
      <c r="AQ21" s="2">
        <f>[1]节奏总纲!AQ21</f>
        <v>0.7342983471174902</v>
      </c>
      <c r="AS21" s="2">
        <f>[1]节奏总纲!AS21</f>
        <v>18</v>
      </c>
      <c r="AT21" s="2">
        <f>[1]节奏总纲!AT21</f>
        <v>0.61355148400884252</v>
      </c>
      <c r="AU21" s="2">
        <f>[1]节奏总纲!AU21</f>
        <v>0.49084118720707393</v>
      </c>
      <c r="AV21" s="2">
        <f>[1]节奏总纲!AV21</f>
        <v>0.36813089040530556</v>
      </c>
      <c r="AW21" s="2">
        <f>[1]节奏总纲!AW21</f>
        <v>0.24542059360353696</v>
      </c>
      <c r="AX21" s="2">
        <f>[1]节奏总纲!AX21</f>
        <v>0.12271029680176848</v>
      </c>
      <c r="AY21" s="2"/>
      <c r="AZ21" s="2">
        <v>18</v>
      </c>
      <c r="BA21" s="2">
        <f>[1]节奏总纲!BA21</f>
        <v>27.220371931959619</v>
      </c>
      <c r="BB21" s="2">
        <f>[1]节奏总纲!BB21</f>
        <v>28.568390277483555</v>
      </c>
      <c r="BC21" s="2">
        <f>[1]节奏总纲!BC21</f>
        <v>30.329493925593439</v>
      </c>
      <c r="BD21" s="2">
        <f>[1]节奏总纲!BD21</f>
        <v>32.842201900114915</v>
      </c>
      <c r="BE21" s="2">
        <f>[1]节奏总纲!BE21</f>
        <v>37.317457773889828</v>
      </c>
      <c r="BI21" s="2">
        <v>18</v>
      </c>
      <c r="BJ21" s="2">
        <f>求节点($AL$4:$AL$83,AM$4:AM$83,('[1]功能-城建'!$BE23+'[1]功能-城建'!$BZ23)/2)</f>
        <v>281.05</v>
      </c>
      <c r="BK21" s="2">
        <f>求节点($AL$4:$AL$83,AN$4:AN$83,('[1]功能-城建'!$BE23+'[1]功能-城建'!$BZ23)/2)</f>
        <v>224.84000000000003</v>
      </c>
      <c r="BL21" s="2">
        <f>求节点($AL$4:$AL$83,AO$4:AO$83,('[1]功能-城建'!$BE23+'[1]功能-城建'!$BZ23)/2)</f>
        <v>168.63</v>
      </c>
      <c r="BM21" s="2">
        <f>求节点($AL$4:$AL$83,AP$4:AP$83,('[1]功能-城建'!$BE23+'[1]功能-城建'!$BZ23)/2)</f>
        <v>112.42000000000002</v>
      </c>
      <c r="BN21" s="2">
        <f>求节点($AL$4:$AL$83,AQ$4:AQ$83,('[1]功能-城建'!$BE23+'[1]功能-城建'!$BZ23)/2)</f>
        <v>56.210000000000008</v>
      </c>
      <c r="BR21" s="2">
        <v>18</v>
      </c>
      <c r="BS21" s="2">
        <f>'[1]功能-城建'!O23</f>
        <v>6</v>
      </c>
      <c r="BT21" s="2">
        <f>'[1]功能-城建'!P23</f>
        <v>6</v>
      </c>
      <c r="BU21" s="2">
        <f>'[1]功能-城建'!Q23</f>
        <v>6</v>
      </c>
      <c r="BV21" s="2">
        <f>'[1]功能-城建'!R23</f>
        <v>6</v>
      </c>
      <c r="BW21" s="2">
        <f t="shared" si="0"/>
        <v>24</v>
      </c>
    </row>
    <row r="22" spans="2:75" x14ac:dyDescent="0.15">
      <c r="B22" s="95" t="s">
        <v>18</v>
      </c>
      <c r="C22" s="95"/>
      <c r="D22" s="95"/>
      <c r="F22" s="2">
        <f>[1]节奏总纲!F22</f>
        <v>20</v>
      </c>
      <c r="G22" s="2">
        <f>[1]节奏总纲!G22</f>
        <v>3</v>
      </c>
      <c r="I22" s="2">
        <f>[1]节奏总纲!I22</f>
        <v>20</v>
      </c>
      <c r="J22" s="2">
        <f>[1]节奏总纲!J22</f>
        <v>5.25</v>
      </c>
      <c r="K22" s="2">
        <f>[1]节奏总纲!K22</f>
        <v>0.7</v>
      </c>
      <c r="N22" s="2">
        <f>[1]节奏总纲!N22</f>
        <v>29</v>
      </c>
      <c r="O22" s="2">
        <f>[1]节奏总纲!O22</f>
        <v>19</v>
      </c>
      <c r="P22" s="2">
        <f>[1]节奏总纲!P22</f>
        <v>2.7321319661472296</v>
      </c>
      <c r="Q22" s="2">
        <f>[1]节奏总纲!Q22</f>
        <v>2.3734030389920986</v>
      </c>
      <c r="R22" s="2">
        <f>[1]节奏总纲!R22</f>
        <v>1.9510154370257367</v>
      </c>
      <c r="S22" s="2">
        <f>[1]节奏总纲!S22</f>
        <v>1.4395603329629754</v>
      </c>
      <c r="T22" s="2">
        <f>[1]节奏总纲!T22</f>
        <v>0.80270037165405606</v>
      </c>
      <c r="V22" s="2">
        <f>[1]节奏总纲!V22</f>
        <v>19</v>
      </c>
      <c r="W22" s="2">
        <f>[1]节奏总纲!W22</f>
        <v>0.24992971296273314</v>
      </c>
      <c r="X22" s="2">
        <f>[1]节奏总纲!X22</f>
        <v>0.2218301259317772</v>
      </c>
      <c r="Y22" s="2">
        <f>[1]节奏总纲!Y22</f>
        <v>0.18194989118114591</v>
      </c>
      <c r="Z22" s="2">
        <f>[1]节奏总纲!Z22</f>
        <v>0.13292906688665651</v>
      </c>
      <c r="AA22" s="2">
        <f>[1]节奏总纲!AA22</f>
        <v>7.7152653048227715E-2</v>
      </c>
      <c r="AC22" s="2">
        <v>19</v>
      </c>
      <c r="AD22" s="2">
        <f>[1]节奏总纲!AD22</f>
        <v>43.213386604241784</v>
      </c>
      <c r="AE22" s="2">
        <f>[1]节奏总纲!AE22</f>
        <v>45.070782602372333</v>
      </c>
      <c r="AF22" s="2">
        <f>[1]节奏总纲!AF22</f>
        <v>47.752799438858894</v>
      </c>
      <c r="AG22" s="2">
        <f>[1]节奏总纲!AG22</f>
        <v>52.050057424983954</v>
      </c>
      <c r="AH22" s="2">
        <f>[1]节奏总纲!AH22</f>
        <v>60.54585273688761</v>
      </c>
      <c r="AL22" s="2">
        <f>[1]节奏总纲!AL22</f>
        <v>19</v>
      </c>
      <c r="AM22" s="2">
        <f>[1]节奏总纲!AM22</f>
        <v>4.3957950643309154</v>
      </c>
      <c r="AN22" s="2">
        <f>[1]节奏总纲!AN22</f>
        <v>3.5166360514647326</v>
      </c>
      <c r="AO22" s="2">
        <f>[1]节奏总纲!AO22</f>
        <v>2.6374770385985493</v>
      </c>
      <c r="AP22" s="2">
        <f>[1]节奏总纲!AP22</f>
        <v>1.7583180257323663</v>
      </c>
      <c r="AQ22" s="2">
        <f>[1]节奏总纲!AQ22</f>
        <v>0.87915901286618314</v>
      </c>
      <c r="AS22" s="2">
        <f>[1]节奏总纲!AS22</f>
        <v>19</v>
      </c>
      <c r="AT22" s="2">
        <f>[1]节奏总纲!AT22</f>
        <v>0.72430332874346437</v>
      </c>
      <c r="AU22" s="2">
        <f>[1]节奏总纲!AU22</f>
        <v>0.57944266299477176</v>
      </c>
      <c r="AV22" s="2">
        <f>[1]节奏总纲!AV22</f>
        <v>0.43458199724607871</v>
      </c>
      <c r="AW22" s="2">
        <f>[1]节奏总纲!AW22</f>
        <v>0.28972133149738588</v>
      </c>
      <c r="AX22" s="2">
        <f>[1]节奏总纲!AX22</f>
        <v>0.14486066574869294</v>
      </c>
      <c r="AY22" s="2"/>
      <c r="AZ22" s="2">
        <v>19</v>
      </c>
      <c r="BA22" s="2">
        <f>[1]节奏总纲!BA22</f>
        <v>27.541701089775092</v>
      </c>
      <c r="BB22" s="2">
        <f>[1]节奏总纲!BB22</f>
        <v>28.911002095502997</v>
      </c>
      <c r="BC22" s="2">
        <f>[1]节奏总纲!BC22</f>
        <v>30.662316072657521</v>
      </c>
      <c r="BD22" s="2">
        <f>[1]节奏总纲!BD22</f>
        <v>33.176527924103851</v>
      </c>
      <c r="BE22" s="2">
        <f>[1]节奏总纲!BE22</f>
        <v>37.680472138177471</v>
      </c>
      <c r="BI22" s="2">
        <v>19</v>
      </c>
      <c r="BJ22" s="2">
        <f>求节点($AL$4:$AL$83,AM$4:AM$83,('[1]功能-城建'!$BE24+'[1]功能-城建'!$BZ24)/2)</f>
        <v>377.76930817680426</v>
      </c>
      <c r="BK22" s="2">
        <f>求节点($AL$4:$AL$83,AN$4:AN$83,('[1]功能-城建'!$BE24+'[1]功能-城建'!$BZ24)/2)</f>
        <v>302.21544654144344</v>
      </c>
      <c r="BL22" s="2">
        <f>求节点($AL$4:$AL$83,AO$4:AO$83,('[1]功能-城建'!$BE24+'[1]功能-城建'!$BZ24)/2)</f>
        <v>226.66158490608254</v>
      </c>
      <c r="BM22" s="2">
        <f>求节点($AL$4:$AL$83,AP$4:AP$83,('[1]功能-城建'!$BE24+'[1]功能-城建'!$BZ24)/2)</f>
        <v>151.10772327072172</v>
      </c>
      <c r="BN22" s="2">
        <f>求节点($AL$4:$AL$83,AQ$4:AQ$83,('[1]功能-城建'!$BE24+'[1]功能-城建'!$BZ24)/2)</f>
        <v>75.55386163536086</v>
      </c>
      <c r="BR22" s="2">
        <v>19</v>
      </c>
      <c r="BS22" s="2">
        <f>'[1]功能-城建'!O24</f>
        <v>6</v>
      </c>
      <c r="BT22" s="2">
        <f>'[1]功能-城建'!P24</f>
        <v>6</v>
      </c>
      <c r="BU22" s="2">
        <f>'[1]功能-城建'!Q24</f>
        <v>6</v>
      </c>
      <c r="BV22" s="2">
        <f>'[1]功能-城建'!R24</f>
        <v>6</v>
      </c>
      <c r="BW22" s="2">
        <f t="shared" si="0"/>
        <v>24</v>
      </c>
    </row>
    <row r="23" spans="2:75" x14ac:dyDescent="0.15">
      <c r="B23" s="2" t="s">
        <v>391</v>
      </c>
      <c r="C23" s="2" t="s">
        <v>19</v>
      </c>
      <c r="D23" s="2" t="s">
        <v>20</v>
      </c>
      <c r="F23" s="2">
        <f>[1]节奏总纲!F23</f>
        <v>21</v>
      </c>
      <c r="G23" s="2">
        <f>[1]节奏总纲!G23</f>
        <v>3.2870938501451725</v>
      </c>
      <c r="I23" s="2">
        <f>[1]节奏总纲!I23</f>
        <v>21</v>
      </c>
      <c r="J23" s="2">
        <f>[1]节奏总纲!J23</f>
        <v>6.2565025247829205</v>
      </c>
      <c r="K23" s="2">
        <f>[1]节奏总纲!K23</f>
        <v>0.72</v>
      </c>
      <c r="N23" s="2">
        <f>[1]节奏总纲!N23</f>
        <v>30</v>
      </c>
      <c r="O23" s="2">
        <f>[1]节奏总纲!O23</f>
        <v>20</v>
      </c>
      <c r="P23" s="2">
        <f>[1]节奏总纲!P23</f>
        <v>3</v>
      </c>
      <c r="Q23" s="2">
        <f>[1]节奏总纲!Q23</f>
        <v>2.6036999999999999</v>
      </c>
      <c r="R23" s="2">
        <f>[1]节奏总纲!R23</f>
        <v>2.1372</v>
      </c>
      <c r="S23" s="2">
        <f>[1]节奏总纲!S23</f>
        <v>1.5800999999999998</v>
      </c>
      <c r="T23" s="2">
        <f>[1]节奏总纲!T23</f>
        <v>0.87990000000000002</v>
      </c>
      <c r="V23" s="2">
        <f>[1]节奏总纲!V23</f>
        <v>20</v>
      </c>
      <c r="W23" s="2">
        <f>[1]节奏总纲!W23</f>
        <v>0.26786803385277036</v>
      </c>
      <c r="X23" s="2">
        <f>[1]节奏总纲!X23</f>
        <v>0.23029696100790131</v>
      </c>
      <c r="Y23" s="2">
        <f>[1]节奏总纲!Y23</f>
        <v>0.18618456297426333</v>
      </c>
      <c r="Z23" s="2">
        <f>[1]节奏总纲!Z23</f>
        <v>0.14053966703702447</v>
      </c>
      <c r="AA23" s="2">
        <f>[1]节奏总纲!AA23</f>
        <v>7.719962834594396E-2</v>
      </c>
      <c r="AC23" s="2">
        <v>20</v>
      </c>
      <c r="AD23" s="2">
        <f>[1]节奏总纲!AD23</f>
        <v>43.920692243099523</v>
      </c>
      <c r="AE23" s="2">
        <f>[1]节奏总纲!AE23</f>
        <v>45.780025086357675</v>
      </c>
      <c r="AF23" s="2">
        <f>[1]节奏总纲!AF23</f>
        <v>48.482447528152484</v>
      </c>
      <c r="AG23" s="2">
        <f>[1]节奏总纲!AG23</f>
        <v>52.769987980532711</v>
      </c>
      <c r="AH23" s="2">
        <f>[1]节奏总纲!AH23</f>
        <v>61.261422558944936</v>
      </c>
      <c r="AL23" s="2">
        <f>[1]节奏总纲!AL23</f>
        <v>20</v>
      </c>
      <c r="AM23" s="2">
        <f>[1]节奏总纲!AM23</f>
        <v>5.25</v>
      </c>
      <c r="AN23" s="2">
        <f>[1]节奏总纲!AN23</f>
        <v>4.2</v>
      </c>
      <c r="AO23" s="2">
        <f>[1]节奏总纲!AO23</f>
        <v>3.15</v>
      </c>
      <c r="AP23" s="2">
        <f>[1]节奏总纲!AP23</f>
        <v>2.1</v>
      </c>
      <c r="AQ23" s="2">
        <f>[1]节奏总纲!AQ23</f>
        <v>1.05</v>
      </c>
      <c r="AS23" s="2">
        <f>[1]节奏总纲!AS23</f>
        <v>20</v>
      </c>
      <c r="AT23" s="2">
        <f>[1]节奏总纲!AT23</f>
        <v>0.85420493566908462</v>
      </c>
      <c r="AU23" s="2">
        <f>[1]节奏总纲!AU23</f>
        <v>0.68336394853526761</v>
      </c>
      <c r="AV23" s="2">
        <f>[1]节奏总纲!AV23</f>
        <v>0.51252296140145059</v>
      </c>
      <c r="AW23" s="2">
        <f>[1]节奏总纲!AW23</f>
        <v>0.3416819742676338</v>
      </c>
      <c r="AX23" s="2">
        <f>[1]节奏总纲!AX23</f>
        <v>0.1708409871338169</v>
      </c>
      <c r="AY23" s="2"/>
      <c r="AZ23" s="2">
        <v>20</v>
      </c>
      <c r="BA23" s="2">
        <f>[1]节奏总纲!BA23</f>
        <v>27.863030247590562</v>
      </c>
      <c r="BB23" s="2">
        <f>[1]节奏总纲!BB23</f>
        <v>29.216428548527322</v>
      </c>
      <c r="BC23" s="2">
        <f>[1]节奏总纲!BC23</f>
        <v>30.995138219721603</v>
      </c>
      <c r="BD23" s="2">
        <f>[1]节奏总纲!BD23</f>
        <v>33.487933395889513</v>
      </c>
      <c r="BE23" s="2">
        <f>[1]节奏总纲!BE23</f>
        <v>38.037513426486328</v>
      </c>
      <c r="BI23" s="2">
        <v>20</v>
      </c>
      <c r="BJ23" s="2">
        <f>求节点($AL$4:$AL$83,AM$4:AM$83,('[1]功能-城建'!$BE25+'[1]功能-城建'!$BZ25)/2)</f>
        <v>507.55295278468168</v>
      </c>
      <c r="BK23" s="2">
        <f>求节点($AL$4:$AL$83,AN$4:AN$83,('[1]功能-城建'!$BE25+'[1]功能-城建'!$BZ25)/2)</f>
        <v>406.04236222774534</v>
      </c>
      <c r="BL23" s="2">
        <f>求节点($AL$4:$AL$83,AO$4:AO$83,('[1]功能-城建'!$BE25+'[1]功能-城建'!$BZ25)/2)</f>
        <v>304.53177167080901</v>
      </c>
      <c r="BM23" s="2">
        <f>求节点($AL$4:$AL$83,AP$4:AP$83,('[1]功能-城建'!$BE25+'[1]功能-城建'!$BZ25)/2)</f>
        <v>203.02118111387267</v>
      </c>
      <c r="BN23" s="2">
        <f>求节点($AL$4:$AL$83,AQ$4:AQ$83,('[1]功能-城建'!$BE25+'[1]功能-城建'!$BZ25)/2)</f>
        <v>101.51059055693634</v>
      </c>
      <c r="BR23" s="2">
        <v>20</v>
      </c>
      <c r="BS23" s="2">
        <f>'[1]功能-城建'!O25</f>
        <v>7</v>
      </c>
      <c r="BT23" s="2">
        <f>'[1]功能-城建'!P25</f>
        <v>7</v>
      </c>
      <c r="BU23" s="2">
        <f>'[1]功能-城建'!Q25</f>
        <v>7</v>
      </c>
      <c r="BV23" s="2">
        <f>'[1]功能-城建'!R25</f>
        <v>7</v>
      </c>
      <c r="BW23" s="2">
        <f t="shared" si="0"/>
        <v>28</v>
      </c>
    </row>
    <row r="24" spans="2:75" x14ac:dyDescent="0.15">
      <c r="B24" s="2">
        <f>[1]节奏总纲!B24</f>
        <v>5</v>
      </c>
      <c r="C24" s="2">
        <f>[1]节奏总纲!C24</f>
        <v>0.5</v>
      </c>
      <c r="D24" s="2">
        <f>[1]节奏总纲!D24</f>
        <v>0.5</v>
      </c>
      <c r="F24" s="2">
        <f>[1]节奏总纲!F24</f>
        <v>22</v>
      </c>
      <c r="G24" s="2">
        <f>[1]节奏总纲!G24</f>
        <v>3.5947934199881395</v>
      </c>
      <c r="I24" s="2">
        <f>[1]节奏总纲!I24</f>
        <v>22</v>
      </c>
      <c r="J24" s="2">
        <f>[1]节奏总纲!J24</f>
        <v>7.4414868317755332</v>
      </c>
      <c r="K24" s="2">
        <f>[1]节奏总纲!K24</f>
        <v>0.74</v>
      </c>
      <c r="N24" s="2">
        <f>[1]节奏总纲!N24</f>
        <v>31</v>
      </c>
      <c r="O24" s="2">
        <f>[1]节奏总纲!O24</f>
        <v>21</v>
      </c>
      <c r="P24" s="2">
        <f>[1]节奏总纲!P24</f>
        <v>3.2870938501451725</v>
      </c>
      <c r="Q24" s="2">
        <f>[1]节奏总纲!Q24</f>
        <v>2.8518826243859516</v>
      </c>
      <c r="R24" s="2">
        <f>[1]节奏总纲!R24</f>
        <v>2.3466562996186386</v>
      </c>
      <c r="S24" s="2">
        <f>[1]节奏总纲!S24</f>
        <v>1.7365716810316947</v>
      </c>
      <c r="T24" s="2">
        <f>[1]节奏总纲!T24</f>
        <v>0.97166494210291288</v>
      </c>
      <c r="V24" s="2">
        <f>[1]节奏总纲!V24</f>
        <v>21</v>
      </c>
      <c r="W24" s="2">
        <f>[1]节奏总纲!W24</f>
        <v>0.28709385014517252</v>
      </c>
      <c r="X24" s="2">
        <f>[1]节奏总纲!X24</f>
        <v>0.24818262438595173</v>
      </c>
      <c r="Y24" s="2">
        <f>[1]节奏总纲!Y24</f>
        <v>0.20945629961863865</v>
      </c>
      <c r="Z24" s="2">
        <f>[1]节奏总纲!Z24</f>
        <v>0.15647168103169484</v>
      </c>
      <c r="AA24" s="2">
        <f>[1]节奏总纲!AA24</f>
        <v>9.1764942102912861E-2</v>
      </c>
      <c r="AC24" s="2">
        <v>21</v>
      </c>
      <c r="AD24" s="2">
        <f>[1]节奏总纲!AD24</f>
        <v>44.585942742481357</v>
      </c>
      <c r="AE24" s="2">
        <f>[1]节奏总纲!AE24</f>
        <v>46.455967430551723</v>
      </c>
      <c r="AF24" s="2">
        <f>[1]节奏总纲!AF24</f>
        <v>49.18886033229559</v>
      </c>
      <c r="AG24" s="2">
        <f>[1]节奏总纲!AG24</f>
        <v>53.471660769826336</v>
      </c>
      <c r="AH24" s="2">
        <f>[1]节奏总纲!AH24</f>
        <v>61.918453772109508</v>
      </c>
      <c r="AL24" s="2">
        <f>[1]节奏总纲!AL24</f>
        <v>21</v>
      </c>
      <c r="AM24" s="2">
        <f>[1]节奏总纲!AM24</f>
        <v>6.2565025247829205</v>
      </c>
      <c r="AN24" s="2">
        <f>[1]节奏总纲!AN24</f>
        <v>5.0052020198263367</v>
      </c>
      <c r="AO24" s="2">
        <f>[1]节奏总纲!AO24</f>
        <v>3.7539015148697521</v>
      </c>
      <c r="AP24" s="2">
        <f>[1]节奏总纲!AP24</f>
        <v>2.5026010099131684</v>
      </c>
      <c r="AQ24" s="2">
        <f>[1]节奏总纲!AQ24</f>
        <v>1.2513005049565842</v>
      </c>
      <c r="AS24" s="2">
        <f>[1]节奏总纲!AS24</f>
        <v>21</v>
      </c>
      <c r="AT24" s="2">
        <f>[1]节奏总纲!AT24</f>
        <v>1.0065025247829205</v>
      </c>
      <c r="AU24" s="2">
        <f>[1]节奏总纲!AU24</f>
        <v>0.80520201982633655</v>
      </c>
      <c r="AV24" s="2">
        <f>[1]节奏总纲!AV24</f>
        <v>0.60390151486975219</v>
      </c>
      <c r="AW24" s="2">
        <f>[1]节奏总纲!AW24</f>
        <v>0.40260100991316827</v>
      </c>
      <c r="AX24" s="2">
        <f>[1]节奏总纲!AX24</f>
        <v>0.20130050495658414</v>
      </c>
      <c r="AY24" s="2"/>
      <c r="AZ24" s="2">
        <v>21</v>
      </c>
      <c r="BA24" s="2">
        <f>[1]节奏总纲!BA24</f>
        <v>28.157256095860227</v>
      </c>
      <c r="BB24" s="2">
        <f>[1]节奏总纲!BB24</f>
        <v>29.508805955793246</v>
      </c>
      <c r="BC24" s="2">
        <f>[1]节奏总纲!BC24</f>
        <v>31.280110398778046</v>
      </c>
      <c r="BD24" s="2">
        <f>[1]节奏总纲!BD24</f>
        <v>33.799338867675175</v>
      </c>
      <c r="BE24" s="2">
        <f>[1]节奏总纲!BE24</f>
        <v>38.35066605767593</v>
      </c>
      <c r="BI24" s="2">
        <v>21</v>
      </c>
      <c r="BJ24" s="2">
        <f>求节点($AL$4:$AL$83,AM$4:AM$83,('[1]功能-城建'!$BE26+'[1]功能-城建'!$BZ26)/2)</f>
        <v>789.85301886939453</v>
      </c>
      <c r="BK24" s="2">
        <f>求节点($AL$4:$AL$83,AN$4:AN$83,('[1]功能-城建'!$BE26+'[1]功能-城建'!$BZ26)/2)</f>
        <v>631.88241509551563</v>
      </c>
      <c r="BL24" s="2">
        <f>求节点($AL$4:$AL$83,AO$4:AO$83,('[1]功能-城建'!$BE26+'[1]功能-城建'!$BZ26)/2)</f>
        <v>473.91181132163672</v>
      </c>
      <c r="BM24" s="2">
        <f>求节点($AL$4:$AL$83,AP$4:AP$83,('[1]功能-城建'!$BE26+'[1]功能-城建'!$BZ26)/2)</f>
        <v>315.94120754775781</v>
      </c>
      <c r="BN24" s="2">
        <f>求节点($AL$4:$AL$83,AQ$4:AQ$83,('[1]功能-城建'!$BE26+'[1]功能-城建'!$BZ26)/2)</f>
        <v>157.97060377387891</v>
      </c>
      <c r="BR24" s="2">
        <v>21</v>
      </c>
      <c r="BS24" s="2">
        <f>'[1]功能-城建'!O26</f>
        <v>7</v>
      </c>
      <c r="BT24" s="2">
        <f>'[1]功能-城建'!P26</f>
        <v>7</v>
      </c>
      <c r="BU24" s="2">
        <f>'[1]功能-城建'!Q26</f>
        <v>7</v>
      </c>
      <c r="BV24" s="2">
        <f>'[1]功能-城建'!R26</f>
        <v>7</v>
      </c>
      <c r="BW24" s="2">
        <f t="shared" si="0"/>
        <v>28</v>
      </c>
    </row>
    <row r="25" spans="2:75" x14ac:dyDescent="0.15">
      <c r="B25" s="2">
        <f>[1]节奏总纲!B25</f>
        <v>10</v>
      </c>
      <c r="C25" s="2">
        <f>[1]节奏总纲!C25</f>
        <v>1.5</v>
      </c>
      <c r="D25" s="2">
        <f>[1]节奏总纲!D25</f>
        <v>1</v>
      </c>
      <c r="F25" s="2">
        <f>[1]节奏总纲!F25</f>
        <v>23</v>
      </c>
      <c r="G25" s="2">
        <f>[1]节奏总纲!G25</f>
        <v>3.9245776533796644</v>
      </c>
      <c r="I25" s="2">
        <f>[1]节奏总纲!I25</f>
        <v>23</v>
      </c>
      <c r="J25" s="2">
        <f>[1]节奏总纲!J25</f>
        <v>8.8355567243832152</v>
      </c>
      <c r="K25" s="2">
        <f>[1]节奏总纲!K25</f>
        <v>0.76</v>
      </c>
      <c r="N25" s="2">
        <f>[1]节奏总纲!N25</f>
        <v>32</v>
      </c>
      <c r="O25" s="2">
        <f>[1]节奏总纲!O25</f>
        <v>22</v>
      </c>
      <c r="P25" s="2">
        <f>[1]节奏总纲!P25</f>
        <v>3.5947934199881395</v>
      </c>
      <c r="Q25" s="2">
        <f>[1]节奏总纲!Q25</f>
        <v>3.124234961311692</v>
      </c>
      <c r="R25" s="2">
        <f>[1]节奏总纲!R25</f>
        <v>2.5749505267375046</v>
      </c>
      <c r="S25" s="2">
        <f>[1]节奏总纲!S25</f>
        <v>1.9077568679877055</v>
      </c>
      <c r="T25" s="2">
        <f>[1]节奏总纲!T25</f>
        <v>1.0687320837624739</v>
      </c>
      <c r="V25" s="2">
        <f>[1]节奏总纲!V25</f>
        <v>22</v>
      </c>
      <c r="W25" s="2">
        <f>[1]节奏总纲!W25</f>
        <v>0.30769956984296698</v>
      </c>
      <c r="X25" s="2">
        <f>[1]节奏总纲!X25</f>
        <v>0.27235233692574035</v>
      </c>
      <c r="Y25" s="2">
        <f>[1]节奏总纲!Y25</f>
        <v>0.22829422711886593</v>
      </c>
      <c r="Z25" s="2">
        <f>[1]节奏总纲!Z25</f>
        <v>0.17118518695601082</v>
      </c>
      <c r="AA25" s="2">
        <f>[1]节奏总纲!AA25</f>
        <v>9.7067141659560985E-2</v>
      </c>
      <c r="AC25" s="2">
        <v>22</v>
      </c>
      <c r="AD25" s="2">
        <f>[1]节奏总纲!AD25</f>
        <v>45.229416240679988</v>
      </c>
      <c r="AE25" s="2">
        <f>[1]节奏总纲!AE25</f>
        <v>47.110426931480873</v>
      </c>
      <c r="AF25" s="2">
        <f>[1]节奏总纲!AF25</f>
        <v>49.861837738505173</v>
      </c>
      <c r="AG25" s="2">
        <f>[1]节奏总纲!AG25</f>
        <v>54.15637358335789</v>
      </c>
      <c r="AH25" s="2">
        <f>[1]节奏总纲!AH25</f>
        <v>62.555781631668886</v>
      </c>
      <c r="AL25" s="2">
        <f>[1]节奏总纲!AL25</f>
        <v>22</v>
      </c>
      <c r="AM25" s="2">
        <f>[1]节奏总纲!AM25</f>
        <v>7.4414868317755332</v>
      </c>
      <c r="AN25" s="2">
        <f>[1]节奏总纲!AN25</f>
        <v>5.9531894654204267</v>
      </c>
      <c r="AO25" s="2">
        <f>[1]节奏总纲!AO25</f>
        <v>4.4648920990653194</v>
      </c>
      <c r="AP25" s="2">
        <f>[1]节奏总纲!AP25</f>
        <v>2.9765947327102134</v>
      </c>
      <c r="AQ25" s="2">
        <f>[1]节奏总纲!AQ25</f>
        <v>1.4882973663551067</v>
      </c>
      <c r="AS25" s="2">
        <f>[1]节奏总纲!AS25</f>
        <v>22</v>
      </c>
      <c r="AT25" s="2">
        <f>[1]节奏总纲!AT25</f>
        <v>1.1849843069926127</v>
      </c>
      <c r="AU25" s="2">
        <f>[1]节奏总纲!AU25</f>
        <v>0.94798744559408998</v>
      </c>
      <c r="AV25" s="2">
        <f>[1]节奏总纲!AV25</f>
        <v>0.71099058419556727</v>
      </c>
      <c r="AW25" s="2">
        <f>[1]节奏总纲!AW25</f>
        <v>0.47399372279704499</v>
      </c>
      <c r="AX25" s="2">
        <f>[1]节奏总纲!AX25</f>
        <v>0.2369968613985225</v>
      </c>
      <c r="AY25" s="2"/>
      <c r="AZ25" s="2">
        <v>22</v>
      </c>
      <c r="BA25" s="2">
        <f>[1]节奏总纲!BA25</f>
        <v>28.431345550275779</v>
      </c>
      <c r="BB25" s="2">
        <f>[1]节奏总纲!BB25</f>
        <v>29.80118336305917</v>
      </c>
      <c r="BC25" s="2">
        <f>[1]节奏总纲!BC25</f>
        <v>31.564373235931193</v>
      </c>
      <c r="BD25" s="2">
        <f>[1]节奏总纲!BD25</f>
        <v>34.09469189131628</v>
      </c>
      <c r="BE25" s="2">
        <f>[1]节奏总纲!BE25</f>
        <v>38.663818688865533</v>
      </c>
      <c r="BI25" s="2">
        <v>22</v>
      </c>
      <c r="BJ25" s="2">
        <f>求节点($AL$4:$AL$83,AM$4:AM$83,('[1]功能-城建'!$BE27+'[1]功能-城建'!$BZ27)/2)</f>
        <v>1228.2</v>
      </c>
      <c r="BK25" s="2">
        <f>求节点($AL$4:$AL$83,AN$4:AN$83,('[1]功能-城建'!$BE27+'[1]功能-城建'!$BZ27)/2)</f>
        <v>982.56000000000006</v>
      </c>
      <c r="BL25" s="2">
        <f>求节点($AL$4:$AL$83,AO$4:AO$83,('[1]功能-城建'!$BE27+'[1]功能-城建'!$BZ27)/2)</f>
        <v>736.92</v>
      </c>
      <c r="BM25" s="2">
        <f>求节点($AL$4:$AL$83,AP$4:AP$83,('[1]功能-城建'!$BE27+'[1]功能-城建'!$BZ27)/2)</f>
        <v>491.28000000000003</v>
      </c>
      <c r="BN25" s="2">
        <f>求节点($AL$4:$AL$83,AQ$4:AQ$83,('[1]功能-城建'!$BE27+'[1]功能-城建'!$BZ27)/2)</f>
        <v>245.64000000000001</v>
      </c>
      <c r="BR25" s="2">
        <v>22</v>
      </c>
      <c r="BS25" s="2">
        <f>'[1]功能-城建'!O27</f>
        <v>8</v>
      </c>
      <c r="BT25" s="2">
        <f>'[1]功能-城建'!P27</f>
        <v>8</v>
      </c>
      <c r="BU25" s="2">
        <f>'[1]功能-城建'!Q27</f>
        <v>8</v>
      </c>
      <c r="BV25" s="2">
        <f>'[1]功能-城建'!R27</f>
        <v>8</v>
      </c>
      <c r="BW25" s="2">
        <f t="shared" si="0"/>
        <v>32</v>
      </c>
    </row>
    <row r="26" spans="2:75" x14ac:dyDescent="0.15">
      <c r="B26" s="2">
        <f>[1]节奏总纲!B26</f>
        <v>15</v>
      </c>
      <c r="C26" s="2">
        <f>[1]节奏总纲!C26</f>
        <v>3.5</v>
      </c>
      <c r="D26" s="2">
        <f>[1]节奏总纲!D26</f>
        <v>2</v>
      </c>
      <c r="F26" s="2">
        <f>[1]节奏总纲!F26</f>
        <v>24</v>
      </c>
      <c r="G26" s="2">
        <f>[1]节奏总纲!G26</f>
        <v>4.2780316430915768</v>
      </c>
      <c r="I26" s="2">
        <f>[1]节奏总纲!I26</f>
        <v>24</v>
      </c>
      <c r="J26" s="2">
        <f>[1]节奏总纲!J26</f>
        <v>10.47447102993563</v>
      </c>
      <c r="K26" s="2">
        <f>[1]节奏总纲!K26</f>
        <v>0.78</v>
      </c>
      <c r="N26" s="2">
        <f>[1]节奏总纲!N26</f>
        <v>33</v>
      </c>
      <c r="O26" s="2">
        <f>[1]节奏总纲!O26</f>
        <v>23</v>
      </c>
      <c r="P26" s="2">
        <f>[1]节奏总纲!P26</f>
        <v>3.9245776533796644</v>
      </c>
      <c r="Q26" s="2">
        <f>[1]节奏总纲!Q26</f>
        <v>3.4081032341949005</v>
      </c>
      <c r="R26" s="2">
        <f>[1]节奏总纲!R26</f>
        <v>2.8064654799317976</v>
      </c>
      <c r="S26" s="2">
        <f>[1]节奏总纲!S26</f>
        <v>2.0796336985258841</v>
      </c>
      <c r="T26" s="2">
        <f>[1]节奏总纲!T26</f>
        <v>1.1608900698697047</v>
      </c>
      <c r="V26" s="2">
        <f>[1]节奏总纲!V26</f>
        <v>23</v>
      </c>
      <c r="W26" s="2">
        <f>[1]节奏总纲!W26</f>
        <v>0.32978423339152485</v>
      </c>
      <c r="X26" s="2">
        <f>[1]节奏总纲!X26</f>
        <v>0.28386827288320848</v>
      </c>
      <c r="Y26" s="2">
        <f>[1]节奏总纲!Y26</f>
        <v>0.23151495319429305</v>
      </c>
      <c r="Z26" s="2">
        <f>[1]节奏总纲!Z26</f>
        <v>0.17187683053817859</v>
      </c>
      <c r="AA26" s="2">
        <f>[1]节奏总纲!AA26</f>
        <v>9.2157986107230805E-2</v>
      </c>
      <c r="AC26" s="2">
        <v>23</v>
      </c>
      <c r="AD26" s="2">
        <f>[1]节奏总纲!AD26</f>
        <v>45.845161563010116</v>
      </c>
      <c r="AE26" s="2">
        <f>[1]节奏总纲!AE26</f>
        <v>47.734594805743399</v>
      </c>
      <c r="AF26" s="2">
        <f>[1]节奏总纲!AF26</f>
        <v>50.503430607741265</v>
      </c>
      <c r="AG26" s="2">
        <f>[1]节奏总纲!AG26</f>
        <v>54.814188287451351</v>
      </c>
      <c r="AH26" s="2">
        <f>[1]节奏总纲!AH26</f>
        <v>63.182677965405439</v>
      </c>
      <c r="AL26" s="2">
        <f>[1]节奏总纲!AL26</f>
        <v>23</v>
      </c>
      <c r="AM26" s="2">
        <f>[1]节奏总纲!AM26</f>
        <v>8.8355567243832152</v>
      </c>
      <c r="AN26" s="2">
        <f>[1]节奏总纲!AN26</f>
        <v>7.0684453795065725</v>
      </c>
      <c r="AO26" s="2">
        <f>[1]节奏总纲!AO26</f>
        <v>5.3013340346299289</v>
      </c>
      <c r="AP26" s="2">
        <f>[1]节奏总纲!AP26</f>
        <v>3.5342226897532862</v>
      </c>
      <c r="AQ26" s="2">
        <f>[1]节奏总纲!AQ26</f>
        <v>1.7671113448766431</v>
      </c>
      <c r="AS26" s="2">
        <f>[1]节奏总纲!AS26</f>
        <v>23</v>
      </c>
      <c r="AT26" s="2">
        <f>[1]节奏总纲!AT26</f>
        <v>1.394069892607682</v>
      </c>
      <c r="AU26" s="2">
        <f>[1]节奏总纲!AU26</f>
        <v>1.1152559140861458</v>
      </c>
      <c r="AV26" s="2">
        <f>[1]节奏总纲!AV26</f>
        <v>0.83644193556460955</v>
      </c>
      <c r="AW26" s="2">
        <f>[1]节奏总纲!AW26</f>
        <v>0.55762795704307289</v>
      </c>
      <c r="AX26" s="2">
        <f>[1]节奏总纲!AX26</f>
        <v>0.27881397852153644</v>
      </c>
      <c r="AY26" s="2"/>
      <c r="AZ26" s="2">
        <v>23</v>
      </c>
      <c r="BA26" s="2">
        <f>[1]节奏总纲!BA26</f>
        <v>28.705435004691331</v>
      </c>
      <c r="BB26" s="2">
        <f>[1]节奏总纲!BB26</f>
        <v>30.079877315295377</v>
      </c>
      <c r="BC26" s="2">
        <f>[1]节奏总纲!BC26</f>
        <v>31.848636073084339</v>
      </c>
      <c r="BD26" s="2">
        <f>[1]节奏总纲!BD26</f>
        <v>34.360958982105608</v>
      </c>
      <c r="BE26" s="2">
        <f>[1]节奏总纲!BE26</f>
        <v>38.976971320055128</v>
      </c>
      <c r="BI26" s="2">
        <v>23</v>
      </c>
      <c r="BJ26" s="2">
        <f>求节点($AL$4:$AL$83,AM$4:AM$83,('[1]功能-城建'!$BE28+'[1]功能-城建'!$BZ28)/2)</f>
        <v>1908.4603298511749</v>
      </c>
      <c r="BK26" s="2">
        <f>求节点($AL$4:$AL$83,AN$4:AN$83,('[1]功能-城建'!$BE28+'[1]功能-城建'!$BZ28)/2)</f>
        <v>1526.7682638809401</v>
      </c>
      <c r="BL26" s="2">
        <f>求节点($AL$4:$AL$83,AO$4:AO$83,('[1]功能-城建'!$BE28+'[1]功能-城建'!$BZ28)/2)</f>
        <v>1145.0761979107049</v>
      </c>
      <c r="BM26" s="2">
        <f>求节点($AL$4:$AL$83,AP$4:AP$83,('[1]功能-城建'!$BE28+'[1]功能-城建'!$BZ28)/2)</f>
        <v>763.38413194047007</v>
      </c>
      <c r="BN26" s="2">
        <f>求节点($AL$4:$AL$83,AQ$4:AQ$83,('[1]功能-城建'!$BE28+'[1]功能-城建'!$BZ28)/2)</f>
        <v>381.69206597023503</v>
      </c>
      <c r="BR26" s="2">
        <v>23</v>
      </c>
      <c r="BS26" s="2">
        <f>'[1]功能-城建'!O28</f>
        <v>8</v>
      </c>
      <c r="BT26" s="2">
        <f>'[1]功能-城建'!P28</f>
        <v>8</v>
      </c>
      <c r="BU26" s="2">
        <f>'[1]功能-城建'!Q28</f>
        <v>8</v>
      </c>
      <c r="BV26" s="2">
        <f>'[1]功能-城建'!R28</f>
        <v>8</v>
      </c>
      <c r="BW26" s="2">
        <f t="shared" si="0"/>
        <v>32</v>
      </c>
    </row>
    <row r="27" spans="2:75" x14ac:dyDescent="0.15">
      <c r="B27" s="2">
        <f>[1]节奏总纲!B27</f>
        <v>20</v>
      </c>
      <c r="C27" s="2">
        <f>[1]节奏总纲!C27</f>
        <v>7.5</v>
      </c>
      <c r="D27" s="2">
        <f>[1]节奏总纲!D27</f>
        <v>4</v>
      </c>
      <c r="F27" s="2">
        <f>[1]节奏总纲!F27</f>
        <v>25</v>
      </c>
      <c r="G27" s="2">
        <f>[1]节奏总纲!G27</f>
        <v>4.6568542494923806</v>
      </c>
      <c r="I27" s="2">
        <f>[1]节奏总纲!I27</f>
        <v>25</v>
      </c>
      <c r="J27" s="2">
        <f>[1]节奏总纲!J27</f>
        <v>12.4</v>
      </c>
      <c r="K27" s="2">
        <f>[1]节奏总纲!K27</f>
        <v>0.8</v>
      </c>
      <c r="N27" s="2">
        <f>[1]节奏总纲!N27</f>
        <v>34</v>
      </c>
      <c r="O27" s="2">
        <f>[1]节奏总纲!O27</f>
        <v>24</v>
      </c>
      <c r="P27" s="2">
        <f>[1]节奏总纲!P27</f>
        <v>4.2780316430915768</v>
      </c>
      <c r="Q27" s="2">
        <f>[1]节奏总纲!Q27</f>
        <v>3.7214597263253628</v>
      </c>
      <c r="R27" s="2">
        <f>[1]节奏总纲!R27</f>
        <v>3.0699155070825155</v>
      </c>
      <c r="S27" s="2">
        <f>[1]节奏总纲!S27</f>
        <v>2.2742016214674821</v>
      </c>
      <c r="T27" s="2">
        <f>[1]节奏总纲!T27</f>
        <v>1.2692919885052709</v>
      </c>
      <c r="V27" s="2">
        <f>[1]节奏总纲!V27</f>
        <v>24</v>
      </c>
      <c r="W27" s="2">
        <f>[1]节奏总纲!W27</f>
        <v>0.35345398971191244</v>
      </c>
      <c r="X27" s="2">
        <f>[1]节奏总纲!X27</f>
        <v>0.31335649213046235</v>
      </c>
      <c r="Y27" s="2">
        <f>[1]节奏总纲!Y27</f>
        <v>0.26345002715071786</v>
      </c>
      <c r="Z27" s="2">
        <f>[1]节奏总纲!Z27</f>
        <v>0.19456792294159797</v>
      </c>
      <c r="AA27" s="2">
        <f>[1]节奏总纲!AA27</f>
        <v>0.10840191863556625</v>
      </c>
      <c r="AC27" s="2">
        <v>24</v>
      </c>
      <c r="AD27" s="2">
        <f>[1]节奏总纲!AD27</f>
        <v>46.430041330048923</v>
      </c>
      <c r="AE27" s="2">
        <f>[1]节奏总纲!AE27</f>
        <v>48.330142263709867</v>
      </c>
      <c r="AF27" s="2">
        <f>[1]节奏总纲!AF27</f>
        <v>51.118578408701396</v>
      </c>
      <c r="AG27" s="2">
        <f>[1]节奏总纲!AG27</f>
        <v>55.44072585486321</v>
      </c>
      <c r="AH27" s="2">
        <f>[1]节奏总纲!AH27</f>
        <v>63.791742872142052</v>
      </c>
      <c r="AL27" s="2">
        <f>[1]节奏总纲!AL27</f>
        <v>24</v>
      </c>
      <c r="AM27" s="2">
        <f>[1]节奏总纲!AM27</f>
        <v>10.47447102993563</v>
      </c>
      <c r="AN27" s="2">
        <f>[1]节奏总纲!AN27</f>
        <v>8.3795768239485042</v>
      </c>
      <c r="AO27" s="2">
        <f>[1]节奏总纲!AO27</f>
        <v>6.2846826179613782</v>
      </c>
      <c r="AP27" s="2">
        <f>[1]节奏总纲!AP27</f>
        <v>4.1897884119742521</v>
      </c>
      <c r="AQ27" s="2">
        <f>[1]节奏总纲!AQ27</f>
        <v>2.0948942059871261</v>
      </c>
      <c r="AS27" s="2">
        <f>[1]节奏总纲!AS27</f>
        <v>24</v>
      </c>
      <c r="AT27" s="2">
        <f>[1]节奏总纲!AT27</f>
        <v>1.6389143055524151</v>
      </c>
      <c r="AU27" s="2">
        <f>[1]节奏总纲!AU27</f>
        <v>1.3111314444419317</v>
      </c>
      <c r="AV27" s="2">
        <f>[1]节奏总纲!AV27</f>
        <v>0.98334858333144926</v>
      </c>
      <c r="AW27" s="2">
        <f>[1]节奏总纲!AW27</f>
        <v>0.65556572222096587</v>
      </c>
      <c r="AX27" s="2">
        <f>[1]节奏总纲!AX27</f>
        <v>0.32778286111048294</v>
      </c>
      <c r="AY27" s="2"/>
      <c r="AZ27" s="2">
        <v>24</v>
      </c>
      <c r="BA27" s="2">
        <f>[1]节奏总纲!BA27</f>
        <v>28.979524459106884</v>
      </c>
      <c r="BB27" s="2">
        <f>[1]节奏总纲!BB27</f>
        <v>30.329493925593439</v>
      </c>
      <c r="BC27" s="2">
        <f>[1]节奏总纲!BC27</f>
        <v>32.113552950216736</v>
      </c>
      <c r="BD27" s="2">
        <f>[1]节奏总纲!BD27</f>
        <v>34.627226072894942</v>
      </c>
      <c r="BE27" s="2">
        <f>[1]节奏总纲!BE27</f>
        <v>39.250296194358178</v>
      </c>
      <c r="BI27" s="2">
        <v>24</v>
      </c>
      <c r="BJ27" s="2">
        <f>求节点($AL$4:$AL$83,AM$4:AM$83,('[1]功能-城建'!$BE29+'[1]功能-城建'!$BZ29)/2)</f>
        <v>2963.5631311027469</v>
      </c>
      <c r="BK27" s="2">
        <f>求节点($AL$4:$AL$83,AN$4:AN$83,('[1]功能-城建'!$BE29+'[1]功能-城建'!$BZ29)/2)</f>
        <v>2370.8505048821976</v>
      </c>
      <c r="BL27" s="2">
        <f>求节点($AL$4:$AL$83,AO$4:AO$83,('[1]功能-城建'!$BE29+'[1]功能-城建'!$BZ29)/2)</f>
        <v>1778.1378786616481</v>
      </c>
      <c r="BM27" s="2">
        <f>求节点($AL$4:$AL$83,AP$4:AP$83,('[1]功能-城建'!$BE29+'[1]功能-城建'!$BZ29)/2)</f>
        <v>1185.4252524410988</v>
      </c>
      <c r="BN27" s="2">
        <f>求节点($AL$4:$AL$83,AQ$4:AQ$83,('[1]功能-城建'!$BE29+'[1]功能-城建'!$BZ29)/2)</f>
        <v>592.7126262205494</v>
      </c>
      <c r="BR27" s="2">
        <v>24</v>
      </c>
      <c r="BS27" s="2">
        <f>'[1]功能-城建'!O29</f>
        <v>9</v>
      </c>
      <c r="BT27" s="2">
        <f>'[1]功能-城建'!P29</f>
        <v>9</v>
      </c>
      <c r="BU27" s="2">
        <f>'[1]功能-城建'!Q29</f>
        <v>9</v>
      </c>
      <c r="BV27" s="2">
        <f>'[1]功能-城建'!R29</f>
        <v>9</v>
      </c>
      <c r="BW27" s="2">
        <f t="shared" si="0"/>
        <v>36</v>
      </c>
    </row>
    <row r="28" spans="2:75" x14ac:dyDescent="0.15">
      <c r="B28" s="2">
        <f>[1]节奏总纲!B28</f>
        <v>25</v>
      </c>
      <c r="C28" s="2">
        <f>[1]节奏总纲!C28</f>
        <v>15.5</v>
      </c>
      <c r="D28" s="2">
        <f>[1]节奏总纲!D28</f>
        <v>8</v>
      </c>
      <c r="F28" s="2">
        <f>[1]节奏总纲!F28</f>
        <v>26</v>
      </c>
      <c r="G28" s="2">
        <f>[1]节奏总纲!G28</f>
        <v>5.062866266041592</v>
      </c>
      <c r="I28" s="2">
        <f>[1]节奏总纲!I28</f>
        <v>26</v>
      </c>
      <c r="J28" s="2">
        <f>[1]节奏总纲!J28</f>
        <v>14.6609224175611</v>
      </c>
      <c r="K28" s="2">
        <f>[1]节奏总纲!K28</f>
        <v>0.82</v>
      </c>
      <c r="N28" s="2">
        <f>[1]节奏总纲!N28</f>
        <v>35</v>
      </c>
      <c r="O28" s="2">
        <f>[1]节奏总纲!O28</f>
        <v>25</v>
      </c>
      <c r="P28" s="2">
        <f>[1]节奏总纲!P28</f>
        <v>4.6568542494923806</v>
      </c>
      <c r="Q28" s="2">
        <f>[1]节奏总纲!Q28</f>
        <v>4.054257309608067</v>
      </c>
      <c r="R28" s="2">
        <f>[1]节奏总纲!R28</f>
        <v>3.3445527219854276</v>
      </c>
      <c r="S28" s="2">
        <f>[1]节奏总纲!S28</f>
        <v>2.478377831579845</v>
      </c>
      <c r="T28" s="2">
        <f>[1]节奏总纲!T28</f>
        <v>1.3802915995495415</v>
      </c>
      <c r="V28" s="2">
        <f>[1]节奏总纲!V28</f>
        <v>25</v>
      </c>
      <c r="W28" s="2">
        <f>[1]节奏总纲!W28</f>
        <v>0.37882260640080379</v>
      </c>
      <c r="X28" s="2">
        <f>[1]节奏总纲!X28</f>
        <v>0.33279758328270415</v>
      </c>
      <c r="Y28" s="2">
        <f>[1]节奏总纲!Y28</f>
        <v>0.27463721490291215</v>
      </c>
      <c r="Z28" s="2">
        <f>[1]节奏总纲!Z28</f>
        <v>0.20417621011236298</v>
      </c>
      <c r="AA28" s="2">
        <f>[1]节奏总纲!AA28</f>
        <v>0.11099961104427059</v>
      </c>
      <c r="AC28" s="2">
        <v>25</v>
      </c>
      <c r="AD28" s="2">
        <f>[1]节奏总纲!AD28</f>
        <v>47.004247194324648</v>
      </c>
      <c r="AE28" s="2">
        <f>[1]节奏总纲!AE28</f>
        <v>48.904516930942819</v>
      </c>
      <c r="AF28" s="2">
        <f>[1]节奏总纲!AF28</f>
        <v>51.667220029142385</v>
      </c>
      <c r="AG28" s="2">
        <f>[1]节奏总纲!AG28</f>
        <v>56.05100027504308</v>
      </c>
      <c r="AH28" s="2">
        <f>[1]节奏总纲!AH28</f>
        <v>64.398425477456215</v>
      </c>
      <c r="AL28" s="2">
        <f>[1]节奏总纲!AL28</f>
        <v>25</v>
      </c>
      <c r="AM28" s="2">
        <f>[1]节奏总纲!AM28</f>
        <v>12.4</v>
      </c>
      <c r="AN28" s="2">
        <f>[1]节奏总纲!AN28</f>
        <v>9.9200000000000017</v>
      </c>
      <c r="AO28" s="2">
        <f>[1]节奏总纲!AO28</f>
        <v>7.4399999999999995</v>
      </c>
      <c r="AP28" s="2">
        <f>[1]节奏总纲!AP28</f>
        <v>4.9600000000000009</v>
      </c>
      <c r="AQ28" s="2">
        <f>[1]节奏总纲!AQ28</f>
        <v>2.4800000000000004</v>
      </c>
      <c r="AS28" s="2">
        <f>[1]节奏总纲!AS28</f>
        <v>25</v>
      </c>
      <c r="AT28" s="2">
        <f>[1]节奏总纲!AT28</f>
        <v>1.9255289700643701</v>
      </c>
      <c r="AU28" s="2">
        <f>[1]节奏总纲!AU28</f>
        <v>1.5404231760514975</v>
      </c>
      <c r="AV28" s="2">
        <f>[1]节奏总纲!AV28</f>
        <v>1.1553173820386213</v>
      </c>
      <c r="AW28" s="2">
        <f>[1]节奏总纲!AW28</f>
        <v>0.77021158802574874</v>
      </c>
      <c r="AX28" s="2">
        <f>[1]节奏总纲!AX28</f>
        <v>0.38510579401287437</v>
      </c>
      <c r="AY28" s="2"/>
      <c r="AZ28" s="2">
        <v>25</v>
      </c>
      <c r="BA28" s="2">
        <f>[1]节奏总纲!BA28</f>
        <v>29.216428548527322</v>
      </c>
      <c r="BB28" s="2">
        <f>[1]节奏总纲!BB28</f>
        <v>30.579110535891502</v>
      </c>
      <c r="BC28" s="2">
        <f>[1]节奏总纲!BC28</f>
        <v>32.356435933516131</v>
      </c>
      <c r="BD28" s="2">
        <f>[1]节奏总纲!BD28</f>
        <v>34.893493163684269</v>
      </c>
      <c r="BE28" s="2">
        <f>[1]节奏总纲!BE28</f>
        <v>39.520459727922798</v>
      </c>
      <c r="BI28" s="2">
        <v>25</v>
      </c>
      <c r="BJ28" s="2">
        <f>求节点($AL$4:$AL$83,AM$4:AM$83,('[1]功能-城建'!$BE30+'[1]功能-城建'!$BZ30)/2)</f>
        <v>4599.2048883665893</v>
      </c>
      <c r="BK28" s="2">
        <f>求节点($AL$4:$AL$83,AN$4:AN$83,('[1]功能-城建'!$BE30+'[1]功能-城建'!$BZ30)/2)</f>
        <v>3679.3639106932715</v>
      </c>
      <c r="BL28" s="2">
        <f>求节点($AL$4:$AL$83,AO$4:AO$83,('[1]功能-城建'!$BE30+'[1]功能-城建'!$BZ30)/2)</f>
        <v>2759.5229330199536</v>
      </c>
      <c r="BM28" s="2">
        <f>求节点($AL$4:$AL$83,AP$4:AP$83,('[1]功能-城建'!$BE30+'[1]功能-城建'!$BZ30)/2)</f>
        <v>1839.6819553466357</v>
      </c>
      <c r="BN28" s="2">
        <f>求节点($AL$4:$AL$83,AQ$4:AQ$83,('[1]功能-城建'!$BE30+'[1]功能-城建'!$BZ30)/2)</f>
        <v>919.84097767331787</v>
      </c>
      <c r="BR28" s="2">
        <v>25</v>
      </c>
      <c r="BS28" s="2">
        <f>'[1]功能-城建'!O30</f>
        <v>9</v>
      </c>
      <c r="BT28" s="2">
        <f>'[1]功能-城建'!P30</f>
        <v>9</v>
      </c>
      <c r="BU28" s="2">
        <f>'[1]功能-城建'!Q30</f>
        <v>9</v>
      </c>
      <c r="BV28" s="2">
        <f>'[1]功能-城建'!R30</f>
        <v>9</v>
      </c>
      <c r="BW28" s="2">
        <f t="shared" si="0"/>
        <v>36</v>
      </c>
    </row>
    <row r="29" spans="2:75" x14ac:dyDescent="0.15">
      <c r="B29" s="2">
        <f>[1]节奏总纲!B29</f>
        <v>30</v>
      </c>
      <c r="C29" s="2">
        <f>[1]节奏总纲!C29</f>
        <v>31.5</v>
      </c>
      <c r="D29" s="2">
        <f>[1]节奏总纲!D29</f>
        <v>16</v>
      </c>
      <c r="F29" s="2">
        <f>[1]节奏总纲!F29</f>
        <v>27</v>
      </c>
      <c r="G29" s="2">
        <f>[1]节奏总纲!G29</f>
        <v>5.4980191708498847</v>
      </c>
      <c r="I29" s="2">
        <f>[1]节奏总纲!I29</f>
        <v>27</v>
      </c>
      <c r="J29" s="2">
        <f>[1]节奏总纲!J29</f>
        <v>17.314186320787698</v>
      </c>
      <c r="K29" s="2">
        <f>[1]节奏总纲!K29</f>
        <v>0.84</v>
      </c>
      <c r="N29" s="2">
        <f>[1]节奏总纲!N29</f>
        <v>36</v>
      </c>
      <c r="O29" s="2">
        <f>[1]节奏总纲!O29</f>
        <v>26</v>
      </c>
      <c r="P29" s="2">
        <f>[1]节奏总纲!P29</f>
        <v>5.062866266041592</v>
      </c>
      <c r="Q29" s="2">
        <f>[1]节奏总纲!Q29</f>
        <v>4.408743944469018</v>
      </c>
      <c r="R29" s="2">
        <f>[1]节奏总纲!R29</f>
        <v>3.63716312552428</v>
      </c>
      <c r="S29" s="2">
        <f>[1]节奏总纲!S29</f>
        <v>2.6914197070277099</v>
      </c>
      <c r="T29" s="2">
        <f>[1]节奏总纲!T29</f>
        <v>1.4996209880015197</v>
      </c>
      <c r="V29" s="2">
        <f>[1]节奏总纲!V29</f>
        <v>26</v>
      </c>
      <c r="W29" s="2">
        <f>[1]节奏总纲!W29</f>
        <v>0.40601201654921137</v>
      </c>
      <c r="X29" s="2">
        <f>[1]节奏总纲!X29</f>
        <v>0.354486634860951</v>
      </c>
      <c r="Y29" s="2">
        <f>[1]节奏总纲!Y29</f>
        <v>0.29261040353885237</v>
      </c>
      <c r="Z29" s="2">
        <f>[1]节奏总纲!Z29</f>
        <v>0.2130418754478649</v>
      </c>
      <c r="AA29" s="2">
        <f>[1]节奏总纲!AA29</f>
        <v>0.11932938845197816</v>
      </c>
      <c r="AC29" s="2">
        <v>26</v>
      </c>
      <c r="AD29" s="2">
        <f>[1]节奏总纲!AD29</f>
        <v>47.540284631526092</v>
      </c>
      <c r="AE29" s="2">
        <f>[1]节奏总纲!AE29</f>
        <v>49.446133440059114</v>
      </c>
      <c r="AF29" s="2">
        <f>[1]节奏总纲!AF29</f>
        <v>52.199341027338768</v>
      </c>
      <c r="AG29" s="2">
        <f>[1]节奏总纲!AG29</f>
        <v>56.621068614050692</v>
      </c>
      <c r="AH29" s="2">
        <f>[1]节奏总纲!AH29</f>
        <v>65.00344105132713</v>
      </c>
      <c r="AL29" s="2">
        <f>[1]节奏总纲!AL29</f>
        <v>26</v>
      </c>
      <c r="AM29" s="2">
        <f>[1]节奏总纲!AM29</f>
        <v>14.6609224175611</v>
      </c>
      <c r="AN29" s="2">
        <f>[1]节奏总纲!AN29</f>
        <v>11.72873793404888</v>
      </c>
      <c r="AO29" s="2">
        <f>[1]节奏总纲!AO29</f>
        <v>8.7965534505366598</v>
      </c>
      <c r="AP29" s="2">
        <f>[1]节奏总纲!AP29</f>
        <v>5.8643689670244399</v>
      </c>
      <c r="AQ29" s="2">
        <f>[1]节奏总纲!AQ29</f>
        <v>2.9321844835122199</v>
      </c>
      <c r="AS29" s="2">
        <f>[1]节奏总纲!AS29</f>
        <v>26</v>
      </c>
      <c r="AT29" s="2">
        <f>[1]节奏总纲!AT29</f>
        <v>2.2609224175610994</v>
      </c>
      <c r="AU29" s="2">
        <f>[1]节奏总纲!AU29</f>
        <v>1.8087379340488781</v>
      </c>
      <c r="AV29" s="2">
        <f>[1]节奏总纲!AV29</f>
        <v>1.3565534505366603</v>
      </c>
      <c r="AW29" s="2">
        <f>[1]节奏总纲!AW29</f>
        <v>0.90436896702443903</v>
      </c>
      <c r="AX29" s="2">
        <f>[1]节奏总纲!AX29</f>
        <v>0.45218448351221951</v>
      </c>
      <c r="AY29" s="2"/>
      <c r="AZ29" s="2">
        <v>26</v>
      </c>
      <c r="BA29" s="2">
        <f>[1]节奏总纲!BA29</f>
        <v>29.45033047434006</v>
      </c>
      <c r="BB29" s="2">
        <f>[1]节奏总纲!BB29</f>
        <v>30.828727146189561</v>
      </c>
      <c r="BC29" s="2">
        <f>[1]节奏总纲!BC29</f>
        <v>32.59931891681552</v>
      </c>
      <c r="BD29" s="2">
        <f>[1]节奏总纲!BD29</f>
        <v>35.146386283795508</v>
      </c>
      <c r="BE29" s="2">
        <f>[1]节奏总纲!BE29</f>
        <v>39.790623261487418</v>
      </c>
      <c r="BI29" s="2">
        <v>26</v>
      </c>
      <c r="BJ29" s="2">
        <f>求节点($AL$4:$AL$83,AM$4:AM$83,('[1]功能-城建'!$BE31+'[1]功能-城建'!$BZ31)/2)</f>
        <v>7133.5498113340191</v>
      </c>
      <c r="BK29" s="2">
        <f>求节点($AL$4:$AL$83,AN$4:AN$83,('[1]功能-城建'!$BE31+'[1]功能-城建'!$BZ31)/2)</f>
        <v>5706.8398490672153</v>
      </c>
      <c r="BL29" s="2">
        <f>求节点($AL$4:$AL$83,AO$4:AO$83,('[1]功能-城建'!$BE31+'[1]功能-城建'!$BZ31)/2)</f>
        <v>4280.1298868004114</v>
      </c>
      <c r="BM29" s="2">
        <f>求节点($AL$4:$AL$83,AP$4:AP$83,('[1]功能-城建'!$BE31+'[1]功能-城建'!$BZ31)/2)</f>
        <v>2853.4199245336076</v>
      </c>
      <c r="BN29" s="2">
        <f>求节点($AL$4:$AL$83,AQ$4:AQ$83,('[1]功能-城建'!$BE31+'[1]功能-城建'!$BZ31)/2)</f>
        <v>1426.7099622668038</v>
      </c>
      <c r="BR29" s="2">
        <v>26</v>
      </c>
      <c r="BS29" s="2">
        <f>'[1]功能-城建'!O31</f>
        <v>9</v>
      </c>
      <c r="BT29" s="2">
        <f>'[1]功能-城建'!P31</f>
        <v>9</v>
      </c>
      <c r="BU29" s="2">
        <f>'[1]功能-城建'!Q31</f>
        <v>9</v>
      </c>
      <c r="BV29" s="2">
        <f>'[1]功能-城建'!R31</f>
        <v>9</v>
      </c>
      <c r="BW29" s="2">
        <f t="shared" si="0"/>
        <v>36</v>
      </c>
    </row>
    <row r="30" spans="2:75" x14ac:dyDescent="0.15">
      <c r="B30" s="2">
        <f>[1]节奏总纲!B30</f>
        <v>35</v>
      </c>
      <c r="C30" s="2">
        <f>[1]节奏总纲!C30</f>
        <v>63.5</v>
      </c>
      <c r="D30" s="2">
        <f>[1]节奏总纲!D30</f>
        <v>32</v>
      </c>
      <c r="F30" s="2">
        <f>[1]节奏总纲!F30</f>
        <v>28</v>
      </c>
      <c r="G30" s="2">
        <f>[1]节奏总纲!G30</f>
        <v>5.9644045063689921</v>
      </c>
      <c r="I30" s="2">
        <f>[1]节奏总纲!I30</f>
        <v>28</v>
      </c>
      <c r="J30" s="2">
        <f>[1]节奏总纲!J30</f>
        <v>20.42625995518307</v>
      </c>
      <c r="K30" s="2">
        <f>[1]节奏总纲!K30</f>
        <v>0.86</v>
      </c>
      <c r="N30" s="2">
        <f>[1]节奏总纲!N30</f>
        <v>37</v>
      </c>
      <c r="O30" s="2">
        <f>[1]节奏总纲!O30</f>
        <v>27</v>
      </c>
      <c r="P30" s="2">
        <f>[1]节奏总纲!P30</f>
        <v>5.4980191708498847</v>
      </c>
      <c r="Q30" s="2">
        <f>[1]节奏总纲!Q30</f>
        <v>4.7882248958931646</v>
      </c>
      <c r="R30" s="2">
        <f>[1]节奏总纲!R30</f>
        <v>3.9492271704214725</v>
      </c>
      <c r="S30" s="2">
        <f>[1]节奏总纲!S30</f>
        <v>2.9205477835554587</v>
      </c>
      <c r="T30" s="2">
        <f>[1]节奏总纲!T30</f>
        <v>1.6290630803228208</v>
      </c>
      <c r="V30" s="2">
        <f>[1]节奏总纲!V30</f>
        <v>27</v>
      </c>
      <c r="W30" s="2">
        <f>[1]节奏总纲!W30</f>
        <v>0.43515290480829272</v>
      </c>
      <c r="X30" s="2">
        <f>[1]节奏总纲!X30</f>
        <v>0.37948095142414662</v>
      </c>
      <c r="Y30" s="2">
        <f>[1]节奏总纲!Y30</f>
        <v>0.31206404489719253</v>
      </c>
      <c r="Z30" s="2">
        <f>[1]节奏总纲!Z30</f>
        <v>0.2291280765277488</v>
      </c>
      <c r="AA30" s="2">
        <f>[1]节奏总纲!AA30</f>
        <v>0.12944209232130111</v>
      </c>
      <c r="AC30" s="2">
        <v>27</v>
      </c>
      <c r="AD30" s="2">
        <f>[1]节奏总纲!AD30</f>
        <v>48.071211008105138</v>
      </c>
      <c r="AE30" s="2">
        <f>[1]节奏总纲!AE30</f>
        <v>49.981218513907905</v>
      </c>
      <c r="AF30" s="2">
        <f>[1]节奏总纲!AF30</f>
        <v>52.705993248660157</v>
      </c>
      <c r="AG30" s="2">
        <f>[1]节奏总纲!AG30</f>
        <v>57.175765669822162</v>
      </c>
      <c r="AH30" s="2">
        <f>[1]节奏总纲!AH30</f>
        <v>65.541743280100334</v>
      </c>
      <c r="AL30" s="2">
        <f>[1]节奏总纲!AL30</f>
        <v>27</v>
      </c>
      <c r="AM30" s="2">
        <f>[1]节奏总纲!AM30</f>
        <v>17.314186320787698</v>
      </c>
      <c r="AN30" s="2">
        <f>[1]节奏总纲!AN30</f>
        <v>13.851349056630159</v>
      </c>
      <c r="AO30" s="2">
        <f>[1]节奏总纲!AO30</f>
        <v>10.388511792472618</v>
      </c>
      <c r="AP30" s="2">
        <f>[1]节奏总纲!AP30</f>
        <v>6.9256745283150796</v>
      </c>
      <c r="AQ30" s="2">
        <f>[1]节奏总纲!AQ30</f>
        <v>3.4628372641575398</v>
      </c>
      <c r="AS30" s="2">
        <f>[1]节奏总纲!AS30</f>
        <v>27</v>
      </c>
      <c r="AT30" s="2">
        <f>[1]节奏总纲!AT30</f>
        <v>2.6532639032265983</v>
      </c>
      <c r="AU30" s="2">
        <f>[1]节奏总纲!AU30</f>
        <v>2.1226111225812794</v>
      </c>
      <c r="AV30" s="2">
        <f>[1]节奏总纲!AV30</f>
        <v>1.5919583419359586</v>
      </c>
      <c r="AW30" s="2">
        <f>[1]节奏总纲!AW30</f>
        <v>1.0613055612906397</v>
      </c>
      <c r="AX30" s="2">
        <f>[1]节奏总纲!AX30</f>
        <v>0.53065278064531984</v>
      </c>
      <c r="AY30" s="2"/>
      <c r="AZ30" s="2">
        <v>27</v>
      </c>
      <c r="BA30" s="2">
        <f>[1]节奏总纲!BA30</f>
        <v>29.684232400152801</v>
      </c>
      <c r="BB30" s="2">
        <f>[1]节奏总纲!BB30</f>
        <v>31.066913270913183</v>
      </c>
      <c r="BC30" s="2">
        <f>[1]节奏总纲!BC30</f>
        <v>32.842201900114915</v>
      </c>
      <c r="BD30" s="2">
        <f>[1]节奏总纲!BD30</f>
        <v>35.390363423454687</v>
      </c>
      <c r="BE30" s="2">
        <f>[1]节奏总纲!BE30</f>
        <v>40.052446592012309</v>
      </c>
      <c r="BI30" s="2">
        <v>27</v>
      </c>
      <c r="BJ30" s="2">
        <f>求节点($AL$4:$AL$83,AM$4:AM$83,('[1]功能-城建'!$BE32+'[1]功能-城建'!$BZ32)/2)</f>
        <v>11058.525000000001</v>
      </c>
      <c r="BK30" s="2">
        <f>求节点($AL$4:$AL$83,AN$4:AN$83,('[1]功能-城建'!$BE32+'[1]功能-城建'!$BZ32)/2)</f>
        <v>8846.8200000000015</v>
      </c>
      <c r="BL30" s="2">
        <f>求节点($AL$4:$AL$83,AO$4:AO$83,('[1]功能-城建'!$BE32+'[1]功能-城建'!$BZ32)/2)</f>
        <v>6635.1150000000007</v>
      </c>
      <c r="BM30" s="2">
        <f>求节点($AL$4:$AL$83,AP$4:AP$83,('[1]功能-城建'!$BE32+'[1]功能-城建'!$BZ32)/2)</f>
        <v>4423.4100000000008</v>
      </c>
      <c r="BN30" s="2">
        <f>求节点($AL$4:$AL$83,AQ$4:AQ$83,('[1]功能-城建'!$BE32+'[1]功能-城建'!$BZ32)/2)</f>
        <v>2211.7050000000004</v>
      </c>
      <c r="BR30" s="2">
        <v>27</v>
      </c>
      <c r="BS30" s="2">
        <f>'[1]功能-城建'!O32</f>
        <v>9</v>
      </c>
      <c r="BT30" s="2">
        <f>'[1]功能-城建'!P32</f>
        <v>9</v>
      </c>
      <c r="BU30" s="2">
        <f>'[1]功能-城建'!Q32</f>
        <v>9</v>
      </c>
      <c r="BV30" s="2">
        <f>'[1]功能-城建'!R32</f>
        <v>9</v>
      </c>
      <c r="BW30" s="2">
        <f t="shared" si="0"/>
        <v>36</v>
      </c>
    </row>
    <row r="31" spans="2:75" x14ac:dyDescent="0.15">
      <c r="B31" s="2">
        <f>[1]节奏总纲!B31</f>
        <v>40</v>
      </c>
      <c r="C31" s="2">
        <f>[1]节奏总纲!C31</f>
        <v>127.5</v>
      </c>
      <c r="D31" s="2">
        <f>[1]节奏总纲!D31</f>
        <v>64</v>
      </c>
      <c r="F31" s="2">
        <f>[1]节奏总纲!F31</f>
        <v>29</v>
      </c>
      <c r="G31" s="2">
        <f>[1]节奏总纲!G31</f>
        <v>6.4642639322944575</v>
      </c>
      <c r="I31" s="2">
        <f>[1]节奏总纲!I31</f>
        <v>29</v>
      </c>
      <c r="J31" s="2">
        <f>[1]节奏总纲!J31</f>
        <v>24.074703862418847</v>
      </c>
      <c r="K31" s="2">
        <f>[1]节奏总纲!K31</f>
        <v>0.88</v>
      </c>
      <c r="N31" s="2">
        <f>[1]节奏总纲!N31</f>
        <v>38</v>
      </c>
      <c r="O31" s="2">
        <f>[1]节奏总纲!O31</f>
        <v>28</v>
      </c>
      <c r="P31" s="2">
        <f>[1]节奏总纲!P31</f>
        <v>5.9644045063689921</v>
      </c>
      <c r="Q31" s="2">
        <f>[1]节奏总纲!Q31</f>
        <v>5.1914176823435705</v>
      </c>
      <c r="R31" s="2">
        <f>[1]节奏总纲!R31</f>
        <v>4.2752851501652938</v>
      </c>
      <c r="S31" s="2">
        <f>[1]节奏总纲!S31</f>
        <v>3.1653094715300236</v>
      </c>
      <c r="T31" s="2">
        <f>[1]节奏总纲!T31</f>
        <v>1.7738139001941382</v>
      </c>
      <c r="V31" s="2">
        <f>[1]节奏总纲!V31</f>
        <v>28</v>
      </c>
      <c r="W31" s="2">
        <f>[1]节奏总纲!W31</f>
        <v>0.46638533551910744</v>
      </c>
      <c r="X31" s="2">
        <f>[1]节奏总纲!X31</f>
        <v>0.4031927864504059</v>
      </c>
      <c r="Y31" s="2">
        <f>[1]节奏总纲!Y31</f>
        <v>0.32605797974382122</v>
      </c>
      <c r="Z31" s="2">
        <f>[1]节奏总纲!Z31</f>
        <v>0.24476168797456488</v>
      </c>
      <c r="AA31" s="2">
        <f>[1]节奏总纲!AA31</f>
        <v>0.14475081987131744</v>
      </c>
      <c r="AC31" s="2">
        <v>28</v>
      </c>
      <c r="AD31" s="2">
        <f>[1]节奏总纲!AD31</f>
        <v>48.571351621712928</v>
      </c>
      <c r="AE31" s="2">
        <f>[1]节奏总纲!AE31</f>
        <v>50.509688493127967</v>
      </c>
      <c r="AF31" s="2">
        <f>[1]节奏总纲!AF31</f>
        <v>53.212684955585161</v>
      </c>
      <c r="AG31" s="2">
        <f>[1]节奏总纲!AG31</f>
        <v>57.699988965458331</v>
      </c>
      <c r="AH31" s="2">
        <f>[1]节奏总纲!AH31</f>
        <v>66.076345334947405</v>
      </c>
      <c r="AL31" s="2">
        <f>[1]节奏总纲!AL31</f>
        <v>28</v>
      </c>
      <c r="AM31" s="2">
        <f>[1]节奏总纲!AM31</f>
        <v>20.42625995518307</v>
      </c>
      <c r="AN31" s="2">
        <f>[1]节奏总纲!AN31</f>
        <v>16.341007964146456</v>
      </c>
      <c r="AO31" s="2">
        <f>[1]节奏总纲!AO31</f>
        <v>12.255755973109842</v>
      </c>
      <c r="AP31" s="2">
        <f>[1]节奏总纲!AP31</f>
        <v>8.1705039820732281</v>
      </c>
      <c r="AQ31" s="2">
        <f>[1]节奏总纲!AQ31</f>
        <v>4.0852519910366141</v>
      </c>
      <c r="AS31" s="2">
        <f>[1]节奏总纲!AS31</f>
        <v>28</v>
      </c>
      <c r="AT31" s="2">
        <f>[1]节奏总纲!AT31</f>
        <v>3.1120736343953723</v>
      </c>
      <c r="AU31" s="2">
        <f>[1]节奏总纲!AU31</f>
        <v>2.4896589075162971</v>
      </c>
      <c r="AV31" s="2">
        <f>[1]节奏总纲!AV31</f>
        <v>1.8672441806372237</v>
      </c>
      <c r="AW31" s="2">
        <f>[1]节奏总纲!AW31</f>
        <v>1.2448294537581486</v>
      </c>
      <c r="AX31" s="2">
        <f>[1]节奏总纲!AX31</f>
        <v>0.62241472687907429</v>
      </c>
      <c r="AY31" s="2"/>
      <c r="AZ31" s="2">
        <v>28</v>
      </c>
      <c r="BA31" s="2">
        <f>[1]节奏总纲!BA31</f>
        <v>29.918134325965539</v>
      </c>
      <c r="BB31" s="2">
        <f>[1]节奏总纲!BB31</f>
        <v>31.280110398778046</v>
      </c>
      <c r="BC31" s="2">
        <f>[1]节奏总纲!BC31</f>
        <v>33.072726100175295</v>
      </c>
      <c r="BD31" s="2">
        <f>[1]节奏总纲!BD31</f>
        <v>35.634340563113874</v>
      </c>
      <c r="BE31" s="2">
        <f>[1]节奏总纲!BE31</f>
        <v>40.28554255651148</v>
      </c>
      <c r="BI31" s="2">
        <v>28</v>
      </c>
      <c r="BJ31" s="2">
        <f>求节点($AL$4:$AL$83,AM$4:AM$83,('[1]功能-城建'!$BE33+'[1]功能-城建'!$BZ33)/2)</f>
        <v>17134.425155737379</v>
      </c>
      <c r="BK31" s="2">
        <f>求节点($AL$4:$AL$83,AN$4:AN$83,('[1]功能-城建'!$BE33+'[1]功能-城建'!$BZ33)/2)</f>
        <v>13707.540124589905</v>
      </c>
      <c r="BL31" s="2">
        <f>求节点($AL$4:$AL$83,AO$4:AO$83,('[1]功能-城建'!$BE33+'[1]功能-城建'!$BZ33)/2)</f>
        <v>10280.655093442427</v>
      </c>
      <c r="BM31" s="2">
        <f>求节点($AL$4:$AL$83,AP$4:AP$83,('[1]功能-城建'!$BE33+'[1]功能-城建'!$BZ33)/2)</f>
        <v>6853.7700622949524</v>
      </c>
      <c r="BN31" s="2">
        <f>求节点($AL$4:$AL$83,AQ$4:AQ$83,('[1]功能-城建'!$BE33+'[1]功能-城建'!$BZ33)/2)</f>
        <v>3426.8850311474762</v>
      </c>
      <c r="BR31" s="2">
        <v>28</v>
      </c>
      <c r="BS31" s="2">
        <f>'[1]功能-城建'!O33</f>
        <v>10</v>
      </c>
      <c r="BT31" s="2">
        <f>'[1]功能-城建'!P33</f>
        <v>10</v>
      </c>
      <c r="BU31" s="2">
        <f>'[1]功能-城建'!Q33</f>
        <v>10</v>
      </c>
      <c r="BV31" s="2">
        <f>'[1]功能-城建'!R33</f>
        <v>10</v>
      </c>
      <c r="BW31" s="2">
        <f t="shared" si="0"/>
        <v>40</v>
      </c>
    </row>
    <row r="32" spans="2:75" x14ac:dyDescent="0.15">
      <c r="B32" s="2">
        <f>[1]节奏总纲!B32</f>
        <v>45</v>
      </c>
      <c r="C32" s="2">
        <f>[1]节奏总纲!C32</f>
        <v>255.5</v>
      </c>
      <c r="D32" s="2">
        <f>[1]节奏总纲!D32</f>
        <v>128</v>
      </c>
      <c r="F32" s="2">
        <f>[1]节奏总纲!F32</f>
        <v>30</v>
      </c>
      <c r="G32" s="2">
        <f>[1]节奏总纲!G32</f>
        <v>7</v>
      </c>
      <c r="I32" s="2">
        <f>[1]节奏总纲!I32</f>
        <v>30</v>
      </c>
      <c r="J32" s="2">
        <f>[1]节奏总纲!J32</f>
        <v>28.35</v>
      </c>
      <c r="K32" s="2">
        <f>[1]节奏总纲!K32</f>
        <v>0.9</v>
      </c>
      <c r="N32" s="2">
        <f>[1]节奏总纲!N32</f>
        <v>39</v>
      </c>
      <c r="O32" s="2">
        <f>[1]节奏总纲!O32</f>
        <v>29</v>
      </c>
      <c r="P32" s="2">
        <f>[1]节奏总纲!P32</f>
        <v>6.4642639322944575</v>
      </c>
      <c r="Q32" s="2">
        <f>[1]节奏总纲!Q32</f>
        <v>5.6323131642081607</v>
      </c>
      <c r="R32" s="2">
        <f>[1]节奏总纲!R32</f>
        <v>4.6510378992858623</v>
      </c>
      <c r="S32" s="2">
        <f>[1]节奏总纲!S32</f>
        <v>3.4532097926316991</v>
      </c>
      <c r="T32" s="2">
        <f>[1]节奏总纲!T32</f>
        <v>1.9366934741154194</v>
      </c>
      <c r="V32" s="2">
        <f>[1]节奏总纲!V32</f>
        <v>29</v>
      </c>
      <c r="W32" s="2">
        <f>[1]节奏总纲!W32</f>
        <v>0.49985942592546539</v>
      </c>
      <c r="X32" s="2">
        <f>[1]节奏总纲!X32</f>
        <v>0.44089548186459027</v>
      </c>
      <c r="Y32" s="2">
        <f>[1]节奏总纲!Y32</f>
        <v>0.37575274912056855</v>
      </c>
      <c r="Z32" s="2">
        <f>[1]节奏总纲!Z32</f>
        <v>0.28790032110167552</v>
      </c>
      <c r="AA32" s="2">
        <f>[1]节奏总纲!AA32</f>
        <v>0.16287957392128116</v>
      </c>
      <c r="AC32" s="2">
        <v>29</v>
      </c>
      <c r="AD32" s="2">
        <f>[1]节奏总纲!AD32</f>
        <v>49.066704614192936</v>
      </c>
      <c r="AE32" s="2">
        <f>[1]节奏总纲!AE32</f>
        <v>51.033341828534468</v>
      </c>
      <c r="AF32" s="2">
        <f>[1]节奏总纲!AF32</f>
        <v>53.719431255885922</v>
      </c>
      <c r="AG32" s="2">
        <f>[1]节奏总纲!AG32</f>
        <v>58.210135614815364</v>
      </c>
      <c r="AH32" s="2">
        <f>[1]节奏总纲!AH32</f>
        <v>66.589764070576265</v>
      </c>
      <c r="AL32" s="2">
        <f>[1]节奏总纲!AL32</f>
        <v>29</v>
      </c>
      <c r="AM32" s="2">
        <f>[1]节奏总纲!AM32</f>
        <v>24.074703862418847</v>
      </c>
      <c r="AN32" s="2">
        <f>[1]节奏总纲!AN32</f>
        <v>19.259763089935078</v>
      </c>
      <c r="AO32" s="2">
        <f>[1]节奏总纲!AO32</f>
        <v>14.444822317451308</v>
      </c>
      <c r="AP32" s="2">
        <f>[1]节奏总纲!AP32</f>
        <v>9.6298815449675388</v>
      </c>
      <c r="AQ32" s="2">
        <f>[1]节奏总纲!AQ32</f>
        <v>4.8149407724837694</v>
      </c>
      <c r="AS32" s="2">
        <f>[1]节奏总纲!AS32</f>
        <v>29</v>
      </c>
      <c r="AT32" s="2">
        <f>[1]节奏总纲!AT32</f>
        <v>3.6484439072357766</v>
      </c>
      <c r="AU32" s="2">
        <f>[1]节奏总纲!AU32</f>
        <v>2.9187551257886213</v>
      </c>
      <c r="AV32" s="2">
        <f>[1]节奏总纲!AV32</f>
        <v>2.189066344341466</v>
      </c>
      <c r="AW32" s="2">
        <f>[1]节奏总纲!AW32</f>
        <v>1.4593775628943106</v>
      </c>
      <c r="AX32" s="2">
        <f>[1]节奏总纲!AX32</f>
        <v>0.72968878144715532</v>
      </c>
      <c r="AY32" s="2"/>
      <c r="AZ32" s="2">
        <v>29</v>
      </c>
      <c r="BA32" s="2">
        <f>[1]节奏总纲!BA32</f>
        <v>30.12980063735499</v>
      </c>
      <c r="BB32" s="2">
        <f>[1]节奏总纲!BB32</f>
        <v>31.493307526642905</v>
      </c>
      <c r="BC32" s="2">
        <f>[1]节奏总纲!BC32</f>
        <v>33.280329748032408</v>
      </c>
      <c r="BD32" s="2">
        <f>[1]节奏总纲!BD32</f>
        <v>35.878317702773053</v>
      </c>
      <c r="BE32" s="2">
        <f>[1]节奏总纲!BE32</f>
        <v>40.518638521010644</v>
      </c>
      <c r="BI32" s="2">
        <v>29</v>
      </c>
      <c r="BJ32" s="2">
        <f>求节点($AL$4:$AL$83,AM$4:AM$83,('[1]功能-城建'!$BE34+'[1]功能-城建'!$BZ34)/2)</f>
        <v>26535.88112606269</v>
      </c>
      <c r="BK32" s="2">
        <f>求节点($AL$4:$AL$83,AN$4:AN$83,('[1]功能-城建'!$BE34+'[1]功能-城建'!$BZ34)/2)</f>
        <v>21228.704900850153</v>
      </c>
      <c r="BL32" s="2">
        <f>求节点($AL$4:$AL$83,AO$4:AO$83,('[1]功能-城建'!$BE34+'[1]功能-城建'!$BZ34)/2)</f>
        <v>15921.528675637614</v>
      </c>
      <c r="BM32" s="2">
        <f>求节点($AL$4:$AL$83,AP$4:AP$83,('[1]功能-城建'!$BE34+'[1]功能-城建'!$BZ34)/2)</f>
        <v>10614.352450425076</v>
      </c>
      <c r="BN32" s="2">
        <f>求节点($AL$4:$AL$83,AQ$4:AQ$83,('[1]功能-城建'!$BE34+'[1]功能-城建'!$BZ34)/2)</f>
        <v>5307.1762252125382</v>
      </c>
      <c r="BR32" s="2">
        <v>29</v>
      </c>
      <c r="BS32" s="2">
        <f>'[1]功能-城建'!O34</f>
        <v>10</v>
      </c>
      <c r="BT32" s="2">
        <f>'[1]功能-城建'!P34</f>
        <v>10</v>
      </c>
      <c r="BU32" s="2">
        <f>'[1]功能-城建'!Q34</f>
        <v>10</v>
      </c>
      <c r="BV32" s="2">
        <f>'[1]功能-城建'!R34</f>
        <v>10</v>
      </c>
      <c r="BW32" s="2">
        <f t="shared" si="0"/>
        <v>40</v>
      </c>
    </row>
    <row r="33" spans="2:75" x14ac:dyDescent="0.15">
      <c r="B33" s="2">
        <f>[1]节奏总纲!B33</f>
        <v>50</v>
      </c>
      <c r="C33" s="2">
        <f>[1]节奏总纲!C33</f>
        <v>511.5</v>
      </c>
      <c r="D33" s="2">
        <f>[1]节奏总纲!D33</f>
        <v>256</v>
      </c>
      <c r="F33" s="2">
        <f>[1]节奏总纲!F33</f>
        <v>31</v>
      </c>
      <c r="G33" s="2">
        <f>[1]节奏总纲!G33</f>
        <v>7.5741877002903433</v>
      </c>
      <c r="I33" s="2">
        <f>[1]节奏总纲!I33</f>
        <v>31</v>
      </c>
      <c r="J33" s="2">
        <f>[1]节奏总纲!J33</f>
        <v>33.357679571112705</v>
      </c>
      <c r="K33" s="2">
        <f>[1]节奏总纲!K33</f>
        <v>0.92</v>
      </c>
      <c r="N33" s="2">
        <f>[1]节奏总纲!N33</f>
        <v>40</v>
      </c>
      <c r="O33" s="2">
        <f>[1]节奏总纲!O33</f>
        <v>30</v>
      </c>
      <c r="P33" s="2">
        <f>[1]节奏总纲!P33</f>
        <v>7</v>
      </c>
      <c r="Q33" s="2">
        <f>[1]节奏总纲!Q33</f>
        <v>6.1025999999999998</v>
      </c>
      <c r="R33" s="2">
        <f>[1]节奏总纲!R33</f>
        <v>5.0421000000000005</v>
      </c>
      <c r="S33" s="2">
        <f>[1]节奏总纲!S33</f>
        <v>3.7428999999999997</v>
      </c>
      <c r="T33" s="2">
        <f>[1]节奏总纲!T33</f>
        <v>2.1006999999999998</v>
      </c>
      <c r="V33" s="2">
        <f>[1]节奏总纲!V33</f>
        <v>30</v>
      </c>
      <c r="W33" s="2">
        <f>[1]节奏总纲!W33</f>
        <v>0.5357360677055425</v>
      </c>
      <c r="X33" s="2">
        <f>[1]节奏总纲!X33</f>
        <v>0.47028683579183905</v>
      </c>
      <c r="Y33" s="2">
        <f>[1]节奏总纲!Y33</f>
        <v>0.39106210071413816</v>
      </c>
      <c r="Z33" s="2">
        <f>[1]节奏总纲!Z33</f>
        <v>0.28969020736830053</v>
      </c>
      <c r="AA33" s="2">
        <f>[1]节奏总纲!AA33</f>
        <v>0.16400652588458042</v>
      </c>
      <c r="AC33" s="2">
        <v>30</v>
      </c>
      <c r="AD33" s="2">
        <f>[1]节奏总纲!AD33</f>
        <v>49.533352307096472</v>
      </c>
      <c r="AE33" s="2">
        <f>[1]节奏总纲!AE33</f>
        <v>51.497823295559343</v>
      </c>
      <c r="AF33" s="2">
        <f>[1]节奏总纲!AF33</f>
        <v>54.213705787583436</v>
      </c>
      <c r="AG33" s="2">
        <f>[1]节奏总纲!AG33</f>
        <v>58.701446767877648</v>
      </c>
      <c r="AH33" s="2">
        <f>[1]节奏总纲!AH33</f>
        <v>67.097551508592701</v>
      </c>
      <c r="AL33" s="2">
        <f>[1]节奏总纲!AL33</f>
        <v>30</v>
      </c>
      <c r="AM33" s="2">
        <f>[1]节奏总纲!AM33</f>
        <v>28.35</v>
      </c>
      <c r="AN33" s="2">
        <f>[1]节奏总纲!AN33</f>
        <v>22.680000000000003</v>
      </c>
      <c r="AO33" s="2">
        <f>[1]节奏总纲!AO33</f>
        <v>17.010000000000002</v>
      </c>
      <c r="AP33" s="2">
        <f>[1]节奏总纲!AP33</f>
        <v>11.340000000000002</v>
      </c>
      <c r="AQ33" s="2">
        <f>[1]节奏总纲!AQ33</f>
        <v>5.6700000000000008</v>
      </c>
      <c r="AS33" s="2">
        <f>[1]节奏总纲!AS33</f>
        <v>30</v>
      </c>
      <c r="AT33" s="2">
        <f>[1]节奏总纲!AT33</f>
        <v>4.2752961375811545</v>
      </c>
      <c r="AU33" s="2">
        <f>[1]节奏总纲!AU33</f>
        <v>3.4202369100649257</v>
      </c>
      <c r="AV33" s="2">
        <f>[1]节奏总纲!AV33</f>
        <v>2.5651776825486934</v>
      </c>
      <c r="AW33" s="2">
        <f>[1]节奏总纲!AW33</f>
        <v>1.7101184550324628</v>
      </c>
      <c r="AX33" s="2">
        <f>[1]节奏总纲!AX33</f>
        <v>0.85505922751623142</v>
      </c>
      <c r="AY33" s="2"/>
      <c r="AZ33" s="2">
        <v>30</v>
      </c>
      <c r="BA33" s="2">
        <f>[1]节奏总纲!BA33</f>
        <v>30.329493925593439</v>
      </c>
      <c r="BB33" s="2">
        <f>[1]节奏总纲!BB33</f>
        <v>31.706504654507764</v>
      </c>
      <c r="BC33" s="2">
        <f>[1]节奏总纲!BC33</f>
        <v>33.487933395889513</v>
      </c>
      <c r="BD33" s="2">
        <f>[1]节奏总纲!BD33</f>
        <v>36.105477566569242</v>
      </c>
      <c r="BE33" s="2">
        <f>[1]节奏总纲!BE33</f>
        <v>40.751734485509814</v>
      </c>
      <c r="BI33" s="2">
        <v>30</v>
      </c>
      <c r="BJ33" s="2">
        <f>求节点($AL$4:$AL$83,AM$4:AM$83,('[1]功能-城建'!$BE35+'[1]功能-城建'!$BZ35)/2)</f>
        <v>41077.009235645834</v>
      </c>
      <c r="BK33" s="2">
        <f>求节点($AL$4:$AL$83,AN$4:AN$83,('[1]功能-城建'!$BE35+'[1]功能-城建'!$BZ35)/2)</f>
        <v>32861.60738851667</v>
      </c>
      <c r="BL33" s="2">
        <f>求节点($AL$4:$AL$83,AO$4:AO$83,('[1]功能-城建'!$BE35+'[1]功能-城建'!$BZ35)/2)</f>
        <v>24646.205541387499</v>
      </c>
      <c r="BM33" s="2">
        <f>求节点($AL$4:$AL$83,AP$4:AP$83,('[1]功能-城建'!$BE35+'[1]功能-城建'!$BZ35)/2)</f>
        <v>16430.803694258335</v>
      </c>
      <c r="BN33" s="2">
        <f>求节点($AL$4:$AL$83,AQ$4:AQ$83,('[1]功能-城建'!$BE35+'[1]功能-城建'!$BZ35)/2)</f>
        <v>8215.4018471291674</v>
      </c>
      <c r="BR33" s="2">
        <v>30</v>
      </c>
      <c r="BS33" s="2">
        <f>'[1]功能-城建'!O35</f>
        <v>11</v>
      </c>
      <c r="BT33" s="2">
        <f>'[1]功能-城建'!P35</f>
        <v>11</v>
      </c>
      <c r="BU33" s="2">
        <f>'[1]功能-城建'!Q35</f>
        <v>11</v>
      </c>
      <c r="BV33" s="2">
        <f>'[1]功能-城建'!R35</f>
        <v>11</v>
      </c>
      <c r="BW33" s="2">
        <f t="shared" si="0"/>
        <v>44</v>
      </c>
    </row>
    <row r="34" spans="2:75" x14ac:dyDescent="0.15">
      <c r="B34" s="2">
        <f>[1]节奏总纲!B34</f>
        <v>55</v>
      </c>
      <c r="C34" s="2">
        <f>[1]节奏总纲!C34</f>
        <v>1023.5</v>
      </c>
      <c r="D34" s="2">
        <f>[1]节奏总纲!D34</f>
        <v>512</v>
      </c>
      <c r="F34" s="2">
        <f>[1]节奏总纲!F34</f>
        <v>32</v>
      </c>
      <c r="G34" s="2">
        <f>[1]节奏总纲!G34</f>
        <v>8.189586839976279</v>
      </c>
      <c r="I34" s="2">
        <f>[1]节奏总纲!I34</f>
        <v>32</v>
      </c>
      <c r="J34" s="2">
        <f>[1]节奏总纲!J34</f>
        <v>39.220797956048642</v>
      </c>
      <c r="K34" s="2">
        <f>[1]节奏总纲!K34</f>
        <v>0.94</v>
      </c>
      <c r="N34" s="2">
        <f>[1]节奏总纲!N34</f>
        <v>41</v>
      </c>
      <c r="O34" s="2">
        <f>[1]节奏总纲!O34</f>
        <v>31</v>
      </c>
      <c r="P34" s="2">
        <f>[1]节奏总纲!P34</f>
        <v>7.5741877002903433</v>
      </c>
      <c r="Q34" s="2">
        <f>[1]节奏总纲!Q34</f>
        <v>6.6115084435834408</v>
      </c>
      <c r="R34" s="2">
        <f>[1]节奏总纲!R34</f>
        <v>5.4632615882194253</v>
      </c>
      <c r="S34" s="2">
        <f>[1]节奏总纲!S34</f>
        <v>4.052190419655334</v>
      </c>
      <c r="T34" s="2">
        <f>[1]节奏总纲!T34</f>
        <v>2.2783156602473356</v>
      </c>
      <c r="V34" s="2">
        <f>[1]节奏总纲!V34</f>
        <v>31</v>
      </c>
      <c r="W34" s="2">
        <f>[1]节奏总纲!W34</f>
        <v>0.57418770029034327</v>
      </c>
      <c r="X34" s="2">
        <f>[1]节奏总纲!X34</f>
        <v>0.50890844358344101</v>
      </c>
      <c r="Y34" s="2">
        <f>[1]节奏总纲!Y34</f>
        <v>0.42116158821942484</v>
      </c>
      <c r="Z34" s="2">
        <f>[1]节奏总纲!Z34</f>
        <v>0.30929041965533433</v>
      </c>
      <c r="AA34" s="2">
        <f>[1]节奏总纲!AA34</f>
        <v>0.17761566024733577</v>
      </c>
      <c r="AC34" s="2">
        <v>31</v>
      </c>
      <c r="AD34" s="2">
        <f>[1]节奏总纲!AD34</f>
        <v>50</v>
      </c>
      <c r="AE34" s="2">
        <f>[1]节奏总纲!AE34</f>
        <v>51.96230476258421</v>
      </c>
      <c r="AF34" s="2">
        <f>[1]节奏总纲!AF34</f>
        <v>54.692509339255828</v>
      </c>
      <c r="AG34" s="2">
        <f>[1]节奏总纲!AG34</f>
        <v>59.178112178215827</v>
      </c>
      <c r="AH34" s="2">
        <f>[1]节奏总纲!AH34</f>
        <v>67.582949939226467</v>
      </c>
      <c r="AL34" s="2">
        <f>[1]节奏总纲!AL34</f>
        <v>31</v>
      </c>
      <c r="AM34" s="2">
        <f>[1]节奏总纲!AM34</f>
        <v>33.357679571112705</v>
      </c>
      <c r="AN34" s="2">
        <f>[1]节奏总纲!AN34</f>
        <v>26.686143656890167</v>
      </c>
      <c r="AO34" s="2">
        <f>[1]节奏总纲!AO34</f>
        <v>20.014607742667621</v>
      </c>
      <c r="AP34" s="2">
        <f>[1]节奏总纲!AP34</f>
        <v>13.343071828445083</v>
      </c>
      <c r="AQ34" s="2">
        <f>[1]节奏总纲!AQ34</f>
        <v>6.6715359142225417</v>
      </c>
      <c r="AS34" s="2">
        <f>[1]节奏总纲!AS34</f>
        <v>31</v>
      </c>
      <c r="AT34" s="2">
        <f>[1]节奏总纲!AT34</f>
        <v>5.0076795711127033</v>
      </c>
      <c r="AU34" s="2">
        <f>[1]节奏总纲!AU34</f>
        <v>4.0061436568901634</v>
      </c>
      <c r="AV34" s="2">
        <f>[1]节奏总纲!AV34</f>
        <v>3.0046077426676199</v>
      </c>
      <c r="AW34" s="2">
        <f>[1]节奏总纲!AW34</f>
        <v>2.0030718284450817</v>
      </c>
      <c r="AX34" s="2">
        <f>[1]节奏总纲!AX34</f>
        <v>1.0015359142225408</v>
      </c>
      <c r="AY34" s="2"/>
      <c r="AZ34" s="2">
        <v>31</v>
      </c>
      <c r="BA34" s="2">
        <f>[1]节奏总纲!BA34</f>
        <v>30.529187213831889</v>
      </c>
      <c r="BB34" s="2">
        <f>[1]节奏总纲!BB34</f>
        <v>31.919701782372627</v>
      </c>
      <c r="BC34" s="2">
        <f>[1]节奏总纲!BC34</f>
        <v>33.695537043746626</v>
      </c>
      <c r="BD34" s="2">
        <f>[1]节奏总纲!BD34</f>
        <v>36.315904388158508</v>
      </c>
      <c r="BE34" s="2">
        <f>[1]节奏总纲!BE34</f>
        <v>40.984830450008978</v>
      </c>
      <c r="BR34" s="2">
        <v>31</v>
      </c>
      <c r="BS34" s="2">
        <f>'[1]功能-城建'!O36</f>
        <v>11</v>
      </c>
      <c r="BT34" s="2">
        <f>'[1]功能-城建'!P36</f>
        <v>11</v>
      </c>
      <c r="BU34" s="2">
        <f>'[1]功能-城建'!Q36</f>
        <v>11</v>
      </c>
      <c r="BV34" s="2">
        <f>'[1]功能-城建'!R36</f>
        <v>11</v>
      </c>
      <c r="BW34" s="2">
        <f t="shared" si="0"/>
        <v>44</v>
      </c>
    </row>
    <row r="35" spans="2:75" x14ac:dyDescent="0.15">
      <c r="B35" s="2">
        <f>[1]节奏总纲!B35</f>
        <v>60</v>
      </c>
      <c r="C35" s="2">
        <f>[1]节奏总纲!C35</f>
        <v>2047.5</v>
      </c>
      <c r="D35" s="2">
        <f>[1]节奏总纲!D35</f>
        <v>1024</v>
      </c>
      <c r="F35" s="2">
        <f>[1]节奏总纲!F35</f>
        <v>33</v>
      </c>
      <c r="G35" s="2">
        <f>[1]节奏总纲!G35</f>
        <v>8.8491553067593287</v>
      </c>
      <c r="I35" s="2">
        <f>[1]节奏总纲!I35</f>
        <v>33</v>
      </c>
      <c r="J35" s="2">
        <f>[1]节奏总纲!J35</f>
        <v>46.082812923199413</v>
      </c>
      <c r="K35" s="2">
        <f>[1]节奏总纲!K35</f>
        <v>0.96</v>
      </c>
      <c r="N35" s="2">
        <f>[1]节奏总纲!N35</f>
        <v>42</v>
      </c>
      <c r="O35" s="2">
        <f>[1]节奏总纲!O35</f>
        <v>32</v>
      </c>
      <c r="P35" s="2">
        <f>[1]节奏总纲!P35</f>
        <v>8.189586839976279</v>
      </c>
      <c r="Q35" s="2">
        <f>[1]节奏总纲!Q35</f>
        <v>7.1519661873512845</v>
      </c>
      <c r="R35" s="2">
        <f>[1]节奏总纲!R35</f>
        <v>5.906330028990892</v>
      </c>
      <c r="S35" s="2">
        <f>[1]节奏总纲!S35</f>
        <v>4.3855237528072974</v>
      </c>
      <c r="T35" s="2">
        <f>[1]节奏总纲!T35</f>
        <v>2.46506563883286</v>
      </c>
      <c r="V35" s="2">
        <f>[1]节奏总纲!V35</f>
        <v>32</v>
      </c>
      <c r="W35" s="2">
        <f>[1]节奏总纲!W35</f>
        <v>0.61539913968593574</v>
      </c>
      <c r="X35" s="2">
        <f>[1]节奏总纲!X35</f>
        <v>0.54045774376784372</v>
      </c>
      <c r="Y35" s="2">
        <f>[1]节奏总纲!Y35</f>
        <v>0.44306844077146668</v>
      </c>
      <c r="Z35" s="2">
        <f>[1]节奏总纲!Z35</f>
        <v>0.33333333315196345</v>
      </c>
      <c r="AA35" s="2">
        <f>[1]节奏总纲!AA35</f>
        <v>0.18674997858552445</v>
      </c>
      <c r="AC35" s="2">
        <v>32</v>
      </c>
      <c r="AD35" s="2">
        <f>[1]节奏总纲!AD35</f>
        <v>50.435397692903535</v>
      </c>
      <c r="AE35" s="2">
        <f>[1]节奏总纲!AE35</f>
        <v>52.391506955233744</v>
      </c>
      <c r="AF35" s="2">
        <f>[1]节奏总纲!AF35</f>
        <v>55.159275389027101</v>
      </c>
      <c r="AG35" s="2">
        <f>[1]节奏总纲!AG35</f>
        <v>59.632093520341421</v>
      </c>
      <c r="AH35" s="2">
        <f>[1]节奏总纲!AH35</f>
        <v>68.063981730538742</v>
      </c>
      <c r="AL35" s="2">
        <f>[1]节奏总纲!AL35</f>
        <v>32</v>
      </c>
      <c r="AM35" s="2">
        <f>[1]节奏总纲!AM35</f>
        <v>39.220797956048642</v>
      </c>
      <c r="AN35" s="2">
        <f>[1]节奏总纲!AN35</f>
        <v>31.376638364838914</v>
      </c>
      <c r="AO35" s="2">
        <f>[1]节奏总纲!AO35</f>
        <v>23.532478773629183</v>
      </c>
      <c r="AP35" s="2">
        <f>[1]节奏总纲!AP35</f>
        <v>15.688319182419457</v>
      </c>
      <c r="AQ35" s="2">
        <f>[1]节奏总纲!AQ35</f>
        <v>7.8441595912097286</v>
      </c>
      <c r="AS35" s="2">
        <f>[1]节奏总纲!AS35</f>
        <v>32</v>
      </c>
      <c r="AT35" s="2">
        <f>[1]节奏总纲!AT35</f>
        <v>5.8631183849359374</v>
      </c>
      <c r="AU35" s="2">
        <f>[1]节奏总纲!AU35</f>
        <v>4.6904947079487478</v>
      </c>
      <c r="AV35" s="2">
        <f>[1]节奏总纲!AV35</f>
        <v>3.5178710309615617</v>
      </c>
      <c r="AW35" s="2">
        <f>[1]节奏总纲!AW35</f>
        <v>2.3452473539743739</v>
      </c>
      <c r="AX35" s="2">
        <f>[1]节奏总纲!AX35</f>
        <v>1.1726236769871869</v>
      </c>
      <c r="AY35" s="2"/>
      <c r="AZ35" s="2">
        <v>32</v>
      </c>
      <c r="BA35" s="2">
        <f>[1]节奏总纲!BA35</f>
        <v>30.728880502070336</v>
      </c>
      <c r="BB35" s="2">
        <f>[1]节奏总纲!BB35</f>
        <v>32.113552950216736</v>
      </c>
      <c r="BC35" s="2">
        <f>[1]节奏总纲!BC35</f>
        <v>33.903140691603731</v>
      </c>
      <c r="BD35" s="2">
        <f>[1]节奏总纲!BD35</f>
        <v>36.526331209747774</v>
      </c>
      <c r="BE35" s="2">
        <f>[1]节奏总纲!BE35</f>
        <v>41.188041754455355</v>
      </c>
      <c r="BR35" s="2">
        <v>32</v>
      </c>
      <c r="BS35" s="2">
        <f>'[1]功能-城建'!O37</f>
        <v>11</v>
      </c>
      <c r="BT35" s="2">
        <f>'[1]功能-城建'!P37</f>
        <v>11</v>
      </c>
      <c r="BU35" s="2">
        <f>'[1]功能-城建'!Q37</f>
        <v>11</v>
      </c>
      <c r="BV35" s="2">
        <f>'[1]功能-城建'!R37</f>
        <v>11</v>
      </c>
      <c r="BW35" s="2">
        <f t="shared" si="0"/>
        <v>44</v>
      </c>
    </row>
    <row r="36" spans="2:75" x14ac:dyDescent="0.15">
      <c r="F36" s="2">
        <f>[1]节奏总纲!F36</f>
        <v>34</v>
      </c>
      <c r="G36" s="2">
        <f>[1]节奏总纲!G36</f>
        <v>9.5560632861831518</v>
      </c>
      <c r="I36" s="2">
        <f>[1]节奏总纲!I36</f>
        <v>34</v>
      </c>
      <c r="J36" s="2">
        <f>[1]节奏总纲!J36</f>
        <v>54.110931329932889</v>
      </c>
      <c r="K36" s="2">
        <f>[1]节奏总纲!K36</f>
        <v>0.98</v>
      </c>
      <c r="N36" s="2">
        <f>[1]节奏总纲!N36</f>
        <v>43</v>
      </c>
      <c r="O36" s="2">
        <f>[1]节奏总纲!O36</f>
        <v>33</v>
      </c>
      <c r="P36" s="2">
        <f>[1]节奏总纲!P36</f>
        <v>8.8491553067593287</v>
      </c>
      <c r="Q36" s="2">
        <f>[1]节奏总纲!Q36</f>
        <v>7.7120388498407557</v>
      </c>
      <c r="R36" s="2">
        <f>[1]节奏总纲!R36</f>
        <v>6.3696219898053652</v>
      </c>
      <c r="S36" s="2">
        <f>[1]节奏总纲!S36</f>
        <v>4.736067920177593</v>
      </c>
      <c r="T36" s="2">
        <f>[1]节奏总纲!T36</f>
        <v>2.6627108318038819</v>
      </c>
      <c r="V36" s="2">
        <f>[1]节奏总纲!V36</f>
        <v>33</v>
      </c>
      <c r="W36" s="2">
        <f>[1]节奏总纲!W36</f>
        <v>0.6595684667830497</v>
      </c>
      <c r="X36" s="2">
        <f>[1]节奏总纲!X36</f>
        <v>0.56007266248947118</v>
      </c>
      <c r="Y36" s="2">
        <f>[1]节奏总纲!Y36</f>
        <v>0.46329196081447321</v>
      </c>
      <c r="Z36" s="2">
        <f>[1]节奏总纲!Z36</f>
        <v>0.35054416737029559</v>
      </c>
      <c r="AA36" s="2">
        <f>[1]节奏总纲!AA36</f>
        <v>0.1976451929710219</v>
      </c>
      <c r="AC36" s="2">
        <v>33</v>
      </c>
      <c r="AD36" s="2">
        <f>[1]节奏总纲!AD36</f>
        <v>50.870795385807064</v>
      </c>
      <c r="AE36" s="2">
        <f>[1]节奏总纲!AE36</f>
        <v>52.81759316022675</v>
      </c>
      <c r="AF36" s="2">
        <f>[1]节奏总纲!AF36</f>
        <v>55.604435245632025</v>
      </c>
      <c r="AG36" s="2">
        <f>[1]节奏总纲!AG36</f>
        <v>60.078368706270226</v>
      </c>
      <c r="AH36" s="2">
        <f>[1]节奏总纲!AH36</f>
        <v>68.518369035696878</v>
      </c>
      <c r="AL36" s="2">
        <f>[1]节奏总纲!AL36</f>
        <v>33</v>
      </c>
      <c r="AM36" s="2">
        <f>[1]节奏总纲!AM36</f>
        <v>46.082812923199413</v>
      </c>
      <c r="AN36" s="2">
        <f>[1]节奏总纲!AN36</f>
        <v>36.866250338559531</v>
      </c>
      <c r="AO36" s="2">
        <f>[1]节奏总纲!AO36</f>
        <v>27.649687753919647</v>
      </c>
      <c r="AP36" s="2">
        <f>[1]节奏总纲!AP36</f>
        <v>18.433125169279766</v>
      </c>
      <c r="AQ36" s="2">
        <f>[1]节奏总纲!AQ36</f>
        <v>9.2165625846398829</v>
      </c>
      <c r="AS36" s="2">
        <f>[1]节奏总纲!AS36</f>
        <v>33</v>
      </c>
      <c r="AT36" s="2">
        <f>[1]节奏总纲!AT36</f>
        <v>6.8620149671507704</v>
      </c>
      <c r="AU36" s="2">
        <f>[1]节奏总纲!AU36</f>
        <v>5.489611973720617</v>
      </c>
      <c r="AV36" s="2">
        <f>[1]节奏总纲!AV36</f>
        <v>4.1172089802904637</v>
      </c>
      <c r="AW36" s="2">
        <f>[1]节奏总纲!AW36</f>
        <v>2.7448059868603085</v>
      </c>
      <c r="AX36" s="2">
        <f>[1]节奏总纲!AX36</f>
        <v>1.3724029934301543</v>
      </c>
      <c r="AY36" s="2"/>
      <c r="AZ36" s="2">
        <v>33</v>
      </c>
      <c r="BA36" s="2">
        <f>[1]节奏总纲!BA36</f>
        <v>30.928573790308786</v>
      </c>
      <c r="BB36" s="2">
        <f>[1]节奏总纲!BB36</f>
        <v>32.295715187691279</v>
      </c>
      <c r="BC36" s="2">
        <f>[1]节奏总纲!BC36</f>
        <v>34.09469189131628</v>
      </c>
      <c r="BD36" s="2">
        <f>[1]节奏总纲!BD36</f>
        <v>36.73675803133704</v>
      </c>
      <c r="BE36" s="2">
        <f>[1]节奏总纲!BE36</f>
        <v>41.389172829914081</v>
      </c>
      <c r="BR36" s="2">
        <v>33</v>
      </c>
      <c r="BS36" s="2">
        <f>'[1]功能-城建'!O38</f>
        <v>12</v>
      </c>
      <c r="BT36" s="2">
        <f>'[1]功能-城建'!P38</f>
        <v>12</v>
      </c>
      <c r="BU36" s="2">
        <f>'[1]功能-城建'!Q38</f>
        <v>12</v>
      </c>
      <c r="BV36" s="2">
        <f>'[1]功能-城建'!R38</f>
        <v>12</v>
      </c>
      <c r="BW36" s="2">
        <f t="shared" si="0"/>
        <v>48</v>
      </c>
    </row>
    <row r="37" spans="2:75" x14ac:dyDescent="0.15">
      <c r="F37" s="2">
        <f>[1]节奏总纲!F37</f>
        <v>35</v>
      </c>
      <c r="G37" s="2">
        <f>[1]节奏总纲!G37</f>
        <v>10.313708498984759</v>
      </c>
      <c r="I37" s="2">
        <f>[1]节奏总纲!I37</f>
        <v>35</v>
      </c>
      <c r="J37" s="2">
        <f>[1]节奏总纲!J37</f>
        <v>63.5</v>
      </c>
      <c r="K37" s="2">
        <f>[1]节奏总纲!K37</f>
        <v>1</v>
      </c>
      <c r="N37" s="2">
        <f>[1]节奏总纲!N37</f>
        <v>44</v>
      </c>
      <c r="O37" s="2">
        <f>[1]节奏总纲!O37</f>
        <v>34</v>
      </c>
      <c r="P37" s="2">
        <f>[1]节奏总纲!P37</f>
        <v>9.5560632861831518</v>
      </c>
      <c r="Q37" s="2">
        <f>[1]节奏总纲!Q37</f>
        <v>8.3309759728944712</v>
      </c>
      <c r="R37" s="2">
        <f>[1]节奏总纲!R37</f>
        <v>6.8918328419952886</v>
      </c>
      <c r="S37" s="2">
        <f>[1]节奏总纲!S37</f>
        <v>5.1287391656944967</v>
      </c>
      <c r="T37" s="2">
        <f>[1]节奏总纲!T37</f>
        <v>2.8811530807842201</v>
      </c>
      <c r="V37" s="2">
        <f>[1]节奏总纲!V37</f>
        <v>34</v>
      </c>
      <c r="W37" s="2">
        <f>[1]节奏总纲!W37</f>
        <v>0.70690797942382311</v>
      </c>
      <c r="X37" s="2">
        <f>[1]节奏总纲!X37</f>
        <v>0.61893712305371551</v>
      </c>
      <c r="Y37" s="2">
        <f>[1]节奏总纲!Y37</f>
        <v>0.52221085218992336</v>
      </c>
      <c r="Z37" s="2">
        <f>[1]节奏总纲!Z37</f>
        <v>0.39267124551690369</v>
      </c>
      <c r="AA37" s="2">
        <f>[1]节奏总纲!AA37</f>
        <v>0.21844224898033815</v>
      </c>
      <c r="AC37" s="2">
        <v>34</v>
      </c>
      <c r="AD37" s="2">
        <f>[1]节奏总纲!AD37</f>
        <v>51.285688244217212</v>
      </c>
      <c r="AE37" s="2">
        <f>[1]节奏总纲!AE37</f>
        <v>53.226994578658328</v>
      </c>
      <c r="AF37" s="2">
        <f>[1]节奏总纲!AF37</f>
        <v>56.045896281048073</v>
      </c>
      <c r="AG37" s="2">
        <f>[1]节奏总纲!AG37</f>
        <v>60.491705764657482</v>
      </c>
      <c r="AH37" s="2">
        <f>[1]节奏总纲!AH37</f>
        <v>68.972756340855</v>
      </c>
      <c r="AL37" s="2">
        <f>[1]节奏总纲!AL37</f>
        <v>34</v>
      </c>
      <c r="AM37" s="2">
        <f>[1]节奏总纲!AM37</f>
        <v>54.110931329932889</v>
      </c>
      <c r="AN37" s="2">
        <f>[1]节奏总纲!AN37</f>
        <v>43.288745063946315</v>
      </c>
      <c r="AO37" s="2">
        <f>[1]节奏总纲!AO37</f>
        <v>32.466558797959735</v>
      </c>
      <c r="AP37" s="2">
        <f>[1]节奏总纲!AP37</f>
        <v>21.644372531973158</v>
      </c>
      <c r="AQ37" s="2">
        <f>[1]节奏总纲!AQ37</f>
        <v>10.822186265986579</v>
      </c>
      <c r="AS37" s="2">
        <f>[1]节奏总纲!AS37</f>
        <v>34</v>
      </c>
      <c r="AT37" s="2">
        <f>[1]节奏总纲!AT37</f>
        <v>8.0281184067334763</v>
      </c>
      <c r="AU37" s="2">
        <f>[1]节奏总纲!AU37</f>
        <v>6.4224947253867839</v>
      </c>
      <c r="AV37" s="2">
        <f>[1]节奏总纲!AV37</f>
        <v>4.8168710440400879</v>
      </c>
      <c r="AW37" s="2">
        <f>[1]节奏总纲!AW37</f>
        <v>3.2112473626933919</v>
      </c>
      <c r="AX37" s="2">
        <f>[1]节奏总纲!AX37</f>
        <v>1.605623681346696</v>
      </c>
      <c r="AY37" s="2"/>
      <c r="AZ37" s="2">
        <v>34</v>
      </c>
      <c r="BA37" s="2">
        <f>[1]节奏总纲!BA37</f>
        <v>31.109552696486158</v>
      </c>
      <c r="BB37" s="2">
        <f>[1]节奏总纲!BB37</f>
        <v>32.477877425165822</v>
      </c>
      <c r="BC37" s="2">
        <f>[1]节奏总纲!BC37</f>
        <v>34.272203285175834</v>
      </c>
      <c r="BD37" s="2">
        <f>[1]节奏总纲!BD37</f>
        <v>36.947184852926306</v>
      </c>
      <c r="BE37" s="2">
        <f>[1]节奏总纲!BE37</f>
        <v>41.590303905372799</v>
      </c>
      <c r="BR37" s="2">
        <v>34</v>
      </c>
      <c r="BS37" s="2">
        <f>'[1]功能-城建'!O39</f>
        <v>12</v>
      </c>
      <c r="BT37" s="2">
        <f>'[1]功能-城建'!P39</f>
        <v>12</v>
      </c>
      <c r="BU37" s="2">
        <f>'[1]功能-城建'!Q39</f>
        <v>12</v>
      </c>
      <c r="BV37" s="2">
        <f>'[1]功能-城建'!R39</f>
        <v>12</v>
      </c>
      <c r="BW37" s="2">
        <f t="shared" si="0"/>
        <v>48</v>
      </c>
    </row>
    <row r="38" spans="2:75" x14ac:dyDescent="0.15">
      <c r="F38" s="2">
        <f>[1]节奏总纲!F38</f>
        <v>36</v>
      </c>
      <c r="G38" s="2">
        <f>[1]节奏总纲!G38</f>
        <v>11.125732532083184</v>
      </c>
      <c r="I38" s="2">
        <f>[1]节奏总纲!I38</f>
        <v>36</v>
      </c>
      <c r="J38" s="2">
        <f>[1]节奏总纲!J38</f>
        <v>73.746861667008318</v>
      </c>
      <c r="K38" s="2">
        <f>[1]节奏总纲!K38</f>
        <v>1.01</v>
      </c>
      <c r="N38" s="2">
        <f>[1]节奏总纲!N38</f>
        <v>45</v>
      </c>
      <c r="O38" s="2">
        <f>[1]节奏总纲!O38</f>
        <v>35</v>
      </c>
      <c r="P38" s="2">
        <f>[1]节奏总纲!P38</f>
        <v>10.313708498984759</v>
      </c>
      <c r="Q38" s="2">
        <f>[1]节奏总纲!Q38</f>
        <v>9.0048988904635934</v>
      </c>
      <c r="R38" s="2">
        <f>[1]节奏总纲!R38</f>
        <v>7.4547485030661838</v>
      </c>
      <c r="S38" s="2">
        <f>[1]节奏总纲!S38</f>
        <v>5.5405242056546129</v>
      </c>
      <c r="T38" s="2">
        <f>[1]节奏总纲!T38</f>
        <v>3.1106144832938032</v>
      </c>
      <c r="V38" s="2">
        <f>[1]节奏总纲!V38</f>
        <v>35</v>
      </c>
      <c r="W38" s="2">
        <f>[1]节奏总纲!W38</f>
        <v>0.75764521280160757</v>
      </c>
      <c r="X38" s="2">
        <f>[1]节奏总纲!X38</f>
        <v>0.67392291756912215</v>
      </c>
      <c r="Y38" s="2">
        <f>[1]节奏总纲!Y38</f>
        <v>0.56291566107089519</v>
      </c>
      <c r="Z38" s="2">
        <f>[1]节奏总纲!Z38</f>
        <v>0.41178503996011617</v>
      </c>
      <c r="AA38" s="2">
        <f>[1]节奏总纲!AA38</f>
        <v>0.22946140250958313</v>
      </c>
      <c r="AC38" s="2">
        <v>35</v>
      </c>
      <c r="AD38" s="2">
        <f>[1]节奏总纲!AD38</f>
        <v>51.691928656135211</v>
      </c>
      <c r="AE38" s="2">
        <f>[1]节奏总纲!AE38</f>
        <v>53.623906555539456</v>
      </c>
      <c r="AF38" s="2">
        <f>[1]节奏总纲!AF38</f>
        <v>56.457855949816349</v>
      </c>
      <c r="AG38" s="2">
        <f>[1]节奏总纲!AG38</f>
        <v>60.905042823044738</v>
      </c>
      <c r="AH38" s="2">
        <f>[1]节奏总纲!AH38</f>
        <v>69.385288338144662</v>
      </c>
      <c r="AL38" s="2">
        <f>[1]节奏总纲!AL38</f>
        <v>35</v>
      </c>
      <c r="AM38" s="2">
        <f>[1]节奏总纲!AM38</f>
        <v>63.5</v>
      </c>
      <c r="AN38" s="2">
        <f>[1]节奏总纲!AN38</f>
        <v>50.800000000000004</v>
      </c>
      <c r="AO38" s="2">
        <f>[1]节奏总纲!AO38</f>
        <v>38.1</v>
      </c>
      <c r="AP38" s="2">
        <f>[1]节奏总纲!AP38</f>
        <v>25.400000000000002</v>
      </c>
      <c r="AQ38" s="2">
        <f>[1]节奏总纲!AQ38</f>
        <v>12.700000000000001</v>
      </c>
      <c r="AS38" s="2">
        <f>[1]节奏总纲!AS38</f>
        <v>35</v>
      </c>
      <c r="AT38" s="2">
        <f>[1]节奏总纲!AT38</f>
        <v>9.3890686700671111</v>
      </c>
      <c r="AU38" s="2">
        <f>[1]节奏总纲!AU38</f>
        <v>7.5112549360536889</v>
      </c>
      <c r="AV38" s="2">
        <f>[1]节奏总纲!AV38</f>
        <v>5.6334412020402667</v>
      </c>
      <c r="AW38" s="2">
        <f>[1]节奏总纲!AW38</f>
        <v>3.7556274680268444</v>
      </c>
      <c r="AX38" s="2">
        <f>[1]节奏总纲!AX38</f>
        <v>1.8778137340134222</v>
      </c>
      <c r="AY38" s="2"/>
      <c r="AZ38" s="2">
        <v>35</v>
      </c>
      <c r="BA38" s="2">
        <f>[1]节奏总纲!BA38</f>
        <v>31.280110398778046</v>
      </c>
      <c r="BB38" s="2">
        <f>[1]节奏总纲!BB38</f>
        <v>32.660039662640372</v>
      </c>
      <c r="BC38" s="2">
        <f>[1]节奏总纲!BC38</f>
        <v>34.449714679035388</v>
      </c>
      <c r="BD38" s="2">
        <f>[1]节奏总纲!BD38</f>
        <v>37.135950591746003</v>
      </c>
      <c r="BE38" s="2">
        <f>[1]节奏总纲!BE38</f>
        <v>41.791434980831518</v>
      </c>
      <c r="BJ38" s="95" t="s">
        <v>416</v>
      </c>
      <c r="BK38" s="95"/>
      <c r="BL38" s="95"/>
      <c r="BM38" s="95"/>
      <c r="BN38" s="95"/>
      <c r="BR38" s="2">
        <v>35</v>
      </c>
      <c r="BS38" s="2">
        <f>'[1]功能-城建'!O40</f>
        <v>13</v>
      </c>
      <c r="BT38" s="2">
        <f>'[1]功能-城建'!P40</f>
        <v>13</v>
      </c>
      <c r="BU38" s="2">
        <f>'[1]功能-城建'!Q40</f>
        <v>13</v>
      </c>
      <c r="BV38" s="2">
        <f>'[1]功能-城建'!R40</f>
        <v>13</v>
      </c>
      <c r="BW38" s="2">
        <f t="shared" si="0"/>
        <v>52</v>
      </c>
    </row>
    <row r="39" spans="2:75" x14ac:dyDescent="0.15">
      <c r="F39" s="2">
        <f>[1]节奏总纲!F39</f>
        <v>37</v>
      </c>
      <c r="G39" s="2">
        <f>[1]节奏总纲!G39</f>
        <v>11.996038341699768</v>
      </c>
      <c r="I39" s="2">
        <f>[1]节奏总纲!I39</f>
        <v>37</v>
      </c>
      <c r="J39" s="2">
        <f>[1]节奏总纲!J39</f>
        <v>85.62747641525452</v>
      </c>
      <c r="K39" s="2">
        <f>[1]节奏总纲!K39</f>
        <v>1.02</v>
      </c>
      <c r="N39" s="2">
        <f>[1]节奏总纲!N39</f>
        <v>46</v>
      </c>
      <c r="O39" s="2">
        <f>[1]节奏总纲!O39</f>
        <v>36</v>
      </c>
      <c r="P39" s="2">
        <f>[1]节奏总纲!P39</f>
        <v>11.125732532083184</v>
      </c>
      <c r="Q39" s="2">
        <f>[1]节奏总纲!Q39</f>
        <v>9.7261153795471191</v>
      </c>
      <c r="R39" s="2">
        <f>[1]节奏总纲!R39</f>
        <v>8.0405669009365166</v>
      </c>
      <c r="S39" s="2">
        <f>[1]节奏总纲!S39</f>
        <v>5.9700680767158358</v>
      </c>
      <c r="T39" s="2">
        <f>[1]节奏总纲!T39</f>
        <v>3.3388323328781633</v>
      </c>
      <c r="V39" s="2">
        <f>[1]节奏总纲!V39</f>
        <v>36</v>
      </c>
      <c r="W39" s="2">
        <f>[1]节奏总纲!W39</f>
        <v>0.81202403309842452</v>
      </c>
      <c r="X39" s="2">
        <f>[1]节奏总纲!X39</f>
        <v>0.72121648908352576</v>
      </c>
      <c r="Y39" s="2">
        <f>[1]节奏总纲!Y39</f>
        <v>0.58581839787033285</v>
      </c>
      <c r="Z39" s="2">
        <f>[1]节奏总纲!Z39</f>
        <v>0.42954387106122294</v>
      </c>
      <c r="AA39" s="2">
        <f>[1]节奏总纲!AA39</f>
        <v>0.22821784958436009</v>
      </c>
      <c r="AC39" s="2">
        <v>36</v>
      </c>
      <c r="AD39" s="2">
        <f>[1]节奏总纲!AD39</f>
        <v>52.091594979242075</v>
      </c>
      <c r="AE39" s="2">
        <f>[1]节奏总纲!AE39</f>
        <v>54.020289560649204</v>
      </c>
      <c r="AF39" s="2">
        <f>[1]节奏总纲!AF39</f>
        <v>56.869815618584624</v>
      </c>
      <c r="AG39" s="2">
        <f>[1]节奏总纲!AG39</f>
        <v>61.294362422865476</v>
      </c>
      <c r="AH39" s="2">
        <f>[1]节奏总纲!AH39</f>
        <v>69.795150761037945</v>
      </c>
      <c r="AL39" s="2">
        <f>[1]节奏总纲!AL39</f>
        <v>36</v>
      </c>
      <c r="AM39" s="2">
        <f>[1]节奏总纲!AM39</f>
        <v>73.746861667008318</v>
      </c>
      <c r="AN39" s="2">
        <f>[1]节奏总纲!AN39</f>
        <v>58.997489333606659</v>
      </c>
      <c r="AO39" s="2">
        <f>[1]节奏总纲!AO39</f>
        <v>44.248117000204992</v>
      </c>
      <c r="AP39" s="2">
        <f>[1]节奏总纲!AP39</f>
        <v>29.498744666803329</v>
      </c>
      <c r="AQ39" s="2">
        <f>[1]节奏总纲!AQ39</f>
        <v>14.749372333401665</v>
      </c>
      <c r="AS39" s="2">
        <f>[1]节奏总纲!AS39</f>
        <v>36</v>
      </c>
      <c r="AT39" s="2">
        <f>[1]节奏总纲!AT39</f>
        <v>10.246861667008318</v>
      </c>
      <c r="AU39" s="2">
        <f>[1]节奏总纲!AU39</f>
        <v>8.1974893336066543</v>
      </c>
      <c r="AV39" s="2">
        <f>[1]节奏总纲!AV39</f>
        <v>6.1481170002049907</v>
      </c>
      <c r="AW39" s="2">
        <f>[1]节奏总纲!AW39</f>
        <v>4.0987446668033272</v>
      </c>
      <c r="AX39" s="2">
        <f>[1]节奏总纲!AX39</f>
        <v>2.0493723334016636</v>
      </c>
      <c r="AY39" s="2"/>
      <c r="AZ39" s="2">
        <v>36</v>
      </c>
      <c r="BA39" s="2">
        <f>[1]节奏总纲!BA39</f>
        <v>31.450668101069933</v>
      </c>
      <c r="BB39" s="2">
        <f>[1]节奏总纲!BB39</f>
        <v>32.842201900114915</v>
      </c>
      <c r="BC39" s="2">
        <f>[1]节奏总纲!BC39</f>
        <v>34.627226072894942</v>
      </c>
      <c r="BD39" s="2">
        <f>[1]节奏总纲!BD39</f>
        <v>37.317457773889828</v>
      </c>
      <c r="BE39" s="2">
        <f>[1]节奏总纲!BE39</f>
        <v>41.992566056290244</v>
      </c>
      <c r="BI39" s="2" t="s">
        <v>414</v>
      </c>
      <c r="BJ39" s="2" t="s">
        <v>0</v>
      </c>
      <c r="BK39" s="2" t="s">
        <v>3</v>
      </c>
      <c r="BL39" s="2" t="s">
        <v>1</v>
      </c>
      <c r="BM39" s="2" t="s">
        <v>4</v>
      </c>
      <c r="BN39" s="2" t="s">
        <v>2</v>
      </c>
      <c r="BR39" s="2">
        <v>36</v>
      </c>
      <c r="BS39" s="2">
        <f>'[1]功能-城建'!O41</f>
        <v>14</v>
      </c>
      <c r="BT39" s="2">
        <f>'[1]功能-城建'!P41</f>
        <v>14</v>
      </c>
      <c r="BU39" s="2">
        <f>'[1]功能-城建'!Q41</f>
        <v>14</v>
      </c>
      <c r="BV39" s="2">
        <f>'[1]功能-城建'!R41</f>
        <v>14</v>
      </c>
      <c r="BW39" s="2">
        <f t="shared" si="0"/>
        <v>56</v>
      </c>
    </row>
    <row r="40" spans="2:75" x14ac:dyDescent="0.15">
      <c r="F40" s="2">
        <f>[1]节奏总纲!F40</f>
        <v>38</v>
      </c>
      <c r="G40" s="2">
        <f>[1]节奏总纲!G40</f>
        <v>12.928809012737984</v>
      </c>
      <c r="I40" s="2">
        <f>[1]节奏总纲!I40</f>
        <v>38</v>
      </c>
      <c r="J40" s="2">
        <f>[1]节奏总纲!J40</f>
        <v>99.401036064365428</v>
      </c>
      <c r="K40" s="2">
        <f>[1]节奏总纲!K40</f>
        <v>1.03</v>
      </c>
      <c r="N40" s="2">
        <f>[1]节奏总纲!N40</f>
        <v>47</v>
      </c>
      <c r="O40" s="2">
        <f>[1]节奏总纲!O40</f>
        <v>37</v>
      </c>
      <c r="P40" s="2">
        <f>[1]节奏总纲!P40</f>
        <v>11.996038341699768</v>
      </c>
      <c r="Q40" s="2">
        <f>[1]节奏总纲!Q40</f>
        <v>10.483337906811427</v>
      </c>
      <c r="R40" s="2">
        <f>[1]节奏总纲!R40</f>
        <v>8.6671377018780831</v>
      </c>
      <c r="S40" s="2">
        <f>[1]节奏总纲!S40</f>
        <v>6.4166809089752066</v>
      </c>
      <c r="T40" s="2">
        <f>[1]节奏总纲!T40</f>
        <v>3.6000111063441</v>
      </c>
      <c r="V40" s="2">
        <f>[1]节奏总纲!V40</f>
        <v>37</v>
      </c>
      <c r="W40" s="2">
        <f>[1]节奏总纲!W40</f>
        <v>0.87030580961658366</v>
      </c>
      <c r="X40" s="2">
        <f>[1]节奏总纲!X40</f>
        <v>0.75722252726430739</v>
      </c>
      <c r="Y40" s="2">
        <f>[1]节奏总纲!Y40</f>
        <v>0.62657080094156647</v>
      </c>
      <c r="Z40" s="2">
        <f>[1]节奏总纲!Z40</f>
        <v>0.44661283225937076</v>
      </c>
      <c r="AA40" s="2">
        <f>[1]节奏总纲!AA40</f>
        <v>0.26117877346593676</v>
      </c>
      <c r="AC40" s="2">
        <v>37</v>
      </c>
      <c r="AD40" s="2">
        <f>[1]节奏总纲!AD40</f>
        <v>52.470630686057078</v>
      </c>
      <c r="AE40" s="2">
        <f>[1]节奏总纲!AE40</f>
        <v>54.407116521581436</v>
      </c>
      <c r="AF40" s="2">
        <f>[1]节奏总纲!AF40</f>
        <v>57.263329041432932</v>
      </c>
      <c r="AG40" s="2">
        <f>[1]节奏总纲!AG40</f>
        <v>61.676518787205197</v>
      </c>
      <c r="AH40" s="2">
        <f>[1]节奏总纲!AH40</f>
        <v>70.190427169053478</v>
      </c>
      <c r="AL40" s="2">
        <f>[1]节奏总纲!AL40</f>
        <v>37</v>
      </c>
      <c r="AM40" s="2">
        <f>[1]节奏总纲!AM40</f>
        <v>85.62747641525452</v>
      </c>
      <c r="AN40" s="2">
        <f>[1]节奏总纲!AN40</f>
        <v>68.501981132203625</v>
      </c>
      <c r="AO40" s="2">
        <f>[1]节奏总纲!AO40</f>
        <v>51.376485849152708</v>
      </c>
      <c r="AP40" s="2">
        <f>[1]节奏总纲!AP40</f>
        <v>34.250990566101812</v>
      </c>
      <c r="AQ40" s="2">
        <f>[1]节奏总纲!AQ40</f>
        <v>17.125495283050906</v>
      </c>
      <c r="AS40" s="2">
        <f>[1]节奏总纲!AS40</f>
        <v>37</v>
      </c>
      <c r="AT40" s="2">
        <f>[1]节奏总纲!AT40</f>
        <v>11.880614748246202</v>
      </c>
      <c r="AU40" s="2">
        <f>[1]节奏总纲!AU40</f>
        <v>9.5044917985969661</v>
      </c>
      <c r="AV40" s="2">
        <f>[1]节奏总纲!AV40</f>
        <v>7.1283688489477157</v>
      </c>
      <c r="AW40" s="2">
        <f>[1]节奏总纲!AW40</f>
        <v>4.7522458992984831</v>
      </c>
      <c r="AX40" s="2">
        <f>[1]节奏总纲!AX40</f>
        <v>2.3761229496492415</v>
      </c>
      <c r="AY40" s="2"/>
      <c r="AZ40" s="2">
        <v>37</v>
      </c>
      <c r="BA40" s="2">
        <f>[1]节奏总纲!BA40</f>
        <v>31.621225803361821</v>
      </c>
      <c r="BB40" s="2">
        <f>[1]节奏总纲!BB40</f>
        <v>33.02082518821102</v>
      </c>
      <c r="BC40" s="2">
        <f>[1]节奏总纲!BC40</f>
        <v>34.804737466754489</v>
      </c>
      <c r="BD40" s="2">
        <f>[1]节奏总纲!BD40</f>
        <v>37.498964956033646</v>
      </c>
      <c r="BE40" s="2">
        <f>[1]节奏总纲!BE40</f>
        <v>42.167148737437564</v>
      </c>
      <c r="BI40" s="2">
        <v>1</v>
      </c>
      <c r="BJ40" s="2">
        <f>求节点($AL$4:$AL$83,AM$4:AM$83,('[1]功能-城建'!$BD6+'[1]功能-城建'!$BY6)/2)</f>
        <v>0.36900698201403348</v>
      </c>
      <c r="BK40" s="2">
        <f>求节点($AL$4:$AL$83,AN$4:AN$83,('[1]功能-城建'!$BD6+'[1]功能-城建'!$BY6)/2)</f>
        <v>0.29520558561122678</v>
      </c>
      <c r="BL40" s="2">
        <f>求节点($AL$4:$AL$83,AO$4:AO$83,('[1]功能-城建'!$BD6+'[1]功能-城建'!$BY6)/2)</f>
        <v>0.22140418920842009</v>
      </c>
      <c r="BM40" s="2">
        <f>求节点($AL$4:$AL$83,AP$4:AP$83,('[1]功能-城建'!$BD6+'[1]功能-城建'!$BY6)/2)</f>
        <v>0.14760279280561339</v>
      </c>
      <c r="BN40" s="2">
        <f>求节点($AL$4:$AL$83,AQ$4:AQ$83,('[1]功能-城建'!$BD6+'[1]功能-城建'!$BY6)/2)</f>
        <v>7.3801396402806696E-2</v>
      </c>
      <c r="BR40" s="2">
        <v>37</v>
      </c>
      <c r="BS40" s="2">
        <f>'[1]功能-城建'!O42</f>
        <v>14</v>
      </c>
      <c r="BT40" s="2">
        <f>'[1]功能-城建'!P42</f>
        <v>14</v>
      </c>
      <c r="BU40" s="2">
        <f>'[1]功能-城建'!Q42</f>
        <v>14</v>
      </c>
      <c r="BV40" s="2">
        <f>'[1]功能-城建'!R42</f>
        <v>14</v>
      </c>
      <c r="BW40" s="2">
        <f t="shared" si="0"/>
        <v>56</v>
      </c>
    </row>
    <row r="41" spans="2:75" x14ac:dyDescent="0.15">
      <c r="F41" s="2">
        <f>[1]节奏总纲!F41</f>
        <v>39</v>
      </c>
      <c r="G41" s="2">
        <f>[1]节奏总纲!G41</f>
        <v>13.928527864588917</v>
      </c>
      <c r="I41" s="2">
        <f>[1]节奏总纲!I41</f>
        <v>39</v>
      </c>
      <c r="J41" s="2">
        <f>[1]节奏总纲!J41</f>
        <v>115.36769098598003</v>
      </c>
      <c r="K41" s="2">
        <f>[1]节奏总纲!K41</f>
        <v>1.04</v>
      </c>
      <c r="N41" s="2">
        <f>[1]节奏总纲!N41</f>
        <v>48</v>
      </c>
      <c r="O41" s="2">
        <f>[1]节奏总纲!O41</f>
        <v>38</v>
      </c>
      <c r="P41" s="2">
        <f>[1]节奏总纲!P41</f>
        <v>12.928809012737984</v>
      </c>
      <c r="Q41" s="2">
        <f>[1]节奏总纲!Q41</f>
        <v>11.292021791725356</v>
      </c>
      <c r="R41" s="2">
        <f>[1]节奏总纲!R41</f>
        <v>9.3190855363815395</v>
      </c>
      <c r="S41" s="2">
        <f>[1]节奏总纲!S41</f>
        <v>6.8962267273944402</v>
      </c>
      <c r="T41" s="2">
        <f>[1]节奏总纲!T41</f>
        <v>3.8708854184137524</v>
      </c>
      <c r="V41" s="2">
        <f>[1]节奏总纲!V41</f>
        <v>38</v>
      </c>
      <c r="W41" s="2">
        <f>[1]节奏总纲!W41</f>
        <v>0.93277067103821665</v>
      </c>
      <c r="X41" s="2">
        <f>[1]节奏总纲!X41</f>
        <v>0.80868388491392906</v>
      </c>
      <c r="Y41" s="2">
        <f>[1]节奏总纲!Y41</f>
        <v>0.65194783450345639</v>
      </c>
      <c r="Z41" s="2">
        <f>[1]节奏总纲!Z41</f>
        <v>0.4795458184192336</v>
      </c>
      <c r="AA41" s="2">
        <f>[1]节奏总纲!AA41</f>
        <v>0.2708743120696524</v>
      </c>
      <c r="AC41" s="2">
        <v>38</v>
      </c>
      <c r="AD41" s="2">
        <f>[1]节奏总纲!AD41</f>
        <v>52.849666392872081</v>
      </c>
      <c r="AE41" s="2">
        <f>[1]节奏总纲!AE41</f>
        <v>54.793943482513676</v>
      </c>
      <c r="AF41" s="2">
        <f>[1]节奏总纲!AF41</f>
        <v>57.64832002380362</v>
      </c>
      <c r="AG41" s="2">
        <f>[1]节奏总纲!AG41</f>
        <v>62.054222259937362</v>
      </c>
      <c r="AH41" s="2">
        <f>[1]节奏总纲!AH41</f>
        <v>70.571129226337533</v>
      </c>
      <c r="AL41" s="2">
        <f>[1]节奏总纲!AL41</f>
        <v>38</v>
      </c>
      <c r="AM41" s="2">
        <f>[1]节奏总纲!AM41</f>
        <v>99.401036064365428</v>
      </c>
      <c r="AN41" s="2">
        <f>[1]节奏总纲!AN41</f>
        <v>79.520828851492354</v>
      </c>
      <c r="AO41" s="2">
        <f>[1]节奏总纲!AO41</f>
        <v>59.640621638619251</v>
      </c>
      <c r="AP41" s="2">
        <f>[1]节奏总纲!AP41</f>
        <v>39.760414425746177</v>
      </c>
      <c r="AQ41" s="2">
        <f>[1]节奏总纲!AQ41</f>
        <v>19.880207212873088</v>
      </c>
      <c r="AS41" s="2">
        <f>[1]节奏总纲!AS41</f>
        <v>38</v>
      </c>
      <c r="AT41" s="2">
        <f>[1]节奏总纲!AT41</f>
        <v>13.773559649110908</v>
      </c>
      <c r="AU41" s="2">
        <f>[1]节奏总纲!AU41</f>
        <v>11.018847719288729</v>
      </c>
      <c r="AV41" s="2">
        <f>[1]节奏总纲!AV41</f>
        <v>8.2641357894665433</v>
      </c>
      <c r="AW41" s="2">
        <f>[1]节奏总纲!AW41</f>
        <v>5.5094238596443645</v>
      </c>
      <c r="AX41" s="2">
        <f>[1]节奏总纲!AX41</f>
        <v>2.7547119298221823</v>
      </c>
      <c r="AY41" s="2"/>
      <c r="AZ41" s="2">
        <v>38</v>
      </c>
      <c r="BA41" s="2">
        <f>[1]节奏总纲!BA41</f>
        <v>31.791783505653711</v>
      </c>
      <c r="BB41" s="2">
        <f>[1]节奏总纲!BB41</f>
        <v>33.176527924103851</v>
      </c>
      <c r="BC41" s="2">
        <f>[1]节奏总纲!BC41</f>
        <v>34.982248860614042</v>
      </c>
      <c r="BD41" s="2">
        <f>[1]节奏总纲!BD41</f>
        <v>37.680472138177471</v>
      </c>
      <c r="BE41" s="2">
        <f>[1]节奏总纲!BE41</f>
        <v>42.340712512072891</v>
      </c>
      <c r="BI41" s="2">
        <v>2</v>
      </c>
      <c r="BJ41" s="2">
        <f>求节点($AL$4:$AL$83,AM$4:AM$83,('[1]功能-城建'!$BD7+'[1]功能-城建'!$BY7)/2)</f>
        <v>0.66045325911621711</v>
      </c>
      <c r="BK41" s="2">
        <f>求节点($AL$4:$AL$83,AN$4:AN$83,('[1]功能-城建'!$BD7+'[1]功能-城建'!$BY7)/2)</f>
        <v>0.52836260729297368</v>
      </c>
      <c r="BL41" s="2">
        <f>求节点($AL$4:$AL$83,AO$4:AO$83,('[1]功能-城建'!$BD7+'[1]功能-城建'!$BY7)/2)</f>
        <v>0.39627195546973026</v>
      </c>
      <c r="BM41" s="2">
        <f>求节点($AL$4:$AL$83,AP$4:AP$83,('[1]功能-城建'!$BD7+'[1]功能-城建'!$BY7)/2)</f>
        <v>0.26418130364648684</v>
      </c>
      <c r="BN41" s="2">
        <f>求节点($AL$4:$AL$83,AQ$4:AQ$83,('[1]功能-城建'!$BD7+'[1]功能-城建'!$BY7)/2)</f>
        <v>0.13209065182324342</v>
      </c>
      <c r="BR41" s="2">
        <v>38</v>
      </c>
      <c r="BS41" s="2">
        <f>'[1]功能-城建'!O43</f>
        <v>15</v>
      </c>
      <c r="BT41" s="2">
        <f>'[1]功能-城建'!P43</f>
        <v>15</v>
      </c>
      <c r="BU41" s="2">
        <f>'[1]功能-城建'!Q43</f>
        <v>15</v>
      </c>
      <c r="BV41" s="2">
        <f>'[1]功能-城建'!R43</f>
        <v>15</v>
      </c>
      <c r="BW41" s="2">
        <f t="shared" si="0"/>
        <v>60</v>
      </c>
    </row>
    <row r="42" spans="2:75" x14ac:dyDescent="0.15">
      <c r="F42" s="2">
        <f>[1]节奏总纲!F42</f>
        <v>40</v>
      </c>
      <c r="G42" s="2">
        <f>[1]节奏总纲!G42</f>
        <v>15</v>
      </c>
      <c r="I42" s="2">
        <f>[1]节奏总纲!I42</f>
        <v>40</v>
      </c>
      <c r="J42" s="2">
        <f>[1]节奏总纲!J42</f>
        <v>133.875</v>
      </c>
      <c r="K42" s="2">
        <f>[1]节奏总纲!K42</f>
        <v>1.05</v>
      </c>
      <c r="N42" s="2">
        <f>[1]节奏总纲!N42</f>
        <v>49</v>
      </c>
      <c r="O42" s="2">
        <f>[1]节奏总纲!O42</f>
        <v>39</v>
      </c>
      <c r="P42" s="2">
        <f>[1]节奏总纲!P42</f>
        <v>13.928527864588917</v>
      </c>
      <c r="Q42" s="2">
        <f>[1]节奏总纲!Q42</f>
        <v>12.147069150707994</v>
      </c>
      <c r="R42" s="2">
        <f>[1]节奏总纲!R42</f>
        <v>10.016004387425889</v>
      </c>
      <c r="S42" s="2">
        <f>[1]节奏总纲!S42</f>
        <v>7.4197267934665154</v>
      </c>
      <c r="T42" s="2">
        <f>[1]节奏总纲!T42</f>
        <v>4.1702012426579218</v>
      </c>
      <c r="V42" s="2">
        <f>[1]节奏总纲!V42</f>
        <v>39</v>
      </c>
      <c r="W42" s="2">
        <f>[1]节奏总纲!W42</f>
        <v>0.99971885185093257</v>
      </c>
      <c r="X42" s="2">
        <f>[1]节奏总纲!X42</f>
        <v>0.85504735898263817</v>
      </c>
      <c r="Y42" s="2">
        <f>[1]节奏总纲!Y42</f>
        <v>0.69691885104434981</v>
      </c>
      <c r="Z42" s="2">
        <f>[1]节奏总纲!Z42</f>
        <v>0.52350006607207522</v>
      </c>
      <c r="AA42" s="2">
        <f>[1]节奏总纲!AA42</f>
        <v>0.29931582424416936</v>
      </c>
      <c r="AC42" s="2">
        <v>39</v>
      </c>
      <c r="AD42" s="2">
        <f>[1]节奏总纲!AD42</f>
        <v>53.213386604241784</v>
      </c>
      <c r="AE42" s="2">
        <f>[1]节奏总纲!AE42</f>
        <v>55.170390866416149</v>
      </c>
      <c r="AF42" s="2">
        <f>[1]节奏总纲!AF42</f>
        <v>58.030740707238266</v>
      </c>
      <c r="AG42" s="2">
        <f>[1]节奏总纲!AG42</f>
        <v>62.407376554018477</v>
      </c>
      <c r="AH42" s="2">
        <f>[1]节奏总纲!AH42</f>
        <v>70.951831283621587</v>
      </c>
      <c r="AL42" s="2">
        <f>[1]节奏总纲!AL42</f>
        <v>39</v>
      </c>
      <c r="AM42" s="2">
        <f>[1]节奏总纲!AM42</f>
        <v>115.36769098598003</v>
      </c>
      <c r="AN42" s="2">
        <f>[1]节奏总纲!AN42</f>
        <v>92.294152788784032</v>
      </c>
      <c r="AO42" s="2">
        <f>[1]节奏总纲!AO42</f>
        <v>69.220614591588017</v>
      </c>
      <c r="AP42" s="2">
        <f>[1]节奏总纲!AP42</f>
        <v>46.147076394392016</v>
      </c>
      <c r="AQ42" s="2">
        <f>[1]节奏总纲!AQ42</f>
        <v>23.073538197196008</v>
      </c>
      <c r="AS42" s="2">
        <f>[1]节奏总纲!AS42</f>
        <v>39</v>
      </c>
      <c r="AT42" s="2">
        <f>[1]节奏总纲!AT42</f>
        <v>15.966654921614605</v>
      </c>
      <c r="AU42" s="2">
        <f>[1]节奏总纲!AU42</f>
        <v>12.773323937291678</v>
      </c>
      <c r="AV42" s="2">
        <f>[1]节奏总纲!AV42</f>
        <v>9.579992952968766</v>
      </c>
      <c r="AW42" s="2">
        <f>[1]节奏总纲!AW42</f>
        <v>6.3866619686458392</v>
      </c>
      <c r="AX42" s="2">
        <f>[1]节奏总纲!AX42</f>
        <v>3.1933309843229196</v>
      </c>
      <c r="AY42" s="2"/>
      <c r="AZ42" s="2">
        <v>39</v>
      </c>
      <c r="BA42" s="2">
        <f>[1]节奏总纲!BA42</f>
        <v>31.962341207945599</v>
      </c>
      <c r="BB42" s="2">
        <f>[1]节奏总纲!BB42</f>
        <v>33.332230659996682</v>
      </c>
      <c r="BC42" s="2">
        <f>[1]节奏总纲!BC42</f>
        <v>35.146386283795508</v>
      </c>
      <c r="BD42" s="2">
        <f>[1]节奏总纲!BD42</f>
        <v>37.861979320321296</v>
      </c>
      <c r="BE42" s="2">
        <f>[1]节奏总纲!BE42</f>
        <v>42.51427628670821</v>
      </c>
      <c r="BI42" s="2">
        <v>3</v>
      </c>
      <c r="BJ42" s="2">
        <f>求节点($AL$4:$AL$83,AM$4:AM$83,('[1]功能-城建'!$BD8+'[1]功能-城建'!$BY8)/2)</f>
        <v>1.0448574164158211</v>
      </c>
      <c r="BK42" s="2">
        <f>求节点($AL$4:$AL$83,AN$4:AN$83,('[1]功能-城建'!$BD8+'[1]功能-城建'!$BY8)/2)</f>
        <v>0.83588593313265691</v>
      </c>
      <c r="BL42" s="2">
        <f>求节点($AL$4:$AL$83,AO$4:AO$83,('[1]功能-城建'!$BD8+'[1]功能-城建'!$BY8)/2)</f>
        <v>0.62691444984949263</v>
      </c>
      <c r="BM42" s="2">
        <f>求节点($AL$4:$AL$83,AP$4:AP$83,('[1]功能-城建'!$BD8+'[1]功能-城建'!$BY8)/2)</f>
        <v>0.41794296656632846</v>
      </c>
      <c r="BN42" s="2">
        <f>求节点($AL$4:$AL$83,AQ$4:AQ$83,('[1]功能-城建'!$BD8+'[1]功能-城建'!$BY8)/2)</f>
        <v>0.20897148328316423</v>
      </c>
      <c r="BR42" s="2">
        <v>39</v>
      </c>
      <c r="BS42" s="2">
        <f>'[1]功能-城建'!O44</f>
        <v>15</v>
      </c>
      <c r="BT42" s="2">
        <f>'[1]功能-城建'!P44</f>
        <v>15</v>
      </c>
      <c r="BU42" s="2">
        <f>'[1]功能-城建'!Q44</f>
        <v>15</v>
      </c>
      <c r="BV42" s="2">
        <f>'[1]功能-城建'!R44</f>
        <v>15</v>
      </c>
      <c r="BW42" s="2">
        <f t="shared" si="0"/>
        <v>60</v>
      </c>
    </row>
    <row r="43" spans="2:75" x14ac:dyDescent="0.15">
      <c r="F43" s="2">
        <f>[1]节奏总纲!F43</f>
        <v>41</v>
      </c>
      <c r="G43" s="2">
        <f>[1]节奏总纲!G43</f>
        <v>16.148375400580683</v>
      </c>
      <c r="I43" s="2">
        <f>[1]节奏总纲!I43</f>
        <v>41</v>
      </c>
      <c r="J43" s="2">
        <f>[1]节奏总纲!J43</f>
        <v>155.32539280599755</v>
      </c>
      <c r="K43" s="2">
        <f>[1]节奏总纲!K43</f>
        <v>1.06</v>
      </c>
      <c r="N43" s="2">
        <f>[1]节奏总纲!N43</f>
        <v>50</v>
      </c>
      <c r="O43" s="2">
        <f>[1]节奏总纲!O43</f>
        <v>40</v>
      </c>
      <c r="P43" s="2">
        <f>[1]节奏总纲!P43</f>
        <v>15</v>
      </c>
      <c r="Q43" s="2">
        <f>[1]节奏总纲!Q43</f>
        <v>13.059000000000001</v>
      </c>
      <c r="R43" s="2">
        <f>[1]节奏总纲!R43</f>
        <v>10.782</v>
      </c>
      <c r="S43" s="2">
        <f>[1]节奏总纲!S43</f>
        <v>8.0009999999999994</v>
      </c>
      <c r="T43" s="2">
        <f>[1]节奏总纲!T43</f>
        <v>4.5</v>
      </c>
      <c r="V43" s="2">
        <f>[1]节奏总纲!V43</f>
        <v>40</v>
      </c>
      <c r="W43" s="2">
        <f>[1]节奏总纲!W43</f>
        <v>1.0714721354110832</v>
      </c>
      <c r="X43" s="2">
        <f>[1]节奏总纲!X43</f>
        <v>0.9119308492920073</v>
      </c>
      <c r="Y43" s="2">
        <f>[1]节奏总纲!Y43</f>
        <v>0.76599561257411075</v>
      </c>
      <c r="Z43" s="2">
        <f>[1]节奏总纲!Z43</f>
        <v>0.58127320653348402</v>
      </c>
      <c r="AA43" s="2">
        <f>[1]节奏总纲!AA43</f>
        <v>0.3297987573420782</v>
      </c>
      <c r="AC43" s="2">
        <v>40</v>
      </c>
      <c r="AD43" s="2">
        <f>[1]节奏总纲!AD43</f>
        <v>53.567039423670657</v>
      </c>
      <c r="AE43" s="2">
        <f>[1]节奏总纲!AE43</f>
        <v>55.535006783542492</v>
      </c>
      <c r="AF43" s="2">
        <f>[1]节奏总纲!AF43</f>
        <v>58.38602553461638</v>
      </c>
      <c r="AG43" s="2">
        <f>[1]节奏总纲!AG43</f>
        <v>62.760530848099599</v>
      </c>
      <c r="AH43" s="2">
        <f>[1]节奏总纲!AH43</f>
        <v>71.315281959371688</v>
      </c>
      <c r="AL43" s="2">
        <f>[1]节奏总纲!AL43</f>
        <v>40</v>
      </c>
      <c r="AM43" s="2">
        <f>[1]节奏总纲!AM43</f>
        <v>133.875</v>
      </c>
      <c r="AN43" s="2">
        <f>[1]节奏总纲!AN43</f>
        <v>107.10000000000001</v>
      </c>
      <c r="AO43" s="2">
        <f>[1]节奏总纲!AO43</f>
        <v>80.325000000000003</v>
      </c>
      <c r="AP43" s="2">
        <f>[1]节奏总纲!AP43</f>
        <v>53.550000000000004</v>
      </c>
      <c r="AQ43" s="2">
        <f>[1]节奏总纲!AQ43</f>
        <v>26.775000000000002</v>
      </c>
      <c r="AS43" s="2">
        <f>[1]节奏总纲!AS43</f>
        <v>40</v>
      </c>
      <c r="AT43" s="2">
        <f>[1]节奏总纲!AT43</f>
        <v>18.507309014019967</v>
      </c>
      <c r="AU43" s="2">
        <f>[1]节奏总纲!AU43</f>
        <v>14.805847211215976</v>
      </c>
      <c r="AV43" s="2">
        <f>[1]节奏总纲!AV43</f>
        <v>11.104385408411986</v>
      </c>
      <c r="AW43" s="2">
        <f>[1]节奏总纲!AW43</f>
        <v>7.4029236056079881</v>
      </c>
      <c r="AX43" s="2">
        <f>[1]节奏总纲!AX43</f>
        <v>3.7014618028039941</v>
      </c>
      <c r="AY43" s="2"/>
      <c r="AZ43" s="2">
        <v>40</v>
      </c>
      <c r="BA43" s="2">
        <f>[1]节奏总纲!BA43</f>
        <v>32.113552950216736</v>
      </c>
      <c r="BB43" s="2">
        <f>[1]节奏总纲!BB43</f>
        <v>33.487933395889513</v>
      </c>
      <c r="BC43" s="2">
        <f>[1]节奏总纲!BC43</f>
        <v>35.309037710234961</v>
      </c>
      <c r="BD43" s="2">
        <f>[1]节奏总纲!BD43</f>
        <v>38.037513426486328</v>
      </c>
      <c r="BE43" s="2">
        <f>[1]节奏总纲!BE43</f>
        <v>42.687840061343536</v>
      </c>
      <c r="BI43" s="2">
        <v>4</v>
      </c>
      <c r="BJ43" s="2">
        <f>求节点($AL$4:$AL$83,AM$4:AM$83,('[1]功能-城建'!$BD9+'[1]功能-城建'!$BY9)/2)</f>
        <v>1.7296773068470075</v>
      </c>
      <c r="BK43" s="2">
        <f>求节点($AL$4:$AL$83,AN$4:AN$83,('[1]功能-城建'!$BD9+'[1]功能-城建'!$BY9)/2)</f>
        <v>1.383741845477606</v>
      </c>
      <c r="BL43" s="2">
        <f>求节点($AL$4:$AL$83,AO$4:AO$83,('[1]功能-城建'!$BD9+'[1]功能-城建'!$BY9)/2)</f>
        <v>1.0378063841082044</v>
      </c>
      <c r="BM43" s="2">
        <f>求节点($AL$4:$AL$83,AP$4:AP$83,('[1]功能-城建'!$BD9+'[1]功能-城建'!$BY9)/2)</f>
        <v>0.69187092273880302</v>
      </c>
      <c r="BN43" s="2">
        <f>求节点($AL$4:$AL$83,AQ$4:AQ$83,('[1]功能-城建'!$BD9+'[1]功能-城建'!$BY9)/2)</f>
        <v>0.34593546136940151</v>
      </c>
      <c r="BR43" s="2">
        <v>40</v>
      </c>
      <c r="BS43" s="2">
        <f>'[1]功能-城建'!O45</f>
        <v>15</v>
      </c>
      <c r="BT43" s="2">
        <f>'[1]功能-城建'!P45</f>
        <v>15</v>
      </c>
      <c r="BU43" s="2">
        <f>'[1]功能-城建'!Q45</f>
        <v>15</v>
      </c>
      <c r="BV43" s="2">
        <f>'[1]功能-城建'!R45</f>
        <v>15</v>
      </c>
      <c r="BW43" s="2">
        <f t="shared" si="0"/>
        <v>60</v>
      </c>
    </row>
    <row r="44" spans="2:75" x14ac:dyDescent="0.15">
      <c r="F44" s="2">
        <f>[1]节奏总纲!F44</f>
        <v>42</v>
      </c>
      <c r="G44" s="2">
        <f>[1]节奏总纲!G44</f>
        <v>17.379173679952558</v>
      </c>
      <c r="I44" s="2">
        <f>[1]节奏总纲!I44</f>
        <v>42</v>
      </c>
      <c r="J44" s="2">
        <f>[1]节奏总纲!J44</f>
        <v>180.18480345945557</v>
      </c>
      <c r="K44" s="2">
        <f>[1]节奏总纲!K44</f>
        <v>1.07</v>
      </c>
      <c r="N44" s="2">
        <f>[1]节奏总纲!N44</f>
        <v>51</v>
      </c>
      <c r="O44" s="2">
        <f>[1]节奏总纲!O44</f>
        <v>41</v>
      </c>
      <c r="P44" s="2">
        <f>[1]节奏总纲!P44</f>
        <v>16.148375400580683</v>
      </c>
      <c r="Q44" s="2">
        <f>[1]节奏总纲!Q44</f>
        <v>14.065234973905774</v>
      </c>
      <c r="R44" s="2">
        <f>[1]节奏总纲!R44</f>
        <v>11.621985775797917</v>
      </c>
      <c r="S44" s="2">
        <f>[1]节奏总纲!S44</f>
        <v>8.6296918140703163</v>
      </c>
      <c r="T44" s="2">
        <f>[1]节奏总纲!T44</f>
        <v>4.8606609955747855</v>
      </c>
      <c r="V44" s="2">
        <f>[1]节奏总纲!V44</f>
        <v>41</v>
      </c>
      <c r="W44" s="2">
        <f>[1]节奏总纲!W44</f>
        <v>1.148375400580683</v>
      </c>
      <c r="X44" s="2">
        <f>[1]节奏总纲!X44</f>
        <v>1.006234973905773</v>
      </c>
      <c r="Y44" s="2">
        <f>[1]节奏总纲!Y44</f>
        <v>0.839985775797917</v>
      </c>
      <c r="Z44" s="2">
        <f>[1]节奏总纲!Z44</f>
        <v>0.62869181407031682</v>
      </c>
      <c r="AA44" s="2">
        <f>[1]节奏总纲!AA44</f>
        <v>0.36066099557478548</v>
      </c>
      <c r="AC44" s="2">
        <v>41</v>
      </c>
      <c r="AD44" s="2">
        <f>[1]节奏总纲!AD44</f>
        <v>53.920692243099523</v>
      </c>
      <c r="AE44" s="2">
        <f>[1]节奏总纲!AE44</f>
        <v>55.899622700668843</v>
      </c>
      <c r="AF44" s="2">
        <f>[1]节奏总纲!AF44</f>
        <v>58.741310361994486</v>
      </c>
      <c r="AG44" s="2">
        <f>[1]节奏总纲!AG44</f>
        <v>63.10587219844583</v>
      </c>
      <c r="AH44" s="2">
        <f>[1]节奏总纲!AH44</f>
        <v>71.676233707038421</v>
      </c>
      <c r="AL44" s="2">
        <f>[1]节奏总纲!AL44</f>
        <v>41</v>
      </c>
      <c r="AM44" s="2">
        <f>[1]节奏总纲!AM44</f>
        <v>155.32539280599755</v>
      </c>
      <c r="AN44" s="2">
        <f>[1]节奏总纲!AN44</f>
        <v>124.26031424479805</v>
      </c>
      <c r="AO44" s="2">
        <f>[1]节奏总纲!AO44</f>
        <v>93.195235683598526</v>
      </c>
      <c r="AP44" s="2">
        <f>[1]节奏总纲!AP44</f>
        <v>62.130157122399027</v>
      </c>
      <c r="AQ44" s="2">
        <f>[1]节奏总纲!AQ44</f>
        <v>31.065078561199513</v>
      </c>
      <c r="AS44" s="2">
        <f>[1]节奏总纲!AS44</f>
        <v>41</v>
      </c>
      <c r="AT44" s="2">
        <f>[1]节奏总纲!AT44</f>
        <v>21.450392805997552</v>
      </c>
      <c r="AU44" s="2">
        <f>[1]节奏总纲!AU44</f>
        <v>17.160314244798045</v>
      </c>
      <c r="AV44" s="2">
        <f>[1]节奏总纲!AV44</f>
        <v>12.870235683598523</v>
      </c>
      <c r="AW44" s="2">
        <f>[1]节奏总纲!AW44</f>
        <v>8.5801571223990223</v>
      </c>
      <c r="AX44" s="2">
        <f>[1]节奏总纲!AX44</f>
        <v>4.2900785611995111</v>
      </c>
      <c r="AY44" s="2"/>
      <c r="AZ44" s="2">
        <v>41</v>
      </c>
      <c r="BA44" s="2">
        <f>[1]节奏总纲!BA44</f>
        <v>32.259282740196369</v>
      </c>
      <c r="BB44" s="2">
        <f>[1]节奏总纲!BB44</f>
        <v>33.643636131782344</v>
      </c>
      <c r="BC44" s="2">
        <f>[1]节奏总纲!BC44</f>
        <v>35.471689136674414</v>
      </c>
      <c r="BD44" s="2">
        <f>[1]节奏总纲!BD44</f>
        <v>38.194089742081125</v>
      </c>
      <c r="BE44" s="2">
        <f>[1]节奏总纲!BE44</f>
        <v>42.861403835978855</v>
      </c>
      <c r="BI44" s="2">
        <v>5</v>
      </c>
      <c r="BJ44" s="2">
        <f>求节点($AL$4:$AL$83,AM$4:AM$83,('[1]功能-城建'!$BD10+'[1]功能-城建'!$BY10)/2)</f>
        <v>2.7983560859856276</v>
      </c>
      <c r="BK44" s="2">
        <f>求节点($AL$4:$AL$83,AN$4:AN$83,('[1]功能-城建'!$BD10+'[1]功能-城建'!$BY10)/2)</f>
        <v>2.2386848687885021</v>
      </c>
      <c r="BL44" s="2">
        <f>求节点($AL$4:$AL$83,AO$4:AO$83,('[1]功能-城建'!$BD10+'[1]功能-城建'!$BY10)/2)</f>
        <v>1.6790136515913765</v>
      </c>
      <c r="BM44" s="2">
        <f>求节点($AL$4:$AL$83,AP$4:AP$83,('[1]功能-城建'!$BD10+'[1]功能-城建'!$BY10)/2)</f>
        <v>1.1193424343942511</v>
      </c>
      <c r="BN44" s="2">
        <f>求节点($AL$4:$AL$83,AQ$4:AQ$83,('[1]功能-城建'!$BD10+'[1]功能-城建'!$BY10)/2)</f>
        <v>0.55967121719712554</v>
      </c>
      <c r="BR44" s="2">
        <v>41</v>
      </c>
      <c r="BS44" s="2">
        <f>'[1]功能-城建'!O46</f>
        <v>16</v>
      </c>
      <c r="BT44" s="2">
        <f>'[1]功能-城建'!P46</f>
        <v>16</v>
      </c>
      <c r="BU44" s="2">
        <f>'[1]功能-城建'!Q46</f>
        <v>16</v>
      </c>
      <c r="BV44" s="2">
        <f>'[1]功能-城建'!R46</f>
        <v>16</v>
      </c>
      <c r="BW44" s="2">
        <f t="shared" si="0"/>
        <v>64</v>
      </c>
    </row>
    <row r="45" spans="2:75" x14ac:dyDescent="0.15">
      <c r="F45" s="2">
        <f>[1]节奏总纲!F45</f>
        <v>43</v>
      </c>
      <c r="G45" s="2">
        <f>[1]节奏总纲!G45</f>
        <v>18.698310613518661</v>
      </c>
      <c r="I45" s="2">
        <f>[1]节奏总纲!I45</f>
        <v>43</v>
      </c>
      <c r="J45" s="2">
        <f>[1]节奏总纲!J45</f>
        <v>208.99265815439742</v>
      </c>
      <c r="K45" s="2">
        <f>[1]节奏总纲!K45</f>
        <v>1.08</v>
      </c>
      <c r="N45" s="2">
        <f>[1]节奏总纲!N45</f>
        <v>52</v>
      </c>
      <c r="O45" s="2">
        <f>[1]节奏总纲!O45</f>
        <v>42</v>
      </c>
      <c r="P45" s="2">
        <f>[1]节奏总纲!P45</f>
        <v>17.379173679952558</v>
      </c>
      <c r="Q45" s="2">
        <f>[1]节奏总纲!Q45</f>
        <v>15.182446126806555</v>
      </c>
      <c r="R45" s="2">
        <f>[1]节奏总纲!R45</f>
        <v>12.547763396925747</v>
      </c>
      <c r="S45" s="2">
        <f>[1]节奏总纲!S45</f>
        <v>9.3221887619265527</v>
      </c>
      <c r="T45" s="2">
        <f>[1]节奏总纲!T45</f>
        <v>5.2485104513456724</v>
      </c>
      <c r="V45" s="2">
        <f>[1]节奏总纲!V45</f>
        <v>42</v>
      </c>
      <c r="W45" s="2">
        <f>[1]节奏总纲!W45</f>
        <v>1.230798279371875</v>
      </c>
      <c r="X45" s="2">
        <f>[1]节奏总纲!X45</f>
        <v>1.1172111529007811</v>
      </c>
      <c r="Y45" s="2">
        <f>[1]节奏总纲!Y45</f>
        <v>0.92577762112783013</v>
      </c>
      <c r="Z45" s="2">
        <f>[1]节奏总纲!Z45</f>
        <v>0.69249694785623639</v>
      </c>
      <c r="AA45" s="2">
        <f>[1]节奏总纲!AA45</f>
        <v>0.38784945577088692</v>
      </c>
      <c r="AC45" s="2">
        <v>42</v>
      </c>
      <c r="AD45" s="2">
        <f>[1]节奏总纲!AD45</f>
        <v>54.255972994404218</v>
      </c>
      <c r="AE45" s="2">
        <f>[1]节奏总纲!AE45</f>
        <v>56.238779717153008</v>
      </c>
      <c r="AF45" s="2">
        <f>[1]节奏总纲!AF45</f>
        <v>59.09095196730258</v>
      </c>
      <c r="AG45" s="2">
        <f>[1]节奏总纲!AG45</f>
        <v>63.434756173851497</v>
      </c>
      <c r="AH45" s="2">
        <f>[1]节奏总纲!AH45</f>
        <v>72.034562459436771</v>
      </c>
      <c r="AL45" s="2">
        <f>[1]节奏总纲!AL45</f>
        <v>42</v>
      </c>
      <c r="AM45" s="2">
        <f>[1]节奏总纲!AM45</f>
        <v>180.18480345945557</v>
      </c>
      <c r="AN45" s="2">
        <f>[1]节奏总纲!AN45</f>
        <v>144.14784276756447</v>
      </c>
      <c r="AO45" s="2">
        <f>[1]节奏总纲!AO45</f>
        <v>108.11088207567333</v>
      </c>
      <c r="AP45" s="2">
        <f>[1]节奏总纲!AP45</f>
        <v>72.073921383782235</v>
      </c>
      <c r="AQ45" s="2">
        <f>[1]节奏总纲!AQ45</f>
        <v>36.036960691891117</v>
      </c>
      <c r="AS45" s="2">
        <f>[1]节奏总纲!AS45</f>
        <v>42</v>
      </c>
      <c r="AT45" s="2">
        <f>[1]节奏总纲!AT45</f>
        <v>24.859410653458013</v>
      </c>
      <c r="AU45" s="2">
        <f>[1]节奏总纲!AU45</f>
        <v>19.887528522766416</v>
      </c>
      <c r="AV45" s="2">
        <f>[1]节奏总纲!AV45</f>
        <v>14.915646392074805</v>
      </c>
      <c r="AW45" s="2">
        <f>[1]节奏总纲!AW45</f>
        <v>9.9437642613832082</v>
      </c>
      <c r="AX45" s="2">
        <f>[1]节奏总纲!AX45</f>
        <v>4.9718821306916041</v>
      </c>
      <c r="AY45" s="2"/>
      <c r="AZ45" s="2">
        <v>42</v>
      </c>
      <c r="BA45" s="2">
        <f>[1]节奏总纲!BA45</f>
        <v>32.405012530176009</v>
      </c>
      <c r="BB45" s="2">
        <f>[1]节奏总纲!BB45</f>
        <v>33.799338867675175</v>
      </c>
      <c r="BC45" s="2">
        <f>[1]节奏总纲!BC45</f>
        <v>35.634340563113874</v>
      </c>
      <c r="BD45" s="2">
        <f>[1]节奏总纲!BD45</f>
        <v>38.35066605767593</v>
      </c>
      <c r="BE45" s="2">
        <f>[1]节奏总纲!BE45</f>
        <v>43.030177309109042</v>
      </c>
      <c r="BI45" s="2">
        <v>6</v>
      </c>
      <c r="BJ45" s="2">
        <f>求节点($AL$4:$AL$83,AM$4:AM$83,('[1]功能-城建'!$BD11+'[1]功能-城建'!$BY11)/2)</f>
        <v>4.0336433999591836</v>
      </c>
      <c r="BK45" s="2">
        <f>求节点($AL$4:$AL$83,AN$4:AN$83,('[1]功能-城建'!$BD11+'[1]功能-城建'!$BY11)/2)</f>
        <v>3.2269147199673469</v>
      </c>
      <c r="BL45" s="2">
        <f>求节点($AL$4:$AL$83,AO$4:AO$83,('[1]功能-城建'!$BD11+'[1]功能-城建'!$BY11)/2)</f>
        <v>2.4201860399755102</v>
      </c>
      <c r="BM45" s="2">
        <f>求节点($AL$4:$AL$83,AP$4:AP$83,('[1]功能-城建'!$BD11+'[1]功能-城建'!$BY11)/2)</f>
        <v>1.6134573599836735</v>
      </c>
      <c r="BN45" s="2">
        <f>求节点($AL$4:$AL$83,AQ$4:AQ$83,('[1]功能-城建'!$BD11+'[1]功能-城建'!$BY11)/2)</f>
        <v>0.80672867999183673</v>
      </c>
      <c r="BR45" s="2">
        <v>42</v>
      </c>
      <c r="BS45" s="2">
        <f>'[1]功能-城建'!O47</f>
        <v>17</v>
      </c>
      <c r="BT45" s="2">
        <f>'[1]功能-城建'!P47</f>
        <v>17</v>
      </c>
      <c r="BU45" s="2">
        <f>'[1]功能-城建'!Q47</f>
        <v>17</v>
      </c>
      <c r="BV45" s="2">
        <f>'[1]功能-城建'!R47</f>
        <v>17</v>
      </c>
      <c r="BW45" s="2">
        <f t="shared" si="0"/>
        <v>68</v>
      </c>
    </row>
    <row r="46" spans="2:75" x14ac:dyDescent="0.15">
      <c r="F46" s="2">
        <f>[1]节奏总纲!F46</f>
        <v>44</v>
      </c>
      <c r="G46" s="2">
        <f>[1]节奏总纲!G46</f>
        <v>20.112126572366307</v>
      </c>
      <c r="I46" s="2">
        <f>[1]节奏总纲!I46</f>
        <v>44</v>
      </c>
      <c r="J46" s="2">
        <f>[1]节奏总纲!J46</f>
        <v>242.37342918215046</v>
      </c>
      <c r="K46" s="2">
        <f>[1]节奏总纲!K46</f>
        <v>1.0900000000000001</v>
      </c>
      <c r="N46" s="2">
        <f>[1]节奏总纲!N46</f>
        <v>53</v>
      </c>
      <c r="O46" s="2">
        <f>[1]节奏总纲!O46</f>
        <v>43</v>
      </c>
      <c r="P46" s="2">
        <f>[1]节奏总纲!P46</f>
        <v>18.698310613518661</v>
      </c>
      <c r="Q46" s="2">
        <f>[1]节奏总纲!Q46</f>
        <v>16.338583814092605</v>
      </c>
      <c r="R46" s="2">
        <f>[1]节奏总纲!R46</f>
        <v>13.509529418267233</v>
      </c>
      <c r="S46" s="2">
        <f>[1]节奏总纲!S46</f>
        <v>10.020424657784652</v>
      </c>
      <c r="T46" s="2">
        <f>[1]节奏总纲!T46</f>
        <v>5.6394104810372276</v>
      </c>
      <c r="V46" s="2">
        <f>[1]节奏总纲!V46</f>
        <v>43</v>
      </c>
      <c r="W46" s="2">
        <f>[1]节奏总纲!W46</f>
        <v>1.319136933566103</v>
      </c>
      <c r="X46" s="2">
        <f>[1]节奏总纲!X46</f>
        <v>1.1561376872860496</v>
      </c>
      <c r="Y46" s="2">
        <f>[1]节奏总纲!Y46</f>
        <v>0.96176602134148581</v>
      </c>
      <c r="Z46" s="2">
        <f>[1]节奏总纲!Z46</f>
        <v>0.6982358958580992</v>
      </c>
      <c r="AA46" s="2">
        <f>[1]节奏总纲!AA46</f>
        <v>0.39090002969155524</v>
      </c>
      <c r="AC46" s="2">
        <v>43</v>
      </c>
      <c r="AD46" s="2">
        <f>[1]节奏总纲!AD46</f>
        <v>54.585942742481357</v>
      </c>
      <c r="AE46" s="2">
        <f>[1]节奏总纲!AE46</f>
        <v>56.568265567054013</v>
      </c>
      <c r="AF46" s="2">
        <f>[1]节奏总纲!AF46</f>
        <v>59.425480572843689</v>
      </c>
      <c r="AG46" s="2">
        <f>[1]节奏总纲!AG46</f>
        <v>63.763640149257171</v>
      </c>
      <c r="AH46" s="2">
        <f>[1]节奏总纲!AH46</f>
        <v>72.370053318329937</v>
      </c>
      <c r="AL46" s="2">
        <f>[1]节奏总纲!AL46</f>
        <v>43</v>
      </c>
      <c r="AM46" s="2">
        <f>[1]节奏总纲!AM46</f>
        <v>208.99265815439742</v>
      </c>
      <c r="AN46" s="2">
        <f>[1]节奏总纲!AN46</f>
        <v>167.19412652351795</v>
      </c>
      <c r="AO46" s="2">
        <f>[1]节奏总纲!AO46</f>
        <v>125.39559489263844</v>
      </c>
      <c r="AP46" s="2">
        <f>[1]节奏总纲!AP46</f>
        <v>83.597063261758976</v>
      </c>
      <c r="AQ46" s="2">
        <f>[1]节奏总纲!AQ46</f>
        <v>41.798531630879488</v>
      </c>
      <c r="AS46" s="2">
        <f>[1]节奏总纲!AS46</f>
        <v>43</v>
      </c>
      <c r="AT46" s="2">
        <f>[1]节奏总纲!AT46</f>
        <v>28.807854694941852</v>
      </c>
      <c r="AU46" s="2">
        <f>[1]节奏总纲!AU46</f>
        <v>23.046283755953482</v>
      </c>
      <c r="AV46" s="2">
        <f>[1]节奏总纲!AV46</f>
        <v>17.284712816965111</v>
      </c>
      <c r="AW46" s="2">
        <f>[1]节奏总纲!AW46</f>
        <v>11.523141877976741</v>
      </c>
      <c r="AX46" s="2">
        <f>[1]节奏总纲!AX46</f>
        <v>5.7615709389883705</v>
      </c>
      <c r="AY46" s="2"/>
      <c r="AZ46" s="2">
        <v>43</v>
      </c>
      <c r="BA46" s="2">
        <f>[1]节奏总纲!BA46</f>
        <v>32.550742320155642</v>
      </c>
      <c r="BB46" s="2">
        <f>[1]节奏总纲!BB46</f>
        <v>33.955041603568006</v>
      </c>
      <c r="BC46" s="2">
        <f>[1]节奏总纲!BC46</f>
        <v>35.796991989553327</v>
      </c>
      <c r="BD46" s="2">
        <f>[1]节奏总纲!BD46</f>
        <v>38.507242373270728</v>
      </c>
      <c r="BE46" s="2">
        <f>[1]节奏总纲!BE46</f>
        <v>43.179964142847631</v>
      </c>
      <c r="BI46" s="2">
        <v>7</v>
      </c>
      <c r="BJ46" s="2">
        <f>求节点($AL$4:$AL$83,AM$4:AM$83,('[1]功能-城建'!$BD12+'[1]功能-城建'!$BY12)/2)</f>
        <v>6.2565025247829205</v>
      </c>
      <c r="BK46" s="2">
        <f>求节点($AL$4:$AL$83,AN$4:AN$83,('[1]功能-城建'!$BD12+'[1]功能-城建'!$BY12)/2)</f>
        <v>5.0052020198263367</v>
      </c>
      <c r="BL46" s="2">
        <f>求节点($AL$4:$AL$83,AO$4:AO$83,('[1]功能-城建'!$BD12+'[1]功能-城建'!$BY12)/2)</f>
        <v>3.7539015148697521</v>
      </c>
      <c r="BM46" s="2">
        <f>求节点($AL$4:$AL$83,AP$4:AP$83,('[1]功能-城建'!$BD12+'[1]功能-城建'!$BY12)/2)</f>
        <v>2.5026010099131684</v>
      </c>
      <c r="BN46" s="2">
        <f>求节点($AL$4:$AL$83,AQ$4:AQ$83,('[1]功能-城建'!$BD12+'[1]功能-城建'!$BY12)/2)</f>
        <v>1.2513005049565842</v>
      </c>
      <c r="BR46" s="2">
        <v>43</v>
      </c>
      <c r="BS46" s="2">
        <f>'[1]功能-城建'!O48</f>
        <v>17</v>
      </c>
      <c r="BT46" s="2">
        <f>'[1]功能-城建'!P48</f>
        <v>17</v>
      </c>
      <c r="BU46" s="2">
        <f>'[1]功能-城建'!Q48</f>
        <v>17</v>
      </c>
      <c r="BV46" s="2">
        <f>'[1]功能-城建'!R48</f>
        <v>17</v>
      </c>
      <c r="BW46" s="2">
        <f t="shared" si="0"/>
        <v>68</v>
      </c>
    </row>
    <row r="47" spans="2:75" x14ac:dyDescent="0.15">
      <c r="F47" s="2">
        <f>[1]节奏总纲!F47</f>
        <v>45</v>
      </c>
      <c r="G47" s="2">
        <f>[1]节奏总纲!G47</f>
        <v>21.627416997969519</v>
      </c>
      <c r="I47" s="2">
        <f>[1]节奏总纲!I47</f>
        <v>45</v>
      </c>
      <c r="J47" s="2">
        <f>[1]节奏总纲!J47</f>
        <v>281.05</v>
      </c>
      <c r="K47" s="2">
        <f>[1]节奏总纲!K47</f>
        <v>1.1000000000000001</v>
      </c>
      <c r="N47" s="2">
        <f>[1]节奏总纲!N47</f>
        <v>54</v>
      </c>
      <c r="O47" s="2">
        <f>[1]节奏总纲!O47</f>
        <v>44</v>
      </c>
      <c r="P47" s="2">
        <f>[1]节奏总纲!P47</f>
        <v>20.112126572366307</v>
      </c>
      <c r="Q47" s="2">
        <f>[1]节奏总纲!Q47</f>
        <v>17.573976198933678</v>
      </c>
      <c r="R47" s="2">
        <f>[1]节奏总纲!R47</f>
        <v>14.520955385248474</v>
      </c>
      <c r="S47" s="2">
        <f>[1]节奏总纲!S47</f>
        <v>10.768032566844921</v>
      </c>
      <c r="T47" s="2">
        <f>[1]节奏总纲!T47</f>
        <v>6.0537500982822579</v>
      </c>
      <c r="V47" s="2">
        <f>[1]节奏总纲!V47</f>
        <v>44</v>
      </c>
      <c r="W47" s="2">
        <f>[1]节奏总纲!W47</f>
        <v>1.4138159588476462</v>
      </c>
      <c r="X47" s="2">
        <f>[1]节奏总纲!X47</f>
        <v>1.2353923848410737</v>
      </c>
      <c r="Y47" s="2">
        <f>[1]节奏总纲!Y47</f>
        <v>1.0114259669812409</v>
      </c>
      <c r="Z47" s="2">
        <f>[1]节奏总纲!Z47</f>
        <v>0.74760790906026919</v>
      </c>
      <c r="AA47" s="2">
        <f>[1]节奏总纲!AA47</f>
        <v>0.41433961724503021</v>
      </c>
      <c r="AC47" s="2">
        <v>44</v>
      </c>
      <c r="AD47" s="2">
        <f>[1]节奏总纲!AD47</f>
        <v>54.915912490558505</v>
      </c>
      <c r="AE47" s="2">
        <f>[1]节奏总纲!AE47</f>
        <v>56.897751416955018</v>
      </c>
      <c r="AF47" s="2">
        <f>[1]节奏总纲!AF47</f>
        <v>59.760009178384806</v>
      </c>
      <c r="AG47" s="2">
        <f>[1]节奏总纲!AG47</f>
        <v>64.08760696397195</v>
      </c>
      <c r="AH47" s="2">
        <f>[1]节奏总纲!AH47</f>
        <v>72.705544177223089</v>
      </c>
      <c r="AL47" s="2">
        <f>[1]节奏总纲!AL47</f>
        <v>44</v>
      </c>
      <c r="AM47" s="2">
        <f>[1]节奏总纲!AM47</f>
        <v>242.37342918215046</v>
      </c>
      <c r="AN47" s="2">
        <f>[1]节奏总纲!AN47</f>
        <v>193.89874334572039</v>
      </c>
      <c r="AO47" s="2">
        <f>[1]节奏总纲!AO47</f>
        <v>145.42405750929026</v>
      </c>
      <c r="AP47" s="2">
        <f>[1]节奏总纲!AP47</f>
        <v>96.949371672860195</v>
      </c>
      <c r="AQ47" s="2">
        <f>[1]节奏总纲!AQ47</f>
        <v>48.474685836430098</v>
      </c>
      <c r="AS47" s="2">
        <f>[1]节奏总纲!AS47</f>
        <v>44</v>
      </c>
      <c r="AT47" s="2">
        <f>[1]节奏总纲!AT47</f>
        <v>33.380771027753042</v>
      </c>
      <c r="AU47" s="2">
        <f>[1]节奏总纲!AU47</f>
        <v>26.704616822202439</v>
      </c>
      <c r="AV47" s="2">
        <f>[1]节奏总纲!AV47</f>
        <v>20.028462616651822</v>
      </c>
      <c r="AW47" s="2">
        <f>[1]节奏总纲!AW47</f>
        <v>13.35230841110122</v>
      </c>
      <c r="AX47" s="2">
        <f>[1]节奏总纲!AX47</f>
        <v>6.6761542055506098</v>
      </c>
      <c r="AY47" s="2"/>
      <c r="AZ47" s="2">
        <v>44</v>
      </c>
      <c r="BA47" s="2">
        <f>[1]节奏总纲!BA47</f>
        <v>32.696472110135275</v>
      </c>
      <c r="BB47" s="2">
        <f>[1]节奏总纲!BB47</f>
        <v>34.09469189131628</v>
      </c>
      <c r="BC47" s="2">
        <f>[1]节奏总纲!BC47</f>
        <v>35.95964341599278</v>
      </c>
      <c r="BD47" s="2">
        <f>[1]节奏总纲!BD47</f>
        <v>38.663818688865533</v>
      </c>
      <c r="BE47" s="2">
        <f>[1]节奏总纲!BE47</f>
        <v>43.329750976586219</v>
      </c>
      <c r="BI47" s="2">
        <v>8</v>
      </c>
      <c r="BJ47" s="2">
        <f>求节点($AL$4:$AL$83,AM$4:AM$83,('[1]功能-城建'!$BD13+'[1]功能-城建'!$BY13)/2)</f>
        <v>9.6550138771594227</v>
      </c>
      <c r="BK47" s="2">
        <f>求节点($AL$4:$AL$83,AN$4:AN$83,('[1]功能-城建'!$BD13+'[1]功能-城建'!$BY13)/2)</f>
        <v>7.7240111017275384</v>
      </c>
      <c r="BL47" s="2">
        <f>求节点($AL$4:$AL$83,AO$4:AO$83,('[1]功能-城建'!$BD13+'[1]功能-城建'!$BY13)/2)</f>
        <v>5.793008326295654</v>
      </c>
      <c r="BM47" s="2">
        <f>求节点($AL$4:$AL$83,AP$4:AP$83,('[1]功能-城建'!$BD13+'[1]功能-城建'!$BY13)/2)</f>
        <v>3.8620055508637692</v>
      </c>
      <c r="BN47" s="2">
        <f>求节点($AL$4:$AL$83,AQ$4:AQ$83,('[1]功能-城建'!$BD13+'[1]功能-城建'!$BY13)/2)</f>
        <v>1.9310027754318846</v>
      </c>
      <c r="BR47" s="2">
        <v>44</v>
      </c>
      <c r="BS47" s="2">
        <f>'[1]功能-城建'!O49</f>
        <v>18</v>
      </c>
      <c r="BT47" s="2">
        <f>'[1]功能-城建'!P49</f>
        <v>18</v>
      </c>
      <c r="BU47" s="2">
        <f>'[1]功能-城建'!Q49</f>
        <v>18</v>
      </c>
      <c r="BV47" s="2">
        <f>'[1]功能-城建'!R49</f>
        <v>18</v>
      </c>
      <c r="BW47" s="2">
        <f t="shared" si="0"/>
        <v>72</v>
      </c>
    </row>
    <row r="48" spans="2:75" x14ac:dyDescent="0.15">
      <c r="F48" s="2">
        <f>[1]节奏总纲!F48</f>
        <v>46</v>
      </c>
      <c r="G48" s="2">
        <f>[1]节奏总纲!G48</f>
        <v>23.251465064166357</v>
      </c>
      <c r="I48" s="2">
        <f>[1]节奏总纲!I48</f>
        <v>46</v>
      </c>
      <c r="J48" s="2">
        <f>[1]节奏总纲!J48</f>
        <v>325.85912455595718</v>
      </c>
      <c r="K48" s="2">
        <f>[1]节奏总纲!K48</f>
        <v>1.1100000000000001</v>
      </c>
      <c r="N48" s="2">
        <f>[1]节奏总纲!N48</f>
        <v>55</v>
      </c>
      <c r="O48" s="2">
        <f>[1]节奏总纲!O48</f>
        <v>45</v>
      </c>
      <c r="P48" s="2">
        <f>[1]节奏总纲!P48</f>
        <v>21.627416997969519</v>
      </c>
      <c r="Q48" s="2">
        <f>[1]节奏总纲!Q48</f>
        <v>18.900199714525563</v>
      </c>
      <c r="R48" s="2">
        <f>[1]节奏总纲!R48</f>
        <v>15.604181364035009</v>
      </c>
      <c r="S48" s="2">
        <f>[1]节奏总纲!S48</f>
        <v>11.572830835613489</v>
      </c>
      <c r="T48" s="2">
        <f>[1]节奏总纲!T48</f>
        <v>6.49903880788984</v>
      </c>
      <c r="V48" s="2">
        <f>[1]节奏总纲!V48</f>
        <v>45</v>
      </c>
      <c r="W48" s="2">
        <f>[1]节奏总纲!W48</f>
        <v>1.5152904256032116</v>
      </c>
      <c r="X48" s="2">
        <f>[1]节奏总纲!X48</f>
        <v>1.3262235155918844</v>
      </c>
      <c r="Y48" s="2">
        <f>[1]节奏总纲!Y48</f>
        <v>1.083225978786535</v>
      </c>
      <c r="Z48" s="2">
        <f>[1]节奏总纲!Z48</f>
        <v>0.80479826876856819</v>
      </c>
      <c r="AA48" s="2">
        <f>[1]节奏总纲!AA48</f>
        <v>0.44528870960758216</v>
      </c>
      <c r="AC48" s="2">
        <v>45</v>
      </c>
      <c r="AD48" s="2">
        <f>[1]节奏总纲!AD48</f>
        <v>55.229416240679981</v>
      </c>
      <c r="AE48" s="2">
        <f>[1]节奏总纲!AE48</f>
        <v>57.218966664386244</v>
      </c>
      <c r="AF48" s="2">
        <f>[1]节奏总纲!AF48</f>
        <v>60.086674688654931</v>
      </c>
      <c r="AG48" s="2">
        <f>[1]节奏总纲!AG48</f>
        <v>64.399012521055653</v>
      </c>
      <c r="AH48" s="2">
        <f>[1]节奏总纲!AH48</f>
        <v>73.037155126421851</v>
      </c>
      <c r="AL48" s="2">
        <f>[1]节奏总纲!AL48</f>
        <v>45</v>
      </c>
      <c r="AM48" s="2">
        <f>[1]节奏总纲!AM48</f>
        <v>281.05</v>
      </c>
      <c r="AN48" s="2">
        <f>[1]节奏总纲!AN48</f>
        <v>224.84000000000003</v>
      </c>
      <c r="AO48" s="2">
        <f>[1]节奏总纲!AO48</f>
        <v>168.63</v>
      </c>
      <c r="AP48" s="2">
        <f>[1]节奏总纲!AP48</f>
        <v>112.42000000000002</v>
      </c>
      <c r="AQ48" s="2">
        <f>[1]节奏总纲!AQ48</f>
        <v>56.210000000000008</v>
      </c>
      <c r="AS48" s="2">
        <f>[1]节奏总纲!AS48</f>
        <v>45</v>
      </c>
      <c r="AT48" s="2">
        <f>[1]节奏总纲!AT48</f>
        <v>38.676570817849552</v>
      </c>
      <c r="AU48" s="2">
        <f>[1]节奏总纲!AU48</f>
        <v>30.941256654279641</v>
      </c>
      <c r="AV48" s="2">
        <f>[1]节奏总纲!AV48</f>
        <v>23.205942490709731</v>
      </c>
      <c r="AW48" s="2">
        <f>[1]节奏总纲!AW48</f>
        <v>15.470628327139821</v>
      </c>
      <c r="AX48" s="2">
        <f>[1]节奏总纲!AX48</f>
        <v>7.7353141635699103</v>
      </c>
      <c r="AY48" s="2"/>
      <c r="AZ48" s="2">
        <v>45</v>
      </c>
      <c r="BA48" s="2">
        <f>[1]节奏总纲!BA48</f>
        <v>32.842201900114915</v>
      </c>
      <c r="BB48" s="2">
        <f>[1]节奏总纲!BB48</f>
        <v>34.227825436710944</v>
      </c>
      <c r="BC48" s="2">
        <f>[1]节奏总纲!BC48</f>
        <v>36.105477566569242</v>
      </c>
      <c r="BD48" s="2">
        <f>[1]节奏总纲!BD48</f>
        <v>38.82039500446033</v>
      </c>
      <c r="BE48" s="2">
        <f>[1]节奏总纲!BE48</f>
        <v>43.479537810324807</v>
      </c>
      <c r="BI48" s="2">
        <v>9</v>
      </c>
      <c r="BJ48" s="2">
        <f>求节点($AL$4:$AL$83,AM$4:AM$83,('[1]功能-城建'!$BD14+'[1]功能-城建'!$BY14)/2)</f>
        <v>14.6609224175611</v>
      </c>
      <c r="BK48" s="2">
        <f>求节点($AL$4:$AL$83,AN$4:AN$83,('[1]功能-城建'!$BD14+'[1]功能-城建'!$BY14)/2)</f>
        <v>11.72873793404888</v>
      </c>
      <c r="BL48" s="2">
        <f>求节点($AL$4:$AL$83,AO$4:AO$83,('[1]功能-城建'!$BD14+'[1]功能-城建'!$BY14)/2)</f>
        <v>8.7965534505366598</v>
      </c>
      <c r="BM48" s="2">
        <f>求节点($AL$4:$AL$83,AP$4:AP$83,('[1]功能-城建'!$BD14+'[1]功能-城建'!$BY14)/2)</f>
        <v>5.8643689670244399</v>
      </c>
      <c r="BN48" s="2">
        <f>求节点($AL$4:$AL$83,AQ$4:AQ$83,('[1]功能-城建'!$BD14+'[1]功能-城建'!$BY14)/2)</f>
        <v>2.9321844835122199</v>
      </c>
      <c r="BR48" s="2">
        <v>45</v>
      </c>
      <c r="BS48" s="2">
        <f>'[1]功能-城建'!O50</f>
        <v>18</v>
      </c>
      <c r="BT48" s="2">
        <f>'[1]功能-城建'!P50</f>
        <v>18</v>
      </c>
      <c r="BU48" s="2">
        <f>'[1]功能-城建'!Q50</f>
        <v>18</v>
      </c>
      <c r="BV48" s="2">
        <f>'[1]功能-城建'!R50</f>
        <v>18</v>
      </c>
      <c r="BW48" s="2">
        <f t="shared" si="0"/>
        <v>72</v>
      </c>
    </row>
    <row r="49" spans="6:75" x14ac:dyDescent="0.15">
      <c r="F49" s="2">
        <f>[1]节奏总纲!F49</f>
        <v>47</v>
      </c>
      <c r="G49" s="2">
        <f>[1]节奏总纲!G49</f>
        <v>24.992076683399535</v>
      </c>
      <c r="I49" s="2">
        <f>[1]节奏总纲!I49</f>
        <v>47</v>
      </c>
      <c r="J49" s="2">
        <f>[1]节奏总纲!J49</f>
        <v>377.76930817680426</v>
      </c>
      <c r="K49" s="2">
        <f>[1]节奏总纲!K49</f>
        <v>1.1200000000000001</v>
      </c>
      <c r="N49" s="2">
        <f>[1]节奏总纲!N49</f>
        <v>56</v>
      </c>
      <c r="O49" s="2">
        <f>[1]节奏总纲!O49</f>
        <v>46</v>
      </c>
      <c r="P49" s="2">
        <f>[1]节奏总纲!P49</f>
        <v>23.251465064166357</v>
      </c>
      <c r="Q49" s="2">
        <f>[1]节奏总纲!Q49</f>
        <v>20.310154733549314</v>
      </c>
      <c r="R49" s="2">
        <f>[1]节奏总纲!R49</f>
        <v>16.757330871744692</v>
      </c>
      <c r="S49" s="2">
        <f>[1]节奏总纲!S49</f>
        <v>12.425582930290501</v>
      </c>
      <c r="T49" s="2">
        <f>[1]节奏总纲!T49</f>
        <v>6.9545132006921566</v>
      </c>
      <c r="V49" s="2">
        <f>[1]节奏总纲!V49</f>
        <v>46</v>
      </c>
      <c r="W49" s="2">
        <f>[1]节奏总纲!W49</f>
        <v>1.6240480661968384</v>
      </c>
      <c r="X49" s="2">
        <f>[1]节奏总纲!X49</f>
        <v>1.4099550190237515</v>
      </c>
      <c r="Y49" s="2">
        <f>[1]节奏总纲!Y49</f>
        <v>1.1531495077096832</v>
      </c>
      <c r="Z49" s="2">
        <f>[1]节奏总纲!Z49</f>
        <v>0.85275209467701174</v>
      </c>
      <c r="AA49" s="2">
        <f>[1]节奏总纲!AA49</f>
        <v>0.45547439280231661</v>
      </c>
      <c r="AC49" s="2">
        <v>46</v>
      </c>
      <c r="AD49" s="2">
        <f>[1]节奏总纲!AD49</f>
        <v>55.537288901845052</v>
      </c>
      <c r="AE49" s="2">
        <f>[1]节奏总纲!AE49</f>
        <v>57.53646043868428</v>
      </c>
      <c r="AF49" s="2">
        <f>[1]节奏总纲!AF49</f>
        <v>60.393379177879737</v>
      </c>
      <c r="AG49" s="2">
        <f>[1]节奏总纲!AG49</f>
        <v>64.710418078139355</v>
      </c>
      <c r="AH49" s="2">
        <f>[1]节奏总纲!AH49</f>
        <v>73.340924940105893</v>
      </c>
      <c r="AL49" s="2">
        <f>[1]节奏总纲!AL49</f>
        <v>46</v>
      </c>
      <c r="AM49" s="2">
        <f>[1]节奏总纲!AM49</f>
        <v>325.85912455595718</v>
      </c>
      <c r="AN49" s="2">
        <f>[1]节奏总纲!AN49</f>
        <v>260.68729964476574</v>
      </c>
      <c r="AO49" s="2">
        <f>[1]节奏总纲!AO49</f>
        <v>195.51547473357431</v>
      </c>
      <c r="AP49" s="2">
        <f>[1]节奏总纲!AP49</f>
        <v>130.34364982238287</v>
      </c>
      <c r="AQ49" s="2">
        <f>[1]节奏总纲!AQ49</f>
        <v>65.171824911191436</v>
      </c>
      <c r="AS49" s="2">
        <f>[1]节奏总纲!AS49</f>
        <v>46</v>
      </c>
      <c r="AT49" s="2">
        <f>[1]节奏总纲!AT49</f>
        <v>44.809124555957169</v>
      </c>
      <c r="AU49" s="2">
        <f>[1]节奏总纲!AU49</f>
        <v>35.847299644765712</v>
      </c>
      <c r="AV49" s="2">
        <f>[1]节奏总纲!AV49</f>
        <v>26.885474733574313</v>
      </c>
      <c r="AW49" s="2">
        <f>[1]节奏总纲!AW49</f>
        <v>17.923649822382856</v>
      </c>
      <c r="AX49" s="2">
        <f>[1]节奏总纲!AX49</f>
        <v>8.9618249111914281</v>
      </c>
      <c r="AY49" s="2"/>
      <c r="AZ49" s="2">
        <v>46</v>
      </c>
      <c r="BA49" s="2">
        <f>[1]节奏总纲!BA49</f>
        <v>32.987931690094548</v>
      </c>
      <c r="BB49" s="2">
        <f>[1]节奏总纲!BB49</f>
        <v>34.360958982105608</v>
      </c>
      <c r="BC49" s="2">
        <f>[1]节奏总纲!BC49</f>
        <v>36.245762114295424</v>
      </c>
      <c r="BD49" s="2">
        <f>[1]节奏总纲!BD49</f>
        <v>38.976971320055128</v>
      </c>
      <c r="BE49" s="2">
        <f>[1]节奏总纲!BE49</f>
        <v>43.629324644063402</v>
      </c>
      <c r="BI49" s="2">
        <v>10</v>
      </c>
      <c r="BJ49" s="2">
        <f>求节点($AL$4:$AL$83,AM$4:AM$83,('[1]功能-城建'!$BD15+'[1]功能-城建'!$BY15)/2)</f>
        <v>22.250481908800957</v>
      </c>
      <c r="BK49" s="2">
        <f>求节点($AL$4:$AL$83,AN$4:AN$83,('[1]功能-城建'!$BD15+'[1]功能-城建'!$BY15)/2)</f>
        <v>17.800385527040767</v>
      </c>
      <c r="BL49" s="2">
        <f>求节点($AL$4:$AL$83,AO$4:AO$83,('[1]功能-城建'!$BD15+'[1]功能-城建'!$BY15)/2)</f>
        <v>13.350289145280575</v>
      </c>
      <c r="BM49" s="2">
        <f>求节点($AL$4:$AL$83,AP$4:AP$83,('[1]功能-城建'!$BD15+'[1]功能-城建'!$BY15)/2)</f>
        <v>8.9001927635203835</v>
      </c>
      <c r="BN49" s="2">
        <f>求节点($AL$4:$AL$83,AQ$4:AQ$83,('[1]功能-城建'!$BD15+'[1]功能-城建'!$BY15)/2)</f>
        <v>4.4500963817601917</v>
      </c>
      <c r="BR49" s="2">
        <v>46</v>
      </c>
      <c r="BS49" s="2">
        <f>'[1]功能-城建'!O51</f>
        <v>18</v>
      </c>
      <c r="BT49" s="2">
        <f>'[1]功能-城建'!P51</f>
        <v>18</v>
      </c>
      <c r="BU49" s="2">
        <f>'[1]功能-城建'!Q51</f>
        <v>18</v>
      </c>
      <c r="BV49" s="2">
        <f>'[1]功能-城建'!R51</f>
        <v>18</v>
      </c>
      <c r="BW49" s="2">
        <f t="shared" si="0"/>
        <v>72</v>
      </c>
    </row>
    <row r="50" spans="6:75" x14ac:dyDescent="0.15">
      <c r="F50" s="2">
        <f>[1]节奏总纲!F50</f>
        <v>48</v>
      </c>
      <c r="G50" s="2">
        <f>[1]节奏总纲!G50</f>
        <v>26.857618025475972</v>
      </c>
      <c r="I50" s="2">
        <f>[1]节奏总纲!I50</f>
        <v>48</v>
      </c>
      <c r="J50" s="2">
        <f>[1]节奏总纲!J50</f>
        <v>437.90148836012787</v>
      </c>
      <c r="K50" s="2">
        <f>[1]节奏总纲!K50</f>
        <v>1.1299999999999999</v>
      </c>
      <c r="N50" s="2">
        <f>[1]节奏总纲!N50</f>
        <v>57</v>
      </c>
      <c r="O50" s="2">
        <f>[1]节奏总纲!O50</f>
        <v>47</v>
      </c>
      <c r="P50" s="2">
        <f>[1]节奏总纲!P50</f>
        <v>24.992076683399535</v>
      </c>
      <c r="Q50" s="2">
        <f>[1]节奏总纲!Q50</f>
        <v>21.823081359944474</v>
      </c>
      <c r="R50" s="2">
        <f>[1]节奏总纲!R50</f>
        <v>17.996794419716004</v>
      </c>
      <c r="S50" s="2">
        <f>[1]节奏总纲!S50</f>
        <v>13.335772118261991</v>
      </c>
      <c r="T50" s="2">
        <f>[1]节奏总纲!T50</f>
        <v>7.4426404363163821</v>
      </c>
      <c r="V50" s="2">
        <f>[1]节奏总纲!V50</f>
        <v>47</v>
      </c>
      <c r="W50" s="2">
        <f>[1]节奏总纲!W50</f>
        <v>1.740611619233178</v>
      </c>
      <c r="X50" s="2">
        <f>[1]节奏总纲!X50</f>
        <v>1.51292662639516</v>
      </c>
      <c r="Y50" s="2">
        <f>[1]节奏总纲!Y50</f>
        <v>1.2394635479713116</v>
      </c>
      <c r="Z50" s="2">
        <f>[1]节奏总纲!Z50</f>
        <v>0.91018918797148984</v>
      </c>
      <c r="AA50" s="2">
        <f>[1]节奏总纲!AA50</f>
        <v>0.48812723562422544</v>
      </c>
      <c r="AC50" s="2">
        <v>47</v>
      </c>
      <c r="AD50" s="2">
        <f>[1]节奏总纲!AD50</f>
        <v>55.845161563010116</v>
      </c>
      <c r="AE50" s="2">
        <f>[1]节奏总纲!AE50</f>
        <v>57.853954212982316</v>
      </c>
      <c r="AF50" s="2">
        <f>[1]节奏总纲!AF50</f>
        <v>60.700083667104536</v>
      </c>
      <c r="AG50" s="2">
        <f>[1]节奏总纲!AG50</f>
        <v>65.021675833900701</v>
      </c>
      <c r="AH50" s="2">
        <f>[1]节奏总纲!AH50</f>
        <v>73.644694753789935</v>
      </c>
      <c r="AL50" s="2">
        <f>[1]节奏总纲!AL50</f>
        <v>47</v>
      </c>
      <c r="AM50" s="2">
        <f>[1]节奏总纲!AM50</f>
        <v>377.76930817680426</v>
      </c>
      <c r="AN50" s="2">
        <f>[1]节奏总纲!AN50</f>
        <v>302.21544654144344</v>
      </c>
      <c r="AO50" s="2">
        <f>[1]节奏总纲!AO50</f>
        <v>226.66158490608254</v>
      </c>
      <c r="AP50" s="2">
        <f>[1]节奏总纲!AP50</f>
        <v>151.10772327072172</v>
      </c>
      <c r="AQ50" s="2">
        <f>[1]节奏总纲!AQ50</f>
        <v>75.55386163536086</v>
      </c>
      <c r="AS50" s="2">
        <f>[1]节奏总纲!AS50</f>
        <v>47</v>
      </c>
      <c r="AT50" s="2">
        <f>[1]节奏总纲!AT50</f>
        <v>51.910183620847079</v>
      </c>
      <c r="AU50" s="2">
        <f>[1]节奏总纲!AU50</f>
        <v>41.528146896677697</v>
      </c>
      <c r="AV50" s="2">
        <f>[1]节奏总纲!AV50</f>
        <v>31.14611017250823</v>
      </c>
      <c r="AW50" s="2">
        <f>[1]节奏总纲!AW50</f>
        <v>20.764073448338848</v>
      </c>
      <c r="AX50" s="2">
        <f>[1]节奏总纲!AX50</f>
        <v>10.382036724169424</v>
      </c>
      <c r="AY50" s="2"/>
      <c r="AZ50" s="2">
        <v>47</v>
      </c>
      <c r="BA50" s="2">
        <f>[1]节奏总纲!BA50</f>
        <v>33.114246829746719</v>
      </c>
      <c r="BB50" s="2">
        <f>[1]节奏总纲!BB50</f>
        <v>34.494092527500278</v>
      </c>
      <c r="BC50" s="2">
        <f>[1]节奏总纲!BC50</f>
        <v>36.386046662021599</v>
      </c>
      <c r="BD50" s="2">
        <f>[1]节奏总纲!BD50</f>
        <v>39.115214427575864</v>
      </c>
      <c r="BE50" s="2">
        <f>[1]节奏总纲!BE50</f>
        <v>43.77911147780199</v>
      </c>
      <c r="BI50" s="2">
        <v>11</v>
      </c>
      <c r="BJ50" s="2">
        <f>求节点($AL$4:$AL$83,AM$4:AM$83,('[1]功能-城建'!$BD16+'[1]功能-城建'!$BY16)/2)</f>
        <v>30.853839785556353</v>
      </c>
      <c r="BK50" s="2">
        <f>求节点($AL$4:$AL$83,AN$4:AN$83,('[1]功能-城建'!$BD16+'[1]功能-城建'!$BY16)/2)</f>
        <v>24.683071828445087</v>
      </c>
      <c r="BL50" s="2">
        <f>求节点($AL$4:$AL$83,AO$4:AO$83,('[1]功能-城建'!$BD16+'[1]功能-城建'!$BY16)/2)</f>
        <v>18.512303871333813</v>
      </c>
      <c r="BM50" s="2">
        <f>求节点($AL$4:$AL$83,AP$4:AP$83,('[1]功能-城建'!$BD16+'[1]功能-城建'!$BY16)/2)</f>
        <v>12.341535914222543</v>
      </c>
      <c r="BN50" s="2">
        <f>求节点($AL$4:$AL$83,AQ$4:AQ$83,('[1]功能-城建'!$BD16+'[1]功能-城建'!$BY16)/2)</f>
        <v>6.1707679571112717</v>
      </c>
      <c r="BR50" s="2">
        <v>47</v>
      </c>
      <c r="BS50" s="2">
        <f>'[1]功能-城建'!O52</f>
        <v>19</v>
      </c>
      <c r="BT50" s="2">
        <f>'[1]功能-城建'!P52</f>
        <v>19</v>
      </c>
      <c r="BU50" s="2">
        <f>'[1]功能-城建'!Q52</f>
        <v>19</v>
      </c>
      <c r="BV50" s="2">
        <f>'[1]功能-城建'!R52</f>
        <v>19</v>
      </c>
      <c r="BW50" s="2">
        <f t="shared" si="0"/>
        <v>76</v>
      </c>
    </row>
    <row r="51" spans="6:75" x14ac:dyDescent="0.15">
      <c r="F51" s="2">
        <f>[1]节奏总纲!F51</f>
        <v>49</v>
      </c>
      <c r="G51" s="2">
        <f>[1]节奏总纲!G51</f>
        <v>28.857055729177837</v>
      </c>
      <c r="I51" s="2">
        <f>[1]节奏总纲!I51</f>
        <v>49</v>
      </c>
      <c r="J51" s="2">
        <f>[1]节奏总纲!J51</f>
        <v>507.55295278468168</v>
      </c>
      <c r="K51" s="2">
        <f>[1]节奏总纲!K51</f>
        <v>1.1399999999999999</v>
      </c>
      <c r="N51" s="2">
        <f>[1]节奏总纲!N51</f>
        <v>58</v>
      </c>
      <c r="O51" s="2">
        <f>[1]节奏总纲!O51</f>
        <v>48</v>
      </c>
      <c r="P51" s="2">
        <f>[1]节奏总纲!P51</f>
        <v>26.857618025475972</v>
      </c>
      <c r="Q51" s="2">
        <f>[1]节奏总纲!Q51</f>
        <v>23.425214441820142</v>
      </c>
      <c r="R51" s="2">
        <f>[1]节奏总纲!R51</f>
        <v>19.329427692935056</v>
      </c>
      <c r="S51" s="2">
        <f>[1]节奏总纲!S51</f>
        <v>14.269452456935383</v>
      </c>
      <c r="T51" s="2">
        <f>[1]节奏总纲!T51</f>
        <v>7.9605979827510778</v>
      </c>
      <c r="V51" s="2">
        <f>[1]节奏总纲!V51</f>
        <v>48</v>
      </c>
      <c r="W51" s="2">
        <f>[1]节奏总纲!W51</f>
        <v>1.8655413420764368</v>
      </c>
      <c r="X51" s="2">
        <f>[1]节奏总纲!X51</f>
        <v>1.6021330818756674</v>
      </c>
      <c r="Y51" s="2">
        <f>[1]节奏总纲!Y51</f>
        <v>1.3326332732190522</v>
      </c>
      <c r="Z51" s="2">
        <f>[1]节奏总纲!Z51</f>
        <v>0.93368033867339228</v>
      </c>
      <c r="AA51" s="2">
        <f>[1]节奏总纲!AA51</f>
        <v>0.51795754643469571</v>
      </c>
      <c r="AC51" s="2">
        <v>48</v>
      </c>
      <c r="AD51" s="2">
        <f>[1]节奏总纲!AD51</f>
        <v>56.142785979989682</v>
      </c>
      <c r="AE51" s="2">
        <f>[1]节奏总纲!AE51</f>
        <v>58.155157256402767</v>
      </c>
      <c r="AF51" s="2">
        <f>[1]节奏总纲!AF51</f>
        <v>61.006268532239034</v>
      </c>
      <c r="AG51" s="2">
        <f>[1]节奏总纲!AG51</f>
        <v>65.330972386106993</v>
      </c>
      <c r="AH51" s="2">
        <f>[1]节奏总纲!AH51</f>
        <v>73.948464567473962</v>
      </c>
      <c r="AL51" s="2">
        <f>[1]节奏总纲!AL51</f>
        <v>48</v>
      </c>
      <c r="AM51" s="2">
        <f>[1]节奏总纲!AM51</f>
        <v>437.90148836012787</v>
      </c>
      <c r="AN51" s="2">
        <f>[1]节奏总纲!AN51</f>
        <v>350.32119068810232</v>
      </c>
      <c r="AO51" s="2">
        <f>[1]节奏总纲!AO51</f>
        <v>262.74089301607671</v>
      </c>
      <c r="AP51" s="2">
        <f>[1]节奏总纲!AP51</f>
        <v>175.16059534405116</v>
      </c>
      <c r="AQ51" s="2">
        <f>[1]节奏总纲!AQ51</f>
        <v>87.58029767202558</v>
      </c>
      <c r="AS51" s="2">
        <f>[1]节奏总纲!AS51</f>
        <v>48</v>
      </c>
      <c r="AT51" s="2">
        <f>[1]节奏总纲!AT51</f>
        <v>60.132180183323612</v>
      </c>
      <c r="AU51" s="2">
        <f>[1]节奏总纲!AU51</f>
        <v>48.105744146658878</v>
      </c>
      <c r="AV51" s="2">
        <f>[1]节奏总纲!AV51</f>
        <v>36.079308109994173</v>
      </c>
      <c r="AW51" s="2">
        <f>[1]节奏总纲!AW51</f>
        <v>24.052872073329439</v>
      </c>
      <c r="AX51" s="2">
        <f>[1]节奏总纲!AX51</f>
        <v>12.02643603666472</v>
      </c>
      <c r="AY51" s="2"/>
      <c r="AZ51" s="2">
        <v>48</v>
      </c>
      <c r="BA51" s="2">
        <f>[1]节奏总纲!BA51</f>
        <v>33.238809018460984</v>
      </c>
      <c r="BB51" s="2">
        <f>[1]节奏总纲!BB51</f>
        <v>34.627226072894942</v>
      </c>
      <c r="BC51" s="2">
        <f>[1]节奏总纲!BC51</f>
        <v>36.526331209747774</v>
      </c>
      <c r="BD51" s="2">
        <f>[1]节奏总纲!BD51</f>
        <v>39.250296194358178</v>
      </c>
      <c r="BE51" s="2">
        <f>[1]节奏总纲!BE51</f>
        <v>43.928898311540578</v>
      </c>
      <c r="BI51" s="2">
        <v>12</v>
      </c>
      <c r="BJ51" s="2">
        <f>求节点($AL$4:$AL$83,AM$4:AM$83,('[1]功能-城建'!$BD17+'[1]功能-城建'!$BY17)/2)</f>
        <v>42.651805439624027</v>
      </c>
      <c r="BK51" s="2">
        <f>求节点($AL$4:$AL$83,AN$4:AN$83,('[1]功能-城建'!$BD17+'[1]功能-城建'!$BY17)/2)</f>
        <v>34.121444351699225</v>
      </c>
      <c r="BL51" s="2">
        <f>求节点($AL$4:$AL$83,AO$4:AO$83,('[1]功能-城建'!$BD17+'[1]功能-城建'!$BY17)/2)</f>
        <v>25.591083263774415</v>
      </c>
      <c r="BM51" s="2">
        <f>求节点($AL$4:$AL$83,AP$4:AP$83,('[1]功能-城建'!$BD17+'[1]功能-城建'!$BY17)/2)</f>
        <v>17.060722175849612</v>
      </c>
      <c r="BN51" s="2">
        <f>求节点($AL$4:$AL$83,AQ$4:AQ$83,('[1]功能-城建'!$BD17+'[1]功能-城建'!$BY17)/2)</f>
        <v>8.5303610879248062</v>
      </c>
      <c r="BR51" s="2">
        <v>48</v>
      </c>
      <c r="BS51" s="2">
        <f>'[1]功能-城建'!O53</f>
        <v>20</v>
      </c>
      <c r="BT51" s="2">
        <f>'[1]功能-城建'!P53</f>
        <v>20</v>
      </c>
      <c r="BU51" s="2">
        <f>'[1]功能-城建'!Q53</f>
        <v>20</v>
      </c>
      <c r="BV51" s="2">
        <f>'[1]功能-城建'!R53</f>
        <v>20</v>
      </c>
      <c r="BW51" s="2">
        <f t="shared" si="0"/>
        <v>80</v>
      </c>
    </row>
    <row r="52" spans="6:75" x14ac:dyDescent="0.15">
      <c r="F52" s="2">
        <f>[1]节奏总纲!F52</f>
        <v>50</v>
      </c>
      <c r="G52" s="2">
        <f>[1]节奏总纲!G52</f>
        <v>31</v>
      </c>
      <c r="I52" s="2">
        <f>[1]节奏总纲!I52</f>
        <v>50</v>
      </c>
      <c r="J52" s="2">
        <f>[1]节奏总纲!J52</f>
        <v>588.22499999999991</v>
      </c>
      <c r="K52" s="2">
        <f>[1]节奏总纲!K52</f>
        <v>1.1499999999999999</v>
      </c>
      <c r="N52" s="2">
        <f>[1]节奏总纲!N52</f>
        <v>59</v>
      </c>
      <c r="O52" s="2">
        <f>[1]节奏总纲!O52</f>
        <v>49</v>
      </c>
      <c r="P52" s="2">
        <f>[1]节奏总纲!P52</f>
        <v>28.857055729177837</v>
      </c>
      <c r="Q52" s="2">
        <f>[1]节奏总纲!Q52</f>
        <v>25.166238301415991</v>
      </c>
      <c r="R52" s="2">
        <f>[1]节奏总纲!R52</f>
        <v>20.719366013549685</v>
      </c>
      <c r="S52" s="2">
        <f>[1]节奏总纲!S52</f>
        <v>15.268268186307994</v>
      </c>
      <c r="T52" s="2">
        <f>[1]节奏总纲!T52</f>
        <v>8.5474599069824766</v>
      </c>
      <c r="V52" s="2">
        <f>[1]节奏总纲!V52</f>
        <v>49</v>
      </c>
      <c r="W52" s="2">
        <f>[1]节奏总纲!W52</f>
        <v>1.9994377037018651</v>
      </c>
      <c r="X52" s="2">
        <f>[1]节奏总纲!X52</f>
        <v>1.7410238595958489</v>
      </c>
      <c r="Y52" s="2">
        <f>[1]节奏总纲!Y52</f>
        <v>1.389938320614629</v>
      </c>
      <c r="Z52" s="2">
        <f>[1]节奏总纲!Z52</f>
        <v>0.99881572937261076</v>
      </c>
      <c r="AA52" s="2">
        <f>[1]节奏总纲!AA52</f>
        <v>0.58686192423139882</v>
      </c>
      <c r="AC52" s="2">
        <v>49</v>
      </c>
      <c r="AD52" s="2">
        <f>[1]节奏总纲!AD52</f>
        <v>56.430041330048923</v>
      </c>
      <c r="AE52" s="2">
        <f>[1]节奏总纲!AE52</f>
        <v>58.442483247955479</v>
      </c>
      <c r="AF52" s="2">
        <f>[1]节奏总纲!AF52</f>
        <v>61.289495211956165</v>
      </c>
      <c r="AG52" s="2">
        <f>[1]节奏总纲!AG52</f>
        <v>65.640268938313284</v>
      </c>
      <c r="AH52" s="2">
        <f>[1]节奏总纲!AH52</f>
        <v>74.231558509323534</v>
      </c>
      <c r="AL52" s="2">
        <f>[1]节奏总纲!AL52</f>
        <v>49</v>
      </c>
      <c r="AM52" s="2">
        <f>[1]节奏总纲!AM52</f>
        <v>507.55295278468168</v>
      </c>
      <c r="AN52" s="2">
        <f>[1]节奏总纲!AN52</f>
        <v>406.04236222774534</v>
      </c>
      <c r="AO52" s="2">
        <f>[1]节奏总纲!AO52</f>
        <v>304.53177167080901</v>
      </c>
      <c r="AP52" s="2">
        <f>[1]节奏总纲!AP52</f>
        <v>203.02118111387267</v>
      </c>
      <c r="AQ52" s="2">
        <f>[1]节奏总纲!AQ52</f>
        <v>101.51059055693634</v>
      </c>
      <c r="AS52" s="2">
        <f>[1]节奏总纲!AS52</f>
        <v>49</v>
      </c>
      <c r="AT52" s="2">
        <f>[1]节奏总纲!AT52</f>
        <v>69.651464424553808</v>
      </c>
      <c r="AU52" s="2">
        <f>[1]节奏总纲!AU52</f>
        <v>55.721171539643024</v>
      </c>
      <c r="AV52" s="2">
        <f>[1]节奏总纲!AV52</f>
        <v>41.790878654732296</v>
      </c>
      <c r="AW52" s="2">
        <f>[1]节奏总纲!AW52</f>
        <v>27.860585769821512</v>
      </c>
      <c r="AX52" s="2">
        <f>[1]节奏总纲!AX52</f>
        <v>13.930292884910756</v>
      </c>
      <c r="AY52" s="2"/>
      <c r="AZ52" s="2">
        <v>49</v>
      </c>
      <c r="BA52" s="2">
        <f>[1]节奏总纲!BA52</f>
        <v>33.363371207175248</v>
      </c>
      <c r="BB52" s="2">
        <f>[1]节奏总纲!BB52</f>
        <v>34.760359618289606</v>
      </c>
      <c r="BC52" s="2">
        <f>[1]节奏总纲!BC52</f>
        <v>36.666615757473956</v>
      </c>
      <c r="BD52" s="2">
        <f>[1]节奏总纲!BD52</f>
        <v>39.385377961140485</v>
      </c>
      <c r="BE52" s="2">
        <f>[1]节奏总纲!BE52</f>
        <v>44.067911160744309</v>
      </c>
      <c r="BI52" s="2">
        <v>13</v>
      </c>
      <c r="BJ52" s="2">
        <f>求节点($AL$4:$AL$83,AM$4:AM$83,('[1]功能-城建'!$BD18+'[1]功能-城建'!$BY18)/2)</f>
        <v>58.805465664966448</v>
      </c>
      <c r="BK52" s="2">
        <f>求节点($AL$4:$AL$83,AN$4:AN$83,('[1]功能-城建'!$BD18+'[1]功能-城建'!$BY18)/2)</f>
        <v>47.04437253197316</v>
      </c>
      <c r="BL52" s="2">
        <f>求节点($AL$4:$AL$83,AO$4:AO$83,('[1]功能-城建'!$BD18+'[1]功能-城建'!$BY18)/2)</f>
        <v>35.283279398979872</v>
      </c>
      <c r="BM52" s="2">
        <f>求节点($AL$4:$AL$83,AP$4:AP$83,('[1]功能-城建'!$BD18+'[1]功能-城建'!$BY18)/2)</f>
        <v>23.52218626598658</v>
      </c>
      <c r="BN52" s="2">
        <f>求节点($AL$4:$AL$83,AQ$4:AQ$83,('[1]功能-城建'!$BD18+'[1]功能-城建'!$BY18)/2)</f>
        <v>11.76109313299329</v>
      </c>
      <c r="BR52" s="2">
        <v>49</v>
      </c>
      <c r="BS52" s="2">
        <f>'[1]功能-城建'!O54</f>
        <v>20</v>
      </c>
      <c r="BT52" s="2">
        <f>'[1]功能-城建'!P54</f>
        <v>20</v>
      </c>
      <c r="BU52" s="2">
        <f>'[1]功能-城建'!Q54</f>
        <v>20</v>
      </c>
      <c r="BV52" s="2">
        <f>'[1]功能-城建'!R54</f>
        <v>20</v>
      </c>
      <c r="BW52" s="2">
        <f t="shared" si="0"/>
        <v>80</v>
      </c>
    </row>
    <row r="53" spans="6:75" x14ac:dyDescent="0.15">
      <c r="F53" s="2">
        <f>[1]节奏总纲!F53</f>
        <v>51</v>
      </c>
      <c r="G53" s="2">
        <f>[1]节奏总纲!G53</f>
        <v>33.296750801161366</v>
      </c>
      <c r="I53" s="2">
        <f>[1]节奏总纲!I53</f>
        <v>51</v>
      </c>
      <c r="J53" s="2">
        <f>[1]节奏总纲!J53</f>
        <v>681.65492699983838</v>
      </c>
      <c r="K53" s="2">
        <f>[1]节奏总纲!K53</f>
        <v>1.1599999999999999</v>
      </c>
      <c r="N53" s="2">
        <f>[1]节奏总纲!N53</f>
        <v>60</v>
      </c>
      <c r="O53" s="2">
        <f>[1]节奏总纲!O53</f>
        <v>50</v>
      </c>
      <c r="P53" s="2">
        <f>[1]节奏总纲!P53</f>
        <v>31</v>
      </c>
      <c r="Q53" s="2">
        <f>[1]节奏总纲!Q53</f>
        <v>27.0351</v>
      </c>
      <c r="R53" s="2">
        <f>[1]节奏总纲!R53</f>
        <v>22.205300000000001</v>
      </c>
      <c r="S53" s="2">
        <f>[1]节奏总纲!S53</f>
        <v>16.386599999999998</v>
      </c>
      <c r="T53" s="2">
        <f>[1]节奏总纲!T53</f>
        <v>9.1883999999999997</v>
      </c>
      <c r="V53" s="2">
        <f>[1]节奏总纲!V53</f>
        <v>50</v>
      </c>
      <c r="W53" s="2">
        <f>[1]节奏总纲!W53</f>
        <v>2.1429442708221629</v>
      </c>
      <c r="X53" s="2">
        <f>[1]节奏总纲!X53</f>
        <v>1.8688616985840092</v>
      </c>
      <c r="Y53" s="2">
        <f>[1]节奏总纲!Y53</f>
        <v>1.4859339864503163</v>
      </c>
      <c r="Z53" s="2">
        <f>[1]节奏总纲!Z53</f>
        <v>1.118331813692004</v>
      </c>
      <c r="AA53" s="2">
        <f>[1]节奏总纲!AA53</f>
        <v>0.64094009301752308</v>
      </c>
      <c r="AC53" s="2">
        <v>50</v>
      </c>
      <c r="AD53" s="2">
        <f>[1]节奏总纲!AD53</f>
        <v>56.717296680108156</v>
      </c>
      <c r="AE53" s="2">
        <f>[1]节奏总纲!AE53</f>
        <v>58.729809239508185</v>
      </c>
      <c r="AF53" s="2">
        <f>[1]节奏总纲!AF53</f>
        <v>61.572721891673297</v>
      </c>
      <c r="AG53" s="2">
        <f>[1]节奏总纲!AG53</f>
        <v>65.949565490519575</v>
      </c>
      <c r="AH53" s="2">
        <f>[1]节奏总纲!AH53</f>
        <v>74.51042804689898</v>
      </c>
      <c r="AL53" s="2">
        <f>[1]节奏总纲!AL53</f>
        <v>50</v>
      </c>
      <c r="AM53" s="2">
        <f>[1]节奏总纲!AM53</f>
        <v>588.22499999999991</v>
      </c>
      <c r="AN53" s="2">
        <f>[1]节奏总纲!AN53</f>
        <v>470.57999999999993</v>
      </c>
      <c r="AO53" s="2">
        <f>[1]节奏总纲!AO53</f>
        <v>352.93499999999995</v>
      </c>
      <c r="AP53" s="2">
        <f>[1]节奏总纲!AP53</f>
        <v>235.28999999999996</v>
      </c>
      <c r="AQ53" s="2">
        <f>[1]节奏总纲!AQ53</f>
        <v>117.64499999999998</v>
      </c>
      <c r="AS53" s="2">
        <f>[1]节奏总纲!AS53</f>
        <v>50</v>
      </c>
      <c r="AT53" s="2">
        <f>[1]节奏总纲!AT53</f>
        <v>80.67204721531823</v>
      </c>
      <c r="AU53" s="2">
        <f>[1]节奏总纲!AU53</f>
        <v>64.537637772254584</v>
      </c>
      <c r="AV53" s="2">
        <f>[1]节奏总纲!AV53</f>
        <v>48.403228329190938</v>
      </c>
      <c r="AW53" s="2">
        <f>[1]节奏总纲!AW53</f>
        <v>32.268818886127292</v>
      </c>
      <c r="AX53" s="2">
        <f>[1]节奏总纲!AX53</f>
        <v>16.134409443063646</v>
      </c>
      <c r="AY53" s="2"/>
      <c r="AZ53" s="2">
        <v>50</v>
      </c>
      <c r="BA53" s="2">
        <f>[1]节奏总纲!BA53</f>
        <v>33.487933395889513</v>
      </c>
      <c r="BB53" s="2">
        <f>[1]节奏总纲!BB53</f>
        <v>34.893493163684269</v>
      </c>
      <c r="BC53" s="2">
        <f>[1]节奏总纲!BC53</f>
        <v>36.806900305200131</v>
      </c>
      <c r="BD53" s="2">
        <f>[1]节奏总纲!BD53</f>
        <v>39.520459727922798</v>
      </c>
      <c r="BE53" s="2">
        <f>[1]节奏总纲!BE53</f>
        <v>44.197188392263818</v>
      </c>
      <c r="BI53" s="2">
        <v>14</v>
      </c>
      <c r="BJ53" s="2">
        <f>求节点($AL$4:$AL$83,AM$4:AM$83,('[1]功能-城建'!$BD19+'[1]功能-城建'!$BY19)/2)</f>
        <v>79.687169041131426</v>
      </c>
      <c r="BK53" s="2">
        <f>求节点($AL$4:$AL$83,AN$4:AN$83,('[1]功能-城建'!$BD19+'[1]功能-城建'!$BY19)/2)</f>
        <v>63.749735232905138</v>
      </c>
      <c r="BL53" s="2">
        <f>求节点($AL$4:$AL$83,AO$4:AO$83,('[1]功能-城建'!$BD19+'[1]功能-城建'!$BY19)/2)</f>
        <v>47.81230142467885</v>
      </c>
      <c r="BM53" s="2">
        <f>求节点($AL$4:$AL$83,AP$4:AP$83,('[1]功能-城建'!$BD19+'[1]功能-城建'!$BY19)/2)</f>
        <v>31.874867616452569</v>
      </c>
      <c r="BN53" s="2">
        <f>求节点($AL$4:$AL$83,AQ$4:AQ$83,('[1]功能-城建'!$BD19+'[1]功能-城建'!$BY19)/2)</f>
        <v>15.937433808226285</v>
      </c>
      <c r="BR53" s="2">
        <v>50</v>
      </c>
      <c r="BS53" s="2">
        <f>'[1]功能-城建'!O55</f>
        <v>20</v>
      </c>
      <c r="BT53" s="2">
        <f>'[1]功能-城建'!P55</f>
        <v>20</v>
      </c>
      <c r="BU53" s="2">
        <f>'[1]功能-城建'!Q55</f>
        <v>20</v>
      </c>
      <c r="BV53" s="2">
        <f>'[1]功能-城建'!R55</f>
        <v>20</v>
      </c>
      <c r="BW53" s="2">
        <f t="shared" si="0"/>
        <v>80</v>
      </c>
    </row>
    <row r="54" spans="6:75" x14ac:dyDescent="0.15">
      <c r="F54" s="2">
        <f>[1]节奏总纲!F54</f>
        <v>52</v>
      </c>
      <c r="G54" s="2">
        <f>[1]节奏总纲!G54</f>
        <v>35.758347359905123</v>
      </c>
      <c r="I54" s="2">
        <f>[1]节奏总纲!I54</f>
        <v>52</v>
      </c>
      <c r="J54" s="2">
        <f>[1]节奏总纲!J54</f>
        <v>789.85301886939453</v>
      </c>
      <c r="K54" s="2">
        <f>[1]节奏总纲!K54</f>
        <v>1.17</v>
      </c>
      <c r="N54" s="2">
        <f>[1]节奏总纲!N54</f>
        <v>61</v>
      </c>
      <c r="O54" s="2">
        <f>[1]节奏总纲!O54</f>
        <v>51</v>
      </c>
      <c r="P54" s="2">
        <f>[1]节奏总纲!P54</f>
        <v>33.296750801161366</v>
      </c>
      <c r="Q54" s="2">
        <f>[1]节奏总纲!Q54</f>
        <v>28.928217096048996</v>
      </c>
      <c r="R54" s="2">
        <f>[1]节奏总纲!R54</f>
        <v>23.783869097269566</v>
      </c>
      <c r="S54" s="2">
        <f>[1]节奏总纲!S54</f>
        <v>17.587343773173433</v>
      </c>
      <c r="T54" s="2">
        <f>[1]节奏总纲!T54</f>
        <v>9.8458492119034169</v>
      </c>
      <c r="V54" s="2">
        <f>[1]节奏总纲!V54</f>
        <v>51</v>
      </c>
      <c r="W54" s="2">
        <f>[1]节奏总纲!W54</f>
        <v>2.296750801161366</v>
      </c>
      <c r="X54" s="2">
        <f>[1]节奏总纲!X54</f>
        <v>1.8931170960489965</v>
      </c>
      <c r="Y54" s="2">
        <f>[1]节奏总纲!Y54</f>
        <v>1.5785690972695647</v>
      </c>
      <c r="Z54" s="2">
        <f>[1]节奏总纲!Z54</f>
        <v>1.2007437731734356</v>
      </c>
      <c r="AA54" s="2">
        <f>[1]节奏总纲!AA54</f>
        <v>0.65744921190341721</v>
      </c>
      <c r="AC54" s="2">
        <v>51</v>
      </c>
      <c r="AD54" s="2">
        <f>[1]节奏总纲!AD54</f>
        <v>57.004247194324648</v>
      </c>
      <c r="AE54" s="2">
        <f>[1]节奏总纲!AE54</f>
        <v>59.016342740868758</v>
      </c>
      <c r="AF54" s="2">
        <f>[1]节奏总纲!AF54</f>
        <v>61.855948571390428</v>
      </c>
      <c r="AG54" s="2">
        <f>[1]节奏总纲!AG54</f>
        <v>66.241691764589476</v>
      </c>
      <c r="AH54" s="2">
        <f>[1]节奏总纲!AH54</f>
        <v>74.789297584474426</v>
      </c>
      <c r="AL54" s="2">
        <f>[1]节奏总纲!AL54</f>
        <v>51</v>
      </c>
      <c r="AM54" s="2">
        <f>[1]节奏总纲!AM54</f>
        <v>681.65492699983838</v>
      </c>
      <c r="AN54" s="2">
        <f>[1]节奏总纲!AN54</f>
        <v>545.32394159987075</v>
      </c>
      <c r="AO54" s="2">
        <f>[1]节奏总纲!AO54</f>
        <v>408.99295619990301</v>
      </c>
      <c r="AP54" s="2">
        <f>[1]节奏总纲!AP54</f>
        <v>272.66197079993537</v>
      </c>
      <c r="AQ54" s="2">
        <f>[1]节奏总纲!AQ54</f>
        <v>136.33098539996769</v>
      </c>
      <c r="AS54" s="2">
        <f>[1]节奏总纲!AS54</f>
        <v>51</v>
      </c>
      <c r="AT54" s="2">
        <f>[1]节奏总纲!AT54</f>
        <v>93.429926999838472</v>
      </c>
      <c r="AU54" s="2">
        <f>[1]节奏总纲!AU54</f>
        <v>74.743941599870823</v>
      </c>
      <c r="AV54" s="2">
        <f>[1]节奏总纲!AV54</f>
        <v>56.05795619990306</v>
      </c>
      <c r="AW54" s="2">
        <f>[1]节奏总纲!AW54</f>
        <v>37.371970799935411</v>
      </c>
      <c r="AX54" s="2">
        <f>[1]节奏总纲!AX54</f>
        <v>18.685985399967706</v>
      </c>
      <c r="AZ54" s="2">
        <v>51</v>
      </c>
      <c r="BA54" s="2">
        <f>[1]节奏总纲!BA54</f>
        <v>33.612495584603778</v>
      </c>
      <c r="BB54" s="2">
        <f>[1]节奏总纲!BB54</f>
        <v>35.024397713965918</v>
      </c>
      <c r="BC54" s="2">
        <f>[1]节奏总纲!BC54</f>
        <v>36.947184852926306</v>
      </c>
      <c r="BD54" s="2">
        <f>[1]节奏总纲!BD54</f>
        <v>39.655541494705105</v>
      </c>
      <c r="BE54" s="2">
        <f>[1]节奏总纲!BE54</f>
        <v>44.326465623783335</v>
      </c>
      <c r="BI54" s="2">
        <v>15</v>
      </c>
      <c r="BJ54" s="2">
        <f>求节点($AL$4:$AL$83,AM$4:AM$83,('[1]功能-城建'!$BD20+'[1]功能-城建'!$BY20)/2)</f>
        <v>107.38436352517273</v>
      </c>
      <c r="BK54" s="2">
        <f>求节点($AL$4:$AL$83,AN$4:AN$83,('[1]功能-城建'!$BD20+'[1]功能-城建'!$BY20)/2)</f>
        <v>85.907490820138193</v>
      </c>
      <c r="BL54" s="2">
        <f>求节点($AL$4:$AL$83,AO$4:AO$83,('[1]功能-城建'!$BD20+'[1]功能-城建'!$BY20)/2)</f>
        <v>64.430618115103641</v>
      </c>
      <c r="BM54" s="2">
        <f>求节点($AL$4:$AL$83,AP$4:AP$83,('[1]功能-城建'!$BD20+'[1]功能-城建'!$BY20)/2)</f>
        <v>42.953745410069097</v>
      </c>
      <c r="BN54" s="2">
        <f>求节点($AL$4:$AL$83,AQ$4:AQ$83,('[1]功能-城建'!$BD20+'[1]功能-城建'!$BY20)/2)</f>
        <v>21.476872705034548</v>
      </c>
      <c r="BR54" s="2">
        <v>51</v>
      </c>
      <c r="BS54" s="2">
        <f>'[1]功能-城建'!O56</f>
        <v>21</v>
      </c>
      <c r="BT54" s="2">
        <f>'[1]功能-城建'!P56</f>
        <v>21</v>
      </c>
      <c r="BU54" s="2">
        <f>'[1]功能-城建'!Q56</f>
        <v>21</v>
      </c>
      <c r="BV54" s="2">
        <f>'[1]功能-城建'!R56</f>
        <v>21</v>
      </c>
      <c r="BW54" s="2">
        <f t="shared" ref="BW54:BW79" si="1">SUM(BS54:BV54)</f>
        <v>84</v>
      </c>
    </row>
    <row r="55" spans="6:75" x14ac:dyDescent="0.15">
      <c r="F55" s="2">
        <f>[1]节奏总纲!F55</f>
        <v>53</v>
      </c>
      <c r="G55" s="2">
        <f>[1]节奏总纲!G55</f>
        <v>38.396621227037308</v>
      </c>
      <c r="I55" s="2">
        <f>[1]节奏总纲!I55</f>
        <v>53</v>
      </c>
      <c r="J55" s="2">
        <f>[1]节奏总纲!J55</f>
        <v>915.14532082292135</v>
      </c>
      <c r="K55" s="2">
        <f>[1]节奏总纲!K55</f>
        <v>1.18</v>
      </c>
      <c r="N55" s="2">
        <f>[1]节奏总纲!N55</f>
        <v>62</v>
      </c>
      <c r="O55" s="2">
        <f>[1]节奏总纲!O55</f>
        <v>52</v>
      </c>
      <c r="P55" s="2">
        <f>[1]节奏总纲!P55</f>
        <v>35.758347359905123</v>
      </c>
      <c r="Q55" s="2">
        <f>[1]节奏总纲!Q55</f>
        <v>31.081155525229534</v>
      </c>
      <c r="R55" s="2">
        <f>[1]节奏总纲!R55</f>
        <v>25.606552544428059</v>
      </c>
      <c r="S55" s="2">
        <f>[1]节奏总纲!S55</f>
        <v>18.930469092333773</v>
      </c>
      <c r="T55" s="2">
        <f>[1]节奏总纲!T55</f>
        <v>10.570167479587953</v>
      </c>
      <c r="V55" s="2">
        <f>[1]节奏总纲!V55</f>
        <v>52</v>
      </c>
      <c r="W55" s="2">
        <f>[1]节奏总纲!W55</f>
        <v>2.4615965587437572</v>
      </c>
      <c r="X55" s="2">
        <f>[1]节奏总纲!X55</f>
        <v>2.1529384291805371</v>
      </c>
      <c r="Y55" s="2">
        <f>[1]节奏总纲!Y55</f>
        <v>1.822683447158493</v>
      </c>
      <c r="Z55" s="2">
        <f>[1]节奏总纲!Z55</f>
        <v>1.3431253191603396</v>
      </c>
      <c r="AA55" s="2">
        <f>[1]节奏总纲!AA55</f>
        <v>0.72431826768453611</v>
      </c>
      <c r="AC55" s="2">
        <v>52</v>
      </c>
      <c r="AD55" s="2">
        <f>[1]节奏总纲!AD55</f>
        <v>57.27226591292537</v>
      </c>
      <c r="AE55" s="2">
        <f>[1]节奏总纲!AE55</f>
        <v>59.290380144164828</v>
      </c>
      <c r="AF55" s="2">
        <f>[1]节奏总纲!AF55</f>
        <v>62.130298748930763</v>
      </c>
      <c r="AG55" s="2">
        <f>[1]节奏总纲!AG55</f>
        <v>66.530472725664353</v>
      </c>
      <c r="AH55" s="2">
        <f>[1]节奏总纲!AH55</f>
        <v>75.062532510920803</v>
      </c>
      <c r="AL55" s="2">
        <f>[1]节奏总纲!AL55</f>
        <v>52</v>
      </c>
      <c r="AM55" s="2">
        <f>[1]节奏总纲!AM55</f>
        <v>789.85301886939453</v>
      </c>
      <c r="AN55" s="2">
        <f>[1]节奏总纲!AN55</f>
        <v>631.88241509551563</v>
      </c>
      <c r="AO55" s="2">
        <f>[1]节奏总纲!AO55</f>
        <v>473.91181132163672</v>
      </c>
      <c r="AP55" s="2">
        <f>[1]节奏总纲!AP55</f>
        <v>315.94120754775781</v>
      </c>
      <c r="AQ55" s="2">
        <f>[1]节奏总纲!AQ55</f>
        <v>157.97060377387891</v>
      </c>
      <c r="AS55" s="2">
        <f>[1]节奏总纲!AS55</f>
        <v>52</v>
      </c>
      <c r="AT55" s="2">
        <f>[1]节奏总纲!AT55</f>
        <v>108.19809186955615</v>
      </c>
      <c r="AU55" s="2">
        <f>[1]节奏总纲!AU55</f>
        <v>86.558473495644876</v>
      </c>
      <c r="AV55" s="2">
        <f>[1]节奏总纲!AV55</f>
        <v>64.918855121733714</v>
      </c>
      <c r="AW55" s="2">
        <f>[1]节奏总纲!AW55</f>
        <v>43.279236747822438</v>
      </c>
      <c r="AX55" s="2">
        <f>[1]节奏总纲!AX55</f>
        <v>21.639618373911219</v>
      </c>
      <c r="AZ55" s="2">
        <v>52</v>
      </c>
      <c r="BA55" s="2">
        <f>[1]节奏总纲!BA55</f>
        <v>33.737057773318043</v>
      </c>
      <c r="BB55" s="2">
        <f>[1]节奏总纲!BB55</f>
        <v>35.146386283795508</v>
      </c>
      <c r="BC55" s="2">
        <f>[1]节奏总纲!BC55</f>
        <v>37.075448197698059</v>
      </c>
      <c r="BD55" s="2">
        <f>[1]节奏总纲!BD55</f>
        <v>39.790623261487418</v>
      </c>
      <c r="BE55" s="2">
        <f>[1]节奏总纲!BE55</f>
        <v>44.455742855302844</v>
      </c>
      <c r="BI55" s="2">
        <v>16</v>
      </c>
      <c r="BJ55" s="2">
        <f>求节点($AL$4:$AL$83,AM$4:AM$83,('[1]功能-城建'!$BD21+'[1]功能-城建'!$BY21)/2)</f>
        <v>144.60019640299879</v>
      </c>
      <c r="BK55" s="2">
        <f>求节点($AL$4:$AL$83,AN$4:AN$83,('[1]功能-城建'!$BD21+'[1]功能-城建'!$BY21)/2)</f>
        <v>115.68015712239904</v>
      </c>
      <c r="BL55" s="2">
        <f>求节点($AL$4:$AL$83,AO$4:AO$83,('[1]功能-城建'!$BD21+'[1]功能-城建'!$BY21)/2)</f>
        <v>86.760117841799257</v>
      </c>
      <c r="BM55" s="2">
        <f>求节点($AL$4:$AL$83,AP$4:AP$83,('[1]功能-城建'!$BD21+'[1]功能-城建'!$BY21)/2)</f>
        <v>57.840078561199519</v>
      </c>
      <c r="BN55" s="2">
        <f>求节点($AL$4:$AL$83,AQ$4:AQ$83,('[1]功能-城建'!$BD21+'[1]功能-城建'!$BY21)/2)</f>
        <v>28.920039280599759</v>
      </c>
      <c r="BR55" s="2">
        <v>52</v>
      </c>
      <c r="BS55" s="2">
        <f>'[1]功能-城建'!O57</f>
        <v>21</v>
      </c>
      <c r="BT55" s="2">
        <f>'[1]功能-城建'!P57</f>
        <v>21</v>
      </c>
      <c r="BU55" s="2">
        <f>'[1]功能-城建'!Q57</f>
        <v>21</v>
      </c>
      <c r="BV55" s="2">
        <f>'[1]功能-城建'!R57</f>
        <v>21</v>
      </c>
      <c r="BW55" s="2">
        <f t="shared" si="1"/>
        <v>84</v>
      </c>
    </row>
    <row r="56" spans="6:75" x14ac:dyDescent="0.15">
      <c r="F56" s="2">
        <f>[1]节奏总纲!F56</f>
        <v>54</v>
      </c>
      <c r="G56" s="2">
        <f>[1]节奏总纲!G56</f>
        <v>41.224253144732614</v>
      </c>
      <c r="I56" s="2">
        <f>[1]节奏总纲!I56</f>
        <v>54</v>
      </c>
      <c r="J56" s="2">
        <f>[1]节奏总纲!J56</f>
        <v>1060.2230944101252</v>
      </c>
      <c r="K56" s="2">
        <f>[1]节奏总纲!K56</f>
        <v>1.19</v>
      </c>
      <c r="N56" s="2">
        <f>[1]节奏总纲!N56</f>
        <v>63</v>
      </c>
      <c r="O56" s="2">
        <f>[1]节奏总纲!O56</f>
        <v>53</v>
      </c>
      <c r="P56" s="2">
        <f>[1]节奏总纲!P56</f>
        <v>38.396621227037308</v>
      </c>
      <c r="Q56" s="2">
        <f>[1]节奏总纲!Q56</f>
        <v>33.42809844025868</v>
      </c>
      <c r="R56" s="2">
        <f>[1]节奏总纲!R56</f>
        <v>27.5802930273809</v>
      </c>
      <c r="S56" s="2">
        <f>[1]节奏总纲!S56</f>
        <v>20.319491953348145</v>
      </c>
      <c r="T56" s="2">
        <f>[1]节奏总纲!T56</f>
        <v>11.338522248344118</v>
      </c>
      <c r="V56" s="2">
        <f>[1]节奏总纲!V56</f>
        <v>53</v>
      </c>
      <c r="W56" s="2">
        <f>[1]节奏总纲!W56</f>
        <v>2.6382738671321846</v>
      </c>
      <c r="X56" s="2">
        <f>[1]节奏总纲!X56</f>
        <v>2.3469429150291461</v>
      </c>
      <c r="Y56" s="2">
        <f>[1]节奏总纲!Y56</f>
        <v>1.9737404829528415</v>
      </c>
      <c r="Z56" s="2">
        <f>[1]节奏总纲!Z56</f>
        <v>1.3890228610143716</v>
      </c>
      <c r="AA56" s="2">
        <f>[1]节奏总纲!AA56</f>
        <v>0.76835476875616493</v>
      </c>
      <c r="AC56" s="2">
        <v>53</v>
      </c>
      <c r="AD56" s="2">
        <f>[1]节奏总纲!AD56</f>
        <v>57.540284631526099</v>
      </c>
      <c r="AE56" s="2">
        <f>[1]节奏总纲!AE56</f>
        <v>59.564417547460899</v>
      </c>
      <c r="AF56" s="2">
        <f>[1]节奏总纲!AF56</f>
        <v>62.395461425033538</v>
      </c>
      <c r="AG56" s="2">
        <f>[1]节奏总纲!AG56</f>
        <v>66.819253686739231</v>
      </c>
      <c r="AH56" s="2">
        <f>[1]节奏总纲!AH56</f>
        <v>75.318351032805268</v>
      </c>
      <c r="AL56" s="2">
        <f>[1]节奏总纲!AL56</f>
        <v>53</v>
      </c>
      <c r="AM56" s="2">
        <f>[1]节奏总纲!AM56</f>
        <v>915.14532082292135</v>
      </c>
      <c r="AN56" s="2">
        <f>[1]节奏总纲!AN56</f>
        <v>732.11625665833708</v>
      </c>
      <c r="AO56" s="2">
        <f>[1]节奏总纲!AO56</f>
        <v>549.08719249375281</v>
      </c>
      <c r="AP56" s="2">
        <f>[1]节奏总纲!AP56</f>
        <v>366.05812832916854</v>
      </c>
      <c r="AQ56" s="2">
        <f>[1]节奏总纲!AQ56</f>
        <v>183.02906416458427</v>
      </c>
      <c r="AS56" s="2">
        <f>[1]节奏总纲!AS56</f>
        <v>53</v>
      </c>
      <c r="AT56" s="2">
        <f>[1]节奏总纲!AT56</f>
        <v>125.29230195352682</v>
      </c>
      <c r="AU56" s="2">
        <f>[1]节奏总纲!AU56</f>
        <v>100.23384156282145</v>
      </c>
      <c r="AV56" s="2">
        <f>[1]节奏总纲!AV56</f>
        <v>75.17538117211609</v>
      </c>
      <c r="AW56" s="2">
        <f>[1]节奏总纲!AW56</f>
        <v>50.116920781410727</v>
      </c>
      <c r="AX56" s="2">
        <f>[1]节奏总纲!AX56</f>
        <v>25.058460390705363</v>
      </c>
      <c r="AZ56" s="2">
        <v>53</v>
      </c>
      <c r="BA56" s="2">
        <f>[1]节奏总纲!BA56</f>
        <v>33.861619962032307</v>
      </c>
      <c r="BB56" s="2">
        <f>[1]节奏总纲!BB56</f>
        <v>35.268374853625097</v>
      </c>
      <c r="BC56" s="2">
        <f>[1]节奏总纲!BC56</f>
        <v>37.196452985793947</v>
      </c>
      <c r="BD56" s="2">
        <f>[1]节奏总纲!BD56</f>
        <v>39.925705028269732</v>
      </c>
      <c r="BE56" s="2">
        <f>[1]节奏总纲!BE56</f>
        <v>44.585020086822361</v>
      </c>
      <c r="BI56" s="2">
        <v>17</v>
      </c>
      <c r="BJ56" s="2">
        <f>求节点($AL$4:$AL$83,AM$4:AM$83,('[1]功能-城建'!$BD22+'[1]功能-城建'!$BY22)/2)</f>
        <v>194.58873080692649</v>
      </c>
      <c r="BK56" s="2">
        <f>求节点($AL$4:$AL$83,AN$4:AN$83,('[1]功能-城建'!$BD22+'[1]功能-城建'!$BY22)/2)</f>
        <v>155.67098464554121</v>
      </c>
      <c r="BL56" s="2">
        <f>求节点($AL$4:$AL$83,AO$4:AO$83,('[1]功能-城建'!$BD22+'[1]功能-城建'!$BY22)/2)</f>
        <v>116.75323848415589</v>
      </c>
      <c r="BM56" s="2">
        <f>求节点($AL$4:$AL$83,AP$4:AP$83,('[1]功能-城建'!$BD22+'[1]功能-城建'!$BY22)/2)</f>
        <v>77.835492322770605</v>
      </c>
      <c r="BN56" s="2">
        <f>求节点($AL$4:$AL$83,AQ$4:AQ$83,('[1]功能-城建'!$BD22+'[1]功能-城建'!$BY22)/2)</f>
        <v>38.917746161385303</v>
      </c>
      <c r="BR56" s="2">
        <v>53</v>
      </c>
      <c r="BS56" s="2">
        <f>'[1]功能-城建'!O58</f>
        <v>21</v>
      </c>
      <c r="BT56" s="2">
        <f>'[1]功能-城建'!P58</f>
        <v>21</v>
      </c>
      <c r="BU56" s="2">
        <f>'[1]功能-城建'!Q58</f>
        <v>21</v>
      </c>
      <c r="BV56" s="2">
        <f>'[1]功能-城建'!R58</f>
        <v>21</v>
      </c>
      <c r="BW56" s="2">
        <f t="shared" si="1"/>
        <v>84</v>
      </c>
    </row>
    <row r="57" spans="6:75" x14ac:dyDescent="0.15">
      <c r="F57" s="2">
        <f>[1]节奏总纲!F57</f>
        <v>55</v>
      </c>
      <c r="G57" s="2">
        <f>[1]节奏总纲!G57</f>
        <v>44.254833995939045</v>
      </c>
      <c r="I57" s="2">
        <f>[1]节奏总纲!I57</f>
        <v>55</v>
      </c>
      <c r="J57" s="2">
        <f>[1]节奏总纲!J57</f>
        <v>1228.2</v>
      </c>
      <c r="K57" s="2">
        <f>[1]节奏总纲!K57</f>
        <v>1.2</v>
      </c>
      <c r="N57" s="2">
        <f>[1]节奏总纲!N57</f>
        <v>64</v>
      </c>
      <c r="O57" s="2">
        <f>[1]节奏总纲!O57</f>
        <v>54</v>
      </c>
      <c r="P57" s="2">
        <f>[1]节奏总纲!P57</f>
        <v>41.224253144732614</v>
      </c>
      <c r="Q57" s="2">
        <f>[1]节奏总纲!Q57</f>
        <v>35.947548742206841</v>
      </c>
      <c r="R57" s="2">
        <f>[1]节奏总纲!R57</f>
        <v>29.553667079458812</v>
      </c>
      <c r="S57" s="2">
        <f>[1]节奏总纲!S57</f>
        <v>21.762283235104348</v>
      </c>
      <c r="T57" s="2">
        <f>[1]节奏总纲!T57</f>
        <v>12.111685573922442</v>
      </c>
      <c r="V57" s="2">
        <f>[1]节奏总纲!V57</f>
        <v>54</v>
      </c>
      <c r="W57" s="2">
        <f>[1]节奏总纲!W57</f>
        <v>2.8276319176953066</v>
      </c>
      <c r="X57" s="2">
        <f>[1]节奏总纲!X57</f>
        <v>2.5194503019481616</v>
      </c>
      <c r="Y57" s="2">
        <f>[1]节奏总纲!Y57</f>
        <v>1.9733740520779115</v>
      </c>
      <c r="Z57" s="2">
        <f>[1]节奏总纲!Z57</f>
        <v>1.4427912817562039</v>
      </c>
      <c r="AA57" s="2">
        <f>[1]节奏总纲!AA57</f>
        <v>0.77316332557832368</v>
      </c>
      <c r="AC57" s="2">
        <v>54</v>
      </c>
      <c r="AD57" s="2">
        <f>[1]节奏总纲!AD57</f>
        <v>57.80830335012682</v>
      </c>
      <c r="AE57" s="2">
        <f>[1]节奏总纲!AE57</f>
        <v>59.838454950756969</v>
      </c>
      <c r="AF57" s="2">
        <f>[1]节奏总纲!AF57</f>
        <v>62.660624101136307</v>
      </c>
      <c r="AG57" s="2">
        <f>[1]节奏总纲!AG57</f>
        <v>67.098789255934349</v>
      </c>
      <c r="AH57" s="2">
        <f>[1]节奏总纲!AH57</f>
        <v>75.574169554689718</v>
      </c>
      <c r="AL57" s="2">
        <f>[1]节奏总纲!AL57</f>
        <v>54</v>
      </c>
      <c r="AM57" s="2">
        <f>[1]节奏总纲!AM57</f>
        <v>1060.2230944101252</v>
      </c>
      <c r="AN57" s="2">
        <f>[1]节奏总纲!AN57</f>
        <v>848.17847552810019</v>
      </c>
      <c r="AO57" s="2">
        <f>[1]节奏总纲!AO57</f>
        <v>636.13385664607506</v>
      </c>
      <c r="AP57" s="2">
        <f>[1]节奏总纲!AP57</f>
        <v>424.0892377640501</v>
      </c>
      <c r="AQ57" s="2">
        <f>[1]节奏总纲!AQ57</f>
        <v>212.04461888202505</v>
      </c>
      <c r="AS57" s="2">
        <f>[1]节奏总纲!AS57</f>
        <v>54</v>
      </c>
      <c r="AT57" s="2">
        <f>[1]节奏总纲!AT57</f>
        <v>145.07777358720386</v>
      </c>
      <c r="AU57" s="2">
        <f>[1]节奏总纲!AU57</f>
        <v>116.06221886976311</v>
      </c>
      <c r="AV57" s="2">
        <f>[1]节奏总纲!AV57</f>
        <v>87.046664152322251</v>
      </c>
      <c r="AW57" s="2">
        <f>[1]节奏总纲!AW57</f>
        <v>58.031109434881557</v>
      </c>
      <c r="AX57" s="2">
        <f>[1]节奏总纲!AX57</f>
        <v>29.015554717440779</v>
      </c>
      <c r="AZ57" s="2">
        <v>54</v>
      </c>
      <c r="BA57" s="2">
        <f>[1]节奏总纲!BA57</f>
        <v>33.986182150746572</v>
      </c>
      <c r="BB57" s="2">
        <f>[1]节奏总纲!BB57</f>
        <v>35.390363423454687</v>
      </c>
      <c r="BC57" s="2">
        <f>[1]节奏总纲!BC57</f>
        <v>37.317457773889828</v>
      </c>
      <c r="BD57" s="2">
        <f>[1]节奏总纲!BD57</f>
        <v>40.052446592012309</v>
      </c>
      <c r="BE57" s="2">
        <f>[1]节奏总纲!BE57</f>
        <v>44.71429731834187</v>
      </c>
      <c r="BI57" s="2">
        <v>18</v>
      </c>
      <c r="BJ57" s="2">
        <f>求节点($AL$4:$AL$83,AM$4:AM$83,('[1]功能-城建'!$BD23+'[1]功能-城建'!$BY23)/2)</f>
        <v>261.71171459107524</v>
      </c>
      <c r="BK57" s="2">
        <f>求节点($AL$4:$AL$83,AN$4:AN$83,('[1]功能-城建'!$BD23+'[1]功能-城建'!$BY23)/2)</f>
        <v>209.36937167286021</v>
      </c>
      <c r="BL57" s="2">
        <f>求节点($AL$4:$AL$83,AO$4:AO$83,('[1]功能-城建'!$BD23+'[1]功能-城建'!$BY23)/2)</f>
        <v>157.02702875464513</v>
      </c>
      <c r="BM57" s="2">
        <f>求节点($AL$4:$AL$83,AP$4:AP$83,('[1]功能-城建'!$BD23+'[1]功能-城建'!$BY23)/2)</f>
        <v>104.68468583643011</v>
      </c>
      <c r="BN57" s="2">
        <f>求节点($AL$4:$AL$83,AQ$4:AQ$83,('[1]功能-城建'!$BD23+'[1]功能-城建'!$BY23)/2)</f>
        <v>52.342342918215053</v>
      </c>
      <c r="BR57" s="2">
        <v>54</v>
      </c>
      <c r="BS57" s="2">
        <f>'[1]功能-城建'!O59</f>
        <v>22</v>
      </c>
      <c r="BT57" s="2">
        <f>'[1]功能-城建'!P59</f>
        <v>22</v>
      </c>
      <c r="BU57" s="2">
        <f>'[1]功能-城建'!Q59</f>
        <v>22</v>
      </c>
      <c r="BV57" s="2">
        <f>'[1]功能-城建'!R59</f>
        <v>22</v>
      </c>
      <c r="BW57" s="2">
        <f t="shared" si="1"/>
        <v>88</v>
      </c>
    </row>
    <row r="58" spans="6:75" x14ac:dyDescent="0.15">
      <c r="F58" s="2">
        <f>[1]节奏总纲!F58</f>
        <v>56</v>
      </c>
      <c r="G58" s="2">
        <f>[1]节奏总纲!G58</f>
        <v>47.502930128332721</v>
      </c>
      <c r="I58" s="2">
        <f>[1]节奏总纲!I58</f>
        <v>56</v>
      </c>
      <c r="J58" s="2">
        <f>[1]节奏总纲!J58</f>
        <v>1422.6782097755249</v>
      </c>
      <c r="K58" s="2">
        <f>[1]节奏总纲!K58</f>
        <v>1.21</v>
      </c>
      <c r="N58" s="2">
        <f>[1]节奏总纲!N58</f>
        <v>65</v>
      </c>
      <c r="O58" s="2">
        <f>[1]节奏总纲!O58</f>
        <v>55</v>
      </c>
      <c r="P58" s="2">
        <f>[1]节奏总纲!P58</f>
        <v>44.254833995939045</v>
      </c>
      <c r="Q58" s="2">
        <f>[1]节奏总纲!Q58</f>
        <v>38.53268396026413</v>
      </c>
      <c r="R58" s="2">
        <f>[1]节奏总纲!R58</f>
        <v>31.642206307096416</v>
      </c>
      <c r="S58" s="2">
        <f>[1]节奏总纲!S58</f>
        <v>23.282468165263531</v>
      </c>
      <c r="T58" s="2">
        <f>[1]节奏总纲!T58</f>
        <v>12.944538943812169</v>
      </c>
      <c r="V58" s="2">
        <f>[1]节奏总纲!V58</f>
        <v>55</v>
      </c>
      <c r="W58" s="2">
        <f>[1]节奏总纲!W58</f>
        <v>3.0305808512064303</v>
      </c>
      <c r="X58" s="2">
        <f>[1]节奏总纲!X58</f>
        <v>2.5851352180572889</v>
      </c>
      <c r="Y58" s="2">
        <f>[1]节奏总纲!Y58</f>
        <v>2.0885392276376038</v>
      </c>
      <c r="Z58" s="2">
        <f>[1]节奏总纲!Z58</f>
        <v>1.5201849301591821</v>
      </c>
      <c r="AA58" s="2">
        <f>[1]节奏总纲!AA58</f>
        <v>0.8328533698897278</v>
      </c>
      <c r="AC58" s="2">
        <v>55</v>
      </c>
      <c r="AD58" s="2">
        <f>[1]节奏总纲!AD58</f>
        <v>58.071211008105138</v>
      </c>
      <c r="AE58" s="2">
        <f>[1]节奏总纲!AE58</f>
        <v>60.102437883401088</v>
      </c>
      <c r="AF58" s="2">
        <f>[1]节奏总纲!AF58</f>
        <v>62.925786777239075</v>
      </c>
      <c r="AG58" s="2">
        <f>[1]节奏总纲!AG58</f>
        <v>67.36285691246691</v>
      </c>
      <c r="AH58" s="2">
        <f>[1]节奏总纲!AH58</f>
        <v>75.829988076574182</v>
      </c>
      <c r="AL58" s="2">
        <f>[1]节奏总纲!AL58</f>
        <v>55</v>
      </c>
      <c r="AM58" s="2">
        <f>[1]节奏总纲!AM58</f>
        <v>1228.2</v>
      </c>
      <c r="AN58" s="2">
        <f>[1]节奏总纲!AN58</f>
        <v>982.56000000000006</v>
      </c>
      <c r="AO58" s="2">
        <f>[1]节奏总纲!AO58</f>
        <v>736.92</v>
      </c>
      <c r="AP58" s="2">
        <f>[1]节奏总纲!AP58</f>
        <v>491.28000000000003</v>
      </c>
      <c r="AQ58" s="2">
        <f>[1]节奏总纲!AQ58</f>
        <v>245.64000000000001</v>
      </c>
      <c r="AS58" s="2">
        <f>[1]节奏总纲!AS58</f>
        <v>55</v>
      </c>
      <c r="AT58" s="2">
        <f>[1]节奏总纲!AT58</f>
        <v>167.97690558987483</v>
      </c>
      <c r="AU58" s="2">
        <f>[1]节奏总纲!AU58</f>
        <v>134.38152447189987</v>
      </c>
      <c r="AV58" s="2">
        <f>[1]节奏总纲!AV58</f>
        <v>100.7861433539249</v>
      </c>
      <c r="AW58" s="2">
        <f>[1]节奏总纲!AW58</f>
        <v>67.190762235949933</v>
      </c>
      <c r="AX58" s="2">
        <f>[1]节奏总纲!AX58</f>
        <v>33.595381117974966</v>
      </c>
      <c r="AZ58" s="2">
        <v>55</v>
      </c>
      <c r="BA58" s="2">
        <f>[1]节奏总纲!BA58</f>
        <v>34.09469189131628</v>
      </c>
      <c r="BB58" s="2">
        <f>[1]节奏总纲!BB58</f>
        <v>35.512351993284277</v>
      </c>
      <c r="BC58" s="2">
        <f>[1]节奏总纲!BC58</f>
        <v>37.438462561985709</v>
      </c>
      <c r="BD58" s="2">
        <f>[1]节奏总纲!BD58</f>
        <v>40.168994574261895</v>
      </c>
      <c r="BE58" s="2">
        <f>[1]节奏总纲!BE58</f>
        <v>44.843574549861387</v>
      </c>
      <c r="BI58" s="2">
        <v>19</v>
      </c>
      <c r="BJ58" s="2">
        <f>求节点($AL$4:$AL$83,AM$4:AM$83,('[1]功能-城建'!$BD24+'[1]功能-城建'!$BY24)/2)</f>
        <v>351.81421636638072</v>
      </c>
      <c r="BK58" s="2">
        <f>求节点($AL$4:$AL$83,AN$4:AN$83,('[1]功能-城建'!$BD24+'[1]功能-城建'!$BY24)/2)</f>
        <v>281.45137309310462</v>
      </c>
      <c r="BL58" s="2">
        <f>求节点($AL$4:$AL$83,AO$4:AO$83,('[1]功能-城建'!$BD24+'[1]功能-城建'!$BY24)/2)</f>
        <v>211.08852981982841</v>
      </c>
      <c r="BM58" s="2">
        <f>求节点($AL$4:$AL$83,AP$4:AP$83,('[1]功能-城建'!$BD24+'[1]功能-城建'!$BY24)/2)</f>
        <v>140.72568654655231</v>
      </c>
      <c r="BN58" s="2">
        <f>求节点($AL$4:$AL$83,AQ$4:AQ$83,('[1]功能-城建'!$BD24+'[1]功能-城建'!$BY24)/2)</f>
        <v>70.362843273276155</v>
      </c>
      <c r="BR58" s="2">
        <v>55</v>
      </c>
      <c r="BS58" s="2">
        <f>'[1]功能-城建'!O60</f>
        <v>22</v>
      </c>
      <c r="BT58" s="2">
        <f>'[1]功能-城建'!P60</f>
        <v>22</v>
      </c>
      <c r="BU58" s="2">
        <f>'[1]功能-城建'!Q60</f>
        <v>22</v>
      </c>
      <c r="BV58" s="2">
        <f>'[1]功能-城建'!R60</f>
        <v>22</v>
      </c>
      <c r="BW58" s="2">
        <f t="shared" si="1"/>
        <v>88</v>
      </c>
    </row>
    <row r="59" spans="6:75" x14ac:dyDescent="0.15">
      <c r="F59" s="2">
        <f>[1]节奏总纲!F59</f>
        <v>57</v>
      </c>
      <c r="G59" s="2">
        <f>[1]节奏总纲!G59</f>
        <v>50.984153366799077</v>
      </c>
      <c r="I59" s="2">
        <f>[1]节奏总纲!I59</f>
        <v>57</v>
      </c>
      <c r="J59" s="2">
        <f>[1]节奏总纲!J59</f>
        <v>1647.8248427703616</v>
      </c>
      <c r="K59" s="2">
        <f>[1]节奏总纲!K59</f>
        <v>1.22</v>
      </c>
      <c r="N59" s="2">
        <f>[1]节奏总纲!N59</f>
        <v>66</v>
      </c>
      <c r="O59" s="2">
        <f>[1]节奏总纲!O59</f>
        <v>56</v>
      </c>
      <c r="P59" s="2">
        <f>[1]节奏总纲!P59</f>
        <v>47.502930128332721</v>
      </c>
      <c r="Q59" s="2">
        <f>[1]节奏总纲!Q59</f>
        <v>41.275295988508304</v>
      </c>
      <c r="R59" s="2">
        <f>[1]节奏总纲!R59</f>
        <v>33.888590353552566</v>
      </c>
      <c r="S59" s="2">
        <f>[1]节奏总纲!S59</f>
        <v>24.910536559297679</v>
      </c>
      <c r="T59" s="2">
        <f>[1]节奏总纲!T59</f>
        <v>13.837603546383322</v>
      </c>
      <c r="V59" s="2">
        <f>[1]节奏总纲!V59</f>
        <v>56</v>
      </c>
      <c r="W59" s="2">
        <f>[1]节奏总纲!W59</f>
        <v>3.2480961323936768</v>
      </c>
      <c r="X59" s="2">
        <f>[1]节奏总纲!X59</f>
        <v>2.7426120282441744</v>
      </c>
      <c r="Y59" s="2">
        <f>[1]节奏总纲!Y59</f>
        <v>2.24638404645615</v>
      </c>
      <c r="Z59" s="2">
        <f>[1]节奏总纲!Z59</f>
        <v>1.6280683940341483</v>
      </c>
      <c r="AA59" s="2">
        <f>[1]节奏总纲!AA59</f>
        <v>0.89306460257115283</v>
      </c>
      <c r="AC59" s="2">
        <v>56</v>
      </c>
      <c r="AD59" s="2">
        <f>[1]节奏总纲!AD59</f>
        <v>58.321281314909029</v>
      </c>
      <c r="AE59" s="2">
        <f>[1]节奏总纲!AE59</f>
        <v>60.351982057337977</v>
      </c>
      <c r="AF59" s="2">
        <f>[1]节奏总纲!AF59</f>
        <v>63.17626763611517</v>
      </c>
      <c r="AG59" s="2">
        <f>[1]节奏总纲!AG59</f>
        <v>67.626924568999456</v>
      </c>
      <c r="AH59" s="2">
        <f>[1]节奏总纲!AH59</f>
        <v>76.086647524934079</v>
      </c>
      <c r="AL59" s="2">
        <f>[1]节奏总纲!AL59</f>
        <v>56</v>
      </c>
      <c r="AM59" s="2">
        <f>[1]节奏总纲!AM59</f>
        <v>1422.6782097755249</v>
      </c>
      <c r="AN59" s="2">
        <f>[1]节奏总纲!AN59</f>
        <v>1138.14256782042</v>
      </c>
      <c r="AO59" s="2">
        <f>[1]节奏总纲!AO59</f>
        <v>853.60692586531491</v>
      </c>
      <c r="AP59" s="2">
        <f>[1]节奏总纲!AP59</f>
        <v>569.07128391021001</v>
      </c>
      <c r="AQ59" s="2">
        <f>[1]节奏总纲!AQ59</f>
        <v>284.53564195510501</v>
      </c>
      <c r="AS59" s="2">
        <f>[1]节奏总纲!AS59</f>
        <v>56</v>
      </c>
      <c r="AT59" s="2">
        <f>[1]节奏总纲!AT59</f>
        <v>194.47820977552487</v>
      </c>
      <c r="AU59" s="2">
        <f>[1]节奏总纲!AU59</f>
        <v>155.58256782041997</v>
      </c>
      <c r="AV59" s="2">
        <f>[1]节奏总纲!AV59</f>
        <v>116.68692586531495</v>
      </c>
      <c r="AW59" s="2">
        <f>[1]节奏总纲!AW59</f>
        <v>77.791283910209984</v>
      </c>
      <c r="AX59" s="2">
        <f>[1]节奏总纲!AX59</f>
        <v>38.895641955104992</v>
      </c>
      <c r="AZ59" s="2">
        <v>56</v>
      </c>
      <c r="BA59" s="2">
        <f>[1]节奏总纲!BA59</f>
        <v>34.201198727632011</v>
      </c>
      <c r="BB59" s="2">
        <f>[1]节奏总纲!BB59</f>
        <v>35.634340563113874</v>
      </c>
      <c r="BC59" s="2">
        <f>[1]节奏总纲!BC59</f>
        <v>37.55946735008159</v>
      </c>
      <c r="BD59" s="2">
        <f>[1]节奏总纲!BD59</f>
        <v>40.28554255651148</v>
      </c>
      <c r="BE59" s="2">
        <f>[1]节奏总纲!BE59</f>
        <v>44.972851781380903</v>
      </c>
      <c r="BI59" s="2">
        <v>20</v>
      </c>
      <c r="BJ59" s="2">
        <f>求节点($AL$4:$AL$83,AM$4:AM$83,('[1]功能-城建'!$BD25+'[1]功能-城建'!$BY25)/2)</f>
        <v>507.55295278468168</v>
      </c>
      <c r="BK59" s="2">
        <f>求节点($AL$4:$AL$83,AN$4:AN$83,('[1]功能-城建'!$BD25+'[1]功能-城建'!$BY25)/2)</f>
        <v>406.04236222774534</v>
      </c>
      <c r="BL59" s="2">
        <f>求节点($AL$4:$AL$83,AO$4:AO$83,('[1]功能-城建'!$BD25+'[1]功能-城建'!$BY25)/2)</f>
        <v>304.53177167080901</v>
      </c>
      <c r="BM59" s="2">
        <f>求节点($AL$4:$AL$83,AP$4:AP$83,('[1]功能-城建'!$BD25+'[1]功能-城建'!$BY25)/2)</f>
        <v>203.02118111387267</v>
      </c>
      <c r="BN59" s="2">
        <f>求节点($AL$4:$AL$83,AQ$4:AQ$83,('[1]功能-城建'!$BD25+'[1]功能-城建'!$BY25)/2)</f>
        <v>101.51059055693634</v>
      </c>
      <c r="BR59" s="2">
        <v>56</v>
      </c>
      <c r="BS59" s="2">
        <f>'[1]功能-城建'!O61</f>
        <v>22</v>
      </c>
      <c r="BT59" s="2">
        <f>'[1]功能-城建'!P61</f>
        <v>22</v>
      </c>
      <c r="BU59" s="2">
        <f>'[1]功能-城建'!Q61</f>
        <v>22</v>
      </c>
      <c r="BV59" s="2">
        <f>'[1]功能-城建'!R61</f>
        <v>22</v>
      </c>
      <c r="BW59" s="2">
        <f t="shared" si="1"/>
        <v>88</v>
      </c>
    </row>
    <row r="60" spans="6:75" x14ac:dyDescent="0.15">
      <c r="F60" s="2">
        <f>[1]节奏总纲!F60</f>
        <v>58</v>
      </c>
      <c r="G60" s="2">
        <f>[1]节奏总纲!G60</f>
        <v>54.715236050951923</v>
      </c>
      <c r="I60" s="2">
        <f>[1]节奏总纲!I60</f>
        <v>58</v>
      </c>
      <c r="J60" s="2">
        <f>[1]节奏总纲!J60</f>
        <v>1908.4603298511749</v>
      </c>
      <c r="K60" s="2">
        <f>[1]节奏总纲!K60</f>
        <v>1.23</v>
      </c>
      <c r="N60" s="2">
        <f>[1]节奏总纲!N60</f>
        <v>67</v>
      </c>
      <c r="O60" s="2">
        <f>[1]节奏总纲!O60</f>
        <v>57</v>
      </c>
      <c r="P60" s="2">
        <f>[1]节奏总纲!P60</f>
        <v>50.984153366799077</v>
      </c>
      <c r="Q60" s="2">
        <f>[1]节奏总纲!Q60</f>
        <v>44.310327691085078</v>
      </c>
      <c r="R60" s="2">
        <f>[1]节奏总纲!R60</f>
        <v>36.316012443170983</v>
      </c>
      <c r="S60" s="2">
        <f>[1]节奏总纲!S60</f>
        <v>26.664712210835919</v>
      </c>
      <c r="T60" s="2">
        <f>[1]节奏总纲!T60</f>
        <v>14.815994968391813</v>
      </c>
      <c r="V60" s="2">
        <f>[1]节奏总纲!V60</f>
        <v>57</v>
      </c>
      <c r="W60" s="2">
        <f>[1]节奏总纲!W60</f>
        <v>3.481223238466356</v>
      </c>
      <c r="X60" s="2">
        <f>[1]节奏总纲!X60</f>
        <v>3.0350317025767737</v>
      </c>
      <c r="Y60" s="2">
        <f>[1]节奏总纲!Y60</f>
        <v>2.4274220896184175</v>
      </c>
      <c r="Z60" s="2">
        <f>[1]节奏总纲!Z60</f>
        <v>1.7541756515382403</v>
      </c>
      <c r="AA60" s="2">
        <f>[1]节奏总纲!AA60</f>
        <v>0.97839142200849061</v>
      </c>
      <c r="AC60" s="2">
        <v>57</v>
      </c>
      <c r="AD60" s="2">
        <f>[1]节奏总纲!AD60</f>
        <v>58.571351621712921</v>
      </c>
      <c r="AE60" s="2">
        <f>[1]节奏总纲!AE60</f>
        <v>60.60152623127486</v>
      </c>
      <c r="AF60" s="2">
        <f>[1]节奏总纲!AF60</f>
        <v>63.421042351541736</v>
      </c>
      <c r="AG60" s="2">
        <f>[1]节奏总纲!AG60</f>
        <v>67.890992225532017</v>
      </c>
      <c r="AH60" s="2">
        <f>[1]节奏总纲!AH60</f>
        <v>76.344973133357612</v>
      </c>
      <c r="AL60" s="2">
        <f>[1]节奏总纲!AL60</f>
        <v>57</v>
      </c>
      <c r="AM60" s="2">
        <f>[1]节奏总纲!AM60</f>
        <v>1647.8248427703616</v>
      </c>
      <c r="AN60" s="2">
        <f>[1]节奏总纲!AN60</f>
        <v>1318.2598742162893</v>
      </c>
      <c r="AO60" s="2">
        <f>[1]节奏总纲!AO60</f>
        <v>988.69490566221691</v>
      </c>
      <c r="AP60" s="2">
        <f>[1]节奏总纲!AP60</f>
        <v>659.12993710814465</v>
      </c>
      <c r="AQ60" s="2">
        <f>[1]节奏总纲!AQ60</f>
        <v>329.56496855407232</v>
      </c>
      <c r="AS60" s="2">
        <f>[1]节奏总纲!AS60</f>
        <v>57</v>
      </c>
      <c r="AT60" s="2">
        <f>[1]节奏总纲!AT60</f>
        <v>225.14663299483664</v>
      </c>
      <c r="AU60" s="2">
        <f>[1]节奏总纲!AU60</f>
        <v>180.11730639586926</v>
      </c>
      <c r="AV60" s="2">
        <f>[1]节奏总纲!AV60</f>
        <v>135.087979796902</v>
      </c>
      <c r="AW60" s="2">
        <f>[1]节奏总纲!AW60</f>
        <v>90.058653197934632</v>
      </c>
      <c r="AX60" s="2">
        <f>[1]节奏总纲!AX60</f>
        <v>45.029326598967316</v>
      </c>
      <c r="AZ60" s="2">
        <v>57</v>
      </c>
      <c r="BA60" s="2">
        <f>[1]节奏总纲!BA60</f>
        <v>34.307705563947749</v>
      </c>
      <c r="BB60" s="2">
        <f>[1]节奏总纲!BB60</f>
        <v>35.756329132943463</v>
      </c>
      <c r="BC60" s="2">
        <f>[1]节奏总纲!BC60</f>
        <v>37.680472138177478</v>
      </c>
      <c r="BD60" s="2">
        <f>[1]节奏总纲!BD60</f>
        <v>40.402090538761065</v>
      </c>
      <c r="BE60" s="2">
        <f>[1]节奏总纲!BE60</f>
        <v>45.088151688727308</v>
      </c>
      <c r="BI60" s="2">
        <v>21</v>
      </c>
      <c r="BJ60" s="2">
        <f>求节点($AL$4:$AL$83,AM$4:AM$83,('[1]功能-城建'!$BD26+'[1]功能-城建'!$BY26)/2)</f>
        <v>681.65492699983838</v>
      </c>
      <c r="BK60" s="2">
        <f>求节点($AL$4:$AL$83,AN$4:AN$83,('[1]功能-城建'!$BD26+'[1]功能-城建'!$BY26)/2)</f>
        <v>545.32394159987075</v>
      </c>
      <c r="BL60" s="2">
        <f>求节点($AL$4:$AL$83,AO$4:AO$83,('[1]功能-城建'!$BD26+'[1]功能-城建'!$BY26)/2)</f>
        <v>408.99295619990301</v>
      </c>
      <c r="BM60" s="2">
        <f>求节点($AL$4:$AL$83,AP$4:AP$83,('[1]功能-城建'!$BD26+'[1]功能-城建'!$BY26)/2)</f>
        <v>272.66197079993537</v>
      </c>
      <c r="BN60" s="2">
        <f>求节点($AL$4:$AL$83,AQ$4:AQ$83,('[1]功能-城建'!$BD26+'[1]功能-城建'!$BY26)/2)</f>
        <v>136.33098539996769</v>
      </c>
      <c r="BR60" s="2">
        <v>57</v>
      </c>
      <c r="BS60" s="2">
        <f>'[1]功能-城建'!O62</f>
        <v>23</v>
      </c>
      <c r="BT60" s="2">
        <f>'[1]功能-城建'!P62</f>
        <v>23</v>
      </c>
      <c r="BU60" s="2">
        <f>'[1]功能-城建'!Q62</f>
        <v>23</v>
      </c>
      <c r="BV60" s="2">
        <f>'[1]功能-城建'!R62</f>
        <v>23</v>
      </c>
      <c r="BW60" s="2">
        <f t="shared" si="1"/>
        <v>92</v>
      </c>
    </row>
    <row r="61" spans="6:75" x14ac:dyDescent="0.15">
      <c r="F61" s="2">
        <f>[1]节奏总纲!F61</f>
        <v>59</v>
      </c>
      <c r="G61" s="2">
        <f>[1]节奏总纲!G61</f>
        <v>58.714111458355703</v>
      </c>
      <c r="I61" s="2">
        <f>[1]节奏总纲!I61</f>
        <v>59</v>
      </c>
      <c r="J61" s="2">
        <f>[1]节奏总纲!J61</f>
        <v>2210.1605665017755</v>
      </c>
      <c r="K61" s="2">
        <f>[1]节奏总纲!K61</f>
        <v>1.24</v>
      </c>
      <c r="N61" s="2">
        <f>[1]节奏总纲!N61</f>
        <v>68</v>
      </c>
      <c r="O61" s="2">
        <f>[1]节奏总纲!O61</f>
        <v>58</v>
      </c>
      <c r="P61" s="2">
        <f>[1]节奏总纲!P61</f>
        <v>54.715236050951923</v>
      </c>
      <c r="Q61" s="2">
        <f>[1]节奏总纲!Q61</f>
        <v>47.459995750595695</v>
      </c>
      <c r="R61" s="2">
        <f>[1]节奏总纲!R61</f>
        <v>38.913475879437009</v>
      </c>
      <c r="S61" s="2">
        <f>[1]节奏总纲!S61</f>
        <v>28.572296265807093</v>
      </c>
      <c r="T61" s="2">
        <f>[1]节奏总纲!T61</f>
        <v>15.856475407565867</v>
      </c>
      <c r="V61" s="2">
        <f>[1]节奏总纲!V61</f>
        <v>58</v>
      </c>
      <c r="W61" s="2">
        <f>[1]节奏总纲!W61</f>
        <v>3.7310826841528453</v>
      </c>
      <c r="X61" s="2">
        <f>[1]节奏总纲!X61</f>
        <v>3.149668059510617</v>
      </c>
      <c r="Y61" s="2">
        <f>[1]节奏总纲!Y61</f>
        <v>2.5974634362660254</v>
      </c>
      <c r="Z61" s="2">
        <f>[1]节奏总纲!Z61</f>
        <v>1.9075840549711742</v>
      </c>
      <c r="AA61" s="2">
        <f>[1]节奏总纲!AA61</f>
        <v>1.0404804391740541</v>
      </c>
      <c r="AC61" s="2">
        <v>58</v>
      </c>
      <c r="AD61" s="2">
        <f>[1]节奏总纲!AD61</f>
        <v>58.821421928516813</v>
      </c>
      <c r="AE61" s="2">
        <f>[1]节奏总纲!AE61</f>
        <v>60.851070405211743</v>
      </c>
      <c r="AF61" s="2">
        <f>[1]节奏总纲!AF61</f>
        <v>63.665817066968295</v>
      </c>
      <c r="AG61" s="2">
        <f>[1]节奏总纲!AG61</f>
        <v>68.142437172458173</v>
      </c>
      <c r="AH61" s="2">
        <f>[1]节奏总纲!AH61</f>
        <v>76.60329874178116</v>
      </c>
      <c r="AL61" s="2">
        <f>[1]节奏总纲!AL61</f>
        <v>58</v>
      </c>
      <c r="AM61" s="2">
        <f>[1]节奏总纲!AM61</f>
        <v>1908.4603298511749</v>
      </c>
      <c r="AN61" s="2">
        <f>[1]节奏总纲!AN61</f>
        <v>1526.7682638809401</v>
      </c>
      <c r="AO61" s="2">
        <f>[1]节奏总纲!AO61</f>
        <v>1145.0761979107049</v>
      </c>
      <c r="AP61" s="2">
        <f>[1]节奏总纲!AP61</f>
        <v>763.38413194047007</v>
      </c>
      <c r="AQ61" s="2">
        <f>[1]节奏总纲!AQ61</f>
        <v>381.69206597023503</v>
      </c>
      <c r="AS61" s="2">
        <f>[1]节奏总纲!AS61</f>
        <v>58</v>
      </c>
      <c r="AT61" s="2">
        <f>[1]节奏总纲!AT61</f>
        <v>260.63548708081339</v>
      </c>
      <c r="AU61" s="2">
        <f>[1]节奏总纲!AU61</f>
        <v>208.50838966465085</v>
      </c>
      <c r="AV61" s="2">
        <f>[1]节奏总纲!AV61</f>
        <v>156.38129224848797</v>
      </c>
      <c r="AW61" s="2">
        <f>[1]节奏总纲!AW61</f>
        <v>104.25419483232542</v>
      </c>
      <c r="AX61" s="2">
        <f>[1]节奏总纲!AX61</f>
        <v>52.127097416162712</v>
      </c>
      <c r="AZ61" s="2">
        <v>58</v>
      </c>
      <c r="BA61" s="2">
        <f>[1]节奏总纲!BA61</f>
        <v>34.41421240026348</v>
      </c>
      <c r="BB61" s="2">
        <f>[1]节奏总纲!BB61</f>
        <v>35.878317702773053</v>
      </c>
      <c r="BC61" s="2">
        <f>[1]节奏总纲!BC61</f>
        <v>37.801476926273359</v>
      </c>
      <c r="BD61" s="2">
        <f>[1]节奏总纲!BD61</f>
        <v>40.518638521010644</v>
      </c>
      <c r="BE61" s="2">
        <f>[1]节奏总纲!BE61</f>
        <v>45.199736104837825</v>
      </c>
      <c r="BI61" s="2">
        <v>22</v>
      </c>
      <c r="BJ61" s="2">
        <f>求节点($AL$4:$AL$83,AM$4:AM$83,('[1]功能-城建'!$BD27+'[1]功能-城建'!$BY27)/2)</f>
        <v>852.49916984615788</v>
      </c>
      <c r="BK61" s="2">
        <f>求节点($AL$4:$AL$83,AN$4:AN$83,('[1]功能-城建'!$BD27+'[1]功能-城建'!$BY27)/2)</f>
        <v>681.99933587692635</v>
      </c>
      <c r="BL61" s="2">
        <f>求节点($AL$4:$AL$83,AO$4:AO$83,('[1]功能-城建'!$BD27+'[1]功能-城建'!$BY27)/2)</f>
        <v>511.49950190769476</v>
      </c>
      <c r="BM61" s="2">
        <f>求节点($AL$4:$AL$83,AP$4:AP$83,('[1]功能-城建'!$BD27+'[1]功能-城建'!$BY27)/2)</f>
        <v>340.99966793846318</v>
      </c>
      <c r="BN61" s="2">
        <f>求节点($AL$4:$AL$83,AQ$4:AQ$83,('[1]功能-城建'!$BD27+'[1]功能-城建'!$BY27)/2)</f>
        <v>170.49983396923159</v>
      </c>
      <c r="BR61" s="2">
        <v>58</v>
      </c>
      <c r="BS61" s="2">
        <f>'[1]功能-城建'!O63</f>
        <v>23</v>
      </c>
      <c r="BT61" s="2">
        <f>'[1]功能-城建'!P63</f>
        <v>23</v>
      </c>
      <c r="BU61" s="2">
        <f>'[1]功能-城建'!Q63</f>
        <v>23</v>
      </c>
      <c r="BV61" s="2">
        <f>'[1]功能-城建'!R63</f>
        <v>23</v>
      </c>
      <c r="BW61" s="2">
        <f t="shared" si="1"/>
        <v>92</v>
      </c>
    </row>
    <row r="62" spans="6:75" x14ac:dyDescent="0.15">
      <c r="F62" s="2">
        <f>[1]节奏总纲!F62</f>
        <v>60</v>
      </c>
      <c r="G62" s="2">
        <f>[1]节奏总纲!G62</f>
        <v>63</v>
      </c>
      <c r="I62" s="2">
        <f>[1]节奏总纲!I62</f>
        <v>60</v>
      </c>
      <c r="J62" s="2">
        <f>[1]节奏总纲!J62</f>
        <v>2559.375</v>
      </c>
      <c r="K62" s="2">
        <f>[1]节奏总纲!K62</f>
        <v>1.25</v>
      </c>
      <c r="N62" s="2">
        <f>[1]节奏总纲!N62</f>
        <v>69</v>
      </c>
      <c r="O62" s="2">
        <f>[1]节奏总纲!O62</f>
        <v>59</v>
      </c>
      <c r="P62" s="2">
        <f>[1]节奏总纲!P62</f>
        <v>58.714111458355703</v>
      </c>
      <c r="Q62" s="2">
        <f>[1]节奏总纲!Q62</f>
        <v>50.940363101269412</v>
      </c>
      <c r="R62" s="2">
        <f>[1]节奏总纲!R62</f>
        <v>41.728119013453394</v>
      </c>
      <c r="S62" s="2">
        <f>[1]节奏总纲!S62</f>
        <v>30.607666303240826</v>
      </c>
      <c r="T62" s="2">
        <f>[1]节奏总纲!T62</f>
        <v>17.003606678339814</v>
      </c>
      <c r="V62" s="2">
        <f>[1]节奏总纲!V62</f>
        <v>59</v>
      </c>
      <c r="W62" s="2">
        <f>[1]节奏总纲!W62</f>
        <v>3.99887540740378</v>
      </c>
      <c r="X62" s="2">
        <f>[1]节奏总纲!X62</f>
        <v>3.4803673506737169</v>
      </c>
      <c r="Y62" s="2">
        <f>[1]节奏总纲!Y62</f>
        <v>2.8146431340163858</v>
      </c>
      <c r="Z62" s="2">
        <f>[1]节奏总纲!Z62</f>
        <v>2.0353700374337329</v>
      </c>
      <c r="AA62" s="2">
        <f>[1]节奏总纲!AA62</f>
        <v>1.1471312707739472</v>
      </c>
      <c r="AC62" s="2">
        <v>59</v>
      </c>
      <c r="AD62" s="2">
        <f>[1]节奏总纲!AD62</f>
        <v>59.066704614192936</v>
      </c>
      <c r="AE62" s="2">
        <f>[1]节奏总纲!AE62</f>
        <v>61.094954819415335</v>
      </c>
      <c r="AF62" s="2">
        <f>[1]节奏总纲!AF62</f>
        <v>63.91059178239486</v>
      </c>
      <c r="AG62" s="2">
        <f>[1]节奏总纲!AG62</f>
        <v>68.385008299388929</v>
      </c>
      <c r="AH62" s="2">
        <f>[1]节奏总纲!AH62</f>
        <v>76.861624350204693</v>
      </c>
      <c r="AL62" s="2">
        <f>[1]节奏总纲!AL62</f>
        <v>59</v>
      </c>
      <c r="AM62" s="2">
        <f>[1]节奏总纲!AM62</f>
        <v>2210.1605665017755</v>
      </c>
      <c r="AN62" s="2">
        <f>[1]节奏总纲!AN62</f>
        <v>1768.1284532014206</v>
      </c>
      <c r="AO62" s="2">
        <f>[1]节奏总纲!AO62</f>
        <v>1326.0963399010652</v>
      </c>
      <c r="AP62" s="2">
        <f>[1]节奏总纲!AP62</f>
        <v>884.0642266007103</v>
      </c>
      <c r="AQ62" s="2">
        <f>[1]节奏总纲!AQ62</f>
        <v>442.03211330035515</v>
      </c>
      <c r="AS62" s="2">
        <f>[1]节奏总纲!AS62</f>
        <v>59</v>
      </c>
      <c r="AT62" s="2">
        <f>[1]节奏总纲!AT62</f>
        <v>301.70023665060057</v>
      </c>
      <c r="AU62" s="2">
        <f>[1]节奏总纲!AU62</f>
        <v>241.36018932048046</v>
      </c>
      <c r="AV62" s="2">
        <f>[1]节奏总纲!AV62</f>
        <v>181.02014199036034</v>
      </c>
      <c r="AW62" s="2">
        <f>[1]节奏总纲!AW62</f>
        <v>120.68009466024023</v>
      </c>
      <c r="AX62" s="2">
        <f>[1]节奏总纲!AX62</f>
        <v>60.340047330120115</v>
      </c>
      <c r="AZ62" s="2">
        <v>59</v>
      </c>
      <c r="BA62" s="2">
        <f>[1]节奏总纲!BA62</f>
        <v>34.520719236579211</v>
      </c>
      <c r="BB62" s="2">
        <f>[1]节奏总纲!BB62</f>
        <v>36.000264155774609</v>
      </c>
      <c r="BC62" s="2">
        <f>[1]节奏总纲!BC62</f>
        <v>37.922481714369241</v>
      </c>
      <c r="BD62" s="2">
        <f>[1]节奏总纲!BD62</f>
        <v>40.635186503260229</v>
      </c>
      <c r="BE62" s="2">
        <f>[1]节奏总纲!BE62</f>
        <v>45.31132052094835</v>
      </c>
      <c r="BI62" s="2">
        <v>23</v>
      </c>
      <c r="BJ62" s="2">
        <f>求节点($AL$4:$AL$83,AM$4:AM$83,('[1]功能-城建'!$BD28+'[1]功能-城建'!$BY28)/2)</f>
        <v>1144.2115472050627</v>
      </c>
      <c r="BK62" s="2">
        <f>求节点($AL$4:$AL$83,AN$4:AN$83,('[1]功能-城建'!$BD28+'[1]功能-城建'!$BY28)/2)</f>
        <v>915.36923776405013</v>
      </c>
      <c r="BL62" s="2">
        <f>求节点($AL$4:$AL$83,AO$4:AO$83,('[1]功能-城建'!$BD28+'[1]功能-城建'!$BY28)/2)</f>
        <v>686.52692832303751</v>
      </c>
      <c r="BM62" s="2">
        <f>求节点($AL$4:$AL$83,AP$4:AP$83,('[1]功能-城建'!$BD28+'[1]功能-城建'!$BY28)/2)</f>
        <v>457.68461888202506</v>
      </c>
      <c r="BN62" s="2">
        <f>求节点($AL$4:$AL$83,AQ$4:AQ$83,('[1]功能-城建'!$BD28+'[1]功能-城建'!$BY28)/2)</f>
        <v>228.84230944101253</v>
      </c>
      <c r="BR62" s="2">
        <v>59</v>
      </c>
      <c r="BS62" s="2">
        <f>'[1]功能-城建'!O64</f>
        <v>23</v>
      </c>
      <c r="BT62" s="2">
        <f>'[1]功能-城建'!P64</f>
        <v>23</v>
      </c>
      <c r="BU62" s="2">
        <f>'[1]功能-城建'!Q64</f>
        <v>23</v>
      </c>
      <c r="BV62" s="2">
        <f>'[1]功能-城建'!R64</f>
        <v>23</v>
      </c>
      <c r="BW62" s="2">
        <f t="shared" si="1"/>
        <v>92</v>
      </c>
    </row>
    <row r="63" spans="6:75" x14ac:dyDescent="0.15">
      <c r="F63" s="2">
        <f>[1]节奏总纲!F63</f>
        <v>61</v>
      </c>
      <c r="G63" s="2">
        <f>[1]节奏总纲!G63</f>
        <v>67.593501602322732</v>
      </c>
      <c r="I63" s="2">
        <f>[1]节奏总纲!I63</f>
        <v>61</v>
      </c>
      <c r="J63" s="2">
        <f>[1]节奏总纲!J63</f>
        <v>2963.5631311027469</v>
      </c>
      <c r="K63" s="2">
        <f>[1]节奏总纲!K63</f>
        <v>1.26</v>
      </c>
      <c r="N63" s="2">
        <f>[1]节奏总纲!N63</f>
        <v>70</v>
      </c>
      <c r="O63" s="2">
        <f>[1]节奏总纲!O63</f>
        <v>60</v>
      </c>
      <c r="P63" s="2">
        <f>[1]节奏总纲!P63</f>
        <v>63</v>
      </c>
      <c r="Q63" s="2">
        <f>[1]节奏总纲!Q63</f>
        <v>54.589500000000001</v>
      </c>
      <c r="R63" s="2">
        <f>[1]节奏总纲!R63</f>
        <v>44.717399999999998</v>
      </c>
      <c r="S63" s="2">
        <f>[1]节奏总纲!S63</f>
        <v>32.810400000000001</v>
      </c>
      <c r="T63" s="2">
        <f>[1]节奏总纲!T63</f>
        <v>18.276300000000003</v>
      </c>
      <c r="V63" s="2">
        <f>[1]节奏总纲!V63</f>
        <v>60</v>
      </c>
      <c r="W63" s="2">
        <f>[1]节奏总纲!W63</f>
        <v>4.2858885416442973</v>
      </c>
      <c r="X63" s="2">
        <f>[1]节奏总纲!X63</f>
        <v>3.649136898730589</v>
      </c>
      <c r="Y63" s="2">
        <f>[1]节奏总纲!Y63</f>
        <v>2.9892809865466035</v>
      </c>
      <c r="Z63" s="2">
        <f>[1]节奏总纲!Z63</f>
        <v>2.2027336967591751</v>
      </c>
      <c r="AA63" s="2">
        <f>[1]节奏总纲!AA63</f>
        <v>1.2726933216601886</v>
      </c>
      <c r="AC63" s="2">
        <v>60</v>
      </c>
      <c r="AD63" s="2">
        <f>[1]节奏总纲!AD63</f>
        <v>59.300028460644697</v>
      </c>
      <c r="AE63" s="2">
        <f>[1]节奏总纲!AE63</f>
        <v>61.330461663183208</v>
      </c>
      <c r="AF63" s="2">
        <f>[1]节奏总纲!AF63</f>
        <v>64.14304723627319</v>
      </c>
      <c r="AG63" s="2">
        <f>[1]节奏总纲!AG63</f>
        <v>68.627579426319684</v>
      </c>
      <c r="AH63" s="2">
        <f>[1]节奏总纲!AH63</f>
        <v>77.112805903056142</v>
      </c>
      <c r="AL63" s="2">
        <f>[1]节奏总纲!AL63</f>
        <v>60</v>
      </c>
      <c r="AM63" s="2">
        <f>[1]节奏总纲!AM63</f>
        <v>2559.375</v>
      </c>
      <c r="AN63" s="2">
        <f>[1]节奏总纲!AN63</f>
        <v>2047.5</v>
      </c>
      <c r="AO63" s="2">
        <f>[1]节奏总纲!AO63</f>
        <v>1535.625</v>
      </c>
      <c r="AP63" s="2">
        <f>[1]节奏总纲!AP63</f>
        <v>1023.75</v>
      </c>
      <c r="AQ63" s="2">
        <f>[1]节奏总纲!AQ63</f>
        <v>511.875</v>
      </c>
      <c r="AS63" s="2">
        <f>[1]节奏总纲!AS63</f>
        <v>60</v>
      </c>
      <c r="AT63" s="2">
        <f>[1]节奏总纲!AT63</f>
        <v>349.21443349822448</v>
      </c>
      <c r="AU63" s="2">
        <f>[1]节奏总纲!AU63</f>
        <v>279.3715467985794</v>
      </c>
      <c r="AV63" s="2">
        <f>[1]节奏总纲!AV63</f>
        <v>209.52866009893478</v>
      </c>
      <c r="AW63" s="2">
        <f>[1]节奏总纲!AW63</f>
        <v>139.6857733992897</v>
      </c>
      <c r="AX63" s="2">
        <f>[1]节奏总纲!AX63</f>
        <v>69.842886699644851</v>
      </c>
      <c r="AZ63" s="2">
        <v>60</v>
      </c>
      <c r="BA63" s="2">
        <f>[1]节奏总纲!BA63</f>
        <v>34.627226072894942</v>
      </c>
      <c r="BB63" s="2">
        <f>[1]节奏总纲!BB63</f>
        <v>36.105477566569242</v>
      </c>
      <c r="BC63" s="2">
        <f>[1]节奏总纲!BC63</f>
        <v>38.037513426486328</v>
      </c>
      <c r="BD63" s="2">
        <f>[1]节奏总纲!BD63</f>
        <v>40.751734485509814</v>
      </c>
      <c r="BE63" s="2">
        <f>[1]节奏总纲!BE63</f>
        <v>45.422904937058867</v>
      </c>
      <c r="BI63" s="2">
        <v>24</v>
      </c>
      <c r="BJ63" s="2">
        <f>求节点($AL$4:$AL$83,AM$4:AM$83,('[1]功能-城建'!$BD29+'[1]功能-城建'!$BY29)/2)</f>
        <v>1535.2515262729432</v>
      </c>
      <c r="BK63" s="2">
        <f>求节点($AL$4:$AL$83,AN$4:AN$83,('[1]功能-城建'!$BD29+'[1]功能-城建'!$BY29)/2)</f>
        <v>1228.2012210183548</v>
      </c>
      <c r="BL63" s="2">
        <f>求节点($AL$4:$AL$83,AO$4:AO$83,('[1]功能-城建'!$BD29+'[1]功能-城建'!$BY29)/2)</f>
        <v>921.15091576376585</v>
      </c>
      <c r="BM63" s="2">
        <f>求节点($AL$4:$AL$83,AP$4:AP$83,('[1]功能-城建'!$BD29+'[1]功能-城建'!$BY29)/2)</f>
        <v>614.10061050917739</v>
      </c>
      <c r="BN63" s="2">
        <f>求节点($AL$4:$AL$83,AQ$4:AQ$83,('[1]功能-城建'!$BD29+'[1]功能-城建'!$BY29)/2)</f>
        <v>307.05030525458869</v>
      </c>
      <c r="BR63" s="2">
        <v>60</v>
      </c>
      <c r="BS63" s="2">
        <f>'[1]功能-城建'!O65</f>
        <v>24</v>
      </c>
      <c r="BT63" s="2">
        <f>'[1]功能-城建'!P65</f>
        <v>24</v>
      </c>
      <c r="BU63" s="2">
        <f>'[1]功能-城建'!Q65</f>
        <v>24</v>
      </c>
      <c r="BV63" s="2">
        <f>'[1]功能-城建'!R65</f>
        <v>24</v>
      </c>
      <c r="BW63" s="2">
        <f t="shared" si="1"/>
        <v>96</v>
      </c>
    </row>
    <row r="64" spans="6:75" x14ac:dyDescent="0.15">
      <c r="F64" s="2">
        <f>[1]节奏总纲!F64</f>
        <v>62</v>
      </c>
      <c r="G64" s="2">
        <f>[1]节奏总纲!G64</f>
        <v>72.516694719810218</v>
      </c>
      <c r="I64" s="2">
        <f>[1]节奏总纲!I64</f>
        <v>62</v>
      </c>
      <c r="J64" s="2">
        <f>[1]节奏总纲!J64</f>
        <v>3431.3522956038646</v>
      </c>
      <c r="K64" s="2">
        <f>[1]节奏总纲!K64</f>
        <v>1.27</v>
      </c>
      <c r="N64" s="2">
        <f>[1]节奏总纲!N64</f>
        <v>71</v>
      </c>
      <c r="O64" s="2">
        <f>[1]节奏总纲!O64</f>
        <v>61</v>
      </c>
      <c r="P64" s="2">
        <f>[1]节奏总纲!P64</f>
        <v>67.593501602322732</v>
      </c>
      <c r="Q64" s="2">
        <f>[1]节奏总纲!Q64</f>
        <v>58.596806539053574</v>
      </c>
      <c r="R64" s="2">
        <f>[1]节奏总纲!R64</f>
        <v>47.977867437328676</v>
      </c>
      <c r="S64" s="2">
        <f>[1]节奏总纲!S64</f>
        <v>35.229733035130607</v>
      </c>
      <c r="T64" s="2">
        <f>[1]节奏总纲!T64</f>
        <v>19.602115464673592</v>
      </c>
      <c r="V64" s="2">
        <f>[1]节奏总纲!V64</f>
        <v>61</v>
      </c>
      <c r="W64" s="2">
        <f>[1]节奏总纲!W64</f>
        <v>4.593501602322732</v>
      </c>
      <c r="X64" s="2">
        <f>[1]节奏总纲!X64</f>
        <v>4.0073065390535731</v>
      </c>
      <c r="Y64" s="2">
        <f>[1]节奏总纲!Y64</f>
        <v>3.2604674373286784</v>
      </c>
      <c r="Z64" s="2">
        <f>[1]节奏总纲!Z64</f>
        <v>2.4193330351306059</v>
      </c>
      <c r="AA64" s="2">
        <f>[1]节奏总纲!AA64</f>
        <v>1.3258154646735889</v>
      </c>
      <c r="AC64" s="2">
        <v>61</v>
      </c>
      <c r="AD64" s="2">
        <f>[1]节奏总纲!AD64</f>
        <v>59.533352307096465</v>
      </c>
      <c r="AE64" s="2">
        <f>[1]节奏总纲!AE64</f>
        <v>61.56596850695108</v>
      </c>
      <c r="AF64" s="2">
        <f>[1]节奏总纲!AF64</f>
        <v>64.368413367596901</v>
      </c>
      <c r="AG64" s="2">
        <f>[1]节奏总纲!AG64</f>
        <v>68.870150553250454</v>
      </c>
      <c r="AH64" s="2">
        <f>[1]节奏总纲!AH64</f>
        <v>77.355745991356301</v>
      </c>
      <c r="AL64" s="2">
        <f>[1]节奏总纲!AL64</f>
        <v>61</v>
      </c>
      <c r="AM64" s="2">
        <f>[1]节奏总纲!AM64</f>
        <v>2963.5631311027469</v>
      </c>
      <c r="AN64" s="2">
        <f>[1]节奏总纲!AN64</f>
        <v>2370.8505048821976</v>
      </c>
      <c r="AO64" s="2">
        <f>[1]节奏总纲!AO64</f>
        <v>1778.1378786616481</v>
      </c>
      <c r="AP64" s="2">
        <f>[1]节奏总纲!AP64</f>
        <v>1185.4252524410988</v>
      </c>
      <c r="AQ64" s="2">
        <f>[1]节奏总纲!AQ64</f>
        <v>592.7126262205494</v>
      </c>
      <c r="AS64" s="2">
        <f>[1]节奏总纲!AS64</f>
        <v>61</v>
      </c>
      <c r="AT64" s="2">
        <f>[1]节奏总纲!AT64</f>
        <v>404.18813110274687</v>
      </c>
      <c r="AU64" s="2">
        <f>[1]节奏总纲!AU64</f>
        <v>323.35050488219758</v>
      </c>
      <c r="AV64" s="2">
        <f>[1]节奏总纲!AV64</f>
        <v>242.51287866164807</v>
      </c>
      <c r="AW64" s="2">
        <f>[1]节奏总纲!AW64</f>
        <v>161.67525244109879</v>
      </c>
      <c r="AX64" s="2">
        <f>[1]节奏总纲!AX64</f>
        <v>80.837626220549396</v>
      </c>
      <c r="AZ64" s="2">
        <v>61</v>
      </c>
      <c r="BA64" s="2">
        <f>[1]节奏总纲!BA64</f>
        <v>34.733732909210673</v>
      </c>
      <c r="BB64" s="2">
        <f>[1]节奏总纲!BB64</f>
        <v>36.210690977363875</v>
      </c>
      <c r="BC64" s="2">
        <f>[1]节奏总纲!BC64</f>
        <v>38.14189763688286</v>
      </c>
      <c r="BD64" s="2">
        <f>[1]节奏总纲!BD64</f>
        <v>40.8682824677594</v>
      </c>
      <c r="BE64" s="2">
        <f>[1]节奏总纲!BE64</f>
        <v>45.534489353169384</v>
      </c>
      <c r="BI64" s="2">
        <v>25</v>
      </c>
      <c r="BJ64" s="2">
        <f>求节点($AL$4:$AL$83,AM$4:AM$83,('[1]功能-城建'!$BD30+'[1]功能-城建'!$BY30)/2)</f>
        <v>2059.3104481764753</v>
      </c>
      <c r="BK64" s="2">
        <f>求节点($AL$4:$AL$83,AN$4:AN$83,('[1]功能-城建'!$BD30+'[1]功能-城建'!$BY30)/2)</f>
        <v>1647.4483585411804</v>
      </c>
      <c r="BL64" s="2">
        <f>求节点($AL$4:$AL$83,AO$4:AO$83,('[1]功能-城建'!$BD30+'[1]功能-城建'!$BY30)/2)</f>
        <v>1235.5862689058849</v>
      </c>
      <c r="BM64" s="2">
        <f>求节点($AL$4:$AL$83,AP$4:AP$83,('[1]功能-城建'!$BD30+'[1]功能-城建'!$BY30)/2)</f>
        <v>823.72417927059018</v>
      </c>
      <c r="BN64" s="2">
        <f>求节点($AL$4:$AL$83,AQ$4:AQ$83,('[1]功能-城建'!$BD30+'[1]功能-城建'!$BY30)/2)</f>
        <v>411.86208963529509</v>
      </c>
      <c r="BR64" s="2">
        <v>61</v>
      </c>
      <c r="BS64" s="2">
        <f>'[1]功能-城建'!O66</f>
        <v>24</v>
      </c>
      <c r="BT64" s="2">
        <f>'[1]功能-城建'!P66</f>
        <v>24</v>
      </c>
      <c r="BU64" s="2">
        <f>'[1]功能-城建'!Q66</f>
        <v>24</v>
      </c>
      <c r="BV64" s="2">
        <f>'[1]功能-城建'!R66</f>
        <v>24</v>
      </c>
      <c r="BW64" s="2">
        <f t="shared" si="1"/>
        <v>96</v>
      </c>
    </row>
    <row r="65" spans="6:75" x14ac:dyDescent="0.15">
      <c r="F65" s="2">
        <f>[1]节奏总纲!F65</f>
        <v>63</v>
      </c>
      <c r="G65" s="2">
        <f>[1]节奏总纲!G65</f>
        <v>77.793242454074615</v>
      </c>
      <c r="I65" s="2">
        <f>[1]节奏总纲!I65</f>
        <v>63</v>
      </c>
      <c r="J65" s="2">
        <f>[1]节奏总纲!J65</f>
        <v>3972.7200361130153</v>
      </c>
      <c r="K65" s="2">
        <f>[1]节奏总纲!K65</f>
        <v>1.28</v>
      </c>
      <c r="N65" s="2">
        <f>[1]节奏总纲!N65</f>
        <v>72</v>
      </c>
      <c r="O65" s="2">
        <f>[1]节奏总纲!O65</f>
        <v>62</v>
      </c>
      <c r="P65" s="2">
        <f>[1]节奏总纲!P65</f>
        <v>72.516694719810218</v>
      </c>
      <c r="Q65" s="2">
        <f>[1]节奏总纲!Q65</f>
        <v>62.842967644187539</v>
      </c>
      <c r="R65" s="2">
        <f>[1]节奏总纲!R65</f>
        <v>51.5086082594812</v>
      </c>
      <c r="S65" s="2">
        <f>[1]节奏总纲!S65</f>
        <v>37.846462974268952</v>
      </c>
      <c r="T65" s="2">
        <f>[1]节奏总纲!T65</f>
        <v>21.124113171880715</v>
      </c>
      <c r="V65" s="2">
        <f>[1]节奏总纲!V65</f>
        <v>62</v>
      </c>
      <c r="W65" s="2">
        <f>[1]节奏总纲!W65</f>
        <v>4.9231931174874859</v>
      </c>
      <c r="X65" s="2">
        <f>[1]节奏总纲!X65</f>
        <v>4.2461611051339645</v>
      </c>
      <c r="Y65" s="2">
        <f>[1]节奏总纲!Y65</f>
        <v>3.5307408221525236</v>
      </c>
      <c r="Z65" s="2">
        <f>[1]节奏总纲!Z65</f>
        <v>2.6167299391383452</v>
      </c>
      <c r="AA65" s="2">
        <f>[1]节奏总纲!AA65</f>
        <v>1.5219977072071238</v>
      </c>
      <c r="AC65" s="2">
        <v>62</v>
      </c>
      <c r="AD65" s="2">
        <f>[1]节奏总纲!AD65</f>
        <v>59.766676153548232</v>
      </c>
      <c r="AE65" s="2">
        <f>[1]节奏总纲!AE65</f>
        <v>61.801475350718952</v>
      </c>
      <c r="AF65" s="2">
        <f>[1]节奏总纲!AF65</f>
        <v>64.593779498920611</v>
      </c>
      <c r="AG65" s="2">
        <f>[1]节奏总纲!AG65</f>
        <v>69.105843627521551</v>
      </c>
      <c r="AH65" s="2">
        <f>[1]节奏总纲!AH65</f>
        <v>77.59868607965646</v>
      </c>
      <c r="AL65" s="2">
        <f>[1]节奏总纲!AL65</f>
        <v>62</v>
      </c>
      <c r="AM65" s="2">
        <f>[1]节奏总纲!AM65</f>
        <v>3431.3522956038646</v>
      </c>
      <c r="AN65" s="2">
        <f>[1]节奏总纲!AN65</f>
        <v>2745.081836483092</v>
      </c>
      <c r="AO65" s="2">
        <f>[1]节奏总纲!AO65</f>
        <v>2058.8113773623186</v>
      </c>
      <c r="AP65" s="2">
        <f>[1]节奏总纲!AP65</f>
        <v>1372.540918241546</v>
      </c>
      <c r="AQ65" s="2">
        <f>[1]节奏总纲!AQ65</f>
        <v>686.27045912077301</v>
      </c>
      <c r="AS65" s="2">
        <f>[1]节奏总纲!AS65</f>
        <v>62</v>
      </c>
      <c r="AT65" s="2">
        <f>[1]节奏总纲!AT65</f>
        <v>467.78916450111774</v>
      </c>
      <c r="AU65" s="2">
        <f>[1]节奏总纲!AU65</f>
        <v>374.23133160089446</v>
      </c>
      <c r="AV65" s="2">
        <f>[1]节奏总纲!AV65</f>
        <v>280.67349870067051</v>
      </c>
      <c r="AW65" s="2">
        <f>[1]节奏总纲!AW65</f>
        <v>187.11566580044723</v>
      </c>
      <c r="AX65" s="2">
        <f>[1]节奏总纲!AX65</f>
        <v>93.557832900223616</v>
      </c>
      <c r="AZ65" s="2">
        <v>62</v>
      </c>
      <c r="BA65" s="2">
        <f>[1]节奏总纲!BA65</f>
        <v>34.840239745526404</v>
      </c>
      <c r="BB65" s="2">
        <f>[1]节奏总纲!BB65</f>
        <v>36.315904388158508</v>
      </c>
      <c r="BC65" s="2">
        <f>[1]节奏总纲!BC65</f>
        <v>38.246281847279398</v>
      </c>
      <c r="BD65" s="2">
        <f>[1]节奏总纲!BD65</f>
        <v>40.984830450008978</v>
      </c>
      <c r="BE65" s="2">
        <f>[1]节奏总纲!BE65</f>
        <v>45.646073769279901</v>
      </c>
      <c r="BI65" s="2">
        <v>26</v>
      </c>
      <c r="BJ65" s="2">
        <f>求节点($AL$4:$AL$83,AM$4:AM$83,('[1]功能-城建'!$BD31+'[1]功能-城建'!$BY31)/2)</f>
        <v>2761.4690655513732</v>
      </c>
      <c r="BK65" s="2">
        <f>求节点($AL$4:$AL$83,AN$4:AN$83,('[1]功能-城建'!$BD31+'[1]功能-城建'!$BY31)/2)</f>
        <v>2209.1752524410986</v>
      </c>
      <c r="BL65" s="2">
        <f>求节点($AL$4:$AL$83,AO$4:AO$83,('[1]功能-城建'!$BD31+'[1]功能-城建'!$BY31)/2)</f>
        <v>1656.8814393308239</v>
      </c>
      <c r="BM65" s="2">
        <f>求节点($AL$4:$AL$83,AP$4:AP$83,('[1]功能-城建'!$BD31+'[1]功能-城建'!$BY31)/2)</f>
        <v>1104.5876262205493</v>
      </c>
      <c r="BN65" s="2">
        <f>求节点($AL$4:$AL$83,AQ$4:AQ$83,('[1]功能-城建'!$BD31+'[1]功能-城建'!$BY31)/2)</f>
        <v>552.29381311027464</v>
      </c>
      <c r="BR65" s="2">
        <v>62</v>
      </c>
      <c r="BS65" s="2">
        <f>'[1]功能-城建'!O67</f>
        <v>24</v>
      </c>
      <c r="BT65" s="2">
        <f>'[1]功能-城建'!P67</f>
        <v>24</v>
      </c>
      <c r="BU65" s="2">
        <f>'[1]功能-城建'!Q67</f>
        <v>24</v>
      </c>
      <c r="BV65" s="2">
        <f>'[1]功能-城建'!R67</f>
        <v>24</v>
      </c>
      <c r="BW65" s="2">
        <f t="shared" si="1"/>
        <v>96</v>
      </c>
    </row>
    <row r="66" spans="6:75" x14ac:dyDescent="0.15">
      <c r="F66" s="2">
        <f>[1]节奏总纲!F66</f>
        <v>64</v>
      </c>
      <c r="G66" s="2">
        <f>[1]节奏总纲!G66</f>
        <v>83.4485062894652</v>
      </c>
      <c r="I66" s="2">
        <f>[1]节奏总纲!I66</f>
        <v>64</v>
      </c>
      <c r="J66" s="2">
        <f>[1]节奏总纲!J66</f>
        <v>4599.2048883665893</v>
      </c>
      <c r="K66" s="2">
        <f>[1]节奏总纲!K66</f>
        <v>1.29</v>
      </c>
      <c r="N66" s="2">
        <f>[1]节奏总纲!N66</f>
        <v>73</v>
      </c>
      <c r="O66" s="2">
        <f>[1]节奏总纲!O66</f>
        <v>63</v>
      </c>
      <c r="P66" s="2">
        <f>[1]节奏总纲!P66</f>
        <v>77.793242454074615</v>
      </c>
      <c r="Q66" s="2">
        <f>[1]节奏总纲!Q66</f>
        <v>67.470079180418907</v>
      </c>
      <c r="R66" s="2">
        <f>[1]节奏总纲!R66</f>
        <v>55.27987808786542</v>
      </c>
      <c r="S66" s="2">
        <f>[1]节奏总纲!S66</f>
        <v>40.678086479235617</v>
      </c>
      <c r="T66" s="2">
        <f>[1]节奏总纲!T66</f>
        <v>22.700068148098975</v>
      </c>
      <c r="V66" s="2">
        <f>[1]节奏总纲!V66</f>
        <v>63</v>
      </c>
      <c r="W66" s="2">
        <f>[1]节奏总纲!W66</f>
        <v>5.2765477342643976</v>
      </c>
      <c r="X66" s="2">
        <f>[1]节奏总纲!X66</f>
        <v>4.6271115362313679</v>
      </c>
      <c r="Y66" s="2">
        <f>[1]节奏总纲!Y66</f>
        <v>3.7712698283842201</v>
      </c>
      <c r="Z66" s="2">
        <f>[1]节奏总纲!Z66</f>
        <v>2.8316235049666645</v>
      </c>
      <c r="AA66" s="2">
        <f>[1]节奏总纲!AA66</f>
        <v>1.5759549762182594</v>
      </c>
      <c r="AC66" s="2">
        <v>63</v>
      </c>
      <c r="AD66" s="2">
        <f>[1]节奏总纲!AD66</f>
        <v>60</v>
      </c>
      <c r="AE66" s="2">
        <f>[1]节奏总纲!AE66</f>
        <v>62.033937447710706</v>
      </c>
      <c r="AF66" s="2">
        <f>[1]节奏总纲!AF66</f>
        <v>64.819145630244321</v>
      </c>
      <c r="AG66" s="2">
        <f>[1]节奏总纲!AG66</f>
        <v>69.333613546893503</v>
      </c>
      <c r="AH66" s="2">
        <f>[1]节奏总纲!AH66</f>
        <v>77.841626167956619</v>
      </c>
      <c r="AL66" s="2">
        <f>[1]节奏总纲!AL66</f>
        <v>63</v>
      </c>
      <c r="AM66" s="2">
        <f>[1]节奏总纲!AM66</f>
        <v>3972.7200361130153</v>
      </c>
      <c r="AN66" s="2">
        <f>[1]节奏总纲!AN66</f>
        <v>3178.1760288904125</v>
      </c>
      <c r="AO66" s="2">
        <f>[1]节奏总纲!AO66</f>
        <v>2383.6320216678091</v>
      </c>
      <c r="AP66" s="2">
        <f>[1]节奏总纲!AP66</f>
        <v>1589.0880144452062</v>
      </c>
      <c r="AQ66" s="2">
        <f>[1]节奏总纲!AQ66</f>
        <v>794.54400722260311</v>
      </c>
      <c r="AS66" s="2">
        <f>[1]节奏总纲!AS66</f>
        <v>63</v>
      </c>
      <c r="AT66" s="2">
        <f>[1]节奏总纲!AT66</f>
        <v>541.36774050915074</v>
      </c>
      <c r="AU66" s="2">
        <f>[1]节奏总纲!AU66</f>
        <v>433.09419240732041</v>
      </c>
      <c r="AV66" s="2">
        <f>[1]节奏总纲!AV66</f>
        <v>324.82064430549053</v>
      </c>
      <c r="AW66" s="2">
        <f>[1]节奏总纲!AW66</f>
        <v>216.5470962036602</v>
      </c>
      <c r="AX66" s="2">
        <f>[1]节奏总纲!AX66</f>
        <v>108.2735481018301</v>
      </c>
      <c r="AZ66" s="2">
        <v>63</v>
      </c>
      <c r="BA66" s="2">
        <f>[1]节奏总纲!BA66</f>
        <v>34.946746581842135</v>
      </c>
      <c r="BB66" s="2">
        <f>[1]节奏总纲!BB66</f>
        <v>36.421117798953141</v>
      </c>
      <c r="BC66" s="2">
        <f>[1]节奏总纲!BC66</f>
        <v>38.35066605767593</v>
      </c>
      <c r="BD66" s="2">
        <f>[1]节奏总纲!BD66</f>
        <v>41.087476216725996</v>
      </c>
      <c r="BE66" s="2">
        <f>[1]节奏总纲!BE66</f>
        <v>45.757658185390426</v>
      </c>
      <c r="BI66" s="2">
        <v>27</v>
      </c>
      <c r="BJ66" s="2">
        <f>求节点($AL$4:$AL$83,AM$4:AM$83,('[1]功能-城建'!$BD32+'[1]功能-城建'!$BY32)/2)</f>
        <v>3702.0361658584397</v>
      </c>
      <c r="BK66" s="2">
        <f>求节点($AL$4:$AL$83,AN$4:AN$83,('[1]功能-城建'!$BD32+'[1]功能-城建'!$BY32)/2)</f>
        <v>2961.6289326867523</v>
      </c>
      <c r="BL66" s="2">
        <f>求节点($AL$4:$AL$83,AO$4:AO$83,('[1]功能-城建'!$BD32+'[1]功能-城建'!$BY32)/2)</f>
        <v>2221.2216995150638</v>
      </c>
      <c r="BM66" s="2">
        <f>求节点($AL$4:$AL$83,AP$4:AP$83,('[1]功能-城建'!$BD32+'[1]功能-城建'!$BY32)/2)</f>
        <v>1480.8144663433761</v>
      </c>
      <c r="BN66" s="2">
        <f>求节点($AL$4:$AL$83,AQ$4:AQ$83,('[1]功能-城建'!$BD32+'[1]功能-城建'!$BY32)/2)</f>
        <v>740.40723317168806</v>
      </c>
      <c r="BR66" s="2">
        <v>63</v>
      </c>
      <c r="BS66" s="2">
        <f>'[1]功能-城建'!O68</f>
        <v>25</v>
      </c>
      <c r="BT66" s="2">
        <f>'[1]功能-城建'!P68</f>
        <v>25</v>
      </c>
      <c r="BU66" s="2">
        <f>'[1]功能-城建'!Q68</f>
        <v>25</v>
      </c>
      <c r="BV66" s="2">
        <f>'[1]功能-城建'!R68</f>
        <v>25</v>
      </c>
      <c r="BW66" s="2">
        <f t="shared" si="1"/>
        <v>100</v>
      </c>
    </row>
    <row r="67" spans="6:75" x14ac:dyDescent="0.15">
      <c r="F67" s="2">
        <f>[1]节奏总纲!F67</f>
        <v>65</v>
      </c>
      <c r="G67" s="2">
        <f>[1]节奏总纲!G67</f>
        <v>89.509667991878061</v>
      </c>
      <c r="I67" s="2">
        <f>[1]节奏总纲!I67</f>
        <v>65</v>
      </c>
      <c r="J67" s="2">
        <f>[1]节奏总纲!J67</f>
        <v>5324.1500000000005</v>
      </c>
      <c r="K67" s="2">
        <f>[1]节奏总纲!K67</f>
        <v>1.3</v>
      </c>
      <c r="N67" s="2">
        <f>[1]节奏总纲!N67</f>
        <v>74</v>
      </c>
      <c r="O67" s="2">
        <f>[1]节奏总纲!O67</f>
        <v>64</v>
      </c>
      <c r="P67" s="2">
        <f>[1]节奏总纲!P67</f>
        <v>83.4485062894652</v>
      </c>
      <c r="Q67" s="2">
        <f>[1]节奏总纲!Q67</f>
        <v>72.399924056740005</v>
      </c>
      <c r="R67" s="2">
        <f>[1]节奏总纲!R67</f>
        <v>59.365267374325548</v>
      </c>
      <c r="S67" s="2">
        <f>[1]节奏总纲!S67</f>
        <v>43.718672445050821</v>
      </c>
      <c r="T67" s="2">
        <f>[1]节奏总纲!T67</f>
        <v>24.341929284637001</v>
      </c>
      <c r="V67" s="2">
        <f>[1]节奏总纲!V67</f>
        <v>64</v>
      </c>
      <c r="W67" s="2">
        <f>[1]节奏总纲!W67</f>
        <v>5.6552638353905849</v>
      </c>
      <c r="X67" s="2">
        <f>[1]节奏总纲!X67</f>
        <v>4.9298448763210985</v>
      </c>
      <c r="Y67" s="2">
        <f>[1]节奏总纲!Y67</f>
        <v>4.0853892864601278</v>
      </c>
      <c r="Z67" s="2">
        <f>[1]节奏总纲!Z67</f>
        <v>3.0405859658152039</v>
      </c>
      <c r="AA67" s="2">
        <f>[1]节奏总纲!AA67</f>
        <v>1.6418611365380258</v>
      </c>
      <c r="AC67" s="2">
        <v>64</v>
      </c>
      <c r="AD67" s="2">
        <f>[1]节奏总纲!AD67</f>
        <v>60.217698846451768</v>
      </c>
      <c r="AE67" s="2">
        <f>[1]节奏总纲!AE67</f>
        <v>62.250054995811666</v>
      </c>
      <c r="AF67" s="2">
        <f>[1]节奏总纲!AF67</f>
        <v>65.042129882798193</v>
      </c>
      <c r="AG67" s="2">
        <f>[1]节奏总纲!AG67</f>
        <v>69.56138346626544</v>
      </c>
      <c r="AH67" s="2">
        <f>[1]节奏总纲!AH67</f>
        <v>78.077870469399883</v>
      </c>
      <c r="AL67" s="2">
        <f>[1]节奏总纲!AL67</f>
        <v>64</v>
      </c>
      <c r="AM67" s="2">
        <f>[1]节奏总纲!AM67</f>
        <v>4599.2048883665893</v>
      </c>
      <c r="AN67" s="2">
        <f>[1]节奏总纲!AN67</f>
        <v>3679.3639106932715</v>
      </c>
      <c r="AO67" s="2">
        <f>[1]节奏总纲!AO67</f>
        <v>2759.5229330199536</v>
      </c>
      <c r="AP67" s="2">
        <f>[1]节奏总纲!AP67</f>
        <v>1839.6819553466357</v>
      </c>
      <c r="AQ67" s="2">
        <f>[1]节奏总纲!AQ67</f>
        <v>919.84097767331787</v>
      </c>
      <c r="AS67" s="2">
        <f>[1]节奏总纲!AS67</f>
        <v>64</v>
      </c>
      <c r="AT67" s="2">
        <f>[1]节奏总纲!AT67</f>
        <v>626.48485225357399</v>
      </c>
      <c r="AU67" s="2">
        <f>[1]节奏总纲!AU67</f>
        <v>501.18788180285901</v>
      </c>
      <c r="AV67" s="2">
        <f>[1]节奏总纲!AV67</f>
        <v>375.89091135214449</v>
      </c>
      <c r="AW67" s="2">
        <f>[1]节奏总纲!AW67</f>
        <v>250.59394090142951</v>
      </c>
      <c r="AX67" s="2">
        <f>[1]节奏总纲!AX67</f>
        <v>125.29697045071475</v>
      </c>
      <c r="AZ67" s="2">
        <v>64</v>
      </c>
      <c r="BA67" s="2">
        <f>[1]节奏总纲!BA67</f>
        <v>35.048795427931836</v>
      </c>
      <c r="BB67" s="2">
        <f>[1]节奏总纲!BB67</f>
        <v>36.526331209747774</v>
      </c>
      <c r="BC67" s="2">
        <f>[1]节奏总纲!BC67</f>
        <v>38.455050268072462</v>
      </c>
      <c r="BD67" s="2">
        <f>[1]节奏总纲!BD67</f>
        <v>41.188041754455355</v>
      </c>
      <c r="BE67" s="2">
        <f>[1]节奏总纲!BE67</f>
        <v>45.869242601500943</v>
      </c>
      <c r="BI67" s="2">
        <v>28</v>
      </c>
      <c r="BJ67" s="2">
        <f>求节点($AL$4:$AL$83,AM$4:AM$83,('[1]功能-城建'!$BD33+'[1]功能-城建'!$BY33)/2)</f>
        <v>4961.6774441832949</v>
      </c>
      <c r="BK67" s="2">
        <f>求节点($AL$4:$AL$83,AN$4:AN$83,('[1]功能-城建'!$BD33+'[1]功能-城建'!$BY33)/2)</f>
        <v>3969.341955346636</v>
      </c>
      <c r="BL67" s="2">
        <f>求节点($AL$4:$AL$83,AO$4:AO$83,('[1]功能-城建'!$BD33+'[1]功能-城建'!$BY33)/2)</f>
        <v>2977.0064665099771</v>
      </c>
      <c r="BM67" s="2">
        <f>求节点($AL$4:$AL$83,AP$4:AP$83,('[1]功能-城建'!$BD33+'[1]功能-城建'!$BY33)/2)</f>
        <v>1984.670977673318</v>
      </c>
      <c r="BN67" s="2">
        <f>求节点($AL$4:$AL$83,AQ$4:AQ$83,('[1]功能-城建'!$BD33+'[1]功能-城建'!$BY33)/2)</f>
        <v>992.33548883665901</v>
      </c>
      <c r="BR67" s="2">
        <v>64</v>
      </c>
      <c r="BS67" s="2">
        <f>'[1]功能-城建'!O69</f>
        <v>25</v>
      </c>
      <c r="BT67" s="2">
        <f>'[1]功能-城建'!P69</f>
        <v>25</v>
      </c>
      <c r="BU67" s="2">
        <f>'[1]功能-城建'!Q69</f>
        <v>25</v>
      </c>
      <c r="BV67" s="2">
        <f>'[1]功能-城建'!R69</f>
        <v>25</v>
      </c>
      <c r="BW67" s="2">
        <f t="shared" si="1"/>
        <v>100</v>
      </c>
    </row>
    <row r="68" spans="6:75" x14ac:dyDescent="0.15">
      <c r="F68" s="2">
        <f>[1]节奏总纲!F68</f>
        <v>66</v>
      </c>
      <c r="G68" s="2">
        <f>[1]节奏总纲!G68</f>
        <v>96.005860256665443</v>
      </c>
      <c r="I68" s="2">
        <f>[1]节奏总纲!I68</f>
        <v>66</v>
      </c>
      <c r="J68" s="2">
        <f>[1]节奏总纲!J68</f>
        <v>6162.9846853088866</v>
      </c>
      <c r="K68" s="2">
        <f>[1]节奏总纲!K68</f>
        <v>1.31</v>
      </c>
      <c r="N68" s="2">
        <f>[1]节奏总纲!N68</f>
        <v>75</v>
      </c>
      <c r="O68" s="2">
        <f>[1]节奏总纲!O68</f>
        <v>65</v>
      </c>
      <c r="P68" s="2">
        <f>[1]节奏总纲!P68</f>
        <v>89.509667991878061</v>
      </c>
      <c r="Q68" s="2">
        <f>[1]节奏总纲!Q68</f>
        <v>77.64963698295422</v>
      </c>
      <c r="R68" s="2">
        <f>[1]节奏总纲!R68</f>
        <v>63.802491344610679</v>
      </c>
      <c r="S68" s="2">
        <f>[1]节奏总纲!S68</f>
        <v>46.929918928141667</v>
      </c>
      <c r="T68" s="2">
        <f>[1]节奏总纲!T68</f>
        <v>25.993607584841389</v>
      </c>
      <c r="V68" s="2">
        <f>[1]节奏总纲!V68</f>
        <v>65</v>
      </c>
      <c r="W68" s="2">
        <f>[1]节奏总纲!W68</f>
        <v>6.0611617024128606</v>
      </c>
      <c r="X68" s="2">
        <f>[1]节奏总纲!X68</f>
        <v>5.2497129262142153</v>
      </c>
      <c r="Y68" s="2">
        <f>[1]节奏总纲!Y68</f>
        <v>4.4372239702851317</v>
      </c>
      <c r="Z68" s="2">
        <f>[1]节奏总纲!Z68</f>
        <v>3.2112464830908465</v>
      </c>
      <c r="AA68" s="2">
        <f>[1]节奏总纲!AA68</f>
        <v>1.651678300204388</v>
      </c>
      <c r="AC68" s="2">
        <v>65</v>
      </c>
      <c r="AD68" s="2">
        <f>[1]节奏总纲!AD68</f>
        <v>60.435397692903535</v>
      </c>
      <c r="AE68" s="2">
        <f>[1]节奏总纲!AE68</f>
        <v>62.466172543912634</v>
      </c>
      <c r="AF68" s="2">
        <f>[1]节奏总纲!AF68</f>
        <v>65.255436396961542</v>
      </c>
      <c r="AG68" s="2">
        <f>[1]节奏总纲!AG68</f>
        <v>69.789153385637391</v>
      </c>
      <c r="AH68" s="2">
        <f>[1]节奏总纲!AH68</f>
        <v>78.301575047908599</v>
      </c>
      <c r="AL68" s="2">
        <f>[1]节奏总纲!AL68</f>
        <v>65</v>
      </c>
      <c r="AM68" s="2">
        <f>[1]节奏总纲!AM68</f>
        <v>5324.1500000000005</v>
      </c>
      <c r="AN68" s="2">
        <f>[1]节奏总纲!AN68</f>
        <v>4259.3200000000006</v>
      </c>
      <c r="AO68" s="2">
        <f>[1]节奏总纲!AO68</f>
        <v>3194.4900000000002</v>
      </c>
      <c r="AP68" s="2">
        <f>[1]节奏总纲!AP68</f>
        <v>2129.6600000000003</v>
      </c>
      <c r="AQ68" s="2">
        <f>[1]节奏总纲!AQ68</f>
        <v>1064.8300000000002</v>
      </c>
      <c r="AS68" s="2">
        <f>[1]节奏总纲!AS68</f>
        <v>65</v>
      </c>
      <c r="AT68" s="2">
        <f>[1]节奏总纲!AT68</f>
        <v>724.94511163341122</v>
      </c>
      <c r="AU68" s="2">
        <f>[1]节奏总纲!AU68</f>
        <v>579.95608930672915</v>
      </c>
      <c r="AV68" s="2">
        <f>[1]节奏总纲!AV68</f>
        <v>434.96706698004664</v>
      </c>
      <c r="AW68" s="2">
        <f>[1]节奏总纲!AW68</f>
        <v>289.97804465336458</v>
      </c>
      <c r="AX68" s="2">
        <f>[1]节奏总纲!AX68</f>
        <v>144.98902232668229</v>
      </c>
      <c r="AZ68" s="2">
        <v>65</v>
      </c>
      <c r="BA68" s="2">
        <f>[1]节奏总纲!BA68</f>
        <v>35.146386283795508</v>
      </c>
      <c r="BB68" s="2">
        <f>[1]节奏总纲!BB68</f>
        <v>36.631544620542407</v>
      </c>
      <c r="BC68" s="2">
        <f>[1]节奏总纲!BC68</f>
        <v>38.559434478468994</v>
      </c>
      <c r="BD68" s="2">
        <f>[1]节奏总纲!BD68</f>
        <v>41.288607292184714</v>
      </c>
      <c r="BE68" s="2">
        <f>[1]节奏总纲!BE68</f>
        <v>45.98082701761146</v>
      </c>
      <c r="BI68" s="2">
        <v>29</v>
      </c>
      <c r="BJ68" s="2">
        <f>求节点($AL$4:$AL$83,AM$4:AM$83,('[1]功能-城建'!$BD34+'[1]功能-城建'!$BY34)/2)</f>
        <v>6648.2672483214528</v>
      </c>
      <c r="BK68" s="2">
        <f>求节点($AL$4:$AL$83,AN$4:AN$83,('[1]功能-城建'!$BD34+'[1]功能-城建'!$BY34)/2)</f>
        <v>5318.613798657163</v>
      </c>
      <c r="BL68" s="2">
        <f>求节点($AL$4:$AL$83,AO$4:AO$83,('[1]功能-城建'!$BD34+'[1]功能-城建'!$BY34)/2)</f>
        <v>3988.9603489928713</v>
      </c>
      <c r="BM68" s="2">
        <f>求节点($AL$4:$AL$83,AP$4:AP$83,('[1]功能-城建'!$BD34+'[1]功能-城建'!$BY34)/2)</f>
        <v>2659.3068993285815</v>
      </c>
      <c r="BN68" s="2">
        <f>求节点($AL$4:$AL$83,AQ$4:AQ$83,('[1]功能-城建'!$BD34+'[1]功能-城建'!$BY34)/2)</f>
        <v>1329.6534496642907</v>
      </c>
      <c r="BR68" s="2">
        <v>65</v>
      </c>
      <c r="BS68" s="2">
        <f>'[1]功能-城建'!O70</f>
        <v>25</v>
      </c>
      <c r="BT68" s="2">
        <f>'[1]功能-城建'!P70</f>
        <v>25</v>
      </c>
      <c r="BU68" s="2">
        <f>'[1]功能-城建'!Q70</f>
        <v>25</v>
      </c>
      <c r="BV68" s="2">
        <f>'[1]功能-城建'!R70</f>
        <v>25</v>
      </c>
      <c r="BW68" s="2">
        <f t="shared" si="1"/>
        <v>100</v>
      </c>
    </row>
    <row r="69" spans="6:75" x14ac:dyDescent="0.15">
      <c r="F69" s="2">
        <f>[1]节奏总纲!F69</f>
        <v>67</v>
      </c>
      <c r="G69" s="2">
        <f>[1]节奏总纲!G69</f>
        <v>102.96830673359811</v>
      </c>
      <c r="I69" s="2">
        <f>[1]节奏总纲!I69</f>
        <v>67</v>
      </c>
      <c r="J69" s="2">
        <f>[1]节奏总纲!J69</f>
        <v>7133.5498113340191</v>
      </c>
      <c r="K69" s="2">
        <f>[1]节奏总纲!K69</f>
        <v>1.32</v>
      </c>
      <c r="N69" s="2">
        <f>[1]节奏总纲!N69</f>
        <v>76</v>
      </c>
      <c r="O69" s="2">
        <f>[1]节奏总纲!O69</f>
        <v>66</v>
      </c>
      <c r="P69" s="2">
        <f>[1]节奏总纲!P69</f>
        <v>96.005860256665443</v>
      </c>
      <c r="Q69" s="2">
        <f>[1]节奏总纲!Q69</f>
        <v>83.352287874836932</v>
      </c>
      <c r="R69" s="2">
        <f>[1]节奏总纲!R69</f>
        <v>68.490580707105124</v>
      </c>
      <c r="S69" s="2">
        <f>[1]节奏总纲!S69</f>
        <v>50.163061984107692</v>
      </c>
      <c r="T69" s="2">
        <f>[1]节奏总纲!T69</f>
        <v>27.851300060458648</v>
      </c>
      <c r="V69" s="2">
        <f>[1]节奏总纲!V69</f>
        <v>66</v>
      </c>
      <c r="W69" s="2">
        <f>[1]节奏总纲!W69</f>
        <v>6.496192264787382</v>
      </c>
      <c r="X69" s="2">
        <f>[1]节奏总纲!X69</f>
        <v>5.7026508918827119</v>
      </c>
      <c r="Y69" s="2">
        <f>[1]节奏总纲!Y69</f>
        <v>4.6880893624944449</v>
      </c>
      <c r="Z69" s="2">
        <f>[1]节奏总纲!Z69</f>
        <v>3.2331430559660248</v>
      </c>
      <c r="AA69" s="2">
        <f>[1]节奏总纲!AA69</f>
        <v>1.8576924756172595</v>
      </c>
      <c r="AC69" s="2">
        <v>66</v>
      </c>
      <c r="AD69" s="2">
        <f>[1]节奏总纲!AD69</f>
        <v>60.653096539355303</v>
      </c>
      <c r="AE69" s="2">
        <f>[1]节奏总纲!AE69</f>
        <v>62.682290092013595</v>
      </c>
      <c r="AF69" s="2">
        <f>[1]节奏总纲!AF69</f>
        <v>65.468742911124906</v>
      </c>
      <c r="AG69" s="2">
        <f>[1]节奏总纲!AG69</f>
        <v>70.015851474333999</v>
      </c>
      <c r="AH69" s="2">
        <f>[1]节奏总纲!AH69</f>
        <v>78.525279626417301</v>
      </c>
      <c r="AL69" s="2">
        <f>[1]节奏总纲!AL69</f>
        <v>66</v>
      </c>
      <c r="AM69" s="2">
        <f>[1]节奏总纲!AM69</f>
        <v>6162.9846853088866</v>
      </c>
      <c r="AN69" s="2">
        <f>[1]节奏总纲!AN69</f>
        <v>4930.3877482471098</v>
      </c>
      <c r="AO69" s="2">
        <f>[1]节奏总纲!AO69</f>
        <v>3697.7908111853317</v>
      </c>
      <c r="AP69" s="2">
        <f>[1]节奏总纲!AP69</f>
        <v>2465.1938741235549</v>
      </c>
      <c r="AQ69" s="2">
        <f>[1]节奏总纲!AQ69</f>
        <v>1232.5969370617775</v>
      </c>
      <c r="AS69" s="2">
        <f>[1]节奏总纲!AS69</f>
        <v>66</v>
      </c>
      <c r="AT69" s="2">
        <f>[1]节奏总纲!AT69</f>
        <v>838.83468530888604</v>
      </c>
      <c r="AU69" s="2">
        <f>[1]节奏总纲!AU69</f>
        <v>671.06774824710919</v>
      </c>
      <c r="AV69" s="2">
        <f>[1]节奏总纲!AV69</f>
        <v>503.30081118533144</v>
      </c>
      <c r="AW69" s="2">
        <f>[1]节奏总纲!AW69</f>
        <v>335.5338741235546</v>
      </c>
      <c r="AX69" s="2">
        <f>[1]节奏总纲!AX69</f>
        <v>167.7669370617773</v>
      </c>
      <c r="AZ69" s="2">
        <v>66</v>
      </c>
      <c r="BA69" s="2">
        <f>[1]节奏总纲!BA69</f>
        <v>35.243977139659179</v>
      </c>
      <c r="BB69" s="2">
        <f>[1]节奏总纲!BB69</f>
        <v>36.73675803133704</v>
      </c>
      <c r="BC69" s="2">
        <f>[1]节奏总纲!BC69</f>
        <v>38.663818688865533</v>
      </c>
      <c r="BD69" s="2">
        <f>[1]节奏总纲!BD69</f>
        <v>41.389172829914081</v>
      </c>
      <c r="BE69" s="2">
        <f>[1]节奏总纲!BE69</f>
        <v>46.079770001861057</v>
      </c>
      <c r="BI69" s="2">
        <v>30</v>
      </c>
      <c r="BJ69" s="2">
        <f>求节点($AL$4:$AL$83,AM$4:AM$83,('[1]功能-城建'!$BD35+'[1]功能-城建'!$BY35)/2)</f>
        <v>8906.040556253316</v>
      </c>
      <c r="BK69" s="2">
        <f>求节点($AL$4:$AL$83,AN$4:AN$83,('[1]功能-城建'!$BD35+'[1]功能-城建'!$BY35)/2)</f>
        <v>7124.8324450026539</v>
      </c>
      <c r="BL69" s="2">
        <f>求节点($AL$4:$AL$83,AO$4:AO$83,('[1]功能-城建'!$BD35+'[1]功能-城建'!$BY35)/2)</f>
        <v>5343.62433375199</v>
      </c>
      <c r="BM69" s="2">
        <f>求节点($AL$4:$AL$83,AP$4:AP$83,('[1]功能-城建'!$BD35+'[1]功能-城建'!$BY35)/2)</f>
        <v>3562.416222501327</v>
      </c>
      <c r="BN69" s="2">
        <f>求节点($AL$4:$AL$83,AQ$4:AQ$83,('[1]功能-城建'!$BD35+'[1]功能-城建'!$BY35)/2)</f>
        <v>1781.2081112506635</v>
      </c>
      <c r="BR69" s="2">
        <v>66</v>
      </c>
      <c r="BS69" s="2">
        <f>'[1]功能-城建'!O71</f>
        <v>26</v>
      </c>
      <c r="BT69" s="2">
        <f>'[1]功能-城建'!P71</f>
        <v>26</v>
      </c>
      <c r="BU69" s="2">
        <f>'[1]功能-城建'!Q71</f>
        <v>26</v>
      </c>
      <c r="BV69" s="2">
        <f>'[1]功能-城建'!R71</f>
        <v>26</v>
      </c>
      <c r="BW69" s="2">
        <f t="shared" si="1"/>
        <v>104</v>
      </c>
    </row>
    <row r="70" spans="6:75" x14ac:dyDescent="0.15">
      <c r="F70" s="2">
        <f>[1]节奏总纲!F70</f>
        <v>68</v>
      </c>
      <c r="G70" s="2">
        <f>[1]节奏总纲!G70</f>
        <v>110.43047210190386</v>
      </c>
      <c r="I70" s="2">
        <f>[1]节奏总纲!I70</f>
        <v>68</v>
      </c>
      <c r="J70" s="2">
        <f>[1]节奏总纲!J70</f>
        <v>8256.4738250473602</v>
      </c>
      <c r="K70" s="2">
        <f>[1]节奏总纲!K70</f>
        <v>1.33</v>
      </c>
      <c r="N70" s="2">
        <f>[1]节奏总纲!N70</f>
        <v>77</v>
      </c>
      <c r="O70" s="2">
        <f>[1]节奏总纲!O70</f>
        <v>67</v>
      </c>
      <c r="P70" s="2">
        <f>[1]节奏总纲!P70</f>
        <v>102.96830673359811</v>
      </c>
      <c r="Q70" s="2">
        <f>[1]节奏总纲!Q70</f>
        <v>89.469161720823394</v>
      </c>
      <c r="R70" s="2">
        <f>[1]节奏总纲!R70</f>
        <v>73.292840732975137</v>
      </c>
      <c r="S70" s="2">
        <f>[1]节奏总纲!S70</f>
        <v>53.625894146857902</v>
      </c>
      <c r="T70" s="2">
        <f>[1]节奏总纲!T70</f>
        <v>29.799027968703292</v>
      </c>
      <c r="V70" s="2">
        <f>[1]节奏总纲!V70</f>
        <v>67</v>
      </c>
      <c r="W70" s="2">
        <f>[1]节奏总纲!W70</f>
        <v>6.9624464769326693</v>
      </c>
      <c r="X70" s="2">
        <f>[1]节奏总纲!X70</f>
        <v>6.1168738459864613</v>
      </c>
      <c r="Y70" s="2">
        <f>[1]节奏总纲!Y70</f>
        <v>4.8022600258700123</v>
      </c>
      <c r="Z70" s="2">
        <f>[1]节奏总纲!Z70</f>
        <v>3.4628321627502103</v>
      </c>
      <c r="AA70" s="2">
        <f>[1]节奏总纲!AA70</f>
        <v>1.9477279082446444</v>
      </c>
      <c r="AC70" s="2">
        <v>67</v>
      </c>
      <c r="AD70" s="2">
        <f>[1]节奏总纲!AD70</f>
        <v>60.870795385807064</v>
      </c>
      <c r="AE70" s="2">
        <f>[1]节奏总纲!AE70</f>
        <v>62.898407640114556</v>
      </c>
      <c r="AF70" s="2">
        <f>[1]节奏总纲!AF70</f>
        <v>65.682049425288255</v>
      </c>
      <c r="AG70" s="2">
        <f>[1]节奏总纲!AG70</f>
        <v>70.229195678021767</v>
      </c>
      <c r="AH70" s="2">
        <f>[1]节奏总纲!AH70</f>
        <v>78.748984204926018</v>
      </c>
      <c r="AL70" s="2">
        <f>[1]节奏总纲!AL70</f>
        <v>67</v>
      </c>
      <c r="AM70" s="2">
        <f>[1]节奏总纲!AM70</f>
        <v>7133.5498113340191</v>
      </c>
      <c r="AN70" s="2">
        <f>[1]节奏总纲!AN70</f>
        <v>5706.8398490672153</v>
      </c>
      <c r="AO70" s="2">
        <f>[1]节奏总纲!AO70</f>
        <v>4280.1298868004114</v>
      </c>
      <c r="AP70" s="2">
        <f>[1]节奏总纲!AP70</f>
        <v>2853.4199245336076</v>
      </c>
      <c r="AQ70" s="2">
        <f>[1]节奏总纲!AQ70</f>
        <v>1426.7099622668038</v>
      </c>
      <c r="AS70" s="2">
        <f>[1]节奏总纲!AS70</f>
        <v>67</v>
      </c>
      <c r="AT70" s="2">
        <f>[1]节奏总纲!AT70</f>
        <v>970.56512602513249</v>
      </c>
      <c r="AU70" s="2">
        <f>[1]节奏总纲!AU70</f>
        <v>776.45210082010544</v>
      </c>
      <c r="AV70" s="2">
        <f>[1]节奏总纲!AV70</f>
        <v>582.33907561507976</v>
      </c>
      <c r="AW70" s="2">
        <f>[1]节奏总纲!AW70</f>
        <v>388.22605041005272</v>
      </c>
      <c r="AX70" s="2">
        <f>[1]节奏总纲!AX70</f>
        <v>194.11302520502636</v>
      </c>
      <c r="AZ70" s="2">
        <v>67</v>
      </c>
      <c r="BA70" s="2">
        <f>[1]节奏总纲!BA70</f>
        <v>35.341567995522851</v>
      </c>
      <c r="BB70" s="2">
        <f>[1]节奏总纲!BB70</f>
        <v>36.841971442131673</v>
      </c>
      <c r="BC70" s="2">
        <f>[1]节奏总纲!BC70</f>
        <v>38.768202899262064</v>
      </c>
      <c r="BD70" s="2">
        <f>[1]节奏总纲!BD70</f>
        <v>41.48973836764344</v>
      </c>
      <c r="BE70" s="2">
        <f>[1]节奏总纲!BE70</f>
        <v>46.176090215954694</v>
      </c>
      <c r="BI70" s="2">
        <v>31</v>
      </c>
      <c r="BJ70" s="2">
        <f>求节点($AL$4:$AL$83,AM$4:AM$83,('[1]功能-城建'!$BD36+'[1]功能-城建'!$BY36)/2)</f>
        <v>11927.815608412282</v>
      </c>
      <c r="BK70" s="2">
        <f>求节点($AL$4:$AL$83,AN$4:AN$83,('[1]功能-城建'!$BD36+'[1]功能-城建'!$BY36)/2)</f>
        <v>9542.2524867298253</v>
      </c>
      <c r="BL70" s="2">
        <f>求节点($AL$4:$AL$83,AO$4:AO$83,('[1]功能-城建'!$BD36+'[1]功能-城建'!$BY36)/2)</f>
        <v>7156.6893650473685</v>
      </c>
      <c r="BM70" s="2">
        <f>求节点($AL$4:$AL$83,AP$4:AP$83,('[1]功能-城建'!$BD36+'[1]功能-城建'!$BY36)/2)</f>
        <v>4771.1262433649126</v>
      </c>
      <c r="BN70" s="2">
        <f>求节点($AL$4:$AL$83,AQ$4:AQ$83,('[1]功能-城建'!$BD36+'[1]功能-城建'!$BY36)/2)</f>
        <v>2385.5631216824563</v>
      </c>
      <c r="BR70" s="2">
        <v>67</v>
      </c>
      <c r="BS70" s="2">
        <f>'[1]功能-城建'!O72</f>
        <v>26</v>
      </c>
      <c r="BT70" s="2">
        <f>'[1]功能-城建'!P72</f>
        <v>26</v>
      </c>
      <c r="BU70" s="2">
        <f>'[1]功能-城建'!Q72</f>
        <v>26</v>
      </c>
      <c r="BV70" s="2">
        <f>'[1]功能-城建'!R72</f>
        <v>26</v>
      </c>
      <c r="BW70" s="2">
        <f t="shared" si="1"/>
        <v>104</v>
      </c>
    </row>
    <row r="71" spans="6:75" x14ac:dyDescent="0.15">
      <c r="F71" s="2">
        <f>[1]节奏总纲!F71</f>
        <v>69</v>
      </c>
      <c r="G71" s="2">
        <f>[1]节奏总纲!G71</f>
        <v>118.42822291671132</v>
      </c>
      <c r="I71" s="2">
        <f>[1]节奏总纲!I71</f>
        <v>69</v>
      </c>
      <c r="J71" s="2">
        <f>[1]节奏总纲!J71</f>
        <v>9555.6072874592737</v>
      </c>
      <c r="K71" s="2">
        <f>[1]节奏总纲!K71</f>
        <v>1.34</v>
      </c>
      <c r="N71" s="2">
        <f>[1]节奏总纲!N71</f>
        <v>78</v>
      </c>
      <c r="O71" s="2">
        <f>[1]节奏总纲!O71</f>
        <v>68</v>
      </c>
      <c r="P71" s="2">
        <f>[1]节奏总纲!P71</f>
        <v>110.43047210190386</v>
      </c>
      <c r="Q71" s="2">
        <f>[1]节奏总纲!Q71</f>
        <v>95.831563690032169</v>
      </c>
      <c r="R71" s="2">
        <f>[1]节奏总纲!R71</f>
        <v>78.251032531409081</v>
      </c>
      <c r="S71" s="2">
        <f>[1]节奏总纲!S71</f>
        <v>57.412802445779818</v>
      </c>
      <c r="T71" s="2">
        <f>[1]节奏总纲!T71</f>
        <v>31.859191201399263</v>
      </c>
      <c r="V71" s="2">
        <f>[1]节奏总纲!V71</f>
        <v>68</v>
      </c>
      <c r="W71" s="2">
        <f>[1]节奏总纲!W71</f>
        <v>7.4621653683057474</v>
      </c>
      <c r="X71" s="2">
        <f>[1]节奏总纲!X71</f>
        <v>6.3624019692087757</v>
      </c>
      <c r="Y71" s="2">
        <f>[1]节奏总纲!Y71</f>
        <v>4.9581917984339441</v>
      </c>
      <c r="Z71" s="2">
        <f>[1]节奏总纲!Z71</f>
        <v>3.7869082989219152</v>
      </c>
      <c r="AA71" s="2">
        <f>[1]节奏总纲!AA71</f>
        <v>2.0601632326959702</v>
      </c>
      <c r="AC71" s="2">
        <v>68</v>
      </c>
      <c r="AD71" s="2">
        <f>[1]节奏总纲!AD71</f>
        <v>61.082568038258209</v>
      </c>
      <c r="AE71" s="2">
        <f>[1]节奏总纲!AE71</f>
        <v>63.107492392331935</v>
      </c>
      <c r="AF71" s="2">
        <f>[1]节奏总纲!AF71</f>
        <v>65.895355939451605</v>
      </c>
      <c r="AG71" s="2">
        <f>[1]节奏总纲!AG71</f>
        <v>70.442539881709536</v>
      </c>
      <c r="AH71" s="2">
        <f>[1]节奏总纲!AH71</f>
        <v>78.972688783434734</v>
      </c>
      <c r="AL71" s="2">
        <f>[1]节奏总纲!AL71</f>
        <v>68</v>
      </c>
      <c r="AM71" s="2">
        <f>[1]节奏总纲!AM71</f>
        <v>8256.4738250473602</v>
      </c>
      <c r="AN71" s="2">
        <f>[1]节奏总纲!AN71</f>
        <v>6605.1790600378881</v>
      </c>
      <c r="AO71" s="2">
        <f>[1]节奏总纲!AO71</f>
        <v>4953.8842950284161</v>
      </c>
      <c r="AP71" s="2">
        <f>[1]节奏总纲!AP71</f>
        <v>3302.5895300189441</v>
      </c>
      <c r="AQ71" s="2">
        <f>[1]节奏总纲!AQ71</f>
        <v>1651.294765009472</v>
      </c>
      <c r="AS71" s="2">
        <f>[1]节奏总纲!AS71</f>
        <v>68</v>
      </c>
      <c r="AT71" s="2">
        <f>[1]节奏总纲!AT71</f>
        <v>1122.9240137133411</v>
      </c>
      <c r="AU71" s="2">
        <f>[1]节奏总纲!AU71</f>
        <v>898.33921097067287</v>
      </c>
      <c r="AV71" s="2">
        <f>[1]节奏总纲!AV71</f>
        <v>673.75440822800465</v>
      </c>
      <c r="AW71" s="2">
        <f>[1]节奏总纲!AW71</f>
        <v>449.16960548533643</v>
      </c>
      <c r="AX71" s="2">
        <f>[1]节奏总纲!AX71</f>
        <v>224.58480274266822</v>
      </c>
      <c r="AZ71" s="2">
        <v>68</v>
      </c>
      <c r="BA71" s="2">
        <f>[1]节奏总纲!BA71</f>
        <v>35.439158851386523</v>
      </c>
      <c r="BB71" s="2">
        <f>[1]节奏总纲!BB71</f>
        <v>36.947184852926306</v>
      </c>
      <c r="BC71" s="2">
        <f>[1]节奏总纲!BC71</f>
        <v>38.872587109658596</v>
      </c>
      <c r="BD71" s="2">
        <f>[1]节奏总纲!BD71</f>
        <v>41.590303905372799</v>
      </c>
      <c r="BE71" s="2">
        <f>[1]节奏总纲!BE71</f>
        <v>46.272410430048332</v>
      </c>
      <c r="BI71" s="2">
        <v>32</v>
      </c>
      <c r="BJ71" s="2">
        <f>求节点($AL$4:$AL$83,AM$4:AM$83,('[1]功能-城建'!$BD37+'[1]功能-城建'!$BY37)/2)</f>
        <v>15971.315109328998</v>
      </c>
      <c r="BK71" s="2">
        <f>求节点($AL$4:$AL$83,AN$4:AN$83,('[1]功能-城建'!$BD37+'[1]功能-城建'!$BY37)/2)</f>
        <v>12777.052087463198</v>
      </c>
      <c r="BL71" s="2">
        <f>求节点($AL$4:$AL$83,AO$4:AO$83,('[1]功能-城建'!$BD37+'[1]功能-城建'!$BY37)/2)</f>
        <v>9582.789065597397</v>
      </c>
      <c r="BM71" s="2">
        <f>求节点($AL$4:$AL$83,AP$4:AP$83,('[1]功能-城建'!$BD37+'[1]功能-城建'!$BY37)/2)</f>
        <v>6388.5260437315992</v>
      </c>
      <c r="BN71" s="2">
        <f>求节点($AL$4:$AL$83,AQ$4:AQ$83,('[1]功能-城建'!$BD37+'[1]功能-城建'!$BY37)/2)</f>
        <v>3194.2630218657996</v>
      </c>
      <c r="BR71" s="2">
        <v>68</v>
      </c>
      <c r="BS71" s="2">
        <f>'[1]功能-城建'!O73</f>
        <v>26</v>
      </c>
      <c r="BT71" s="2">
        <f>'[1]功能-城建'!P73</f>
        <v>26</v>
      </c>
      <c r="BU71" s="2">
        <f>'[1]功能-城建'!Q73</f>
        <v>26</v>
      </c>
      <c r="BV71" s="2">
        <f>'[1]功能-城建'!R73</f>
        <v>26</v>
      </c>
      <c r="BW71" s="2">
        <f t="shared" si="1"/>
        <v>104</v>
      </c>
    </row>
    <row r="72" spans="6:75" x14ac:dyDescent="0.15">
      <c r="F72" s="2">
        <f>[1]节奏总纲!F72</f>
        <v>70</v>
      </c>
      <c r="G72" s="2">
        <f>[1]节奏总纲!G72</f>
        <v>127</v>
      </c>
      <c r="I72" s="2">
        <f>[1]节奏总纲!I72</f>
        <v>70</v>
      </c>
      <c r="J72" s="2">
        <f>[1]节奏总纲!J72</f>
        <v>11058.525000000001</v>
      </c>
      <c r="K72" s="2">
        <f>[1]节奏总纲!K72</f>
        <v>1.35</v>
      </c>
      <c r="N72" s="2">
        <f>[1]节奏总纲!N72</f>
        <v>79</v>
      </c>
      <c r="O72" s="2">
        <f>[1]节奏总纲!O72</f>
        <v>69</v>
      </c>
      <c r="P72" s="2">
        <f>[1]节奏总纲!P72</f>
        <v>118.42822291671132</v>
      </c>
      <c r="Q72" s="2">
        <f>[1]节奏总纲!Q72</f>
        <v>102.51146975670532</v>
      </c>
      <c r="R72" s="2">
        <f>[1]节奏总纲!R72</f>
        <v>83.894553114198303</v>
      </c>
      <c r="S72" s="2">
        <f>[1]节奏总纲!S72</f>
        <v>61.535304627523196</v>
      </c>
      <c r="T72" s="2">
        <f>[1]节奏总纲!T72</f>
        <v>34.059956910846175</v>
      </c>
      <c r="V72" s="2">
        <f>[1]节奏总纲!V72</f>
        <v>69</v>
      </c>
      <c r="W72" s="2">
        <f>[1]节奏总纲!W72</f>
        <v>7.9977508148074605</v>
      </c>
      <c r="X72" s="2">
        <f>[1]节奏总纲!X72</f>
        <v>6.6799060666731549</v>
      </c>
      <c r="Y72" s="2">
        <f>[1]节奏总纲!Y72</f>
        <v>5.6435205827892219</v>
      </c>
      <c r="Z72" s="2">
        <f>[1]节奏总纲!Z72</f>
        <v>4.1225021817433785</v>
      </c>
      <c r="AA72" s="2">
        <f>[1]节奏总纲!AA72</f>
        <v>2.2007657094469124</v>
      </c>
      <c r="AC72" s="2">
        <v>69</v>
      </c>
      <c r="AD72" s="2">
        <f>[1]节奏总纲!AD72</f>
        <v>61.285688244217212</v>
      </c>
      <c r="AE72" s="2">
        <f>[1]节奏总纲!AE72</f>
        <v>63.310338531528565</v>
      </c>
      <c r="AF72" s="2">
        <f>[1]节奏总纲!AF72</f>
        <v>66.106079073217742</v>
      </c>
      <c r="AG72" s="2">
        <f>[1]节奏总纲!AG72</f>
        <v>70.655884085397304</v>
      </c>
      <c r="AH72" s="2">
        <f>[1]节奏总纲!AH72</f>
        <v>79.188599387584361</v>
      </c>
      <c r="AL72" s="2">
        <f>[1]节奏总纲!AL72</f>
        <v>69</v>
      </c>
      <c r="AM72" s="2">
        <f>[1]节奏总纲!AM72</f>
        <v>9555.6072874592737</v>
      </c>
      <c r="AN72" s="2">
        <f>[1]节奏总纲!AN72</f>
        <v>7644.4858299674197</v>
      </c>
      <c r="AO72" s="2">
        <f>[1]节奏总纲!AO72</f>
        <v>5733.3643724755639</v>
      </c>
      <c r="AP72" s="2">
        <f>[1]节奏总纲!AP72</f>
        <v>3822.2429149837099</v>
      </c>
      <c r="AQ72" s="2">
        <f>[1]节奏总纲!AQ72</f>
        <v>1911.1214574918549</v>
      </c>
      <c r="AS72" s="2">
        <f>[1]节奏总纲!AS72</f>
        <v>69</v>
      </c>
      <c r="AT72" s="2">
        <f>[1]节奏总纲!AT72</f>
        <v>1299.1334624119136</v>
      </c>
      <c r="AU72" s="2">
        <f>[1]节奏总纲!AU72</f>
        <v>1039.3067699295316</v>
      </c>
      <c r="AV72" s="2">
        <f>[1]节奏总纲!AV72</f>
        <v>779.48007744714778</v>
      </c>
      <c r="AW72" s="2">
        <f>[1]节奏总纲!AW72</f>
        <v>519.65338496476579</v>
      </c>
      <c r="AX72" s="2">
        <f>[1]节奏总纲!AX72</f>
        <v>259.8266924823829</v>
      </c>
      <c r="AZ72" s="2">
        <v>69</v>
      </c>
      <c r="BA72" s="2">
        <f>[1]节奏总纲!BA72</f>
        <v>35.536749707250202</v>
      </c>
      <c r="BB72" s="2">
        <f>[1]节奏总纲!BB72</f>
        <v>37.045197000674086</v>
      </c>
      <c r="BC72" s="2">
        <f>[1]节奏总纲!BC72</f>
        <v>38.976971320055128</v>
      </c>
      <c r="BD72" s="2">
        <f>[1]节奏总纲!BD72</f>
        <v>41.690869443102159</v>
      </c>
      <c r="BE72" s="2">
        <f>[1]节奏总纲!BE72</f>
        <v>46.368730644141969</v>
      </c>
      <c r="BI72" s="2">
        <v>33</v>
      </c>
      <c r="BJ72" s="2">
        <f>求节点($AL$4:$AL$83,AM$4:AM$83,('[1]功能-城建'!$BD38+'[1]功能-城建'!$BY38)/2)</f>
        <v>21380.957298185363</v>
      </c>
      <c r="BK72" s="2">
        <f>求节点($AL$4:$AL$83,AN$4:AN$83,('[1]功能-城建'!$BD38+'[1]功能-城建'!$BY38)/2)</f>
        <v>17104.765838548294</v>
      </c>
      <c r="BL72" s="2">
        <f>求节点($AL$4:$AL$83,AO$4:AO$83,('[1]功能-城建'!$BD38+'[1]功能-城建'!$BY38)/2)</f>
        <v>12828.574378911217</v>
      </c>
      <c r="BM72" s="2">
        <f>求节点($AL$4:$AL$83,AP$4:AP$83,('[1]功能-城建'!$BD38+'[1]功能-城建'!$BY38)/2)</f>
        <v>8552.3829192741468</v>
      </c>
      <c r="BN72" s="2">
        <f>求节点($AL$4:$AL$83,AQ$4:AQ$83,('[1]功能-城建'!$BD38+'[1]功能-城建'!$BY38)/2)</f>
        <v>4276.1914596370734</v>
      </c>
      <c r="BR72" s="2">
        <v>69</v>
      </c>
      <c r="BS72" s="2">
        <f>'[1]功能-城建'!O74</f>
        <v>27</v>
      </c>
      <c r="BT72" s="2">
        <f>'[1]功能-城建'!P74</f>
        <v>27</v>
      </c>
      <c r="BU72" s="2">
        <f>'[1]功能-城建'!Q74</f>
        <v>27</v>
      </c>
      <c r="BV72" s="2">
        <f>'[1]功能-城建'!R74</f>
        <v>27</v>
      </c>
      <c r="BW72" s="2">
        <f t="shared" si="1"/>
        <v>108</v>
      </c>
    </row>
    <row r="73" spans="6:75" x14ac:dyDescent="0.15">
      <c r="F73" s="2">
        <f>[1]节奏总纲!F73</f>
        <v>71</v>
      </c>
      <c r="G73" s="2">
        <f>[1]节奏总纲!G73</f>
        <v>136.18700320464549</v>
      </c>
      <c r="I73" s="2">
        <f>[1]节奏总纲!I73</f>
        <v>71</v>
      </c>
      <c r="J73" s="2">
        <f>[1]节奏总纲!J73</f>
        <v>12797.106216824561</v>
      </c>
      <c r="K73" s="2">
        <f>[1]节奏总纲!K73</f>
        <v>1.36</v>
      </c>
      <c r="N73" s="2">
        <f>[1]节奏总纲!N73</f>
        <v>80</v>
      </c>
      <c r="O73" s="2">
        <f>[1]节奏总纲!O73</f>
        <v>70</v>
      </c>
      <c r="P73" s="2">
        <f>[1]节奏总纲!P73</f>
        <v>127</v>
      </c>
      <c r="Q73" s="2">
        <f>[1]节奏总纲!Q73</f>
        <v>109.9693</v>
      </c>
      <c r="R73" s="2">
        <f>[1]节奏总纲!R73</f>
        <v>90.106499999999997</v>
      </c>
      <c r="S73" s="2">
        <f>[1]节奏总纲!S73</f>
        <v>65.925700000000006</v>
      </c>
      <c r="T73" s="2">
        <f>[1]节奏总纲!T73</f>
        <v>36.4998</v>
      </c>
      <c r="V73" s="2">
        <f>[1]节奏总纲!V73</f>
        <v>70</v>
      </c>
      <c r="W73" s="2">
        <f>[1]节奏总纲!W73</f>
        <v>8.5717770832886799</v>
      </c>
      <c r="X73" s="2">
        <f>[1]节奏总纲!X73</f>
        <v>7.4578302432946799</v>
      </c>
      <c r="Y73" s="2">
        <f>[1]节奏总纲!Y73</f>
        <v>6.2119468858016944</v>
      </c>
      <c r="Z73" s="2">
        <f>[1]节奏总纲!Z73</f>
        <v>4.3903953724768101</v>
      </c>
      <c r="AA73" s="2">
        <f>[1]节奏总纲!AA73</f>
        <v>2.4398430891538254</v>
      </c>
      <c r="AC73" s="2">
        <v>70</v>
      </c>
      <c r="AD73" s="2">
        <f>[1]节奏总纲!AD73</f>
        <v>61.488808450176215</v>
      </c>
      <c r="AE73" s="2">
        <f>[1]节奏总纲!AE73</f>
        <v>63.513184670725188</v>
      </c>
      <c r="AF73" s="2">
        <f>[1]节奏总纲!AF73</f>
        <v>66.314314361313961</v>
      </c>
      <c r="AG73" s="2">
        <f>[1]节奏总纲!AG73</f>
        <v>70.869228289085072</v>
      </c>
      <c r="AH73" s="2">
        <f>[1]节奏总纲!AH73</f>
        <v>79.403426131671111</v>
      </c>
      <c r="AL73" s="2">
        <f>[1]节奏总纲!AL73</f>
        <v>70</v>
      </c>
      <c r="AM73" s="2">
        <f>[1]节奏总纲!AM73</f>
        <v>11058.525000000001</v>
      </c>
      <c r="AN73" s="2">
        <f>[1]节奏总纲!AN73</f>
        <v>8846.8200000000015</v>
      </c>
      <c r="AO73" s="2">
        <f>[1]节奏总纲!AO73</f>
        <v>6635.1150000000007</v>
      </c>
      <c r="AP73" s="2">
        <f>[1]节奏总纲!AP73</f>
        <v>4423.4100000000008</v>
      </c>
      <c r="AQ73" s="2">
        <f>[1]节奏总纲!AQ73</f>
        <v>2211.7050000000004</v>
      </c>
      <c r="AS73" s="2">
        <f>[1]节奏总纲!AS73</f>
        <v>70</v>
      </c>
      <c r="AT73" s="2">
        <f>[1]节奏总纲!AT73</f>
        <v>1502.9177125407277</v>
      </c>
      <c r="AU73" s="2">
        <f>[1]节奏总纲!AU73</f>
        <v>1202.3341700325818</v>
      </c>
      <c r="AV73" s="2">
        <f>[1]节奏总纲!AV73</f>
        <v>901.75062752443682</v>
      </c>
      <c r="AW73" s="2">
        <f>[1]节奏总纲!AW73</f>
        <v>601.16708501629091</v>
      </c>
      <c r="AX73" s="2">
        <f>[1]节奏总纲!AX73</f>
        <v>300.58354250814546</v>
      </c>
      <c r="AZ73" s="2">
        <v>70</v>
      </c>
      <c r="BA73" s="2">
        <f>[1]节奏总纲!BA73</f>
        <v>35.634340563113874</v>
      </c>
      <c r="BB73" s="2">
        <f>[1]节奏总纲!BB73</f>
        <v>37.135950591746003</v>
      </c>
      <c r="BC73" s="2">
        <f>[1]节奏总纲!BC73</f>
        <v>39.070187171981765</v>
      </c>
      <c r="BD73" s="2">
        <f>[1]节奏总纲!BD73</f>
        <v>41.791434980831518</v>
      </c>
      <c r="BE73" s="2">
        <f>[1]节奏总纲!BE73</f>
        <v>46.465050858235607</v>
      </c>
      <c r="BI73" s="2">
        <v>34</v>
      </c>
      <c r="BJ73" s="2">
        <f>求节点($AL$4:$AL$83,AM$4:AM$83,('[1]功能-城建'!$BD39+'[1]功能-城建'!$BY39)/2)</f>
        <v>28616.946066204539</v>
      </c>
      <c r="BK73" s="2">
        <f>求节点($AL$4:$AL$83,AN$4:AN$83,('[1]功能-城建'!$BD39+'[1]功能-城建'!$BY39)/2)</f>
        <v>22893.556852963629</v>
      </c>
      <c r="BL73" s="2">
        <f>求节点($AL$4:$AL$83,AO$4:AO$83,('[1]功能-城建'!$BD39+'[1]功能-城建'!$BY39)/2)</f>
        <v>17170.167639722724</v>
      </c>
      <c r="BM73" s="2">
        <f>求节点($AL$4:$AL$83,AP$4:AP$83,('[1]功能-城建'!$BD39+'[1]功能-城建'!$BY39)/2)</f>
        <v>11446.778426481815</v>
      </c>
      <c r="BN73" s="2">
        <f>求节点($AL$4:$AL$83,AQ$4:AQ$83,('[1]功能-城建'!$BD39+'[1]功能-城建'!$BY39)/2)</f>
        <v>5723.3892132409073</v>
      </c>
      <c r="BR73" s="2">
        <v>70</v>
      </c>
      <c r="BS73" s="2">
        <f>'[1]功能-城建'!O75</f>
        <v>27</v>
      </c>
      <c r="BT73" s="2">
        <f>'[1]功能-城建'!P75</f>
        <v>27</v>
      </c>
      <c r="BU73" s="2">
        <f>'[1]功能-城建'!Q75</f>
        <v>27</v>
      </c>
      <c r="BV73" s="2">
        <f>'[1]功能-城建'!R75</f>
        <v>27</v>
      </c>
      <c r="BW73" s="2">
        <f t="shared" si="1"/>
        <v>108</v>
      </c>
    </row>
    <row r="74" spans="6:75" x14ac:dyDescent="0.15">
      <c r="F74" s="2">
        <f>[1]节奏总纲!F74</f>
        <v>72</v>
      </c>
      <c r="G74" s="2">
        <f>[1]节奏总纲!G74</f>
        <v>146.03338943962044</v>
      </c>
      <c r="I74" s="2">
        <f>[1]节奏总纲!I74</f>
        <v>72</v>
      </c>
      <c r="J74" s="2">
        <f>[1]节奏总纲!J74</f>
        <v>14808.205062920617</v>
      </c>
      <c r="K74" s="2">
        <f>[1]节奏总纲!K74</f>
        <v>1.37</v>
      </c>
      <c r="N74" s="2">
        <f>[1]节奏总纲!N74</f>
        <v>81</v>
      </c>
      <c r="O74" s="2">
        <f>[1]节奏总纲!O74</f>
        <v>71</v>
      </c>
      <c r="P74" s="2">
        <f>[1]节奏总纲!P74</f>
        <v>136.18700320464549</v>
      </c>
      <c r="Q74" s="2">
        <f>[1]节奏总纲!Q74</f>
        <v>118.03327567746625</v>
      </c>
      <c r="R74" s="2">
        <f>[1]节奏总纲!R74</f>
        <v>96.583822672734584</v>
      </c>
      <c r="S74" s="2">
        <f>[1]节奏总纲!S74</f>
        <v>70.612961161608681</v>
      </c>
      <c r="T74" s="2">
        <f>[1]节奏总纲!T74</f>
        <v>39.126526020694648</v>
      </c>
      <c r="V74" s="2">
        <f>[1]节奏总纲!V74</f>
        <v>71</v>
      </c>
      <c r="W74" s="2">
        <f>[1]节奏总纲!W74</f>
        <v>9.1870032046454924</v>
      </c>
      <c r="X74" s="2">
        <f>[1]节奏总纲!X74</f>
        <v>8.0639756774662459</v>
      </c>
      <c r="Y74" s="2">
        <f>[1]节奏总纲!Y74</f>
        <v>6.4773226727345872</v>
      </c>
      <c r="Z74" s="2">
        <f>[1]节奏总纲!Z74</f>
        <v>4.6872611616086743</v>
      </c>
      <c r="AA74" s="2">
        <f>[1]节奏总纲!AA74</f>
        <v>2.6267260206946474</v>
      </c>
      <c r="AC74" s="2">
        <v>71</v>
      </c>
      <c r="AD74" s="2">
        <f>[1]节奏总纲!AD74</f>
        <v>61.691928656135218</v>
      </c>
      <c r="AE74" s="2">
        <f>[1]节奏总纲!AE74</f>
        <v>63.716030809921811</v>
      </c>
      <c r="AF74" s="2">
        <f>[1]节奏总纲!AF74</f>
        <v>66.52254964941018</v>
      </c>
      <c r="AG74" s="2">
        <f>[1]节奏总纲!AG74</f>
        <v>71.07781362467729</v>
      </c>
      <c r="AH74" s="2">
        <f>[1]节奏总纲!AH74</f>
        <v>79.618252875757847</v>
      </c>
      <c r="AL74" s="2">
        <f>[1]节奏总纲!AL74</f>
        <v>71</v>
      </c>
      <c r="AM74" s="2">
        <f>[1]节奏总纲!AM74</f>
        <v>12797.106216824561</v>
      </c>
      <c r="AN74" s="2">
        <f>[1]节奏总纲!AN74</f>
        <v>10237.684973459649</v>
      </c>
      <c r="AO74" s="2">
        <f>[1]节奏总纲!AO74</f>
        <v>7678.2637300947363</v>
      </c>
      <c r="AP74" s="2">
        <f>[1]节奏总纲!AP74</f>
        <v>5118.8424867298245</v>
      </c>
      <c r="AQ74" s="2">
        <f>[1]节奏总纲!AQ74</f>
        <v>2559.4212433649122</v>
      </c>
      <c r="AS74" s="2">
        <f>[1]节奏总纲!AS74</f>
        <v>71</v>
      </c>
      <c r="AT74" s="2">
        <f>[1]节奏总纲!AT74</f>
        <v>1738.5812168245593</v>
      </c>
      <c r="AU74" s="2">
        <f>[1]节奏总纲!AU74</f>
        <v>1390.8649734596474</v>
      </c>
      <c r="AV74" s="2">
        <f>[1]节奏总纲!AV74</f>
        <v>1043.1487300947356</v>
      </c>
      <c r="AW74" s="2">
        <f>[1]节奏总纲!AW74</f>
        <v>695.43248672982372</v>
      </c>
      <c r="AX74" s="2">
        <f>[1]节奏总纲!AX74</f>
        <v>347.71624336491186</v>
      </c>
      <c r="AZ74" s="2">
        <v>71</v>
      </c>
      <c r="BA74" s="2">
        <f>[1]节奏总纲!BA74</f>
        <v>35.731931418977545</v>
      </c>
      <c r="BB74" s="2">
        <f>[1]节奏总纲!BB74</f>
        <v>37.226704182817912</v>
      </c>
      <c r="BC74" s="2">
        <f>[1]节奏总纲!BC74</f>
        <v>39.160241683169971</v>
      </c>
      <c r="BD74" s="2">
        <f>[1]节奏总纲!BD74</f>
        <v>41.892000518560877</v>
      </c>
      <c r="BE74" s="2">
        <f>[1]节奏总纲!BE74</f>
        <v>46.561371072329244</v>
      </c>
      <c r="BI74" s="2">
        <v>35</v>
      </c>
      <c r="BJ74" s="2">
        <f>求节点($AL$4:$AL$83,AM$4:AM$83,('[1]功能-城建'!$BD40+'[1]功能-城建'!$BY40)/2)</f>
        <v>38294.099779202959</v>
      </c>
      <c r="BK74" s="2">
        <f>求节点($AL$4:$AL$83,AN$4:AN$83,('[1]功能-城建'!$BD40+'[1]功能-城建'!$BY40)/2)</f>
        <v>30635.279823362369</v>
      </c>
      <c r="BL74" s="2">
        <f>求节点($AL$4:$AL$83,AO$4:AO$83,('[1]功能-城建'!$BD40+'[1]功能-城建'!$BY40)/2)</f>
        <v>22976.459867521775</v>
      </c>
      <c r="BM74" s="2">
        <f>求节点($AL$4:$AL$83,AP$4:AP$83,('[1]功能-城建'!$BD40+'[1]功能-城建'!$BY40)/2)</f>
        <v>15317.639911681184</v>
      </c>
      <c r="BN74" s="2">
        <f>求节点($AL$4:$AL$83,AQ$4:AQ$83,('[1]功能-城建'!$BD40+'[1]功能-城建'!$BY40)/2)</f>
        <v>7658.8199558405922</v>
      </c>
      <c r="BR74" s="2">
        <v>71</v>
      </c>
      <c r="BS74" s="2">
        <f>'[1]功能-城建'!O76</f>
        <v>27</v>
      </c>
      <c r="BT74" s="2">
        <f>'[1]功能-城建'!P76</f>
        <v>27</v>
      </c>
      <c r="BU74" s="2">
        <f>'[1]功能-城建'!Q76</f>
        <v>27</v>
      </c>
      <c r="BV74" s="2">
        <f>'[1]功能-城建'!R76</f>
        <v>27</v>
      </c>
      <c r="BW74" s="2">
        <f t="shared" si="1"/>
        <v>108</v>
      </c>
    </row>
    <row r="75" spans="6:75" x14ac:dyDescent="0.15">
      <c r="F75" s="2">
        <f>[1]节奏总纲!F75</f>
        <v>73</v>
      </c>
      <c r="G75" s="2">
        <f>[1]节奏总纲!G75</f>
        <v>156.58648490814926</v>
      </c>
      <c r="I75" s="2">
        <f>[1]节奏总纲!I75</f>
        <v>73</v>
      </c>
      <c r="J75" s="2">
        <f>[1]节奏总纲!J75</f>
        <v>17134.425155737379</v>
      </c>
      <c r="K75" s="2">
        <f>[1]节奏总纲!K75</f>
        <v>1.38</v>
      </c>
      <c r="N75" s="2">
        <f>[1]节奏总纲!N75</f>
        <v>82</v>
      </c>
      <c r="O75" s="2">
        <f>[1]节奏总纲!O75</f>
        <v>72</v>
      </c>
      <c r="P75" s="2">
        <f>[1]节奏总纲!P75</f>
        <v>146.03338943962044</v>
      </c>
      <c r="Q75" s="2">
        <f>[1]节奏总纲!Q75</f>
        <v>126.581741966263</v>
      </c>
      <c r="R75" s="2">
        <f>[1]节奏总纲!R75</f>
        <v>103.31862302853146</v>
      </c>
      <c r="S75" s="2">
        <f>[1]节奏总纲!S75</f>
        <v>75.586882373947532</v>
      </c>
      <c r="T75" s="2">
        <f>[1]节奏总纲!T75</f>
        <v>41.896979430227098</v>
      </c>
      <c r="V75" s="2">
        <f>[1]节奏总纲!V75</f>
        <v>72</v>
      </c>
      <c r="W75" s="2">
        <f>[1]节奏总纲!W75</f>
        <v>9.8463862349749434</v>
      </c>
      <c r="X75" s="2">
        <f>[1]节奏总纲!X75</f>
        <v>8.548466288796746</v>
      </c>
      <c r="Y75" s="2">
        <f>[1]节奏总纲!Y75</f>
        <v>6.7348003557968781</v>
      </c>
      <c r="Z75" s="2">
        <f>[1]节奏总纲!Z75</f>
        <v>4.9739212123388512</v>
      </c>
      <c r="AA75" s="2">
        <f>[1]节奏总纲!AA75</f>
        <v>2.7704534095324505</v>
      </c>
      <c r="AC75" s="2">
        <v>72</v>
      </c>
      <c r="AD75" s="2">
        <f>[1]节奏总纲!AD75</f>
        <v>61.895048862094221</v>
      </c>
      <c r="AE75" s="2">
        <f>[1]节奏总纲!AE75</f>
        <v>63.918876949118435</v>
      </c>
      <c r="AF75" s="2">
        <f>[1]节奏总纲!AF75</f>
        <v>66.7307849375064</v>
      </c>
      <c r="AG75" s="2">
        <f>[1]节奏总纲!AG75</f>
        <v>71.278862245535876</v>
      </c>
      <c r="AH75" s="2">
        <f>[1]节奏总纲!AH75</f>
        <v>79.833079619844597</v>
      </c>
      <c r="AL75" s="2">
        <f>[1]节奏总纲!AL75</f>
        <v>72</v>
      </c>
      <c r="AM75" s="2">
        <f>[1]节奏总纲!AM75</f>
        <v>14808.205062920617</v>
      </c>
      <c r="AN75" s="2">
        <f>[1]节奏总纲!AN75</f>
        <v>11846.564050336494</v>
      </c>
      <c r="AO75" s="2">
        <f>[1]节奏总纲!AO75</f>
        <v>8884.9230377523691</v>
      </c>
      <c r="AP75" s="2">
        <f>[1]节奏总纲!AP75</f>
        <v>5923.2820251682469</v>
      </c>
      <c r="AQ75" s="2">
        <f>[1]节奏总纲!AQ75</f>
        <v>2961.6410125841235</v>
      </c>
      <c r="AS75" s="2">
        <f>[1]节奏总纲!AS75</f>
        <v>72</v>
      </c>
      <c r="AT75" s="2">
        <f>[1]节奏总纲!AT75</f>
        <v>2011.0988460960561</v>
      </c>
      <c r="AU75" s="2">
        <f>[1]节奏总纲!AU75</f>
        <v>1608.8790768768449</v>
      </c>
      <c r="AV75" s="2">
        <f>[1]节奏总纲!AV75</f>
        <v>1206.6593076576328</v>
      </c>
      <c r="AW75" s="2">
        <f>[1]节奏总纲!AW75</f>
        <v>804.43953843842246</v>
      </c>
      <c r="AX75" s="2">
        <f>[1]节奏总纲!AX75</f>
        <v>402.21976921921123</v>
      </c>
      <c r="AZ75" s="2">
        <v>72</v>
      </c>
      <c r="BA75" s="2">
        <f>[1]节奏总纲!BA75</f>
        <v>35.829522274841217</v>
      </c>
      <c r="BB75" s="2">
        <f>[1]节奏总纲!BB75</f>
        <v>37.317457773889828</v>
      </c>
      <c r="BC75" s="2">
        <f>[1]节奏总纲!BC75</f>
        <v>39.250296194358178</v>
      </c>
      <c r="BD75" s="2">
        <f>[1]节奏总纲!BD75</f>
        <v>41.992566056290244</v>
      </c>
      <c r="BE75" s="2">
        <f>[1]节奏总纲!BE75</f>
        <v>46.657691286422882</v>
      </c>
      <c r="BI75" s="2">
        <v>36</v>
      </c>
      <c r="BJ75" s="2">
        <f>求节点($AL$4:$AL$83,AM$4:AM$83,('[1]功能-城建'!$BD41+'[1]功能-城建'!$BY41)/2)</f>
        <v>47512.875</v>
      </c>
      <c r="BK75" s="2">
        <f>求节点($AL$4:$AL$83,AN$4:AN$83,('[1]功能-城建'!$BD41+'[1]功能-城建'!$BY41)/2)</f>
        <v>38010.300000000003</v>
      </c>
      <c r="BL75" s="2">
        <f>求节点($AL$4:$AL$83,AO$4:AO$83,('[1]功能-城建'!$BD41+'[1]功能-城建'!$BY41)/2)</f>
        <v>28507.724999999999</v>
      </c>
      <c r="BM75" s="2">
        <f>求节点($AL$4:$AL$83,AP$4:AP$83,('[1]功能-城建'!$BD41+'[1]功能-城建'!$BY41)/2)</f>
        <v>19005.150000000001</v>
      </c>
      <c r="BN75" s="2">
        <f>求节点($AL$4:$AL$83,AQ$4:AQ$83,('[1]功能-城建'!$BD41+'[1]功能-城建'!$BY41)/2)</f>
        <v>9502.5750000000007</v>
      </c>
      <c r="BR75" s="2">
        <v>72</v>
      </c>
      <c r="BS75" s="2">
        <f>'[1]功能-城建'!O77</f>
        <v>28</v>
      </c>
      <c r="BT75" s="2">
        <f>'[1]功能-城建'!P77</f>
        <v>28</v>
      </c>
      <c r="BU75" s="2">
        <f>'[1]功能-城建'!Q77</f>
        <v>28</v>
      </c>
      <c r="BV75" s="2">
        <f>'[1]功能-城建'!R77</f>
        <v>28</v>
      </c>
      <c r="BW75" s="2">
        <f t="shared" si="1"/>
        <v>112</v>
      </c>
    </row>
    <row r="76" spans="6:75" x14ac:dyDescent="0.15">
      <c r="F76" s="2">
        <f>[1]节奏总纲!F76</f>
        <v>74</v>
      </c>
      <c r="G76" s="2">
        <f>[1]节奏总纲!G76</f>
        <v>167.89701257893043</v>
      </c>
      <c r="I76" s="2">
        <f>[1]节奏总纲!I76</f>
        <v>74</v>
      </c>
      <c r="J76" s="2">
        <f>[1]节奏总纲!J76</f>
        <v>19825.014596370729</v>
      </c>
      <c r="K76" s="2">
        <f>[1]节奏总纲!K76</f>
        <v>1.39</v>
      </c>
      <c r="N76" s="2">
        <f>[1]节奏总纲!N76</f>
        <v>83</v>
      </c>
      <c r="O76" s="2">
        <f>[1]节奏总纲!O76</f>
        <v>73</v>
      </c>
      <c r="P76" s="2">
        <f>[1]节奏总纲!P76</f>
        <v>156.58648490814926</v>
      </c>
      <c r="Q76" s="2">
        <f>[1]节奏总纲!Q76</f>
        <v>135.41599214856748</v>
      </c>
      <c r="R76" s="2">
        <f>[1]节奏总纲!R76</f>
        <v>110.58137564213501</v>
      </c>
      <c r="S76" s="2">
        <f>[1]节奏总纲!S76</f>
        <v>80.955212697513176</v>
      </c>
      <c r="T76" s="2">
        <f>[1]节奏总纲!T76</f>
        <v>44.877686574675579</v>
      </c>
      <c r="V76" s="2">
        <f>[1]节奏总纲!V76</f>
        <v>73</v>
      </c>
      <c r="W76" s="2">
        <f>[1]节奏总纲!W76</f>
        <v>10.553095468528824</v>
      </c>
      <c r="X76" s="2">
        <f>[1]节奏总纲!X76</f>
        <v>8.834250182304487</v>
      </c>
      <c r="Y76" s="2">
        <f>[1]节奏总纲!Y76</f>
        <v>7.2627526136035527</v>
      </c>
      <c r="Z76" s="2">
        <f>[1]节奏总纲!Z76</f>
        <v>5.3683303235656439</v>
      </c>
      <c r="AA76" s="2">
        <f>[1]节奏总纲!AA76</f>
        <v>2.9807071444484805</v>
      </c>
      <c r="AC76" s="2">
        <v>73</v>
      </c>
      <c r="AD76" s="2">
        <f>[1]节奏总纲!AD76</f>
        <v>62.091594979242075</v>
      </c>
      <c r="AE76" s="2">
        <f>[1]节奏总纲!AE76</f>
        <v>64.114306430026588</v>
      </c>
      <c r="AF76" s="2">
        <f>[1]节奏总纲!AF76</f>
        <v>66.939020225602619</v>
      </c>
      <c r="AG76" s="2">
        <f>[1]节奏总纲!AG76</f>
        <v>71.479910866394462</v>
      </c>
      <c r="AH76" s="2">
        <f>[1]节奏总纲!AH76</f>
        <v>80.043898354812981</v>
      </c>
      <c r="AL76" s="2">
        <f>[1]节奏总纲!AL76</f>
        <v>73</v>
      </c>
      <c r="AM76" s="2">
        <f>[1]节奏总纲!AM76</f>
        <v>17134.425155737379</v>
      </c>
      <c r="AN76" s="2">
        <f>[1]节奏总纲!AN76</f>
        <v>13707.540124589905</v>
      </c>
      <c r="AO76" s="2">
        <f>[1]节奏总纲!AO76</f>
        <v>10280.655093442427</v>
      </c>
      <c r="AP76" s="2">
        <f>[1]节奏总纲!AP76</f>
        <v>6853.7700622949524</v>
      </c>
      <c r="AQ76" s="2">
        <f>[1]节奏总纲!AQ76</f>
        <v>3426.8850311474762</v>
      </c>
      <c r="AS76" s="2">
        <f>[1]节奏总纲!AS76</f>
        <v>73</v>
      </c>
      <c r="AT76" s="2">
        <f>[1]节奏总纲!AT76</f>
        <v>2326.2200928167622</v>
      </c>
      <c r="AU76" s="2">
        <f>[1]节奏总纲!AU76</f>
        <v>1860.9760742534108</v>
      </c>
      <c r="AV76" s="2">
        <f>[1]节奏总纲!AV76</f>
        <v>1395.7320556900577</v>
      </c>
      <c r="AW76" s="2">
        <f>[1]节奏总纲!AW76</f>
        <v>930.48803712670542</v>
      </c>
      <c r="AX76" s="2">
        <f>[1]节奏总纲!AX76</f>
        <v>465.24401856335271</v>
      </c>
      <c r="AZ76" s="2">
        <v>73</v>
      </c>
      <c r="BA76" s="2">
        <f>[1]节奏总纲!BA76</f>
        <v>35.927113130704889</v>
      </c>
      <c r="BB76" s="2">
        <f>[1]节奏总纲!BB76</f>
        <v>37.408211364961737</v>
      </c>
      <c r="BC76" s="2">
        <f>[1]节奏总纲!BC76</f>
        <v>39.340350705546385</v>
      </c>
      <c r="BD76" s="2">
        <f>[1]节奏总纲!BD76</f>
        <v>42.080366850119908</v>
      </c>
      <c r="BE76" s="2">
        <f>[1]节奏总纲!BE76</f>
        <v>46.754011500516519</v>
      </c>
      <c r="BR76" s="2">
        <v>73</v>
      </c>
      <c r="BS76" s="2">
        <f>'[1]功能-城建'!O78</f>
        <v>28</v>
      </c>
      <c r="BT76" s="2">
        <f>'[1]功能-城建'!P78</f>
        <v>28</v>
      </c>
      <c r="BU76" s="2">
        <f>'[1]功能-城建'!Q78</f>
        <v>28</v>
      </c>
      <c r="BV76" s="2">
        <f>'[1]功能-城建'!R78</f>
        <v>28</v>
      </c>
      <c r="BW76" s="2">
        <f t="shared" si="1"/>
        <v>112</v>
      </c>
    </row>
    <row r="77" spans="6:75" x14ac:dyDescent="0.15">
      <c r="F77" s="2">
        <f>[1]节奏总纲!F77</f>
        <v>75</v>
      </c>
      <c r="G77" s="2">
        <f>[1]节奏总纲!G77</f>
        <v>180.01933598375612</v>
      </c>
      <c r="I77" s="2">
        <f>[1]节奏总纲!I77</f>
        <v>75</v>
      </c>
      <c r="J77" s="2">
        <f>[1]节奏总纲!J77</f>
        <v>22936.899999999998</v>
      </c>
      <c r="K77" s="2">
        <f>[1]节奏总纲!K77</f>
        <v>1.4</v>
      </c>
      <c r="N77" s="2">
        <f>[1]节奏总纲!N77</f>
        <v>84</v>
      </c>
      <c r="O77" s="2">
        <f>[1]节奏总纲!O77</f>
        <v>74</v>
      </c>
      <c r="P77" s="2">
        <f>[1]节奏总纲!P77</f>
        <v>167.89701257893043</v>
      </c>
      <c r="Q77" s="2">
        <f>[1]节奏总纲!Q77</f>
        <v>145.16375707574326</v>
      </c>
      <c r="R77" s="2">
        <f>[1]节奏总纲!R77</f>
        <v>118.70318789330381</v>
      </c>
      <c r="S77" s="2">
        <f>[1]节奏总纲!S77</f>
        <v>86.869914308338593</v>
      </c>
      <c r="T77" s="2">
        <f>[1]节奏总纲!T77</f>
        <v>48.169652908895138</v>
      </c>
      <c r="V77" s="2">
        <f>[1]节奏总纲!V77</f>
        <v>74</v>
      </c>
      <c r="W77" s="2">
        <f>[1]节奏总纲!W77</f>
        <v>11.31052767078117</v>
      </c>
      <c r="X77" s="2">
        <f>[1]节奏总纲!X77</f>
        <v>9.7477649271757798</v>
      </c>
      <c r="Y77" s="2">
        <f>[1]节奏总纲!Y77</f>
        <v>8.1218122511687909</v>
      </c>
      <c r="Z77" s="2">
        <f>[1]节奏总纲!Z77</f>
        <v>5.9147016108254178</v>
      </c>
      <c r="AA77" s="2">
        <f>[1]节奏总纲!AA77</f>
        <v>3.2919663342195591</v>
      </c>
      <c r="AC77" s="2">
        <v>74</v>
      </c>
      <c r="AD77" s="2">
        <f>[1]节奏总纲!AD77</f>
        <v>62.281112832649576</v>
      </c>
      <c r="AE77" s="2">
        <f>[1]节奏总纲!AE77</f>
        <v>64.304793036447776</v>
      </c>
      <c r="AF77" s="2">
        <f>[1]节奏总纲!AF77</f>
        <v>67.14262442756818</v>
      </c>
      <c r="AG77" s="2">
        <f>[1]节奏总纲!AG77</f>
        <v>71.680959487253048</v>
      </c>
      <c r="AH77" s="2">
        <f>[1]节奏总纲!AH77</f>
        <v>80.24075196383977</v>
      </c>
      <c r="AL77" s="2">
        <f>[1]节奏总纲!AL77</f>
        <v>74</v>
      </c>
      <c r="AM77" s="2">
        <f>[1]节奏总纲!AM77</f>
        <v>19825.014596370729</v>
      </c>
      <c r="AN77" s="2">
        <f>[1]节奏总纲!AN77</f>
        <v>15860.011677096583</v>
      </c>
      <c r="AO77" s="2">
        <f>[1]节奏总纲!AO77</f>
        <v>11895.008757822437</v>
      </c>
      <c r="AP77" s="2">
        <f>[1]节奏总纲!AP77</f>
        <v>7930.0058385482916</v>
      </c>
      <c r="AQ77" s="2">
        <f>[1]节奏总纲!AQ77</f>
        <v>3965.0029192741458</v>
      </c>
      <c r="AS77" s="2">
        <f>[1]节奏总纲!AS77</f>
        <v>74</v>
      </c>
      <c r="AT77" s="2">
        <f>[1]节奏总纲!AT77</f>
        <v>2690.58944063335</v>
      </c>
      <c r="AU77" s="2">
        <f>[1]节奏总纲!AU77</f>
        <v>2152.4715525066786</v>
      </c>
      <c r="AV77" s="2">
        <f>[1]节奏总纲!AV77</f>
        <v>1614.3536643800107</v>
      </c>
      <c r="AW77" s="2">
        <f>[1]节奏总纲!AW77</f>
        <v>1076.2357762533393</v>
      </c>
      <c r="AX77" s="2">
        <f>[1]节奏总纲!AX77</f>
        <v>538.11788812666964</v>
      </c>
      <c r="AZ77" s="2">
        <v>74</v>
      </c>
      <c r="BA77" s="2">
        <f>[1]节奏总纲!BA77</f>
        <v>36.021306837933537</v>
      </c>
      <c r="BB77" s="2">
        <f>[1]节奏总纲!BB77</f>
        <v>37.498964956033646</v>
      </c>
      <c r="BC77" s="2">
        <f>[1]节奏总纲!BC77</f>
        <v>39.430405216734592</v>
      </c>
      <c r="BD77" s="2">
        <f>[1]节奏总纲!BD77</f>
        <v>42.167148737437564</v>
      </c>
      <c r="BE77" s="2">
        <f>[1]节奏总纲!BE77</f>
        <v>46.850331714610157</v>
      </c>
      <c r="BR77" s="2">
        <v>74</v>
      </c>
      <c r="BS77" s="2">
        <f>'[1]功能-城建'!O79</f>
        <v>28</v>
      </c>
      <c r="BT77" s="2">
        <f>'[1]功能-城建'!P79</f>
        <v>28</v>
      </c>
      <c r="BU77" s="2">
        <f>'[1]功能-城建'!Q79</f>
        <v>28</v>
      </c>
      <c r="BV77" s="2">
        <f>'[1]功能-城建'!R79</f>
        <v>28</v>
      </c>
      <c r="BW77" s="2">
        <f t="shared" si="1"/>
        <v>112</v>
      </c>
    </row>
    <row r="78" spans="6:75" x14ac:dyDescent="0.15">
      <c r="F78" s="2">
        <f>[1]节奏总纲!F78</f>
        <v>76</v>
      </c>
      <c r="G78" s="2">
        <f>[1]节奏总纲!G78</f>
        <v>193.01172051333091</v>
      </c>
      <c r="I78" s="2">
        <f>[1]节奏总纲!I78</f>
        <v>76</v>
      </c>
      <c r="J78" s="2">
        <f>[1]节奏总纲!J78</f>
        <v>26535.88112606269</v>
      </c>
      <c r="K78" s="2">
        <f>[1]节奏总纲!K78</f>
        <v>1.41</v>
      </c>
      <c r="N78" s="2">
        <f>[1]节奏总纲!N78</f>
        <v>85</v>
      </c>
      <c r="O78" s="2">
        <f>[1]节奏总纲!O78</f>
        <v>75</v>
      </c>
      <c r="P78" s="2">
        <f>[1]节奏总纲!P78</f>
        <v>180.01933598375612</v>
      </c>
      <c r="Q78" s="2">
        <f>[1]节奏总纲!Q78</f>
        <v>155.75272949314578</v>
      </c>
      <c r="R78" s="2">
        <f>[1]节奏总纲!R78</f>
        <v>127.38168214210583</v>
      </c>
      <c r="S78" s="2">
        <f>[1]节奏总纲!S78</f>
        <v>93.214012172388934</v>
      </c>
      <c r="T78" s="2">
        <f>[1]节奏总纲!T78</f>
        <v>51.755559095329879</v>
      </c>
      <c r="V78" s="2">
        <f>[1]节奏总纲!V78</f>
        <v>75</v>
      </c>
      <c r="W78" s="2">
        <f>[1]节奏总纲!W78</f>
        <v>12.122323404825693</v>
      </c>
      <c r="X78" s="2">
        <f>[1]节奏总纲!X78</f>
        <v>10.588972417402516</v>
      </c>
      <c r="Y78" s="2">
        <f>[1]节奏总纲!Y78</f>
        <v>8.6784942488020249</v>
      </c>
      <c r="Z78" s="2">
        <f>[1]节奏总纲!Z78</f>
        <v>6.3440978640503403</v>
      </c>
      <c r="AA78" s="2">
        <f>[1]节奏总纲!AA78</f>
        <v>3.585906186434741</v>
      </c>
      <c r="AC78" s="2">
        <v>75</v>
      </c>
      <c r="AD78" s="2">
        <f>[1]节奏总纲!AD78</f>
        <v>62.470630686057078</v>
      </c>
      <c r="AE78" s="2">
        <f>[1]节奏总纲!AE78</f>
        <v>64.495279642868965</v>
      </c>
      <c r="AF78" s="2">
        <f>[1]节奏总纲!AF78</f>
        <v>67.344310856946692</v>
      </c>
      <c r="AG78" s="2">
        <f>[1]节奏总纲!AG78</f>
        <v>71.882008108111634</v>
      </c>
      <c r="AH78" s="2">
        <f>[1]节奏总纲!AH78</f>
        <v>80.437605572866573</v>
      </c>
      <c r="AL78" s="2">
        <f>[1]节奏总纲!AL78</f>
        <v>75</v>
      </c>
      <c r="AM78" s="2">
        <f>[1]节奏总纲!AM78</f>
        <v>22936.899999999998</v>
      </c>
      <c r="AN78" s="2">
        <f>[1]节奏总纲!AN78</f>
        <v>18349.52</v>
      </c>
      <c r="AO78" s="2">
        <f>[1]节奏总纲!AO78</f>
        <v>13762.139999999998</v>
      </c>
      <c r="AP78" s="2">
        <f>[1]节奏总纲!AP78</f>
        <v>9174.76</v>
      </c>
      <c r="AQ78" s="2">
        <f>[1]节奏总纲!AQ78</f>
        <v>4587.38</v>
      </c>
      <c r="AS78" s="2">
        <f>[1]节奏总纲!AS78</f>
        <v>75</v>
      </c>
      <c r="AT78" s="2">
        <f>[1]节奏总纲!AT78</f>
        <v>3111.8854036292687</v>
      </c>
      <c r="AU78" s="2">
        <f>[1]节奏总纲!AU78</f>
        <v>2489.5083229034171</v>
      </c>
      <c r="AV78" s="2">
        <f>[1]节奏总纲!AV78</f>
        <v>1867.1312421775601</v>
      </c>
      <c r="AW78" s="2">
        <f>[1]节奏总纲!AW78</f>
        <v>1244.7541614517086</v>
      </c>
      <c r="AX78" s="2">
        <f>[1]节奏总纲!AX78</f>
        <v>622.37708072585428</v>
      </c>
      <c r="AZ78" s="2">
        <v>75</v>
      </c>
      <c r="BA78" s="2">
        <f>[1]节奏总纲!BA78</f>
        <v>36.105477566569242</v>
      </c>
      <c r="BB78" s="2">
        <f>[1]节奏总纲!BB78</f>
        <v>37.589718547105562</v>
      </c>
      <c r="BC78" s="2">
        <f>[1]节奏总纲!BC78</f>
        <v>39.520459727922798</v>
      </c>
      <c r="BD78" s="2">
        <f>[1]节奏总纲!BD78</f>
        <v>42.253930624755228</v>
      </c>
      <c r="BE78" s="2">
        <f>[1]节奏总纲!BE78</f>
        <v>46.946651928703787</v>
      </c>
      <c r="BR78" s="2">
        <v>75</v>
      </c>
      <c r="BS78" s="2">
        <f>'[1]功能-城建'!O80</f>
        <v>29</v>
      </c>
      <c r="BT78" s="2">
        <f>'[1]功能-城建'!P80</f>
        <v>29</v>
      </c>
      <c r="BU78" s="2">
        <f>'[1]功能-城建'!Q80</f>
        <v>29</v>
      </c>
      <c r="BV78" s="2">
        <f>'[1]功能-城建'!R80</f>
        <v>29</v>
      </c>
      <c r="BW78" s="2">
        <f t="shared" si="1"/>
        <v>116</v>
      </c>
    </row>
    <row r="79" spans="6:75" x14ac:dyDescent="0.15">
      <c r="F79" s="2">
        <f>[1]节奏总纲!F79</f>
        <v>77</v>
      </c>
      <c r="G79" s="2">
        <f>[1]节奏总纲!G79</f>
        <v>206.93661346719625</v>
      </c>
      <c r="I79" s="2">
        <f>[1]节奏总纲!I79</f>
        <v>77</v>
      </c>
      <c r="J79" s="2">
        <f>[1]节奏总纲!J79</f>
        <v>30698.011006346387</v>
      </c>
      <c r="K79" s="2">
        <f>[1]节奏总纲!K79</f>
        <v>1.42</v>
      </c>
      <c r="N79" s="2">
        <f>[1]节奏总纲!N79</f>
        <v>86</v>
      </c>
      <c r="O79" s="2">
        <f>[1]节奏总纲!O79</f>
        <v>76</v>
      </c>
      <c r="P79" s="2">
        <f>[1]节奏总纲!P79</f>
        <v>193.01172051333091</v>
      </c>
      <c r="Q79" s="2">
        <f>[1]节奏总纲!Q79</f>
        <v>166.97443941608256</v>
      </c>
      <c r="R79" s="2">
        <f>[1]节奏总纲!R79</f>
        <v>136.51718991907896</v>
      </c>
      <c r="S79" s="2">
        <f>[1]节奏总纲!S79</f>
        <v>100.0379747420594</v>
      </c>
      <c r="T79" s="2">
        <f>[1]节奏总纲!T79</f>
        <v>55.664580196044632</v>
      </c>
      <c r="V79" s="2">
        <f>[1]节奏总纲!V79</f>
        <v>76</v>
      </c>
      <c r="W79" s="2">
        <f>[1]节奏总纲!W79</f>
        <v>12.992384529574792</v>
      </c>
      <c r="X79" s="2">
        <f>[1]节奏总纲!X79</f>
        <v>11.221709922936782</v>
      </c>
      <c r="Y79" s="2">
        <f>[1]节奏总纲!Y79</f>
        <v>9.1355077769731281</v>
      </c>
      <c r="Z79" s="2">
        <f>[1]节奏总纲!Z79</f>
        <v>6.8239625696704707</v>
      </c>
      <c r="AA79" s="2">
        <f>[1]节奏总纲!AA79</f>
        <v>3.9090211007147531</v>
      </c>
      <c r="AC79" s="2">
        <v>76</v>
      </c>
      <c r="AD79" s="2">
        <f>[1]节奏总纲!AD79</f>
        <v>62.660148539464579</v>
      </c>
      <c r="AE79" s="2">
        <f>[1]节奏总纲!AE79</f>
        <v>64.685766249290154</v>
      </c>
      <c r="AF79" s="2">
        <f>[1]节奏总纲!AF79</f>
        <v>67.545997286325218</v>
      </c>
      <c r="AG79" s="2">
        <f>[1]节奏总纲!AG79</f>
        <v>72.076954583856178</v>
      </c>
      <c r="AH79" s="2">
        <f>[1]节奏总纲!AH79</f>
        <v>80.634459181893376</v>
      </c>
      <c r="AL79" s="2">
        <f>[1]节奏总纲!AL79</f>
        <v>76</v>
      </c>
      <c r="AM79" s="2">
        <f>[1]节奏总纲!AM79</f>
        <v>26535.88112606269</v>
      </c>
      <c r="AN79" s="2">
        <f>[1]节奏总纲!AN79</f>
        <v>21228.704900850153</v>
      </c>
      <c r="AO79" s="2">
        <f>[1]节奏总纲!AO79</f>
        <v>15921.528675637614</v>
      </c>
      <c r="AP79" s="2">
        <f>[1]节奏总纲!AP79</f>
        <v>10614.352450425076</v>
      </c>
      <c r="AQ79" s="2">
        <f>[1]节奏总纲!AQ79</f>
        <v>5307.1762252125382</v>
      </c>
      <c r="AS79" s="2">
        <f>[1]节奏总纲!AS79</f>
        <v>76</v>
      </c>
      <c r="AT79" s="2">
        <f>[1]节奏总纲!AT79</f>
        <v>3598.9811260626921</v>
      </c>
      <c r="AU79" s="2">
        <f>[1]节奏总纲!AU79</f>
        <v>2879.1849008501522</v>
      </c>
      <c r="AV79" s="2">
        <f>[1]节奏总纲!AV79</f>
        <v>2159.388675637616</v>
      </c>
      <c r="AW79" s="2">
        <f>[1]节奏总纲!AW79</f>
        <v>1439.5924504250761</v>
      </c>
      <c r="AX79" s="2">
        <f>[1]节奏总纲!AX79</f>
        <v>719.79622521253805</v>
      </c>
      <c r="AZ79" s="2">
        <v>76</v>
      </c>
      <c r="BA79" s="2">
        <f>[1]节奏总纲!BA79</f>
        <v>36.189648295204947</v>
      </c>
      <c r="BB79" s="2">
        <f>[1]节奏总纲!BB79</f>
        <v>37.680472138177471</v>
      </c>
      <c r="BC79" s="2">
        <f>[1]节奏总纲!BC79</f>
        <v>39.610514239111005</v>
      </c>
      <c r="BD79" s="2">
        <f>[1]节奏总纲!BD79</f>
        <v>42.340712512072891</v>
      </c>
      <c r="BE79" s="2">
        <f>[1]节奏总纲!BE79</f>
        <v>47.037096473408994</v>
      </c>
      <c r="BR79" s="2">
        <v>76</v>
      </c>
      <c r="BS79" s="2">
        <f>'[1]功能-城建'!O81</f>
        <v>29</v>
      </c>
      <c r="BT79" s="2">
        <f>'[1]功能-城建'!P81</f>
        <v>29</v>
      </c>
      <c r="BU79" s="2">
        <f>'[1]功能-城建'!Q81</f>
        <v>29</v>
      </c>
      <c r="BV79" s="2">
        <f>'[1]功能-城建'!R81</f>
        <v>29</v>
      </c>
      <c r="BW79" s="2">
        <f t="shared" si="1"/>
        <v>116</v>
      </c>
    </row>
    <row r="80" spans="6:75" x14ac:dyDescent="0.15">
      <c r="F80" s="2">
        <f>[1]节奏总纲!F80</f>
        <v>78</v>
      </c>
      <c r="G80" s="2">
        <f>[1]节奏总纲!G80</f>
        <v>221.86094420380775</v>
      </c>
      <c r="I80" s="2">
        <f>[1]节奏总纲!I80</f>
        <v>78</v>
      </c>
      <c r="J80" s="2">
        <f>[1]节奏总纲!J80</f>
        <v>35511.190322760085</v>
      </c>
      <c r="K80" s="2">
        <f>[1]节奏总纲!K80</f>
        <v>1.43</v>
      </c>
      <c r="N80" s="2">
        <f>[1]节奏总纲!N80</f>
        <v>87</v>
      </c>
      <c r="O80" s="2">
        <f>[1]节奏总纲!O80</f>
        <v>77</v>
      </c>
      <c r="P80" s="2">
        <f>[1]节奏总纲!P80</f>
        <v>206.93661346719625</v>
      </c>
      <c r="Q80" s="2">
        <f>[1]节奏总纲!Q80</f>
        <v>179.12433261720508</v>
      </c>
      <c r="R80" s="2">
        <f>[1]节奏总纲!R80</f>
        <v>146.53181599612165</v>
      </c>
      <c r="S80" s="2">
        <f>[1]节奏总纲!S80</f>
        <v>107.42079605082158</v>
      </c>
      <c r="T80" s="2">
        <f>[1]节奏总纲!T80</f>
        <v>59.535663694512365</v>
      </c>
      <c r="V80" s="2">
        <f>[1]节奏总纲!V80</f>
        <v>77</v>
      </c>
      <c r="W80" s="2">
        <f>[1]节奏总纲!W80</f>
        <v>13.924892953865339</v>
      </c>
      <c r="X80" s="2">
        <f>[1]节奏总纲!X80</f>
        <v>12.149893201122524</v>
      </c>
      <c r="Y80" s="2">
        <f>[1]节奏总纲!Y80</f>
        <v>10.014626077042692</v>
      </c>
      <c r="Z80" s="2">
        <f>[1]节奏总纲!Z80</f>
        <v>7.3828213087621748</v>
      </c>
      <c r="AA80" s="2">
        <f>[1]节奏总纲!AA80</f>
        <v>3.8710834984677334</v>
      </c>
      <c r="AC80" s="2">
        <v>77</v>
      </c>
      <c r="AD80" s="2">
        <f>[1]节奏总纲!AD80</f>
        <v>62.849666392872081</v>
      </c>
      <c r="AE80" s="2">
        <f>[1]节奏总纲!AE80</f>
        <v>64.876252855711357</v>
      </c>
      <c r="AF80" s="2">
        <f>[1]节奏总纲!AF80</f>
        <v>67.747683715703729</v>
      </c>
      <c r="AG80" s="2">
        <f>[1]节奏总纲!AG80</f>
        <v>72.263232241847945</v>
      </c>
      <c r="AH80" s="2">
        <f>[1]节奏总纲!AH80</f>
        <v>80.83131279092018</v>
      </c>
      <c r="AL80" s="2">
        <f>[1]节奏总纲!AL80</f>
        <v>77</v>
      </c>
      <c r="AM80" s="2">
        <f>[1]节奏总纲!AM80</f>
        <v>30698.011006346387</v>
      </c>
      <c r="AN80" s="2">
        <f>[1]节奏总纲!AN80</f>
        <v>24558.40880507711</v>
      </c>
      <c r="AO80" s="2">
        <f>[1]节奏总纲!AO80</f>
        <v>18418.806603807832</v>
      </c>
      <c r="AP80" s="2">
        <f>[1]节奏总纲!AP80</f>
        <v>12279.204402538555</v>
      </c>
      <c r="AQ80" s="2">
        <f>[1]节奏总纲!AQ80</f>
        <v>6139.6022012692774</v>
      </c>
      <c r="AS80" s="2">
        <f>[1]节奏总纲!AS80</f>
        <v>77</v>
      </c>
      <c r="AT80" s="2">
        <f>[1]节奏总纲!AT80</f>
        <v>4162.1298802836973</v>
      </c>
      <c r="AU80" s="2">
        <f>[1]节奏总纲!AU80</f>
        <v>3329.7039042269571</v>
      </c>
      <c r="AV80" s="2">
        <f>[1]节奏总纲!AV80</f>
        <v>2497.2779281702187</v>
      </c>
      <c r="AW80" s="2">
        <f>[1]节奏总纲!AW80</f>
        <v>1664.8519521134785</v>
      </c>
      <c r="AX80" s="2">
        <f>[1]节奏总纲!AX80</f>
        <v>832.42597605673927</v>
      </c>
      <c r="AZ80" s="2">
        <v>77</v>
      </c>
      <c r="BA80" s="2">
        <f>[1]节奏总纲!BA80</f>
        <v>36.273819023840659</v>
      </c>
      <c r="BB80" s="2">
        <f>[1]节奏总纲!BB80</f>
        <v>37.771225729249387</v>
      </c>
      <c r="BC80" s="2">
        <f>[1]节奏总纲!BC80</f>
        <v>39.700568750299212</v>
      </c>
      <c r="BD80" s="2">
        <f>[1]节奏总纲!BD80</f>
        <v>42.427494399390554</v>
      </c>
      <c r="BE80" s="2">
        <f>[1]节奏总纲!BE80</f>
        <v>47.12024662670057</v>
      </c>
      <c r="BR80" s="2">
        <v>77</v>
      </c>
      <c r="BS80" s="2">
        <f>'[1]功能-城建'!O82</f>
        <v>29</v>
      </c>
      <c r="BT80" s="2">
        <f>'[1]功能-城建'!P82</f>
        <v>29</v>
      </c>
      <c r="BU80" s="2">
        <f>'[1]功能-城建'!Q82</f>
        <v>29</v>
      </c>
      <c r="BV80" s="2">
        <f>'[1]功能-城建'!R82</f>
        <v>29</v>
      </c>
      <c r="BW80" s="2">
        <f t="shared" ref="BW80:BW83" si="2">SUM(BS80:BV80)</f>
        <v>116</v>
      </c>
    </row>
    <row r="81" spans="6:75" x14ac:dyDescent="0.15">
      <c r="F81" s="2">
        <f>[1]节奏总纲!F81</f>
        <v>79</v>
      </c>
      <c r="G81" s="2">
        <f>[1]节奏总纲!G81</f>
        <v>237.85644583342264</v>
      </c>
      <c r="I81" s="2">
        <f>[1]节奏总纲!I81</f>
        <v>79</v>
      </c>
      <c r="J81" s="2">
        <f>[1]节奏总纲!J81</f>
        <v>41077.009235645834</v>
      </c>
      <c r="K81" s="2">
        <f>[1]节奏总纲!K81</f>
        <v>1.44</v>
      </c>
      <c r="N81" s="2">
        <f>[1]节奏总纲!N81</f>
        <v>88</v>
      </c>
      <c r="O81" s="2">
        <f>[1]节奏总纲!O81</f>
        <v>78</v>
      </c>
      <c r="P81" s="2">
        <f>[1]节奏总纲!P81</f>
        <v>221.86094420380775</v>
      </c>
      <c r="Q81" s="2">
        <f>[1]节奏总纲!Q81</f>
        <v>192.04283330281601</v>
      </c>
      <c r="R81" s="2">
        <f>[1]节奏总纲!R81</f>
        <v>157.23285115723854</v>
      </c>
      <c r="S81" s="2">
        <f>[1]节奏总纲!S81</f>
        <v>115.1680161361966</v>
      </c>
      <c r="T81" s="2">
        <f>[1]节奏总纲!T81</f>
        <v>63.651904892072437</v>
      </c>
      <c r="V81" s="2">
        <f>[1]节奏总纲!V81</f>
        <v>78</v>
      </c>
      <c r="W81" s="2">
        <f>[1]节奏总纲!W81</f>
        <v>14.924330736611495</v>
      </c>
      <c r="X81" s="2">
        <f>[1]节奏总纲!X81</f>
        <v>12.918500685610923</v>
      </c>
      <c r="Y81" s="2">
        <f>[1]节奏总纲!Y81</f>
        <v>10.701035161116891</v>
      </c>
      <c r="Z81" s="2">
        <f>[1]节奏总纲!Z81</f>
        <v>7.7472200853750195</v>
      </c>
      <c r="AA81" s="2">
        <f>[1]节奏总纲!AA81</f>
        <v>4.1162411975600719</v>
      </c>
      <c r="AC81" s="2">
        <v>78</v>
      </c>
      <c r="AD81" s="2">
        <f>[1]节奏总纲!AD81</f>
        <v>63.036560194527354</v>
      </c>
      <c r="AE81" s="2">
        <f>[1]节奏总纲!AE81</f>
        <v>65.061438622789353</v>
      </c>
      <c r="AF81" s="2">
        <f>[1]节奏总纲!AF81</f>
        <v>67.949370145082256</v>
      </c>
      <c r="AG81" s="2">
        <f>[1]节奏总纲!AG81</f>
        <v>72.449509899839711</v>
      </c>
      <c r="AH81" s="2">
        <f>[1]节奏总纲!AH81</f>
        <v>81.026624803116562</v>
      </c>
      <c r="AL81" s="2">
        <f>[1]节奏总纲!AL81</f>
        <v>78</v>
      </c>
      <c r="AM81" s="2">
        <f>[1]节奏总纲!AM81</f>
        <v>35511.190322760085</v>
      </c>
      <c r="AN81" s="2">
        <f>[1]节奏总纲!AN81</f>
        <v>28408.952258208068</v>
      </c>
      <c r="AO81" s="2">
        <f>[1]节奏总纲!AO81</f>
        <v>21306.714193656051</v>
      </c>
      <c r="AP81" s="2">
        <f>[1]节奏总纲!AP81</f>
        <v>14204.476129104034</v>
      </c>
      <c r="AQ81" s="2">
        <f>[1]节奏总纲!AQ81</f>
        <v>7102.238064552017</v>
      </c>
      <c r="AS81" s="2">
        <f>[1]节奏总纲!AS81</f>
        <v>78</v>
      </c>
      <c r="AT81" s="2">
        <f>[1]节奏总纲!AT81</f>
        <v>4813.179316413698</v>
      </c>
      <c r="AU81" s="2">
        <f>[1]节奏总纲!AU81</f>
        <v>3850.5434531309584</v>
      </c>
      <c r="AV81" s="2">
        <f>[1]节奏总纲!AV81</f>
        <v>2887.9075898482188</v>
      </c>
      <c r="AW81" s="2">
        <f>[1]节奏总纲!AW81</f>
        <v>1925.2717265654792</v>
      </c>
      <c r="AX81" s="2">
        <f>[1]节奏总纲!AX81</f>
        <v>962.63586328273959</v>
      </c>
      <c r="AZ81" s="2">
        <v>78</v>
      </c>
      <c r="BA81" s="2">
        <f>[1]节奏总纲!BA81</f>
        <v>36.357989752476364</v>
      </c>
      <c r="BB81" s="2">
        <f>[1]节奏总纲!BB81</f>
        <v>37.861979320321296</v>
      </c>
      <c r="BC81" s="2">
        <f>[1]节奏总纲!BC81</f>
        <v>39.790623261487418</v>
      </c>
      <c r="BD81" s="2">
        <f>[1]节奏总纲!BD81</f>
        <v>42.51427628670821</v>
      </c>
      <c r="BE81" s="2">
        <f>[1]节奏总纲!BE81</f>
        <v>47.203396779992147</v>
      </c>
      <c r="BR81" s="2">
        <v>78</v>
      </c>
      <c r="BS81" s="2">
        <f>'[1]功能-城建'!O83</f>
        <v>30</v>
      </c>
      <c r="BT81" s="2">
        <f>'[1]功能-城建'!P83</f>
        <v>30</v>
      </c>
      <c r="BU81" s="2">
        <f>'[1]功能-城建'!Q83</f>
        <v>30</v>
      </c>
      <c r="BV81" s="2">
        <f>'[1]功能-城建'!R83</f>
        <v>30</v>
      </c>
      <c r="BW81" s="2">
        <f t="shared" si="2"/>
        <v>120</v>
      </c>
    </row>
    <row r="82" spans="6:75" x14ac:dyDescent="0.15">
      <c r="F82" s="2">
        <f>[1]节奏总纲!F82</f>
        <v>80</v>
      </c>
      <c r="G82" s="2">
        <f>[1]节奏总纲!G82</f>
        <v>255</v>
      </c>
      <c r="I82" s="2">
        <f>[1]节奏总纲!I82</f>
        <v>80</v>
      </c>
      <c r="J82" s="2">
        <f>[1]节奏总纲!J82</f>
        <v>47512.875</v>
      </c>
      <c r="K82" s="2">
        <f>[1]节奏总纲!K82</f>
        <v>1.45</v>
      </c>
      <c r="N82" s="2">
        <f>[1]节奏总纲!N82</f>
        <v>89</v>
      </c>
      <c r="O82" s="2">
        <f>[1]节奏总纲!O82</f>
        <v>79</v>
      </c>
      <c r="P82" s="2">
        <f>[1]节奏总纲!P82</f>
        <v>237.85644583342264</v>
      </c>
      <c r="Q82" s="2">
        <f>[1]节奏总纲!Q82</f>
        <v>206.07882467007735</v>
      </c>
      <c r="R82" s="2">
        <f>[1]节奏总纲!R82</f>
        <v>168.73536267423003</v>
      </c>
      <c r="S82" s="2">
        <f>[1]节奏总纲!S82</f>
        <v>123.11449636337954</v>
      </c>
      <c r="T82" s="2">
        <f>[1]节奏总纲!T82</f>
        <v>68.122086086692235</v>
      </c>
      <c r="V82" s="2">
        <f>[1]节奏总纲!V82</f>
        <v>79</v>
      </c>
      <c r="W82" s="2">
        <f>[1]节奏总纲!W82</f>
        <v>15.995501629614893</v>
      </c>
      <c r="X82" s="2">
        <f>[1]节奏总纲!X82</f>
        <v>14.035991367261346</v>
      </c>
      <c r="Y82" s="2">
        <f>[1]节奏总纲!Y82</f>
        <v>11.50251151699149</v>
      </c>
      <c r="Z82" s="2">
        <f>[1]节奏总纲!Z82</f>
        <v>7.9464802271829456</v>
      </c>
      <c r="AA82" s="2">
        <f>[1]节奏总纲!AA82</f>
        <v>4.4701811946197978</v>
      </c>
      <c r="AC82" s="2">
        <v>79</v>
      </c>
      <c r="AD82" s="2">
        <f>[1]节奏总纲!AD82</f>
        <v>63.213386604241791</v>
      </c>
      <c r="AE82" s="2">
        <f>[1]节奏总纲!AE82</f>
        <v>65.23679566619937</v>
      </c>
      <c r="AF82" s="2">
        <f>[1]节奏总纲!AF82</f>
        <v>68.132712808893615</v>
      </c>
      <c r="AG82" s="2">
        <f>[1]节奏总纲!AG82</f>
        <v>72.635787557831478</v>
      </c>
      <c r="AH82" s="2">
        <f>[1]节奏总纲!AH82</f>
        <v>81.212704266341873</v>
      </c>
      <c r="AL82" s="2">
        <f>[1]节奏总纲!AL82</f>
        <v>79</v>
      </c>
      <c r="AM82" s="2">
        <f>[1]节奏总纲!AM82</f>
        <v>41077.009235645834</v>
      </c>
      <c r="AN82" s="2">
        <f>[1]节奏总纲!AN82</f>
        <v>32861.60738851667</v>
      </c>
      <c r="AO82" s="2">
        <f>[1]节奏总纲!AO82</f>
        <v>24646.205541387499</v>
      </c>
      <c r="AP82" s="2">
        <f>[1]节奏总纲!AP82</f>
        <v>16430.803694258335</v>
      </c>
      <c r="AQ82" s="2">
        <f>[1]节奏总纲!AQ82</f>
        <v>8215.4018471291674</v>
      </c>
      <c r="AS82" s="2">
        <f>[1]节奏总纲!AS82</f>
        <v>79</v>
      </c>
      <c r="AT82" s="2">
        <f>[1]节奏总纲!AT82</f>
        <v>5565.8189128857484</v>
      </c>
      <c r="AU82" s="2">
        <f>[1]节奏总纲!AU82</f>
        <v>4452.6551303086017</v>
      </c>
      <c r="AV82" s="2">
        <f>[1]节奏总纲!AV82</f>
        <v>3339.4913477314476</v>
      </c>
      <c r="AW82" s="2">
        <f>[1]节奏总纲!AW82</f>
        <v>2226.3275651543008</v>
      </c>
      <c r="AX82" s="2">
        <f>[1]节奏总纲!AX82</f>
        <v>1113.1637825771504</v>
      </c>
      <c r="AZ82" s="2">
        <v>79</v>
      </c>
      <c r="BA82" s="2">
        <f>[1]节奏总纲!BA82</f>
        <v>36.442160481112069</v>
      </c>
      <c r="BB82" s="2">
        <f>[1]节奏总纲!BB82</f>
        <v>37.952732911393213</v>
      </c>
      <c r="BC82" s="2">
        <f>[1]节奏总纲!BC82</f>
        <v>39.880677772675625</v>
      </c>
      <c r="BD82" s="2">
        <f>[1]节奏总纲!BD82</f>
        <v>42.601058174025873</v>
      </c>
      <c r="BE82" s="2">
        <f>[1]节奏总纲!BE82</f>
        <v>47.286546933283724</v>
      </c>
      <c r="BR82" s="2">
        <v>79</v>
      </c>
      <c r="BS82" s="2">
        <f>'[1]功能-城建'!O84</f>
        <v>30</v>
      </c>
      <c r="BT82" s="2">
        <f>'[1]功能-城建'!P84</f>
        <v>30</v>
      </c>
      <c r="BU82" s="2">
        <f>'[1]功能-城建'!Q84</f>
        <v>30</v>
      </c>
      <c r="BV82" s="2">
        <f>'[1]功能-城建'!R84</f>
        <v>30</v>
      </c>
      <c r="BW82" s="2">
        <f t="shared" si="2"/>
        <v>120</v>
      </c>
    </row>
    <row r="83" spans="6:75" x14ac:dyDescent="0.15">
      <c r="F83" s="2">
        <f>[1]节奏总纲!F83</f>
        <v>81</v>
      </c>
      <c r="G83" s="2">
        <f>[1]节奏总纲!G83</f>
        <v>273.37400640929098</v>
      </c>
      <c r="N83" s="2">
        <f>[1]节奏总纲!N83</f>
        <v>90</v>
      </c>
      <c r="O83" s="2">
        <f>[1]节奏总纲!O83</f>
        <v>80</v>
      </c>
      <c r="P83" s="2">
        <f>[1]节奏总纲!P83</f>
        <v>255</v>
      </c>
      <c r="Q83" s="2">
        <f>[1]节奏总纲!Q83</f>
        <v>221.08500000000001</v>
      </c>
      <c r="R83" s="2">
        <f>[1]节奏总纲!R83</f>
        <v>180.33600000000001</v>
      </c>
      <c r="S83" s="2">
        <f>[1]节奏总纲!S83</f>
        <v>131.58000000000001</v>
      </c>
      <c r="T83" s="2">
        <f>[1]节奏总纲!T83</f>
        <v>72.777000000000001</v>
      </c>
      <c r="V83" s="2">
        <f>[1]节奏总纲!V83</f>
        <v>80</v>
      </c>
      <c r="W83" s="2">
        <f>[1]节奏总纲!W83</f>
        <v>17.14355416657736</v>
      </c>
      <c r="X83" s="2">
        <f>[1]节奏总纲!X83</f>
        <v>15.006175329922655</v>
      </c>
      <c r="Y83" s="2">
        <f>[1]节奏总纲!Y83</f>
        <v>11.600637325769981</v>
      </c>
      <c r="Z83" s="2">
        <f>[1]节奏总纲!Z83</f>
        <v>8.4655036366204683</v>
      </c>
      <c r="AA83" s="2">
        <f>[1]节奏总纲!AA83</f>
        <v>4.6549139133077659</v>
      </c>
      <c r="AC83" s="2">
        <v>80</v>
      </c>
      <c r="AD83" s="2">
        <f>[1]节奏总纲!AD83</f>
        <v>63.39021301395622</v>
      </c>
      <c r="AE83" s="2">
        <f>[1]节奏总纲!AE83</f>
        <v>65.412152709609373</v>
      </c>
      <c r="AF83" s="2">
        <f>[1]节奏总纲!AF83</f>
        <v>68.309907165737044</v>
      </c>
      <c r="AG83" s="2">
        <f>[1]节奏总纲!AG83</f>
        <v>72.822065215823244</v>
      </c>
      <c r="AH83" s="2">
        <f>[1]节奏总纲!AH83</f>
        <v>81.398783729567185</v>
      </c>
      <c r="AL83" s="2">
        <f>[1]节奏总纲!AL83</f>
        <v>80</v>
      </c>
      <c r="AM83" s="2">
        <f>[1]节奏总纲!AM83</f>
        <v>47512.875</v>
      </c>
      <c r="AN83" s="2">
        <f>[1]节奏总纲!AN83</f>
        <v>38010.300000000003</v>
      </c>
      <c r="AO83" s="2">
        <f>[1]节奏总纲!AO83</f>
        <v>28507.724999999999</v>
      </c>
      <c r="AP83" s="2">
        <f>[1]节奏总纲!AP83</f>
        <v>19005.150000000001</v>
      </c>
      <c r="AQ83" s="2">
        <f>[1]节奏总纲!AQ83</f>
        <v>9502.5750000000007</v>
      </c>
      <c r="AS83" s="2">
        <f>[1]节奏总纲!AS83</f>
        <v>80</v>
      </c>
      <c r="AT83" s="2">
        <f>[1]节奏总纲!AT83</f>
        <v>6435.8657643541665</v>
      </c>
      <c r="AU83" s="2">
        <f>[1]节奏总纲!AU83</f>
        <v>5148.6926114833332</v>
      </c>
      <c r="AV83" s="2">
        <f>[1]节奏总纲!AV83</f>
        <v>3861.5194586124999</v>
      </c>
      <c r="AW83" s="2">
        <f>[1]节奏总纲!AW83</f>
        <v>2574.3463057416666</v>
      </c>
      <c r="AX83" s="2">
        <f>[1]节奏总纲!AX83</f>
        <v>1287.1731528708333</v>
      </c>
      <c r="AZ83" s="2">
        <v>80</v>
      </c>
      <c r="BA83" s="2">
        <f>[1]节奏总纲!BA83</f>
        <v>36.526331209747774</v>
      </c>
      <c r="BB83" s="2">
        <f>[1]节奏总纲!BB83</f>
        <v>38.037513426486328</v>
      </c>
      <c r="BC83" s="2">
        <f>[1]节奏总纲!BC83</f>
        <v>39.970732283863832</v>
      </c>
      <c r="BD83" s="2">
        <f>[1]节奏总纲!BD83</f>
        <v>42.687840061343536</v>
      </c>
      <c r="BE83" s="2">
        <f>[1]节奏总纲!BE83</f>
        <v>47.3696970865753</v>
      </c>
      <c r="BR83" s="2">
        <v>80</v>
      </c>
      <c r="BS83" s="2">
        <f>'[1]功能-城建'!O85</f>
        <v>30</v>
      </c>
      <c r="BT83" s="2">
        <f>'[1]功能-城建'!P85</f>
        <v>30</v>
      </c>
      <c r="BU83" s="2">
        <f>'[1]功能-城建'!Q85</f>
        <v>30</v>
      </c>
      <c r="BV83" s="2">
        <f>'[1]功能-城建'!R85</f>
        <v>30</v>
      </c>
      <c r="BW83" s="2">
        <f t="shared" si="2"/>
        <v>120</v>
      </c>
    </row>
    <row r="84" spans="6:75" x14ac:dyDescent="0.15">
      <c r="F84" s="2">
        <f>[1]节奏总纲!F84</f>
        <v>82</v>
      </c>
      <c r="G84" s="2">
        <f>[1]节奏总纲!G84</f>
        <v>293.06677887924064</v>
      </c>
      <c r="N84" s="2">
        <f>[1]节奏总纲!N84</f>
        <v>91</v>
      </c>
      <c r="O84" s="2">
        <f>[1]节奏总纲!O84</f>
        <v>81</v>
      </c>
      <c r="P84" s="2">
        <f>[1]节奏总纲!P84</f>
        <v>273.37400640929098</v>
      </c>
      <c r="Q84" s="2">
        <f>[1]节奏总纲!Q84</f>
        <v>236.35916594147301</v>
      </c>
      <c r="R84" s="2">
        <f>[1]节奏总纲!R84</f>
        <v>192.67399971726829</v>
      </c>
      <c r="S84" s="2">
        <f>[1]节奏总纲!S84</f>
        <v>140.76027590014394</v>
      </c>
      <c r="T84" s="2">
        <f>[1]节奏总纲!T84</f>
        <v>77.856917025366073</v>
      </c>
      <c r="V84" s="2">
        <f>[1]节奏总纲!V84</f>
        <v>81</v>
      </c>
      <c r="W84" s="2">
        <f>[1]节奏总纲!W84</f>
        <v>18.374006409290985</v>
      </c>
      <c r="X84" s="2">
        <f>[1]节奏总纲!X84</f>
        <v>15.274165941473001</v>
      </c>
      <c r="Y84" s="2">
        <f>[1]节奏总纲!Y84</f>
        <v>12.337999717268275</v>
      </c>
      <c r="Z84" s="2">
        <f>[1]节奏总纲!Z84</f>
        <v>9.1802759001439256</v>
      </c>
      <c r="AA84" s="2">
        <f>[1]节奏总纲!AA84</f>
        <v>5.0799170253660719</v>
      </c>
      <c r="AC84" s="2">
        <v>81</v>
      </c>
      <c r="AD84" s="2">
        <f>[1]节奏总纲!AD84</f>
        <v>63.567039423670657</v>
      </c>
      <c r="AE84" s="2">
        <f>[1]节奏总纲!AE84</f>
        <v>65.58750975301939</v>
      </c>
      <c r="AF84" s="2">
        <f>[1]节奏总纲!AF84</f>
        <v>68.487101522580488</v>
      </c>
      <c r="AG84" s="2">
        <f>[1]节奏总纲!AG84</f>
        <v>73.007572199822363</v>
      </c>
      <c r="AH84" s="2">
        <f>[1]节奏总纲!AH84</f>
        <v>81.584863192792497</v>
      </c>
      <c r="AZ84" s="2">
        <v>81</v>
      </c>
      <c r="BA84" s="2">
        <f>[1]节奏总纲!BA84</f>
        <v>36.610501938383479</v>
      </c>
      <c r="BB84" s="2">
        <f>[1]节奏总纲!BB84</f>
        <v>38.11580158428373</v>
      </c>
      <c r="BC84" s="2">
        <f>[1]节奏总纲!BC84</f>
        <v>40.052446592012309</v>
      </c>
      <c r="BD84" s="2">
        <f>[1]节奏总纲!BD84</f>
        <v>42.774621948661192</v>
      </c>
      <c r="BE84" s="2">
        <f>[1]节奏总纲!BE84</f>
        <v>47.452847239866877</v>
      </c>
    </row>
    <row r="85" spans="6:75" x14ac:dyDescent="0.15">
      <c r="F85" s="2">
        <f>[1]节奏总纲!F85</f>
        <v>83</v>
      </c>
      <c r="G85" s="2">
        <f>[1]节奏总纲!G85</f>
        <v>314.1729698162988</v>
      </c>
      <c r="N85" s="2">
        <f>[1]节奏总纲!N85</f>
        <v>92</v>
      </c>
      <c r="O85" s="2">
        <f>[1]节奏总纲!O85</f>
        <v>82</v>
      </c>
      <c r="P85" s="2">
        <f>[1]节奏总纲!P85</f>
        <v>293.06677887924064</v>
      </c>
      <c r="Q85" s="2">
        <f>[1]节奏总纲!Q85</f>
        <v>253.15108359588808</v>
      </c>
      <c r="R85" s="2">
        <f>[1]节奏总纲!R85</f>
        <v>206.37762568676126</v>
      </c>
      <c r="S85" s="2">
        <f>[1]节奏总纲!S85</f>
        <v>150.81216441125721</v>
      </c>
      <c r="T85" s="2">
        <f>[1]节奏总纲!T85</f>
        <v>83.230965201704336</v>
      </c>
      <c r="V85" s="2">
        <f>[1]节奏总纲!V85</f>
        <v>82</v>
      </c>
      <c r="W85" s="2">
        <f>[1]节奏总纲!W85</f>
        <v>19.692772469949659</v>
      </c>
      <c r="X85" s="2">
        <f>[1]节奏总纲!X85</f>
        <v>16.791917654415073</v>
      </c>
      <c r="Y85" s="2">
        <f>[1]节奏总纲!Y85</f>
        <v>13.703625969492975</v>
      </c>
      <c r="Z85" s="2">
        <f>[1]节奏总纲!Z85</f>
        <v>10.051888511113276</v>
      </c>
      <c r="AA85" s="2">
        <f>[1]节奏总纲!AA85</f>
        <v>5.3740481763382633</v>
      </c>
      <c r="AC85" s="2">
        <v>82</v>
      </c>
      <c r="AD85" s="2">
        <f>[1]节奏总纲!AD85</f>
        <v>63.743865833385094</v>
      </c>
      <c r="AE85" s="2">
        <f>[1]节奏总纲!AE85</f>
        <v>65.762866796429392</v>
      </c>
      <c r="AF85" s="2">
        <f>[1]节奏总纲!AF85</f>
        <v>68.664295879423918</v>
      </c>
      <c r="AG85" s="2">
        <f>[1]节奏总纲!AG85</f>
        <v>73.176642436293761</v>
      </c>
      <c r="AH85" s="2">
        <f>[1]节奏总纲!AH85</f>
        <v>81.770942656017823</v>
      </c>
      <c r="AZ85" s="2">
        <v>82</v>
      </c>
      <c r="BA85" s="2">
        <f>[1]节奏总纲!BA85</f>
        <v>36.694672667019191</v>
      </c>
      <c r="BB85" s="2">
        <f>[1]节奏总纲!BB85</f>
        <v>38.194089742081125</v>
      </c>
      <c r="BC85" s="2">
        <f>[1]节奏总纲!BC85</f>
        <v>40.130145246845366</v>
      </c>
      <c r="BD85" s="2">
        <f>[1]节奏总纲!BD85</f>
        <v>42.861403835978855</v>
      </c>
      <c r="BE85" s="2">
        <f>[1]节奏总纲!BE85</f>
        <v>47.535997393158453</v>
      </c>
    </row>
    <row r="86" spans="6:75" x14ac:dyDescent="0.15">
      <c r="F86" s="2">
        <f>[1]节奏总纲!F86</f>
        <v>84</v>
      </c>
      <c r="G86" s="2">
        <f>[1]节奏总纲!G86</f>
        <v>336.79402515786086</v>
      </c>
      <c r="N86" s="2">
        <f>[1]节奏总纲!N86</f>
        <v>93</v>
      </c>
      <c r="O86" s="2">
        <f>[1]节奏总纲!O86</f>
        <v>83</v>
      </c>
      <c r="P86" s="2">
        <f>[1]节奏总纲!P86</f>
        <v>314.1729698162988</v>
      </c>
      <c r="Q86" s="2">
        <f>[1]节奏总纲!Q86</f>
        <v>271.53969781222702</v>
      </c>
      <c r="R86" s="2">
        <f>[1]节奏总纲!R86</f>
        <v>221.55477831445393</v>
      </c>
      <c r="S86" s="2">
        <f>[1]节奏总纲!S86</f>
        <v>161.57915837652246</v>
      </c>
      <c r="T86" s="2">
        <f>[1]节奏总纲!T86</f>
        <v>89.193706130847232</v>
      </c>
      <c r="V86" s="2">
        <f>[1]节奏总纲!V86</f>
        <v>83</v>
      </c>
      <c r="W86" s="2">
        <f>[1]节奏总纲!W86</f>
        <v>21.106190937058159</v>
      </c>
      <c r="X86" s="2">
        <f>[1]节奏总纲!X86</f>
        <v>18.388614216338937</v>
      </c>
      <c r="Y86" s="2">
        <f>[1]节奏总纲!Y86</f>
        <v>15.177152627692664</v>
      </c>
      <c r="Z86" s="2">
        <f>[1]节奏总纲!Z86</f>
        <v>10.766993965265243</v>
      </c>
      <c r="AA86" s="2">
        <f>[1]节奏总纲!AA86</f>
        <v>5.9627409291428961</v>
      </c>
      <c r="AC86" s="2">
        <v>83</v>
      </c>
      <c r="AD86" s="2">
        <f>[1]节奏总纲!AD86</f>
        <v>63.920692243099523</v>
      </c>
      <c r="AE86" s="2">
        <f>[1]节奏总纲!AE86</f>
        <v>65.938223839839395</v>
      </c>
      <c r="AF86" s="2">
        <f>[1]节奏总纲!AF86</f>
        <v>68.841490236267347</v>
      </c>
      <c r="AG86" s="2">
        <f>[1]节奏总纲!AG86</f>
        <v>73.34571267276516</v>
      </c>
      <c r="AH86" s="2">
        <f>[1]节奏总纲!AH86</f>
        <v>81.957022119243135</v>
      </c>
      <c r="AZ86" s="2">
        <v>83</v>
      </c>
      <c r="BA86" s="2">
        <f>[1]节奏总纲!BA86</f>
        <v>36.778843395654896</v>
      </c>
      <c r="BB86" s="2">
        <f>[1]节奏总纲!BB86</f>
        <v>38.272377899878528</v>
      </c>
      <c r="BC86" s="2">
        <f>[1]节奏总纲!BC86</f>
        <v>40.207843901678423</v>
      </c>
      <c r="BD86" s="2">
        <f>[1]节奏总纲!BD86</f>
        <v>42.948185723296518</v>
      </c>
      <c r="BE86" s="2">
        <f>[1]节奏总纲!BE86</f>
        <v>47.619147546450023</v>
      </c>
    </row>
    <row r="87" spans="6:75" x14ac:dyDescent="0.15">
      <c r="F87" s="2">
        <f>[1]节奏总纲!F87</f>
        <v>85</v>
      </c>
      <c r="G87" s="2">
        <f>[1]节奏总纲!G87</f>
        <v>361.0386719675123</v>
      </c>
      <c r="N87" s="2">
        <f>[1]节奏总纲!N87</f>
        <v>94</v>
      </c>
      <c r="O87" s="2">
        <f>[1]节奏总纲!O87</f>
        <v>84</v>
      </c>
      <c r="P87" s="2">
        <f>[1]节奏总纲!P87</f>
        <v>336.79402515786086</v>
      </c>
      <c r="Q87" s="2">
        <f>[1]节奏总纲!Q87</f>
        <v>291.2594729565181</v>
      </c>
      <c r="R87" s="2">
        <f>[1]节奏总纲!R87</f>
        <v>237.27139072371298</v>
      </c>
      <c r="S87" s="2">
        <f>[1]节奏总纲!S87</f>
        <v>172.97741132107731</v>
      </c>
      <c r="T87" s="2">
        <f>[1]节奏总纲!T87</f>
        <v>95.64950314483248</v>
      </c>
      <c r="V87" s="2">
        <f>[1]节奏总纲!V87</f>
        <v>84</v>
      </c>
      <c r="W87" s="2">
        <f>[1]节奏总纲!W87</f>
        <v>22.621055341562055</v>
      </c>
      <c r="X87" s="2">
        <f>[1]节奏总纲!X87</f>
        <v>19.719775144291077</v>
      </c>
      <c r="Y87" s="2">
        <f>[1]节奏总纲!Y87</f>
        <v>15.716612409259056</v>
      </c>
      <c r="Z87" s="2">
        <f>[1]节奏总纲!Z87</f>
        <v>11.398252944554855</v>
      </c>
      <c r="AA87" s="2">
        <f>[1]节奏总纲!AA87</f>
        <v>6.4557970139852472</v>
      </c>
      <c r="AC87" s="2">
        <v>84</v>
      </c>
      <c r="AD87" s="2">
        <f>[1]节奏总纲!AD87</f>
        <v>64.090988120365651</v>
      </c>
      <c r="AE87" s="2">
        <f>[1]节奏总纲!AE87</f>
        <v>66.105889403880397</v>
      </c>
      <c r="AF87" s="2">
        <f>[1]节奏总纲!AF87</f>
        <v>69.01697485309198</v>
      </c>
      <c r="AG87" s="2">
        <f>[1]节奏总纲!AG87</f>
        <v>73.514782909236544</v>
      </c>
      <c r="AH87" s="2">
        <f>[1]节奏总纲!AH87</f>
        <v>82.128973371044353</v>
      </c>
      <c r="AZ87" s="2">
        <v>84</v>
      </c>
      <c r="BA87" s="2">
        <f>[1]节奏总纲!BA87</f>
        <v>36.863014124290601</v>
      </c>
      <c r="BB87" s="2">
        <f>[1]节奏总纲!BB87</f>
        <v>38.35066605767593</v>
      </c>
      <c r="BC87" s="2">
        <f>[1]节奏总纲!BC87</f>
        <v>40.28554255651148</v>
      </c>
      <c r="BD87" s="2">
        <f>[1]节奏总纲!BD87</f>
        <v>43.030177309109042</v>
      </c>
      <c r="BE87" s="2">
        <f>[1]节奏总纲!BE87</f>
        <v>47.7022976997416</v>
      </c>
    </row>
    <row r="88" spans="6:75" x14ac:dyDescent="0.15">
      <c r="F88" s="2">
        <f>[1]节奏总纲!F88</f>
        <v>86</v>
      </c>
      <c r="G88" s="2">
        <f>[1]节奏总纲!G88</f>
        <v>387.02344102666189</v>
      </c>
      <c r="N88" s="2">
        <f>[1]节奏总纲!N88</f>
        <v>95</v>
      </c>
      <c r="O88" s="2">
        <f>[1]节奏总纲!O88</f>
        <v>85</v>
      </c>
      <c r="P88" s="2">
        <f>[1]节奏总纲!P88</f>
        <v>361.0386719675123</v>
      </c>
      <c r="Q88" s="2">
        <f>[1]节奏总纲!Q88</f>
        <v>311.72078937675008</v>
      </c>
      <c r="R88" s="2">
        <f>[1]节奏总纲!R88</f>
        <v>253.91849799475142</v>
      </c>
      <c r="S88" s="2">
        <f>[1]节奏总纲!S88</f>
        <v>185.57387739130132</v>
      </c>
      <c r="T88" s="2">
        <f>[1]节奏总纲!T88</f>
        <v>102.53498283877349</v>
      </c>
      <c r="V88" s="2">
        <f>[1]节奏总纲!V88</f>
        <v>85</v>
      </c>
      <c r="W88" s="2">
        <f>[1]节奏总纲!W88</f>
        <v>24.244646809651442</v>
      </c>
      <c r="X88" s="2">
        <f>[1]节奏总纲!X88</f>
        <v>20.461316420231981</v>
      </c>
      <c r="Y88" s="2">
        <f>[1]节奏总纲!Y88</f>
        <v>16.647107271038436</v>
      </c>
      <c r="Z88" s="2">
        <f>[1]节奏总纲!Z88</f>
        <v>12.596466070224011</v>
      </c>
      <c r="AA88" s="2">
        <f>[1]节奏总纲!AA88</f>
        <v>6.8854796939410079</v>
      </c>
      <c r="AC88" s="2">
        <v>85</v>
      </c>
      <c r="AD88" s="2">
        <f>[1]节奏总纲!AD88</f>
        <v>64.255972994404218</v>
      </c>
      <c r="AE88" s="2">
        <f>[1]节奏总纲!AE88</f>
        <v>66.269371604948859</v>
      </c>
      <c r="AF88" s="2">
        <f>[1]节奏总纲!AF88</f>
        <v>69.17795498031839</v>
      </c>
      <c r="AG88" s="2">
        <f>[1]节奏总纲!AG88</f>
        <v>73.683853145707943</v>
      </c>
      <c r="AH88" s="2">
        <f>[1]节奏总纲!AH88</f>
        <v>82.296681479091191</v>
      </c>
      <c r="AZ88" s="2">
        <v>85</v>
      </c>
      <c r="BA88" s="2">
        <f>[1]节奏总纲!BA88</f>
        <v>36.947184852926306</v>
      </c>
      <c r="BB88" s="2">
        <f>[1]节奏总纲!BB88</f>
        <v>38.428954215473325</v>
      </c>
      <c r="BC88" s="2">
        <f>[1]节奏总纲!BC88</f>
        <v>40.363241211344537</v>
      </c>
      <c r="BD88" s="2">
        <f>[1]节奏总纲!BD88</f>
        <v>43.105070725978337</v>
      </c>
      <c r="BE88" s="2">
        <f>[1]节奏总纲!BE88</f>
        <v>47.785447853033176</v>
      </c>
    </row>
    <row r="89" spans="6:75" x14ac:dyDescent="0.15">
      <c r="F89" s="2">
        <f>[1]节奏总纲!F89</f>
        <v>87</v>
      </c>
      <c r="G89" s="2">
        <f>[1]节奏总纲!G89</f>
        <v>414.87322693439216</v>
      </c>
      <c r="N89" s="2">
        <f>[1]节奏总纲!N89</f>
        <v>96</v>
      </c>
      <c r="O89" s="2">
        <f>[1]节奏总纲!O89</f>
        <v>86</v>
      </c>
      <c r="P89" s="2">
        <f>[1]节奏总纲!P89</f>
        <v>387.02344102666189</v>
      </c>
      <c r="Q89" s="2">
        <f>[1]节奏总纲!Q89</f>
        <v>334.00122960600919</v>
      </c>
      <c r="R89" s="2">
        <f>[1]节奏总纲!R89</f>
        <v>272.23228841815398</v>
      </c>
      <c r="S89" s="2">
        <f>[1]节奏总纲!S89</f>
        <v>199.39447681693619</v>
      </c>
      <c r="T89" s="2">
        <f>[1]节奏总纲!T89</f>
        <v>108.94709864900531</v>
      </c>
      <c r="V89" s="2">
        <f>[1]节奏总纲!V89</f>
        <v>86</v>
      </c>
      <c r="W89" s="2">
        <f>[1]节奏总纲!W89</f>
        <v>25.984769059149585</v>
      </c>
      <c r="X89" s="2">
        <f>[1]节奏总纲!X89</f>
        <v>22.280440229259113</v>
      </c>
      <c r="Y89" s="2">
        <f>[1]节奏总纲!Y89</f>
        <v>18.313790423402565</v>
      </c>
      <c r="Z89" s="2">
        <f>[1]节奏总纲!Z89</f>
        <v>13.820599425634867</v>
      </c>
      <c r="AA89" s="2">
        <f>[1]节奏总纲!AA89</f>
        <v>6.4121158102318248</v>
      </c>
      <c r="AC89" s="2">
        <v>86</v>
      </c>
      <c r="AD89" s="2">
        <f>[1]节奏总纲!AD89</f>
        <v>64.420957868442798</v>
      </c>
      <c r="AE89" s="2">
        <f>[1]节奏总纲!AE89</f>
        <v>66.43285380601732</v>
      </c>
      <c r="AF89" s="2">
        <f>[1]节奏总纲!AF89</f>
        <v>69.338935107544785</v>
      </c>
      <c r="AG89" s="2">
        <f>[1]节奏总纲!AG89</f>
        <v>73.852923382179341</v>
      </c>
      <c r="AH89" s="2">
        <f>[1]节奏总纲!AH89</f>
        <v>82.464389587138029</v>
      </c>
      <c r="AZ89" s="2">
        <v>86</v>
      </c>
      <c r="BA89" s="2">
        <f>[1]节奏总纲!BA89</f>
        <v>37.027046282459708</v>
      </c>
      <c r="BB89" s="2">
        <f>[1]节奏总纲!BB89</f>
        <v>38.507242373270728</v>
      </c>
      <c r="BC89" s="2">
        <f>[1]节奏总纲!BC89</f>
        <v>40.440939866177594</v>
      </c>
      <c r="BD89" s="2">
        <f>[1]节奏总纲!BD89</f>
        <v>43.179964142847631</v>
      </c>
      <c r="BE89" s="2">
        <f>[1]节奏总纲!BE89</f>
        <v>47.868598006324753</v>
      </c>
    </row>
    <row r="90" spans="6:75" x14ac:dyDescent="0.15">
      <c r="F90" s="2">
        <f>[1]节奏总纲!F90</f>
        <v>88</v>
      </c>
      <c r="G90" s="2">
        <f>[1]节奏总纲!G90</f>
        <v>444.72188840761549</v>
      </c>
      <c r="N90" s="2">
        <f>[1]节奏总纲!N90</f>
        <v>97</v>
      </c>
      <c r="O90" s="2">
        <f>[1]节奏总纲!O90</f>
        <v>87</v>
      </c>
      <c r="P90" s="2">
        <f>[1]节奏总纲!P90</f>
        <v>414.87322693439216</v>
      </c>
      <c r="Q90" s="2">
        <f>[1]节奏总纲!Q90</f>
        <v>358.28451878054108</v>
      </c>
      <c r="R90" s="2">
        <f>[1]节奏总纲!R90</f>
        <v>292.4026503433596</v>
      </c>
      <c r="S90" s="2">
        <f>[1]节奏总纲!S90</f>
        <v>212.58104148118252</v>
      </c>
      <c r="T90" s="2">
        <f>[1]节奏总纲!T90</f>
        <v>115.74963031469542</v>
      </c>
      <c r="V90" s="2">
        <f>[1]节奏总纲!V90</f>
        <v>87</v>
      </c>
      <c r="W90" s="2">
        <f>[1]节奏总纲!W90</f>
        <v>27.849785907730279</v>
      </c>
      <c r="X90" s="2">
        <f>[1]节奏总纲!X90</f>
        <v>24.283289174531888</v>
      </c>
      <c r="Y90" s="2">
        <f>[1]节奏总纲!Y90</f>
        <v>20.170361925205611</v>
      </c>
      <c r="Z90" s="2">
        <f>[1]节奏总纲!Z90</f>
        <v>13.186564664246333</v>
      </c>
      <c r="AA90" s="2">
        <f>[1]节奏总纲!AA90</f>
        <v>6.8025316656901111</v>
      </c>
      <c r="AC90" s="2">
        <v>87</v>
      </c>
      <c r="AD90" s="2">
        <f>[1]节奏总纲!AD90</f>
        <v>64.585942742481365</v>
      </c>
      <c r="AE90" s="2">
        <f>[1]节奏总纲!AE90</f>
        <v>66.596336007085796</v>
      </c>
      <c r="AF90" s="2">
        <f>[1]节奏总纲!AF90</f>
        <v>69.49991523477118</v>
      </c>
      <c r="AG90" s="2">
        <f>[1]节奏总纲!AG90</f>
        <v>74.02050499447661</v>
      </c>
      <c r="AH90" s="2">
        <f>[1]节奏总纲!AH90</f>
        <v>82.632097695184868</v>
      </c>
      <c r="AZ90" s="2">
        <v>87</v>
      </c>
      <c r="BA90" s="2">
        <f>[1]节奏总纲!BA90</f>
        <v>37.099649155317238</v>
      </c>
      <c r="BB90" s="2">
        <f>[1]节奏总纲!BB90</f>
        <v>38.58553053106813</v>
      </c>
      <c r="BC90" s="2">
        <f>[1]节奏总纲!BC90</f>
        <v>40.518638521010651</v>
      </c>
      <c r="BD90" s="2">
        <f>[1]节奏总纲!BD90</f>
        <v>43.254857559716925</v>
      </c>
      <c r="BE90" s="2">
        <f>[1]节奏总纲!BE90</f>
        <v>47.951748159616329</v>
      </c>
    </row>
    <row r="91" spans="6:75" x14ac:dyDescent="0.15">
      <c r="F91" s="2">
        <f>[1]节奏总纲!F91</f>
        <v>89</v>
      </c>
      <c r="G91" s="2">
        <f>[1]节奏总纲!G91</f>
        <v>476.71289166684534</v>
      </c>
      <c r="N91" s="2">
        <f>[1]节奏总纲!N91</f>
        <v>98</v>
      </c>
      <c r="O91" s="2">
        <f>[1]节奏总纲!O91</f>
        <v>88</v>
      </c>
      <c r="P91" s="2">
        <f>[1]节奏总纲!P91</f>
        <v>444.72188840761549</v>
      </c>
      <c r="Q91" s="2">
        <f>[1]节奏总纲!Q91</f>
        <v>384.7733778502689</v>
      </c>
      <c r="R91" s="2">
        <f>[1]节奏总纲!R91</f>
        <v>312.90632068359827</v>
      </c>
      <c r="S91" s="2">
        <f>[1]节奏总纲!S91</f>
        <v>226.0076636887502</v>
      </c>
      <c r="T91" s="2">
        <f>[1]节奏总纲!T91</f>
        <v>123.1879630889095</v>
      </c>
      <c r="V91" s="2">
        <f>[1]节奏总纲!V91</f>
        <v>88</v>
      </c>
      <c r="W91" s="2">
        <f>[1]节奏总纲!W91</f>
        <v>29.848661473223331</v>
      </c>
      <c r="X91" s="2">
        <f>[1]节奏总纲!X91</f>
        <v>26.488859069727823</v>
      </c>
      <c r="Y91" s="2">
        <f>[1]节奏总纲!Y91</f>
        <v>20.503670340238671</v>
      </c>
      <c r="Z91" s="2">
        <f>[1]节奏总纲!Z91</f>
        <v>13.426622207567675</v>
      </c>
      <c r="AA91" s="2">
        <f>[1]节奏总纲!AA91</f>
        <v>7.438332774214075</v>
      </c>
      <c r="AC91" s="2">
        <v>88</v>
      </c>
      <c r="AD91" s="2">
        <f>[1]节奏总纲!AD91</f>
        <v>64.750927616519931</v>
      </c>
      <c r="AE91" s="2">
        <f>[1]节奏总纲!AE91</f>
        <v>66.759818208154257</v>
      </c>
      <c r="AF91" s="2">
        <f>[1]节奏总纲!AF91</f>
        <v>69.660895361997589</v>
      </c>
      <c r="AG91" s="2">
        <f>[1]节奏总纲!AG91</f>
        <v>74.178131818877702</v>
      </c>
      <c r="AH91" s="2">
        <f>[1]节奏总纲!AH91</f>
        <v>82.799805803231706</v>
      </c>
      <c r="AZ91" s="2">
        <v>88</v>
      </c>
      <c r="BA91" s="2">
        <f>[1]节奏总纲!BA91</f>
        <v>37.172252028174768</v>
      </c>
      <c r="BB91" s="2">
        <f>[1]节奏总纲!BB91</f>
        <v>38.663818688865533</v>
      </c>
      <c r="BC91" s="2">
        <f>[1]节奏总纲!BC91</f>
        <v>40.596337175843701</v>
      </c>
      <c r="BD91" s="2">
        <f>[1]节奏总纲!BD91</f>
        <v>43.329750976586219</v>
      </c>
      <c r="BE91" s="2">
        <f>[1]节奏总纲!BE91</f>
        <v>48.030128751164234</v>
      </c>
    </row>
    <row r="92" spans="6:75" x14ac:dyDescent="0.15">
      <c r="F92" s="2">
        <f>[1]节奏总纲!F92</f>
        <v>90</v>
      </c>
      <c r="G92" s="2">
        <f>[1]节奏总纲!G92</f>
        <v>511</v>
      </c>
      <c r="N92" s="2">
        <f>[1]节奏总纲!N92</f>
        <v>99</v>
      </c>
      <c r="O92" s="2">
        <f>[1]节奏总纲!O92</f>
        <v>89</v>
      </c>
      <c r="P92" s="2">
        <f>[1]节奏总纲!P92</f>
        <v>476.71289166684534</v>
      </c>
      <c r="Q92" s="2">
        <f>[1]节奏总纲!Q92</f>
        <v>411.78459582182103</v>
      </c>
      <c r="R92" s="2">
        <f>[1]节奏总纲!R92</f>
        <v>332.60258451595797</v>
      </c>
      <c r="S92" s="2">
        <f>[1]节奏总纲!S92</f>
        <v>240.31096868925673</v>
      </c>
      <c r="T92" s="2">
        <f>[1]节奏总纲!T92</f>
        <v>130.61933231671563</v>
      </c>
      <c r="V92" s="2">
        <f>[1]节奏总纲!V92</f>
        <v>89</v>
      </c>
      <c r="W92" s="2">
        <f>[1]节奏总纲!W92</f>
        <v>31.991003259229842</v>
      </c>
      <c r="X92" s="2">
        <f>[1]节奏总纲!X92</f>
        <v>27.011217971552128</v>
      </c>
      <c r="Y92" s="2">
        <f>[1]节奏总纲!Y92</f>
        <v>19.696263832359705</v>
      </c>
      <c r="Z92" s="2">
        <f>[1]节奏总纲!Z92</f>
        <v>14.303305000506526</v>
      </c>
      <c r="AA92" s="2">
        <f>[1]节奏总纲!AA92</f>
        <v>7.4313692278061296</v>
      </c>
      <c r="AC92" s="2">
        <v>89</v>
      </c>
      <c r="AD92" s="2">
        <f>[1]节奏总纲!AD92</f>
        <v>64.915912490558512</v>
      </c>
      <c r="AE92" s="2">
        <f>[1]节奏总纲!AE92</f>
        <v>66.923300409222719</v>
      </c>
      <c r="AF92" s="2">
        <f>[1]节奏总纲!AF92</f>
        <v>69.821875489223984</v>
      </c>
      <c r="AG92" s="2">
        <f>[1]节奏总纲!AG92</f>
        <v>74.335758643278794</v>
      </c>
      <c r="AH92" s="2">
        <f>[1]节奏总纲!AH92</f>
        <v>82.967513911278544</v>
      </c>
      <c r="AZ92" s="2">
        <v>89</v>
      </c>
      <c r="BA92" s="2">
        <f>[1]节奏总纲!BA92</f>
        <v>37.244854901032298</v>
      </c>
      <c r="BB92" s="2">
        <f>[1]节奏总纲!BB92</f>
        <v>38.742106846662928</v>
      </c>
      <c r="BC92" s="2">
        <f>[1]节奏总纲!BC92</f>
        <v>40.674035830676758</v>
      </c>
      <c r="BD92" s="2">
        <f>[1]节奏总纲!BD92</f>
        <v>43.404644393455513</v>
      </c>
      <c r="BE92" s="2">
        <f>[1]节奏总纲!BE92</f>
        <v>48.101914750802706</v>
      </c>
    </row>
    <row r="93" spans="6:75" x14ac:dyDescent="0.15">
      <c r="F93" s="2">
        <f>[1]节奏总纲!F93</f>
        <v>91</v>
      </c>
      <c r="G93" s="2">
        <f>[1]节奏总纲!G93</f>
        <v>547.74801281858208</v>
      </c>
      <c r="N93" s="2">
        <f>[1]节奏总纲!N93</f>
        <v>100</v>
      </c>
      <c r="O93" s="2">
        <f>[1]节奏总纲!O93</f>
        <v>90</v>
      </c>
      <c r="P93" s="2">
        <f>[1]节奏总纲!P93</f>
        <v>511</v>
      </c>
      <c r="Q93" s="2">
        <f>[1]节奏总纲!Q93</f>
        <v>438.13140000000004</v>
      </c>
      <c r="R93" s="2">
        <f>[1]节奏总纲!R93</f>
        <v>354.12299999999999</v>
      </c>
      <c r="S93" s="2">
        <f>[1]节奏总纲!S93</f>
        <v>254.88680000000002</v>
      </c>
      <c r="T93" s="2">
        <f>[1]节奏总纲!T93</f>
        <v>138.48100000000002</v>
      </c>
      <c r="V93" s="2">
        <f>[1]节奏总纲!V93</f>
        <v>90</v>
      </c>
      <c r="W93" s="2">
        <f>[1]节奏总纲!W93</f>
        <v>34.287108333154663</v>
      </c>
      <c r="X93" s="2">
        <f>[1]节奏总纲!X93</f>
        <v>26.346804178179013</v>
      </c>
      <c r="Y93" s="2">
        <f>[1]节奏总纲!Y93</f>
        <v>21.520415484042019</v>
      </c>
      <c r="Z93" s="2">
        <f>[1]节奏总纲!Z93</f>
        <v>14.575831310743297</v>
      </c>
      <c r="AA93" s="2">
        <f>[1]节奏总纲!AA93</f>
        <v>7.861667683284395</v>
      </c>
      <c r="AC93" s="2">
        <v>90</v>
      </c>
      <c r="AD93" s="2">
        <f>[1]节奏总纲!AD93</f>
        <v>65.075479910097457</v>
      </c>
      <c r="AE93" s="2">
        <f>[1]节奏总纲!AE93</f>
        <v>67.083433628014333</v>
      </c>
      <c r="AF93" s="2">
        <f>[1]节奏总纲!AF93</f>
        <v>69.982855616450394</v>
      </c>
      <c r="AG93" s="2">
        <f>[1]节奏总纲!AG93</f>
        <v>74.493385467679886</v>
      </c>
      <c r="AH93" s="2">
        <f>[1]节奏总纲!AH93</f>
        <v>83.124894550960335</v>
      </c>
      <c r="AZ93" s="2">
        <v>90</v>
      </c>
      <c r="BA93" s="2">
        <f>[1]节奏总纲!BA93</f>
        <v>37.317457773889828</v>
      </c>
      <c r="BB93" s="2">
        <f>[1]节奏总纲!BB93</f>
        <v>38.82039500446033</v>
      </c>
      <c r="BC93" s="2">
        <f>[1]节奏总纲!BC93</f>
        <v>40.751734485509814</v>
      </c>
      <c r="BD93" s="2">
        <f>[1]节奏总纲!BD93</f>
        <v>43.479537810324807</v>
      </c>
      <c r="BE93" s="2">
        <f>[1]节奏总纲!BE93</f>
        <v>48.173700750441178</v>
      </c>
    </row>
    <row r="94" spans="6:75" x14ac:dyDescent="0.15">
      <c r="F94" s="2">
        <f>[1]节奏总纲!F94</f>
        <v>92</v>
      </c>
      <c r="G94" s="2">
        <f>[1]节奏总纲!G94</f>
        <v>587.1335577584814</v>
      </c>
      <c r="N94" s="2">
        <f>[1]节奏总纲!N94</f>
        <v>101</v>
      </c>
      <c r="O94" s="2">
        <f>[1]节奏总纲!O94</f>
        <v>91</v>
      </c>
      <c r="P94" s="2">
        <f>[1]节奏总纲!P94</f>
        <v>547.74801281858208</v>
      </c>
      <c r="Q94" s="2">
        <f>[1]节奏总纲!Q94</f>
        <v>469.6391461906523</v>
      </c>
      <c r="R94" s="2">
        <f>[1]节奏总纲!R94</f>
        <v>378.43910205635837</v>
      </c>
      <c r="S94" s="2">
        <f>[1]节奏总纲!S94</f>
        <v>272.61418597980827</v>
      </c>
      <c r="T94" s="2">
        <f>[1]节奏总纲!T94</f>
        <v>147.89196346101718</v>
      </c>
      <c r="V94" s="2">
        <f>[1]节奏总纲!V94</f>
        <v>91</v>
      </c>
      <c r="W94" s="2">
        <f>[1]节奏总纲!W94</f>
        <v>36.748012818582083</v>
      </c>
      <c r="X94" s="2">
        <f>[1]节奏总纲!X94</f>
        <v>31.507746190652256</v>
      </c>
      <c r="Y94" s="2">
        <f>[1]节奏总纲!Y94</f>
        <v>24.316102056358375</v>
      </c>
      <c r="Z94" s="2">
        <f>[1]节奏总纲!Z94</f>
        <v>17.727385979808247</v>
      </c>
      <c r="AA94" s="2">
        <f>[1]节奏总纲!AA94</f>
        <v>9.4109634610171611</v>
      </c>
      <c r="AC94" s="2">
        <v>91</v>
      </c>
      <c r="AD94" s="2">
        <f>[1]节奏总纲!AD94</f>
        <v>65.229416240679981</v>
      </c>
      <c r="AE94" s="2">
        <f>[1]节奏总纲!AE94</f>
        <v>67.240606973055961</v>
      </c>
      <c r="AF94" s="2">
        <f>[1]节奏总纲!AF94</f>
        <v>70.137942795989005</v>
      </c>
      <c r="AG94" s="2">
        <f>[1]节奏总纲!AG94</f>
        <v>74.651012292080978</v>
      </c>
      <c r="AH94" s="2">
        <f>[1]节奏总纲!AH94</f>
        <v>83.279794092850153</v>
      </c>
      <c r="AZ94" s="2">
        <v>91</v>
      </c>
      <c r="BA94" s="2">
        <f>[1]节奏总纲!BA94</f>
        <v>37.390060646747358</v>
      </c>
      <c r="BB94" s="2">
        <f>[1]节奏总纲!BB94</f>
        <v>38.898683162257733</v>
      </c>
      <c r="BC94" s="2">
        <f>[1]节奏总纲!BC94</f>
        <v>40.829433140342871</v>
      </c>
      <c r="BD94" s="2">
        <f>[1]节奏总纲!BD94</f>
        <v>43.554431227194108</v>
      </c>
      <c r="BE94" s="2">
        <f>[1]节奏总纲!BE94</f>
        <v>48.24548675007965</v>
      </c>
    </row>
    <row r="95" spans="6:75" x14ac:dyDescent="0.15">
      <c r="F95" s="2">
        <f>[1]节奏总纲!F95</f>
        <v>93</v>
      </c>
      <c r="G95" s="2">
        <f>[1]节奏总纲!G95</f>
        <v>629.34593963259704</v>
      </c>
      <c r="N95" s="2">
        <f>[1]节奏总纲!N95</f>
        <v>102</v>
      </c>
      <c r="O95" s="2">
        <f>[1]节奏总纲!O95</f>
        <v>92</v>
      </c>
      <c r="P95" s="2">
        <f>[1]节奏总纲!P95</f>
        <v>587.1335577584814</v>
      </c>
      <c r="Q95" s="2">
        <f>[1]节奏总纲!Q95</f>
        <v>502.29275866238083</v>
      </c>
      <c r="R95" s="2">
        <f>[1]节奏总纲!R95</f>
        <v>405.12215485335213</v>
      </c>
      <c r="S95" s="2">
        <f>[1]节奏总纲!S95</f>
        <v>291.57052478286187</v>
      </c>
      <c r="T95" s="2">
        <f>[1]节奏总纲!T95</f>
        <v>157.64536025815227</v>
      </c>
      <c r="V95" s="2">
        <f>[1]节奏总纲!V95</f>
        <v>92</v>
      </c>
      <c r="W95" s="2">
        <f>[1]节奏总纲!W95</f>
        <v>39.385544939899319</v>
      </c>
      <c r="X95" s="2">
        <f>[1]节奏总纲!X95</f>
        <v>32.653612471728536</v>
      </c>
      <c r="Y95" s="2">
        <f>[1]节奏总纲!Y95</f>
        <v>26.683052796993763</v>
      </c>
      <c r="Z95" s="2">
        <f>[1]节奏总纲!Z95</f>
        <v>18.956338803053598</v>
      </c>
      <c r="AA95" s="2">
        <f>[1]节奏总纲!AA95</f>
        <v>9.7533967971350819</v>
      </c>
      <c r="AC95" s="2">
        <v>92</v>
      </c>
      <c r="AD95" s="2">
        <f>[1]节奏总纲!AD95</f>
        <v>65.38335257126252</v>
      </c>
      <c r="AE95" s="2">
        <f>[1]节奏总纲!AE95</f>
        <v>67.397780318097588</v>
      </c>
      <c r="AF95" s="2">
        <f>[1]节奏总纲!AF95</f>
        <v>70.292327570459079</v>
      </c>
      <c r="AG95" s="2">
        <f>[1]节奏总纲!AG95</f>
        <v>74.808639116482055</v>
      </c>
      <c r="AH95" s="2">
        <f>[1]节奏总纲!AH95</f>
        <v>83.434693634739986</v>
      </c>
      <c r="AZ95" s="2">
        <v>92</v>
      </c>
      <c r="BA95" s="2">
        <f>[1]节奏总纲!BA95</f>
        <v>37.462663519604888</v>
      </c>
      <c r="BB95" s="2">
        <f>[1]节奏总纲!BB95</f>
        <v>38.976971320055128</v>
      </c>
      <c r="BC95" s="2">
        <f>[1]节奏总纲!BC95</f>
        <v>40.907131795175928</v>
      </c>
      <c r="BD95" s="2">
        <f>[1]节奏总纲!BD95</f>
        <v>43.629324644063402</v>
      </c>
      <c r="BE95" s="2">
        <f>[1]节奏总纲!BE95</f>
        <v>48.317272749718121</v>
      </c>
    </row>
    <row r="96" spans="6:75" x14ac:dyDescent="0.15">
      <c r="F96" s="2">
        <f>[1]节奏总纲!F96</f>
        <v>94</v>
      </c>
      <c r="G96" s="2">
        <f>[1]节奏总纲!G96</f>
        <v>674.58805031572183</v>
      </c>
      <c r="N96" s="2">
        <f>[1]节奏总纲!N96</f>
        <v>103</v>
      </c>
      <c r="O96" s="2">
        <f>[1]节奏总纲!O96</f>
        <v>93</v>
      </c>
      <c r="P96" s="2">
        <f>[1]节奏总纲!P96</f>
        <v>629.34593963259704</v>
      </c>
      <c r="Q96" s="2">
        <f>[1]节奏总纲!Q96</f>
        <v>538.34251676172357</v>
      </c>
      <c r="R96" s="2">
        <f>[1]节奏总纲!R96</f>
        <v>433.68228700082267</v>
      </c>
      <c r="S96" s="2">
        <f>[1]节奏总纲!S96</f>
        <v>311.52624011813555</v>
      </c>
      <c r="T96" s="2">
        <f>[1]节奏总纲!T96</f>
        <v>168.35003885171972</v>
      </c>
      <c r="V96" s="2">
        <f>[1]节奏总纲!V96</f>
        <v>93</v>
      </c>
      <c r="W96" s="2">
        <f>[1]节奏总纲!W96</f>
        <v>42.212381874115636</v>
      </c>
      <c r="X96" s="2">
        <f>[1]节奏总纲!X96</f>
        <v>36.049758099342739</v>
      </c>
      <c r="Y96" s="2">
        <f>[1]节奏总纲!Y96</f>
        <v>28.56013214747054</v>
      </c>
      <c r="Z96" s="2">
        <f>[1]节奏总纲!Z96</f>
        <v>19.95571533527368</v>
      </c>
      <c r="AA96" s="2">
        <f>[1]节奏总纲!AA96</f>
        <v>10.704678593567451</v>
      </c>
      <c r="AC96" s="2">
        <v>93</v>
      </c>
      <c r="AD96" s="2">
        <f>[1]节奏总纲!AD96</f>
        <v>65.537288901845059</v>
      </c>
      <c r="AE96" s="2">
        <f>[1]节奏总纲!AE96</f>
        <v>67.554953663139216</v>
      </c>
      <c r="AF96" s="2">
        <f>[1]节奏总纲!AF96</f>
        <v>70.446712344929153</v>
      </c>
      <c r="AG96" s="2">
        <f>[1]节奏总纲!AG96</f>
        <v>74.966265940883147</v>
      </c>
      <c r="AH96" s="2">
        <f>[1]节奏总纲!AH96</f>
        <v>83.589593176629805</v>
      </c>
      <c r="AZ96" s="2">
        <v>93</v>
      </c>
      <c r="BA96" s="2">
        <f>[1]节奏总纲!BA96</f>
        <v>37.535266392462418</v>
      </c>
      <c r="BB96" s="2">
        <f>[1]节奏总纲!BB96</f>
        <v>39.047673544184711</v>
      </c>
      <c r="BC96" s="2">
        <f>[1]节奏总纲!BC96</f>
        <v>40.984830450008985</v>
      </c>
      <c r="BD96" s="2">
        <f>[1]节奏总纲!BD96</f>
        <v>43.704218060932696</v>
      </c>
      <c r="BE96" s="2">
        <f>[1]节奏总纲!BE96</f>
        <v>48.389058749356593</v>
      </c>
    </row>
    <row r="97" spans="6:57" x14ac:dyDescent="0.15">
      <c r="F97" s="2">
        <f>[1]节奏总纲!F97</f>
        <v>95</v>
      </c>
      <c r="G97" s="2">
        <f>[1]节奏总纲!G97</f>
        <v>723.0773439350246</v>
      </c>
      <c r="N97" s="2">
        <f>[1]节奏总纲!N97</f>
        <v>104</v>
      </c>
      <c r="O97" s="2">
        <f>[1]节奏总纲!O97</f>
        <v>94</v>
      </c>
      <c r="P97" s="2">
        <f>[1]节奏总纲!P97</f>
        <v>674.58805031572183</v>
      </c>
      <c r="Q97" s="2">
        <f>[1]节奏总纲!Q97</f>
        <v>576.30057138472114</v>
      </c>
      <c r="R97" s="2">
        <f>[1]节奏总纲!R97</f>
        <v>464.04911981218504</v>
      </c>
      <c r="S97" s="2">
        <f>[1]节奏总纲!S97</f>
        <v>332.70682641571403</v>
      </c>
      <c r="T97" s="2">
        <f>[1]节奏总纲!T97</f>
        <v>179.6427977990767</v>
      </c>
      <c r="V97" s="2">
        <f>[1]节奏总纲!V97</f>
        <v>94</v>
      </c>
      <c r="W97" s="2">
        <f>[1]节奏总纲!W97</f>
        <v>45.242110683124793</v>
      </c>
      <c r="X97" s="2">
        <f>[1]节奏总纲!X97</f>
        <v>37.958054622997565</v>
      </c>
      <c r="Y97" s="2">
        <f>[1]节奏总纲!Y97</f>
        <v>30.366832811362372</v>
      </c>
      <c r="Z97" s="2">
        <f>[1]节奏总纲!Z97</f>
        <v>21.180586297578486</v>
      </c>
      <c r="AA97" s="2">
        <f>[1]节奏总纲!AA97</f>
        <v>11.292758947356987</v>
      </c>
      <c r="AC97" s="2">
        <v>94</v>
      </c>
      <c r="AD97" s="2">
        <f>[1]节奏总纲!AD97</f>
        <v>65.691225232427584</v>
      </c>
      <c r="AE97" s="2">
        <f>[1]节奏总纲!AE97</f>
        <v>67.712127008180858</v>
      </c>
      <c r="AF97" s="2">
        <f>[1]节奏总纲!AF97</f>
        <v>70.601097119399213</v>
      </c>
      <c r="AG97" s="2">
        <f>[1]节奏总纲!AG97</f>
        <v>75.115180559621535</v>
      </c>
      <c r="AH97" s="2">
        <f>[1]节奏总纲!AH97</f>
        <v>83.744492718519624</v>
      </c>
      <c r="AZ97" s="2">
        <v>94</v>
      </c>
      <c r="BA97" s="2">
        <f>[1]节奏总纲!BA97</f>
        <v>37.607869265319941</v>
      </c>
      <c r="BB97" s="2">
        <f>[1]节奏总纲!BB97</f>
        <v>39.115214427575864</v>
      </c>
      <c r="BC97" s="2">
        <f>[1]节奏总纲!BC97</f>
        <v>41.053954370816207</v>
      </c>
      <c r="BD97" s="2">
        <f>[1]节奏总纲!BD97</f>
        <v>43.77911147780199</v>
      </c>
      <c r="BE97" s="2">
        <f>[1]节奏总纲!BE97</f>
        <v>48.460844748995065</v>
      </c>
    </row>
    <row r="98" spans="6:57" x14ac:dyDescent="0.15">
      <c r="F98" s="2">
        <f>[1]节奏总纲!F98</f>
        <v>96</v>
      </c>
      <c r="G98" s="2">
        <f>[1]节奏总纲!G98</f>
        <v>775.04688205332377</v>
      </c>
      <c r="N98" s="2">
        <f>[1]节奏总纲!N98</f>
        <v>105</v>
      </c>
      <c r="O98" s="2">
        <f>[1]节奏总纲!O98</f>
        <v>95</v>
      </c>
      <c r="P98" s="2">
        <f>[1]节奏总纲!P98</f>
        <v>723.0773439350246</v>
      </c>
      <c r="Q98" s="2">
        <f>[1]节奏总纲!Q98</f>
        <v>618.15882133005255</v>
      </c>
      <c r="R98" s="2">
        <f>[1]节奏总纲!R98</f>
        <v>495.95875020503337</v>
      </c>
      <c r="S98" s="2">
        <f>[1]节奏总纲!S98</f>
        <v>355.39251454406457</v>
      </c>
      <c r="T98" s="2">
        <f>[1]节奏总纲!T98</f>
        <v>192.84472762747106</v>
      </c>
      <c r="V98" s="2">
        <f>[1]节奏总纲!V98</f>
        <v>95</v>
      </c>
      <c r="W98" s="2">
        <f>[1]节奏总纲!W98</f>
        <v>48.489293619302771</v>
      </c>
      <c r="X98" s="2">
        <f>[1]节奏总纲!X98</f>
        <v>41.858249945331409</v>
      </c>
      <c r="Y98" s="2">
        <f>[1]节奏总纲!Y98</f>
        <v>31.909630392848328</v>
      </c>
      <c r="Z98" s="2">
        <f>[1]节奏总纲!Z98</f>
        <v>22.685688128350534</v>
      </c>
      <c r="AA98" s="2">
        <f>[1]节奏总纲!AA98</f>
        <v>13.201929828394356</v>
      </c>
      <c r="AC98" s="2">
        <v>95</v>
      </c>
      <c r="AD98" s="2">
        <f>[1]节奏总纲!AD98</f>
        <v>65.845161563010123</v>
      </c>
      <c r="AE98" s="2">
        <f>[1]节奏总纲!AE98</f>
        <v>67.869300353222485</v>
      </c>
      <c r="AF98" s="2">
        <f>[1]节奏总纲!AF98</f>
        <v>70.755481893869288</v>
      </c>
      <c r="AG98" s="2">
        <f>[1]节奏总纲!AG98</f>
        <v>75.261722981240993</v>
      </c>
      <c r="AH98" s="2">
        <f>[1]节奏总纲!AH98</f>
        <v>83.899392260409456</v>
      </c>
      <c r="AZ98" s="2">
        <v>95</v>
      </c>
      <c r="BA98" s="2">
        <f>[1]节奏总纲!BA98</f>
        <v>37.680472138177471</v>
      </c>
      <c r="BB98" s="2">
        <f>[1]节奏总纲!BB98</f>
        <v>39.182755310967018</v>
      </c>
      <c r="BC98" s="2">
        <f>[1]节奏总纲!BC98</f>
        <v>41.120998062635785</v>
      </c>
      <c r="BD98" s="2">
        <f>[1]节奏总纲!BD98</f>
        <v>43.854004894671284</v>
      </c>
      <c r="BE98" s="2">
        <f>[1]节奏总纲!BE98</f>
        <v>48.532630748633537</v>
      </c>
    </row>
    <row r="99" spans="6:57" x14ac:dyDescent="0.15">
      <c r="F99" s="2">
        <f>[1]节奏总纲!F99</f>
        <v>97</v>
      </c>
      <c r="G99" s="2">
        <f>[1]节奏总纲!G99</f>
        <v>830.74645386878444</v>
      </c>
      <c r="N99" s="2">
        <f>[1]节奏总纲!N99</f>
        <v>106</v>
      </c>
      <c r="O99" s="2">
        <f>[1]节奏总纲!O99</f>
        <v>96</v>
      </c>
      <c r="P99" s="2">
        <f>[1]节奏总纲!P99</f>
        <v>775.04688205332377</v>
      </c>
      <c r="Q99" s="2">
        <f>[1]节奏总纲!Q99</f>
        <v>661.0374857032798</v>
      </c>
      <c r="R99" s="2">
        <f>[1]节奏总纲!R99</f>
        <v>529.97705794806279</v>
      </c>
      <c r="S99" s="2">
        <f>[1]节奏总纲!S99</f>
        <v>380.70302846459265</v>
      </c>
      <c r="T99" s="2">
        <f>[1]节奏总纲!T99</f>
        <v>206.86001282003213</v>
      </c>
      <c r="V99" s="2">
        <f>[1]节奏总纲!V99</f>
        <v>96</v>
      </c>
      <c r="W99" s="2">
        <f>[1]节奏总纲!W99</f>
        <v>51.96953811829917</v>
      </c>
      <c r="X99" s="2">
        <f>[1]节奏总纲!X99</f>
        <v>42.878664373227252</v>
      </c>
      <c r="Y99" s="2">
        <f>[1]节奏总纲!Y99</f>
        <v>34.018307743029425</v>
      </c>
      <c r="Z99" s="2">
        <f>[1]节奏总纲!Z99</f>
        <v>25.310513920528081</v>
      </c>
      <c r="AA99" s="2">
        <f>[1]节奏总纲!AA99</f>
        <v>14.015285192561066</v>
      </c>
      <c r="AC99" s="2">
        <v>96</v>
      </c>
      <c r="AD99" s="2">
        <f>[1]节奏总纲!AD99</f>
        <v>65.999097893592648</v>
      </c>
      <c r="AE99" s="2">
        <f>[1]节奏总纲!AE99</f>
        <v>68.025215371037646</v>
      </c>
      <c r="AF99" s="2">
        <f>[1]节奏总纲!AF99</f>
        <v>70.909866668339362</v>
      </c>
      <c r="AG99" s="2">
        <f>[1]节奏总纲!AG99</f>
        <v>75.408265402860437</v>
      </c>
      <c r="AH99" s="2">
        <f>[1]节奏总纲!AH99</f>
        <v>84.050903767166133</v>
      </c>
      <c r="AZ99" s="2">
        <v>96</v>
      </c>
      <c r="BA99" s="2">
        <f>[1]节奏总纲!BA99</f>
        <v>37.753075011035001</v>
      </c>
      <c r="BB99" s="2">
        <f>[1]节奏总纲!BB99</f>
        <v>39.250296194358178</v>
      </c>
      <c r="BC99" s="2">
        <f>[1]节奏总纲!BC99</f>
        <v>41.188041754455355</v>
      </c>
      <c r="BD99" s="2">
        <f>[1]节奏总纲!BD99</f>
        <v>43.928898311540578</v>
      </c>
      <c r="BE99" s="2">
        <f>[1]节奏总纲!BE99</f>
        <v>48.604416748272008</v>
      </c>
    </row>
    <row r="100" spans="6:57" x14ac:dyDescent="0.15">
      <c r="F100" s="2">
        <f>[1]节奏总纲!F100</f>
        <v>98</v>
      </c>
      <c r="G100" s="2">
        <f>[1]节奏总纲!G100</f>
        <v>890.4437768152311</v>
      </c>
      <c r="N100" s="2">
        <f>[1]节奏总纲!N100</f>
        <v>107</v>
      </c>
      <c r="O100" s="2">
        <f>[1]节奏总纲!O100</f>
        <v>97</v>
      </c>
      <c r="P100" s="2">
        <f>[1]节奏总纲!P100</f>
        <v>830.74645386878444</v>
      </c>
      <c r="Q100" s="2">
        <f>[1]节奏总纲!Q100</f>
        <v>707.71290405081743</v>
      </c>
      <c r="R100" s="2">
        <f>[1]节奏总纲!R100</f>
        <v>569.31054483627804</v>
      </c>
      <c r="S100" s="2">
        <f>[1]节奏总纲!S100</f>
        <v>409.80722569347137</v>
      </c>
      <c r="T100" s="2">
        <f>[1]节奏总纲!T100</f>
        <v>223.30464679992923</v>
      </c>
      <c r="V100" s="2">
        <f>[1]节奏总纲!V100</f>
        <v>97</v>
      </c>
      <c r="W100" s="2">
        <f>[1]节奏总纲!W100</f>
        <v>55.699571815460672</v>
      </c>
      <c r="X100" s="2">
        <f>[1]节奏总纲!X100</f>
        <v>46.675418347537629</v>
      </c>
      <c r="Y100" s="2">
        <f>[1]节奏总纲!Y100</f>
        <v>39.333486888215248</v>
      </c>
      <c r="Z100" s="2">
        <f>[1]节奏总纲!Z100</f>
        <v>29.104197228878718</v>
      </c>
      <c r="AA100" s="2">
        <f>[1]节奏总纲!AA100</f>
        <v>16.444633979897105</v>
      </c>
      <c r="AC100" s="2">
        <v>97</v>
      </c>
      <c r="AD100" s="2">
        <f>[1]节奏总纲!AD100</f>
        <v>66.142785979989682</v>
      </c>
      <c r="AE100" s="2">
        <f>[1]节奏总纲!AE100</f>
        <v>68.174918074940805</v>
      </c>
      <c r="AF100" s="2">
        <f>[1]节奏总纲!AF100</f>
        <v>71.061795050376986</v>
      </c>
      <c r="AG100" s="2">
        <f>[1]节奏总纲!AG100</f>
        <v>75.554807824479894</v>
      </c>
      <c r="AH100" s="2">
        <f>[1]节奏总纲!AH100</f>
        <v>84.196136930932482</v>
      </c>
      <c r="AZ100" s="2">
        <v>97</v>
      </c>
      <c r="BA100" s="2">
        <f>[1]节奏总纲!BA100</f>
        <v>37.825677883892531</v>
      </c>
      <c r="BB100" s="2">
        <f>[1]节奏总纲!BB100</f>
        <v>39.317837077749331</v>
      </c>
      <c r="BC100" s="2">
        <f>[1]节奏总纲!BC100</f>
        <v>41.255085446274933</v>
      </c>
      <c r="BD100" s="2">
        <f>[1]节奏总纲!BD100</f>
        <v>44.003272544984547</v>
      </c>
      <c r="BE100" s="2">
        <f>[1]节奏总纲!BE100</f>
        <v>48.67620274791048</v>
      </c>
    </row>
    <row r="101" spans="6:57" x14ac:dyDescent="0.15">
      <c r="F101" s="2">
        <f>[1]节奏总纲!F101</f>
        <v>99</v>
      </c>
      <c r="G101" s="2">
        <f>[1]节奏总纲!G101</f>
        <v>954.42578333369079</v>
      </c>
      <c r="N101" s="2">
        <f>[1]节奏总纲!N101</f>
        <v>108</v>
      </c>
      <c r="O101" s="2">
        <f>[1]节奏总纲!O101</f>
        <v>98</v>
      </c>
      <c r="P101" s="2">
        <f>[1]节奏总纲!P101</f>
        <v>890.4437768152311</v>
      </c>
      <c r="Q101" s="2">
        <f>[1]节奏总纲!Q101</f>
        <v>760.34994102252585</v>
      </c>
      <c r="R101" s="2">
        <f>[1]节奏总纲!R101</f>
        <v>612.98149595960513</v>
      </c>
      <c r="S101" s="2">
        <f>[1]节奏总纲!S101</f>
        <v>441.9272464333992</v>
      </c>
      <c r="T101" s="2">
        <f>[1]节奏总纲!T101</f>
        <v>240.77599725083846</v>
      </c>
      <c r="V101" s="2">
        <f>[1]节奏总纲!V101</f>
        <v>98</v>
      </c>
      <c r="W101" s="2">
        <f>[1]节奏总纲!W101</f>
        <v>59.697322946446661</v>
      </c>
      <c r="X101" s="2">
        <f>[1]节奏总纲!X101</f>
        <v>52.637036971708426</v>
      </c>
      <c r="Y101" s="2">
        <f>[1]节奏总纲!Y101</f>
        <v>43.670951123327086</v>
      </c>
      <c r="Z101" s="2">
        <f>[1]节奏总纲!Z101</f>
        <v>32.120020739927838</v>
      </c>
      <c r="AA101" s="2">
        <f>[1]节奏总纲!AA101</f>
        <v>17.471350450909227</v>
      </c>
      <c r="AC101" s="2">
        <v>98</v>
      </c>
      <c r="AD101" s="2">
        <f>[1]节奏总纲!AD101</f>
        <v>66.286413655019302</v>
      </c>
      <c r="AE101" s="2">
        <f>[1]节奏总纲!AE101</f>
        <v>68.324620778843951</v>
      </c>
      <c r="AF101" s="2">
        <f>[1]节奏总纲!AF101</f>
        <v>71.210277551293188</v>
      </c>
      <c r="AG101" s="2">
        <f>[1]节奏总纲!AG101</f>
        <v>75.701350246099338</v>
      </c>
      <c r="AH101" s="2">
        <f>[1]节奏总纲!AH101</f>
        <v>84.341370094698831</v>
      </c>
      <c r="AZ101" s="2">
        <v>98</v>
      </c>
      <c r="BA101" s="2">
        <f>[1]节奏总纲!BA101</f>
        <v>37.898280756750061</v>
      </c>
      <c r="BB101" s="2">
        <f>[1]节奏总纲!BB101</f>
        <v>39.385377961140485</v>
      </c>
      <c r="BC101" s="2">
        <f>[1]节奏总纲!BC101</f>
        <v>41.322129138094503</v>
      </c>
      <c r="BD101" s="2">
        <f>[1]节奏总纲!BD101</f>
        <v>44.067911160744309</v>
      </c>
      <c r="BE101" s="2">
        <f>[1]节奏总纲!BE101</f>
        <v>48.747988747548945</v>
      </c>
    </row>
    <row r="102" spans="6:57" x14ac:dyDescent="0.15">
      <c r="F102" s="2">
        <f>[1]节奏总纲!F102</f>
        <v>100</v>
      </c>
      <c r="G102" s="2">
        <f>[1]节奏总纲!G102</f>
        <v>1023</v>
      </c>
      <c r="N102" s="2">
        <f>[1]节奏总纲!N102</f>
        <v>109</v>
      </c>
      <c r="O102" s="2">
        <f>[1]节奏总纲!O102</f>
        <v>99</v>
      </c>
      <c r="P102" s="2">
        <f>[1]节奏总纲!P102</f>
        <v>954.42578333369079</v>
      </c>
      <c r="Q102" s="2">
        <f>[1]节奏总纲!Q102</f>
        <v>816.51125764197252</v>
      </c>
      <c r="R102" s="2">
        <f>[1]节奏总纲!R102</f>
        <v>658.6492330785801</v>
      </c>
      <c r="S102" s="2">
        <f>[1]节奏总纲!S102</f>
        <v>475.39948267851139</v>
      </c>
      <c r="T102" s="2">
        <f>[1]节奏总纲!T102</f>
        <v>257.59951892176309</v>
      </c>
      <c r="V102" s="2">
        <f>[1]节奏总纲!V102</f>
        <v>99</v>
      </c>
      <c r="W102" s="2">
        <f>[1]节奏总纲!W102</f>
        <v>63.982006518459684</v>
      </c>
      <c r="X102" s="2">
        <f>[1]节奏总纲!X102</f>
        <v>56.161316619446666</v>
      </c>
      <c r="Y102" s="2">
        <f>[1]节奏总纲!Y102</f>
        <v>45.667737118974969</v>
      </c>
      <c r="Z102" s="2">
        <f>[1]节奏总纲!Z102</f>
        <v>33.472236245112185</v>
      </c>
      <c r="AA102" s="2">
        <f>[1]节奏总纲!AA102</f>
        <v>16.823521670924634</v>
      </c>
      <c r="AC102" s="2">
        <v>99</v>
      </c>
      <c r="AD102" s="2">
        <f>[1]节奏总纲!AD102</f>
        <v>66.430041330048923</v>
      </c>
      <c r="AE102" s="2">
        <f>[1]节奏总纲!AE102</f>
        <v>68.474323482747096</v>
      </c>
      <c r="AF102" s="2">
        <f>[1]节奏总纲!AF102</f>
        <v>71.358760052209377</v>
      </c>
      <c r="AG102" s="2">
        <f>[1]节奏总纲!AG102</f>
        <v>75.847892667718796</v>
      </c>
      <c r="AH102" s="2">
        <f>[1]节奏总纲!AH102</f>
        <v>84.48660325846518</v>
      </c>
      <c r="AZ102" s="2">
        <v>99</v>
      </c>
      <c r="BA102" s="2">
        <f>[1]节奏总纲!BA102</f>
        <v>37.970883629607592</v>
      </c>
      <c r="BB102" s="2">
        <f>[1]节奏总纲!BB102</f>
        <v>39.452918844531645</v>
      </c>
      <c r="BC102" s="2">
        <f>[1]节奏总纲!BC102</f>
        <v>41.389172829914081</v>
      </c>
      <c r="BD102" s="2">
        <f>[1]节奏总纲!BD102</f>
        <v>44.132549776504064</v>
      </c>
      <c r="BE102" s="2">
        <f>[1]节奏总纲!BE102</f>
        <v>48.819774747187417</v>
      </c>
    </row>
    <row r="103" spans="6:57" x14ac:dyDescent="0.15">
      <c r="F103" s="2">
        <f>[1]节奏总纲!F103</f>
        <v>101</v>
      </c>
      <c r="G103" s="2">
        <f>[1]节奏总纲!G103</f>
        <v>1096.4960256371633</v>
      </c>
      <c r="N103" s="2">
        <f>[1]节奏总纲!N103</f>
        <v>110</v>
      </c>
      <c r="O103" s="2">
        <f>[1]节奏总纲!O103</f>
        <v>100</v>
      </c>
      <c r="P103" s="2">
        <f>[1]节奏总纲!P103</f>
        <v>1023</v>
      </c>
      <c r="Q103" s="2">
        <f>[1]节奏总纲!Q103</f>
        <v>875.38110000000006</v>
      </c>
      <c r="R103" s="2">
        <f>[1]节奏总纲!R103</f>
        <v>706.6884</v>
      </c>
      <c r="S103" s="2">
        <f>[1]节奏总纲!S103</f>
        <v>508.22640000000001</v>
      </c>
      <c r="T103" s="2">
        <f>[1]节奏总纲!T103</f>
        <v>274.77780000000001</v>
      </c>
      <c r="V103" s="2">
        <f>[1]节奏总纲!V103</f>
        <v>100</v>
      </c>
      <c r="W103" s="2">
        <f>[1]节奏总纲!W103</f>
        <v>68.574216666309212</v>
      </c>
      <c r="X103" s="2">
        <f>[1]节奏总纲!X103</f>
        <v>58.86984235802754</v>
      </c>
      <c r="Y103" s="2">
        <f>[1]节奏总纲!Y103</f>
        <v>48.039166921419906</v>
      </c>
      <c r="Z103" s="2">
        <f>[1]节奏总纲!Z103</f>
        <v>32.826917321488622</v>
      </c>
      <c r="AA103" s="2">
        <f>[1]节奏总纲!AA103</f>
        <v>17.178281078236921</v>
      </c>
      <c r="AC103" s="2">
        <v>100</v>
      </c>
      <c r="AD103" s="2">
        <f>[1]节奏总纲!AD103</f>
        <v>66.573669005078543</v>
      </c>
      <c r="AE103" s="2">
        <f>[1]节奏总纲!AE103</f>
        <v>68.624026186650241</v>
      </c>
      <c r="AF103" s="2">
        <f>[1]节奏总纲!AF103</f>
        <v>71.507242553125565</v>
      </c>
      <c r="AG103" s="2">
        <f>[1]节奏总纲!AG103</f>
        <v>75.994435089338239</v>
      </c>
      <c r="AH103" s="2">
        <f>[1]节奏总纲!AH103</f>
        <v>84.63183642223153</v>
      </c>
      <c r="AZ103" s="2">
        <v>100</v>
      </c>
      <c r="BA103" s="2">
        <f>[1]节奏总纲!BA103</f>
        <v>38.037513426486328</v>
      </c>
      <c r="BB103" s="2">
        <f>[1]节奏总纲!BB103</f>
        <v>39.520459727922798</v>
      </c>
      <c r="BC103" s="2">
        <f>[1]节奏总纲!BC103</f>
        <v>41.456216521733651</v>
      </c>
      <c r="BD103" s="2">
        <f>[1]节奏总纲!BD103</f>
        <v>44.197188392263818</v>
      </c>
      <c r="BE103" s="2">
        <f>[1]节奏总纲!BE103</f>
        <v>48.891560746825888</v>
      </c>
    </row>
    <row r="104" spans="6:57" x14ac:dyDescent="0.15">
      <c r="F104" s="2">
        <f>[1]节奏总纲!F104</f>
        <v>102</v>
      </c>
      <c r="G104" s="2">
        <f>[1]节奏总纲!G104</f>
        <v>1175.2671155169628</v>
      </c>
      <c r="N104" s="2">
        <f>[1]节奏总纲!N104</f>
        <v>111</v>
      </c>
      <c r="O104" s="2">
        <f>[1]节奏总纲!O104</f>
        <v>101</v>
      </c>
      <c r="P104" s="2">
        <f>[1]节奏总纲!P104</f>
        <v>1096.4960256371633</v>
      </c>
      <c r="Q104" s="2">
        <f>[1]节奏总纲!Q104</f>
        <v>939.14884595823037</v>
      </c>
      <c r="R104" s="2">
        <f>[1]节奏总纲!R104</f>
        <v>756.25330888195151</v>
      </c>
      <c r="S104" s="2">
        <f>[1]节奏总纲!S104</f>
        <v>541.99798547244984</v>
      </c>
      <c r="T104" s="2">
        <f>[1]节奏总纲!T104</f>
        <v>293.42233646050488</v>
      </c>
      <c r="V104" s="2">
        <f>[1]节奏总纲!V104</f>
        <v>101</v>
      </c>
      <c r="W104" s="2">
        <f>[1]节奏总纲!W104</f>
        <v>73.496025637163257</v>
      </c>
      <c r="X104" s="2">
        <f>[1]节奏总纲!X104</f>
        <v>63.767745958230307</v>
      </c>
      <c r="Y104" s="2">
        <f>[1]节奏总纲!Y104</f>
        <v>49.56490888195151</v>
      </c>
      <c r="Z104" s="2">
        <f>[1]节奏总纲!Z104</f>
        <v>33.771585472449829</v>
      </c>
      <c r="AA104" s="2">
        <f>[1]节奏总纲!AA104</f>
        <v>18.644536460504867</v>
      </c>
      <c r="AC104" s="2">
        <v>101</v>
      </c>
      <c r="AD104" s="2">
        <f>[1]节奏总纲!AD104</f>
        <v>66.717296680108163</v>
      </c>
      <c r="AE104" s="2">
        <f>[1]节奏总纲!AE104</f>
        <v>68.773728890553386</v>
      </c>
      <c r="AF104" s="2">
        <f>[1]节奏总纲!AF104</f>
        <v>71.655725054041767</v>
      </c>
      <c r="AG104" s="2">
        <f>[1]节奏总纲!AG104</f>
        <v>76.130305911210229</v>
      </c>
      <c r="AH104" s="2">
        <f>[1]节奏总纲!AH104</f>
        <v>84.777069585997879</v>
      </c>
      <c r="AZ104" s="2">
        <v>101</v>
      </c>
      <c r="BA104" s="2">
        <f>[1]节奏总纲!BA104</f>
        <v>38.100143952724252</v>
      </c>
      <c r="BB104" s="2">
        <f>[1]节奏总纲!BB104</f>
        <v>39.588000611313952</v>
      </c>
      <c r="BC104" s="2">
        <f>[1]节奏总纲!BC104</f>
        <v>41.523260213553229</v>
      </c>
      <c r="BD104" s="2">
        <f>[1]节奏总纲!BD104</f>
        <v>44.261827008023573</v>
      </c>
      <c r="BE104" s="2">
        <f>[1]节奏总纲!BE104</f>
        <v>48.96334674646436</v>
      </c>
    </row>
    <row r="105" spans="6:57" x14ac:dyDescent="0.15">
      <c r="F105" s="2">
        <f>[1]节奏总纲!F105</f>
        <v>103</v>
      </c>
      <c r="G105" s="2">
        <f>[1]节奏总纲!G105</f>
        <v>1259.6918792651943</v>
      </c>
      <c r="N105" s="2">
        <f>[1]节奏总纲!N105</f>
        <v>112</v>
      </c>
      <c r="O105" s="2">
        <f>[1]节奏总纲!O105</f>
        <v>102</v>
      </c>
      <c r="P105" s="2">
        <f>[1]节奏总纲!P105</f>
        <v>1175.2671155169628</v>
      </c>
      <c r="Q105" s="2">
        <f>[1]节奏总纲!Q105</f>
        <v>1004.2657502092447</v>
      </c>
      <c r="R105" s="2">
        <f>[1]节奏总纲!R105</f>
        <v>806.23324124463659</v>
      </c>
      <c r="S105" s="2">
        <f>[1]节奏总纲!S105</f>
        <v>577.99636741124232</v>
      </c>
      <c r="T105" s="2">
        <f>[1]节奏总纲!T105</f>
        <v>313.56126641992563</v>
      </c>
      <c r="V105" s="2">
        <f>[1]节奏总纲!V105</f>
        <v>102</v>
      </c>
      <c r="W105" s="2">
        <f>[1]节奏总纲!W105</f>
        <v>78.771089879799547</v>
      </c>
      <c r="X105" s="2">
        <f>[1]节奏总纲!X105</f>
        <v>65.116904251014375</v>
      </c>
      <c r="Y105" s="2">
        <f>[1]节奏总纲!Y105</f>
        <v>49.979932362685076</v>
      </c>
      <c r="Z105" s="2">
        <f>[1]节奏总纲!Z105</f>
        <v>35.998381938792477</v>
      </c>
      <c r="AA105" s="2">
        <f>[1]节奏总纲!AA105</f>
        <v>20.13892995942075</v>
      </c>
      <c r="AC105" s="2">
        <v>102</v>
      </c>
      <c r="AD105" s="2">
        <f>[1]节奏总纲!AD105</f>
        <v>66.860924355137783</v>
      </c>
      <c r="AE105" s="2">
        <f>[1]节奏总纲!AE105</f>
        <v>68.923431594456531</v>
      </c>
      <c r="AF105" s="2">
        <f>[1]节奏总纲!AF105</f>
        <v>71.804207554957955</v>
      </c>
      <c r="AG105" s="2">
        <f>[1]节奏总纲!AG105</f>
        <v>76.265755485049056</v>
      </c>
      <c r="AH105" s="2">
        <f>[1]节奏总纲!AH105</f>
        <v>84.922302749764228</v>
      </c>
      <c r="AZ105" s="2">
        <v>102</v>
      </c>
      <c r="BA105" s="2">
        <f>[1]节奏总纲!BA105</f>
        <v>38.16277447896217</v>
      </c>
      <c r="BB105" s="2">
        <f>[1]节奏总纲!BB105</f>
        <v>39.655541494705105</v>
      </c>
      <c r="BC105" s="2">
        <f>[1]节奏总纲!BC105</f>
        <v>41.590303905372799</v>
      </c>
      <c r="BD105" s="2">
        <f>[1]节奏总纲!BD105</f>
        <v>44.326465623783335</v>
      </c>
      <c r="BE105" s="2">
        <f>[1]节奏总纲!BE105</f>
        <v>49.030333272797542</v>
      </c>
    </row>
    <row r="106" spans="6:57" x14ac:dyDescent="0.15">
      <c r="F106" s="2">
        <f>[1]节奏总纲!F106</f>
        <v>104</v>
      </c>
      <c r="G106" s="2">
        <f>[1]节奏总纲!G106</f>
        <v>1350.1761006314437</v>
      </c>
      <c r="N106" s="2">
        <f>[1]节奏总纲!N106</f>
        <v>113</v>
      </c>
      <c r="O106" s="2">
        <f>[1]节奏总纲!O106</f>
        <v>103</v>
      </c>
      <c r="P106" s="2">
        <f>[1]节奏总纲!P106</f>
        <v>1259.6918792651943</v>
      </c>
      <c r="Q106" s="2">
        <f>[1]节奏总纲!Q106</f>
        <v>1073.383450321872</v>
      </c>
      <c r="R106" s="2">
        <f>[1]节奏总纲!R106</f>
        <v>861.50327622946634</v>
      </c>
      <c r="S106" s="2">
        <f>[1]节奏总纲!S106</f>
        <v>619.01258947091651</v>
      </c>
      <c r="T106" s="2">
        <f>[1]节奏总纲!T106</f>
        <v>335.8338550121008</v>
      </c>
      <c r="V106" s="2">
        <f>[1]节奏总纲!V106</f>
        <v>103</v>
      </c>
      <c r="W106" s="2">
        <f>[1]节奏总纲!W106</f>
        <v>84.424763748231499</v>
      </c>
      <c r="X106" s="2">
        <f>[1]节奏总纲!X106</f>
        <v>69.11770011262729</v>
      </c>
      <c r="Y106" s="2">
        <f>[1]节奏总纲!Y106</f>
        <v>55.270034984829749</v>
      </c>
      <c r="Z106" s="2">
        <f>[1]节奏总纲!Z106</f>
        <v>41.016222059674192</v>
      </c>
      <c r="AA106" s="2">
        <f>[1]节奏总纲!AA106</f>
        <v>22.272588592175168</v>
      </c>
      <c r="AC106" s="2">
        <v>103</v>
      </c>
      <c r="AD106" s="2">
        <f>[1]节奏总纲!AD106</f>
        <v>67.004247194324648</v>
      </c>
      <c r="AE106" s="2">
        <f>[1]节奏总纲!AE106</f>
        <v>69.0655056802525</v>
      </c>
      <c r="AF106" s="2">
        <f>[1]节奏总纲!AF106</f>
        <v>71.952690055874157</v>
      </c>
      <c r="AG106" s="2">
        <f>[1]节奏总纲!AG106</f>
        <v>76.401205058887882</v>
      </c>
      <c r="AH106" s="2">
        <f>[1]节奏总纲!AH106</f>
        <v>85.072521641060263</v>
      </c>
      <c r="AZ106" s="2">
        <v>103</v>
      </c>
      <c r="BA106" s="2">
        <f>[1]节奏总纲!BA106</f>
        <v>38.225405005200088</v>
      </c>
      <c r="BB106" s="2">
        <f>[1]节奏总纲!BB106</f>
        <v>39.723082378096265</v>
      </c>
      <c r="BC106" s="2">
        <f>[1]节奏总纲!BC106</f>
        <v>41.657347597192377</v>
      </c>
      <c r="BD106" s="2">
        <f>[1]节奏总纲!BD106</f>
        <v>44.39110423954309</v>
      </c>
      <c r="BE106" s="2">
        <f>[1]节奏总纲!BE106</f>
        <v>49.09231260978715</v>
      </c>
    </row>
    <row r="107" spans="6:57" x14ac:dyDescent="0.15">
      <c r="F107" s="2">
        <f>[1]节奏总纲!F107</f>
        <v>105</v>
      </c>
      <c r="G107" s="2">
        <f>[1]节奏总纲!G107</f>
        <v>1447.1546878700494</v>
      </c>
      <c r="N107" s="2">
        <f>[1]节奏总纲!N107</f>
        <v>114</v>
      </c>
      <c r="O107" s="2">
        <f>[1]节奏总纲!O107</f>
        <v>104</v>
      </c>
      <c r="P107" s="2">
        <f>[1]节奏总纲!P107</f>
        <v>1350.1761006314437</v>
      </c>
      <c r="Q107" s="2">
        <f>[1]节奏总纲!Q107</f>
        <v>1150.7550905681794</v>
      </c>
      <c r="R107" s="2">
        <f>[1]节奏总纲!R107</f>
        <v>925.41069937279144</v>
      </c>
      <c r="S107" s="2">
        <f>[1]节奏总纲!S107</f>
        <v>665.09674717104917</v>
      </c>
      <c r="T107" s="2">
        <f>[1]节奏总纲!T107</f>
        <v>360.49701886859549</v>
      </c>
      <c r="V107" s="2">
        <f>[1]节奏总纲!V107</f>
        <v>104</v>
      </c>
      <c r="W107" s="2">
        <f>[1]节奏总纲!W107</f>
        <v>90.484221366249358</v>
      </c>
      <c r="X107" s="2">
        <f>[1]节奏总纲!X107</f>
        <v>77.371640246307379</v>
      </c>
      <c r="Y107" s="2">
        <f>[1]节奏总纲!Y107</f>
        <v>63.907423143325104</v>
      </c>
      <c r="Z107" s="2">
        <f>[1]节奏总纲!Z107</f>
        <v>46.084157700132664</v>
      </c>
      <c r="AA107" s="2">
        <f>[1]节奏总纲!AA107</f>
        <v>24.663163856494691</v>
      </c>
      <c r="AC107" s="2">
        <v>104</v>
      </c>
      <c r="AD107" s="2">
        <f>[1]节奏总纲!AD107</f>
        <v>67.138256553625013</v>
      </c>
      <c r="AE107" s="2">
        <f>[1]节奏总纲!AE107</f>
        <v>69.199592937186125</v>
      </c>
      <c r="AF107" s="2">
        <f>[1]节奏总纲!AF107</f>
        <v>72.093818006439079</v>
      </c>
      <c r="AG107" s="2">
        <f>[1]节奏总纲!AG107</f>
        <v>76.536654632726695</v>
      </c>
      <c r="AH107" s="2">
        <f>[1]节奏总纲!AH107</f>
        <v>85.228476403824274</v>
      </c>
      <c r="AZ107" s="2">
        <v>104</v>
      </c>
      <c r="BA107" s="2">
        <f>[1]节奏总纲!BA107</f>
        <v>38.288035531438013</v>
      </c>
      <c r="BB107" s="2">
        <f>[1]节奏总纲!BB107</f>
        <v>39.790623261487418</v>
      </c>
      <c r="BC107" s="2">
        <f>[1]节奏总纲!BC107</f>
        <v>41.724391289011947</v>
      </c>
      <c r="BD107" s="2">
        <f>[1]节奏总纲!BD107</f>
        <v>44.455742855302844</v>
      </c>
      <c r="BE107" s="2">
        <f>[1]节奏总纲!BE107</f>
        <v>49.154291946776759</v>
      </c>
    </row>
    <row r="108" spans="6:57" x14ac:dyDescent="0.15">
      <c r="F108" s="2">
        <f>[1]节奏总纲!F108</f>
        <v>106</v>
      </c>
      <c r="G108" s="2">
        <f>[1]节奏总纲!G108</f>
        <v>1551.0937641066464</v>
      </c>
      <c r="N108" s="2">
        <f>[1]节奏总纲!N108</f>
        <v>115</v>
      </c>
      <c r="O108" s="2">
        <f>[1]节奏总纲!O108</f>
        <v>105</v>
      </c>
      <c r="P108" s="2">
        <f>[1]节奏总纲!P108</f>
        <v>1447.1546878700494</v>
      </c>
      <c r="Q108" s="2">
        <f>[1]节奏总纲!Q108</f>
        <v>1234.8570951595132</v>
      </c>
      <c r="R108" s="2">
        <f>[1]节奏总纲!R108</f>
        <v>993.18226228521496</v>
      </c>
      <c r="S108" s="2">
        <f>[1]节奏总纲!S108</f>
        <v>713.59197658872131</v>
      </c>
      <c r="T108" s="2">
        <f>[1]节奏总纲!T108</f>
        <v>386.39030166130323</v>
      </c>
      <c r="V108" s="2">
        <f>[1]节奏总纲!V108</f>
        <v>105</v>
      </c>
      <c r="W108" s="2">
        <f>[1]节奏总纲!W108</f>
        <v>96.978587238605769</v>
      </c>
      <c r="X108" s="2">
        <f>[1]节奏总纲!X108</f>
        <v>84.102004591333753</v>
      </c>
      <c r="Y108" s="2">
        <f>[1]节奏总纲!Y108</f>
        <v>67.771562912423519</v>
      </c>
      <c r="Z108" s="2">
        <f>[1]节奏总纲!Z108</f>
        <v>48.495229417672135</v>
      </c>
      <c r="AA108" s="2">
        <f>[1]节奏总纲!AA108</f>
        <v>25.893282792707737</v>
      </c>
      <c r="AC108" s="2">
        <v>105</v>
      </c>
      <c r="AD108" s="2">
        <f>[1]节奏总纲!AD108</f>
        <v>67.272265912925377</v>
      </c>
      <c r="AE108" s="2">
        <f>[1]节奏总纲!AE108</f>
        <v>69.333680194119751</v>
      </c>
      <c r="AF108" s="2">
        <f>[1]节奏总纲!AF108</f>
        <v>72.23150684883845</v>
      </c>
      <c r="AG108" s="2">
        <f>[1]节奏总纲!AG108</f>
        <v>76.672104206565521</v>
      </c>
      <c r="AH108" s="2">
        <f>[1]节奏总纲!AH108</f>
        <v>85.384431166588271</v>
      </c>
      <c r="AZ108" s="2">
        <v>105</v>
      </c>
      <c r="BA108" s="2">
        <f>[1]节奏总纲!BA108</f>
        <v>38.35066605767593</v>
      </c>
      <c r="BB108" s="2">
        <f>[1]节奏总纲!BB108</f>
        <v>39.858164144878572</v>
      </c>
      <c r="BC108" s="2">
        <f>[1]节奏总纲!BC108</f>
        <v>41.791434980831518</v>
      </c>
      <c r="BD108" s="2">
        <f>[1]节奏总纲!BD108</f>
        <v>44.520381471062606</v>
      </c>
      <c r="BE108" s="2">
        <f>[1]节奏总纲!BE108</f>
        <v>49.216271283766375</v>
      </c>
    </row>
    <row r="109" spans="6:57" x14ac:dyDescent="0.15">
      <c r="F109" s="2">
        <f>[1]节奏总纲!F109</f>
        <v>107</v>
      </c>
      <c r="G109" s="2">
        <f>[1]节奏总纲!G109</f>
        <v>1662.4929077375689</v>
      </c>
      <c r="N109" s="2">
        <f>[1]节奏总纲!N109</f>
        <v>116</v>
      </c>
      <c r="O109" s="2">
        <f>[1]节奏总纲!O109</f>
        <v>106</v>
      </c>
      <c r="P109" s="2">
        <f>[1]节奏总纲!P109</f>
        <v>1551.0937641066464</v>
      </c>
      <c r="Q109" s="2">
        <f>[1]节奏总纲!Q109</f>
        <v>1324.4789651706653</v>
      </c>
      <c r="R109" s="2">
        <f>[1]节奏总纲!R109</f>
        <v>1064.6707596828021</v>
      </c>
      <c r="S109" s="2">
        <f>[1]节奏总纲!S109</f>
        <v>764.3790069517554</v>
      </c>
      <c r="T109" s="2">
        <f>[1]节奏总纲!T109</f>
        <v>412.59094125236794</v>
      </c>
      <c r="V109" s="2">
        <f>[1]节奏总纲!V109</f>
        <v>106</v>
      </c>
      <c r="W109" s="2">
        <f>[1]节奏总纲!W109</f>
        <v>103.93907623659697</v>
      </c>
      <c r="X109" s="2">
        <f>[1]节奏总纲!X109</f>
        <v>89.621870011152168</v>
      </c>
      <c r="Y109" s="2">
        <f>[1]节奏总纲!Y109</f>
        <v>71.488497397587139</v>
      </c>
      <c r="Z109" s="2">
        <f>[1]节奏总纲!Z109</f>
        <v>50.787030363034091</v>
      </c>
      <c r="AA109" s="2">
        <f>[1]节奏总纲!AA109</f>
        <v>26.200639591064714</v>
      </c>
      <c r="AC109" s="2">
        <v>106</v>
      </c>
      <c r="AD109" s="2">
        <f>[1]节奏总纲!AD109</f>
        <v>67.406275272225741</v>
      </c>
      <c r="AE109" s="2">
        <f>[1]节奏总纲!AE109</f>
        <v>69.467767451053362</v>
      </c>
      <c r="AF109" s="2">
        <f>[1]节奏总纲!AF109</f>
        <v>72.369195691237806</v>
      </c>
      <c r="AG109" s="2">
        <f>[1]节奏总纲!AG109</f>
        <v>76.807553780404334</v>
      </c>
      <c r="AH109" s="2">
        <f>[1]节奏总纲!AH109</f>
        <v>85.540385929352269</v>
      </c>
      <c r="AZ109" s="2">
        <v>106</v>
      </c>
      <c r="BA109" s="2">
        <f>[1]节奏总纲!BA109</f>
        <v>38.413296583913848</v>
      </c>
      <c r="BB109" s="2">
        <f>[1]节奏总纲!BB109</f>
        <v>39.925705028269732</v>
      </c>
      <c r="BC109" s="2">
        <f>[1]节奏总纲!BC109</f>
        <v>41.858478672651096</v>
      </c>
      <c r="BD109" s="2">
        <f>[1]节奏总纲!BD109</f>
        <v>44.585020086822361</v>
      </c>
      <c r="BE109" s="2">
        <f>[1]节奏总纲!BE109</f>
        <v>49.278250620755983</v>
      </c>
    </row>
    <row r="110" spans="6:57" x14ac:dyDescent="0.15">
      <c r="F110" s="2">
        <f>[1]节奏总纲!F110</f>
        <v>108</v>
      </c>
      <c r="G110" s="2">
        <f>[1]节奏总纲!G110</f>
        <v>1781.8875536304624</v>
      </c>
      <c r="N110" s="2">
        <f>[1]节奏总纲!N110</f>
        <v>117</v>
      </c>
      <c r="O110" s="2">
        <f>[1]节奏总纲!O110</f>
        <v>107</v>
      </c>
      <c r="P110" s="2">
        <f>[1]节奏总纲!P110</f>
        <v>1662.4929077375689</v>
      </c>
      <c r="Q110" s="2">
        <f>[1]节奏总纲!Q110</f>
        <v>1418.9376967540152</v>
      </c>
      <c r="R110" s="2">
        <f>[1]节奏总纲!R110</f>
        <v>1141.6338797433884</v>
      </c>
      <c r="S110" s="2">
        <f>[1]节奏总纲!S110</f>
        <v>816.11776840837263</v>
      </c>
      <c r="T110" s="2">
        <f>[1]节奏总纲!T110</f>
        <v>440.22812196890823</v>
      </c>
      <c r="V110" s="2">
        <f>[1]节奏总纲!V110</f>
        <v>107</v>
      </c>
      <c r="W110" s="2">
        <f>[1]节奏总纲!W110</f>
        <v>111.39914363092248</v>
      </c>
      <c r="X110" s="2">
        <f>[1]节奏总纲!X110</f>
        <v>94.458731583349845</v>
      </c>
      <c r="Y110" s="2">
        <f>[1]节奏总纲!Y110</f>
        <v>76.963120060586334</v>
      </c>
      <c r="Z110" s="2">
        <f>[1]节奏总纲!Z110</f>
        <v>51.738761456617226</v>
      </c>
      <c r="AA110" s="2">
        <f>[1]节奏总纲!AA110</f>
        <v>27.637180716540286</v>
      </c>
      <c r="AC110" s="2">
        <v>107</v>
      </c>
      <c r="AD110" s="2">
        <f>[1]节奏总纲!AD110</f>
        <v>67.540284631526106</v>
      </c>
      <c r="AE110" s="2">
        <f>[1]节奏总纲!AE110</f>
        <v>69.601854707986988</v>
      </c>
      <c r="AF110" s="2">
        <f>[1]节奏总纲!AF110</f>
        <v>72.506884533637162</v>
      </c>
      <c r="AG110" s="2">
        <f>[1]节奏总纲!AG110</f>
        <v>76.94300335424316</v>
      </c>
      <c r="AH110" s="2">
        <f>[1]节奏总纲!AH110</f>
        <v>85.696340692116266</v>
      </c>
      <c r="AZ110" s="2">
        <v>107</v>
      </c>
      <c r="BA110" s="2">
        <f>[1]节奏总纲!BA110</f>
        <v>38.475927110151773</v>
      </c>
      <c r="BB110" s="2">
        <f>[1]节奏总纲!BB110</f>
        <v>39.993245911660885</v>
      </c>
      <c r="BC110" s="2">
        <f>[1]节奏总纲!BC110</f>
        <v>41.925522364470666</v>
      </c>
      <c r="BD110" s="2">
        <f>[1]节奏总纲!BD110</f>
        <v>44.649658702582116</v>
      </c>
      <c r="BE110" s="2">
        <f>[1]节奏总纲!BE110</f>
        <v>49.340229957745592</v>
      </c>
    </row>
    <row r="111" spans="6:57" x14ac:dyDescent="0.15">
      <c r="F111" s="2">
        <f>[1]节奏总纲!F111</f>
        <v>109</v>
      </c>
      <c r="G111" s="2">
        <f>[1]节奏总纲!G111</f>
        <v>1909.8515666673818</v>
      </c>
      <c r="N111" s="2">
        <f>[1]节奏总纲!N111</f>
        <v>118</v>
      </c>
      <c r="O111" s="2">
        <f>[1]节奏总纲!O111</f>
        <v>108</v>
      </c>
      <c r="P111" s="2">
        <f>[1]节奏总纲!P111</f>
        <v>1781.8875536304624</v>
      </c>
      <c r="Q111" s="2">
        <f>[1]节奏总纲!Q111</f>
        <v>1520.8410270235997</v>
      </c>
      <c r="R111" s="2">
        <f>[1]节奏总纲!R111</f>
        <v>1218.0983316617842</v>
      </c>
      <c r="S111" s="2">
        <f>[1]节奏总纲!S111</f>
        <v>871.69939123602228</v>
      </c>
      <c r="T111" s="2">
        <f>[1]节奏总纲!T111</f>
        <v>471.13106917989433</v>
      </c>
      <c r="V111" s="2">
        <f>[1]节奏总纲!V111</f>
        <v>108</v>
      </c>
      <c r="W111" s="2">
        <f>[1]节奏总纲!W111</f>
        <v>119.39464589289355</v>
      </c>
      <c r="X111" s="2">
        <f>[1]节奏总纲!X111</f>
        <v>101.90333026958456</v>
      </c>
      <c r="Y111" s="2">
        <f>[1]节奏总纲!Y111</f>
        <v>76.464451918395753</v>
      </c>
      <c r="Z111" s="2">
        <f>[1]节奏总纲!Z111</f>
        <v>55.581622827649653</v>
      </c>
      <c r="AA111" s="2">
        <f>[1]节奏总纲!AA111</f>
        <v>30.902947210986099</v>
      </c>
      <c r="AC111" s="2">
        <v>108</v>
      </c>
      <c r="AD111" s="2">
        <f>[1]节奏总纲!AD111</f>
        <v>67.674293990826456</v>
      </c>
      <c r="AE111" s="2">
        <f>[1]节奏总纲!AE111</f>
        <v>69.735941964920613</v>
      </c>
      <c r="AF111" s="2">
        <f>[1]节奏总纲!AF111</f>
        <v>72.644573376036519</v>
      </c>
      <c r="AG111" s="2">
        <f>[1]节奏总纲!AG111</f>
        <v>77.074762810762508</v>
      </c>
      <c r="AH111" s="2">
        <f>[1]节奏总纲!AH111</f>
        <v>85.852295454880277</v>
      </c>
      <c r="AZ111" s="2">
        <v>108</v>
      </c>
      <c r="BA111" s="2">
        <f>[1]节奏总纲!BA111</f>
        <v>38.53855763638969</v>
      </c>
      <c r="BB111" s="2">
        <f>[1]节奏总纲!BB111</f>
        <v>40.052446592012309</v>
      </c>
      <c r="BC111" s="2">
        <f>[1]节奏总纲!BC111</f>
        <v>41.992566056290244</v>
      </c>
      <c r="BD111" s="2">
        <f>[1]节奏总纲!BD111</f>
        <v>44.71429731834187</v>
      </c>
      <c r="BE111" s="2">
        <f>[1]节奏总纲!BE111</f>
        <v>49.402209294735208</v>
      </c>
    </row>
    <row r="112" spans="6:57" x14ac:dyDescent="0.15">
      <c r="F112" s="2">
        <f>[1]节奏总纲!F112</f>
        <v>110</v>
      </c>
      <c r="G112" s="2">
        <f>[1]节奏总纲!G112</f>
        <v>2047</v>
      </c>
      <c r="N112" s="2">
        <f>[1]节奏总纲!N112</f>
        <v>119</v>
      </c>
      <c r="O112" s="2">
        <f>[1]节奏总纲!O112</f>
        <v>109</v>
      </c>
      <c r="P112" s="2">
        <f>[1]节奏总纲!P112</f>
        <v>1909.8515666673818</v>
      </c>
      <c r="Q112" s="2">
        <f>[1]节奏总纲!Q112</f>
        <v>1624.7107277639418</v>
      </c>
      <c r="R112" s="2">
        <f>[1]节奏总纲!R112</f>
        <v>1301.5638426838207</v>
      </c>
      <c r="S112" s="2">
        <f>[1]节奏总纲!S112</f>
        <v>931.81657937701561</v>
      </c>
      <c r="T112" s="2">
        <f>[1]节奏总纲!T112</f>
        <v>504.58278391352223</v>
      </c>
      <c r="V112" s="2">
        <f>[1]节奏总纲!V112</f>
        <v>109</v>
      </c>
      <c r="W112" s="2">
        <f>[1]节奏总纲!W112</f>
        <v>127.96401303691937</v>
      </c>
      <c r="X112" s="2">
        <f>[1]节奏总纲!X112</f>
        <v>103.86970074034207</v>
      </c>
      <c r="Y112" s="2">
        <f>[1]节奏总纲!Y112</f>
        <v>83.46551102203648</v>
      </c>
      <c r="Z112" s="2">
        <f>[1]节奏总纲!Z112</f>
        <v>60.117188140993335</v>
      </c>
      <c r="AA112" s="2">
        <f>[1]节奏总纲!AA112</f>
        <v>33.451714733627909</v>
      </c>
      <c r="AC112" s="2">
        <v>109</v>
      </c>
      <c r="AD112" s="2">
        <f>[1]节奏总纲!AD112</f>
        <v>67.80830335012682</v>
      </c>
      <c r="AE112" s="2">
        <f>[1]节奏总纲!AE112</f>
        <v>69.870029221854239</v>
      </c>
      <c r="AF112" s="2">
        <f>[1]节奏总纲!AF112</f>
        <v>72.782262218435889</v>
      </c>
      <c r="AG112" s="2">
        <f>[1]节奏总纲!AG112</f>
        <v>77.203841369133116</v>
      </c>
      <c r="AH112" s="2">
        <f>[1]节奏总纲!AH112</f>
        <v>86.007776715139968</v>
      </c>
      <c r="AZ112" s="2">
        <v>109</v>
      </c>
      <c r="BA112" s="2">
        <f>[1]节奏总纲!BA112</f>
        <v>38.601188162627608</v>
      </c>
      <c r="BB112" s="2">
        <f>[1]节奏总纲!BB112</f>
        <v>40.110720583137102</v>
      </c>
      <c r="BC112" s="2">
        <f>[1]节奏总纲!BC112</f>
        <v>42.051439554347354</v>
      </c>
      <c r="BD112" s="2">
        <f>[1]节奏总纲!BD112</f>
        <v>44.778935934101632</v>
      </c>
      <c r="BE112" s="2">
        <f>[1]节奏总纲!BE112</f>
        <v>49.464188631724817</v>
      </c>
    </row>
    <row r="113" spans="6:57" x14ac:dyDescent="0.15">
      <c r="F113" s="2">
        <f>[1]节奏总纲!F113</f>
        <v>111</v>
      </c>
      <c r="G113" s="2">
        <f>[1]节奏总纲!G113</f>
        <v>2193.9920512743265</v>
      </c>
      <c r="N113" s="2">
        <f>[1]节奏总纲!N113</f>
        <v>120</v>
      </c>
      <c r="O113" s="2">
        <f>[1]节奏总纲!O113</f>
        <v>110</v>
      </c>
      <c r="P113" s="2">
        <f>[1]节奏总纲!P113</f>
        <v>2047</v>
      </c>
      <c r="Q113" s="2">
        <f>[1]节奏总纲!Q113</f>
        <v>1741.3829000000001</v>
      </c>
      <c r="R113" s="2">
        <f>[1]节奏总纲!R113</f>
        <v>1397.2821999999999</v>
      </c>
      <c r="S113" s="2">
        <f>[1]节奏总纲!S113</f>
        <v>1001.3924000000001</v>
      </c>
      <c r="T113" s="2">
        <f>[1]节奏总纲!T113</f>
        <v>542.04559999999992</v>
      </c>
      <c r="V113" s="2">
        <f>[1]节奏总纲!V113</f>
        <v>110</v>
      </c>
      <c r="W113" s="2">
        <f>[1]节奏总纲!W113</f>
        <v>137.1484333326182</v>
      </c>
      <c r="X113" s="2">
        <f>[1]节奏总纲!X113</f>
        <v>116.67217223605826</v>
      </c>
      <c r="Y113" s="2">
        <f>[1]节奏总纲!Y113</f>
        <v>95.718357316179208</v>
      </c>
      <c r="Z113" s="2">
        <f>[1]节奏总纲!Z113</f>
        <v>69.575820622984452</v>
      </c>
      <c r="AA113" s="2">
        <f>[1]节奏总纲!AA113</f>
        <v>37.462816086477687</v>
      </c>
      <c r="AC113" s="2">
        <v>110</v>
      </c>
      <c r="AD113" s="2">
        <f>[1]节奏总纲!AD113</f>
        <v>67.942312709427185</v>
      </c>
      <c r="AE113" s="2">
        <f>[1]节奏总纲!AE113</f>
        <v>70.003807055133578</v>
      </c>
      <c r="AF113" s="2">
        <f>[1]节奏总纲!AF113</f>
        <v>72.919951060835245</v>
      </c>
      <c r="AG113" s="2">
        <f>[1]节奏总纲!AG113</f>
        <v>77.332919927503724</v>
      </c>
      <c r="AH113" s="2">
        <f>[1]节奏总纲!AH113</f>
        <v>86.154780808490045</v>
      </c>
      <c r="AZ113" s="2">
        <v>110</v>
      </c>
      <c r="BA113" s="2">
        <f>[1]节奏总纲!BA113</f>
        <v>38.663818688865533</v>
      </c>
      <c r="BB113" s="2">
        <f>[1]节奏总纲!BB113</f>
        <v>40.168994574261895</v>
      </c>
      <c r="BC113" s="2">
        <f>[1]节奏总纲!BC113</f>
        <v>42.109294145892463</v>
      </c>
      <c r="BD113" s="2">
        <f>[1]节奏总纲!BD113</f>
        <v>44.843574549861387</v>
      </c>
      <c r="BE113" s="2">
        <f>[1]节奏总纲!BE113</f>
        <v>49.526167968714425</v>
      </c>
    </row>
    <row r="114" spans="6:57" x14ac:dyDescent="0.15">
      <c r="F114" s="2">
        <f>[1]节奏总纲!F114</f>
        <v>112</v>
      </c>
      <c r="G114" s="2">
        <f>[1]节奏总纲!G114</f>
        <v>2351.5342310339256</v>
      </c>
      <c r="N114" s="2">
        <f>[1]节奏总纲!N114</f>
        <v>121</v>
      </c>
      <c r="O114" s="2">
        <f>[1]节奏总纲!O114</f>
        <v>111</v>
      </c>
      <c r="P114" s="2">
        <f>[1]节奏总纲!P114</f>
        <v>2193.9920512743265</v>
      </c>
      <c r="Q114" s="2">
        <f>[1]节奏总纲!Q114</f>
        <v>1869.0618284805987</v>
      </c>
      <c r="R114" s="2">
        <f>[1]节奏总纲!R114</f>
        <v>1500.4711638665117</v>
      </c>
      <c r="S114" s="2">
        <f>[1]节奏总纲!S114</f>
        <v>1076.5918995603122</v>
      </c>
      <c r="T114" s="2">
        <f>[1]节奏总纲!T114</f>
        <v>583.16308722871599</v>
      </c>
      <c r="V114" s="2">
        <f>[1]节奏总纲!V114</f>
        <v>111</v>
      </c>
      <c r="W114" s="2">
        <f>[1]节奏总纲!W114</f>
        <v>146.99205127432651</v>
      </c>
      <c r="X114" s="2">
        <f>[1]节奏总纲!X114</f>
        <v>127.67892848059864</v>
      </c>
      <c r="Y114" s="2">
        <f>[1]节奏总纲!Y114</f>
        <v>103.18896386651181</v>
      </c>
      <c r="Z114" s="2">
        <f>[1]节奏总纲!Z114</f>
        <v>75.19949956031212</v>
      </c>
      <c r="AA114" s="2">
        <f>[1]节奏总纲!AA114</f>
        <v>41.117487228716072</v>
      </c>
      <c r="AC114" s="2">
        <v>111</v>
      </c>
      <c r="AD114" s="2">
        <f>[1]节奏总纲!AD114</f>
        <v>68.071211008105138</v>
      </c>
      <c r="AE114" s="2">
        <f>[1]节奏总纲!AE114</f>
        <v>70.127815365673797</v>
      </c>
      <c r="AF114" s="2">
        <f>[1]节奏总纲!AF114</f>
        <v>73.051543220271398</v>
      </c>
      <c r="AG114" s="2">
        <f>[1]节奏总纲!AG114</f>
        <v>77.461998485874332</v>
      </c>
      <c r="AH114" s="2">
        <f>[1]节奏总纲!AH114</f>
        <v>86.301784901840136</v>
      </c>
      <c r="AZ114" s="2">
        <v>111</v>
      </c>
      <c r="BA114" s="2">
        <f>[1]节奏总纲!BA114</f>
        <v>38.72644921510345</v>
      </c>
      <c r="BB114" s="2">
        <f>[1]节奏总纲!BB114</f>
        <v>40.227268565386687</v>
      </c>
      <c r="BC114" s="2">
        <f>[1]节奏总纲!BC114</f>
        <v>42.167148737437572</v>
      </c>
      <c r="BD114" s="2">
        <f>[1]节奏总纲!BD114</f>
        <v>44.908213165621142</v>
      </c>
      <c r="BE114" s="2">
        <f>[1]节奏总纲!BE114</f>
        <v>49.588147305704041</v>
      </c>
    </row>
    <row r="115" spans="6:57" x14ac:dyDescent="0.15">
      <c r="F115" s="2">
        <f>[1]节奏总纲!F115</f>
        <v>113</v>
      </c>
      <c r="G115" s="2">
        <f>[1]节奏总纲!G115</f>
        <v>2520.3837585303886</v>
      </c>
      <c r="N115" s="2">
        <f>[1]节奏总纲!N115</f>
        <v>122</v>
      </c>
      <c r="O115" s="2">
        <f>[1]节奏总纲!O115</f>
        <v>112</v>
      </c>
      <c r="P115" s="2">
        <f>[1]节奏总纲!P115</f>
        <v>2351.5342310339256</v>
      </c>
      <c r="Q115" s="2">
        <f>[1]节奏总纲!Q115</f>
        <v>2004.6829319564217</v>
      </c>
      <c r="R115" s="2">
        <f>[1]节奏总纲!R115</f>
        <v>1609.3900277196187</v>
      </c>
      <c r="S115" s="2">
        <f>[1]节奏总纲!S115</f>
        <v>1155.3087677069677</v>
      </c>
      <c r="T115" s="2">
        <f>[1]节奏总纲!T115</f>
        <v>623.15657122399034</v>
      </c>
      <c r="V115" s="2">
        <f>[1]节奏总纲!V115</f>
        <v>112</v>
      </c>
      <c r="W115" s="2">
        <f>[1]节奏总纲!W115</f>
        <v>157.54217975959909</v>
      </c>
      <c r="X115" s="2">
        <f>[1]节奏总纲!X115</f>
        <v>135.62110347582302</v>
      </c>
      <c r="Y115" s="2">
        <f>[1]节奏总纲!Y115</f>
        <v>108.91886385310704</v>
      </c>
      <c r="Z115" s="2">
        <f>[1]节奏总纲!Z115</f>
        <v>78.716868146655543</v>
      </c>
      <c r="AA115" s="2">
        <f>[1]节奏总纲!AA115</f>
        <v>39.993483995274346</v>
      </c>
      <c r="AC115" s="2">
        <v>112</v>
      </c>
      <c r="AD115" s="2">
        <f>[1]节奏总纲!AD115</f>
        <v>68.196246161507091</v>
      </c>
      <c r="AE115" s="2">
        <f>[1]节奏总纲!AE115</f>
        <v>70.251823676214016</v>
      </c>
      <c r="AF115" s="2">
        <f>[1]节奏总纲!AF115</f>
        <v>73.174668450093861</v>
      </c>
      <c r="AG115" s="2">
        <f>[1]节奏总纲!AG115</f>
        <v>77.591077044244926</v>
      </c>
      <c r="AH115" s="2">
        <f>[1]节奏总纲!AH115</f>
        <v>86.448788995190213</v>
      </c>
      <c r="AZ115" s="2">
        <v>112</v>
      </c>
      <c r="BA115" s="2">
        <f>[1]节奏总纲!BA115</f>
        <v>38.789079741341368</v>
      </c>
      <c r="BB115" s="2">
        <f>[1]节奏总纲!BB115</f>
        <v>40.28554255651148</v>
      </c>
      <c r="BC115" s="2">
        <f>[1]节奏总纲!BC115</f>
        <v>42.225003328982673</v>
      </c>
      <c r="BD115" s="2">
        <f>[1]节奏总纲!BD115</f>
        <v>44.972851781380903</v>
      </c>
      <c r="BE115" s="2">
        <f>[1]节奏总纲!BE115</f>
        <v>49.65012664269365</v>
      </c>
    </row>
    <row r="116" spans="6:57" x14ac:dyDescent="0.15">
      <c r="F116" s="2">
        <f>[1]节奏总纲!F116</f>
        <v>114</v>
      </c>
      <c r="G116" s="2">
        <f>[1]节奏总纲!G116</f>
        <v>2701.3522012628878</v>
      </c>
      <c r="N116" s="2">
        <f>[1]节奏总纲!N116</f>
        <v>123</v>
      </c>
      <c r="O116" s="2">
        <f>[1]节奏总纲!O116</f>
        <v>113</v>
      </c>
      <c r="P116" s="2">
        <f>[1]节奏总纲!P116</f>
        <v>2520.3837585303886</v>
      </c>
      <c r="Q116" s="2">
        <f>[1]节奏总纲!Q116</f>
        <v>2149.6353076505684</v>
      </c>
      <c r="R116" s="2">
        <f>[1]节奏总纲!R116</f>
        <v>1726.7149129691693</v>
      </c>
      <c r="S116" s="2">
        <f>[1]节奏总纲!S116</f>
        <v>1235.7441568074496</v>
      </c>
      <c r="T116" s="2">
        <f>[1]节奏总纲!T116</f>
        <v>665.63335062787564</v>
      </c>
      <c r="V116" s="2">
        <f>[1]节奏总纲!V116</f>
        <v>113</v>
      </c>
      <c r="W116" s="2">
        <f>[1]节奏总纲!W116</f>
        <v>168.849527496463</v>
      </c>
      <c r="X116" s="2">
        <f>[1]节奏总纲!X116</f>
        <v>144.95237569414667</v>
      </c>
      <c r="Y116" s="2">
        <f>[1]节奏总纲!Y116</f>
        <v>117.32488524955056</v>
      </c>
      <c r="Z116" s="2">
        <f>[1]节奏总纲!Z116</f>
        <v>80.435389100481871</v>
      </c>
      <c r="AA116" s="2">
        <f>[1]节奏总纲!AA116</f>
        <v>42.476779403885303</v>
      </c>
      <c r="AC116" s="2">
        <v>113</v>
      </c>
      <c r="AD116" s="2">
        <f>[1]节奏总纲!AD116</f>
        <v>68.321281314909029</v>
      </c>
      <c r="AE116" s="2">
        <f>[1]节奏总纲!AE116</f>
        <v>70.375831986754235</v>
      </c>
      <c r="AF116" s="2">
        <f>[1]节奏总纲!AF116</f>
        <v>73.297793679916325</v>
      </c>
      <c r="AG116" s="2">
        <f>[1]节奏总纲!AG116</f>
        <v>77.720155602615534</v>
      </c>
      <c r="AH116" s="2">
        <f>[1]节奏总纲!AH116</f>
        <v>86.595793088540304</v>
      </c>
      <c r="AZ116" s="2">
        <v>113</v>
      </c>
      <c r="BA116" s="2">
        <f>[1]节奏总纲!BA116</f>
        <v>38.851710267579293</v>
      </c>
      <c r="BB116" s="2">
        <f>[1]节奏总纲!BB116</f>
        <v>40.343816547636273</v>
      </c>
      <c r="BC116" s="2">
        <f>[1]节奏总纲!BC116</f>
        <v>42.282857920527782</v>
      </c>
      <c r="BD116" s="2">
        <f>[1]节奏总纲!BD116</f>
        <v>45.032359480672049</v>
      </c>
      <c r="BE116" s="2">
        <f>[1]节奏总纲!BE116</f>
        <v>49.712105979683258</v>
      </c>
    </row>
    <row r="117" spans="6:57" x14ac:dyDescent="0.15">
      <c r="F117" s="2">
        <f>[1]节奏总纲!F117</f>
        <v>115</v>
      </c>
      <c r="G117" s="2">
        <f>[1]节奏总纲!G117</f>
        <v>2895.3093757400989</v>
      </c>
      <c r="N117" s="2">
        <f>[1]节奏总纲!N117</f>
        <v>124</v>
      </c>
      <c r="O117" s="2">
        <f>[1]节奏总纲!O117</f>
        <v>114</v>
      </c>
      <c r="P117" s="2">
        <f>[1]节奏总纲!P117</f>
        <v>2701.3522012628878</v>
      </c>
      <c r="Q117" s="2">
        <f>[1]节奏总纲!Q117</f>
        <v>2304.5235628973696</v>
      </c>
      <c r="R117" s="2">
        <f>[1]节奏总纲!R117</f>
        <v>1846.3742295631837</v>
      </c>
      <c r="S117" s="2">
        <f>[1]节奏总纲!S117</f>
        <v>1319.3404150967945</v>
      </c>
      <c r="T117" s="2">
        <f>[1]节奏总纲!T117</f>
        <v>710.99589937239205</v>
      </c>
      <c r="V117" s="2">
        <f>[1]节奏总纲!V117</f>
        <v>114</v>
      </c>
      <c r="W117" s="2">
        <f>[1]节奏总纲!W117</f>
        <v>180.96844273249917</v>
      </c>
      <c r="X117" s="2">
        <f>[1]节奏总纲!X117</f>
        <v>154.88825524680124</v>
      </c>
      <c r="Y117" s="2">
        <f>[1]节奏总纲!Y117</f>
        <v>119.6593165940144</v>
      </c>
      <c r="Z117" s="2">
        <f>[1]节奏总纲!Z117</f>
        <v>83.59625828934486</v>
      </c>
      <c r="AA117" s="2">
        <f>[1]节奏总纲!AA117</f>
        <v>45.362548744516403</v>
      </c>
      <c r="AC117" s="2">
        <v>114</v>
      </c>
      <c r="AD117" s="2">
        <f>[1]节奏总纲!AD117</f>
        <v>68.446316468310982</v>
      </c>
      <c r="AE117" s="2">
        <f>[1]节奏总纲!AE117</f>
        <v>70.499840297294455</v>
      </c>
      <c r="AF117" s="2">
        <f>[1]节奏总纲!AF117</f>
        <v>73.420918909738774</v>
      </c>
      <c r="AG117" s="2">
        <f>[1]节奏总纲!AG117</f>
        <v>77.849234160986143</v>
      </c>
      <c r="AH117" s="2">
        <f>[1]节奏总纲!AH117</f>
        <v>86.742797181890381</v>
      </c>
      <c r="AZ117" s="2">
        <v>114</v>
      </c>
      <c r="BA117" s="2">
        <f>[1]节奏总纲!BA117</f>
        <v>38.91434079381721</v>
      </c>
      <c r="BB117" s="2">
        <f>[1]节奏总纲!BB117</f>
        <v>40.402090538761065</v>
      </c>
      <c r="BC117" s="2">
        <f>[1]节奏总纲!BC117</f>
        <v>42.340712512072891</v>
      </c>
      <c r="BD117" s="2">
        <f>[1]节奏总纲!BD117</f>
        <v>45.088151688727308</v>
      </c>
      <c r="BE117" s="2">
        <f>[1]节奏总纲!BE117</f>
        <v>49.774085316672867</v>
      </c>
    </row>
    <row r="118" spans="6:57" x14ac:dyDescent="0.15">
      <c r="F118" s="2">
        <f>[1]节奏总纲!F118</f>
        <v>116</v>
      </c>
      <c r="G118" s="2">
        <f>[1]节奏总纲!G118</f>
        <v>3103.1875282132928</v>
      </c>
      <c r="N118" s="2">
        <f>[1]节奏总纲!N118</f>
        <v>125</v>
      </c>
      <c r="O118" s="2">
        <f>[1]节奏总纲!O118</f>
        <v>115</v>
      </c>
      <c r="P118" s="2">
        <f>[1]节奏总纲!P118</f>
        <v>2895.3093757400989</v>
      </c>
      <c r="Q118" s="2">
        <f>[1]节奏总纲!Q118</f>
        <v>2463.0396859421021</v>
      </c>
      <c r="R118" s="2">
        <f>[1]节奏总纲!R118</f>
        <v>1969.9684992535633</v>
      </c>
      <c r="S118" s="2">
        <f>[1]节奏总纲!S118</f>
        <v>1407.1203566096881</v>
      </c>
      <c r="T118" s="2">
        <f>[1]节奏总纲!T118</f>
        <v>758.86058738147995</v>
      </c>
      <c r="V118" s="2">
        <f>[1]节奏总纲!V118</f>
        <v>115</v>
      </c>
      <c r="W118" s="2">
        <f>[1]节奏总纲!W118</f>
        <v>193.95717447721108</v>
      </c>
      <c r="X118" s="2">
        <f>[1]节奏总纲!X118</f>
        <v>158.51612304473247</v>
      </c>
      <c r="Y118" s="2">
        <f>[1]节奏总纲!Y118</f>
        <v>123.59426969037963</v>
      </c>
      <c r="Z118" s="2">
        <f>[1]节奏总纲!Z118</f>
        <v>87.779941512893629</v>
      </c>
      <c r="AA118" s="2">
        <f>[1]节奏总纲!AA118</f>
        <v>47.864688009087899</v>
      </c>
      <c r="AC118" s="2">
        <v>115</v>
      </c>
      <c r="AD118" s="2">
        <f>[1]节奏总纲!AD118</f>
        <v>68.571351621712935</v>
      </c>
      <c r="AE118" s="2">
        <f>[1]节奏总纲!AE118</f>
        <v>70.623848607834674</v>
      </c>
      <c r="AF118" s="2">
        <f>[1]节奏总纲!AF118</f>
        <v>73.544044139561237</v>
      </c>
      <c r="AG118" s="2">
        <f>[1]节奏总纲!AG118</f>
        <v>77.978312719356751</v>
      </c>
      <c r="AH118" s="2">
        <f>[1]节奏总纲!AH118</f>
        <v>86.889801275240458</v>
      </c>
      <c r="AZ118" s="2">
        <v>115</v>
      </c>
      <c r="BA118" s="2">
        <f>[1]节奏总纲!BA118</f>
        <v>38.976971320055128</v>
      </c>
      <c r="BB118" s="2">
        <f>[1]节奏总纲!BB118</f>
        <v>40.460364529885858</v>
      </c>
      <c r="BC118" s="2">
        <f>[1]节奏总纲!BC118</f>
        <v>42.398567103617999</v>
      </c>
      <c r="BD118" s="2">
        <f>[1]节奏总纲!BD118</f>
        <v>45.143943896782567</v>
      </c>
      <c r="BE118" s="2">
        <f>[1]节奏总纲!BE118</f>
        <v>49.836064653662483</v>
      </c>
    </row>
    <row r="119" spans="6:57" x14ac:dyDescent="0.15">
      <c r="F119" s="2">
        <f>[1]节奏总纲!F119</f>
        <v>117</v>
      </c>
      <c r="G119" s="2">
        <f>[1]节奏总纲!G119</f>
        <v>3325.985815475135</v>
      </c>
      <c r="N119" s="2">
        <f>[1]节奏总纲!N119</f>
        <v>126</v>
      </c>
      <c r="O119" s="2">
        <f>[1]节奏总纲!O119</f>
        <v>116</v>
      </c>
      <c r="P119" s="2">
        <f>[1]节奏总纲!P119</f>
        <v>3103.1875282132928</v>
      </c>
      <c r="Q119" s="2">
        <f>[1]节奏总纲!Q119</f>
        <v>2636.7784427228348</v>
      </c>
      <c r="R119" s="2">
        <f>[1]节奏总纲!R119</f>
        <v>2108.9262441737537</v>
      </c>
      <c r="S119" s="2">
        <f>[1]节奏总纲!S119</f>
        <v>1509.0800949701243</v>
      </c>
      <c r="T119" s="2">
        <f>[1]节奏总纲!T119</f>
        <v>813.34545114470404</v>
      </c>
      <c r="V119" s="2">
        <f>[1]节奏总纲!V119</f>
        <v>116</v>
      </c>
      <c r="W119" s="2">
        <f>[1]节奏总纲!W119</f>
        <v>207.87815247319395</v>
      </c>
      <c r="X119" s="2">
        <f>[1]节奏总纲!X119</f>
        <v>173.73875678073273</v>
      </c>
      <c r="Y119" s="2">
        <f>[1]节奏总纲!Y119</f>
        <v>138.95774492019041</v>
      </c>
      <c r="Z119" s="2">
        <f>[1]节奏总纲!Z119</f>
        <v>101.95973836043618</v>
      </c>
      <c r="AA119" s="2">
        <f>[1]节奏总纲!AA119</f>
        <v>54.484863763224098</v>
      </c>
      <c r="AC119" s="2">
        <v>116</v>
      </c>
      <c r="AD119" s="2">
        <f>[1]节奏总纲!AD119</f>
        <v>68.696386775114874</v>
      </c>
      <c r="AE119" s="2">
        <f>[1]节奏总纲!AE119</f>
        <v>70.747856918374893</v>
      </c>
      <c r="AF119" s="2">
        <f>[1]节奏总纲!AF119</f>
        <v>73.667169369383686</v>
      </c>
      <c r="AG119" s="2">
        <f>[1]节奏总纲!AG119</f>
        <v>78.10469841238104</v>
      </c>
      <c r="AH119" s="2">
        <f>[1]节奏总纲!AH119</f>
        <v>87.033659382136349</v>
      </c>
      <c r="AZ119" s="2">
        <v>116</v>
      </c>
      <c r="BA119" s="2">
        <f>[1]节奏总纲!BA119</f>
        <v>39.034165367506482</v>
      </c>
      <c r="BB119" s="2">
        <f>[1]节奏总纲!BB119</f>
        <v>40.518638521010644</v>
      </c>
      <c r="BC119" s="2">
        <f>[1]节奏总纲!BC119</f>
        <v>42.456421695163108</v>
      </c>
      <c r="BD119" s="2">
        <f>[1]节奏总纲!BD119</f>
        <v>45.199736104837825</v>
      </c>
      <c r="BE119" s="2">
        <f>[1]节奏总纲!BE119</f>
        <v>49.898043990652091</v>
      </c>
    </row>
    <row r="120" spans="6:57" x14ac:dyDescent="0.15">
      <c r="F120" s="2">
        <f>[1]节奏总纲!F120</f>
        <v>118</v>
      </c>
      <c r="G120" s="2">
        <f>[1]节奏总纲!G120</f>
        <v>3564.7751072609281</v>
      </c>
      <c r="N120" s="2">
        <f>[1]节奏总纲!N120</f>
        <v>127</v>
      </c>
      <c r="O120" s="2">
        <f>[1]节奏总纲!O120</f>
        <v>117</v>
      </c>
      <c r="P120" s="2">
        <f>[1]节奏总纲!P120</f>
        <v>3325.985815475135</v>
      </c>
      <c r="Q120" s="2">
        <f>[1]节奏总纲!Q120</f>
        <v>2826.7553445723174</v>
      </c>
      <c r="R120" s="2">
        <f>[1]节奏总纲!R120</f>
        <v>2262.6681502677343</v>
      </c>
      <c r="S120" s="2">
        <f>[1]节奏总纲!S120</f>
        <v>1618.0920992286531</v>
      </c>
      <c r="T120" s="2">
        <f>[1]节奏总纲!T120</f>
        <v>873.07127656222303</v>
      </c>
      <c r="V120" s="2">
        <f>[1]节奏总纲!V120</f>
        <v>117</v>
      </c>
      <c r="W120" s="2">
        <f>[1]节奏总纲!W120</f>
        <v>222.79828726184223</v>
      </c>
      <c r="X120" s="2">
        <f>[1]节奏总纲!X120</f>
        <v>189.9769018494826</v>
      </c>
      <c r="Y120" s="2">
        <f>[1]节奏总纲!Y120</f>
        <v>153.74190609398056</v>
      </c>
      <c r="Z120" s="2">
        <f>[1]节奏总纲!Z120</f>
        <v>109.0120042585288</v>
      </c>
      <c r="AA120" s="2">
        <f>[1]节奏总纲!AA120</f>
        <v>59.72582541751899</v>
      </c>
      <c r="AC120" s="2">
        <v>117</v>
      </c>
      <c r="AD120" s="2">
        <f>[1]节奏总纲!AD120</f>
        <v>68.821421928516827</v>
      </c>
      <c r="AE120" s="2">
        <f>[1]节奏总纲!AE120</f>
        <v>70.871865228915112</v>
      </c>
      <c r="AF120" s="2">
        <f>[1]节奏总纲!AF120</f>
        <v>73.790294599206149</v>
      </c>
      <c r="AG120" s="2">
        <f>[1]节奏总纲!AG120</f>
        <v>78.230540290975199</v>
      </c>
      <c r="AH120" s="2">
        <f>[1]节奏总纲!AH120</f>
        <v>87.168098110592624</v>
      </c>
      <c r="AZ120" s="2">
        <v>117</v>
      </c>
      <c r="BA120" s="2">
        <f>[1]节奏总纲!BA120</f>
        <v>39.088198074219406</v>
      </c>
      <c r="BB120" s="2">
        <f>[1]节奏总纲!BB120</f>
        <v>40.576912512135436</v>
      </c>
      <c r="BC120" s="2">
        <f>[1]节奏总纲!BC120</f>
        <v>42.51427628670821</v>
      </c>
      <c r="BD120" s="2">
        <f>[1]节奏总纲!BD120</f>
        <v>45.255528312893091</v>
      </c>
      <c r="BE120" s="2">
        <f>[1]节奏总纲!BE120</f>
        <v>49.9600233276417</v>
      </c>
    </row>
    <row r="121" spans="6:57" x14ac:dyDescent="0.15">
      <c r="F121" s="2">
        <f>[1]节奏总纲!F121</f>
        <v>119</v>
      </c>
      <c r="G121" s="2">
        <f>[1]节奏总纲!G121</f>
        <v>3820.7031333347636</v>
      </c>
      <c r="N121" s="2">
        <f>[1]节奏总纲!N121</f>
        <v>128</v>
      </c>
      <c r="O121" s="2">
        <f>[1]节奏总纲!O121</f>
        <v>118</v>
      </c>
      <c r="P121" s="2">
        <f>[1]节奏总纲!P121</f>
        <v>3564.7751072609281</v>
      </c>
      <c r="Q121" s="2">
        <f>[1]节奏总纲!Q121</f>
        <v>3030.4153186825147</v>
      </c>
      <c r="R121" s="2">
        <f>[1]节奏总纲!R121</f>
        <v>2426.1859380017877</v>
      </c>
      <c r="S121" s="2">
        <f>[1]节奏总纲!S121</f>
        <v>1737.4713872789764</v>
      </c>
      <c r="T121" s="2">
        <f>[1]节奏总纲!T121</f>
        <v>936.10994316671975</v>
      </c>
      <c r="V121" s="2">
        <f>[1]节奏总纲!V121</f>
        <v>118</v>
      </c>
      <c r="W121" s="2">
        <f>[1]节奏总纲!W121</f>
        <v>238.78929178579301</v>
      </c>
      <c r="X121" s="2">
        <f>[1]节奏总纲!X121</f>
        <v>203.65997411019725</v>
      </c>
      <c r="Y121" s="2">
        <f>[1]节奏总纲!Y121</f>
        <v>163.5177877340534</v>
      </c>
      <c r="Z121" s="2">
        <f>[1]节奏总纲!Z121</f>
        <v>119.37928805032334</v>
      </c>
      <c r="AA121" s="2">
        <f>[1]节奏总纲!AA121</f>
        <v>63.038666604496711</v>
      </c>
      <c r="AC121" s="2">
        <v>118</v>
      </c>
      <c r="AD121" s="2">
        <f>[1]节奏总纲!AD121</f>
        <v>68.946457081918766</v>
      </c>
      <c r="AE121" s="2">
        <f>[1]节奏总纲!AE121</f>
        <v>70.995873539455332</v>
      </c>
      <c r="AF121" s="2">
        <f>[1]节奏总纲!AF121</f>
        <v>73.913419829028598</v>
      </c>
      <c r="AG121" s="2">
        <f>[1]节奏总纲!AG121</f>
        <v>78.356382169569343</v>
      </c>
      <c r="AH121" s="2">
        <f>[1]节奏总纲!AH121</f>
        <v>87.302536839048898</v>
      </c>
      <c r="AZ121" s="2">
        <v>118</v>
      </c>
      <c r="BA121" s="2">
        <f>[1]节奏总纲!BA121</f>
        <v>39.14223078093233</v>
      </c>
      <c r="BB121" s="2">
        <f>[1]节奏总纲!BB121</f>
        <v>40.635186503260229</v>
      </c>
      <c r="BC121" s="2">
        <f>[1]节奏总纲!BC121</f>
        <v>42.572130878253319</v>
      </c>
      <c r="BD121" s="2">
        <f>[1]节奏总纲!BD121</f>
        <v>45.31132052094835</v>
      </c>
      <c r="BE121" s="2">
        <f>[1]节奏总纲!BE121</f>
        <v>50.018998195299922</v>
      </c>
    </row>
    <row r="122" spans="6:57" x14ac:dyDescent="0.15">
      <c r="F122" s="2">
        <f>[1]节奏总纲!F122</f>
        <v>120</v>
      </c>
      <c r="G122" s="2">
        <f>[1]节奏总纲!G122</f>
        <v>4095</v>
      </c>
      <c r="N122" s="2">
        <f>[1]节奏总纲!N122</f>
        <v>129</v>
      </c>
      <c r="O122" s="2">
        <f>[1]节奏总纲!O122</f>
        <v>119</v>
      </c>
      <c r="P122" s="2">
        <f>[1]节奏总纲!P122</f>
        <v>3820.7031333347636</v>
      </c>
      <c r="Q122" s="2">
        <f>[1]节奏总纲!Q122</f>
        <v>3250.2721555278836</v>
      </c>
      <c r="R122" s="2">
        <f>[1]节奏总纲!R122</f>
        <v>2604.5733259943081</v>
      </c>
      <c r="S122" s="2">
        <f>[1]节奏总纲!S122</f>
        <v>1863.3569181273642</v>
      </c>
      <c r="T122" s="2">
        <f>[1]节奏总纲!T122</f>
        <v>1000.260080307041</v>
      </c>
      <c r="V122" s="2">
        <f>[1]节奏总纲!V122</f>
        <v>119</v>
      </c>
      <c r="W122" s="2">
        <f>[1]节奏总纲!W122</f>
        <v>255.92802607383555</v>
      </c>
      <c r="X122" s="2">
        <f>[1]节奏总纲!X122</f>
        <v>219.85683684536889</v>
      </c>
      <c r="Y122" s="2">
        <f>[1]节奏总纲!Y122</f>
        <v>178.38738799252042</v>
      </c>
      <c r="Z122" s="2">
        <f>[1]节奏总纲!Z122</f>
        <v>125.88553084838782</v>
      </c>
      <c r="AA122" s="2">
        <f>[1]节奏总纲!AA122</f>
        <v>64.150137140321249</v>
      </c>
      <c r="AC122" s="2">
        <v>119</v>
      </c>
      <c r="AD122" s="2">
        <f>[1]节奏总纲!AD122</f>
        <v>69.066704614192943</v>
      </c>
      <c r="AE122" s="2">
        <f>[1]节奏总纲!AE122</f>
        <v>71.113087458015798</v>
      </c>
      <c r="AF122" s="2">
        <f>[1]节奏总纲!AF122</f>
        <v>74.034200876118248</v>
      </c>
      <c r="AG122" s="2">
        <f>[1]节奏总纲!AG122</f>
        <v>78.482224048163502</v>
      </c>
      <c r="AH122" s="2">
        <f>[1]节奏总纲!AH122</f>
        <v>87.436975567505186</v>
      </c>
      <c r="AZ122" s="2">
        <v>119</v>
      </c>
      <c r="BA122" s="2">
        <f>[1]节奏总纲!BA122</f>
        <v>39.196263487645254</v>
      </c>
      <c r="BB122" s="2">
        <f>[1]节奏总纲!BB122</f>
        <v>40.693460494385022</v>
      </c>
      <c r="BC122" s="2">
        <f>[1]节奏总纲!BC122</f>
        <v>42.629985469798427</v>
      </c>
      <c r="BD122" s="2">
        <f>[1]节奏总纲!BD122</f>
        <v>45.367112729003608</v>
      </c>
      <c r="BE122" s="2">
        <f>[1]节奏总纲!BE122</f>
        <v>50.072514238398277</v>
      </c>
    </row>
    <row r="123" spans="6:57" x14ac:dyDescent="0.15">
      <c r="F123" s="2">
        <f>[1]节奏总纲!F123</f>
        <v>121</v>
      </c>
      <c r="G123" s="2">
        <f>[1]节奏总纲!G123</f>
        <v>4388.9841025486576</v>
      </c>
      <c r="N123" s="2">
        <f>[1]节奏总纲!N123</f>
        <v>130</v>
      </c>
      <c r="O123" s="2">
        <f>[1]节奏总纲!O123</f>
        <v>120</v>
      </c>
      <c r="P123" s="2">
        <f>[1]节奏总纲!P123</f>
        <v>4095</v>
      </c>
      <c r="Q123" s="2">
        <f>[1]节奏总纲!Q123</f>
        <v>3486.0735</v>
      </c>
      <c r="R123" s="2">
        <f>[1]节奏总纲!R123</f>
        <v>2791.971</v>
      </c>
      <c r="S123" s="2">
        <f>[1]节奏总纲!S123</f>
        <v>1988.5319999999999</v>
      </c>
      <c r="T123" s="2">
        <f>[1]节奏总纲!T123</f>
        <v>1067.9759999999999</v>
      </c>
      <c r="V123" s="2">
        <f>[1]节奏总纲!V123</f>
        <v>120</v>
      </c>
      <c r="W123" s="2">
        <f>[1]节奏总纲!W123</f>
        <v>274.29686666523639</v>
      </c>
      <c r="X123" s="2">
        <f>[1]节奏总纲!X123</f>
        <v>235.8013444721164</v>
      </c>
      <c r="Y123" s="2">
        <f>[1]节奏总纲!Y123</f>
        <v>187.3976740056919</v>
      </c>
      <c r="Z123" s="2">
        <f>[1]节奏总纲!Z123</f>
        <v>125.1750818726357</v>
      </c>
      <c r="AA123" s="2">
        <f>[1]节奏总纲!AA123</f>
        <v>67.715919692958892</v>
      </c>
      <c r="AC123" s="2">
        <v>120</v>
      </c>
      <c r="AD123" s="2">
        <f>[1]节奏总纲!AD123</f>
        <v>69.18336653741882</v>
      </c>
      <c r="AE123" s="2">
        <f>[1]节奏总纲!AE123</f>
        <v>71.230067506391322</v>
      </c>
      <c r="AF123" s="2">
        <f>[1]节奏总纲!AF123</f>
        <v>74.149428238300118</v>
      </c>
      <c r="AG123" s="2">
        <f>[1]节奏总纲!AG123</f>
        <v>78.608065926757661</v>
      </c>
      <c r="AH123" s="2">
        <f>[1]节奏总纲!AH123</f>
        <v>87.571414295961461</v>
      </c>
      <c r="AZ123" s="2">
        <v>120</v>
      </c>
      <c r="BA123" s="2">
        <f>[1]节奏总纲!BA123</f>
        <v>39.250296194358178</v>
      </c>
      <c r="BB123" s="2">
        <f>[1]节奏总纲!BB123</f>
        <v>40.751734485509814</v>
      </c>
      <c r="BC123" s="2">
        <f>[1]节奏总纲!BC123</f>
        <v>42.687840061343536</v>
      </c>
      <c r="BD123" s="2">
        <f>[1]节奏总纲!BD123</f>
        <v>45.422904937058867</v>
      </c>
      <c r="BE123" s="2">
        <f>[1]节奏总纲!BE123</f>
        <v>50.126030281496639</v>
      </c>
    </row>
    <row r="124" spans="6:57" x14ac:dyDescent="0.15">
      <c r="F124" s="2">
        <f>[1]节奏总纲!F124</f>
        <v>122</v>
      </c>
      <c r="G124" s="2">
        <f>[1]节奏总纲!G124</f>
        <v>4704.0684620678521</v>
      </c>
      <c r="N124" s="2">
        <f>[1]节奏总纲!N124</f>
        <v>131</v>
      </c>
      <c r="O124" s="2">
        <f>[1]节奏总纲!O124</f>
        <v>121</v>
      </c>
      <c r="P124" s="2">
        <f>[1]节奏总纲!P124</f>
        <v>4388.9841025486576</v>
      </c>
      <c r="Q124" s="2">
        <f>[1]节奏总纲!Q124</f>
        <v>3731.5142839868686</v>
      </c>
      <c r="R124" s="2">
        <f>[1]节奏总纲!R124</f>
        <v>2978.8035103997736</v>
      </c>
      <c r="S124" s="2">
        <f>[1]节奏总纲!S124</f>
        <v>2122.0738135822758</v>
      </c>
      <c r="T124" s="2">
        <f>[1]节奏总纲!T124</f>
        <v>1143.3303587139253</v>
      </c>
      <c r="V124" s="2">
        <f>[1]节奏总纲!V124</f>
        <v>121</v>
      </c>
      <c r="W124" s="2">
        <f>[1]节奏总纲!W124</f>
        <v>293.98410254865757</v>
      </c>
      <c r="X124" s="2">
        <f>[1]节奏总纲!X124</f>
        <v>245.44078398686861</v>
      </c>
      <c r="Y124" s="2">
        <f>[1]节奏总纲!Y124</f>
        <v>186.83251039977358</v>
      </c>
      <c r="Z124" s="2">
        <f>[1]节奏总纲!Z124</f>
        <v>133.54181358227584</v>
      </c>
      <c r="AA124" s="2">
        <f>[1]节奏总纲!AA124</f>
        <v>75.354358713925421</v>
      </c>
      <c r="AC124" s="2">
        <v>121</v>
      </c>
      <c r="AD124" s="2">
        <f>[1]节奏总纲!AD124</f>
        <v>69.300028460644711</v>
      </c>
      <c r="AE124" s="2">
        <f>[1]节奏总纲!AE124</f>
        <v>71.347047554766846</v>
      </c>
      <c r="AF124" s="2">
        <f>[1]节奏总纲!AF124</f>
        <v>74.264655600481987</v>
      </c>
      <c r="AG124" s="2">
        <f>[1]节奏总纲!AG124</f>
        <v>78.733907805351805</v>
      </c>
      <c r="AH124" s="2">
        <f>[1]节奏总纲!AH124</f>
        <v>87.705853024417735</v>
      </c>
      <c r="AZ124" s="2">
        <v>121</v>
      </c>
      <c r="BA124" s="2">
        <f>[1]节奏总纲!BA124</f>
        <v>39.304328901071102</v>
      </c>
      <c r="BB124" s="2">
        <f>[1]节奏总纲!BB124</f>
        <v>40.810008476634607</v>
      </c>
      <c r="BC124" s="2">
        <f>[1]节奏总纲!BC124</f>
        <v>42.745694652888645</v>
      </c>
      <c r="BD124" s="2">
        <f>[1]节奏总纲!BD124</f>
        <v>45.478697145114126</v>
      </c>
      <c r="BE124" s="2">
        <f>[1]节奏总纲!BE124</f>
        <v>50.179546324595002</v>
      </c>
    </row>
    <row r="125" spans="6:57" x14ac:dyDescent="0.15">
      <c r="F125" s="2">
        <f>[1]节奏总纲!F125</f>
        <v>123</v>
      </c>
      <c r="G125" s="2">
        <f>[1]节奏总纲!G125</f>
        <v>5041.7675170607781</v>
      </c>
      <c r="N125" s="2">
        <f>[1]节奏总纲!N125</f>
        <v>132</v>
      </c>
      <c r="O125" s="2">
        <f>[1]节奏总纲!O125</f>
        <v>122</v>
      </c>
      <c r="P125" s="2">
        <f>[1]节奏总纲!P125</f>
        <v>4704.0684620678521</v>
      </c>
      <c r="Q125" s="2">
        <f>[1]节奏总纲!Q125</f>
        <v>3989.5204626797454</v>
      </c>
      <c r="R125" s="2">
        <f>[1]节奏总纲!R125</f>
        <v>3183.7135351275219</v>
      </c>
      <c r="S125" s="2">
        <f>[1]节奏总纲!S125</f>
        <v>2271.1242534863591</v>
      </c>
      <c r="T125" s="2">
        <f>[1]节奏总纲!T125</f>
        <v>1223.9986138300551</v>
      </c>
      <c r="V125" s="2">
        <f>[1]节奏总纲!V125</f>
        <v>122</v>
      </c>
      <c r="W125" s="2">
        <f>[1]节奏总纲!W125</f>
        <v>315.08435951919455</v>
      </c>
      <c r="X125" s="2">
        <f>[1]节奏总纲!X125</f>
        <v>258.0061786928768</v>
      </c>
      <c r="Y125" s="2">
        <f>[1]节奏总纲!Y125</f>
        <v>204.91002472774835</v>
      </c>
      <c r="Z125" s="2">
        <f>[1]节奏总纲!Z125</f>
        <v>149.05043990408331</v>
      </c>
      <c r="AA125" s="2">
        <f>[1]节奏总纲!AA125</f>
        <v>80.668255116129785</v>
      </c>
      <c r="AC125" s="2">
        <v>122</v>
      </c>
      <c r="AD125" s="2">
        <f>[1]节奏总纲!AD125</f>
        <v>69.416690383870588</v>
      </c>
      <c r="AE125" s="2">
        <f>[1]节奏总纲!AE125</f>
        <v>71.46402760314237</v>
      </c>
      <c r="AF125" s="2">
        <f>[1]节奏总纲!AF125</f>
        <v>74.379882962663856</v>
      </c>
      <c r="AG125" s="2">
        <f>[1]节奏总纲!AG125</f>
        <v>78.859749683945964</v>
      </c>
      <c r="AH125" s="2">
        <f>[1]节奏总纲!AH125</f>
        <v>87.840291752874009</v>
      </c>
      <c r="AZ125" s="2">
        <v>122</v>
      </c>
      <c r="BA125" s="2">
        <f>[1]节奏总纲!BA125</f>
        <v>39.358361607784026</v>
      </c>
      <c r="BB125" s="2">
        <f>[1]节奏总纲!BB125</f>
        <v>40.8682824677594</v>
      </c>
      <c r="BC125" s="2">
        <f>[1]节奏总纲!BC125</f>
        <v>42.803549244433754</v>
      </c>
      <c r="BD125" s="2">
        <f>[1]节奏总纲!BD125</f>
        <v>45.534489353169384</v>
      </c>
      <c r="BE125" s="2">
        <f>[1]节奏总纲!BE125</f>
        <v>50.233062367693357</v>
      </c>
    </row>
    <row r="126" spans="6:57" x14ac:dyDescent="0.15">
      <c r="F126" s="2">
        <f>[1]节奏总纲!F126</f>
        <v>124</v>
      </c>
      <c r="G126" s="2">
        <f>[1]节奏总纲!G126</f>
        <v>5403.704402525771</v>
      </c>
      <c r="N126" s="2">
        <f>[1]节奏总纲!N126</f>
        <v>133</v>
      </c>
      <c r="O126" s="2">
        <f>[1]节奏总纲!O126</f>
        <v>123</v>
      </c>
      <c r="P126" s="2">
        <f>[1]节奏总纲!P126</f>
        <v>5041.7675170607781</v>
      </c>
      <c r="Q126" s="2">
        <f>[1]节奏总纲!Q126</f>
        <v>4275.9230312192458</v>
      </c>
      <c r="R126" s="2">
        <f>[1]节奏总纲!R126</f>
        <v>3419.8309068223257</v>
      </c>
      <c r="S126" s="2">
        <f>[1]节奏总纲!S126</f>
        <v>2442.7363620159467</v>
      </c>
      <c r="T126" s="2">
        <f>[1]节奏总纲!T126</f>
        <v>1316.4054987045693</v>
      </c>
      <c r="V126" s="2">
        <f>[1]节奏总纲!V126</f>
        <v>123</v>
      </c>
      <c r="W126" s="2">
        <f>[1]节奏总纲!W126</f>
        <v>337.69905499292599</v>
      </c>
      <c r="X126" s="2">
        <f>[1]节奏总纲!X126</f>
        <v>286.40256853950041</v>
      </c>
      <c r="Y126" s="2">
        <f>[1]节奏总纲!Y126</f>
        <v>236.11737169480375</v>
      </c>
      <c r="Z126" s="2">
        <f>[1]节奏总纲!Z126</f>
        <v>171.61210852958766</v>
      </c>
      <c r="AA126" s="2">
        <f>[1]节奏总纲!AA126</f>
        <v>92.406884874514162</v>
      </c>
      <c r="AC126" s="2">
        <v>123</v>
      </c>
      <c r="AD126" s="2">
        <f>[1]节奏总纲!AD126</f>
        <v>69.533352307096465</v>
      </c>
      <c r="AE126" s="2">
        <f>[1]节奏总纲!AE126</f>
        <v>71.581007651517908</v>
      </c>
      <c r="AF126" s="2">
        <f>[1]节奏总纲!AF126</f>
        <v>74.495110324845726</v>
      </c>
      <c r="AG126" s="2">
        <f>[1]节奏总纲!AG126</f>
        <v>78.985591562540122</v>
      </c>
      <c r="AH126" s="2">
        <f>[1]节奏总纲!AH126</f>
        <v>87.974730481330297</v>
      </c>
      <c r="AZ126" s="2">
        <v>123</v>
      </c>
      <c r="BA126" s="2">
        <f>[1]节奏总纲!BA126</f>
        <v>39.41239431449695</v>
      </c>
      <c r="BB126" s="2">
        <f>[1]节奏总纲!BB126</f>
        <v>40.926556458884193</v>
      </c>
      <c r="BC126" s="2">
        <f>[1]节奏总纲!BC126</f>
        <v>42.861403835978855</v>
      </c>
      <c r="BD126" s="2">
        <f>[1]节奏总纲!BD126</f>
        <v>45.590281561224643</v>
      </c>
      <c r="BE126" s="2">
        <f>[1]节奏总纲!BE126</f>
        <v>50.286578410791719</v>
      </c>
    </row>
    <row r="127" spans="6:57" x14ac:dyDescent="0.15">
      <c r="F127" s="2">
        <f>[1]节奏总纲!F127</f>
        <v>125</v>
      </c>
      <c r="G127" s="2">
        <f>[1]节奏总纲!G127</f>
        <v>5791.6187514801986</v>
      </c>
      <c r="N127" s="2">
        <f>[1]节奏总纲!N127</f>
        <v>134</v>
      </c>
      <c r="O127" s="2">
        <f>[1]节奏总纲!O127</f>
        <v>124</v>
      </c>
      <c r="P127" s="2">
        <f>[1]节奏总纲!P127</f>
        <v>5403.704402525771</v>
      </c>
      <c r="Q127" s="2">
        <f>[1]节奏总纲!Q127</f>
        <v>4591.5276308261473</v>
      </c>
      <c r="R127" s="2">
        <f>[1]节奏总纲!R127</f>
        <v>3671.276771076009</v>
      </c>
      <c r="S127" s="2">
        <f>[1]节奏总纲!S127</f>
        <v>2624.0388578665143</v>
      </c>
      <c r="T127" s="2">
        <f>[1]节奏总纲!T127</f>
        <v>1415.7705534617521</v>
      </c>
      <c r="V127" s="2">
        <f>[1]节奏总纲!V127</f>
        <v>124</v>
      </c>
      <c r="W127" s="2">
        <f>[1]节奏总纲!W127</f>
        <v>361.93688546499288</v>
      </c>
      <c r="X127" s="2">
        <f>[1]节奏总纲!X127</f>
        <v>315.6045996069015</v>
      </c>
      <c r="Y127" s="2">
        <f>[1]节奏总纲!Y127</f>
        <v>251.44586425368334</v>
      </c>
      <c r="Z127" s="2">
        <f>[1]节奏总纲!Z127</f>
        <v>181.30249585056754</v>
      </c>
      <c r="AA127" s="2">
        <f>[1]节奏总纲!AA127</f>
        <v>99.365054757182861</v>
      </c>
      <c r="AC127" s="2">
        <v>124</v>
      </c>
      <c r="AD127" s="2">
        <f>[1]节奏总纲!AD127</f>
        <v>69.650014230322356</v>
      </c>
      <c r="AE127" s="2">
        <f>[1]节奏总纲!AE127</f>
        <v>71.697987699893432</v>
      </c>
      <c r="AF127" s="2">
        <f>[1]节奏总纲!AF127</f>
        <v>74.610337687027609</v>
      </c>
      <c r="AG127" s="2">
        <f>[1]节奏总纲!AG127</f>
        <v>79.104601412347151</v>
      </c>
      <c r="AH127" s="2">
        <f>[1]节奏总纲!AH127</f>
        <v>88.109271506528316</v>
      </c>
      <c r="AZ127" s="2">
        <v>124</v>
      </c>
      <c r="BA127" s="2">
        <f>[1]节奏总纲!BA127</f>
        <v>39.466427021209874</v>
      </c>
      <c r="BB127" s="2">
        <f>[1]节奏总纲!BB127</f>
        <v>40.984830450008978</v>
      </c>
      <c r="BC127" s="2">
        <f>[1]节奏总纲!BC127</f>
        <v>42.919258427523964</v>
      </c>
      <c r="BD127" s="2">
        <f>[1]节奏总纲!BD127</f>
        <v>45.646073769279901</v>
      </c>
      <c r="BE127" s="2">
        <f>[1]节奏总纲!BE127</f>
        <v>50.340094453890082</v>
      </c>
    </row>
    <row r="128" spans="6:57" x14ac:dyDescent="0.15">
      <c r="F128" s="2">
        <f>[1]节奏总纲!F128</f>
        <v>126</v>
      </c>
      <c r="G128" s="2">
        <f>[1]节奏总纲!G128</f>
        <v>6207.3750564265865</v>
      </c>
      <c r="N128" s="2">
        <f>[1]节奏总纲!N128</f>
        <v>135</v>
      </c>
      <c r="O128" s="2">
        <f>[1]节奏总纲!O128</f>
        <v>125</v>
      </c>
      <c r="P128" s="2">
        <f>[1]节奏总纲!P128</f>
        <v>5791.6187514801986</v>
      </c>
      <c r="Q128" s="2">
        <f>[1]节奏总纲!Q128</f>
        <v>4918.821805632133</v>
      </c>
      <c r="R128" s="2">
        <f>[1]节奏总纲!R128</f>
        <v>3940.0382366319791</v>
      </c>
      <c r="S128" s="2">
        <f>[1]节奏总纲!S128</f>
        <v>2816.4641988448207</v>
      </c>
      <c r="T128" s="2">
        <f>[1]节奏总纲!T128</f>
        <v>1509.8750085108877</v>
      </c>
      <c r="V128" s="2">
        <f>[1]节奏总纲!V128</f>
        <v>125</v>
      </c>
      <c r="W128" s="2">
        <f>[1]节奏总纲!W128</f>
        <v>387.91434895442762</v>
      </c>
      <c r="X128" s="2">
        <f>[1]节奏总纲!X128</f>
        <v>327.29417480598568</v>
      </c>
      <c r="Y128" s="2">
        <f>[1]节奏总纲!Y128</f>
        <v>268.76146555597006</v>
      </c>
      <c r="Z128" s="2">
        <f>[1]节奏总纲!Z128</f>
        <v>192.42534097830639</v>
      </c>
      <c r="AA128" s="2">
        <f>[1]节奏总纲!AA128</f>
        <v>94.104455049135595</v>
      </c>
      <c r="AC128" s="2">
        <v>125</v>
      </c>
      <c r="AD128" s="2">
        <f>[1]节奏总纲!AD128</f>
        <v>69.766676153548232</v>
      </c>
      <c r="AE128" s="2">
        <f>[1]节奏总纲!AE128</f>
        <v>71.814967748268955</v>
      </c>
      <c r="AF128" s="2">
        <f>[1]节奏总纲!AF128</f>
        <v>74.725565049209479</v>
      </c>
      <c r="AG128" s="2">
        <f>[1]节奏总纲!AG128</f>
        <v>79.222727875098187</v>
      </c>
      <c r="AH128" s="2">
        <f>[1]节奏总纲!AH128</f>
        <v>88.243836210467165</v>
      </c>
      <c r="AZ128" s="2">
        <v>125</v>
      </c>
      <c r="BA128" s="2">
        <f>[1]节奏总纲!BA128</f>
        <v>39.520459727922798</v>
      </c>
      <c r="BB128" s="2">
        <f>[1]节奏总纲!BB128</f>
        <v>41.037193447861313</v>
      </c>
      <c r="BC128" s="2">
        <f>[1]节奏总纲!BC128</f>
        <v>42.977113019069073</v>
      </c>
      <c r="BD128" s="2">
        <f>[1]节奏总纲!BD128</f>
        <v>45.701865977335167</v>
      </c>
      <c r="BE128" s="2">
        <f>[1]节奏总纲!BE128</f>
        <v>50.393610496988437</v>
      </c>
    </row>
    <row r="129" spans="6:57" x14ac:dyDescent="0.15">
      <c r="F129" s="2">
        <f>[1]节奏总纲!F129</f>
        <v>127</v>
      </c>
      <c r="G129" s="2">
        <f>[1]节奏总纲!G129</f>
        <v>6652.971630950271</v>
      </c>
      <c r="N129" s="2">
        <f>[1]节奏总纲!N129</f>
        <v>136</v>
      </c>
      <c r="O129" s="2">
        <f>[1]节奏总纲!O129</f>
        <v>126</v>
      </c>
      <c r="P129" s="2">
        <f>[1]节奏总纲!P129</f>
        <v>6207.3750564265865</v>
      </c>
      <c r="Q129" s="2">
        <f>[1]节奏总纲!Q129</f>
        <v>5279.3724854908123</v>
      </c>
      <c r="R129" s="2">
        <f>[1]节奏总纲!R129</f>
        <v>4225.9809384152195</v>
      </c>
      <c r="S129" s="2">
        <f>[1]节奏总纲!S129</f>
        <v>3006.8524773330387</v>
      </c>
      <c r="T129" s="2">
        <f>[1]节奏总纲!T129</f>
        <v>1610.1930896370566</v>
      </c>
      <c r="V129" s="2">
        <f>[1]节奏总纲!V129</f>
        <v>126</v>
      </c>
      <c r="W129" s="2">
        <f>[1]节奏总纲!W129</f>
        <v>415.7563049463879</v>
      </c>
      <c r="X129" s="2">
        <f>[1]节奏总纲!X129</f>
        <v>360.55067985867936</v>
      </c>
      <c r="Y129" s="2">
        <f>[1]节奏总纲!Y129</f>
        <v>285.94270178324041</v>
      </c>
      <c r="Z129" s="2">
        <f>[1]节奏总纲!Z129</f>
        <v>190.38827848821802</v>
      </c>
      <c r="AA129" s="2">
        <f>[1]节奏总纲!AA129</f>
        <v>100.31808112616886</v>
      </c>
      <c r="AC129" s="2">
        <v>126</v>
      </c>
      <c r="AD129" s="2">
        <f>[1]节奏总纲!AD129</f>
        <v>69.883338076774123</v>
      </c>
      <c r="AE129" s="2">
        <f>[1]节奏总纲!AE129</f>
        <v>71.931947796644479</v>
      </c>
      <c r="AF129" s="2">
        <f>[1]节奏总纲!AF129</f>
        <v>74.840792411391348</v>
      </c>
      <c r="AG129" s="2">
        <f>[1]节奏总纲!AG129</f>
        <v>79.340854337849223</v>
      </c>
      <c r="AH129" s="2">
        <f>[1]节奏总纲!AH129</f>
        <v>88.378400914406001</v>
      </c>
      <c r="AZ129" s="2">
        <v>126</v>
      </c>
      <c r="BA129" s="2">
        <f>[1]节奏总纲!BA129</f>
        <v>39.574492434635722</v>
      </c>
      <c r="BB129" s="2">
        <f>[1]节奏总纲!BB129</f>
        <v>41.087476216725996</v>
      </c>
      <c r="BC129" s="2">
        <f>[1]节奏总纲!BC129</f>
        <v>43.030177309109042</v>
      </c>
      <c r="BD129" s="2">
        <f>[1]节奏总纲!BD129</f>
        <v>45.757658185390426</v>
      </c>
      <c r="BE129" s="2">
        <f>[1]节奏总纲!BE129</f>
        <v>50.447126540086799</v>
      </c>
    </row>
    <row r="130" spans="6:57" x14ac:dyDescent="0.15">
      <c r="F130" s="2">
        <f>[1]节奏总纲!F130</f>
        <v>128</v>
      </c>
      <c r="G130" s="2">
        <f>[1]节奏总纲!G130</f>
        <v>7130.5502145218443</v>
      </c>
      <c r="N130" s="2">
        <f>[1]节奏总纲!N130</f>
        <v>137</v>
      </c>
      <c r="O130" s="2">
        <f>[1]节奏总纲!O130</f>
        <v>127</v>
      </c>
      <c r="P130" s="2">
        <f>[1]节奏总纲!P130</f>
        <v>6652.971630950271</v>
      </c>
      <c r="Q130" s="2">
        <f>[1]节奏总纲!Q130</f>
        <v>5658.3523721232059</v>
      </c>
      <c r="R130" s="2">
        <f>[1]节奏总纲!R130</f>
        <v>4508.7188742949984</v>
      </c>
      <c r="S130" s="2">
        <f>[1]节奏总纲!S130</f>
        <v>3203.4058403025556</v>
      </c>
      <c r="T130" s="2">
        <f>[1]节奏总纲!T130</f>
        <v>1719.793166600645</v>
      </c>
      <c r="V130" s="2">
        <f>[1]节奏总纲!V130</f>
        <v>127</v>
      </c>
      <c r="W130" s="2">
        <f>[1]节奏总纲!W130</f>
        <v>445.59657452368447</v>
      </c>
      <c r="X130" s="2">
        <f>[1]节奏总纲!X130</f>
        <v>378.97988663239357</v>
      </c>
      <c r="Y130" s="2">
        <f>[1]节奏总纲!Y130</f>
        <v>282.73793587977889</v>
      </c>
      <c r="Z130" s="2">
        <f>[1]节奏总纲!Z130</f>
        <v>196.55336296951691</v>
      </c>
      <c r="AA130" s="2">
        <f>[1]节奏总纲!AA130</f>
        <v>109.60007696358844</v>
      </c>
      <c r="AC130" s="2">
        <v>127</v>
      </c>
      <c r="AD130" s="2">
        <f>[1]节奏总纲!AD130</f>
        <v>70</v>
      </c>
      <c r="AE130" s="2">
        <f>[1]节奏总纲!AE130</f>
        <v>72.047345051940553</v>
      </c>
      <c r="AF130" s="2">
        <f>[1]节奏总纲!AF130</f>
        <v>74.956019773573217</v>
      </c>
      <c r="AG130" s="2">
        <f>[1]节奏总纲!AG130</f>
        <v>79.458980800600258</v>
      </c>
      <c r="AH130" s="2">
        <f>[1]节奏总纲!AH130</f>
        <v>88.51296561834485</v>
      </c>
      <c r="AZ130" s="2">
        <v>127</v>
      </c>
      <c r="BA130" s="2">
        <f>[1]节奏总纲!BA130</f>
        <v>39.628525141348646</v>
      </c>
      <c r="BB130" s="2">
        <f>[1]节奏总纲!BB130</f>
        <v>41.137758985590679</v>
      </c>
      <c r="BC130" s="2">
        <f>[1]节奏总纲!BC130</f>
        <v>43.080106253688569</v>
      </c>
      <c r="BD130" s="2">
        <f>[1]节奏总纲!BD130</f>
        <v>45.813450393445684</v>
      </c>
      <c r="BE130" s="2">
        <f>[1]节奏总纲!BE130</f>
        <v>50.500642583185162</v>
      </c>
    </row>
    <row r="131" spans="6:57" x14ac:dyDescent="0.15">
      <c r="F131" s="2">
        <f>[1]节奏总纲!F131</f>
        <v>129</v>
      </c>
      <c r="G131" s="2">
        <f>[1]节奏总纲!G131</f>
        <v>7642.4062666695281</v>
      </c>
      <c r="N131" s="2">
        <f>[1]节奏总纲!N131</f>
        <v>138</v>
      </c>
      <c r="O131" s="2">
        <f>[1]节奏总纲!O131</f>
        <v>128</v>
      </c>
      <c r="P131" s="2">
        <f>[1]节奏总纲!P131</f>
        <v>7130.5502145218443</v>
      </c>
      <c r="Q131" s="2">
        <f>[1]节奏总纲!Q131</f>
        <v>6036.010756592741</v>
      </c>
      <c r="R131" s="2">
        <f>[1]节奏总纲!R131</f>
        <v>4805.9908445877236</v>
      </c>
      <c r="S131" s="2">
        <f>[1]节奏总纲!S131</f>
        <v>3419.0988278632244</v>
      </c>
      <c r="T131" s="2">
        <f>[1]节奏总纲!T131</f>
        <v>1838.9689003251838</v>
      </c>
      <c r="V131" s="2">
        <f>[1]节奏总纲!V131</f>
        <v>128</v>
      </c>
      <c r="W131" s="2">
        <f>[1]节奏总纲!W131</f>
        <v>477.57858357157329</v>
      </c>
      <c r="X131" s="2">
        <f>[1]节奏总纲!X131</f>
        <v>377.65838446953512</v>
      </c>
      <c r="Y131" s="2">
        <f>[1]节奏总纲!Y131</f>
        <v>297.2719702927252</v>
      </c>
      <c r="Z131" s="2">
        <f>[1]节奏总纲!Z131</f>
        <v>215.69298756066883</v>
      </c>
      <c r="AA131" s="2">
        <f>[1]节奏总纲!AA131</f>
        <v>119.17573372453876</v>
      </c>
      <c r="AC131" s="2">
        <v>128</v>
      </c>
      <c r="AD131" s="2">
        <f>[1]节奏总纲!AD131</f>
        <v>70.108849423225877</v>
      </c>
      <c r="AE131" s="2">
        <f>[1]节奏总纲!AE131</f>
        <v>72.160540850040434</v>
      </c>
      <c r="AF131" s="2">
        <f>[1]节奏总纲!AF131</f>
        <v>75.067682921736733</v>
      </c>
      <c r="AG131" s="2">
        <f>[1]节奏总纲!AG131</f>
        <v>79.577107263351294</v>
      </c>
      <c r="AH131" s="2">
        <f>[1]节奏总纲!AH131</f>
        <v>88.6475303222837</v>
      </c>
      <c r="AZ131" s="2">
        <v>128</v>
      </c>
      <c r="BA131" s="2">
        <f>[1]节奏总纲!BA131</f>
        <v>39.68255784806157</v>
      </c>
      <c r="BB131" s="2">
        <f>[1]节奏总纲!BB131</f>
        <v>41.188041754455355</v>
      </c>
      <c r="BC131" s="2">
        <f>[1]节奏总纲!BC131</f>
        <v>43.130035198268104</v>
      </c>
      <c r="BD131" s="2">
        <f>[1]节奏总纲!BD131</f>
        <v>45.869242601500943</v>
      </c>
      <c r="BE131" s="2">
        <f>[1]节奏总纲!BE131</f>
        <v>50.554158626283517</v>
      </c>
    </row>
    <row r="132" spans="6:57" x14ac:dyDescent="0.15">
      <c r="F132" s="2">
        <f>[1]节奏总纲!F132</f>
        <v>130</v>
      </c>
      <c r="G132" s="2">
        <f>[1]节奏总纲!G132</f>
        <v>8191</v>
      </c>
      <c r="N132" s="2">
        <f>[1]节奏总纲!N132</f>
        <v>139</v>
      </c>
      <c r="O132" s="2">
        <f>[1]节奏总纲!O132</f>
        <v>129</v>
      </c>
      <c r="P132" s="2">
        <f>[1]节奏总纲!P132</f>
        <v>7642.4062666695281</v>
      </c>
      <c r="Q132" s="2">
        <f>[1]节奏总纲!Q132</f>
        <v>6469.2969047357556</v>
      </c>
      <c r="R132" s="2">
        <f>[1]节奏总纲!R132</f>
        <v>5159.388470628599</v>
      </c>
      <c r="S132" s="2">
        <f>[1]节奏总纲!S132</f>
        <v>3676.7616548947103</v>
      </c>
      <c r="T132" s="2">
        <f>[1]节奏总纲!T132</f>
        <v>1975.5620199340731</v>
      </c>
      <c r="V132" s="2">
        <f>[1]节奏总纲!V132</f>
        <v>129</v>
      </c>
      <c r="W132" s="2">
        <f>[1]节奏总纲!W132</f>
        <v>511.85605214768384</v>
      </c>
      <c r="X132" s="2">
        <f>[1]节奏总纲!X132</f>
        <v>433.28614814301454</v>
      </c>
      <c r="Y132" s="2">
        <f>[1]节奏总纲!Y132</f>
        <v>353.39762604087537</v>
      </c>
      <c r="Z132" s="2">
        <f>[1]节奏总纲!Z132</f>
        <v>257.6628270314859</v>
      </c>
      <c r="AA132" s="2">
        <f>[1]节奏总纲!AA132</f>
        <v>136.59311960888931</v>
      </c>
      <c r="AC132" s="2">
        <v>129</v>
      </c>
      <c r="AD132" s="2">
        <f>[1]节奏总纲!AD132</f>
        <v>70.217698846451768</v>
      </c>
      <c r="AE132" s="2">
        <f>[1]节奏总纲!AE132</f>
        <v>72.273736648140314</v>
      </c>
      <c r="AF132" s="2">
        <f>[1]节奏总纲!AF132</f>
        <v>75.177145912126889</v>
      </c>
      <c r="AG132" s="2">
        <f>[1]节奏总纲!AG132</f>
        <v>79.69523372610233</v>
      </c>
      <c r="AH132" s="2">
        <f>[1]节奏总纲!AH132</f>
        <v>88.782095026222549</v>
      </c>
      <c r="AZ132" s="2">
        <v>129</v>
      </c>
      <c r="BA132" s="2">
        <f>[1]节奏总纲!BA132</f>
        <v>39.736590554774494</v>
      </c>
      <c r="BB132" s="2">
        <f>[1]节奏总纲!BB132</f>
        <v>41.238324523320038</v>
      </c>
      <c r="BC132" s="2">
        <f>[1]节奏总纲!BC132</f>
        <v>43.179964142847631</v>
      </c>
      <c r="BD132" s="2">
        <f>[1]节奏总纲!BD132</f>
        <v>45.925034809556202</v>
      </c>
      <c r="BE132" s="2">
        <f>[1]节奏总纲!BE132</f>
        <v>50.607674669381879</v>
      </c>
    </row>
    <row r="133" spans="6:57" x14ac:dyDescent="0.15">
      <c r="F133" s="2">
        <f>[1]节奏总纲!F133</f>
        <v>131</v>
      </c>
      <c r="G133" s="2">
        <f>[1]节奏总纲!G133</f>
        <v>8778.9682050973151</v>
      </c>
      <c r="N133" s="2">
        <f>[1]节奏总纲!N133</f>
        <v>140</v>
      </c>
      <c r="O133" s="2">
        <f>[1]节奏总纲!O133</f>
        <v>130</v>
      </c>
      <c r="P133" s="2">
        <f>[1]节奏总纲!P133</f>
        <v>8191</v>
      </c>
      <c r="Q133" s="2">
        <f>[1]节奏总纲!Q133</f>
        <v>6941.8725000000004</v>
      </c>
      <c r="R133" s="2">
        <f>[1]节奏总纲!R133</f>
        <v>5542.0306</v>
      </c>
      <c r="S133" s="2">
        <f>[1]节奏总纲!S133</f>
        <v>3951.3384000000001</v>
      </c>
      <c r="T133" s="2">
        <f>[1]节奏总纲!T133</f>
        <v>2124.7454000000002</v>
      </c>
      <c r="V133" s="2">
        <f>[1]节奏总纲!V133</f>
        <v>130</v>
      </c>
      <c r="W133" s="2">
        <f>[1]节奏总纲!W133</f>
        <v>548.59373333047188</v>
      </c>
      <c r="X133" s="2">
        <f>[1]节奏总纲!X133</f>
        <v>472.57559526424484</v>
      </c>
      <c r="Y133" s="2">
        <f>[1]节奏总纲!Y133</f>
        <v>382.6421293714011</v>
      </c>
      <c r="Z133" s="2">
        <f>[1]节奏总纲!Z133</f>
        <v>274.57674510528977</v>
      </c>
      <c r="AA133" s="2">
        <f>[1]节奏总纲!AA133</f>
        <v>149.18338006592717</v>
      </c>
      <c r="AC133" s="2">
        <v>130</v>
      </c>
      <c r="AD133" s="2">
        <f>[1]节奏总纲!AD133</f>
        <v>70.326548269677644</v>
      </c>
      <c r="AE133" s="2">
        <f>[1]节奏总纲!AE133</f>
        <v>72.386932446240195</v>
      </c>
      <c r="AF133" s="2">
        <f>[1]节奏总纲!AF133</f>
        <v>75.286608902517045</v>
      </c>
      <c r="AG133" s="2">
        <f>[1]节奏总纲!AG133</f>
        <v>79.813360188853366</v>
      </c>
      <c r="AH133" s="2">
        <f>[1]节奏总纲!AH133</f>
        <v>88.916659730161399</v>
      </c>
      <c r="AZ133" s="2">
        <v>130</v>
      </c>
      <c r="BA133" s="2">
        <f>[1]节奏总纲!BA133</f>
        <v>39.790623261487418</v>
      </c>
      <c r="BB133" s="2">
        <f>[1]节奏总纲!BB133</f>
        <v>41.288607292184714</v>
      </c>
      <c r="BC133" s="2">
        <f>[1]节奏总纲!BC133</f>
        <v>43.229893087427158</v>
      </c>
      <c r="BD133" s="2">
        <f>[1]节奏总纲!BD133</f>
        <v>45.98082701761146</v>
      </c>
      <c r="BE133" s="2">
        <f>[1]节奏总纲!BE133</f>
        <v>50.661190712480241</v>
      </c>
    </row>
    <row r="134" spans="6:57" x14ac:dyDescent="0.15">
      <c r="F134" s="2">
        <f>[1]节奏总纲!F134</f>
        <v>132</v>
      </c>
      <c r="G134" s="2">
        <f>[1]节奏总纲!G134</f>
        <v>9409.1369241357042</v>
      </c>
      <c r="N134" s="2">
        <f>[1]节奏总纲!N134</f>
        <v>141</v>
      </c>
      <c r="O134" s="2">
        <f>[1]节奏总纲!O134</f>
        <v>131</v>
      </c>
      <c r="P134" s="2">
        <f>[1]节奏总纲!P134</f>
        <v>8778.9682050973151</v>
      </c>
      <c r="Q134" s="2">
        <f>[1]节奏总纲!Q134</f>
        <v>7443.6871411020138</v>
      </c>
      <c r="R134" s="2">
        <f>[1]节奏总纲!R134</f>
        <v>5945.117268491902</v>
      </c>
      <c r="S134" s="2">
        <f>[1]节奏总纲!S134</f>
        <v>4244.6311271645518</v>
      </c>
      <c r="T134" s="2">
        <f>[1]节奏总纲!T134</f>
        <v>2275.5085587612239</v>
      </c>
      <c r="V134" s="2">
        <f>[1]节奏总纲!V134</f>
        <v>131</v>
      </c>
      <c r="W134" s="2">
        <f>[1]节奏总纲!W134</f>
        <v>587.96820509731515</v>
      </c>
      <c r="X134" s="2">
        <f>[1]节奏总纲!X134</f>
        <v>501.81464110201341</v>
      </c>
      <c r="Y134" s="2">
        <f>[1]节奏总纲!Y134</f>
        <v>403.08666849190195</v>
      </c>
      <c r="Z134" s="2">
        <f>[1]节奏总纲!Z134</f>
        <v>293.29272716455171</v>
      </c>
      <c r="AA134" s="2">
        <f>[1]节奏总纲!AA134</f>
        <v>150.76315876122362</v>
      </c>
      <c r="AC134" s="2">
        <v>131</v>
      </c>
      <c r="AD134" s="2">
        <f>[1]节奏总纲!AD134</f>
        <v>70.435397692903535</v>
      </c>
      <c r="AE134" s="2">
        <f>[1]节奏总纲!AE134</f>
        <v>72.50012824434009</v>
      </c>
      <c r="AF134" s="2">
        <f>[1]节奏总纲!AF134</f>
        <v>75.396071892907202</v>
      </c>
      <c r="AG134" s="2">
        <f>[1]节奏总纲!AG134</f>
        <v>79.931486651604402</v>
      </c>
      <c r="AH134" s="2">
        <f>[1]节奏总纲!AH134</f>
        <v>89.048420729369383</v>
      </c>
      <c r="AZ134" s="2">
        <v>131</v>
      </c>
      <c r="BA134" s="2">
        <f>[1]节奏总纲!BA134</f>
        <v>39.844655968200342</v>
      </c>
      <c r="BB134" s="2">
        <f>[1]节奏总纲!BB134</f>
        <v>41.338890061049398</v>
      </c>
      <c r="BC134" s="2">
        <f>[1]节奏总纲!BC134</f>
        <v>43.279822032006692</v>
      </c>
      <c r="BD134" s="2">
        <f>[1]节奏总纲!BD134</f>
        <v>46.031609894814238</v>
      </c>
      <c r="BE134" s="2">
        <f>[1]节奏总纲!BE134</f>
        <v>50.714706755578604</v>
      </c>
    </row>
    <row r="135" spans="6:57" x14ac:dyDescent="0.15">
      <c r="F135" s="2">
        <f>[1]节奏总纲!F135</f>
        <v>133</v>
      </c>
      <c r="G135" s="2">
        <f>[1]节奏总纲!G135</f>
        <v>10084.535034121556</v>
      </c>
      <c r="N135" s="2">
        <f>[1]节奏总纲!N135</f>
        <v>142</v>
      </c>
      <c r="O135" s="2">
        <f>[1]节奏总纲!O135</f>
        <v>132</v>
      </c>
      <c r="P135" s="2">
        <f>[1]节奏总纲!P135</f>
        <v>9409.1369241357042</v>
      </c>
      <c r="Q135" s="2">
        <f>[1]节奏总纲!Q135</f>
        <v>7983.6526801291457</v>
      </c>
      <c r="R135" s="2">
        <f>[1]节奏总纲!R135</f>
        <v>6385.9812304109018</v>
      </c>
      <c r="S135" s="2">
        <f>[1]节奏总纲!S135</f>
        <v>4544.6131343575453</v>
      </c>
      <c r="T135" s="2">
        <f>[1]节奏总纲!T135</f>
        <v>2431.3209811966663</v>
      </c>
      <c r="V135" s="2">
        <f>[1]节奏总纲!V135</f>
        <v>132</v>
      </c>
      <c r="W135" s="2">
        <f>[1]节奏总纲!W135</f>
        <v>630.1687190383891</v>
      </c>
      <c r="X135" s="2">
        <f>[1]节奏总纲!X135</f>
        <v>539.96553902713185</v>
      </c>
      <c r="Y135" s="2">
        <f>[1]节奏总纲!Y135</f>
        <v>440.86396191899985</v>
      </c>
      <c r="Z135" s="2">
        <f>[1]节奏总纲!Z135</f>
        <v>299.98200719299348</v>
      </c>
      <c r="AA135" s="2">
        <f>[1]节奏总纲!AA135</f>
        <v>155.81242243544239</v>
      </c>
      <c r="AC135" s="2">
        <v>132</v>
      </c>
      <c r="AD135" s="2">
        <f>[1]节奏总纲!AD135</f>
        <v>70.544247116129412</v>
      </c>
      <c r="AE135" s="2">
        <f>[1]节奏总纲!AE135</f>
        <v>72.61332404243997</v>
      </c>
      <c r="AF135" s="2">
        <f>[1]节奏总纲!AF135</f>
        <v>75.505534883297358</v>
      </c>
      <c r="AG135" s="2">
        <f>[1]节奏总纲!AG135</f>
        <v>80.045750258986601</v>
      </c>
      <c r="AH135" s="2">
        <f>[1]节奏总纲!AH135</f>
        <v>89.175620204122851</v>
      </c>
      <c r="AZ135" s="2">
        <v>132</v>
      </c>
      <c r="BA135" s="2">
        <f>[1]节奏总纲!BA135</f>
        <v>39.898688674913267</v>
      </c>
      <c r="BB135" s="2">
        <f>[1]节奏总纲!BB135</f>
        <v>41.389172829914081</v>
      </c>
      <c r="BC135" s="2">
        <f>[1]节奏总纲!BC135</f>
        <v>43.329750976586219</v>
      </c>
      <c r="BD135" s="2">
        <f>[1]节奏总纲!BD135</f>
        <v>46.079770001861057</v>
      </c>
      <c r="BE135" s="2">
        <f>[1]节奏总纲!BE135</f>
        <v>50.768222798676959</v>
      </c>
    </row>
    <row r="136" spans="6:57" x14ac:dyDescent="0.15">
      <c r="F136" s="2">
        <f>[1]节奏总纲!F136</f>
        <v>134</v>
      </c>
      <c r="G136" s="2">
        <f>[1]节奏总纲!G136</f>
        <v>10808.408805051544</v>
      </c>
      <c r="N136" s="2">
        <f>[1]节奏总纲!N136</f>
        <v>143</v>
      </c>
      <c r="O136" s="2">
        <f>[1]节奏总纲!O136</f>
        <v>133</v>
      </c>
      <c r="P136" s="2">
        <f>[1]节奏总纲!P136</f>
        <v>10084.535034121556</v>
      </c>
      <c r="Q136" s="2">
        <f>[1]节奏总纲!Q136</f>
        <v>8562.7786974726132</v>
      </c>
      <c r="R136" s="2">
        <f>[1]节奏总纲!R136</f>
        <v>6827.2302181002942</v>
      </c>
      <c r="S136" s="2">
        <f>[1]节奏总纲!S136</f>
        <v>4847.6359909022322</v>
      </c>
      <c r="T136" s="2">
        <f>[1]节奏总纲!T136</f>
        <v>2595.759317782889</v>
      </c>
      <c r="V136" s="2">
        <f>[1]节奏总纲!V136</f>
        <v>133</v>
      </c>
      <c r="W136" s="2">
        <f>[1]节奏总纲!W136</f>
        <v>675.39810998585199</v>
      </c>
      <c r="X136" s="2">
        <f>[1]节奏总纲!X136</f>
        <v>579.12601734346754</v>
      </c>
      <c r="Y136" s="2">
        <f>[1]节奏总纲!Y136</f>
        <v>441.24898768939238</v>
      </c>
      <c r="Z136" s="2">
        <f>[1]节奏总纲!Z136</f>
        <v>303.02285654468687</v>
      </c>
      <c r="AA136" s="2">
        <f>[1]节奏总纲!AA136</f>
        <v>164.4383365862227</v>
      </c>
      <c r="AC136" s="2">
        <v>133</v>
      </c>
      <c r="AD136" s="2">
        <f>[1]节奏总纲!AD136</f>
        <v>70.653096539355303</v>
      </c>
      <c r="AE136" s="2">
        <f>[1]节奏总纲!AE136</f>
        <v>72.726519840539851</v>
      </c>
      <c r="AF136" s="2">
        <f>[1]节奏总纲!AF136</f>
        <v>75.614997873687514</v>
      </c>
      <c r="AG136" s="2">
        <f>[1]节奏总纲!AG136</f>
        <v>80.154679447049915</v>
      </c>
      <c r="AH136" s="2">
        <f>[1]节奏总纲!AH136</f>
        <v>89.302819678876304</v>
      </c>
      <c r="AZ136" s="2">
        <v>133</v>
      </c>
      <c r="BA136" s="2">
        <f>[1]节奏总纲!BA136</f>
        <v>39.952721381626191</v>
      </c>
      <c r="BB136" s="2">
        <f>[1]节奏总纲!BB136</f>
        <v>41.439455598778757</v>
      </c>
      <c r="BC136" s="2">
        <f>[1]节奏总纲!BC136</f>
        <v>43.379679921165753</v>
      </c>
      <c r="BD136" s="2">
        <f>[1]节奏总纲!BD136</f>
        <v>46.127930108907876</v>
      </c>
      <c r="BE136" s="2">
        <f>[1]节奏总纲!BE136</f>
        <v>50.821738841775321</v>
      </c>
    </row>
    <row r="137" spans="6:57" x14ac:dyDescent="0.15">
      <c r="F137" s="2">
        <f>[1]节奏总纲!F137</f>
        <v>135</v>
      </c>
      <c r="G137" s="2">
        <f>[1]节奏总纲!G137</f>
        <v>11584.237502960397</v>
      </c>
      <c r="N137" s="2">
        <f>[1]节奏总纲!N137</f>
        <v>144</v>
      </c>
      <c r="O137" s="2">
        <f>[1]节奏总纲!O137</f>
        <v>134</v>
      </c>
      <c r="P137" s="2">
        <f>[1]节奏总纲!P137</f>
        <v>10808.408805051544</v>
      </c>
      <c r="Q137" s="2">
        <f>[1]节奏总纲!Q137</f>
        <v>9151.4797352371424</v>
      </c>
      <c r="R137" s="2">
        <f>[1]节奏总纲!R137</f>
        <v>7283.7866937242361</v>
      </c>
      <c r="S137" s="2">
        <f>[1]节奏总纲!S137</f>
        <v>5175.0661358586794</v>
      </c>
      <c r="T137" s="2">
        <f>[1]节奏总纲!T137</f>
        <v>2775.5993811372364</v>
      </c>
      <c r="V137" s="2">
        <f>[1]节奏总纲!V137</f>
        <v>134</v>
      </c>
      <c r="W137" s="2">
        <f>[1]节奏总纲!W137</f>
        <v>723.87377092998759</v>
      </c>
      <c r="X137" s="2">
        <f>[1]节奏总纲!X137</f>
        <v>588.70103776452925</v>
      </c>
      <c r="Y137" s="2">
        <f>[1]节奏总纲!Y137</f>
        <v>456.55647562394188</v>
      </c>
      <c r="Z137" s="2">
        <f>[1]节奏总纲!Z137</f>
        <v>327.43014495644729</v>
      </c>
      <c r="AA137" s="2">
        <f>[1]节奏总纲!AA137</f>
        <v>179.84006335434742</v>
      </c>
      <c r="AC137" s="2">
        <v>134</v>
      </c>
      <c r="AD137" s="2">
        <f>[1]节奏总纲!AD137</f>
        <v>70.76194596258118</v>
      </c>
      <c r="AE137" s="2">
        <f>[1]节奏总纲!AE137</f>
        <v>72.839715638639731</v>
      </c>
      <c r="AF137" s="2">
        <f>[1]节奏总纲!AF137</f>
        <v>75.72446086407767</v>
      </c>
      <c r="AG137" s="2">
        <f>[1]节奏总纲!AG137</f>
        <v>80.263608635113243</v>
      </c>
      <c r="AH137" s="2">
        <f>[1]节奏总纲!AH137</f>
        <v>89.430019153629758</v>
      </c>
      <c r="AZ137" s="2">
        <v>134</v>
      </c>
      <c r="BA137" s="2">
        <f>[1]节奏总纲!BA137</f>
        <v>40.005827399112476</v>
      </c>
      <c r="BB137" s="2">
        <f>[1]节奏总纲!BB137</f>
        <v>41.48973836764344</v>
      </c>
      <c r="BC137" s="2">
        <f>[1]节奏总纲!BC137</f>
        <v>43.42960886574528</v>
      </c>
      <c r="BD137" s="2">
        <f>[1]节奏总纲!BD137</f>
        <v>46.176090215954694</v>
      </c>
      <c r="BE137" s="2">
        <f>[1]节奏总纲!BE137</f>
        <v>50.875254884873684</v>
      </c>
    </row>
    <row r="138" spans="6:57" x14ac:dyDescent="0.15">
      <c r="F138" s="2">
        <f>[1]节奏总纲!F138</f>
        <v>136</v>
      </c>
      <c r="G138" s="2">
        <f>[1]节奏总纲!G138</f>
        <v>12415.750112853173</v>
      </c>
      <c r="N138" s="2">
        <f>[1]节奏总纲!N138</f>
        <v>145</v>
      </c>
      <c r="O138" s="2">
        <f>[1]节奏总纲!O138</f>
        <v>135</v>
      </c>
      <c r="P138" s="2">
        <f>[1]节奏总纲!P138</f>
        <v>11584.237502960397</v>
      </c>
      <c r="Q138" s="2">
        <f>[1]节奏总纲!Q138</f>
        <v>9796.789656253608</v>
      </c>
      <c r="R138" s="2">
        <f>[1]节奏总纲!R138</f>
        <v>7796.1918394923478</v>
      </c>
      <c r="S138" s="2">
        <f>[1]节奏总纲!S138</f>
        <v>5548.8497639180305</v>
      </c>
      <c r="T138" s="2">
        <f>[1]节奏总纲!T138</f>
        <v>2979.465885761414</v>
      </c>
      <c r="V138" s="2">
        <f>[1]节奏总纲!V138</f>
        <v>135</v>
      </c>
      <c r="W138" s="2">
        <f>[1]节奏总纲!W138</f>
        <v>775.82869790885343</v>
      </c>
      <c r="X138" s="2">
        <f>[1]节奏总纲!X138</f>
        <v>645.30992101646552</v>
      </c>
      <c r="Y138" s="2">
        <f>[1]节奏总纲!Y138</f>
        <v>512.40514576811165</v>
      </c>
      <c r="Z138" s="2">
        <f>[1]节奏总纲!Z138</f>
        <v>373.78362805935103</v>
      </c>
      <c r="AA138" s="2">
        <f>[1]节奏总纲!AA138</f>
        <v>203.86650462417765</v>
      </c>
      <c r="AC138" s="2">
        <v>135</v>
      </c>
      <c r="AD138" s="2">
        <f>[1]节奏总纲!AD138</f>
        <v>70.870795385807057</v>
      </c>
      <c r="AE138" s="2">
        <f>[1]节奏总纲!AE138</f>
        <v>72.952911436739612</v>
      </c>
      <c r="AF138" s="2">
        <f>[1]节奏总纲!AF138</f>
        <v>75.833923854467812</v>
      </c>
      <c r="AG138" s="2">
        <f>[1]节奏总纲!AG138</f>
        <v>80.372537823176572</v>
      </c>
      <c r="AH138" s="2">
        <f>[1]节奏总纲!AH138</f>
        <v>89.557218628383211</v>
      </c>
      <c r="AZ138" s="2">
        <v>135</v>
      </c>
      <c r="BA138" s="2">
        <f>[1]节奏总纲!BA138</f>
        <v>40.052446592012309</v>
      </c>
      <c r="BB138" s="2">
        <f>[1]节奏总纲!BB138</f>
        <v>41.540021136508116</v>
      </c>
      <c r="BC138" s="2">
        <f>[1]节奏总纲!BC138</f>
        <v>43.479537810324814</v>
      </c>
      <c r="BD138" s="2">
        <f>[1]节奏总纲!BD138</f>
        <v>46.224250323001513</v>
      </c>
      <c r="BE138" s="2">
        <f>[1]节奏总纲!BE138</f>
        <v>50.928770927972039</v>
      </c>
    </row>
    <row r="139" spans="6:57" x14ac:dyDescent="0.15">
      <c r="F139" s="2">
        <f>[1]节奏总纲!F139</f>
        <v>137</v>
      </c>
      <c r="G139" s="2">
        <f>[1]节奏总纲!G139</f>
        <v>13306.943261900544</v>
      </c>
      <c r="N139" s="2">
        <f>[1]节奏总纲!N139</f>
        <v>146</v>
      </c>
      <c r="O139" s="2">
        <f>[1]节奏总纲!O139</f>
        <v>136</v>
      </c>
      <c r="P139" s="2">
        <f>[1]节奏总纲!P139</f>
        <v>12415.750112853173</v>
      </c>
      <c r="Q139" s="2">
        <f>[1]节奏总纲!Q139</f>
        <v>10507.449320507641</v>
      </c>
      <c r="R139" s="2">
        <f>[1]节奏总纲!R139</f>
        <v>8384.3560512097483</v>
      </c>
      <c r="S139" s="2">
        <f>[1]节奏总纲!S139</f>
        <v>5967.009504237235</v>
      </c>
      <c r="T139" s="2">
        <f>[1]节奏总纲!T139</f>
        <v>3204.5051041274041</v>
      </c>
      <c r="V139" s="2">
        <f>[1]节奏总纲!V139</f>
        <v>136</v>
      </c>
      <c r="W139" s="2">
        <f>[1]节奏总纲!W139</f>
        <v>831.5126098927758</v>
      </c>
      <c r="X139" s="2">
        <f>[1]节奏总纲!X139</f>
        <v>710.65966425403349</v>
      </c>
      <c r="Y139" s="2">
        <f>[1]节奏总纲!Y139</f>
        <v>588.16421171740058</v>
      </c>
      <c r="Z139" s="2">
        <f>[1]节奏总纲!Z139</f>
        <v>418.1597403192045</v>
      </c>
      <c r="AA139" s="2">
        <f>[1]节奏总纲!AA139</f>
        <v>225.03921836599011</v>
      </c>
      <c r="AC139" s="2">
        <v>136</v>
      </c>
      <c r="AD139" s="2">
        <f>[1]节奏总纲!AD139</f>
        <v>70.979644809032948</v>
      </c>
      <c r="AE139" s="2">
        <f>[1]节奏总纲!AE139</f>
        <v>73.059911975288244</v>
      </c>
      <c r="AF139" s="2">
        <f>[1]节奏总纲!AF139</f>
        <v>75.943386844857969</v>
      </c>
      <c r="AG139" s="2">
        <f>[1]节奏总纲!AG139</f>
        <v>80.4814670112399</v>
      </c>
      <c r="AH139" s="2">
        <f>[1]节奏总纲!AH139</f>
        <v>89.684418103136665</v>
      </c>
      <c r="AZ139" s="2">
        <v>136</v>
      </c>
      <c r="BA139" s="2">
        <f>[1]节奏总纲!BA139</f>
        <v>40.099065784912149</v>
      </c>
      <c r="BB139" s="2">
        <f>[1]节奏总纲!BB139</f>
        <v>41.590303905372799</v>
      </c>
      <c r="BC139" s="2">
        <f>[1]节奏总纲!BC139</f>
        <v>43.529466754904341</v>
      </c>
      <c r="BD139" s="2">
        <f>[1]节奏总纲!BD139</f>
        <v>46.272410430048332</v>
      </c>
      <c r="BE139" s="2">
        <f>[1]节奏总纲!BE139</f>
        <v>50.982286971070401</v>
      </c>
    </row>
    <row r="140" spans="6:57" x14ac:dyDescent="0.15">
      <c r="F140" s="2">
        <f>[1]节奏总纲!F140</f>
        <v>138</v>
      </c>
      <c r="G140" s="2">
        <f>[1]节奏总纲!G140</f>
        <v>14262.10042904369</v>
      </c>
      <c r="N140" s="2">
        <f>[1]节奏总纲!N140</f>
        <v>147</v>
      </c>
      <c r="O140" s="2">
        <f>[1]节奏总纲!O140</f>
        <v>137</v>
      </c>
      <c r="P140" s="2">
        <f>[1]节奏总纲!P140</f>
        <v>13306.943261900544</v>
      </c>
      <c r="Q140" s="2">
        <f>[1]节奏总纲!Q140</f>
        <v>11274.973025808331</v>
      </c>
      <c r="R140" s="2">
        <f>[1]节奏总纲!R140</f>
        <v>8995.4936450447676</v>
      </c>
      <c r="S140" s="2">
        <f>[1]节奏总纲!S140</f>
        <v>6407.293180605112</v>
      </c>
      <c r="T140" s="2">
        <f>[1]节奏总纲!T140</f>
        <v>3438.5141388751008</v>
      </c>
      <c r="V140" s="2">
        <f>[1]节奏总纲!V140</f>
        <v>137</v>
      </c>
      <c r="W140" s="2">
        <f>[1]节奏总纲!W140</f>
        <v>891.19314904737075</v>
      </c>
      <c r="X140" s="2">
        <f>[1]节奏总纲!X140</f>
        <v>767.52370530068947</v>
      </c>
      <c r="Y140" s="2">
        <f>[1]节奏总纲!Y140</f>
        <v>611.13759383501929</v>
      </c>
      <c r="Z140" s="2">
        <f>[1]节奏总纲!Z140</f>
        <v>440.28367636787698</v>
      </c>
      <c r="AA140" s="2">
        <f>[1]节奏总纲!AA140</f>
        <v>234.00903474769666</v>
      </c>
      <c r="AC140" s="2">
        <v>137</v>
      </c>
      <c r="AD140" s="2">
        <f>[1]节奏总纲!AD140</f>
        <v>71.082568038258202</v>
      </c>
      <c r="AE140" s="2">
        <f>[1]节奏总纲!AE140</f>
        <v>73.162499594857536</v>
      </c>
      <c r="AF140" s="2">
        <f>[1]节奏总纲!AF140</f>
        <v>76.048210495050611</v>
      </c>
      <c r="AG140" s="2">
        <f>[1]节奏总纲!AG140</f>
        <v>80.590396199303228</v>
      </c>
      <c r="AH140" s="2">
        <f>[1]节奏总纲!AH140</f>
        <v>89.811617577890132</v>
      </c>
      <c r="AZ140" s="2">
        <v>137</v>
      </c>
      <c r="BA140" s="2">
        <f>[1]节奏总纲!BA140</f>
        <v>40.145684977811982</v>
      </c>
      <c r="BB140" s="2">
        <f>[1]节奏总纲!BB140</f>
        <v>41.640586674237483</v>
      </c>
      <c r="BC140" s="2">
        <f>[1]节奏总纲!BC140</f>
        <v>43.579395699483875</v>
      </c>
      <c r="BD140" s="2">
        <f>[1]节奏总纲!BD140</f>
        <v>46.320570537095151</v>
      </c>
      <c r="BE140" s="2">
        <f>[1]节奏总纲!BE140</f>
        <v>51.030916192165336</v>
      </c>
    </row>
    <row r="141" spans="6:57" x14ac:dyDescent="0.15">
      <c r="F141" s="2">
        <f>[1]节奏总纲!F141</f>
        <v>139</v>
      </c>
      <c r="G141" s="2">
        <f>[1]节奏总纲!G141</f>
        <v>15285.812533339058</v>
      </c>
      <c r="N141" s="2">
        <f>[1]节奏总纲!N141</f>
        <v>148</v>
      </c>
      <c r="O141" s="2">
        <f>[1]节奏总纲!O141</f>
        <v>138</v>
      </c>
      <c r="P141" s="2">
        <f>[1]节奏总纲!P141</f>
        <v>14262.10042904369</v>
      </c>
      <c r="Q141" s="2">
        <f>[1]节奏总纲!Q141</f>
        <v>12084.27769352872</v>
      </c>
      <c r="R141" s="2">
        <f>[1]节奏总纲!R141</f>
        <v>9648.3109402480568</v>
      </c>
      <c r="S141" s="2">
        <f>[1]节奏总纲!S141</f>
        <v>6871.4799867132497</v>
      </c>
      <c r="T141" s="2">
        <f>[1]节奏总纲!T141</f>
        <v>3671.064650435846</v>
      </c>
      <c r="V141" s="2">
        <f>[1]节奏总纲!V141</f>
        <v>138</v>
      </c>
      <c r="W141" s="2">
        <f>[1]节奏总纲!W141</f>
        <v>955.15716714314658</v>
      </c>
      <c r="X141" s="2">
        <f>[1]节奏总纲!X141</f>
        <v>809.30466772038926</v>
      </c>
      <c r="Y141" s="2">
        <f>[1]节奏总纲!Y141</f>
        <v>652.81729520328918</v>
      </c>
      <c r="Z141" s="2">
        <f>[1]节奏总纲!Z141</f>
        <v>464.18680610813772</v>
      </c>
      <c r="AA141" s="2">
        <f>[1]节奏总纲!AA141</f>
        <v>232.55051156074524</v>
      </c>
      <c r="AC141" s="2">
        <v>138</v>
      </c>
      <c r="AD141" s="2">
        <f>[1]节奏总纲!AD141</f>
        <v>71.184128141237707</v>
      </c>
      <c r="AE141" s="2">
        <f>[1]节奏总纲!AE141</f>
        <v>73.265087214426828</v>
      </c>
      <c r="AF141" s="2">
        <f>[1]节奏总纲!AF141</f>
        <v>76.148064447889894</v>
      </c>
      <c r="AG141" s="2">
        <f>[1]节奏总纲!AG141</f>
        <v>80.699325387366557</v>
      </c>
      <c r="AH141" s="2">
        <f>[1]节奏总纲!AH141</f>
        <v>89.938817052643586</v>
      </c>
      <c r="AZ141" s="2">
        <v>138</v>
      </c>
      <c r="BA141" s="2">
        <f>[1]节奏总纲!BA141</f>
        <v>40.192304170711814</v>
      </c>
      <c r="BB141" s="2">
        <f>[1]节奏总纲!BB141</f>
        <v>41.690869443102159</v>
      </c>
      <c r="BC141" s="2">
        <f>[1]节奏总纲!BC141</f>
        <v>43.629324644063402</v>
      </c>
      <c r="BD141" s="2">
        <f>[1]节奏总纲!BD141</f>
        <v>46.368730644141969</v>
      </c>
      <c r="BE141" s="2">
        <f>[1]节奏总纲!BE141</f>
        <v>51.077127728003028</v>
      </c>
    </row>
    <row r="142" spans="6:57" x14ac:dyDescent="0.15">
      <c r="F142" s="2">
        <f>[1]节奏总纲!F142</f>
        <v>140</v>
      </c>
      <c r="G142" s="2">
        <f>[1]节奏总纲!G142</f>
        <v>16383</v>
      </c>
      <c r="N142" s="2">
        <f>[1]节奏总纲!N142</f>
        <v>149</v>
      </c>
      <c r="O142" s="2">
        <f>[1]节奏总纲!O142</f>
        <v>139</v>
      </c>
      <c r="P142" s="2">
        <f>[1]节奏总纲!P142</f>
        <v>15285.812533339058</v>
      </c>
      <c r="Q142" s="2">
        <f>[1]节奏总纲!Q142</f>
        <v>12957.783284511519</v>
      </c>
      <c r="R142" s="2">
        <f>[1]节奏总纲!R142</f>
        <v>10342.380760057207</v>
      </c>
      <c r="S142" s="2">
        <f>[1]节奏总纲!S142</f>
        <v>7335.6614347494142</v>
      </c>
      <c r="T142" s="2">
        <f>[1]节奏总纲!T142</f>
        <v>3920.8109148014687</v>
      </c>
      <c r="V142" s="2">
        <f>[1]节奏总纲!V142</f>
        <v>139</v>
      </c>
      <c r="W142" s="2">
        <f>[1]节奏总纲!W142</f>
        <v>1023.7121042953677</v>
      </c>
      <c r="X142" s="2">
        <f>[1]节奏总纲!X142</f>
        <v>873.50559098279882</v>
      </c>
      <c r="Y142" s="2">
        <f>[1]节奏总纲!Y142</f>
        <v>694.06981980915043</v>
      </c>
      <c r="Z142" s="2">
        <f>[1]节奏总纲!Z142</f>
        <v>464.18144803616451</v>
      </c>
      <c r="AA142" s="2">
        <f>[1]节奏总纲!AA142</f>
        <v>249.74626436562266</v>
      </c>
      <c r="AC142" s="2">
        <v>139</v>
      </c>
      <c r="AD142" s="2">
        <f>[1]节奏总纲!AD142</f>
        <v>71.285688244217212</v>
      </c>
      <c r="AE142" s="2">
        <f>[1]节奏总纲!AE142</f>
        <v>73.367674833996119</v>
      </c>
      <c r="AF142" s="2">
        <f>[1]节奏总纲!AF142</f>
        <v>76.247918400729162</v>
      </c>
      <c r="AG142" s="2">
        <f>[1]节奏总纲!AG142</f>
        <v>80.808254575429885</v>
      </c>
      <c r="AH142" s="2">
        <f>[1]节奏总纲!AH142</f>
        <v>90.055148444912135</v>
      </c>
      <c r="AZ142" s="2">
        <v>139</v>
      </c>
      <c r="BA142" s="2">
        <f>[1]节奏总纲!BA142</f>
        <v>40.238923363611647</v>
      </c>
      <c r="BB142" s="2">
        <f>[1]节奏总纲!BB142</f>
        <v>41.741152211966842</v>
      </c>
      <c r="BC142" s="2">
        <f>[1]节奏总纲!BC142</f>
        <v>43.679253588642929</v>
      </c>
      <c r="BD142" s="2">
        <f>[1]节奏总纲!BD142</f>
        <v>46.416890751188788</v>
      </c>
      <c r="BE142" s="2">
        <f>[1]节奏总纲!BE142</f>
        <v>51.12333926384072</v>
      </c>
    </row>
    <row r="143" spans="6:57" x14ac:dyDescent="0.15">
      <c r="F143" s="2">
        <f>[1]节奏总纲!F143</f>
        <v>141</v>
      </c>
      <c r="G143" s="2">
        <f>[1]节奏总纲!G143</f>
        <v>17558.936410194601</v>
      </c>
      <c r="N143" s="2">
        <f>[1]节奏总纲!N143</f>
        <v>150</v>
      </c>
      <c r="O143" s="2">
        <f>[1]节奏总纲!O143</f>
        <v>140</v>
      </c>
      <c r="P143" s="2">
        <f>[1]节奏总纲!P143</f>
        <v>16383</v>
      </c>
      <c r="Q143" s="2">
        <f>[1]节奏总纲!Q143</f>
        <v>13881.315900000001</v>
      </c>
      <c r="R143" s="2">
        <f>[1]节奏总纲!R143</f>
        <v>11037.2271</v>
      </c>
      <c r="S143" s="2">
        <f>[1]节奏总纲!S143</f>
        <v>7827.7974000000004</v>
      </c>
      <c r="T143" s="2">
        <f>[1]节奏总纲!T143</f>
        <v>4192.4097000000002</v>
      </c>
      <c r="V143" s="2">
        <f>[1]节奏总纲!V143</f>
        <v>140</v>
      </c>
      <c r="W143" s="2">
        <f>[1]节奏总纲!W143</f>
        <v>1097.1874666609419</v>
      </c>
      <c r="X143" s="2">
        <f>[1]节奏总纲!X143</f>
        <v>923.53261548848241</v>
      </c>
      <c r="Y143" s="2">
        <f>[1]节奏总纲!Y143</f>
        <v>694.84633994279284</v>
      </c>
      <c r="Z143" s="2">
        <f>[1]节奏总纲!Z143</f>
        <v>492.1359652505862</v>
      </c>
      <c r="AA143" s="2">
        <f>[1]节奏总纲!AA143</f>
        <v>271.59878519853146</v>
      </c>
      <c r="AC143" s="2">
        <v>140</v>
      </c>
      <c r="AD143" s="2">
        <f>[1]节奏总纲!AD143</f>
        <v>71.387248347196717</v>
      </c>
      <c r="AE143" s="2">
        <f>[1]节奏总纲!AE143</f>
        <v>73.470262453565411</v>
      </c>
      <c r="AF143" s="2">
        <f>[1]节奏总纲!AF143</f>
        <v>76.347772353568445</v>
      </c>
      <c r="AG143" s="2">
        <f>[1]节奏总纲!AG143</f>
        <v>80.917183763493213</v>
      </c>
      <c r="AH143" s="2">
        <f>[1]节奏总纲!AH143</f>
        <v>90.16140749098561</v>
      </c>
      <c r="AZ143" s="2">
        <v>140</v>
      </c>
      <c r="BA143" s="2">
        <f>[1]节奏总纲!BA143</f>
        <v>40.28554255651148</v>
      </c>
      <c r="BB143" s="2">
        <f>[1]节奏总纲!BB143</f>
        <v>41.791434980831518</v>
      </c>
      <c r="BC143" s="2">
        <f>[1]节奏总纲!BC143</f>
        <v>43.729182533222463</v>
      </c>
      <c r="BD143" s="2">
        <f>[1]节奏总纲!BD143</f>
        <v>46.465050858235607</v>
      </c>
      <c r="BE143" s="2">
        <f>[1]节奏总纲!BE143</f>
        <v>51.169550799678412</v>
      </c>
    </row>
    <row r="144" spans="6:57" x14ac:dyDescent="0.15">
      <c r="F144" s="2">
        <f>[1]节奏总纲!F144</f>
        <v>142</v>
      </c>
      <c r="G144" s="2">
        <f>[1]节奏总纲!G144</f>
        <v>18819.273848271412</v>
      </c>
      <c r="N144" s="2">
        <f>[1]节奏总纲!N144</f>
        <v>151</v>
      </c>
      <c r="O144" s="2">
        <f>[1]节奏总纲!O144</f>
        <v>141</v>
      </c>
      <c r="P144" s="2">
        <f>[1]节奏总纲!P144</f>
        <v>17558.936410194601</v>
      </c>
      <c r="Q144" s="2">
        <f>[1]节奏总纲!Q144</f>
        <v>14839.057160255457</v>
      </c>
      <c r="R144" s="2">
        <f>[1]节奏总纲!R144</f>
        <v>11789.069905804656</v>
      </c>
      <c r="S144" s="2">
        <f>[1]节奏总纲!S144</f>
        <v>8380.8803485858825</v>
      </c>
      <c r="T144" s="2">
        <f>[1]节奏总纲!T144</f>
        <v>4489.820040086759</v>
      </c>
      <c r="V144" s="2">
        <f>[1]节奏总纲!V144</f>
        <v>141</v>
      </c>
      <c r="W144" s="2">
        <f>[1]节奏总纲!W144</f>
        <v>1175.9364101946012</v>
      </c>
      <c r="X144" s="2">
        <f>[1]节奏总纲!X144</f>
        <v>957.74126025545593</v>
      </c>
      <c r="Y144" s="2">
        <f>[1]节奏总纲!Y144</f>
        <v>751.84280580465565</v>
      </c>
      <c r="Z144" s="2">
        <f>[1]节奏总纲!Z144</f>
        <v>553.08294858588215</v>
      </c>
      <c r="AA144" s="2">
        <f>[1]节奏总纲!AA144</f>
        <v>297.41034008675888</v>
      </c>
      <c r="AC144" s="2">
        <v>141</v>
      </c>
      <c r="AD144" s="2">
        <f>[1]节奏总纲!AD144</f>
        <v>71.488808450176208</v>
      </c>
      <c r="AE144" s="2">
        <f>[1]节奏总纲!AE144</f>
        <v>73.572850073134703</v>
      </c>
      <c r="AF144" s="2">
        <f>[1]节奏总纲!AF144</f>
        <v>76.447626306407713</v>
      </c>
      <c r="AG144" s="2">
        <f>[1]节奏总纲!AG144</f>
        <v>81.023848662825003</v>
      </c>
      <c r="AH144" s="2">
        <f>[1]节奏总纲!AH144</f>
        <v>90.267666537059071</v>
      </c>
      <c r="AZ144" s="2">
        <v>141</v>
      </c>
      <c r="BA144" s="2">
        <f>[1]节奏总纲!BA144</f>
        <v>40.332161749411313</v>
      </c>
      <c r="BB144" s="2">
        <f>[1]节奏总纲!BB144</f>
        <v>41.841717749696201</v>
      </c>
      <c r="BC144" s="2">
        <f>[1]节奏总纲!BC144</f>
        <v>43.77911147780199</v>
      </c>
      <c r="BD144" s="2">
        <f>[1]节奏总纲!BD144</f>
        <v>46.513210965282425</v>
      </c>
      <c r="BE144" s="2">
        <f>[1]节奏总纲!BE144</f>
        <v>51.215762335516104</v>
      </c>
    </row>
    <row r="145" spans="6:57" x14ac:dyDescent="0.15">
      <c r="F145" s="2">
        <f>[1]节奏总纲!F145</f>
        <v>143</v>
      </c>
      <c r="G145" s="2">
        <f>[1]节奏总纲!G145</f>
        <v>20170.070068243116</v>
      </c>
      <c r="N145" s="2">
        <f>[1]节奏总纲!N145</f>
        <v>152</v>
      </c>
      <c r="O145" s="2">
        <f>[1]节奏总纲!O145</f>
        <v>142</v>
      </c>
      <c r="P145" s="2">
        <f>[1]节奏总纲!P145</f>
        <v>18819.273848271412</v>
      </c>
      <c r="Q145" s="2">
        <f>[1]节奏总纲!Q145</f>
        <v>15904.16832917417</v>
      </c>
      <c r="R145" s="2">
        <f>[1]节奏总纲!R145</f>
        <v>12667.253227271489</v>
      </c>
      <c r="S145" s="2">
        <f>[1]节奏总纲!S145</f>
        <v>9003.140609013044</v>
      </c>
      <c r="T145" s="2">
        <f>[1]节奏总纲!T145</f>
        <v>4823.3798873119622</v>
      </c>
      <c r="V145" s="2">
        <f>[1]节奏总纲!V145</f>
        <v>142</v>
      </c>
      <c r="W145" s="2">
        <f>[1]节奏总纲!W145</f>
        <v>1260.3374380768109</v>
      </c>
      <c r="X145" s="2">
        <f>[1]节奏总纲!X145</f>
        <v>1065.1111689187128</v>
      </c>
      <c r="Y145" s="2">
        <f>[1]节奏总纲!Y145</f>
        <v>878.18332146683315</v>
      </c>
      <c r="Z145" s="2">
        <f>[1]节奏总纲!Z145</f>
        <v>622.26026042716148</v>
      </c>
      <c r="AA145" s="2">
        <f>[1]节奏总纲!AA145</f>
        <v>333.55984722520316</v>
      </c>
      <c r="AC145" s="2">
        <v>142</v>
      </c>
      <c r="AD145" s="2">
        <f>[1]节奏总纲!AD145</f>
        <v>71.590368553155713</v>
      </c>
      <c r="AE145" s="2">
        <f>[1]节奏总纲!AE145</f>
        <v>73.675437692703994</v>
      </c>
      <c r="AF145" s="2">
        <f>[1]节奏总纲!AF145</f>
        <v>76.547480259246996</v>
      </c>
      <c r="AG145" s="2">
        <f>[1]节奏总纲!AG145</f>
        <v>81.123332456233015</v>
      </c>
      <c r="AH145" s="2">
        <f>[1]节奏总纲!AH145</f>
        <v>90.373925583132547</v>
      </c>
      <c r="AZ145" s="2">
        <v>142</v>
      </c>
      <c r="BA145" s="2">
        <f>[1]节奏总纲!BA145</f>
        <v>40.378780942311145</v>
      </c>
      <c r="BB145" s="2">
        <f>[1]节奏总纲!BB145</f>
        <v>41.892000518560877</v>
      </c>
      <c r="BC145" s="2">
        <f>[1]节奏总纲!BC145</f>
        <v>43.829040422381524</v>
      </c>
      <c r="BD145" s="2">
        <f>[1]节奏总纲!BD145</f>
        <v>46.561371072329244</v>
      </c>
      <c r="BE145" s="2">
        <f>[1]节奏总纲!BE145</f>
        <v>51.261973871353796</v>
      </c>
    </row>
    <row r="146" spans="6:57" x14ac:dyDescent="0.15">
      <c r="F146" s="2">
        <f>[1]节奏总纲!F146</f>
        <v>144</v>
      </c>
      <c r="G146" s="2">
        <f>[1]节奏总纲!G146</f>
        <v>21617.817610103088</v>
      </c>
      <c r="N146" s="2">
        <f>[1]节奏总纲!N146</f>
        <v>153</v>
      </c>
      <c r="O146" s="2">
        <f>[1]节奏总纲!O146</f>
        <v>143</v>
      </c>
      <c r="P146" s="2">
        <f>[1]节奏总纲!P146</f>
        <v>20170.070068243116</v>
      </c>
      <c r="Q146" s="2">
        <f>[1]节奏总纲!Q146</f>
        <v>17065.896284740498</v>
      </c>
      <c r="R146" s="2">
        <f>[1]节奏总纲!R146</f>
        <v>13594.62722599586</v>
      </c>
      <c r="S146" s="2">
        <f>[1]节奏总纲!S146</f>
        <v>9669.5315907157492</v>
      </c>
      <c r="T146" s="2">
        <f>[1]节奏总纲!T146</f>
        <v>5185.7250145453054</v>
      </c>
      <c r="V146" s="2">
        <f>[1]节奏总纲!V146</f>
        <v>143</v>
      </c>
      <c r="W146" s="2">
        <f>[1]节奏总纲!W146</f>
        <v>1350.796219971704</v>
      </c>
      <c r="X146" s="2">
        <f>[1]节奏总纲!X146</f>
        <v>1161.7279555663281</v>
      </c>
      <c r="Y146" s="2">
        <f>[1]节奏总纲!Y146</f>
        <v>927.37399872437163</v>
      </c>
      <c r="Z146" s="2">
        <f>[1]节奏总纲!Z146</f>
        <v>666.39098170270518</v>
      </c>
      <c r="AA146" s="2">
        <f>[1]节奏总纲!AA146</f>
        <v>362.34512723334319</v>
      </c>
      <c r="AC146" s="2">
        <v>143</v>
      </c>
      <c r="AD146" s="2">
        <f>[1]节奏总纲!AD146</f>
        <v>71.691928656135218</v>
      </c>
      <c r="AE146" s="2">
        <f>[1]节奏总纲!AE146</f>
        <v>73.778025312273286</v>
      </c>
      <c r="AF146" s="2">
        <f>[1]节奏总纲!AF146</f>
        <v>76.647334212086264</v>
      </c>
      <c r="AG146" s="2">
        <f>[1]节奏总纲!AG146</f>
        <v>81.222816249641028</v>
      </c>
      <c r="AH146" s="2">
        <f>[1]节奏总纲!AH146</f>
        <v>90.480184629206022</v>
      </c>
      <c r="AZ146" s="2">
        <v>143</v>
      </c>
      <c r="BA146" s="2">
        <f>[1]节奏总纲!BA146</f>
        <v>40.425400135210978</v>
      </c>
      <c r="BB146" s="2">
        <f>[1]节奏总纲!BB146</f>
        <v>41.94228328742556</v>
      </c>
      <c r="BC146" s="2">
        <f>[1]节奏总纲!BC146</f>
        <v>43.878969366961051</v>
      </c>
      <c r="BD146" s="2">
        <f>[1]节奏总纲!BD146</f>
        <v>46.609531179376063</v>
      </c>
      <c r="BE146" s="2">
        <f>[1]节奏总纲!BE146</f>
        <v>51.308185407191495</v>
      </c>
    </row>
    <row r="147" spans="6:57" x14ac:dyDescent="0.15">
      <c r="F147" s="2">
        <f>[1]节奏总纲!F147</f>
        <v>145</v>
      </c>
      <c r="G147" s="2">
        <f>[1]节奏总纲!G147</f>
        <v>23169.475005920798</v>
      </c>
      <c r="N147" s="2">
        <f>[1]节奏总纲!N147</f>
        <v>154</v>
      </c>
      <c r="O147" s="2">
        <f>[1]节奏总纲!O147</f>
        <v>144</v>
      </c>
      <c r="P147" s="2">
        <f>[1]节奏总纲!P147</f>
        <v>21617.817610103088</v>
      </c>
      <c r="Q147" s="2">
        <f>[1]节奏总纲!Q147</f>
        <v>18290.835479908223</v>
      </c>
      <c r="R147" s="2">
        <f>[1]节奏总纲!R147</f>
        <v>14585.541541536553</v>
      </c>
      <c r="S147" s="2">
        <f>[1]节奏总纲!S147</f>
        <v>10380.876016371503</v>
      </c>
      <c r="T147" s="2">
        <f>[1]节奏总纲!T147</f>
        <v>5547.1319987524521</v>
      </c>
      <c r="V147" s="2">
        <f>[1]节奏总纲!V147</f>
        <v>144</v>
      </c>
      <c r="W147" s="2">
        <f>[1]节奏总纲!W147</f>
        <v>1447.7475418599715</v>
      </c>
      <c r="X147" s="2">
        <f>[1]节奏总纲!X147</f>
        <v>1224.9391951677244</v>
      </c>
      <c r="Y147" s="2">
        <f>[1]节奏总纲!Y147</f>
        <v>990.91431554069277</v>
      </c>
      <c r="Z147" s="2">
        <f>[1]节奏总纲!Z147</f>
        <v>711.34442565575409</v>
      </c>
      <c r="AA147" s="2">
        <f>[1]节奏总纲!AA147</f>
        <v>361.40698420714671</v>
      </c>
      <c r="AC147" s="2">
        <v>144</v>
      </c>
      <c r="AD147" s="2">
        <f>[1]节奏总纲!AD147</f>
        <v>71.793488759114723</v>
      </c>
      <c r="AE147" s="2">
        <f>[1]节奏总纲!AE147</f>
        <v>73.880612931842577</v>
      </c>
      <c r="AF147" s="2">
        <f>[1]节奏总纲!AF147</f>
        <v>76.747188164925547</v>
      </c>
      <c r="AG147" s="2">
        <f>[1]节奏总纲!AG147</f>
        <v>81.322300043049054</v>
      </c>
      <c r="AH147" s="2">
        <f>[1]节奏总纲!AH147</f>
        <v>90.586443675279497</v>
      </c>
      <c r="AZ147" s="2">
        <v>144</v>
      </c>
      <c r="BA147" s="2">
        <f>[1]节奏总纲!BA147</f>
        <v>40.472019328110811</v>
      </c>
      <c r="BB147" s="2">
        <f>[1]节奏总纲!BB147</f>
        <v>41.992566056290244</v>
      </c>
      <c r="BC147" s="2">
        <f>[1]节奏总纲!BC147</f>
        <v>43.928898311540586</v>
      </c>
      <c r="BD147" s="2">
        <f>[1]节奏总纲!BD147</f>
        <v>46.657691286422882</v>
      </c>
      <c r="BE147" s="2">
        <f>[1]节奏总纲!BE147</f>
        <v>51.354396943029187</v>
      </c>
    </row>
    <row r="148" spans="6:57" x14ac:dyDescent="0.15">
      <c r="F148" s="2">
        <f>[1]节奏总纲!F148</f>
        <v>146</v>
      </c>
      <c r="G148" s="2">
        <f>[1]节奏总纲!G148</f>
        <v>24832.50022570635</v>
      </c>
      <c r="N148" s="2">
        <f>[1]节奏总纲!N148</f>
        <v>155</v>
      </c>
      <c r="O148" s="2">
        <f>[1]节奏总纲!O148</f>
        <v>145</v>
      </c>
      <c r="P148" s="2">
        <f>[1]节奏总纲!P148</f>
        <v>23169.475005920798</v>
      </c>
      <c r="Q148" s="2">
        <f>[1]节奏总纲!Q148</f>
        <v>19631.496172516694</v>
      </c>
      <c r="R148" s="2">
        <f>[1]节奏总纲!R148</f>
        <v>15650.9803664995</v>
      </c>
      <c r="S148" s="2">
        <f>[1]节奏总纲!S148</f>
        <v>11105.129370337838</v>
      </c>
      <c r="T148" s="2">
        <f>[1]节奏总纲!T148</f>
        <v>5926.7517065145412</v>
      </c>
      <c r="V148" s="2">
        <f>[1]节奏总纲!V148</f>
        <v>145</v>
      </c>
      <c r="W148" s="2">
        <f>[1]节奏总纲!W148</f>
        <v>1551.6573958177105</v>
      </c>
      <c r="X148" s="2">
        <f>[1]节奏总纲!X148</f>
        <v>1340.6606926084714</v>
      </c>
      <c r="Y148" s="2">
        <f>[1]节奏总纲!Y148</f>
        <v>1065.4388249629465</v>
      </c>
      <c r="Z148" s="2">
        <f>[1]节奏总纲!Z148</f>
        <v>724.25335396633454</v>
      </c>
      <c r="AA148" s="2">
        <f>[1]节奏总纲!AA148</f>
        <v>379.61970776208909</v>
      </c>
      <c r="AC148" s="2">
        <v>145</v>
      </c>
      <c r="AD148" s="2">
        <f>[1]节奏总纲!AD148</f>
        <v>71.895048862094214</v>
      </c>
      <c r="AE148" s="2">
        <f>[1]节奏总纲!AE148</f>
        <v>73.983200551411869</v>
      </c>
      <c r="AF148" s="2">
        <f>[1]节奏总纲!AF148</f>
        <v>76.847042117764815</v>
      </c>
      <c r="AG148" s="2">
        <f>[1]节奏总纲!AG148</f>
        <v>81.421783836457067</v>
      </c>
      <c r="AH148" s="2">
        <f>[1]节奏总纲!AH148</f>
        <v>90.692702721352973</v>
      </c>
      <c r="AZ148" s="2">
        <v>145</v>
      </c>
      <c r="BA148" s="2">
        <f>[1]节奏总纲!BA148</f>
        <v>40.518638521010651</v>
      </c>
      <c r="BB148" s="2">
        <f>[1]节奏总纲!BB148</f>
        <v>42.036975906461073</v>
      </c>
      <c r="BC148" s="2">
        <f>[1]节奏总纲!BC148</f>
        <v>43.978827256120113</v>
      </c>
      <c r="BD148" s="2">
        <f>[1]节奏总纲!BD148</f>
        <v>46.7058513934697</v>
      </c>
      <c r="BE148" s="2">
        <f>[1]节奏总纲!BE148</f>
        <v>51.400608478866879</v>
      </c>
    </row>
    <row r="149" spans="6:57" x14ac:dyDescent="0.15">
      <c r="F149" s="2">
        <f>[1]节奏总纲!F149</f>
        <v>147</v>
      </c>
      <c r="G149" s="2">
        <f>[1]节奏总纲!G149</f>
        <v>26614.886523801088</v>
      </c>
      <c r="N149" s="2">
        <f>[1]节奏总纲!N149</f>
        <v>156</v>
      </c>
      <c r="O149" s="2">
        <f>[1]节奏总纲!O149</f>
        <v>146</v>
      </c>
      <c r="P149" s="2">
        <f>[1]节奏总纲!P149</f>
        <v>24832.50022570635</v>
      </c>
      <c r="Q149" s="2">
        <f>[1]节奏总纲!Q149</f>
        <v>21035.61094119585</v>
      </c>
      <c r="R149" s="2">
        <f>[1]节奏总纲!R149</f>
        <v>16719.722401968087</v>
      </c>
      <c r="S149" s="2">
        <f>[1]节奏总纲!S149</f>
        <v>11847.5858576845</v>
      </c>
      <c r="T149" s="2">
        <f>[1]节奏总纲!T149</f>
        <v>6324.8378074874072</v>
      </c>
      <c r="V149" s="2">
        <f>[1]节奏总纲!V149</f>
        <v>146</v>
      </c>
      <c r="W149" s="2">
        <f>[1]节奏总纲!W149</f>
        <v>1663.0252197855516</v>
      </c>
      <c r="X149" s="2">
        <f>[1]节奏总纲!X149</f>
        <v>1404.1147686791555</v>
      </c>
      <c r="Y149" s="2">
        <f>[1]节奏总纲!Y149</f>
        <v>1068.7420354685873</v>
      </c>
      <c r="Z149" s="2">
        <f>[1]节奏总纲!Z149</f>
        <v>742.45648734666247</v>
      </c>
      <c r="AA149" s="2">
        <f>[1]节奏总纲!AA149</f>
        <v>398.08610097286601</v>
      </c>
      <c r="AC149" s="2">
        <v>146</v>
      </c>
      <c r="AD149" s="2">
        <f>[1]节奏总纲!AD149</f>
        <v>71.996608965073719</v>
      </c>
      <c r="AE149" s="2">
        <f>[1]节奏总纲!AE149</f>
        <v>74.078973000522922</v>
      </c>
      <c r="AF149" s="2">
        <f>[1]节奏总纲!AF149</f>
        <v>76.946896070604097</v>
      </c>
      <c r="AG149" s="2">
        <f>[1]节奏总纲!AG149</f>
        <v>81.521267629865079</v>
      </c>
      <c r="AH149" s="2">
        <f>[1]节奏总纲!AH149</f>
        <v>90.798961767426448</v>
      </c>
      <c r="AZ149" s="2">
        <v>146</v>
      </c>
      <c r="BA149" s="2">
        <f>[1]节奏总纲!BA149</f>
        <v>40.565257713910484</v>
      </c>
      <c r="BB149" s="2">
        <f>[1]节奏总纲!BB149</f>
        <v>42.080366850119908</v>
      </c>
      <c r="BC149" s="2">
        <f>[1]节奏总纲!BC149</f>
        <v>44.024818750237806</v>
      </c>
      <c r="BD149" s="2">
        <f>[1]节奏总纲!BD149</f>
        <v>46.754011500516519</v>
      </c>
      <c r="BE149" s="2">
        <f>[1]节奏总纲!BE149</f>
        <v>51.446820014704571</v>
      </c>
    </row>
    <row r="150" spans="6:57" x14ac:dyDescent="0.15">
      <c r="F150" s="2">
        <f>[1]节奏总纲!F150</f>
        <v>148</v>
      </c>
      <c r="G150" s="2">
        <f>[1]节奏总纲!G150</f>
        <v>28525.200858087381</v>
      </c>
      <c r="N150" s="2">
        <f>[1]节奏总纲!N150</f>
        <v>157</v>
      </c>
      <c r="O150" s="2">
        <f>[1]节奏总纲!O150</f>
        <v>147</v>
      </c>
      <c r="P150" s="2">
        <f>[1]节奏总纲!P150</f>
        <v>26614.886523801088</v>
      </c>
      <c r="Q150" s="2">
        <f>[1]节奏总纲!Q150</f>
        <v>22470.948692045258</v>
      </c>
      <c r="R150" s="2">
        <f>[1]节奏总纲!R150</f>
        <v>17837.296948251489</v>
      </c>
      <c r="S150" s="2">
        <f>[1]节奏总纲!S150</f>
        <v>12631.425144195997</v>
      </c>
      <c r="T150" s="2">
        <f>[1]节奏总纲!T150</f>
        <v>6754.8581997407164</v>
      </c>
      <c r="V150" s="2">
        <f>[1]节奏总纲!V150</f>
        <v>147</v>
      </c>
      <c r="W150" s="2">
        <f>[1]节奏总纲!W150</f>
        <v>1782.3862980947379</v>
      </c>
      <c r="X150" s="2">
        <f>[1]节奏总纲!X150</f>
        <v>1435.3377508494086</v>
      </c>
      <c r="Y150" s="2">
        <f>[1]节奏总纲!Y150</f>
        <v>1117.574546283402</v>
      </c>
      <c r="Z150" s="2">
        <f>[1]节奏总纲!Z150</f>
        <v>783.83928651149654</v>
      </c>
      <c r="AA150" s="2">
        <f>[1]节奏总纲!AA150</f>
        <v>430.02039225330918</v>
      </c>
      <c r="AC150" s="2">
        <v>147</v>
      </c>
      <c r="AD150" s="2">
        <f>[1]节奏总纲!AD150</f>
        <v>72.091594979242075</v>
      </c>
      <c r="AE150" s="2">
        <f>[1]节奏总纲!AE150</f>
        <v>74.173410870467364</v>
      </c>
      <c r="AF150" s="2">
        <f>[1]节奏总纲!AF150</f>
        <v>77.043751281705866</v>
      </c>
      <c r="AG150" s="2">
        <f>[1]节奏总纲!AG150</f>
        <v>81.620751423273092</v>
      </c>
      <c r="AH150" s="2">
        <f>[1]节奏总纲!AH150</f>
        <v>90.905220813499923</v>
      </c>
      <c r="AZ150" s="2">
        <v>147</v>
      </c>
      <c r="BA150" s="2">
        <f>[1]节奏总纲!BA150</f>
        <v>40.611876906810316</v>
      </c>
      <c r="BB150" s="2">
        <f>[1]节奏总纲!BB150</f>
        <v>42.123757793778736</v>
      </c>
      <c r="BC150" s="2">
        <f>[1]节奏总纲!BC150</f>
        <v>44.067911160744309</v>
      </c>
      <c r="BD150" s="2">
        <f>[1]节奏总纲!BD150</f>
        <v>46.802171607563338</v>
      </c>
      <c r="BE150" s="2">
        <f>[1]节奏总纲!BE150</f>
        <v>51.493031550542263</v>
      </c>
    </row>
    <row r="151" spans="6:57" x14ac:dyDescent="0.15">
      <c r="F151" s="2">
        <f>[1]节奏总纲!F151</f>
        <v>149</v>
      </c>
      <c r="G151" s="2">
        <f>[1]节奏总纲!G151</f>
        <v>30572.62506667812</v>
      </c>
      <c r="N151" s="2">
        <f>[1]节奏总纲!N151</f>
        <v>158</v>
      </c>
      <c r="O151" s="2">
        <f>[1]节奏总纲!O151</f>
        <v>148</v>
      </c>
      <c r="P151" s="2">
        <f>[1]节奏总纲!P151</f>
        <v>28525.200858087381</v>
      </c>
      <c r="Q151" s="2">
        <f>[1]节奏总纲!Q151</f>
        <v>24083.827084483179</v>
      </c>
      <c r="R151" s="2">
        <f>[1]节奏总纲!R151</f>
        <v>19128.999695433398</v>
      </c>
      <c r="S151" s="2">
        <f>[1]节奏总纲!S151</f>
        <v>13566.58552810636</v>
      </c>
      <c r="T151" s="2">
        <f>[1]节奏总纲!T151</f>
        <v>7242.5484978683862</v>
      </c>
      <c r="V151" s="2">
        <f>[1]节奏总纲!V151</f>
        <v>148</v>
      </c>
      <c r="W151" s="2">
        <f>[1]节奏总纲!W151</f>
        <v>1910.3143342862932</v>
      </c>
      <c r="X151" s="2">
        <f>[1]节奏总纲!X151</f>
        <v>1612.8783924379204</v>
      </c>
      <c r="Y151" s="2">
        <f>[1]节奏总纲!Y151</f>
        <v>1291.7027471819092</v>
      </c>
      <c r="Z151" s="2">
        <f>[1]节奏总纲!Z151</f>
        <v>935.16038391036273</v>
      </c>
      <c r="AA151" s="2">
        <f>[1]节奏总纲!AA151</f>
        <v>487.69029812766985</v>
      </c>
      <c r="AC151" s="2">
        <v>148</v>
      </c>
      <c r="AD151" s="2">
        <f>[1]节奏总纲!AD151</f>
        <v>72.186353905945822</v>
      </c>
      <c r="AE151" s="2">
        <f>[1]节奏总纲!AE151</f>
        <v>74.267848740411821</v>
      </c>
      <c r="AF151" s="2">
        <f>[1]节奏总纲!AF151</f>
        <v>77.137200185007629</v>
      </c>
      <c r="AG151" s="2">
        <f>[1]节奏总纲!AG151</f>
        <v>81.720235216681118</v>
      </c>
      <c r="AH151" s="2">
        <f>[1]节奏总纲!AH151</f>
        <v>91.011076811620597</v>
      </c>
      <c r="AZ151" s="2">
        <v>148</v>
      </c>
      <c r="BA151" s="2">
        <f>[1]节奏总纲!BA151</f>
        <v>40.658496099710149</v>
      </c>
      <c r="BB151" s="2">
        <f>[1]节奏总纲!BB151</f>
        <v>42.167148737437564</v>
      </c>
      <c r="BC151" s="2">
        <f>[1]节奏总纲!BC151</f>
        <v>44.111003571250812</v>
      </c>
      <c r="BD151" s="2">
        <f>[1]节奏总纲!BD151</f>
        <v>46.850331714610157</v>
      </c>
      <c r="BE151" s="2">
        <f>[1]节奏总纲!BE151</f>
        <v>51.539243086379955</v>
      </c>
    </row>
    <row r="152" spans="6:57" x14ac:dyDescent="0.15">
      <c r="F152" s="2">
        <f>[1]节奏总纲!F152</f>
        <v>150</v>
      </c>
      <c r="G152" s="2">
        <f>[1]节奏总纲!G152</f>
        <v>32767</v>
      </c>
      <c r="N152" s="2">
        <f>[1]节奏总纲!N152</f>
        <v>159</v>
      </c>
      <c r="O152" s="2">
        <f>[1]节奏总纲!O152</f>
        <v>149</v>
      </c>
      <c r="P152" s="2">
        <f>[1]节奏总纲!P152</f>
        <v>30572.62506667812</v>
      </c>
      <c r="Q152" s="2">
        <f>[1]节奏总纲!Q152</f>
        <v>25818.581868809673</v>
      </c>
      <c r="R152" s="2">
        <f>[1]节奏总纲!R152</f>
        <v>20520.345944754354</v>
      </c>
      <c r="S152" s="2">
        <f>[1]节奏总纲!S152</f>
        <v>14549.512269232117</v>
      </c>
      <c r="T152" s="2">
        <f>[1]节奏总纲!T152</f>
        <v>7768.50402944291</v>
      </c>
      <c r="V152" s="2">
        <f>[1]节奏总纲!V152</f>
        <v>149</v>
      </c>
      <c r="W152" s="2">
        <f>[1]节奏总纲!W152</f>
        <v>2047.424208590739</v>
      </c>
      <c r="X152" s="2">
        <f>[1]节奏总纲!X152</f>
        <v>1734.7547843264947</v>
      </c>
      <c r="Y152" s="2">
        <f>[1]节奏总纲!Y152</f>
        <v>1391.3462493209554</v>
      </c>
      <c r="Z152" s="2">
        <f>[1]节奏总纲!Z152</f>
        <v>982.92674112575696</v>
      </c>
      <c r="AA152" s="2">
        <f>[1]节奏总纲!AA152</f>
        <v>525.95553157452377</v>
      </c>
      <c r="AC152" s="2">
        <v>149</v>
      </c>
      <c r="AD152" s="2">
        <f>[1]节奏总纲!AD152</f>
        <v>72.281112832649583</v>
      </c>
      <c r="AE152" s="2">
        <f>[1]节奏总纲!AE152</f>
        <v>74.362286610356264</v>
      </c>
      <c r="AF152" s="2">
        <f>[1]节奏总纲!AF152</f>
        <v>77.230649088309391</v>
      </c>
      <c r="AG152" s="2">
        <f>[1]节奏总纲!AG152</f>
        <v>81.819719010089131</v>
      </c>
      <c r="AH152" s="2">
        <f>[1]节奏总纲!AH152</f>
        <v>91.113605194377854</v>
      </c>
      <c r="AZ152" s="2">
        <v>149</v>
      </c>
      <c r="BA152" s="2">
        <f>[1]节奏总纲!BA152</f>
        <v>40.705115292609982</v>
      </c>
      <c r="BB152" s="2">
        <f>[1]节奏总纲!BB152</f>
        <v>42.2105396810964</v>
      </c>
      <c r="BC152" s="2">
        <f>[1]节奏总纲!BC152</f>
        <v>44.154095981757315</v>
      </c>
      <c r="BD152" s="2">
        <f>[1]节奏总纲!BD152</f>
        <v>46.898491821656968</v>
      </c>
      <c r="BE152" s="2">
        <f>[1]节奏总纲!BE152</f>
        <v>51.585454622217647</v>
      </c>
    </row>
    <row r="153" spans="6:57" x14ac:dyDescent="0.15">
      <c r="F153" s="2">
        <f>[1]节奏总纲!F153</f>
        <v>151</v>
      </c>
      <c r="G153" s="2">
        <f>[1]节奏总纲!G153</f>
        <v>35118.87282038921</v>
      </c>
      <c r="N153" s="2">
        <f>[1]节奏总纲!N153</f>
        <v>160</v>
      </c>
      <c r="O153" s="2">
        <f>[1]节奏总纲!O153</f>
        <v>150</v>
      </c>
      <c r="P153" s="2">
        <f>[1]节奏总纲!P153</f>
        <v>32767</v>
      </c>
      <c r="Q153" s="2">
        <f>[1]节奏总纲!Q153</f>
        <v>27671.731500000002</v>
      </c>
      <c r="R153" s="2">
        <f>[1]节奏总纲!R153</f>
        <v>21996.487099999998</v>
      </c>
      <c r="S153" s="2">
        <f>[1]节奏总纲!S153</f>
        <v>15603.645400000001</v>
      </c>
      <c r="T153" s="2">
        <f>[1]节奏总纲!T153</f>
        <v>8355.5850000000009</v>
      </c>
      <c r="V153" s="2">
        <f>[1]节奏总纲!V153</f>
        <v>150</v>
      </c>
      <c r="W153" s="2">
        <f>[1]节奏总纲!W153</f>
        <v>2194.3749333218802</v>
      </c>
      <c r="X153" s="2">
        <f>[1]节奏总纲!X153</f>
        <v>1853.1496311903284</v>
      </c>
      <c r="Y153" s="2">
        <f>[1]节奏总纲!Y153</f>
        <v>1476.1411552456448</v>
      </c>
      <c r="Z153" s="2">
        <f>[1]节奏总纲!Z153</f>
        <v>1054.1331307678847</v>
      </c>
      <c r="AA153" s="2">
        <f>[1]节奏总纲!AA153</f>
        <v>587.08097055709095</v>
      </c>
      <c r="AC153" s="2">
        <v>150</v>
      </c>
      <c r="AD153" s="2">
        <f>[1]节奏总纲!AD153</f>
        <v>72.375871759353331</v>
      </c>
      <c r="AE153" s="2">
        <f>[1]节奏总纲!AE153</f>
        <v>74.456724480300707</v>
      </c>
      <c r="AF153" s="2">
        <f>[1]节奏总纲!AF153</f>
        <v>77.324097991611154</v>
      </c>
      <c r="AG153" s="2">
        <f>[1]节奏总纲!AG153</f>
        <v>81.919202803497143</v>
      </c>
      <c r="AH153" s="2">
        <f>[1]节奏总纲!AH153</f>
        <v>91.216133577135096</v>
      </c>
      <c r="AZ153" s="2">
        <v>150</v>
      </c>
      <c r="BA153" s="2">
        <f>[1]节奏总纲!BA153</f>
        <v>40.751734485509814</v>
      </c>
      <c r="BB153" s="2">
        <f>[1]节奏总纲!BB153</f>
        <v>42.253930624755228</v>
      </c>
      <c r="BC153" s="2">
        <f>[1]节奏总纲!BC153</f>
        <v>44.197188392263818</v>
      </c>
      <c r="BD153" s="2">
        <f>[1]节奏总纲!BD153</f>
        <v>46.946651928703787</v>
      </c>
      <c r="BE153" s="2">
        <f>[1]节奏总纲!BE153</f>
        <v>51.631666158055346</v>
      </c>
    </row>
    <row r="154" spans="6:57" x14ac:dyDescent="0.15">
      <c r="F154" s="2">
        <f>[1]节奏总纲!F154</f>
        <v>152</v>
      </c>
      <c r="G154" s="2">
        <f>[1]节奏总纲!G154</f>
        <v>37639.547696542824</v>
      </c>
      <c r="N154" s="2">
        <f>[1]节奏总纲!N154</f>
        <v>161</v>
      </c>
      <c r="O154" s="2">
        <f>[1]节奏总纲!O154</f>
        <v>151</v>
      </c>
      <c r="P154" s="2">
        <f>[1]节奏总纲!P154</f>
        <v>35118.87282038921</v>
      </c>
      <c r="Q154" s="2">
        <f>[1]节奏总纲!Q154</f>
        <v>29671.935645946844</v>
      </c>
      <c r="R154" s="2">
        <f>[1]节奏总纲!R154</f>
        <v>23592.858760737468</v>
      </c>
      <c r="S154" s="2">
        <f>[1]节奏总纲!S154</f>
        <v>16804.380644556237</v>
      </c>
      <c r="T154" s="2">
        <f>[1]节奏总纲!T154</f>
        <v>9095.7880604808051</v>
      </c>
      <c r="V154" s="2">
        <f>[1]节奏总纲!V154</f>
        <v>151</v>
      </c>
      <c r="W154" s="2">
        <f>[1]节奏总纲!W154</f>
        <v>2351.8728203892097</v>
      </c>
      <c r="X154" s="2">
        <f>[1]节奏总纲!X154</f>
        <v>2000.2041459468419</v>
      </c>
      <c r="Y154" s="2">
        <f>[1]节奏总纲!Y154</f>
        <v>1596.3716607374699</v>
      </c>
      <c r="Z154" s="2">
        <f>[1]节奏总纲!Z154</f>
        <v>1200.7352445562356</v>
      </c>
      <c r="AA154" s="2">
        <f>[1]节奏总纲!AA154</f>
        <v>740.2030604808042</v>
      </c>
      <c r="AC154" s="2">
        <v>151</v>
      </c>
      <c r="AD154" s="2">
        <f>[1]节奏总纲!AD154</f>
        <v>72.470630686057078</v>
      </c>
      <c r="AE154" s="2">
        <f>[1]节奏总纲!AE154</f>
        <v>74.551162350245164</v>
      </c>
      <c r="AF154" s="2">
        <f>[1]节奏总纲!AF154</f>
        <v>77.417546894912917</v>
      </c>
      <c r="AG154" s="2">
        <f>[1]节奏总纲!AG154</f>
        <v>82.01744549958407</v>
      </c>
      <c r="AH154" s="2">
        <f>[1]节奏总纲!AH154</f>
        <v>91.318661959892353</v>
      </c>
      <c r="AZ154" s="2">
        <v>151</v>
      </c>
      <c r="BA154" s="2">
        <f>[1]节奏总纲!BA154</f>
        <v>40.798353678409647</v>
      </c>
      <c r="BB154" s="2">
        <f>[1]节奏总纲!BB154</f>
        <v>42.297321568414056</v>
      </c>
      <c r="BC154" s="2">
        <f>[1]节奏总纲!BC154</f>
        <v>44.240280802770329</v>
      </c>
      <c r="BD154" s="2">
        <f>[1]节奏总纲!BD154</f>
        <v>46.994812035750606</v>
      </c>
      <c r="BE154" s="2">
        <f>[1]节奏总纲!BE154</f>
        <v>51.677877693893038</v>
      </c>
    </row>
    <row r="155" spans="6:57" x14ac:dyDescent="0.15">
      <c r="F155" s="2">
        <f>[1]节奏总纲!F155</f>
        <v>153</v>
      </c>
      <c r="G155" s="2">
        <f>[1]节奏总纲!G155</f>
        <v>40341.140136486232</v>
      </c>
      <c r="N155" s="2">
        <f>[1]节奏总纲!N155</f>
        <v>162</v>
      </c>
      <c r="O155" s="2">
        <f>[1]节奏总纲!O155</f>
        <v>152</v>
      </c>
      <c r="P155" s="2">
        <f>[1]节奏总纲!P155</f>
        <v>37639.547696542824</v>
      </c>
      <c r="Q155" s="2">
        <f>[1]节奏总纲!Q155</f>
        <v>31794.125939269725</v>
      </c>
      <c r="R155" s="2">
        <f>[1]节奏总纲!R155</f>
        <v>25425.514469014677</v>
      </c>
      <c r="S155" s="2">
        <f>[1]节奏总纲!S155</f>
        <v>18255.180632823271</v>
      </c>
      <c r="T155" s="2">
        <f>[1]节奏总纲!T155</f>
        <v>14114.830386203559</v>
      </c>
      <c r="V155" s="2">
        <f>[1]节奏总纲!V155</f>
        <v>152</v>
      </c>
      <c r="W155" s="2">
        <f>[1]节奏总纲!W155</f>
        <v>2520.6748761536146</v>
      </c>
      <c r="X155" s="2">
        <f>[1]节奏总纲!X155</f>
        <v>2122.1902933228812</v>
      </c>
      <c r="Y155" s="2">
        <f>[1]节奏总纲!Y155</f>
        <v>1832.6557082772088</v>
      </c>
      <c r="Z155" s="2">
        <f>[1]节奏总纲!Z155</f>
        <v>1450.7999882670338</v>
      </c>
      <c r="AA155" s="2">
        <f>[1]节奏总纲!AA155</f>
        <v>5019.042325722754</v>
      </c>
      <c r="AC155" s="2">
        <v>152</v>
      </c>
      <c r="AD155" s="2">
        <f>[1]节奏总纲!AD155</f>
        <v>72.565389612760825</v>
      </c>
      <c r="AE155" s="2">
        <f>[1]节奏总纲!AE155</f>
        <v>74.645600220189607</v>
      </c>
      <c r="AF155" s="2">
        <f>[1]节奏总纲!AF155</f>
        <v>77.51099579821468</v>
      </c>
      <c r="AG155" s="2">
        <f>[1]节奏总纲!AG155</f>
        <v>82.110321933176039</v>
      </c>
      <c r="AH155" s="2">
        <f>[1]节奏总纲!AH155</f>
        <v>91.421190342649595</v>
      </c>
      <c r="AZ155" s="2">
        <v>152</v>
      </c>
      <c r="BA155" s="2">
        <f>[1]节奏总纲!BA155</f>
        <v>40.84497287130948</v>
      </c>
      <c r="BB155" s="2">
        <f>[1]节奏总纲!BB155</f>
        <v>42.340712512072891</v>
      </c>
      <c r="BC155" s="2">
        <f>[1]节奏总纲!BC155</f>
        <v>44.283373213276832</v>
      </c>
      <c r="BD155" s="2">
        <f>[1]节奏总纲!BD155</f>
        <v>47.037096473408994</v>
      </c>
      <c r="BE155" s="2">
        <f>[1]节奏总纲!BE155</f>
        <v>51.72408922973073</v>
      </c>
    </row>
    <row r="156" spans="6:57" x14ac:dyDescent="0.15">
      <c r="F156" s="2">
        <f>[1]节奏总纲!F156</f>
        <v>154</v>
      </c>
      <c r="G156" s="2">
        <f>[1]节奏总纲!G156</f>
        <v>43236.635220206183</v>
      </c>
      <c r="N156" s="2">
        <f>[1]节奏总纲!N156</f>
        <v>163</v>
      </c>
      <c r="O156" s="2">
        <f>[1]节奏总纲!O156</f>
        <v>153</v>
      </c>
      <c r="P156" s="2">
        <f>[1]节奏总纲!P156</f>
        <v>40341.140136486232</v>
      </c>
      <c r="Q156" s="2">
        <f>[1]节奏总纲!Q156</f>
        <v>34330.31025614978</v>
      </c>
      <c r="R156" s="2">
        <f>[1]节奏总纲!R156</f>
        <v>27552.998713220099</v>
      </c>
      <c r="S156" s="2">
        <f>[1]节奏总纲!S156</f>
        <v>24204.684081891737</v>
      </c>
      <c r="T156" s="2">
        <f>[1]节奏总纲!T156</f>
        <v>24204.684081891737</v>
      </c>
      <c r="V156" s="2">
        <f>[1]节奏总纲!V156</f>
        <v>153</v>
      </c>
      <c r="W156" s="2">
        <f>[1]节奏总纲!W156</f>
        <v>2701.592439943408</v>
      </c>
      <c r="X156" s="2">
        <f>[1]节奏总纲!X156</f>
        <v>2536.1843168800551</v>
      </c>
      <c r="Y156" s="2">
        <f>[1]节奏总纲!Y156</f>
        <v>2127.4842442054214</v>
      </c>
      <c r="Z156" s="2">
        <f>[1]节奏总纲!Z156</f>
        <v>5949.5034490684666</v>
      </c>
      <c r="AA156" s="2">
        <f>[1]节奏总纲!AA156</f>
        <v>10089.853695688178</v>
      </c>
      <c r="AC156" s="2">
        <v>153</v>
      </c>
      <c r="AD156" s="2">
        <f>[1]节奏总纲!AD156</f>
        <v>72.660148539464572</v>
      </c>
      <c r="AE156" s="2">
        <f>[1]节奏总纲!AE156</f>
        <v>74.74003809013405</v>
      </c>
      <c r="AF156" s="2">
        <f>[1]节奏总纲!AF156</f>
        <v>77.604444701516456</v>
      </c>
      <c r="AG156" s="2">
        <f>[1]节奏总纲!AG156</f>
        <v>82.203198366767992</v>
      </c>
      <c r="AH156" s="2">
        <f>[1]节奏总纲!AH156</f>
        <v>91.523718725406852</v>
      </c>
      <c r="AZ156" s="2">
        <v>153</v>
      </c>
      <c r="BA156" s="2">
        <f>[1]节奏总纲!BA156</f>
        <v>40.891592064209313</v>
      </c>
      <c r="BB156" s="2">
        <f>[1]节奏总纲!BB156</f>
        <v>42.384103455731719</v>
      </c>
      <c r="BC156" s="2">
        <f>[1]节奏总纲!BC156</f>
        <v>44.326465623783335</v>
      </c>
      <c r="BD156" s="2">
        <f>[1]节奏总纲!BD156</f>
        <v>47.078671550054786</v>
      </c>
      <c r="BE156" s="2">
        <f>[1]节奏总纲!BE156</f>
        <v>51.770300765568422</v>
      </c>
    </row>
    <row r="157" spans="6:57" x14ac:dyDescent="0.15">
      <c r="F157" s="2">
        <f>[1]节奏总纲!F157</f>
        <v>155</v>
      </c>
      <c r="G157" s="2">
        <f>[1]节奏总纲!G157</f>
        <v>46339.950011841604</v>
      </c>
      <c r="N157" s="2">
        <f>[1]节奏总纲!N157</f>
        <v>164</v>
      </c>
      <c r="O157" s="2">
        <f>[1]节奏总纲!O157</f>
        <v>154</v>
      </c>
      <c r="P157" s="2">
        <f>[1]节奏总纲!P157</f>
        <v>43236.635220206183</v>
      </c>
      <c r="Q157" s="2">
        <f>[1]节奏总纲!Q157</f>
        <v>36967.323113276288</v>
      </c>
      <c r="R157" s="2">
        <f>[1]节奏总纲!R157</f>
        <v>33940.758647861854</v>
      </c>
      <c r="S157" s="2">
        <f>[1]节奏总纲!S157</f>
        <v>34156.941823962887</v>
      </c>
      <c r="T157" s="2">
        <f>[1]节奏总纲!T157</f>
        <v>34156.941823962887</v>
      </c>
      <c r="V157" s="2">
        <f>[1]节奏总纲!V157</f>
        <v>154</v>
      </c>
      <c r="W157" s="2">
        <f>[1]节奏总纲!W157</f>
        <v>2895.4950837199503</v>
      </c>
      <c r="X157" s="2">
        <f>[1]节奏总纲!X157</f>
        <v>2637.0128571265086</v>
      </c>
      <c r="Y157" s="2">
        <f>[1]节奏总纲!Y157</f>
        <v>6387.7599346417555</v>
      </c>
      <c r="Z157" s="2">
        <f>[1]节奏总纲!Z157</f>
        <v>9952.2577420711496</v>
      </c>
      <c r="AA157" s="2">
        <f>[1]节奏总纲!AA157</f>
        <v>9952.2577420711496</v>
      </c>
      <c r="AC157" s="2">
        <v>154</v>
      </c>
      <c r="AD157" s="2">
        <f>[1]节奏总纲!AD157</f>
        <v>72.754907466168333</v>
      </c>
      <c r="AE157" s="2">
        <f>[1]节奏总纲!AE157</f>
        <v>74.834475960078507</v>
      </c>
      <c r="AF157" s="2">
        <f>[1]节奏总纲!AF157</f>
        <v>77.697893604818219</v>
      </c>
      <c r="AG157" s="2">
        <f>[1]节奏总纲!AG157</f>
        <v>82.29607480035996</v>
      </c>
      <c r="AH157" s="2">
        <f>[1]节奏总纲!AH157</f>
        <v>91.626247108164094</v>
      </c>
      <c r="AZ157" s="2">
        <v>154</v>
      </c>
      <c r="BA157" s="2">
        <f>[1]节奏总纲!BA157</f>
        <v>40.938211257109145</v>
      </c>
      <c r="BB157" s="2">
        <f>[1]节奏总纲!BB157</f>
        <v>42.427494399390554</v>
      </c>
      <c r="BC157" s="2">
        <f>[1]节奏总纲!BC157</f>
        <v>44.369558034289838</v>
      </c>
      <c r="BD157" s="2">
        <f>[1]节奏总纲!BD157</f>
        <v>47.12024662670057</v>
      </c>
      <c r="BE157" s="2">
        <f>[1]节奏总纲!BE157</f>
        <v>51.816512301406114</v>
      </c>
    </row>
    <row r="158" spans="6:57" x14ac:dyDescent="0.15">
      <c r="F158" s="2">
        <f>[1]节奏总纲!F158</f>
        <v>156</v>
      </c>
      <c r="G158" s="2">
        <f>[1]节奏总纲!G158</f>
        <v>49666.000451412707</v>
      </c>
      <c r="N158" s="2">
        <f>[1]节奏总纲!N158</f>
        <v>165</v>
      </c>
      <c r="O158" s="2">
        <f>[1]节奏总纲!O158</f>
        <v>155</v>
      </c>
      <c r="P158" s="2">
        <f>[1]节奏总纲!P158</f>
        <v>46339.950011841604</v>
      </c>
      <c r="Q158" s="2">
        <f>[1]节奏总纲!Q158</f>
        <v>44078.560451263736</v>
      </c>
      <c r="R158" s="2">
        <f>[1]节奏总纲!R158</f>
        <v>44402.940101346627</v>
      </c>
      <c r="S158" s="2">
        <f>[1]节奏总纲!S158</f>
        <v>44402.940101346627</v>
      </c>
      <c r="T158" s="2">
        <f>[1]节奏总纲!T158</f>
        <v>44541.959951382152</v>
      </c>
      <c r="V158" s="2">
        <f>[1]节奏总纲!V158</f>
        <v>155</v>
      </c>
      <c r="W158" s="2">
        <f>[1]节奏总纲!W158</f>
        <v>3103.314791635421</v>
      </c>
      <c r="X158" s="2">
        <f>[1]节奏总纲!X158</f>
        <v>7111.237337987448</v>
      </c>
      <c r="Y158" s="2">
        <f>[1]节奏总纲!Y158</f>
        <v>10462.181453484773</v>
      </c>
      <c r="Z158" s="2">
        <f>[1]节奏总纲!Z158</f>
        <v>10245.99827738374</v>
      </c>
      <c r="AA158" s="2">
        <f>[1]节奏总纲!AA158</f>
        <v>10385.018127419266</v>
      </c>
      <c r="AC158" s="2">
        <v>155</v>
      </c>
      <c r="AD158" s="2">
        <f>[1]节奏总纲!AD158</f>
        <v>72.849666392872081</v>
      </c>
      <c r="AE158" s="2">
        <f>[1]节奏总纲!AE158</f>
        <v>74.92891383002295</v>
      </c>
      <c r="AF158" s="2">
        <f>[1]节奏总纲!AF158</f>
        <v>77.791342508119982</v>
      </c>
      <c r="AG158" s="2">
        <f>[1]节奏总纲!AG158</f>
        <v>82.388951233951914</v>
      </c>
      <c r="AH158" s="2">
        <f>[1]节奏总纲!AH158</f>
        <v>91.72877549092135</v>
      </c>
      <c r="AZ158" s="2">
        <v>155</v>
      </c>
      <c r="BA158" s="2">
        <f>[1]节奏总纲!BA158</f>
        <v>40.984830450008985</v>
      </c>
      <c r="BB158" s="2">
        <f>[1]节奏总纲!BB158</f>
        <v>42.470885343049382</v>
      </c>
      <c r="BC158" s="2">
        <f>[1]节奏总纲!BC158</f>
        <v>44.412650444796341</v>
      </c>
      <c r="BD158" s="2">
        <f>[1]节奏总纲!BD158</f>
        <v>47.161821703346362</v>
      </c>
      <c r="BE158" s="2">
        <f>[1]节奏总纲!BE158</f>
        <v>51.862723837243806</v>
      </c>
    </row>
    <row r="159" spans="6:57" x14ac:dyDescent="0.15">
      <c r="F159" s="2">
        <f>[1]节奏总纲!F159</f>
        <v>157</v>
      </c>
      <c r="G159" s="2">
        <f>[1]节奏总纲!G159</f>
        <v>53230.773047602182</v>
      </c>
      <c r="N159" s="2">
        <f>[1]节奏总纲!N159</f>
        <v>166</v>
      </c>
      <c r="O159" s="2">
        <f>[1]节奏总纲!O159</f>
        <v>156</v>
      </c>
      <c r="P159" s="2">
        <f>[1]节奏总纲!P159</f>
        <v>49666.000451412707</v>
      </c>
      <c r="Q159" s="2">
        <f>[1]节奏总纲!Q159</f>
        <v>49666.000451412707</v>
      </c>
      <c r="R159" s="2">
        <f>[1]节奏总纲!R159</f>
        <v>50162.660455926831</v>
      </c>
      <c r="S159" s="2">
        <f>[1]节奏总纲!S159</f>
        <v>50162.660455926831</v>
      </c>
      <c r="T159" s="2">
        <f>[1]节奏总纲!T159</f>
        <v>50311.658457281068</v>
      </c>
      <c r="V159" s="2">
        <f>[1]节奏总纲!V159</f>
        <v>156</v>
      </c>
      <c r="W159" s="2">
        <f>[1]节奏总纲!W159</f>
        <v>3326.0504395711032</v>
      </c>
      <c r="X159" s="2">
        <f>[1]节奏总纲!X159</f>
        <v>5587.4400001489703</v>
      </c>
      <c r="Y159" s="2">
        <f>[1]节奏总纲!Y159</f>
        <v>5759.720354580204</v>
      </c>
      <c r="Z159" s="2">
        <f>[1]节奏总纲!Z159</f>
        <v>5759.720354580204</v>
      </c>
      <c r="AA159" s="2">
        <f>[1]节奏总纲!AA159</f>
        <v>5769.6985058989158</v>
      </c>
      <c r="AC159" s="2">
        <v>156</v>
      </c>
      <c r="AD159" s="2">
        <f>[1]节奏总纲!AD159</f>
        <v>72.944425319575828</v>
      </c>
      <c r="AE159" s="2">
        <f>[1]节奏总纲!AE159</f>
        <v>75.022035011469043</v>
      </c>
      <c r="AF159" s="2">
        <f>[1]节奏总纲!AF159</f>
        <v>77.884791411421745</v>
      </c>
      <c r="AG159" s="2">
        <f>[1]节奏总纲!AG159</f>
        <v>82.481827667543882</v>
      </c>
      <c r="AH159" s="2">
        <f>[1]节奏总纲!AH159</f>
        <v>91.831303873678593</v>
      </c>
      <c r="AZ159" s="2">
        <v>156</v>
      </c>
      <c r="BA159" s="2">
        <f>[1]节奏总纲!BA159</f>
        <v>41.027136894088379</v>
      </c>
      <c r="BB159" s="2">
        <f>[1]节奏总纲!BB159</f>
        <v>42.51427628670821</v>
      </c>
      <c r="BC159" s="2">
        <f>[1]节奏总纲!BC159</f>
        <v>44.455742855302844</v>
      </c>
      <c r="BD159" s="2">
        <f>[1]节奏总纲!BD159</f>
        <v>47.203396779992147</v>
      </c>
      <c r="BE159" s="2">
        <f>[1]节奏总纲!BE159</f>
        <v>51.908935373081505</v>
      </c>
    </row>
    <row r="160" spans="6:57" x14ac:dyDescent="0.15">
      <c r="F160" s="2">
        <f>[1]节奏总纲!F160</f>
        <v>158</v>
      </c>
      <c r="G160" s="2">
        <f>[1]节奏总纲!G160</f>
        <v>57051.401716174769</v>
      </c>
      <c r="N160" s="2">
        <f>[1]节奏总纲!N160</f>
        <v>167</v>
      </c>
      <c r="O160" s="2">
        <f>[1]节奏总纲!O160</f>
        <v>157</v>
      </c>
      <c r="P160" s="2">
        <f>[1]节奏总纲!P160</f>
        <v>53230.773047602182</v>
      </c>
      <c r="Q160" s="2">
        <f>[1]节奏总纲!Q160</f>
        <v>53230.773047602182</v>
      </c>
      <c r="R160" s="2">
        <f>[1]节奏总纲!R160</f>
        <v>53763.080778078205</v>
      </c>
      <c r="S160" s="2">
        <f>[1]节奏总纲!S160</f>
        <v>53763.080778078205</v>
      </c>
      <c r="T160" s="2">
        <f>[1]节奏总纲!T160</f>
        <v>53763.080778078205</v>
      </c>
      <c r="V160" s="2">
        <f>[1]节奏总纲!V160</f>
        <v>157</v>
      </c>
      <c r="W160" s="2">
        <f>[1]节奏总纲!W160</f>
        <v>3564.7725961894757</v>
      </c>
      <c r="X160" s="2">
        <f>[1]节奏总纲!X160</f>
        <v>3564.7725961894757</v>
      </c>
      <c r="Y160" s="2">
        <f>[1]节奏总纲!Y160</f>
        <v>3600.4203221513744</v>
      </c>
      <c r="Z160" s="2">
        <f>[1]节奏总纲!Z160</f>
        <v>3600.4203221513744</v>
      </c>
      <c r="AA160" s="2">
        <f>[1]节奏总纲!AA160</f>
        <v>3451.4223207971372</v>
      </c>
      <c r="AC160" s="2">
        <v>157</v>
      </c>
      <c r="AD160" s="2">
        <f>[1]节奏总纲!AD160</f>
        <v>73.036560194527354</v>
      </c>
      <c r="AE160" s="2">
        <f>[1]节奏总纲!AE160</f>
        <v>75.111147990406067</v>
      </c>
      <c r="AF160" s="2">
        <f>[1]节奏总纲!AF160</f>
        <v>77.978240314723507</v>
      </c>
      <c r="AG160" s="2">
        <f>[1]节奏总纲!AG160</f>
        <v>82.574704101135836</v>
      </c>
      <c r="AH160" s="2">
        <f>[1]节奏总纲!AH160</f>
        <v>91.933832256435849</v>
      </c>
      <c r="AZ160" s="2">
        <v>157</v>
      </c>
      <c r="BA160" s="2">
        <f>[1]节奏总纲!BA160</f>
        <v>41.067363109180121</v>
      </c>
      <c r="BB160" s="2">
        <f>[1]节奏总纲!BB160</f>
        <v>42.557667230367045</v>
      </c>
      <c r="BC160" s="2">
        <f>[1]节奏总纲!BC160</f>
        <v>44.498835265809355</v>
      </c>
      <c r="BD160" s="2">
        <f>[1]节奏总纲!BD160</f>
        <v>47.244971856637939</v>
      </c>
      <c r="BE160" s="2">
        <f>[1]节奏总纲!BE160</f>
        <v>51.955146908919197</v>
      </c>
    </row>
    <row r="161" spans="6:57" x14ac:dyDescent="0.15">
      <c r="F161" s="2">
        <f>[1]节奏总纲!F161</f>
        <v>159</v>
      </c>
      <c r="G161" s="2">
        <f>[1]节奏总纲!G161</f>
        <v>61146.25013335624</v>
      </c>
      <c r="N161" s="2">
        <f>[1]节奏总纲!N161</f>
        <v>168</v>
      </c>
      <c r="O161" s="2">
        <f>[1]节奏总纲!O161</f>
        <v>158</v>
      </c>
      <c r="P161" s="2">
        <f>[1]节奏总纲!P161</f>
        <v>57051.401716174769</v>
      </c>
      <c r="Q161" s="2">
        <f>[1]节奏总纲!Q161</f>
        <v>57051.401716174769</v>
      </c>
      <c r="R161" s="2">
        <f>[1]节奏总纲!R161</f>
        <v>57621.915733336515</v>
      </c>
      <c r="S161" s="2">
        <f>[1]节奏总纲!S161</f>
        <v>57621.915733336515</v>
      </c>
      <c r="T161" s="2">
        <f>[1]节奏总纲!T161</f>
        <v>57621.915733336515</v>
      </c>
      <c r="V161" s="2">
        <f>[1]节奏总纲!V161</f>
        <v>158</v>
      </c>
      <c r="W161" s="2">
        <f>[1]节奏总纲!W161</f>
        <v>3820.6286685725863</v>
      </c>
      <c r="X161" s="2">
        <f>[1]节奏总纲!X161</f>
        <v>3820.6286685725863</v>
      </c>
      <c r="Y161" s="2">
        <f>[1]节奏总纲!Y161</f>
        <v>3858.8349552583095</v>
      </c>
      <c r="Z161" s="2">
        <f>[1]节奏总纲!Z161</f>
        <v>3858.8349552583095</v>
      </c>
      <c r="AA161" s="2">
        <f>[1]节奏总纲!AA161</f>
        <v>3858.8349552583095</v>
      </c>
      <c r="AC161" s="2">
        <v>158</v>
      </c>
      <c r="AD161" s="2">
        <f>[1]节奏总纲!AD161</f>
        <v>73.124973399384572</v>
      </c>
      <c r="AE161" s="2">
        <f>[1]节奏总纲!AE161</f>
        <v>75.200260969343077</v>
      </c>
      <c r="AF161" s="2">
        <f>[1]节奏总纲!AF161</f>
        <v>78.066694029528094</v>
      </c>
      <c r="AG161" s="2">
        <f>[1]节奏总纲!AG161</f>
        <v>82.667580534727804</v>
      </c>
      <c r="AH161" s="2">
        <f>[1]节奏总纲!AH161</f>
        <v>92.033129415212969</v>
      </c>
      <c r="AZ161" s="2">
        <v>158</v>
      </c>
      <c r="BA161" s="2">
        <f>[1]节奏总纲!BA161</f>
        <v>41.107589324271871</v>
      </c>
      <c r="BB161" s="2">
        <f>[1]节奏总纲!BB161</f>
        <v>42.601058174025873</v>
      </c>
      <c r="BC161" s="2">
        <f>[1]节奏总纲!BC161</f>
        <v>44.541927676315858</v>
      </c>
      <c r="BD161" s="2">
        <f>[1]节奏总纲!BD161</f>
        <v>47.286546933283724</v>
      </c>
      <c r="BE161" s="2">
        <f>[1]节奏总纲!BE161</f>
        <v>52.001173105835825</v>
      </c>
    </row>
    <row r="162" spans="6:57" x14ac:dyDescent="0.15">
      <c r="F162" s="2">
        <f>[1]节奏总纲!F162</f>
        <v>160</v>
      </c>
      <c r="G162" s="2">
        <f>[1]节奏总纲!G162</f>
        <v>65535</v>
      </c>
      <c r="N162" s="2">
        <f>[1]节奏总纲!N162</f>
        <v>169</v>
      </c>
      <c r="O162" s="2">
        <f>[1]节奏总纲!O162</f>
        <v>159</v>
      </c>
      <c r="P162" s="2">
        <f>[1]节奏总纲!P162</f>
        <v>61146.25013335624</v>
      </c>
      <c r="Q162" s="2">
        <f>[1]节奏总纲!Q162</f>
        <v>61146.25013335624</v>
      </c>
      <c r="R162" s="2">
        <f>[1]节奏总纲!R162</f>
        <v>61757.7126346898</v>
      </c>
      <c r="S162" s="2">
        <f>[1]节奏总纲!S162</f>
        <v>61757.7126346898</v>
      </c>
      <c r="T162" s="2">
        <f>[1]节奏总纲!T162</f>
        <v>61757.7126346898</v>
      </c>
      <c r="V162" s="2">
        <f>[1]节奏总纲!V162</f>
        <v>159</v>
      </c>
      <c r="W162" s="2">
        <f>[1]节奏总纲!W162</f>
        <v>4094.8484171814707</v>
      </c>
      <c r="X162" s="2">
        <f>[1]节奏总纲!X162</f>
        <v>4094.8484171814707</v>
      </c>
      <c r="Y162" s="2">
        <f>[1]节奏总纲!Y162</f>
        <v>4135.7969013532856</v>
      </c>
      <c r="Z162" s="2">
        <f>[1]节奏总纲!Z162</f>
        <v>4135.7969013532856</v>
      </c>
      <c r="AA162" s="2">
        <f>[1]节奏总纲!AA162</f>
        <v>4135.7969013532856</v>
      </c>
      <c r="AC162" s="2">
        <v>159</v>
      </c>
      <c r="AD162" s="2">
        <f>[1]节奏总纲!AD162</f>
        <v>73.213386604241791</v>
      </c>
      <c r="AE162" s="2">
        <f>[1]节奏总纲!AE162</f>
        <v>75.289373948280101</v>
      </c>
      <c r="AF162" s="2">
        <f>[1]节奏总纲!AF162</f>
        <v>78.153631564737054</v>
      </c>
      <c r="AG162" s="2">
        <f>[1]节奏总纲!AG162</f>
        <v>82.760456968319758</v>
      </c>
      <c r="AH162" s="2">
        <f>[1]节奏总纲!AH162</f>
        <v>92.126546512350387</v>
      </c>
      <c r="AZ162" s="2">
        <v>159</v>
      </c>
      <c r="BA162" s="2">
        <f>[1]节奏总纲!BA162</f>
        <v>41.147815539363613</v>
      </c>
      <c r="BB162" s="2">
        <f>[1]节奏总纲!BB162</f>
        <v>42.644449117684701</v>
      </c>
      <c r="BC162" s="2">
        <f>[1]节奏总纲!BC162</f>
        <v>44.585020086822361</v>
      </c>
      <c r="BD162" s="2">
        <f>[1]节奏总纲!BD162</f>
        <v>47.328122009929508</v>
      </c>
      <c r="BE162" s="2">
        <f>[1]节奏总纲!BE162</f>
        <v>52.041079787427918</v>
      </c>
    </row>
    <row r="163" spans="6:57" x14ac:dyDescent="0.15">
      <c r="N163" s="2">
        <f>[1]节奏总纲!N163</f>
        <v>170</v>
      </c>
      <c r="O163" s="2">
        <f>[1]节奏总纲!O163</f>
        <v>160</v>
      </c>
      <c r="P163" s="2">
        <f>[1]节奏总纲!P163</f>
        <v>65535</v>
      </c>
      <c r="Q163" s="2">
        <f>[1]节奏总纲!Q163</f>
        <v>65535</v>
      </c>
      <c r="R163" s="2">
        <f>[1]节奏总纲!R163</f>
        <v>66190.350000000006</v>
      </c>
      <c r="S163" s="2">
        <f>[1]节奏总纲!S163</f>
        <v>66190.350000000006</v>
      </c>
      <c r="T163" s="2">
        <f>[1]节奏总纲!T163</f>
        <v>66190.350000000006</v>
      </c>
      <c r="V163" s="2">
        <f>[1]节奏总纲!V163</f>
        <v>160</v>
      </c>
      <c r="W163" s="2">
        <f>[1]节奏总纲!W163</f>
        <v>4388.7498666437605</v>
      </c>
      <c r="X163" s="2">
        <f>[1]节奏总纲!X163</f>
        <v>4388.7498666437605</v>
      </c>
      <c r="Y163" s="2">
        <f>[1]节奏总纲!Y163</f>
        <v>4432.6373653102055</v>
      </c>
      <c r="Z163" s="2">
        <f>[1]节奏总纲!Z163</f>
        <v>4432.6373653102055</v>
      </c>
      <c r="AA163" s="2">
        <f>[1]节奏总纲!AA163</f>
        <v>4432.6373653102055</v>
      </c>
      <c r="AC163" s="2">
        <v>160</v>
      </c>
      <c r="AD163" s="2">
        <f>[1]节奏总纲!AD163</f>
        <v>73.301799809099009</v>
      </c>
      <c r="AE163" s="2">
        <f>[1]节奏总纲!AE163</f>
        <v>75.378486927217125</v>
      </c>
      <c r="AF163" s="2">
        <f>[1]节奏总纲!AF163</f>
        <v>78.240569099946029</v>
      </c>
      <c r="AG163" s="2">
        <f>[1]节奏总纲!AG163</f>
        <v>82.853333401911726</v>
      </c>
      <c r="AH163" s="2">
        <f>[1]节奏总纲!AH163</f>
        <v>92.219963609487792</v>
      </c>
      <c r="AZ163" s="2">
        <v>160</v>
      </c>
      <c r="BA163" s="2">
        <f>[1]节奏总纲!BA163</f>
        <v>41.188041754455355</v>
      </c>
      <c r="BB163" s="2">
        <f>[1]节奏总纲!BB163</f>
        <v>42.687840061343536</v>
      </c>
      <c r="BC163" s="2">
        <f>[1]节奏总纲!BC163</f>
        <v>44.628112497328864</v>
      </c>
      <c r="BD163" s="2">
        <f>[1]节奏总纲!BD163</f>
        <v>47.3696970865753</v>
      </c>
      <c r="BE163" s="2">
        <f>[1]节奏总纲!BE163</f>
        <v>52.080986469020011</v>
      </c>
    </row>
    <row r="164" spans="6:57" x14ac:dyDescent="0.15">
      <c r="AC164" s="2">
        <v>161</v>
      </c>
      <c r="AD164" s="2">
        <f>[1]节奏总纲!AD164</f>
        <v>73.390213013956213</v>
      </c>
      <c r="AE164" s="2">
        <f>[1]节奏总纲!AE164</f>
        <v>75.467599906154135</v>
      </c>
      <c r="AF164" s="2">
        <f>[1]节奏总纲!AF164</f>
        <v>78.32750663515499</v>
      </c>
      <c r="AG164" s="2">
        <f>[1]节奏总纲!AG164</f>
        <v>82.94620983550368</v>
      </c>
      <c r="AH164" s="2">
        <f>[1]节奏总纲!AH164</f>
        <v>92.313380706625196</v>
      </c>
      <c r="AZ164" s="2">
        <v>161</v>
      </c>
      <c r="BA164" s="2">
        <f>[1]节奏总纲!BA164</f>
        <v>41.228267969547105</v>
      </c>
      <c r="BB164" s="2">
        <f>[1]节奏总纲!BB164</f>
        <v>42.731231005002364</v>
      </c>
      <c r="BC164" s="2">
        <f>[1]节奏总纲!BC164</f>
        <v>44.671204907835367</v>
      </c>
      <c r="BD164" s="2">
        <f>[1]节奏总纲!BD164</f>
        <v>47.411272163221085</v>
      </c>
      <c r="BE164" s="2">
        <f>[1]节奏总纲!BE164</f>
        <v>52.120893150612112</v>
      </c>
    </row>
    <row r="165" spans="6:57" x14ac:dyDescent="0.15">
      <c r="AC165" s="2">
        <v>162</v>
      </c>
      <c r="AD165" s="2">
        <f>[1]节奏总纲!AD165</f>
        <v>73.478626218813432</v>
      </c>
      <c r="AE165" s="2">
        <f>[1]节奏总纲!AE165</f>
        <v>75.556712885091159</v>
      </c>
      <c r="AF165" s="2">
        <f>[1]节奏总纲!AF165</f>
        <v>78.414444170363964</v>
      </c>
      <c r="AG165" s="2">
        <f>[1]节奏总纲!AG165</f>
        <v>83.036921590135321</v>
      </c>
      <c r="AH165" s="2">
        <f>[1]节奏总纲!AH165</f>
        <v>92.406797803762601</v>
      </c>
      <c r="AZ165" s="2">
        <v>162</v>
      </c>
      <c r="BA165" s="2">
        <f>[1]节奏总纲!BA165</f>
        <v>41.268494184638847</v>
      </c>
      <c r="BB165" s="2">
        <f>[1]节奏总纲!BB165</f>
        <v>42.774621948661192</v>
      </c>
      <c r="BC165" s="2">
        <f>[1]节奏总纲!BC165</f>
        <v>44.714297318341877</v>
      </c>
      <c r="BD165" s="2">
        <f>[1]节奏总纲!BD165</f>
        <v>47.452847239866877</v>
      </c>
      <c r="BE165" s="2">
        <f>[1]节奏总纲!BE165</f>
        <v>52.160799832204205</v>
      </c>
    </row>
    <row r="166" spans="6:57" x14ac:dyDescent="0.15">
      <c r="AC166" s="2">
        <v>163</v>
      </c>
      <c r="AD166" s="2">
        <f>[1]节奏总纲!AD166</f>
        <v>73.56703942367065</v>
      </c>
      <c r="AE166" s="2">
        <f>[1]节奏总纲!AE166</f>
        <v>75.645825864028183</v>
      </c>
      <c r="AF166" s="2">
        <f>[1]节奏总纲!AF166</f>
        <v>78.501381705572925</v>
      </c>
      <c r="AG166" s="2">
        <f>[1]节奏总纲!AG166</f>
        <v>83.124654333465756</v>
      </c>
      <c r="AH166" s="2">
        <f>[1]节奏总纲!AH166</f>
        <v>92.500214900900005</v>
      </c>
      <c r="AZ166" s="2">
        <v>163</v>
      </c>
      <c r="BA166" s="2">
        <f>[1]节奏总纲!BA166</f>
        <v>41.308720399730589</v>
      </c>
      <c r="BB166" s="2">
        <f>[1]节奏总纲!BB166</f>
        <v>42.818012892320027</v>
      </c>
      <c r="BC166" s="2">
        <f>[1]节奏总纲!BC166</f>
        <v>44.757389728848381</v>
      </c>
      <c r="BD166" s="2">
        <f>[1]节奏总纲!BD166</f>
        <v>47.494422316512662</v>
      </c>
      <c r="BE166" s="2">
        <f>[1]节奏总纲!BE166</f>
        <v>52.200706513796298</v>
      </c>
    </row>
    <row r="167" spans="6:57" x14ac:dyDescent="0.15">
      <c r="AC167" s="2">
        <v>164</v>
      </c>
      <c r="AD167" s="2">
        <f>[1]节奏总纲!AD167</f>
        <v>73.655452628527868</v>
      </c>
      <c r="AE167" s="2">
        <f>[1]节奏总纲!AE167</f>
        <v>75.734938842965192</v>
      </c>
      <c r="AF167" s="2">
        <f>[1]节奏总纲!AF167</f>
        <v>78.5883192407819</v>
      </c>
      <c r="AG167" s="2">
        <f>[1]节奏总纲!AG167</f>
        <v>83.21238707679619</v>
      </c>
      <c r="AH167" s="2">
        <f>[1]节奏总纲!AH167</f>
        <v>92.593631998037409</v>
      </c>
      <c r="AZ167" s="2">
        <v>164</v>
      </c>
      <c r="BA167" s="2">
        <f>[1]节奏总纲!BA167</f>
        <v>41.348946614822331</v>
      </c>
      <c r="BB167" s="2">
        <f>[1]节奏总纲!BB167</f>
        <v>42.861403835978855</v>
      </c>
      <c r="BC167" s="2">
        <f>[1]节奏总纲!BC167</f>
        <v>44.800482139354884</v>
      </c>
      <c r="BD167" s="2">
        <f>[1]节奏总纲!BD167</f>
        <v>47.535997393158453</v>
      </c>
      <c r="BE167" s="2">
        <f>[1]节奏总纲!BE167</f>
        <v>52.240613195388391</v>
      </c>
    </row>
    <row r="168" spans="6:57" x14ac:dyDescent="0.15">
      <c r="AC168" s="2">
        <v>165</v>
      </c>
      <c r="AD168" s="2">
        <f>[1]节奏总纲!AD168</f>
        <v>73.743865833385087</v>
      </c>
      <c r="AE168" s="2">
        <f>[1]节奏总纲!AE168</f>
        <v>75.824051821902216</v>
      </c>
      <c r="AF168" s="2">
        <f>[1]节奏总纲!AF168</f>
        <v>78.67525677599086</v>
      </c>
      <c r="AG168" s="2">
        <f>[1]节奏总纲!AG168</f>
        <v>83.300119820126625</v>
      </c>
      <c r="AH168" s="2">
        <f>[1]节奏总纲!AH168</f>
        <v>92.687049095174814</v>
      </c>
      <c r="AZ168" s="2">
        <v>165</v>
      </c>
      <c r="BA168" s="2">
        <f>[1]节奏总纲!BA168</f>
        <v>41.389172829914081</v>
      </c>
      <c r="BB168" s="2">
        <f>[1]节奏总纲!BB168</f>
        <v>42.904794779637683</v>
      </c>
      <c r="BC168" s="2">
        <f>[1]节奏总纲!BC168</f>
        <v>44.843574549861387</v>
      </c>
      <c r="BD168" s="2">
        <f>[1]节奏总纲!BD168</f>
        <v>47.577572469804238</v>
      </c>
      <c r="BE168" s="2">
        <f>[1]节奏总纲!BE168</f>
        <v>52.280519876980485</v>
      </c>
    </row>
    <row r="169" spans="6:57" x14ac:dyDescent="0.15">
      <c r="AC169" s="2">
        <v>166</v>
      </c>
      <c r="AD169" s="2">
        <f>[1]节奏总纲!AD169</f>
        <v>73.832279038242305</v>
      </c>
      <c r="AE169" s="2">
        <f>[1]节奏总纲!AE169</f>
        <v>75.91316480083924</v>
      </c>
      <c r="AF169" s="2">
        <f>[1]节奏总纲!AF169</f>
        <v>78.762194311199835</v>
      </c>
      <c r="AG169" s="2">
        <f>[1]节奏总纲!AG169</f>
        <v>83.387852563457059</v>
      </c>
      <c r="AH169" s="2">
        <f>[1]节奏总纲!AH169</f>
        <v>92.780466192312218</v>
      </c>
      <c r="AZ169" s="2">
        <v>166</v>
      </c>
      <c r="BA169" s="2">
        <f>[1]节奏总纲!BA169</f>
        <v>41.429399045005823</v>
      </c>
      <c r="BB169" s="2">
        <f>[1]节奏总纲!BB169</f>
        <v>42.948185723296518</v>
      </c>
      <c r="BC169" s="2">
        <f>[1]节奏总纲!BC169</f>
        <v>44.88666696036789</v>
      </c>
      <c r="BD169" s="2">
        <f>[1]节奏总纲!BD169</f>
        <v>47.619147546450023</v>
      </c>
      <c r="BE169" s="2">
        <f>[1]节奏总纲!BE169</f>
        <v>52.320426558572585</v>
      </c>
    </row>
    <row r="170" spans="6:57" x14ac:dyDescent="0.15">
      <c r="AC170" s="2">
        <v>167</v>
      </c>
      <c r="AD170" s="2">
        <f>[1]节奏总纲!AD170</f>
        <v>73.920692243099523</v>
      </c>
      <c r="AE170" s="2">
        <f>[1]节奏总纲!AE170</f>
        <v>76.002103770254962</v>
      </c>
      <c r="AF170" s="2">
        <f>[1]节奏总纲!AF170</f>
        <v>78.849131846408795</v>
      </c>
      <c r="AG170" s="2">
        <f>[1]节奏总纲!AG170</f>
        <v>83.475585306787494</v>
      </c>
      <c r="AH170" s="2">
        <f>[1]节奏总纲!AH170</f>
        <v>92.873883289449623</v>
      </c>
      <c r="AZ170" s="2">
        <v>167</v>
      </c>
      <c r="BA170" s="2">
        <f>[1]节奏总纲!BA170</f>
        <v>41.469625260097565</v>
      </c>
      <c r="BB170" s="2">
        <f>[1]节奏总纲!BB170</f>
        <v>42.991576666955346</v>
      </c>
      <c r="BC170" s="2">
        <f>[1]节奏总纲!BC170</f>
        <v>44.9297593708744</v>
      </c>
      <c r="BD170" s="2">
        <f>[1]节奏总纲!BD170</f>
        <v>47.660722623095815</v>
      </c>
      <c r="BE170" s="2">
        <f>[1]节奏总纲!BE170</f>
        <v>52.360333240164678</v>
      </c>
    </row>
    <row r="171" spans="6:57" x14ac:dyDescent="0.15">
      <c r="AC171" s="2">
        <v>168</v>
      </c>
      <c r="AD171" s="2">
        <f>[1]节奏总纲!AD171</f>
        <v>74.008495683346354</v>
      </c>
      <c r="AE171" s="2">
        <f>[1]节奏总纲!AE171</f>
        <v>76.084409020469636</v>
      </c>
      <c r="AF171" s="2">
        <f>[1]节奏总纲!AF171</f>
        <v>78.93606938161777</v>
      </c>
      <c r="AG171" s="2">
        <f>[1]节奏总纲!AG171</f>
        <v>83.563318050117928</v>
      </c>
      <c r="AH171" s="2">
        <f>[1]节奏总纲!AH171</f>
        <v>92.967300386587027</v>
      </c>
      <c r="AZ171" s="2">
        <v>168</v>
      </c>
      <c r="BA171" s="2">
        <f>[1]节奏总纲!BA171</f>
        <v>41.509851475189308</v>
      </c>
      <c r="BB171" s="2">
        <f>[1]节奏总纲!BB171</f>
        <v>43.030177309109042</v>
      </c>
      <c r="BC171" s="2">
        <f>[1]节奏总纲!BC171</f>
        <v>44.972851781380903</v>
      </c>
      <c r="BD171" s="2">
        <f>[1]节奏总纲!BD171</f>
        <v>47.7022976997416</v>
      </c>
      <c r="BE171" s="2">
        <f>[1]节奏总纲!BE171</f>
        <v>52.400239921756771</v>
      </c>
    </row>
    <row r="172" spans="6:57" x14ac:dyDescent="0.15">
      <c r="AC172" s="2">
        <v>169</v>
      </c>
      <c r="AD172" s="2">
        <f>[1]节奏总纲!AD172</f>
        <v>74.090988120365651</v>
      </c>
      <c r="AE172" s="2">
        <f>[1]节奏总纲!AE172</f>
        <v>76.166714270684309</v>
      </c>
      <c r="AF172" s="2">
        <f>[1]节奏总纲!AF172</f>
        <v>79.022812309215297</v>
      </c>
      <c r="AG172" s="2">
        <f>[1]节奏总纲!AG172</f>
        <v>83.651050793448363</v>
      </c>
      <c r="AH172" s="2">
        <f>[1]节奏总纲!AH172</f>
        <v>93.057555567360481</v>
      </c>
      <c r="AZ172" s="2">
        <v>169</v>
      </c>
      <c r="BA172" s="2">
        <f>[1]节奏总纲!BA172</f>
        <v>41.550077690281057</v>
      </c>
      <c r="BB172" s="2">
        <f>[1]节奏总纲!BB172</f>
        <v>43.067624017543686</v>
      </c>
      <c r="BC172" s="2">
        <f>[1]节奏总纲!BC172</f>
        <v>45.013762077986961</v>
      </c>
      <c r="BD172" s="2">
        <f>[1]节奏总纲!BD172</f>
        <v>47.743872776387391</v>
      </c>
      <c r="BE172" s="2">
        <f>[1]节奏总纲!BE172</f>
        <v>52.440146603348865</v>
      </c>
    </row>
    <row r="173" spans="6:57" x14ac:dyDescent="0.15">
      <c r="AC173" s="2">
        <v>170</v>
      </c>
      <c r="AD173" s="2">
        <f>[1]节奏总纲!AD173</f>
        <v>74.173480557384934</v>
      </c>
      <c r="AE173" s="2">
        <f>[1]节奏总纲!AE173</f>
        <v>76.249019520898997</v>
      </c>
      <c r="AF173" s="2">
        <f>[1]节奏总纲!AF173</f>
        <v>79.109014469658547</v>
      </c>
      <c r="AG173" s="2">
        <f>[1]节奏总纲!AG173</f>
        <v>83.738783536778797</v>
      </c>
      <c r="AH173" s="2">
        <f>[1]节奏总纲!AH173</f>
        <v>93.146107887007233</v>
      </c>
      <c r="AZ173" s="2">
        <v>170</v>
      </c>
      <c r="BA173" s="2">
        <f>[1]节奏总纲!BA173</f>
        <v>41.590303905372799</v>
      </c>
      <c r="BB173" s="2">
        <f>[1]节奏总纲!BB173</f>
        <v>43.105070725978337</v>
      </c>
      <c r="BC173" s="2">
        <f>[1]节奏总纲!BC173</f>
        <v>45.050956883357138</v>
      </c>
      <c r="BD173" s="2">
        <f>[1]节奏总纲!BD173</f>
        <v>47.785447853033176</v>
      </c>
      <c r="BE173" s="2">
        <f>[1]节奏总纲!BE173</f>
        <v>52.480053284940965</v>
      </c>
    </row>
    <row r="174" spans="6:57" x14ac:dyDescent="0.15">
      <c r="AC174" s="2">
        <v>171</v>
      </c>
      <c r="AD174" s="2">
        <f>[1]节奏总纲!AD174</f>
        <v>74.255972994404218</v>
      </c>
      <c r="AE174" s="2">
        <f>[1]节奏总纲!AE174</f>
        <v>76.331324771113671</v>
      </c>
      <c r="AF174" s="2">
        <f>[1]节奏总纲!AF174</f>
        <v>79.195216630101797</v>
      </c>
      <c r="AG174" s="2">
        <f>[1]节奏总纲!AG174</f>
        <v>83.826516280109232</v>
      </c>
      <c r="AH174" s="2">
        <f>[1]节奏总纲!AH174</f>
        <v>93.23466020665397</v>
      </c>
      <c r="AZ174" s="2">
        <v>171</v>
      </c>
      <c r="BA174" s="2">
        <f>[1]节奏总纲!BA174</f>
        <v>41.630530120464542</v>
      </c>
      <c r="BB174" s="2">
        <f>[1]节奏总纲!BB174</f>
        <v>43.14251743441298</v>
      </c>
      <c r="BC174" s="2">
        <f>[1]节奏总纲!BC174</f>
        <v>45.088151688727308</v>
      </c>
      <c r="BD174" s="2">
        <f>[1]节奏总纲!BD174</f>
        <v>47.827022929678968</v>
      </c>
      <c r="BE174" s="2">
        <f>[1]节奏总纲!BE174</f>
        <v>52.519959966533058</v>
      </c>
    </row>
    <row r="175" spans="6:57" x14ac:dyDescent="0.15">
      <c r="AC175" s="2">
        <v>172</v>
      </c>
      <c r="AD175" s="2">
        <f>[1]节奏总纲!AD175</f>
        <v>74.338465431423501</v>
      </c>
      <c r="AE175" s="2">
        <f>[1]节奏总纲!AE175</f>
        <v>76.413630021328345</v>
      </c>
      <c r="AF175" s="2">
        <f>[1]节奏总纲!AF175</f>
        <v>79.281418790545047</v>
      </c>
      <c r="AG175" s="2">
        <f>[1]节奏总纲!AG175</f>
        <v>83.914249023439666</v>
      </c>
      <c r="AH175" s="2">
        <f>[1]节奏总纲!AH175</f>
        <v>93.323212526300722</v>
      </c>
      <c r="AZ175" s="2">
        <v>172</v>
      </c>
      <c r="BA175" s="2">
        <f>[1]节奏总纲!BA175</f>
        <v>41.670756335556291</v>
      </c>
      <c r="BB175" s="2">
        <f>[1]节奏总纲!BB175</f>
        <v>43.179964142847631</v>
      </c>
      <c r="BC175" s="2">
        <f>[1]节奏总纲!BC175</f>
        <v>45.125346494097485</v>
      </c>
      <c r="BD175" s="2">
        <f>[1]节奏总纲!BD175</f>
        <v>47.868598006324753</v>
      </c>
      <c r="BE175" s="2">
        <f>[1]节奏总纲!BE175</f>
        <v>52.559866648125151</v>
      </c>
    </row>
    <row r="176" spans="6:57" x14ac:dyDescent="0.15">
      <c r="AC176" s="2">
        <v>173</v>
      </c>
      <c r="AD176" s="2">
        <f>[1]节奏总纲!AD176</f>
        <v>74.420957868442784</v>
      </c>
      <c r="AE176" s="2">
        <f>[1]节奏总纲!AE176</f>
        <v>76.495935271543019</v>
      </c>
      <c r="AF176" s="2">
        <f>[1]节奏总纲!AF176</f>
        <v>79.367620950988297</v>
      </c>
      <c r="AG176" s="2">
        <f>[1]节奏总纲!AG176</f>
        <v>84.00179325525086</v>
      </c>
      <c r="AH176" s="2">
        <f>[1]节奏总纲!AH176</f>
        <v>93.411764845947459</v>
      </c>
      <c r="AZ176" s="2">
        <v>173</v>
      </c>
      <c r="BA176" s="2">
        <f>[1]节奏总纲!BA176</f>
        <v>41.710982550648033</v>
      </c>
      <c r="BB176" s="2">
        <f>[1]节奏总纲!BB176</f>
        <v>43.217410851282274</v>
      </c>
      <c r="BC176" s="2">
        <f>[1]节奏总纲!BC176</f>
        <v>45.162541299467655</v>
      </c>
      <c r="BD176" s="2">
        <f>[1]节奏总纲!BD176</f>
        <v>47.910173082970537</v>
      </c>
      <c r="BE176" s="2">
        <f>[1]节奏总纲!BE176</f>
        <v>52.599773329717245</v>
      </c>
    </row>
    <row r="177" spans="29:57" x14ac:dyDescent="0.15">
      <c r="AC177" s="2">
        <v>174</v>
      </c>
      <c r="AD177" s="2">
        <f>[1]节奏总纲!AD177</f>
        <v>74.503450305462081</v>
      </c>
      <c r="AE177" s="2">
        <f>[1]节奏总纲!AE177</f>
        <v>76.578240521757706</v>
      </c>
      <c r="AF177" s="2">
        <f>[1]节奏总纲!AF177</f>
        <v>79.453823111431561</v>
      </c>
      <c r="AG177" s="2">
        <f>[1]节奏总纲!AG177</f>
        <v>84.08118060043364</v>
      </c>
      <c r="AH177" s="2">
        <f>[1]节奏总纲!AH177</f>
        <v>93.500317165594211</v>
      </c>
      <c r="AZ177" s="2">
        <v>174</v>
      </c>
      <c r="BA177" s="2">
        <f>[1]节奏总纲!BA177</f>
        <v>41.751208765739776</v>
      </c>
      <c r="BB177" s="2">
        <f>[1]节奏总纲!BB177</f>
        <v>43.254857559716925</v>
      </c>
      <c r="BC177" s="2">
        <f>[1]节奏总纲!BC177</f>
        <v>45.199736104837832</v>
      </c>
      <c r="BD177" s="2">
        <f>[1]节奏总纲!BD177</f>
        <v>47.951748159616329</v>
      </c>
      <c r="BE177" s="2">
        <f>[1]节奏总纲!BE177</f>
        <v>52.639680011309345</v>
      </c>
    </row>
    <row r="178" spans="29:57" x14ac:dyDescent="0.15">
      <c r="AC178" s="2">
        <v>175</v>
      </c>
      <c r="AD178" s="2">
        <f>[1]节奏总纲!AD178</f>
        <v>74.585942742481365</v>
      </c>
      <c r="AE178" s="2">
        <f>[1]节奏总纲!AE178</f>
        <v>76.66054577197238</v>
      </c>
      <c r="AF178" s="2">
        <f>[1]节奏总纲!AF178</f>
        <v>79.540025271874811</v>
      </c>
      <c r="AG178" s="2">
        <f>[1]节奏总纲!AG178</f>
        <v>84.160567945616407</v>
      </c>
      <c r="AH178" s="2">
        <f>[1]节奏总纲!AH178</f>
        <v>93.588869485240949</v>
      </c>
      <c r="AZ178" s="2">
        <v>175</v>
      </c>
      <c r="BA178" s="2">
        <f>[1]节奏总纲!BA178</f>
        <v>41.791434980831518</v>
      </c>
      <c r="BB178" s="2">
        <f>[1]节奏总纲!BB178</f>
        <v>43.292304268151575</v>
      </c>
      <c r="BC178" s="2">
        <f>[1]节奏总纲!BC178</f>
        <v>45.236930910208002</v>
      </c>
      <c r="BD178" s="2">
        <f>[1]节奏总纲!BD178</f>
        <v>47.993323236262114</v>
      </c>
      <c r="BE178" s="2">
        <f>[1]节奏总纲!BE178</f>
        <v>52.679586692901438</v>
      </c>
    </row>
    <row r="179" spans="29:57" x14ac:dyDescent="0.15">
      <c r="AC179" s="2">
        <v>176</v>
      </c>
      <c r="AD179" s="2">
        <f>[1]节奏总纲!AD179</f>
        <v>74.668435179500648</v>
      </c>
      <c r="AE179" s="2">
        <f>[1]节奏总纲!AE179</f>
        <v>76.742851022187054</v>
      </c>
      <c r="AF179" s="2">
        <f>[1]节奏总纲!AF179</f>
        <v>79.626227432318061</v>
      </c>
      <c r="AG179" s="2">
        <f>[1]节奏总纲!AG179</f>
        <v>84.239955290799188</v>
      </c>
      <c r="AH179" s="2">
        <f>[1]节奏总纲!AH179</f>
        <v>93.6774218048877</v>
      </c>
      <c r="AZ179" s="2">
        <v>176</v>
      </c>
      <c r="BA179" s="2">
        <f>[1]节奏总纲!BA179</f>
        <v>41.831661195923267</v>
      </c>
      <c r="BB179" s="2">
        <f>[1]节奏总纲!BB179</f>
        <v>43.329750976586219</v>
      </c>
      <c r="BC179" s="2">
        <f>[1]节奏总纲!BC179</f>
        <v>45.274125715578172</v>
      </c>
      <c r="BD179" s="2">
        <f>[1]节奏总纲!BD179</f>
        <v>48.030128751164234</v>
      </c>
      <c r="BE179" s="2">
        <f>[1]节奏总纲!BE179</f>
        <v>52.719493374493531</v>
      </c>
    </row>
    <row r="180" spans="29:57" x14ac:dyDescent="0.15">
      <c r="AC180" s="2">
        <v>177</v>
      </c>
      <c r="AD180" s="2">
        <f>[1]节奏总纲!AD180</f>
        <v>74.750927616519931</v>
      </c>
      <c r="AE180" s="2">
        <f>[1]节奏总纲!AE180</f>
        <v>76.825156272401728</v>
      </c>
      <c r="AF180" s="2">
        <f>[1]节奏总纲!AF180</f>
        <v>79.71242959276131</v>
      </c>
      <c r="AG180" s="2">
        <f>[1]节奏总纲!AG180</f>
        <v>84.319342635981968</v>
      </c>
      <c r="AH180" s="2">
        <f>[1]节奏总纲!AH180</f>
        <v>93.765974124534438</v>
      </c>
      <c r="AZ180" s="2">
        <v>177</v>
      </c>
      <c r="BA180" s="2">
        <f>[1]节奏总纲!BA180</f>
        <v>41.87188741101501</v>
      </c>
      <c r="BB180" s="2">
        <f>[1]节奏总纲!BB180</f>
        <v>43.367197685020869</v>
      </c>
      <c r="BC180" s="2">
        <f>[1]节奏总纲!BC180</f>
        <v>45.31132052094835</v>
      </c>
      <c r="BD180" s="2">
        <f>[1]节奏总纲!BD180</f>
        <v>48.066021750983474</v>
      </c>
      <c r="BE180" s="2">
        <f>[1]节奏总纲!BE180</f>
        <v>52.759400056085624</v>
      </c>
    </row>
    <row r="181" spans="29:57" x14ac:dyDescent="0.15">
      <c r="AC181" s="2">
        <v>178</v>
      </c>
      <c r="AD181" s="2">
        <f>[1]节奏总纲!AD181</f>
        <v>74.833420053539214</v>
      </c>
      <c r="AE181" s="2">
        <f>[1]节奏总纲!AE181</f>
        <v>76.907461522616416</v>
      </c>
      <c r="AF181" s="2">
        <f>[1]节奏总纲!AF181</f>
        <v>79.79863175320456</v>
      </c>
      <c r="AG181" s="2">
        <f>[1]节奏总纲!AG181</f>
        <v>84.398729981164735</v>
      </c>
      <c r="AH181" s="2">
        <f>[1]节奏总纲!AH181</f>
        <v>93.85452644418119</v>
      </c>
      <c r="AZ181" s="2">
        <v>178</v>
      </c>
      <c r="BA181" s="2">
        <f>[1]节奏总纲!BA181</f>
        <v>41.912113626106752</v>
      </c>
      <c r="BB181" s="2">
        <f>[1]节奏总纲!BB181</f>
        <v>43.404644393455513</v>
      </c>
      <c r="BC181" s="2">
        <f>[1]节奏总纲!BC181</f>
        <v>45.34851532631852</v>
      </c>
      <c r="BD181" s="2">
        <f>[1]节奏总纲!BD181</f>
        <v>48.101914750802706</v>
      </c>
      <c r="BE181" s="2">
        <f>[1]节奏总纲!BE181</f>
        <v>52.799306737677718</v>
      </c>
    </row>
    <row r="182" spans="29:57" x14ac:dyDescent="0.15">
      <c r="AC182" s="2">
        <v>179</v>
      </c>
      <c r="AD182" s="2">
        <f>[1]节奏总纲!AD182</f>
        <v>74.915912490558512</v>
      </c>
      <c r="AE182" s="2">
        <f>[1]节奏总纲!AE182</f>
        <v>76.989766772831089</v>
      </c>
      <c r="AF182" s="2">
        <f>[1]节奏总纲!AF182</f>
        <v>79.88483391364781</v>
      </c>
      <c r="AG182" s="2">
        <f>[1]节奏总纲!AG182</f>
        <v>84.478117326347515</v>
      </c>
      <c r="AH182" s="2">
        <f>[1]节奏总纲!AH182</f>
        <v>93.943078763827941</v>
      </c>
      <c r="AZ182" s="2">
        <v>179</v>
      </c>
      <c r="BA182" s="2">
        <f>[1]节奏总纲!BA182</f>
        <v>41.952339841198494</v>
      </c>
      <c r="BB182" s="2">
        <f>[1]节奏总纲!BB182</f>
        <v>43.442091101890163</v>
      </c>
      <c r="BC182" s="2">
        <f>[1]节奏总纲!BC182</f>
        <v>45.385710131688697</v>
      </c>
      <c r="BD182" s="2">
        <f>[1]节奏总纲!BD182</f>
        <v>48.137807750621946</v>
      </c>
      <c r="BE182" s="2">
        <f>[1]节奏总纲!BE182</f>
        <v>52.839213419269818</v>
      </c>
    </row>
    <row r="183" spans="29:57" x14ac:dyDescent="0.15">
      <c r="AC183" s="2">
        <v>180</v>
      </c>
      <c r="AD183" s="2">
        <f>[1]节奏总纲!AD183</f>
        <v>74.998404927577795</v>
      </c>
      <c r="AE183" s="2">
        <f>[1]节奏总纲!AE183</f>
        <v>77.06778397927944</v>
      </c>
      <c r="AF183" s="2">
        <f>[1]节奏总纲!AF183</f>
        <v>79.97103607409106</v>
      </c>
      <c r="AG183" s="2">
        <f>[1]节奏总纲!AG183</f>
        <v>84.557504671530296</v>
      </c>
      <c r="AH183" s="2">
        <f>[1]节奏总纲!AH183</f>
        <v>94.027056817114342</v>
      </c>
      <c r="AZ183" s="2">
        <v>180</v>
      </c>
      <c r="BA183" s="2">
        <f>[1]节奏总纲!BA183</f>
        <v>41.992566056290244</v>
      </c>
      <c r="BB183" s="2">
        <f>[1]节奏总纲!BB183</f>
        <v>43.479537810324807</v>
      </c>
      <c r="BC183" s="2">
        <f>[1]节奏总纲!BC183</f>
        <v>45.422904937058867</v>
      </c>
      <c r="BD183" s="2">
        <f>[1]节奏总纲!BD183</f>
        <v>48.173700750441178</v>
      </c>
      <c r="BE183" s="2">
        <f>[1]节奏总纲!BE183</f>
        <v>52.879120100861911</v>
      </c>
    </row>
    <row r="184" spans="29:57" x14ac:dyDescent="0.15">
      <c r="AC184" s="2">
        <v>181</v>
      </c>
      <c r="AD184" s="2">
        <f>[1]节奏总纲!AD184</f>
        <v>75.075479910097457</v>
      </c>
      <c r="AE184" s="2">
        <f>[1]节奏总纲!AE184</f>
        <v>77.145192343015793</v>
      </c>
      <c r="AF184" s="2">
        <f>[1]节奏总纲!AF184</f>
        <v>80.053817475702374</v>
      </c>
      <c r="AG184" s="2">
        <f>[1]节奏总纲!AG184</f>
        <v>84.636892016713063</v>
      </c>
      <c r="AH184" s="2">
        <f>[1]节奏总纲!AH184</f>
        <v>94.102803318799971</v>
      </c>
      <c r="AZ184" s="2">
        <v>181</v>
      </c>
      <c r="BA184" s="2">
        <f>[1]节奏总纲!BA184</f>
        <v>42.028297717729309</v>
      </c>
      <c r="BB184" s="2">
        <f>[1]节奏总纲!BB184</f>
        <v>43.516984518759458</v>
      </c>
      <c r="BC184" s="2">
        <f>[1]节奏总纲!BC184</f>
        <v>45.460099742429037</v>
      </c>
      <c r="BD184" s="2">
        <f>[1]节奏总纲!BD184</f>
        <v>48.209593750260417</v>
      </c>
      <c r="BE184" s="2">
        <f>[1]节奏总纲!BE184</f>
        <v>52.919026782454004</v>
      </c>
    </row>
    <row r="185" spans="29:57" x14ac:dyDescent="0.15">
      <c r="AC185" s="2">
        <v>182</v>
      </c>
      <c r="AD185" s="2">
        <f>[1]节奏总纲!AD185</f>
        <v>75.152448075388719</v>
      </c>
      <c r="AE185" s="2">
        <f>[1]节奏总纲!AE185</f>
        <v>77.222600706752132</v>
      </c>
      <c r="AF185" s="2">
        <f>[1]节奏总纲!AF185</f>
        <v>80.134867890916794</v>
      </c>
      <c r="AG185" s="2">
        <f>[1]节奏总纲!AG185</f>
        <v>84.716279361895843</v>
      </c>
      <c r="AH185" s="2">
        <f>[1]节奏总纲!AH185</f>
        <v>94.1785498204856</v>
      </c>
      <c r="AZ185" s="2">
        <v>182</v>
      </c>
      <c r="BA185" s="2">
        <f>[1]节奏总纲!BA185</f>
        <v>42.063010472656373</v>
      </c>
      <c r="BB185" s="2">
        <f>[1]节奏总纲!BB185</f>
        <v>43.554431227194108</v>
      </c>
      <c r="BC185" s="2">
        <f>[1]节奏总纲!BC185</f>
        <v>45.497294547799214</v>
      </c>
      <c r="BD185" s="2">
        <f>[1]节奏总纲!BD185</f>
        <v>48.24548675007965</v>
      </c>
      <c r="BE185" s="2">
        <f>[1]节奏总纲!BE185</f>
        <v>52.958933464046098</v>
      </c>
    </row>
    <row r="186" spans="29:57" x14ac:dyDescent="0.15">
      <c r="AC186" s="2">
        <v>183</v>
      </c>
      <c r="AD186" s="2">
        <f>[1]节奏总纲!AD186</f>
        <v>75.229416240679981</v>
      </c>
      <c r="AE186" s="2">
        <f>[1]节奏总纲!AE186</f>
        <v>77.300009070488485</v>
      </c>
      <c r="AF186" s="2">
        <f>[1]节奏总纲!AF186</f>
        <v>80.215918306131215</v>
      </c>
      <c r="AG186" s="2">
        <f>[1]节奏总纲!AG186</f>
        <v>84.795666707078624</v>
      </c>
      <c r="AH186" s="2">
        <f>[1]节奏总纲!AH186</f>
        <v>94.254296322171228</v>
      </c>
      <c r="AZ186" s="2">
        <v>183</v>
      </c>
      <c r="BA186" s="2">
        <f>[1]节奏总纲!BA186</f>
        <v>42.097723227583437</v>
      </c>
      <c r="BB186" s="2">
        <f>[1]节奏总纲!BB186</f>
        <v>43.591877935628752</v>
      </c>
      <c r="BC186" s="2">
        <f>[1]节奏总纲!BC186</f>
        <v>45.534489353169384</v>
      </c>
      <c r="BD186" s="2">
        <f>[1]节奏总纲!BD186</f>
        <v>48.281379749898889</v>
      </c>
      <c r="BE186" s="2">
        <f>[1]节奏总纲!BE186</f>
        <v>52.998840145638198</v>
      </c>
    </row>
    <row r="187" spans="29:57" x14ac:dyDescent="0.15">
      <c r="AC187" s="2">
        <v>184</v>
      </c>
      <c r="AD187" s="2">
        <f>[1]节奏总纲!AD187</f>
        <v>75.306384405971258</v>
      </c>
      <c r="AE187" s="2">
        <f>[1]节奏总纲!AE187</f>
        <v>77.377417434224824</v>
      </c>
      <c r="AF187" s="2">
        <f>[1]节奏总纲!AF187</f>
        <v>80.296968721345635</v>
      </c>
      <c r="AG187" s="2">
        <f>[1]节奏总纲!AG187</f>
        <v>84.87505405226139</v>
      </c>
      <c r="AH187" s="2">
        <f>[1]节奏总纲!AH187</f>
        <v>94.330042823856857</v>
      </c>
      <c r="AZ187" s="2">
        <v>184</v>
      </c>
      <c r="BA187" s="2">
        <f>[1]节奏总纲!BA187</f>
        <v>42.132435982510501</v>
      </c>
      <c r="BB187" s="2">
        <f>[1]节奏总纲!BB187</f>
        <v>43.629324644063402</v>
      </c>
      <c r="BC187" s="2">
        <f>[1]节奏总纲!BC187</f>
        <v>45.571684158539561</v>
      </c>
      <c r="BD187" s="2">
        <f>[1]节奏总纲!BD187</f>
        <v>48.317272749718121</v>
      </c>
      <c r="BE187" s="2">
        <f>[1]节奏总纲!BE187</f>
        <v>53.033462597729766</v>
      </c>
    </row>
    <row r="188" spans="29:57" x14ac:dyDescent="0.15">
      <c r="AC188" s="2">
        <v>185</v>
      </c>
      <c r="AD188" s="2">
        <f>[1]节奏总纲!AD188</f>
        <v>75.38335257126252</v>
      </c>
      <c r="AE188" s="2">
        <f>[1]节奏总纲!AE188</f>
        <v>77.454825797961163</v>
      </c>
      <c r="AF188" s="2">
        <f>[1]节奏总纲!AF188</f>
        <v>80.378019136560056</v>
      </c>
      <c r="AG188" s="2">
        <f>[1]节奏总纲!AG188</f>
        <v>84.954441397444171</v>
      </c>
      <c r="AH188" s="2">
        <f>[1]节奏总纲!AH188</f>
        <v>94.405789325542486</v>
      </c>
      <c r="AZ188" s="2">
        <v>185</v>
      </c>
      <c r="BA188" s="2">
        <f>[1]节奏总纲!BA188</f>
        <v>42.167148737437564</v>
      </c>
      <c r="BB188" s="2">
        <f>[1]节奏总纲!BB188</f>
        <v>43.666771352498046</v>
      </c>
      <c r="BC188" s="2">
        <f>[1]节奏总纲!BC188</f>
        <v>45.608878963909731</v>
      </c>
      <c r="BD188" s="2">
        <f>[1]节奏总纲!BD188</f>
        <v>48.353165749537354</v>
      </c>
      <c r="BE188" s="2">
        <f>[1]节奏总纲!BE188</f>
        <v>53.067926870763252</v>
      </c>
    </row>
    <row r="189" spans="29:57" x14ac:dyDescent="0.15">
      <c r="AC189" s="2">
        <v>186</v>
      </c>
      <c r="AD189" s="2">
        <f>[1]节奏总纲!AD189</f>
        <v>75.460320736553783</v>
      </c>
      <c r="AE189" s="2">
        <f>[1]节奏总纲!AE189</f>
        <v>77.532234161697517</v>
      </c>
      <c r="AF189" s="2">
        <f>[1]节奏总纲!AF189</f>
        <v>80.459069551774476</v>
      </c>
      <c r="AG189" s="2">
        <f>[1]节奏总纲!AG189</f>
        <v>85.030832425973387</v>
      </c>
      <c r="AH189" s="2">
        <f>[1]节奏总纲!AH189</f>
        <v>94.4815358272281</v>
      </c>
      <c r="AZ189" s="2">
        <v>186</v>
      </c>
      <c r="BA189" s="2">
        <f>[1]节奏总纲!BA189</f>
        <v>42.201861492364635</v>
      </c>
      <c r="BB189" s="2">
        <f>[1]节奏总纲!BB189</f>
        <v>43.704218060932696</v>
      </c>
      <c r="BC189" s="2">
        <f>[1]节奏总纲!BC189</f>
        <v>45.646073769279901</v>
      </c>
      <c r="BD189" s="2">
        <f>[1]节奏总纲!BD189</f>
        <v>48.389058749356593</v>
      </c>
      <c r="BE189" s="2">
        <f>[1]节奏总纲!BE189</f>
        <v>53.102391143796744</v>
      </c>
    </row>
    <row r="190" spans="29:57" x14ac:dyDescent="0.15">
      <c r="AC190" s="2">
        <v>187</v>
      </c>
      <c r="AD190" s="2">
        <f>[1]节奏总纲!AD190</f>
        <v>75.537288901845045</v>
      </c>
      <c r="AE190" s="2">
        <f>[1]节奏总纲!AE190</f>
        <v>77.609642525433856</v>
      </c>
      <c r="AF190" s="2">
        <f>[1]节奏总纲!AF190</f>
        <v>80.540119966988897</v>
      </c>
      <c r="AG190" s="2">
        <f>[1]节奏总纲!AG190</f>
        <v>85.103188187775231</v>
      </c>
      <c r="AH190" s="2">
        <f>[1]节奏总纲!AH190</f>
        <v>94.557282328913729</v>
      </c>
      <c r="AZ190" s="2">
        <v>187</v>
      </c>
      <c r="BA190" s="2">
        <f>[1]节奏总纲!BA190</f>
        <v>42.236574247291699</v>
      </c>
      <c r="BB190" s="2">
        <f>[1]节奏总纲!BB190</f>
        <v>43.741664769367347</v>
      </c>
      <c r="BC190" s="2">
        <f>[1]节奏总纲!BC190</f>
        <v>45.683268574650079</v>
      </c>
      <c r="BD190" s="2">
        <f>[1]节奏总纲!BD190</f>
        <v>48.424951749175825</v>
      </c>
      <c r="BE190" s="2">
        <f>[1]节奏总纲!BE190</f>
        <v>53.13685541683023</v>
      </c>
    </row>
    <row r="191" spans="29:57" x14ac:dyDescent="0.15">
      <c r="AC191" s="2">
        <v>188</v>
      </c>
      <c r="AD191" s="2">
        <f>[1]节奏总纲!AD191</f>
        <v>75.614257067136322</v>
      </c>
      <c r="AE191" s="2">
        <f>[1]节奏总纲!AE191</f>
        <v>77.687050889170209</v>
      </c>
      <c r="AF191" s="2">
        <f>[1]节奏总纲!AF191</f>
        <v>80.621170382203317</v>
      </c>
      <c r="AG191" s="2">
        <f>[1]节奏总纲!AG191</f>
        <v>85.175543949577076</v>
      </c>
      <c r="AH191" s="2">
        <f>[1]节奏总纲!AH191</f>
        <v>94.633028830599358</v>
      </c>
      <c r="AZ191" s="2">
        <v>188</v>
      </c>
      <c r="BA191" s="2">
        <f>[1]节奏总纲!BA191</f>
        <v>42.271287002218763</v>
      </c>
      <c r="BB191" s="2">
        <f>[1]节奏总纲!BB191</f>
        <v>43.77911147780199</v>
      </c>
      <c r="BC191" s="2">
        <f>[1]节奏总纲!BC191</f>
        <v>45.720463380020249</v>
      </c>
      <c r="BD191" s="2">
        <f>[1]节奏总纲!BD191</f>
        <v>48.460844748995065</v>
      </c>
      <c r="BE191" s="2">
        <f>[1]节奏总纲!BE191</f>
        <v>53.171319689863722</v>
      </c>
    </row>
    <row r="192" spans="29:57" x14ac:dyDescent="0.15">
      <c r="AC192" s="2">
        <v>189</v>
      </c>
      <c r="AD192" s="2">
        <f>[1]节奏总纲!AD192</f>
        <v>75.691225232427584</v>
      </c>
      <c r="AE192" s="2">
        <f>[1]节奏总纲!AE192</f>
        <v>77.764459252906548</v>
      </c>
      <c r="AF192" s="2">
        <f>[1]节奏总纲!AF192</f>
        <v>80.702220797417738</v>
      </c>
      <c r="AG192" s="2">
        <f>[1]节奏总纲!AG192</f>
        <v>85.247899711378935</v>
      </c>
      <c r="AH192" s="2">
        <f>[1]节奏总纲!AH192</f>
        <v>94.708775332284986</v>
      </c>
      <c r="AZ192" s="2">
        <v>189</v>
      </c>
      <c r="BA192" s="2">
        <f>[1]节奏总纲!BA192</f>
        <v>42.305999757145827</v>
      </c>
      <c r="BB192" s="2">
        <f>[1]节奏总纲!BB192</f>
        <v>43.816558186236641</v>
      </c>
      <c r="BC192" s="2">
        <f>[1]节奏总纲!BC192</f>
        <v>45.757658185390426</v>
      </c>
      <c r="BD192" s="2">
        <f>[1]节奏总纲!BD192</f>
        <v>48.496737748814297</v>
      </c>
      <c r="BE192" s="2">
        <f>[1]节奏总纲!BE192</f>
        <v>53.205783962897208</v>
      </c>
    </row>
    <row r="193" spans="29:57" x14ac:dyDescent="0.15">
      <c r="AC193" s="2">
        <v>190</v>
      </c>
      <c r="AD193" s="2">
        <f>[1]节奏总纲!AD193</f>
        <v>75.768193397718846</v>
      </c>
      <c r="AE193" s="2">
        <f>[1]节奏总纲!AE193</f>
        <v>77.841867616642901</v>
      </c>
      <c r="AF193" s="2">
        <f>[1]节奏总纲!AF193</f>
        <v>80.783271212632158</v>
      </c>
      <c r="AG193" s="2">
        <f>[1]节奏总纲!AG193</f>
        <v>85.320255473180779</v>
      </c>
      <c r="AH193" s="2">
        <f>[1]节奏总纲!AH193</f>
        <v>94.784521833970615</v>
      </c>
      <c r="AZ193" s="2">
        <v>190</v>
      </c>
      <c r="BA193" s="2">
        <f>[1]节奏总纲!BA193</f>
        <v>42.340712512072891</v>
      </c>
      <c r="BB193" s="2">
        <f>[1]节奏总纲!BB193</f>
        <v>43.854004894671284</v>
      </c>
      <c r="BC193" s="2">
        <f>[1]节奏总纲!BC193</f>
        <v>45.794852990760596</v>
      </c>
      <c r="BD193" s="2">
        <f>[1]节奏总纲!BD193</f>
        <v>48.532630748633537</v>
      </c>
      <c r="BE193" s="2">
        <f>[1]节奏总纲!BE193</f>
        <v>53.240248235930693</v>
      </c>
    </row>
    <row r="194" spans="29:57" x14ac:dyDescent="0.15">
      <c r="AC194" s="2">
        <v>191</v>
      </c>
      <c r="AD194" s="2">
        <f>[1]节奏总纲!AD194</f>
        <v>75.845161563010109</v>
      </c>
      <c r="AE194" s="2">
        <f>[1]节奏总纲!AE194</f>
        <v>77.91927598037924</v>
      </c>
      <c r="AF194" s="2">
        <f>[1]节奏总纲!AF194</f>
        <v>80.864321627846579</v>
      </c>
      <c r="AG194" s="2">
        <f>[1]节奏总纲!AG194</f>
        <v>85.392611234982624</v>
      </c>
      <c r="AH194" s="2">
        <f>[1]节奏总纲!AH194</f>
        <v>94.860268335656244</v>
      </c>
      <c r="AZ194" s="2">
        <v>191</v>
      </c>
      <c r="BA194" s="2">
        <f>[1]节奏总纲!BA194</f>
        <v>42.375425266999954</v>
      </c>
      <c r="BB194" s="2">
        <f>[1]节奏总纲!BB194</f>
        <v>43.891451603105935</v>
      </c>
      <c r="BC194" s="2">
        <f>[1]节奏总纲!BC194</f>
        <v>45.832047796130773</v>
      </c>
      <c r="BD194" s="2">
        <f>[1]节奏总纲!BD194</f>
        <v>48.568523748452769</v>
      </c>
      <c r="BE194" s="2">
        <f>[1]节奏总纲!BE194</f>
        <v>53.274712508964186</v>
      </c>
    </row>
    <row r="195" spans="29:57" x14ac:dyDescent="0.15">
      <c r="AC195" s="2">
        <v>192</v>
      </c>
      <c r="AD195" s="2">
        <f>[1]节奏总纲!AD195</f>
        <v>75.922129728301385</v>
      </c>
      <c r="AE195" s="2">
        <f>[1]节奏总纲!AE195</f>
        <v>77.996684344115593</v>
      </c>
      <c r="AF195" s="2">
        <f>[1]节奏总纲!AF195</f>
        <v>80.945372043060999</v>
      </c>
      <c r="AG195" s="2">
        <f>[1]节奏总纲!AG195</f>
        <v>85.464966996784469</v>
      </c>
      <c r="AH195" s="2">
        <f>[1]节奏总纲!AH195</f>
        <v>94.936014837341872</v>
      </c>
      <c r="AZ195" s="2">
        <v>192</v>
      </c>
      <c r="BA195" s="2">
        <f>[1]节奏总纲!BA195</f>
        <v>42.410138021927018</v>
      </c>
      <c r="BB195" s="2">
        <f>[1]节奏总纲!BB195</f>
        <v>43.928898311540578</v>
      </c>
      <c r="BC195" s="2">
        <f>[1]节奏总纲!BC195</f>
        <v>45.869242601500943</v>
      </c>
      <c r="BD195" s="2">
        <f>[1]节奏总纲!BD195</f>
        <v>48.604416748272008</v>
      </c>
      <c r="BE195" s="2">
        <f>[1]节奏总纲!BE195</f>
        <v>53.309176781997671</v>
      </c>
    </row>
    <row r="196" spans="29:57" x14ac:dyDescent="0.15">
      <c r="AC196" s="2">
        <v>193</v>
      </c>
      <c r="AD196" s="2">
        <f>[1]节奏总纲!AD196</f>
        <v>75.999097893592648</v>
      </c>
      <c r="AE196" s="2">
        <f>[1]节奏总纲!AE196</f>
        <v>78.068193736526268</v>
      </c>
      <c r="AF196" s="2">
        <f>[1]节奏总纲!AF196</f>
        <v>81.02378934476593</v>
      </c>
      <c r="AG196" s="2">
        <f>[1]节奏总纲!AG196</f>
        <v>85.537322758586328</v>
      </c>
      <c r="AH196" s="2">
        <f>[1]节奏总纲!AH196</f>
        <v>95.011078787937279</v>
      </c>
      <c r="AZ196" s="2">
        <v>193</v>
      </c>
      <c r="BA196" s="2">
        <f>[1]节奏总纲!BA196</f>
        <v>42.444850776854082</v>
      </c>
      <c r="BB196" s="2">
        <f>[1]节奏总纲!BB196</f>
        <v>43.966345019975229</v>
      </c>
      <c r="BC196" s="2">
        <f>[1]节奏总纲!BC196</f>
        <v>45.906437406871113</v>
      </c>
      <c r="BD196" s="2">
        <f>[1]节奏总纲!BD196</f>
        <v>48.640309748091241</v>
      </c>
      <c r="BE196" s="2">
        <f>[1]节奏总纲!BE196</f>
        <v>53.343641055031163</v>
      </c>
    </row>
    <row r="197" spans="29:57" x14ac:dyDescent="0.15">
      <c r="AC197" s="2">
        <v>194</v>
      </c>
      <c r="AD197" s="2">
        <f>[1]节奏总纲!AD197</f>
        <v>76.070972142474872</v>
      </c>
      <c r="AE197" s="2">
        <f>[1]节奏总纲!AE197</f>
        <v>78.139439149396253</v>
      </c>
      <c r="AF197" s="2">
        <f>[1]节奏总纲!AF197</f>
        <v>81.096762731680187</v>
      </c>
      <c r="AG197" s="2">
        <f>[1]节奏总纲!AG197</f>
        <v>85.609678520388172</v>
      </c>
      <c r="AH197" s="2">
        <f>[1]节奏总纲!AH197</f>
        <v>95.082429458741387</v>
      </c>
      <c r="AZ197" s="2">
        <v>194</v>
      </c>
      <c r="BA197" s="2">
        <f>[1]节奏总纲!BA197</f>
        <v>42.479563531781146</v>
      </c>
      <c r="BB197" s="2">
        <f>[1]节奏总纲!BB197</f>
        <v>44.003272544984547</v>
      </c>
      <c r="BC197" s="2">
        <f>[1]节奏总纲!BC197</f>
        <v>45.94363221224129</v>
      </c>
      <c r="BD197" s="2">
        <f>[1]节奏总纲!BD197</f>
        <v>48.67620274791048</v>
      </c>
      <c r="BE197" s="2">
        <f>[1]节奏总纲!BE197</f>
        <v>53.378105328064649</v>
      </c>
    </row>
    <row r="198" spans="29:57" x14ac:dyDescent="0.15">
      <c r="AC198" s="2">
        <v>195</v>
      </c>
      <c r="AD198" s="2">
        <f>[1]节奏总纲!AD198</f>
        <v>76.142785979989682</v>
      </c>
      <c r="AE198" s="2">
        <f>[1]节奏总纲!AE198</f>
        <v>78.210684562266223</v>
      </c>
      <c r="AF198" s="2">
        <f>[1]节奏总纲!AF198</f>
        <v>81.169736118594443</v>
      </c>
      <c r="AG198" s="2">
        <f>[1]节奏总纲!AG198</f>
        <v>85.682034282190017</v>
      </c>
      <c r="AH198" s="2">
        <f>[1]节奏总纲!AH198</f>
        <v>95.153780129545481</v>
      </c>
      <c r="AZ198" s="2">
        <v>195</v>
      </c>
      <c r="BA198" s="2">
        <f>[1]节奏总纲!BA198</f>
        <v>42.51427628670821</v>
      </c>
      <c r="BB198" s="2">
        <f>[1]节奏总纲!BB198</f>
        <v>44.035591852864428</v>
      </c>
      <c r="BC198" s="2">
        <f>[1]节奏总纲!BC198</f>
        <v>45.98082701761146</v>
      </c>
      <c r="BD198" s="2">
        <f>[1]节奏总纲!BD198</f>
        <v>48.712095747729713</v>
      </c>
      <c r="BE198" s="2">
        <f>[1]节奏总纲!BE198</f>
        <v>53.412569601098134</v>
      </c>
    </row>
    <row r="199" spans="29:57" x14ac:dyDescent="0.15">
      <c r="AC199" s="2">
        <v>196</v>
      </c>
      <c r="AD199" s="2">
        <f>[1]节奏总纲!AD199</f>
        <v>76.214599817504492</v>
      </c>
      <c r="AE199" s="2">
        <f>[1]节奏总纲!AE199</f>
        <v>78.281929975136208</v>
      </c>
      <c r="AF199" s="2">
        <f>[1]节奏总纲!AF199</f>
        <v>81.242709505508685</v>
      </c>
      <c r="AG199" s="2">
        <f>[1]节奏总纲!AG199</f>
        <v>85.754390043991862</v>
      </c>
      <c r="AH199" s="2">
        <f>[1]节奏总纲!AH199</f>
        <v>95.225130800349589</v>
      </c>
      <c r="AZ199" s="2">
        <v>196</v>
      </c>
      <c r="BA199" s="2">
        <f>[1]节奏总纲!BA199</f>
        <v>42.548989041635274</v>
      </c>
      <c r="BB199" s="2">
        <f>[1]节奏总纲!BB199</f>
        <v>44.067911160744309</v>
      </c>
      <c r="BC199" s="2">
        <f>[1]节奏总纲!BC199</f>
        <v>46.01555652579863</v>
      </c>
      <c r="BD199" s="2">
        <f>[1]节奏总纲!BD199</f>
        <v>48.747988747548945</v>
      </c>
      <c r="BE199" s="2">
        <f>[1]节奏总纲!BE199</f>
        <v>53.447033874131627</v>
      </c>
    </row>
    <row r="200" spans="29:57" x14ac:dyDescent="0.15">
      <c r="AC200" s="2">
        <v>197</v>
      </c>
      <c r="AD200" s="2">
        <f>[1]节奏总纲!AD200</f>
        <v>76.286413655019302</v>
      </c>
      <c r="AE200" s="2">
        <f>[1]节奏总纲!AE200</f>
        <v>78.353175388006179</v>
      </c>
      <c r="AF200" s="2">
        <f>[1]节奏总纲!AF200</f>
        <v>81.315682892422942</v>
      </c>
      <c r="AG200" s="2">
        <f>[1]节奏总纲!AG200</f>
        <v>85.82674580579372</v>
      </c>
      <c r="AH200" s="2">
        <f>[1]节奏总纲!AH200</f>
        <v>95.296481471153683</v>
      </c>
      <c r="AZ200" s="2">
        <v>197</v>
      </c>
      <c r="BA200" s="2">
        <f>[1]节奏总纲!BA200</f>
        <v>42.583701796562345</v>
      </c>
      <c r="BB200" s="2">
        <f>[1]节奏总纲!BB200</f>
        <v>44.100230468624183</v>
      </c>
      <c r="BC200" s="2">
        <f>[1]节奏总纲!BC200</f>
        <v>46.047663263829847</v>
      </c>
      <c r="BD200" s="2">
        <f>[1]节奏总纲!BD200</f>
        <v>48.783881747368184</v>
      </c>
      <c r="BE200" s="2">
        <f>[1]节奏总纲!BE200</f>
        <v>53.481498147165112</v>
      </c>
    </row>
    <row r="201" spans="29:57" x14ac:dyDescent="0.15">
      <c r="AC201" s="2">
        <v>198</v>
      </c>
      <c r="AD201" s="2">
        <f>[1]节奏总纲!AD201</f>
        <v>76.358227492534112</v>
      </c>
      <c r="AE201" s="2">
        <f>[1]节奏总纲!AE201</f>
        <v>78.424420800876163</v>
      </c>
      <c r="AF201" s="2">
        <f>[1]节奏总纲!AF201</f>
        <v>81.388656279337198</v>
      </c>
      <c r="AG201" s="2">
        <f>[1]节奏总纲!AG201</f>
        <v>85.899101567595565</v>
      </c>
      <c r="AH201" s="2">
        <f>[1]节奏总纲!AH201</f>
        <v>95.367832141957777</v>
      </c>
      <c r="AZ201" s="2">
        <v>198</v>
      </c>
      <c r="BA201" s="2">
        <f>[1]节奏总纲!BA201</f>
        <v>42.618414551489408</v>
      </c>
      <c r="BB201" s="2">
        <f>[1]节奏总纲!BB201</f>
        <v>44.132549776504064</v>
      </c>
      <c r="BC201" s="2">
        <f>[1]节奏总纲!BC201</f>
        <v>46.079770001861057</v>
      </c>
      <c r="BD201" s="2">
        <f>[1]节奏总纲!BD201</f>
        <v>48.819774747187417</v>
      </c>
      <c r="BE201" s="2">
        <f>[1]节奏总纲!BE201</f>
        <v>53.515962420198605</v>
      </c>
    </row>
    <row r="202" spans="29:57" x14ac:dyDescent="0.15">
      <c r="AC202" s="2">
        <v>199</v>
      </c>
      <c r="AD202" s="2">
        <f>[1]节奏总纲!AD202</f>
        <v>76.430041330048923</v>
      </c>
      <c r="AE202" s="2">
        <f>[1]节奏总纲!AE202</f>
        <v>78.495666213746148</v>
      </c>
      <c r="AF202" s="2">
        <f>[1]节奏总纲!AF202</f>
        <v>81.461629666251454</v>
      </c>
      <c r="AG202" s="2">
        <f>[1]节奏总纲!AG202</f>
        <v>85.97145732939741</v>
      </c>
      <c r="AH202" s="2">
        <f>[1]节奏总纲!AH202</f>
        <v>95.439182812761885</v>
      </c>
      <c r="AZ202" s="2">
        <v>199</v>
      </c>
      <c r="BA202" s="2">
        <f>[1]节奏总纲!BA202</f>
        <v>42.653127306416472</v>
      </c>
      <c r="BB202" s="2">
        <f>[1]节奏总纲!BB202</f>
        <v>44.164869084383938</v>
      </c>
      <c r="BC202" s="2">
        <f>[1]节奏总纲!BC202</f>
        <v>46.111876739892267</v>
      </c>
      <c r="BD202" s="2">
        <f>[1]节奏总纲!BD202</f>
        <v>48.855667747006656</v>
      </c>
      <c r="BE202" s="2">
        <f>[1]节奏总纲!BE202</f>
        <v>53.55042669323209</v>
      </c>
    </row>
    <row r="203" spans="29:57" x14ac:dyDescent="0.15">
      <c r="AC203" s="2">
        <v>200</v>
      </c>
      <c r="AD203" s="2">
        <f>[1]节奏总纲!AD203</f>
        <v>76.501855167563733</v>
      </c>
      <c r="AE203" s="2">
        <f>[1]节奏总纲!AE203</f>
        <v>78.566911626616118</v>
      </c>
      <c r="AF203" s="2">
        <f>[1]节奏总纲!AF203</f>
        <v>81.534603053165696</v>
      </c>
      <c r="AG203" s="2">
        <f>[1]节奏总纲!AG203</f>
        <v>86.045919706798657</v>
      </c>
      <c r="AH203" s="2">
        <f>[1]节奏总纲!AH203</f>
        <v>95.510533483565979</v>
      </c>
      <c r="AZ203" s="2">
        <v>200</v>
      </c>
      <c r="BA203" s="2">
        <f>[1]节奏总纲!BA203</f>
        <v>42.687840061343536</v>
      </c>
      <c r="BB203" s="2">
        <f>[1]节奏总纲!BB203</f>
        <v>44.197188392263818</v>
      </c>
      <c r="BC203" s="2">
        <f>[1]节奏总纲!BC203</f>
        <v>46.143983477923484</v>
      </c>
      <c r="BD203" s="2">
        <f>[1]节奏总纲!BD203</f>
        <v>48.891560746825888</v>
      </c>
      <c r="BE203" s="2">
        <f>[1]节奏总纲!BE203</f>
        <v>53.584890966265583</v>
      </c>
    </row>
    <row r="204" spans="29:57" x14ac:dyDescent="0.15">
      <c r="AC204" s="2">
        <v>201</v>
      </c>
      <c r="AD204" s="2">
        <f>[1]节奏总纲!AD204</f>
        <v>76.573669005078543</v>
      </c>
      <c r="AE204" s="2">
        <f>[1]节奏总纲!AE204</f>
        <v>78.638157039486103</v>
      </c>
      <c r="AF204" s="2">
        <f>[1]节奏总纲!AF204</f>
        <v>81.607576440079953</v>
      </c>
      <c r="AG204" s="2">
        <f>[1]节奏总纲!AG204</f>
        <v>86.121754469336281</v>
      </c>
      <c r="AH204" s="2">
        <f>[1]节奏总纲!AH204</f>
        <v>95.581884154370087</v>
      </c>
      <c r="AZ204" s="2">
        <v>201</v>
      </c>
      <c r="BA204" s="2">
        <f>[1]节奏总纲!BA204</f>
        <v>42.7225528162706</v>
      </c>
      <c r="BB204" s="2">
        <f>[1]节奏总纲!BB204</f>
        <v>44.229507700143699</v>
      </c>
      <c r="BC204" s="2">
        <f>[1]节奏总纲!BC204</f>
        <v>46.176090215954694</v>
      </c>
      <c r="BD204" s="2">
        <f>[1]节奏总纲!BD204</f>
        <v>48.927453746645128</v>
      </c>
      <c r="BE204" s="2">
        <f>[1]节奏总纲!BE204</f>
        <v>53.619355239299068</v>
      </c>
    </row>
    <row r="205" spans="29:57" x14ac:dyDescent="0.15">
      <c r="AC205" s="2">
        <v>202</v>
      </c>
      <c r="AD205" s="2">
        <f>[1]节奏总纲!AD205</f>
        <v>76.645482842593353</v>
      </c>
      <c r="AE205" s="2">
        <f>[1]节奏总纲!AE205</f>
        <v>78.709402452356088</v>
      </c>
      <c r="AF205" s="2">
        <f>[1]节奏总纲!AF205</f>
        <v>81.680549826994209</v>
      </c>
      <c r="AG205" s="2">
        <f>[1]节奏总纲!AG205</f>
        <v>86.197589231873891</v>
      </c>
      <c r="AH205" s="2">
        <f>[1]节奏总纲!AH205</f>
        <v>95.653234825174181</v>
      </c>
      <c r="AZ205" s="2">
        <v>202</v>
      </c>
      <c r="BA205" s="2">
        <f>[1]节奏总纲!BA205</f>
        <v>42.757265571197664</v>
      </c>
      <c r="BB205" s="2">
        <f>[1]节奏总纲!BB205</f>
        <v>44.261827008023573</v>
      </c>
      <c r="BC205" s="2">
        <f>[1]节奏总纲!BC205</f>
        <v>46.208196953985905</v>
      </c>
      <c r="BD205" s="2">
        <f>[1]节奏总纲!BD205</f>
        <v>48.96334674646436</v>
      </c>
      <c r="BE205" s="2">
        <f>[1]节奏总纲!BE205</f>
        <v>53.653819512332554</v>
      </c>
    </row>
    <row r="206" spans="29:57" x14ac:dyDescent="0.15">
      <c r="AC206" s="2">
        <v>203</v>
      </c>
      <c r="AD206" s="2">
        <f>[1]节奏总纲!AD206</f>
        <v>76.717296680108163</v>
      </c>
      <c r="AE206" s="2">
        <f>[1]节奏总纲!AE206</f>
        <v>78.780647865226058</v>
      </c>
      <c r="AF206" s="2">
        <f>[1]节奏总纲!AF206</f>
        <v>81.753523213908451</v>
      </c>
      <c r="AG206" s="2">
        <f>[1]节奏总纲!AG206</f>
        <v>86.273423994411502</v>
      </c>
      <c r="AH206" s="2">
        <f>[1]节奏总纲!AH206</f>
        <v>95.724585495978289</v>
      </c>
      <c r="AZ206" s="2">
        <v>203</v>
      </c>
      <c r="BA206" s="2">
        <f>[1]节奏总纲!BA206</f>
        <v>42.791978326124728</v>
      </c>
      <c r="BB206" s="2">
        <f>[1]节奏总纲!BB206</f>
        <v>44.294146315903454</v>
      </c>
      <c r="BC206" s="2">
        <f>[1]节奏总纲!BC206</f>
        <v>46.240303692017122</v>
      </c>
      <c r="BD206" s="2">
        <f>[1]节奏总纲!BD206</f>
        <v>48.9992397462836</v>
      </c>
      <c r="BE206" s="2">
        <f>[1]节奏总纲!BE206</f>
        <v>53.688283785366046</v>
      </c>
    </row>
    <row r="207" spans="29:57" x14ac:dyDescent="0.15">
      <c r="AC207" s="2">
        <v>204</v>
      </c>
      <c r="AD207" s="2">
        <f>[1]节奏总纲!AD207</f>
        <v>76.789110517622973</v>
      </c>
      <c r="AE207" s="2">
        <f>[1]节奏总纲!AE207</f>
        <v>78.851893278096043</v>
      </c>
      <c r="AF207" s="2">
        <f>[1]节奏总纲!AF207</f>
        <v>81.826496600822708</v>
      </c>
      <c r="AG207" s="2">
        <f>[1]节奏总纲!AG207</f>
        <v>86.349258756949112</v>
      </c>
      <c r="AH207" s="2">
        <f>[1]节奏总纲!AH207</f>
        <v>95.795936166782383</v>
      </c>
      <c r="AZ207" s="2">
        <v>204</v>
      </c>
      <c r="BA207" s="2">
        <f>[1]节奏总纲!BA207</f>
        <v>42.826691081051791</v>
      </c>
      <c r="BB207" s="2">
        <f>[1]节奏总纲!BB207</f>
        <v>44.326465623783335</v>
      </c>
      <c r="BC207" s="2">
        <f>[1]节奏总纲!BC207</f>
        <v>46.272410430048332</v>
      </c>
      <c r="BD207" s="2">
        <f>[1]节奏总纲!BD207</f>
        <v>49.030333272797542</v>
      </c>
      <c r="BE207" s="2">
        <f>[1]节奏总纲!BE207</f>
        <v>53.722748058399532</v>
      </c>
    </row>
    <row r="208" spans="29:57" x14ac:dyDescent="0.15">
      <c r="AC208" s="2">
        <v>205</v>
      </c>
      <c r="AD208" s="2">
        <f>[1]节奏总纲!AD208</f>
        <v>76.860924355137783</v>
      </c>
      <c r="AE208" s="2">
        <f>[1]节奏总纲!AE208</f>
        <v>78.923138690966013</v>
      </c>
      <c r="AF208" s="2">
        <f>[1]节奏总纲!AF208</f>
        <v>81.899469987736964</v>
      </c>
      <c r="AG208" s="2">
        <f>[1]节奏总纲!AG208</f>
        <v>86.425093519486722</v>
      </c>
      <c r="AH208" s="2">
        <f>[1]节奏总纲!AH208</f>
        <v>95.867286837586477</v>
      </c>
      <c r="AZ208" s="2">
        <v>205</v>
      </c>
      <c r="BA208" s="2">
        <f>[1]节奏总纲!BA208</f>
        <v>42.861403835978855</v>
      </c>
      <c r="BB208" s="2">
        <f>[1]节奏总纲!BB208</f>
        <v>44.358784931663209</v>
      </c>
      <c r="BC208" s="2">
        <f>[1]节奏总纲!BC208</f>
        <v>46.304517168079542</v>
      </c>
      <c r="BD208" s="2">
        <f>[1]节奏总纲!BD208</f>
        <v>49.061322941292346</v>
      </c>
      <c r="BE208" s="2">
        <f>[1]节奏总纲!BE208</f>
        <v>53.757212331433024</v>
      </c>
    </row>
    <row r="209" spans="29:57" x14ac:dyDescent="0.15">
      <c r="AC209" s="2">
        <v>206</v>
      </c>
      <c r="AD209" s="2">
        <f>[1]节奏总纲!AD209</f>
        <v>76.932738192652593</v>
      </c>
      <c r="AE209" s="2">
        <f>[1]节奏总纲!AE209</f>
        <v>78.994384103835998</v>
      </c>
      <c r="AF209" s="2">
        <f>[1]节奏总纲!AF209</f>
        <v>81.972443374651206</v>
      </c>
      <c r="AG209" s="2">
        <f>[1]节奏总纲!AG209</f>
        <v>86.500928282024347</v>
      </c>
      <c r="AH209" s="2">
        <f>[1]节奏总纲!AH209</f>
        <v>95.938637508390585</v>
      </c>
      <c r="AZ209" s="2">
        <v>206</v>
      </c>
      <c r="BA209" s="2">
        <f>[1]节奏总纲!BA209</f>
        <v>42.896116590905919</v>
      </c>
      <c r="BB209" s="2">
        <f>[1]节奏总纲!BB209</f>
        <v>44.39110423954309</v>
      </c>
      <c r="BC209" s="2">
        <f>[1]节奏总纲!BC209</f>
        <v>46.336623906110759</v>
      </c>
      <c r="BD209" s="2">
        <f>[1]节奏总纲!BD209</f>
        <v>49.09231260978715</v>
      </c>
      <c r="BE209" s="2">
        <f>[1]节奏总纲!BE209</f>
        <v>53.79167660446651</v>
      </c>
    </row>
    <row r="210" spans="29:57" x14ac:dyDescent="0.15">
      <c r="AC210" s="2">
        <v>207</v>
      </c>
      <c r="AD210" s="2">
        <f>[1]节奏总纲!AD210</f>
        <v>77.004247194324648</v>
      </c>
      <c r="AE210" s="2">
        <f>[1]节奏总纲!AE210</f>
        <v>79.061386416569832</v>
      </c>
      <c r="AF210" s="2">
        <f>[1]节奏总纲!AF210</f>
        <v>82.041007317281839</v>
      </c>
      <c r="AG210" s="2">
        <f>[1]节奏总纲!AG210</f>
        <v>86.576763044561957</v>
      </c>
      <c r="AH210" s="2">
        <f>[1]节奏总纲!AH210</f>
        <v>96.008512635801992</v>
      </c>
      <c r="AZ210" s="2">
        <v>207</v>
      </c>
      <c r="BA210" s="2">
        <f>[1]节奏总纲!BA210</f>
        <v>42.930829345832983</v>
      </c>
      <c r="BB210" s="2">
        <f>[1]节奏总纲!BB210</f>
        <v>44.423423547422971</v>
      </c>
      <c r="BC210" s="2">
        <f>[1]节奏总纲!BC210</f>
        <v>46.368730644141969</v>
      </c>
      <c r="BD210" s="2">
        <f>[1]节奏总纲!BD210</f>
        <v>49.123302278281955</v>
      </c>
      <c r="BE210" s="2">
        <f>[1]节奏总纲!BE210</f>
        <v>53.826140877499995</v>
      </c>
    </row>
    <row r="211" spans="29:57" x14ac:dyDescent="0.15">
      <c r="AC211" s="2">
        <v>208</v>
      </c>
      <c r="AD211" s="2">
        <f>[1]节奏总纲!AD211</f>
        <v>77.07125187397483</v>
      </c>
      <c r="AE211" s="2">
        <f>[1]节奏总纲!AE211</f>
        <v>79.128025648620252</v>
      </c>
      <c r="AF211" s="2">
        <f>[1]节奏总纲!AF211</f>
        <v>82.106895829081836</v>
      </c>
      <c r="AG211" s="2">
        <f>[1]节奏总纲!AG211</f>
        <v>86.652597807099568</v>
      </c>
      <c r="AH211" s="2">
        <f>[1]节奏总纲!AH211</f>
        <v>96.069322745727362</v>
      </c>
      <c r="AZ211" s="2">
        <v>208</v>
      </c>
      <c r="BA211" s="2">
        <f>[1]节奏总纲!BA211</f>
        <v>42.965542100760054</v>
      </c>
      <c r="BB211" s="2">
        <f>[1]节奏总纲!BB211</f>
        <v>44.455742855302844</v>
      </c>
      <c r="BC211" s="2">
        <f>[1]节奏总纲!BC211</f>
        <v>46.400837382173179</v>
      </c>
      <c r="BD211" s="2">
        <f>[1]节奏总纲!BD211</f>
        <v>49.154291946776759</v>
      </c>
      <c r="BE211" s="2">
        <f>[1]节奏总纲!BE211</f>
        <v>53.860605150533488</v>
      </c>
    </row>
    <row r="212" spans="29:57" x14ac:dyDescent="0.15">
      <c r="AC212" s="2">
        <v>209</v>
      </c>
      <c r="AD212" s="2">
        <f>[1]节奏总纲!AD212</f>
        <v>77.138256553625013</v>
      </c>
      <c r="AE212" s="2">
        <f>[1]节奏总纲!AE212</f>
        <v>79.194664880670672</v>
      </c>
      <c r="AF212" s="2">
        <f>[1]节奏总纲!AF212</f>
        <v>82.172784340881819</v>
      </c>
      <c r="AG212" s="2">
        <f>[1]节奏总纲!AG212</f>
        <v>86.728432569637178</v>
      </c>
      <c r="AH212" s="2">
        <f>[1]节奏总纲!AH212</f>
        <v>96.130132855652732</v>
      </c>
      <c r="AZ212" s="2">
        <v>209</v>
      </c>
      <c r="BA212" s="2">
        <f>[1]节奏总纲!BA212</f>
        <v>43.000219942361319</v>
      </c>
      <c r="BB212" s="2">
        <f>[1]节奏总纲!BB212</f>
        <v>44.488062163182725</v>
      </c>
      <c r="BC212" s="2">
        <f>[1]节奏总纲!BC212</f>
        <v>46.432944120204397</v>
      </c>
      <c r="BD212" s="2">
        <f>[1]节奏总纲!BD212</f>
        <v>49.18528161527157</v>
      </c>
      <c r="BE212" s="2">
        <f>[1]节奏总纲!BE212</f>
        <v>53.895069423566973</v>
      </c>
    </row>
    <row r="213" spans="29:57" x14ac:dyDescent="0.15">
      <c r="AC213" s="2">
        <v>210</v>
      </c>
      <c r="AD213" s="2">
        <f>[1]节奏总纲!AD213</f>
        <v>77.205261233275195</v>
      </c>
      <c r="AE213" s="2">
        <f>[1]节奏总纲!AE213</f>
        <v>79.261304112721092</v>
      </c>
      <c r="AF213" s="2">
        <f>[1]节奏总纲!AF213</f>
        <v>82.238672852681816</v>
      </c>
      <c r="AG213" s="2">
        <f>[1]节奏总纲!AG213</f>
        <v>86.804267332174788</v>
      </c>
      <c r="AH213" s="2">
        <f>[1]节奏总纲!AH213</f>
        <v>96.190942965578103</v>
      </c>
      <c r="AZ213" s="2">
        <v>210</v>
      </c>
      <c r="BA213" s="2">
        <f>[1]节奏总纲!BA213</f>
        <v>43.030177309109042</v>
      </c>
      <c r="BB213" s="2">
        <f>[1]节奏总纲!BB213</f>
        <v>44.520381471062606</v>
      </c>
      <c r="BC213" s="2">
        <f>[1]节奏总纲!BC213</f>
        <v>46.465050858235607</v>
      </c>
      <c r="BD213" s="2">
        <f>[1]节奏总纲!BD213</f>
        <v>49.216271283766375</v>
      </c>
      <c r="BE213" s="2">
        <f>[1]节奏总纲!BE213</f>
        <v>53.929533696600465</v>
      </c>
    </row>
    <row r="214" spans="29:57" x14ac:dyDescent="0.15">
      <c r="AC214" s="2">
        <v>211</v>
      </c>
      <c r="AD214" s="2">
        <f>[1]节奏总纲!AD214</f>
        <v>77.272265912925377</v>
      </c>
      <c r="AE214" s="2">
        <f>[1]节奏总纲!AE214</f>
        <v>79.327943344771512</v>
      </c>
      <c r="AF214" s="2">
        <f>[1]节奏总纲!AF214</f>
        <v>82.304561364481813</v>
      </c>
      <c r="AG214" s="2">
        <f>[1]节奏总纲!AG214</f>
        <v>86.880102094712413</v>
      </c>
      <c r="AH214" s="2">
        <f>[1]节奏总纲!AH214</f>
        <v>96.251753075503458</v>
      </c>
      <c r="AZ214" s="2">
        <v>211</v>
      </c>
      <c r="BA214" s="2">
        <f>[1]节奏总纲!BA214</f>
        <v>43.060134675856759</v>
      </c>
      <c r="BB214" s="2">
        <f>[1]节奏总纲!BB214</f>
        <v>44.55270077894248</v>
      </c>
      <c r="BC214" s="2">
        <f>[1]节奏总纲!BC214</f>
        <v>46.497157596266817</v>
      </c>
      <c r="BD214" s="2">
        <f>[1]节奏总纲!BD214</f>
        <v>49.247260952261179</v>
      </c>
      <c r="BE214" s="2">
        <f>[1]节奏总纲!BE214</f>
        <v>53.963997969633951</v>
      </c>
    </row>
    <row r="215" spans="29:57" x14ac:dyDescent="0.15">
      <c r="AC215" s="2">
        <v>212</v>
      </c>
      <c r="AD215" s="2">
        <f>[1]节奏总纲!AD215</f>
        <v>77.339270592575559</v>
      </c>
      <c r="AE215" s="2">
        <f>[1]节奏总纲!AE215</f>
        <v>79.394582576821932</v>
      </c>
      <c r="AF215" s="2">
        <f>[1]节奏总纲!AF215</f>
        <v>82.370449876281796</v>
      </c>
      <c r="AG215" s="2">
        <f>[1]节奏总纲!AG215</f>
        <v>86.955936857250023</v>
      </c>
      <c r="AH215" s="2">
        <f>[1]节奏总纲!AH215</f>
        <v>96.312563185428829</v>
      </c>
      <c r="AZ215" s="2">
        <v>212</v>
      </c>
      <c r="BA215" s="2">
        <f>[1]节奏总纲!BA215</f>
        <v>43.090092042604475</v>
      </c>
      <c r="BB215" s="2">
        <f>[1]节奏总纲!BB215</f>
        <v>44.585020086822361</v>
      </c>
      <c r="BC215" s="2">
        <f>[1]节奏总纲!BC215</f>
        <v>46.529264334298034</v>
      </c>
      <c r="BD215" s="2">
        <f>[1]节奏总纲!BD215</f>
        <v>49.278250620755983</v>
      </c>
      <c r="BE215" s="2">
        <f>[1]节奏总纲!BE215</f>
        <v>53.998462242667436</v>
      </c>
    </row>
    <row r="216" spans="29:57" x14ac:dyDescent="0.15">
      <c r="AC216" s="2">
        <v>213</v>
      </c>
      <c r="AD216" s="2">
        <f>[1]节奏总纲!AD216</f>
        <v>77.406275272225741</v>
      </c>
      <c r="AE216" s="2">
        <f>[1]节奏总纲!AE216</f>
        <v>79.461221808872352</v>
      </c>
      <c r="AF216" s="2">
        <f>[1]节奏总纲!AF216</f>
        <v>82.436338388081793</v>
      </c>
      <c r="AG216" s="2">
        <f>[1]节奏总纲!AG216</f>
        <v>87.031203567981635</v>
      </c>
      <c r="AH216" s="2">
        <f>[1]节奏总纲!AH216</f>
        <v>96.373373295354199</v>
      </c>
      <c r="AZ216" s="2">
        <v>213</v>
      </c>
      <c r="BA216" s="2">
        <f>[1]节奏总纲!BA216</f>
        <v>43.120049409352191</v>
      </c>
      <c r="BB216" s="2">
        <f>[1]节奏总纲!BB216</f>
        <v>44.617339394702242</v>
      </c>
      <c r="BC216" s="2">
        <f>[1]节奏总纲!BC216</f>
        <v>46.561371072329244</v>
      </c>
      <c r="BD216" s="2">
        <f>[1]节奏总纲!BD216</f>
        <v>49.309240289250788</v>
      </c>
      <c r="BE216" s="2">
        <f>[1]节奏总纲!BE216</f>
        <v>54.028437871105552</v>
      </c>
    </row>
    <row r="217" spans="29:57" x14ac:dyDescent="0.15">
      <c r="AC217" s="2">
        <v>214</v>
      </c>
      <c r="AD217" s="2">
        <f>[1]节奏总纲!AD217</f>
        <v>77.473279951875909</v>
      </c>
      <c r="AE217" s="2">
        <f>[1]节奏总纲!AE217</f>
        <v>79.527861040922772</v>
      </c>
      <c r="AF217" s="2">
        <f>[1]节奏总纲!AF217</f>
        <v>82.502226899881776</v>
      </c>
      <c r="AG217" s="2">
        <f>[1]节奏总纲!AG217</f>
        <v>87.10568246405397</v>
      </c>
      <c r="AH217" s="2">
        <f>[1]节奏总纲!AH217</f>
        <v>96.434183405279569</v>
      </c>
      <c r="AZ217" s="2">
        <v>214</v>
      </c>
      <c r="BA217" s="2">
        <f>[1]节奏总纲!BA217</f>
        <v>43.150006776099914</v>
      </c>
      <c r="BB217" s="2">
        <f>[1]节奏总纲!BB217</f>
        <v>44.649658702582116</v>
      </c>
      <c r="BC217" s="2">
        <f>[1]节奏总纲!BC217</f>
        <v>46.593477810360454</v>
      </c>
      <c r="BD217" s="2">
        <f>[1]节奏总纲!BD217</f>
        <v>49.340229957745592</v>
      </c>
      <c r="BE217" s="2">
        <f>[1]节奏总纲!BE217</f>
        <v>54.058203867701586</v>
      </c>
    </row>
    <row r="218" spans="29:57" x14ac:dyDescent="0.15">
      <c r="AC218" s="2">
        <v>215</v>
      </c>
      <c r="AD218" s="2">
        <f>[1]节奏总纲!AD218</f>
        <v>77.540284631526092</v>
      </c>
      <c r="AE218" s="2">
        <f>[1]节奏总纲!AE218</f>
        <v>79.594500272973193</v>
      </c>
      <c r="AF218" s="2">
        <f>[1]节奏总纲!AF218</f>
        <v>82.568115411681774</v>
      </c>
      <c r="AG218" s="2">
        <f>[1]节奏总纲!AG218</f>
        <v>87.180161360126306</v>
      </c>
      <c r="AH218" s="2">
        <f>[1]节奏总纲!AH218</f>
        <v>96.494993515204939</v>
      </c>
      <c r="AZ218" s="2">
        <v>215</v>
      </c>
      <c r="BA218" s="2">
        <f>[1]节奏总纲!BA218</f>
        <v>43.179964142847631</v>
      </c>
      <c r="BB218" s="2">
        <f>[1]节奏总纲!BB218</f>
        <v>44.681978010461997</v>
      </c>
      <c r="BC218" s="2">
        <f>[1]节奏总纲!BC218</f>
        <v>46.625584548391664</v>
      </c>
      <c r="BD218" s="2">
        <f>[1]节奏总纲!BD218</f>
        <v>49.371219626240396</v>
      </c>
      <c r="BE218" s="2">
        <f>[1]节奏总纲!BE218</f>
        <v>54.087969864297619</v>
      </c>
    </row>
    <row r="219" spans="29:57" x14ac:dyDescent="0.15">
      <c r="AC219" s="2">
        <v>216</v>
      </c>
      <c r="AD219" s="2">
        <f>[1]节奏总纲!AD219</f>
        <v>77.607289311176274</v>
      </c>
      <c r="AE219" s="2">
        <f>[1]节奏总纲!AE219</f>
        <v>79.661139505023613</v>
      </c>
      <c r="AF219" s="2">
        <f>[1]节奏总纲!AF219</f>
        <v>82.634003923481771</v>
      </c>
      <c r="AG219" s="2">
        <f>[1]节奏总纲!AG219</f>
        <v>87.254640256198641</v>
      </c>
      <c r="AH219" s="2">
        <f>[1]节奏总纲!AH219</f>
        <v>96.555803625130309</v>
      </c>
      <c r="AZ219" s="2">
        <v>216</v>
      </c>
      <c r="BA219" s="2">
        <f>[1]节奏总纲!BA219</f>
        <v>43.209921509595347</v>
      </c>
      <c r="BB219" s="2">
        <f>[1]节奏总纲!BB219</f>
        <v>44.71429731834187</v>
      </c>
      <c r="BC219" s="2">
        <f>[1]节奏总纲!BC219</f>
        <v>46.657691286422882</v>
      </c>
      <c r="BD219" s="2">
        <f>[1]节奏总纲!BD219</f>
        <v>49.402209294735208</v>
      </c>
      <c r="BE219" s="2">
        <f>[1]节奏总纲!BE219</f>
        <v>54.117735860893646</v>
      </c>
    </row>
    <row r="220" spans="29:57" x14ac:dyDescent="0.15">
      <c r="AC220" s="2">
        <v>217</v>
      </c>
      <c r="AD220" s="2">
        <f>[1]节奏总纲!AD220</f>
        <v>77.674293990826456</v>
      </c>
      <c r="AE220" s="2">
        <f>[1]节奏总纲!AE220</f>
        <v>79.727778737074033</v>
      </c>
      <c r="AF220" s="2">
        <f>[1]节奏总纲!AF220</f>
        <v>82.699892435281754</v>
      </c>
      <c r="AG220" s="2">
        <f>[1]节奏总纲!AG220</f>
        <v>87.329119152270991</v>
      </c>
      <c r="AH220" s="2">
        <f>[1]节奏总纲!AH220</f>
        <v>96.61661373505568</v>
      </c>
      <c r="AZ220" s="2">
        <v>217</v>
      </c>
      <c r="BA220" s="2">
        <f>[1]节奏总纲!BA220</f>
        <v>43.239878876343063</v>
      </c>
      <c r="BB220" s="2">
        <f>[1]节奏总纲!BB220</f>
        <v>44.746616626221751</v>
      </c>
      <c r="BC220" s="2">
        <f>[1]节奏总纲!BC220</f>
        <v>46.689798024454092</v>
      </c>
      <c r="BD220" s="2">
        <f>[1]节奏总纲!BD220</f>
        <v>49.433198963230012</v>
      </c>
      <c r="BE220" s="2">
        <f>[1]节奏总纲!BE220</f>
        <v>54.147501857489679</v>
      </c>
    </row>
    <row r="221" spans="29:57" x14ac:dyDescent="0.15">
      <c r="AC221" s="2">
        <v>218</v>
      </c>
      <c r="AD221" s="2">
        <f>[1]节奏总纲!AD221</f>
        <v>77.741298670476638</v>
      </c>
      <c r="AE221" s="2">
        <f>[1]节奏总纲!AE221</f>
        <v>79.794417969124453</v>
      </c>
      <c r="AF221" s="2">
        <f>[1]节奏总纲!AF221</f>
        <v>82.765780947081751</v>
      </c>
      <c r="AG221" s="2">
        <f>[1]节奏总纲!AG221</f>
        <v>87.403598048343326</v>
      </c>
      <c r="AH221" s="2">
        <f>[1]节奏总纲!AH221</f>
        <v>96.67742384498105</v>
      </c>
      <c r="AZ221" s="2">
        <v>218</v>
      </c>
      <c r="BA221" s="2">
        <f>[1]节奏总纲!BA221</f>
        <v>43.269836243090786</v>
      </c>
      <c r="BB221" s="2">
        <f>[1]节奏总纲!BB221</f>
        <v>44.778935934101632</v>
      </c>
      <c r="BC221" s="2">
        <f>[1]节奏总纲!BC221</f>
        <v>46.721904762485302</v>
      </c>
      <c r="BD221" s="2">
        <f>[1]节奏总纲!BD221</f>
        <v>49.464188631724817</v>
      </c>
      <c r="BE221" s="2">
        <f>[1]节奏总纲!BE221</f>
        <v>54.177267854085706</v>
      </c>
    </row>
    <row r="222" spans="29:57" x14ac:dyDescent="0.15">
      <c r="AC222" s="2">
        <v>219</v>
      </c>
      <c r="AD222" s="2">
        <f>[1]节奏总纲!AD222</f>
        <v>77.80830335012682</v>
      </c>
      <c r="AE222" s="2">
        <f>[1]节奏总纲!AE222</f>
        <v>79.861057201174873</v>
      </c>
      <c r="AF222" s="2">
        <f>[1]节奏总纲!AF222</f>
        <v>82.831669458881734</v>
      </c>
      <c r="AG222" s="2">
        <f>[1]节奏总纲!AG222</f>
        <v>87.478076944415662</v>
      </c>
      <c r="AH222" s="2">
        <f>[1]节奏总纲!AH222</f>
        <v>96.73823395490642</v>
      </c>
      <c r="AZ222" s="2">
        <v>219</v>
      </c>
      <c r="BA222" s="2">
        <f>[1]节奏总纲!BA222</f>
        <v>43.299793609838503</v>
      </c>
      <c r="BB222" s="2">
        <f>[1]节奏总纲!BB222</f>
        <v>44.811255241981506</v>
      </c>
      <c r="BC222" s="2">
        <f>[1]节奏总纲!BC222</f>
        <v>46.754011500516519</v>
      </c>
      <c r="BD222" s="2">
        <f>[1]节奏总纲!BD222</f>
        <v>49.495178300219621</v>
      </c>
      <c r="BE222" s="2">
        <f>[1]节奏总纲!BE222</f>
        <v>54.207033850681739</v>
      </c>
    </row>
    <row r="223" spans="29:57" x14ac:dyDescent="0.15">
      <c r="AC223" s="2">
        <v>220</v>
      </c>
      <c r="AD223" s="2">
        <f>[1]节奏总纲!AD223</f>
        <v>77.875308029777003</v>
      </c>
      <c r="AE223" s="2">
        <f>[1]节奏总纲!AE223</f>
        <v>79.927696433225293</v>
      </c>
      <c r="AF223" s="2">
        <f>[1]节奏总纲!AF223</f>
        <v>82.897557970681731</v>
      </c>
      <c r="AG223" s="2">
        <f>[1]节奏总纲!AG223</f>
        <v>87.552555840488012</v>
      </c>
      <c r="AH223" s="2">
        <f>[1]节奏总纲!AH223</f>
        <v>96.79904406483179</v>
      </c>
      <c r="AZ223" s="2">
        <v>220</v>
      </c>
      <c r="BA223" s="2">
        <f>[1]节奏总纲!BA223</f>
        <v>43.329750976586219</v>
      </c>
      <c r="BB223" s="2">
        <f>[1]节奏总纲!BB223</f>
        <v>44.843574549861387</v>
      </c>
      <c r="BC223" s="2">
        <f>[1]节奏总纲!BC223</f>
        <v>46.786118238547729</v>
      </c>
      <c r="BD223" s="2">
        <f>[1]节奏总纲!BD223</f>
        <v>49.526167968714425</v>
      </c>
      <c r="BE223" s="2">
        <f>[1]节奏总纲!BE223</f>
        <v>54.236799847277773</v>
      </c>
    </row>
    <row r="224" spans="29:57" x14ac:dyDescent="0.15">
      <c r="AC224" s="2">
        <v>221</v>
      </c>
      <c r="AD224" s="2">
        <f>[1]节奏总纲!AD224</f>
        <v>77.942312709427185</v>
      </c>
      <c r="AE224" s="2">
        <f>[1]节奏总纲!AE224</f>
        <v>79.994335665275713</v>
      </c>
      <c r="AF224" s="2">
        <f>[1]节奏总纲!AF224</f>
        <v>82.963446482481729</v>
      </c>
      <c r="AG224" s="2">
        <f>[1]节奏总纲!AG224</f>
        <v>87.627034736560347</v>
      </c>
      <c r="AH224" s="2">
        <f>[1]节奏总纲!AH224</f>
        <v>96.85985417475716</v>
      </c>
      <c r="AZ224" s="2">
        <v>221</v>
      </c>
      <c r="BA224" s="2">
        <f>[1]节奏总纲!BA224</f>
        <v>43.359708343333942</v>
      </c>
      <c r="BB224" s="2">
        <f>[1]节奏总纲!BB224</f>
        <v>44.875893857741268</v>
      </c>
      <c r="BC224" s="2">
        <f>[1]节奏总纲!BC224</f>
        <v>46.818224976578939</v>
      </c>
      <c r="BD224" s="2">
        <f>[1]节奏总纲!BD224</f>
        <v>49.55715763720923</v>
      </c>
      <c r="BE224" s="2">
        <f>[1]节奏总纲!BE224</f>
        <v>54.266565843873799</v>
      </c>
    </row>
    <row r="225" spans="29:57" x14ac:dyDescent="0.15">
      <c r="AC225" s="2">
        <v>222</v>
      </c>
      <c r="AD225" s="2">
        <f>[1]节奏总纲!AD225</f>
        <v>78.008693431404168</v>
      </c>
      <c r="AE225" s="2">
        <f>[1]节奏总纲!AE225</f>
        <v>80.05990507131493</v>
      </c>
      <c r="AF225" s="2">
        <f>[1]节奏总纲!AF225</f>
        <v>83.028328094754301</v>
      </c>
      <c r="AG225" s="2">
        <f>[1]节奏总纲!AG225</f>
        <v>87.701513632632683</v>
      </c>
      <c r="AH225" s="2">
        <f>[1]节奏总纲!AH225</f>
        <v>96.920664284682516</v>
      </c>
      <c r="AZ225" s="2">
        <v>222</v>
      </c>
      <c r="BA225" s="2">
        <f>[1]节奏总纲!BA225</f>
        <v>43.389665710081658</v>
      </c>
      <c r="BB225" s="2">
        <f>[1]节奏总纲!BB225</f>
        <v>44.908213165621142</v>
      </c>
      <c r="BC225" s="2">
        <f>[1]节奏总纲!BC225</f>
        <v>46.850331714610157</v>
      </c>
      <c r="BD225" s="2">
        <f>[1]节奏总纲!BD225</f>
        <v>49.588147305704041</v>
      </c>
      <c r="BE225" s="2">
        <f>[1]节奏总纲!BE225</f>
        <v>54.296331840469833</v>
      </c>
    </row>
    <row r="226" spans="29:57" x14ac:dyDescent="0.15">
      <c r="AC226" s="2">
        <v>223</v>
      </c>
      <c r="AD226" s="2">
        <f>[1]节奏总纲!AD226</f>
        <v>78.071211008105138</v>
      </c>
      <c r="AE226" s="2">
        <f>[1]节奏总纲!AE226</f>
        <v>80.125375094609936</v>
      </c>
      <c r="AF226" s="2">
        <f>[1]节奏总纲!AF226</f>
        <v>83.091955037632331</v>
      </c>
      <c r="AG226" s="2">
        <f>[1]节奏总纲!AG226</f>
        <v>87.775992528705018</v>
      </c>
      <c r="AH226" s="2">
        <f>[1]节奏总纲!AH226</f>
        <v>96.981474394607886</v>
      </c>
      <c r="AZ226" s="2">
        <v>223</v>
      </c>
      <c r="BA226" s="2">
        <f>[1]节奏总纲!BA226</f>
        <v>43.419623076829374</v>
      </c>
      <c r="BB226" s="2">
        <f>[1]节奏总纲!BB226</f>
        <v>44.940532473501023</v>
      </c>
      <c r="BC226" s="2">
        <f>[1]节奏总纲!BC226</f>
        <v>46.882438452641367</v>
      </c>
      <c r="BD226" s="2">
        <f>[1]节奏总纲!BD226</f>
        <v>49.619136974198845</v>
      </c>
      <c r="BE226" s="2">
        <f>[1]节奏总纲!BE226</f>
        <v>54.326097837065859</v>
      </c>
    </row>
    <row r="227" spans="29:57" x14ac:dyDescent="0.15">
      <c r="AC227" s="2">
        <v>224</v>
      </c>
      <c r="AD227" s="2">
        <f>[1]节奏总纲!AD227</f>
        <v>78.133728584806107</v>
      </c>
      <c r="AE227" s="2">
        <f>[1]节奏总纲!AE227</f>
        <v>80.190845117904942</v>
      </c>
      <c r="AF227" s="2">
        <f>[1]节奏总纲!AF227</f>
        <v>83.155581980510348</v>
      </c>
      <c r="AG227" s="2">
        <f>[1]节奏总纲!AG227</f>
        <v>87.850471424777368</v>
      </c>
      <c r="AH227" s="2">
        <f>[1]节奏总纲!AH227</f>
        <v>97.03979962522213</v>
      </c>
      <c r="AZ227" s="2">
        <v>224</v>
      </c>
      <c r="BA227" s="2">
        <f>[1]节奏总纲!BA227</f>
        <v>43.449580443577091</v>
      </c>
      <c r="BB227" s="2">
        <f>[1]节奏总纲!BB227</f>
        <v>44.972851781380903</v>
      </c>
      <c r="BC227" s="2">
        <f>[1]节奏总纲!BC227</f>
        <v>46.914545190672577</v>
      </c>
      <c r="BD227" s="2">
        <f>[1]节奏总纲!BD227</f>
        <v>49.65012664269365</v>
      </c>
      <c r="BE227" s="2">
        <f>[1]节奏总纲!BE227</f>
        <v>54.355863833661893</v>
      </c>
    </row>
    <row r="228" spans="29:57" x14ac:dyDescent="0.15">
      <c r="AC228" s="2">
        <v>225</v>
      </c>
      <c r="AD228" s="2">
        <f>[1]节奏总纲!AD228</f>
        <v>78.196246161507091</v>
      </c>
      <c r="AE228" s="2">
        <f>[1]节奏总纲!AE228</f>
        <v>80.256315141199948</v>
      </c>
      <c r="AF228" s="2">
        <f>[1]节奏总纲!AF228</f>
        <v>83.219208923388379</v>
      </c>
      <c r="AG228" s="2">
        <f>[1]节奏总纲!AG228</f>
        <v>87.924950320849703</v>
      </c>
      <c r="AH228" s="2">
        <f>[1]节奏总纲!AH228</f>
        <v>97.097036185315744</v>
      </c>
      <c r="AZ228" s="2">
        <v>225</v>
      </c>
      <c r="BA228" s="2">
        <f>[1]节奏总纲!BA228</f>
        <v>43.479537810324814</v>
      </c>
      <c r="BB228" s="2">
        <f>[1]节奏总纲!BB228</f>
        <v>45.004463376644416</v>
      </c>
      <c r="BC228" s="2">
        <f>[1]节奏总纲!BC228</f>
        <v>46.946651928703794</v>
      </c>
      <c r="BD228" s="2">
        <f>[1]节奏总纲!BD228</f>
        <v>49.681116311188454</v>
      </c>
      <c r="BE228" s="2">
        <f>[1]节奏总纲!BE228</f>
        <v>54.385629830257926</v>
      </c>
    </row>
    <row r="229" spans="29:57" x14ac:dyDescent="0.15">
      <c r="AC229" s="2">
        <v>226</v>
      </c>
      <c r="AD229" s="2">
        <f>[1]节奏总纲!AD229</f>
        <v>78.25876373820806</v>
      </c>
      <c r="AE229" s="2">
        <f>[1]节奏总纲!AE229</f>
        <v>80.321785164494941</v>
      </c>
      <c r="AF229" s="2">
        <f>[1]节奏总纲!AF229</f>
        <v>83.282835866266396</v>
      </c>
      <c r="AG229" s="2">
        <f>[1]节奏总纲!AG229</f>
        <v>87.999429216922039</v>
      </c>
      <c r="AH229" s="2">
        <f>[1]节奏总纲!AH229</f>
        <v>97.154272745409358</v>
      </c>
      <c r="AZ229" s="2">
        <v>226</v>
      </c>
      <c r="BA229" s="2">
        <f>[1]节奏总纲!BA229</f>
        <v>43.50949517707253</v>
      </c>
      <c r="BB229" s="2">
        <f>[1]节奏总纲!BB229</f>
        <v>45.032359480672049</v>
      </c>
      <c r="BC229" s="2">
        <f>[1]节奏总纲!BC229</f>
        <v>46.978758666735004</v>
      </c>
      <c r="BD229" s="2">
        <f>[1]节奏总纲!BD229</f>
        <v>49.712105979683258</v>
      </c>
      <c r="BE229" s="2">
        <f>[1]节奏总纲!BE229</f>
        <v>54.415395826853953</v>
      </c>
    </row>
    <row r="230" spans="29:57" x14ac:dyDescent="0.15">
      <c r="AC230" s="2">
        <v>227</v>
      </c>
      <c r="AD230" s="2">
        <f>[1]节奏总纲!AD230</f>
        <v>78.321281314909029</v>
      </c>
      <c r="AE230" s="2">
        <f>[1]节奏总纲!AE230</f>
        <v>80.387255187789947</v>
      </c>
      <c r="AF230" s="2">
        <f>[1]节奏总纲!AF230</f>
        <v>83.346462809144427</v>
      </c>
      <c r="AG230" s="2">
        <f>[1]节奏总纲!AG230</f>
        <v>88.069378113045531</v>
      </c>
      <c r="AH230" s="2">
        <f>[1]节奏总纲!AH230</f>
        <v>97.211509305502972</v>
      </c>
      <c r="AZ230" s="2">
        <v>227</v>
      </c>
      <c r="BA230" s="2">
        <f>[1]节奏总纲!BA230</f>
        <v>43.539452543820246</v>
      </c>
      <c r="BB230" s="2">
        <f>[1]节奏总纲!BB230</f>
        <v>45.060255584699682</v>
      </c>
      <c r="BC230" s="2">
        <f>[1]节奏总纲!BC230</f>
        <v>47.009379755645142</v>
      </c>
      <c r="BD230" s="2">
        <f>[1]节奏总纲!BD230</f>
        <v>49.743095648178063</v>
      </c>
      <c r="BE230" s="2">
        <f>[1]节奏总纲!BE230</f>
        <v>54.445161823449986</v>
      </c>
    </row>
    <row r="231" spans="29:57" x14ac:dyDescent="0.15">
      <c r="AC231" s="2">
        <v>228</v>
      </c>
      <c r="AD231" s="2">
        <f>[1]节奏总纲!AD231</f>
        <v>78.383798891610013</v>
      </c>
      <c r="AE231" s="2">
        <f>[1]节奏总纲!AE231</f>
        <v>80.452725211084953</v>
      </c>
      <c r="AF231" s="2">
        <f>[1]节奏总纲!AF231</f>
        <v>83.410089752022458</v>
      </c>
      <c r="AG231" s="2">
        <f>[1]节奏总纲!AG231</f>
        <v>88.139292024548126</v>
      </c>
      <c r="AH231" s="2">
        <f>[1]节奏总纲!AH231</f>
        <v>97.268745865596571</v>
      </c>
      <c r="AZ231" s="2">
        <v>228</v>
      </c>
      <c r="BA231" s="2">
        <f>[1]节奏总纲!BA231</f>
        <v>43.569409910567963</v>
      </c>
      <c r="BB231" s="2">
        <f>[1]节奏总纲!BB231</f>
        <v>45.088151688727308</v>
      </c>
      <c r="BC231" s="2">
        <f>[1]节奏总纲!BC231</f>
        <v>47.037096473409001</v>
      </c>
      <c r="BD231" s="2">
        <f>[1]节奏总纲!BD231</f>
        <v>49.774085316672867</v>
      </c>
      <c r="BE231" s="2">
        <f>[1]节奏总纲!BE231</f>
        <v>54.47492782004602</v>
      </c>
    </row>
    <row r="232" spans="29:57" x14ac:dyDescent="0.15">
      <c r="AC232" s="2">
        <v>229</v>
      </c>
      <c r="AD232" s="2">
        <f>[1]节奏总纲!AD232</f>
        <v>78.446316468310982</v>
      </c>
      <c r="AE232" s="2">
        <f>[1]节奏总纲!AE232</f>
        <v>80.518195234379959</v>
      </c>
      <c r="AF232" s="2">
        <f>[1]节奏总纲!AF232</f>
        <v>83.473716694900475</v>
      </c>
      <c r="AG232" s="2">
        <f>[1]节奏总纲!AG232</f>
        <v>88.209205936050708</v>
      </c>
      <c r="AH232" s="2">
        <f>[1]节奏总纲!AH232</f>
        <v>97.325982425690185</v>
      </c>
      <c r="AZ232" s="2">
        <v>229</v>
      </c>
      <c r="BA232" s="2">
        <f>[1]节奏总纲!BA232</f>
        <v>43.599367277315686</v>
      </c>
      <c r="BB232" s="2">
        <f>[1]节奏总纲!BB232</f>
        <v>45.116047792754941</v>
      </c>
      <c r="BC232" s="2">
        <f>[1]节奏总纲!BC232</f>
        <v>47.06481319117286</v>
      </c>
      <c r="BD232" s="2">
        <f>[1]节奏总纲!BD232</f>
        <v>49.805074985167678</v>
      </c>
      <c r="BE232" s="2">
        <f>[1]节奏总纲!BE232</f>
        <v>54.504693816642046</v>
      </c>
    </row>
    <row r="233" spans="29:57" x14ac:dyDescent="0.15">
      <c r="AC233" s="2">
        <v>230</v>
      </c>
      <c r="AD233" s="2">
        <f>[1]节奏总纲!AD233</f>
        <v>78.508834045011952</v>
      </c>
      <c r="AE233" s="2">
        <f>[1]节奏总纲!AE233</f>
        <v>80.583665257674966</v>
      </c>
      <c r="AF233" s="2">
        <f>[1]节奏总纲!AF233</f>
        <v>83.537343637778505</v>
      </c>
      <c r="AG233" s="2">
        <f>[1]节奏总纲!AG233</f>
        <v>88.279119847553304</v>
      </c>
      <c r="AH233" s="2">
        <f>[1]节奏总纲!AH233</f>
        <v>97.383218985783799</v>
      </c>
      <c r="AZ233" s="2">
        <v>230</v>
      </c>
      <c r="BA233" s="2">
        <f>[1]节奏总纲!BA233</f>
        <v>43.629324644063402</v>
      </c>
      <c r="BB233" s="2">
        <f>[1]节奏总纲!BB233</f>
        <v>45.143943896782567</v>
      </c>
      <c r="BC233" s="2">
        <f>[1]节奏总纲!BC233</f>
        <v>47.092529908936719</v>
      </c>
      <c r="BD233" s="2">
        <f>[1]节奏总纲!BD233</f>
        <v>49.836064653662483</v>
      </c>
      <c r="BE233" s="2">
        <f>[1]节奏总纲!BE233</f>
        <v>54.53445981323808</v>
      </c>
    </row>
    <row r="234" spans="29:57" x14ac:dyDescent="0.15">
      <c r="AC234" s="2">
        <v>231</v>
      </c>
      <c r="AD234" s="2">
        <f>[1]节奏总纲!AD234</f>
        <v>78.571351621712921</v>
      </c>
      <c r="AE234" s="2">
        <f>[1]节奏总纲!AE234</f>
        <v>80.649135280969972</v>
      </c>
      <c r="AF234" s="2">
        <f>[1]节奏总纲!AF234</f>
        <v>83.600970580656536</v>
      </c>
      <c r="AG234" s="2">
        <f>[1]节奏总纲!AG234</f>
        <v>88.349033759055899</v>
      </c>
      <c r="AH234" s="2">
        <f>[1]节奏总纲!AH234</f>
        <v>97.440455545877413</v>
      </c>
      <c r="AZ234" s="2">
        <v>231</v>
      </c>
      <c r="BA234" s="2">
        <f>[1]节奏总纲!BA234</f>
        <v>43.659282010811118</v>
      </c>
      <c r="BB234" s="2">
        <f>[1]节奏总纲!BB234</f>
        <v>45.171840000810199</v>
      </c>
      <c r="BC234" s="2">
        <f>[1]节奏总纲!BC234</f>
        <v>47.120246626700578</v>
      </c>
      <c r="BD234" s="2">
        <f>[1]节奏总纲!BD234</f>
        <v>49.867054322157287</v>
      </c>
      <c r="BE234" s="2">
        <f>[1]节奏总纲!BE234</f>
        <v>54.564225809834106</v>
      </c>
    </row>
    <row r="235" spans="29:57" x14ac:dyDescent="0.15">
      <c r="AC235" s="2">
        <v>232</v>
      </c>
      <c r="AD235" s="2">
        <f>[1]节奏总纲!AD235</f>
        <v>78.633869198413905</v>
      </c>
      <c r="AE235" s="2">
        <f>[1]节奏总纲!AE235</f>
        <v>80.714605304264978</v>
      </c>
      <c r="AF235" s="2">
        <f>[1]节奏总纲!AF235</f>
        <v>83.664597523534553</v>
      </c>
      <c r="AG235" s="2">
        <f>[1]节奏总纲!AG235</f>
        <v>88.418947670558495</v>
      </c>
      <c r="AH235" s="2">
        <f>[1]节奏总纲!AH235</f>
        <v>97.497692105971026</v>
      </c>
      <c r="AZ235" s="2">
        <v>232</v>
      </c>
      <c r="BA235" s="2">
        <f>[1]节奏总纲!BA235</f>
        <v>43.689239377558835</v>
      </c>
      <c r="BB235" s="2">
        <f>[1]节奏总纲!BB235</f>
        <v>45.199736104837825</v>
      </c>
      <c r="BC235" s="2">
        <f>[1]节奏总纲!BC235</f>
        <v>47.147963344464429</v>
      </c>
      <c r="BD235" s="2">
        <f>[1]节奏总纲!BD235</f>
        <v>49.898043990652091</v>
      </c>
      <c r="BE235" s="2">
        <f>[1]节奏总纲!BE235</f>
        <v>54.593991806430139</v>
      </c>
    </row>
    <row r="236" spans="29:57" x14ac:dyDescent="0.15">
      <c r="AC236" s="2">
        <v>233</v>
      </c>
      <c r="AD236" s="2">
        <f>[1]节奏总纲!AD236</f>
        <v>78.696386775114874</v>
      </c>
      <c r="AE236" s="2">
        <f>[1]节奏总纲!AE236</f>
        <v>80.78007532755997</v>
      </c>
      <c r="AF236" s="2">
        <f>[1]节奏总纲!AF236</f>
        <v>83.728224466412584</v>
      </c>
      <c r="AG236" s="2">
        <f>[1]节奏总纲!AG236</f>
        <v>88.488861582061077</v>
      </c>
      <c r="AH236" s="2">
        <f>[1]节奏总纲!AH236</f>
        <v>97.554928666064626</v>
      </c>
      <c r="AZ236" s="2">
        <v>233</v>
      </c>
      <c r="BA236" s="2">
        <f>[1]节奏总纲!BA236</f>
        <v>43.719196744306558</v>
      </c>
      <c r="BB236" s="2">
        <f>[1]节奏总纲!BB236</f>
        <v>45.227632208865458</v>
      </c>
      <c r="BC236" s="2">
        <f>[1]节奏总纲!BC236</f>
        <v>47.175680062228288</v>
      </c>
      <c r="BD236" s="2">
        <f>[1]节奏总纲!BD236</f>
        <v>49.929033659146896</v>
      </c>
      <c r="BE236" s="2">
        <f>[1]节奏总纲!BE236</f>
        <v>54.623757803026173</v>
      </c>
    </row>
    <row r="237" spans="29:57" x14ac:dyDescent="0.15">
      <c r="AC237" s="2">
        <v>234</v>
      </c>
      <c r="AD237" s="2">
        <f>[1]节奏总纲!AD237</f>
        <v>78.758904351815843</v>
      </c>
      <c r="AE237" s="2">
        <f>[1]节奏总纲!AE237</f>
        <v>80.845545350854977</v>
      </c>
      <c r="AF237" s="2">
        <f>[1]节奏总纲!AF237</f>
        <v>83.791851409290615</v>
      </c>
      <c r="AG237" s="2">
        <f>[1]节奏总纲!AG237</f>
        <v>88.558775493563672</v>
      </c>
      <c r="AH237" s="2">
        <f>[1]节奏总纲!AH237</f>
        <v>97.61216522615824</v>
      </c>
      <c r="AZ237" s="2">
        <v>234</v>
      </c>
      <c r="BA237" s="2">
        <f>[1]节奏总纲!BA237</f>
        <v>43.749154111054274</v>
      </c>
      <c r="BB237" s="2">
        <f>[1]节奏总纲!BB237</f>
        <v>45.255528312893091</v>
      </c>
      <c r="BC237" s="2">
        <f>[1]节奏总纲!BC237</f>
        <v>47.203396779992147</v>
      </c>
      <c r="BD237" s="2">
        <f>[1]节奏总纲!BD237</f>
        <v>49.9600233276417</v>
      </c>
      <c r="BE237" s="2">
        <f>[1]节奏总纲!BE237</f>
        <v>54.653523799622199</v>
      </c>
    </row>
    <row r="238" spans="29:57" x14ac:dyDescent="0.15">
      <c r="AC238" s="2">
        <v>235</v>
      </c>
      <c r="AD238" s="2">
        <f>[1]节奏总纲!AD238</f>
        <v>78.821421928516827</v>
      </c>
      <c r="AE238" s="2">
        <f>[1]节奏总纲!AE238</f>
        <v>80.911015374149983</v>
      </c>
      <c r="AF238" s="2">
        <f>[1]节奏总纲!AF238</f>
        <v>83.855478352168632</v>
      </c>
      <c r="AG238" s="2">
        <f>[1]节奏总纲!AG238</f>
        <v>88.628689405066268</v>
      </c>
      <c r="AH238" s="2">
        <f>[1]节奏总纲!AH238</f>
        <v>97.669401786251854</v>
      </c>
      <c r="AZ238" s="2">
        <v>235</v>
      </c>
      <c r="BA238" s="2">
        <f>[1]节奏总纲!BA238</f>
        <v>43.77911147780199</v>
      </c>
      <c r="BB238" s="2">
        <f>[1]节奏总纲!BB238</f>
        <v>45.283424416920717</v>
      </c>
      <c r="BC238" s="2">
        <f>[1]节奏总纲!BC238</f>
        <v>47.231113497756006</v>
      </c>
      <c r="BD238" s="2">
        <f>[1]节奏总纲!BD238</f>
        <v>49.991012996136504</v>
      </c>
      <c r="BE238" s="2">
        <f>[1]节奏总纲!BE238</f>
        <v>54.683289796218233</v>
      </c>
    </row>
    <row r="239" spans="29:57" x14ac:dyDescent="0.15">
      <c r="AC239" s="2">
        <v>236</v>
      </c>
      <c r="AD239" s="2">
        <f>[1]节奏总纲!AD239</f>
        <v>78.883939505217796</v>
      </c>
      <c r="AE239" s="2">
        <f>[1]节奏总纲!AE239</f>
        <v>80.976485397444989</v>
      </c>
      <c r="AF239" s="2">
        <f>[1]节奏总纲!AF239</f>
        <v>83.919105295046663</v>
      </c>
      <c r="AG239" s="2">
        <f>[1]节奏总纲!AG239</f>
        <v>88.698603316568864</v>
      </c>
      <c r="AH239" s="2">
        <f>[1]节奏总纲!AH239</f>
        <v>97.726638346345467</v>
      </c>
      <c r="AZ239" s="2">
        <v>236</v>
      </c>
      <c r="BA239" s="2">
        <f>[1]节奏总纲!BA239</f>
        <v>43.809068844549707</v>
      </c>
      <c r="BB239" s="2">
        <f>[1]节奏总纲!BB239</f>
        <v>45.31132052094835</v>
      </c>
      <c r="BC239" s="2">
        <f>[1]节奏总纲!BC239</f>
        <v>47.258830215519865</v>
      </c>
      <c r="BD239" s="2">
        <f>[1]节奏总纲!BD239</f>
        <v>50.018998195299922</v>
      </c>
      <c r="BE239" s="2">
        <f>[1]节奏总纲!BE239</f>
        <v>54.713055792814259</v>
      </c>
    </row>
    <row r="240" spans="29:57" x14ac:dyDescent="0.15">
      <c r="AC240" s="2">
        <v>237</v>
      </c>
      <c r="AD240" s="2">
        <f>[1]节奏总纲!AD240</f>
        <v>78.946457081918766</v>
      </c>
      <c r="AE240" s="2">
        <f>[1]节奏总纲!AE240</f>
        <v>81.038163244467697</v>
      </c>
      <c r="AF240" s="2">
        <f>[1]节奏总纲!AF240</f>
        <v>83.982732237924694</v>
      </c>
      <c r="AG240" s="2">
        <f>[1]节奏总纲!AG240</f>
        <v>88.768517228071445</v>
      </c>
      <c r="AH240" s="2">
        <f>[1]节奏总纲!AH240</f>
        <v>97.783874906439081</v>
      </c>
      <c r="AZ240" s="2">
        <v>237</v>
      </c>
      <c r="BA240" s="2">
        <f>[1]节奏总纲!BA240</f>
        <v>43.83902621129743</v>
      </c>
      <c r="BB240" s="2">
        <f>[1]节奏总纲!BB240</f>
        <v>45.339216624975975</v>
      </c>
      <c r="BC240" s="2">
        <f>[1]节奏总纲!BC240</f>
        <v>47.286546933283724</v>
      </c>
      <c r="BD240" s="2">
        <f>[1]节奏总纲!BD240</f>
        <v>50.045756216849099</v>
      </c>
      <c r="BE240" s="2">
        <f>[1]节奏总纲!BE240</f>
        <v>54.742821789410293</v>
      </c>
    </row>
    <row r="241" spans="29:57" x14ac:dyDescent="0.15">
      <c r="AC241" s="2">
        <v>238</v>
      </c>
      <c r="AD241" s="2">
        <f>[1]节奏总纲!AD241</f>
        <v>79.008373652580005</v>
      </c>
      <c r="AE241" s="2">
        <f>[1]节奏总纲!AE241</f>
        <v>81.097715704203424</v>
      </c>
      <c r="AF241" s="2">
        <f>[1]节奏总纲!AF241</f>
        <v>84.043767921022209</v>
      </c>
      <c r="AG241" s="2">
        <f>[1]节奏总纲!AG241</f>
        <v>88.838431139574041</v>
      </c>
      <c r="AH241" s="2">
        <f>[1]节奏总纲!AH241</f>
        <v>97.841111466532681</v>
      </c>
      <c r="AZ241" s="2">
        <v>238</v>
      </c>
      <c r="BA241" s="2">
        <f>[1]节奏总纲!BA241</f>
        <v>43.868983578045146</v>
      </c>
      <c r="BB241" s="2">
        <f>[1]节奏总纲!BB241</f>
        <v>45.367112729003608</v>
      </c>
      <c r="BC241" s="2">
        <f>[1]节奏总纲!BC241</f>
        <v>47.314263651047582</v>
      </c>
      <c r="BD241" s="2">
        <f>[1]节奏总纲!BD241</f>
        <v>50.072514238398277</v>
      </c>
      <c r="BE241" s="2">
        <f>[1]节奏总纲!BE241</f>
        <v>54.772587786006326</v>
      </c>
    </row>
    <row r="242" spans="29:57" x14ac:dyDescent="0.15">
      <c r="AC242" s="2">
        <v>239</v>
      </c>
      <c r="AD242" s="2">
        <f>[1]节奏总纲!AD242</f>
        <v>79.066704614192943</v>
      </c>
      <c r="AE242" s="2">
        <f>[1]节奏总纲!AE242</f>
        <v>81.157268163939136</v>
      </c>
      <c r="AF242" s="2">
        <f>[1]节奏总纲!AF242</f>
        <v>84.103838417578672</v>
      </c>
      <c r="AG242" s="2">
        <f>[1]节奏总纲!AG242</f>
        <v>88.908345051076637</v>
      </c>
      <c r="AH242" s="2">
        <f>[1]节奏总纲!AH242</f>
        <v>97.898348026626294</v>
      </c>
      <c r="AZ242" s="2">
        <v>239</v>
      </c>
      <c r="BA242" s="2">
        <f>[1]节奏总纲!BA242</f>
        <v>43.898940944792862</v>
      </c>
      <c r="BB242" s="2">
        <f>[1]节奏总纲!BB242</f>
        <v>45.395008833031234</v>
      </c>
      <c r="BC242" s="2">
        <f>[1]节奏总纲!BC242</f>
        <v>47.341980368811441</v>
      </c>
      <c r="BD242" s="2">
        <f>[1]节奏总纲!BD242</f>
        <v>50.099272259947462</v>
      </c>
      <c r="BE242" s="2">
        <f>[1]节奏总纲!BE242</f>
        <v>54.802353782602353</v>
      </c>
    </row>
    <row r="243" spans="29:57" x14ac:dyDescent="0.15">
      <c r="AC243" s="2">
        <v>240</v>
      </c>
      <c r="AD243" s="2">
        <f>[1]节奏总纲!AD243</f>
        <v>79.125035575805882</v>
      </c>
      <c r="AE243" s="2">
        <f>[1]节奏总纲!AE243</f>
        <v>81.216820623674849</v>
      </c>
      <c r="AF243" s="2">
        <f>[1]节奏总纲!AF243</f>
        <v>84.163908914135135</v>
      </c>
      <c r="AG243" s="2">
        <f>[1]节奏总纲!AG243</f>
        <v>88.978258962579233</v>
      </c>
      <c r="AH243" s="2">
        <f>[1]节奏总纲!AH243</f>
        <v>97.955584586719908</v>
      </c>
      <c r="AZ243" s="2">
        <v>240</v>
      </c>
      <c r="BA243" s="2">
        <f>[1]节奏总纲!BA243</f>
        <v>43.928898311540586</v>
      </c>
      <c r="BB243" s="2">
        <f>[1]节奏总纲!BB243</f>
        <v>45.422904937058867</v>
      </c>
      <c r="BC243" s="2">
        <f>[1]节奏总纲!BC243</f>
        <v>47.3696970865753</v>
      </c>
      <c r="BD243" s="2">
        <f>[1]节奏总纲!BD243</f>
        <v>50.126030281496639</v>
      </c>
      <c r="BE243" s="2">
        <f>[1]节奏总纲!BE243</f>
        <v>54.832119779198386</v>
      </c>
    </row>
    <row r="244" spans="29:57" x14ac:dyDescent="0.15">
      <c r="AC244" s="2">
        <v>241</v>
      </c>
      <c r="AD244" s="2">
        <f>[1]节奏总纲!AD244</f>
        <v>79.18336653741882</v>
      </c>
      <c r="AE244" s="2">
        <f>[1]节奏总纲!AE244</f>
        <v>81.276373083410562</v>
      </c>
      <c r="AF244" s="2">
        <f>[1]节奏总纲!AF244</f>
        <v>84.223979410691598</v>
      </c>
      <c r="AG244" s="2">
        <f>[1]节奏总纲!AG244</f>
        <v>89.047272179270863</v>
      </c>
      <c r="AH244" s="2">
        <f>[1]节奏总纲!AH244</f>
        <v>98.013314854852808</v>
      </c>
      <c r="AZ244" s="2">
        <v>241</v>
      </c>
      <c r="BA244" s="2">
        <f>[1]节奏总纲!BA244</f>
        <v>43.958855678288302</v>
      </c>
      <c r="BB244" s="2">
        <f>[1]节奏总纲!BB244</f>
        <v>45.450801041086493</v>
      </c>
      <c r="BC244" s="2">
        <f>[1]节奏总纲!BC244</f>
        <v>47.397413804339159</v>
      </c>
      <c r="BD244" s="2">
        <f>[1]节奏总纲!BD244</f>
        <v>50.152788303045817</v>
      </c>
      <c r="BE244" s="2">
        <f>[1]节奏总纲!BE244</f>
        <v>54.86188577579442</v>
      </c>
    </row>
    <row r="245" spans="29:57" x14ac:dyDescent="0.15">
      <c r="AC245" s="2">
        <v>242</v>
      </c>
      <c r="AD245" s="2">
        <f>[1]节奏总纲!AD245</f>
        <v>79.241697499031773</v>
      </c>
      <c r="AE245" s="2">
        <f>[1]节奏总纲!AE245</f>
        <v>81.335925543146274</v>
      </c>
      <c r="AF245" s="2">
        <f>[1]节奏总纲!AF245</f>
        <v>84.284049907248061</v>
      </c>
      <c r="AG245" s="2">
        <f>[1]节奏总纲!AG245</f>
        <v>89.11587890081428</v>
      </c>
      <c r="AH245" s="2">
        <f>[1]节奏总纲!AH245</f>
        <v>98.072755441643167</v>
      </c>
      <c r="AZ245" s="2">
        <v>242</v>
      </c>
      <c r="BA245" s="2">
        <f>[1]节奏总纲!BA245</f>
        <v>43.988813045036018</v>
      </c>
      <c r="BB245" s="2">
        <f>[1]节奏总纲!BB245</f>
        <v>45.478697145114126</v>
      </c>
      <c r="BC245" s="2">
        <f>[1]节奏总纲!BC245</f>
        <v>47.425130522103018</v>
      </c>
      <c r="BD245" s="2">
        <f>[1]节奏总纲!BD245</f>
        <v>50.179546324595002</v>
      </c>
      <c r="BE245" s="2">
        <f>[1]节奏总纲!BE245</f>
        <v>54.891651772390446</v>
      </c>
    </row>
    <row r="246" spans="29:57" x14ac:dyDescent="0.15">
      <c r="AC246" s="2">
        <v>243</v>
      </c>
      <c r="AD246" s="2">
        <f>[1]节奏总纲!AD246</f>
        <v>79.300028460644711</v>
      </c>
      <c r="AE246" s="2">
        <f>[1]节奏总纲!AE246</f>
        <v>81.395478002882001</v>
      </c>
      <c r="AF246" s="2">
        <f>[1]节奏总纲!AF246</f>
        <v>84.344120403804524</v>
      </c>
      <c r="AG246" s="2">
        <f>[1]节奏总纲!AG246</f>
        <v>89.184485622357698</v>
      </c>
      <c r="AH246" s="2">
        <f>[1]节奏总纲!AH246</f>
        <v>98.132196028433526</v>
      </c>
      <c r="AZ246" s="2">
        <v>243</v>
      </c>
      <c r="BA246" s="2">
        <f>[1]节奏总纲!BA246</f>
        <v>44.016200268136501</v>
      </c>
      <c r="BB246" s="2">
        <f>[1]节奏总纲!BB246</f>
        <v>45.506593249141758</v>
      </c>
      <c r="BC246" s="2">
        <f>[1]节奏总纲!BC246</f>
        <v>47.452847239866877</v>
      </c>
      <c r="BD246" s="2">
        <f>[1]节奏总纲!BD246</f>
        <v>50.206304346144179</v>
      </c>
      <c r="BE246" s="2">
        <f>[1]节奏总纲!BE246</f>
        <v>54.92141776898648</v>
      </c>
    </row>
    <row r="247" spans="29:57" x14ac:dyDescent="0.15">
      <c r="AC247" s="2">
        <v>244</v>
      </c>
      <c r="AD247" s="2">
        <f>[1]节奏总纲!AD247</f>
        <v>79.358359422257649</v>
      </c>
      <c r="AE247" s="2">
        <f>[1]节奏总纲!AE247</f>
        <v>81.455030462617714</v>
      </c>
      <c r="AF247" s="2">
        <f>[1]节奏总纲!AF247</f>
        <v>84.404190900360987</v>
      </c>
      <c r="AG247" s="2">
        <f>[1]节奏总纲!AG247</f>
        <v>89.253092343901116</v>
      </c>
      <c r="AH247" s="2">
        <f>[1]节奏总纲!AH247</f>
        <v>98.191636615223871</v>
      </c>
      <c r="AZ247" s="2">
        <v>244</v>
      </c>
      <c r="BA247" s="2">
        <f>[1]节奏总纲!BA247</f>
        <v>44.042055714440401</v>
      </c>
      <c r="BB247" s="2">
        <f>[1]节奏总纲!BB247</f>
        <v>45.534489353169384</v>
      </c>
      <c r="BC247" s="2">
        <f>[1]节奏总纲!BC247</f>
        <v>47.480563957630736</v>
      </c>
      <c r="BD247" s="2">
        <f>[1]节奏总纲!BD247</f>
        <v>50.233062367693357</v>
      </c>
      <c r="BE247" s="2">
        <f>[1]节奏总纲!BE247</f>
        <v>54.951183765582506</v>
      </c>
    </row>
    <row r="248" spans="29:57" x14ac:dyDescent="0.15">
      <c r="AC248" s="2">
        <v>245</v>
      </c>
      <c r="AD248" s="2">
        <f>[1]节奏总纲!AD248</f>
        <v>79.416690383870588</v>
      </c>
      <c r="AE248" s="2">
        <f>[1]节奏总纲!AE248</f>
        <v>81.514582922353426</v>
      </c>
      <c r="AF248" s="2">
        <f>[1]节奏总纲!AF248</f>
        <v>84.46426139691745</v>
      </c>
      <c r="AG248" s="2">
        <f>[1]节奏总纲!AG248</f>
        <v>89.321699065444534</v>
      </c>
      <c r="AH248" s="2">
        <f>[1]节奏总纲!AH248</f>
        <v>98.25107720201423</v>
      </c>
      <c r="AZ248" s="2">
        <v>245</v>
      </c>
      <c r="BA248" s="2">
        <f>[1]节奏总纲!BA248</f>
        <v>44.067911160744309</v>
      </c>
      <c r="BB248" s="2">
        <f>[1]节奏总纲!BB248</f>
        <v>45.562385457197017</v>
      </c>
      <c r="BC248" s="2">
        <f>[1]节奏总纲!BC248</f>
        <v>47.508280675394595</v>
      </c>
      <c r="BD248" s="2">
        <f>[1]节奏总纲!BD248</f>
        <v>50.259820389242542</v>
      </c>
      <c r="BE248" s="2">
        <f>[1]节奏总纲!BE248</f>
        <v>54.98094976217854</v>
      </c>
    </row>
    <row r="249" spans="29:57" x14ac:dyDescent="0.15">
      <c r="AC249" s="2">
        <v>246</v>
      </c>
      <c r="AD249" s="2">
        <f>[1]节奏总纲!AD249</f>
        <v>79.475021345483526</v>
      </c>
      <c r="AE249" s="2">
        <f>[1]节奏总纲!AE249</f>
        <v>81.574135382089139</v>
      </c>
      <c r="AF249" s="2">
        <f>[1]节奏总纲!AF249</f>
        <v>84.524331893473914</v>
      </c>
      <c r="AG249" s="2">
        <f>[1]节奏总纲!AG249</f>
        <v>89.390305786987952</v>
      </c>
      <c r="AH249" s="2">
        <f>[1]节奏总纲!AH249</f>
        <v>98.310517788804589</v>
      </c>
      <c r="AZ249" s="2">
        <v>246</v>
      </c>
      <c r="BA249" s="2">
        <f>[1]节奏总纲!BA249</f>
        <v>44.093766607048209</v>
      </c>
      <c r="BB249" s="2">
        <f>[1]节奏总纲!BB249</f>
        <v>45.590281561224643</v>
      </c>
      <c r="BC249" s="2">
        <f>[1]节奏总纲!BC249</f>
        <v>47.535997393158453</v>
      </c>
      <c r="BD249" s="2">
        <f>[1]节奏总纲!BD249</f>
        <v>50.286578410791719</v>
      </c>
      <c r="BE249" s="2">
        <f>[1]节奏总纲!BE249</f>
        <v>55.009255535630842</v>
      </c>
    </row>
    <row r="250" spans="29:57" x14ac:dyDescent="0.15">
      <c r="AC250" s="2">
        <v>247</v>
      </c>
      <c r="AD250" s="2">
        <f>[1]节奏总纲!AD250</f>
        <v>79.533352307096465</v>
      </c>
      <c r="AE250" s="2">
        <f>[1]节奏总纲!AE250</f>
        <v>81.633687841824852</v>
      </c>
      <c r="AF250" s="2">
        <f>[1]节奏总纲!AF250</f>
        <v>84.584402390030377</v>
      </c>
      <c r="AG250" s="2">
        <f>[1]节奏总纲!AG250</f>
        <v>89.45891250853137</v>
      </c>
      <c r="AH250" s="2">
        <f>[1]节奏总纲!AH250</f>
        <v>98.369958375594933</v>
      </c>
      <c r="AZ250" s="2">
        <v>247</v>
      </c>
      <c r="BA250" s="2">
        <f>[1]节奏总纲!BA250</f>
        <v>44.11962205335211</v>
      </c>
      <c r="BB250" s="2">
        <f>[1]节奏总纲!BB250</f>
        <v>45.618177665252276</v>
      </c>
      <c r="BC250" s="2">
        <f>[1]节奏总纲!BC250</f>
        <v>47.563714110922312</v>
      </c>
      <c r="BD250" s="2">
        <f>[1]节奏总纲!BD250</f>
        <v>50.313336432340897</v>
      </c>
      <c r="BE250" s="2">
        <f>[1]节奏总纲!BE250</f>
        <v>55.034965356827627</v>
      </c>
    </row>
    <row r="251" spans="29:57" x14ac:dyDescent="0.15">
      <c r="AC251" s="2">
        <v>248</v>
      </c>
      <c r="AD251" s="2">
        <f>[1]节奏总纲!AD251</f>
        <v>79.591683268709417</v>
      </c>
      <c r="AE251" s="2">
        <f>[1]节奏总纲!AE251</f>
        <v>81.693240301560579</v>
      </c>
      <c r="AF251" s="2">
        <f>[1]节奏总纲!AF251</f>
        <v>84.64447288658684</v>
      </c>
      <c r="AG251" s="2">
        <f>[1]节奏总纲!AG251</f>
        <v>89.527519230074788</v>
      </c>
      <c r="AH251" s="2">
        <f>[1]节奏总纲!AH251</f>
        <v>98.429398962385292</v>
      </c>
      <c r="AZ251" s="2">
        <v>248</v>
      </c>
      <c r="BA251" s="2">
        <f>[1]节奏总纲!BA251</f>
        <v>44.145477499656018</v>
      </c>
      <c r="BB251" s="2">
        <f>[1]节奏总纲!BB251</f>
        <v>45.646073769279901</v>
      </c>
      <c r="BC251" s="2">
        <f>[1]节奏总纲!BC251</f>
        <v>47.591430828686171</v>
      </c>
      <c r="BD251" s="2">
        <f>[1]节奏总纲!BD251</f>
        <v>50.340094453890082</v>
      </c>
      <c r="BE251" s="2">
        <f>[1]节奏总纲!BE251</f>
        <v>55.060675178024418</v>
      </c>
    </row>
    <row r="252" spans="29:57" x14ac:dyDescent="0.15">
      <c r="AC252" s="2">
        <v>249</v>
      </c>
      <c r="AD252" s="2">
        <f>[1]节奏总纲!AD252</f>
        <v>79.650014230322356</v>
      </c>
      <c r="AE252" s="2">
        <f>[1]节奏总纲!AE252</f>
        <v>81.752792761296291</v>
      </c>
      <c r="AF252" s="2">
        <f>[1]节奏总纲!AF252</f>
        <v>84.704543383143317</v>
      </c>
      <c r="AG252" s="2">
        <f>[1]节奏总纲!AG252</f>
        <v>89.596125951618205</v>
      </c>
      <c r="AH252" s="2">
        <f>[1]节奏总纲!AH252</f>
        <v>98.488839549175651</v>
      </c>
      <c r="AZ252" s="2">
        <v>249</v>
      </c>
      <c r="BA252" s="2">
        <f>[1]节奏总纲!BA252</f>
        <v>44.171332945959918</v>
      </c>
      <c r="BB252" s="2">
        <f>[1]节奏总纲!BB252</f>
        <v>45.673969873307534</v>
      </c>
      <c r="BC252" s="2">
        <f>[1]节奏总纲!BC252</f>
        <v>47.61914754645003</v>
      </c>
      <c r="BD252" s="2">
        <f>[1]节奏总纲!BD252</f>
        <v>50.366852475439259</v>
      </c>
      <c r="BE252" s="2">
        <f>[1]节奏总纲!BE252</f>
        <v>55.086384999221202</v>
      </c>
    </row>
    <row r="253" spans="29:57" x14ac:dyDescent="0.15">
      <c r="AC253" s="2">
        <v>250</v>
      </c>
      <c r="AD253" s="2">
        <f>[1]节奏总纲!AD253</f>
        <v>79.708345191935294</v>
      </c>
      <c r="AE253" s="2">
        <f>[1]节奏总纲!AE253</f>
        <v>81.812345221032004</v>
      </c>
      <c r="AF253" s="2">
        <f>[1]节奏总纲!AF253</f>
        <v>84.76461387969978</v>
      </c>
      <c r="AG253" s="2">
        <f>[1]节奏总纲!AG253</f>
        <v>89.664732673161623</v>
      </c>
      <c r="AH253" s="2">
        <f>[1]节奏总纲!AH253</f>
        <v>98.548280135965996</v>
      </c>
      <c r="AZ253" s="2">
        <v>250</v>
      </c>
      <c r="BA253" s="2">
        <f>[1]节奏总纲!BA253</f>
        <v>44.197188392263818</v>
      </c>
      <c r="BB253" s="2">
        <f>[1]节奏总纲!BB253</f>
        <v>45.701865977335167</v>
      </c>
      <c r="BC253" s="2">
        <f>[1]节奏总纲!BC253</f>
        <v>47.646864264213889</v>
      </c>
      <c r="BD253" s="2">
        <f>[1]节奏总纲!BD253</f>
        <v>50.393610496988437</v>
      </c>
      <c r="BE253" s="2">
        <f>[1]节奏总纲!BE253</f>
        <v>55.112094820417994</v>
      </c>
    </row>
    <row r="254" spans="29:57" x14ac:dyDescent="0.15">
      <c r="AC254" s="2">
        <v>251</v>
      </c>
      <c r="AD254" s="2">
        <f>[1]节奏总纲!AD254</f>
        <v>79.766676153548232</v>
      </c>
      <c r="AE254" s="2">
        <f>[1]节奏总纲!AE254</f>
        <v>81.871897680767717</v>
      </c>
      <c r="AF254" s="2">
        <f>[1]节奏总纲!AF254</f>
        <v>84.824684376256243</v>
      </c>
      <c r="AG254" s="2">
        <f>[1]节奏总纲!AG254</f>
        <v>89.733339394705041</v>
      </c>
      <c r="AH254" s="2">
        <f>[1]节奏总纲!AH254</f>
        <v>98.607720722756355</v>
      </c>
      <c r="AZ254" s="2">
        <v>251</v>
      </c>
      <c r="BA254" s="2">
        <f>[1]节奏总纲!BA254</f>
        <v>44.223043838567726</v>
      </c>
      <c r="BB254" s="2">
        <f>[1]节奏总纲!BB254</f>
        <v>45.729762081362793</v>
      </c>
      <c r="BC254" s="2">
        <f>[1]节奏总纲!BC254</f>
        <v>47.674580981977748</v>
      </c>
      <c r="BD254" s="2">
        <f>[1]节奏总纲!BD254</f>
        <v>50.420368518537622</v>
      </c>
      <c r="BE254" s="2">
        <f>[1]节奏总纲!BE254</f>
        <v>55.137804641614778</v>
      </c>
    </row>
    <row r="255" spans="29:57" x14ac:dyDescent="0.15">
      <c r="AC255" s="2">
        <v>252</v>
      </c>
      <c r="AD255" s="2">
        <f>[1]节奏总纲!AD255</f>
        <v>79.825007115161171</v>
      </c>
      <c r="AE255" s="2">
        <f>[1]节奏总纲!AE255</f>
        <v>81.931450140503429</v>
      </c>
      <c r="AF255" s="2">
        <f>[1]节奏总纲!AF255</f>
        <v>84.884754872812707</v>
      </c>
      <c r="AG255" s="2">
        <f>[1]节奏总纲!AG255</f>
        <v>89.801946116248459</v>
      </c>
      <c r="AH255" s="2">
        <f>[1]节奏总纲!AH255</f>
        <v>98.667161309546714</v>
      </c>
      <c r="AZ255" s="2">
        <v>252</v>
      </c>
      <c r="BA255" s="2">
        <f>[1]节奏总纲!BA255</f>
        <v>44.248899284871626</v>
      </c>
      <c r="BB255" s="2">
        <f>[1]节奏总纲!BB255</f>
        <v>45.757658185390426</v>
      </c>
      <c r="BC255" s="2">
        <f>[1]节奏总纲!BC255</f>
        <v>47.7022976997416</v>
      </c>
      <c r="BD255" s="2">
        <f>[1]节奏总纲!BD255</f>
        <v>50.447126540086799</v>
      </c>
      <c r="BE255" s="2">
        <f>[1]节奏总纲!BE255</f>
        <v>55.163514462811563</v>
      </c>
    </row>
    <row r="256" spans="29:57" x14ac:dyDescent="0.15">
      <c r="AC256" s="2">
        <v>253</v>
      </c>
      <c r="AD256" s="2">
        <f>[1]节奏总纲!AD256</f>
        <v>79.883338076774123</v>
      </c>
      <c r="AE256" s="2">
        <f>[1]节奏总纲!AE256</f>
        <v>81.991002600239142</v>
      </c>
      <c r="AF256" s="2">
        <f>[1]节奏总纲!AF256</f>
        <v>84.94482536936917</v>
      </c>
      <c r="AG256" s="2">
        <f>[1]节奏总纲!AG256</f>
        <v>89.870552837791877</v>
      </c>
      <c r="AH256" s="2">
        <f>[1]节奏总纲!AH256</f>
        <v>98.726601896337058</v>
      </c>
      <c r="AZ256" s="2">
        <v>253</v>
      </c>
      <c r="BA256" s="2">
        <f>[1]节奏总纲!BA256</f>
        <v>44.274754731175527</v>
      </c>
      <c r="BB256" s="2">
        <f>[1]节奏总纲!BB256</f>
        <v>45.785554289418052</v>
      </c>
      <c r="BC256" s="2">
        <f>[1]节奏总纲!BC256</f>
        <v>47.730014417505458</v>
      </c>
      <c r="BD256" s="2">
        <f>[1]节奏总纲!BD256</f>
        <v>50.473884561635977</v>
      </c>
      <c r="BE256" s="2">
        <f>[1]节奏总纲!BE256</f>
        <v>55.189224284008354</v>
      </c>
    </row>
    <row r="257" spans="29:57" x14ac:dyDescent="0.15">
      <c r="AC257" s="2">
        <v>254</v>
      </c>
      <c r="AD257" s="2">
        <f>[1]节奏总纲!AD257</f>
        <v>79.941669038387062</v>
      </c>
      <c r="AE257" s="2">
        <f>[1]节奏总纲!AE257</f>
        <v>82.046165327855846</v>
      </c>
      <c r="AF257" s="2">
        <f>[1]节奏总纲!AF257</f>
        <v>85.004450307848032</v>
      </c>
      <c r="AG257" s="2">
        <f>[1]节奏总纲!AG257</f>
        <v>89.939159559335295</v>
      </c>
      <c r="AH257" s="2">
        <f>[1]节奏总纲!AH257</f>
        <v>98.786042483127417</v>
      </c>
      <c r="AZ257" s="2">
        <v>254</v>
      </c>
      <c r="BA257" s="2">
        <f>[1]节奏总纲!BA257</f>
        <v>44.300610177479435</v>
      </c>
      <c r="BB257" s="2">
        <f>[1]节奏总纲!BB257</f>
        <v>45.813450393445684</v>
      </c>
      <c r="BC257" s="2">
        <f>[1]节奏总纲!BC257</f>
        <v>47.757731135269317</v>
      </c>
      <c r="BD257" s="2">
        <f>[1]节奏总纲!BD257</f>
        <v>50.500642583185162</v>
      </c>
      <c r="BE257" s="2">
        <f>[1]节奏总纲!BE257</f>
        <v>55.214934105205138</v>
      </c>
    </row>
    <row r="258" spans="29:57" x14ac:dyDescent="0.15">
      <c r="AC258" s="2">
        <v>255</v>
      </c>
      <c r="AD258" s="2">
        <f>[1]节奏总纲!AD258</f>
        <v>80</v>
      </c>
      <c r="AE258" s="2">
        <f>[1]节奏总纲!AE258</f>
        <v>82.100546804797787</v>
      </c>
      <c r="AF258" s="2">
        <f>[1]节奏总纲!AF258</f>
        <v>85.059053968634842</v>
      </c>
      <c r="AG258" s="2">
        <f>[1]节奏总纲!AG258</f>
        <v>90.006385600230558</v>
      </c>
      <c r="AH258" s="2">
        <f>[1]节奏总纲!AH258</f>
        <v>98.845483069917776</v>
      </c>
      <c r="AZ258" s="2">
        <v>255</v>
      </c>
      <c r="BA258" s="2">
        <f>[1]节奏总纲!BA258</f>
        <v>44.326465623783335</v>
      </c>
      <c r="BB258" s="2">
        <f>[1]节奏总纲!BB258</f>
        <v>45.84134649747331</v>
      </c>
      <c r="BC258" s="2">
        <f>[1]节奏总纲!BC258</f>
        <v>47.785447853033176</v>
      </c>
      <c r="BD258" s="2">
        <f>[1]节奏总纲!BD258</f>
        <v>50.527400604734339</v>
      </c>
      <c r="BE258" s="2">
        <f>[1]节奏总纲!BE258</f>
        <v>55.24064392640193</v>
      </c>
    </row>
    <row r="259" spans="29:57" x14ac:dyDescent="0.15">
      <c r="AC259" s="2">
        <v>256</v>
      </c>
      <c r="AD259" s="2">
        <f>[1]节奏总纲!AD259</f>
        <v>80.054424711612938</v>
      </c>
      <c r="AE259" s="2">
        <f>[1]节奏总纲!AE259</f>
        <v>82.154928281739714</v>
      </c>
      <c r="AF259" s="2">
        <f>[1]节奏总纲!AF259</f>
        <v>85.113657629421638</v>
      </c>
      <c r="AG259" s="2">
        <f>[1]节奏总纲!AG259</f>
        <v>90.062795496260307</v>
      </c>
      <c r="AH259" s="2">
        <f>[1]节奏总纲!AH259</f>
        <v>98.904923656708121</v>
      </c>
      <c r="AZ259" s="2">
        <v>256</v>
      </c>
      <c r="BA259" s="2">
        <f>[1]节奏总纲!BA259</f>
        <v>44.352321070087235</v>
      </c>
      <c r="BB259" s="2">
        <f>[1]节奏总纲!BB259</f>
        <v>45.869242601500943</v>
      </c>
      <c r="BC259" s="2">
        <f>[1]节奏总纲!BC259</f>
        <v>47.813164570797035</v>
      </c>
      <c r="BD259" s="2">
        <f>[1]节奏总纲!BD259</f>
        <v>50.554158626283517</v>
      </c>
      <c r="BE259" s="2">
        <f>[1]节奏总纲!BE259</f>
        <v>55.266353747598714</v>
      </c>
    </row>
    <row r="260" spans="29:57" x14ac:dyDescent="0.15">
      <c r="AC260" s="2">
        <v>257</v>
      </c>
      <c r="AD260" s="2">
        <f>[1]节奏总纲!AD260</f>
        <v>80.108849423225877</v>
      </c>
      <c r="AE260" s="2">
        <f>[1]节奏总纲!AE260</f>
        <v>82.209309758681655</v>
      </c>
      <c r="AF260" s="2">
        <f>[1]节奏总纲!AF260</f>
        <v>85.168261290208434</v>
      </c>
      <c r="AG260" s="2">
        <f>[1]节奏总纲!AG260</f>
        <v>90.119205392290041</v>
      </c>
      <c r="AH260" s="2">
        <f>[1]节奏总纲!AH260</f>
        <v>98.96436424349848</v>
      </c>
      <c r="AZ260" s="2">
        <v>257</v>
      </c>
      <c r="BA260" s="2">
        <f>[1]节奏总纲!BA260</f>
        <v>44.378176516391136</v>
      </c>
      <c r="BB260" s="2">
        <f>[1]节奏总纲!BB260</f>
        <v>45.897138705528576</v>
      </c>
      <c r="BC260" s="2">
        <f>[1]节奏总纲!BC260</f>
        <v>47.840881288560894</v>
      </c>
      <c r="BD260" s="2">
        <f>[1]节奏总纲!BD260</f>
        <v>50.580916647832701</v>
      </c>
      <c r="BE260" s="2">
        <f>[1]节奏总纲!BE260</f>
        <v>55.292063568795498</v>
      </c>
    </row>
    <row r="261" spans="29:57" x14ac:dyDescent="0.15">
      <c r="AC261" s="2">
        <v>258</v>
      </c>
      <c r="AD261" s="2">
        <f>[1]节奏总纲!AD261</f>
        <v>80.163274134838829</v>
      </c>
      <c r="AE261" s="2">
        <f>[1]节奏总纲!AE261</f>
        <v>82.263691235623583</v>
      </c>
      <c r="AF261" s="2">
        <f>[1]节奏总纲!AF261</f>
        <v>85.222864950995231</v>
      </c>
      <c r="AG261" s="2">
        <f>[1]节奏总纲!AG261</f>
        <v>90.175615288319776</v>
      </c>
      <c r="AH261" s="2">
        <f>[1]节奏总纲!AH261</f>
        <v>99.023313221876677</v>
      </c>
      <c r="AZ261" s="2">
        <v>258</v>
      </c>
      <c r="BA261" s="2">
        <f>[1]节奏总纲!BA261</f>
        <v>44.404031962695043</v>
      </c>
      <c r="BB261" s="2">
        <f>[1]节奏总纲!BB261</f>
        <v>45.925034809556202</v>
      </c>
      <c r="BC261" s="2">
        <f>[1]节奏总纲!BC261</f>
        <v>47.868598006324753</v>
      </c>
      <c r="BD261" s="2">
        <f>[1]节奏总纲!BD261</f>
        <v>50.607674669381879</v>
      </c>
      <c r="BE261" s="2">
        <f>[1]节奏总纲!BE261</f>
        <v>55.31777338999229</v>
      </c>
    </row>
    <row r="262" spans="29:57" x14ac:dyDescent="0.15">
      <c r="AC262" s="2">
        <v>259</v>
      </c>
      <c r="AD262" s="2">
        <f>[1]节奏总纲!AD262</f>
        <v>80.217698846451768</v>
      </c>
      <c r="AE262" s="2">
        <f>[1]节奏总纲!AE262</f>
        <v>82.318072712565524</v>
      </c>
      <c r="AF262" s="2">
        <f>[1]节奏总纲!AF262</f>
        <v>85.277468611782027</v>
      </c>
      <c r="AG262" s="2">
        <f>[1]节奏总纲!AG262</f>
        <v>90.23202518434951</v>
      </c>
      <c r="AH262" s="2">
        <f>[1]节奏总纲!AH262</f>
        <v>99.081526263999208</v>
      </c>
      <c r="AZ262" s="2">
        <v>259</v>
      </c>
      <c r="BA262" s="2">
        <f>[1]节奏总纲!BA262</f>
        <v>44.429887408998944</v>
      </c>
      <c r="BB262" s="2">
        <f>[1]节奏总纲!BB262</f>
        <v>45.952930913583835</v>
      </c>
      <c r="BC262" s="2">
        <f>[1]节奏总纲!BC262</f>
        <v>47.896314724088612</v>
      </c>
      <c r="BD262" s="2">
        <f>[1]节奏总纲!BD262</f>
        <v>50.634432690931064</v>
      </c>
      <c r="BE262" s="2">
        <f>[1]节奏总纲!BE262</f>
        <v>55.343483211189074</v>
      </c>
    </row>
    <row r="263" spans="29:57" x14ac:dyDescent="0.15">
      <c r="AC263" s="2">
        <v>260</v>
      </c>
      <c r="AD263" s="2">
        <f>[1]节奏总纲!AD263</f>
        <v>80.272123558064706</v>
      </c>
      <c r="AE263" s="2">
        <f>[1]节奏总纲!AE263</f>
        <v>82.372454189507465</v>
      </c>
      <c r="AF263" s="2">
        <f>[1]节奏总纲!AF263</f>
        <v>85.332072272568837</v>
      </c>
      <c r="AG263" s="2">
        <f>[1]节奏总纲!AG263</f>
        <v>90.288435080379244</v>
      </c>
      <c r="AH263" s="2">
        <f>[1]节奏总纲!AH263</f>
        <v>99.139739306121726</v>
      </c>
      <c r="AZ263" s="2">
        <v>260</v>
      </c>
      <c r="BA263" s="2">
        <f>[1]节奏总纲!BA263</f>
        <v>44.455742855302844</v>
      </c>
      <c r="BB263" s="2">
        <f>[1]节奏总纲!BB263</f>
        <v>45.98082701761146</v>
      </c>
      <c r="BC263" s="2">
        <f>[1]节奏总纲!BC263</f>
        <v>47.92403144185247</v>
      </c>
      <c r="BD263" s="2">
        <f>[1]节奏总纲!BD263</f>
        <v>50.661190712480241</v>
      </c>
      <c r="BE263" s="2">
        <f>[1]节奏总纲!BE263</f>
        <v>55.369193032385866</v>
      </c>
    </row>
    <row r="264" spans="29:57" x14ac:dyDescent="0.15">
      <c r="AC264" s="2">
        <v>261</v>
      </c>
      <c r="AD264" s="2">
        <f>[1]节奏总纲!AD264</f>
        <v>80.326548269677644</v>
      </c>
      <c r="AE264" s="2">
        <f>[1]节奏总纲!AE264</f>
        <v>82.426835666449392</v>
      </c>
      <c r="AF264" s="2">
        <f>[1]节奏总纲!AF264</f>
        <v>85.386675933355633</v>
      </c>
      <c r="AG264" s="2">
        <f>[1]节奏总纲!AG264</f>
        <v>90.344844976408993</v>
      </c>
      <c r="AH264" s="2">
        <f>[1]节奏总纲!AH264</f>
        <v>99.197952348244257</v>
      </c>
      <c r="AZ264" s="2">
        <v>261</v>
      </c>
      <c r="BA264" s="2">
        <f>[1]节奏总纲!BA264</f>
        <v>44.481598301606752</v>
      </c>
      <c r="BB264" s="2">
        <f>[1]节奏总纲!BB264</f>
        <v>46.007529841290832</v>
      </c>
      <c r="BC264" s="2">
        <f>[1]节奏总纲!BC264</f>
        <v>47.951748159616329</v>
      </c>
      <c r="BD264" s="2">
        <f>[1]节奏总纲!BD264</f>
        <v>50.687948734029419</v>
      </c>
      <c r="BE264" s="2">
        <f>[1]节奏总纲!BE264</f>
        <v>55.39490285358265</v>
      </c>
    </row>
    <row r="265" spans="29:57" x14ac:dyDescent="0.15">
      <c r="AC265" s="2">
        <v>262</v>
      </c>
      <c r="AD265" s="2">
        <f>[1]节奏总纲!AD265</f>
        <v>80.380972981290597</v>
      </c>
      <c r="AE265" s="2">
        <f>[1]节奏总纲!AE265</f>
        <v>82.481217143391333</v>
      </c>
      <c r="AF265" s="2">
        <f>[1]节奏总纲!AF265</f>
        <v>85.441279594142429</v>
      </c>
      <c r="AG265" s="2">
        <f>[1]节奏总纲!AG265</f>
        <v>90.401254872438727</v>
      </c>
      <c r="AH265" s="2">
        <f>[1]节奏总纲!AH265</f>
        <v>99.256165390366789</v>
      </c>
      <c r="AZ265" s="2">
        <v>262</v>
      </c>
      <c r="BA265" s="2">
        <f>[1]节奏总纲!BA265</f>
        <v>44.507453747910652</v>
      </c>
      <c r="BB265" s="2">
        <f>[1]节奏总纲!BB265</f>
        <v>46.031609894814238</v>
      </c>
      <c r="BC265" s="2">
        <f>[1]节奏总纲!BC265</f>
        <v>47.979464877380188</v>
      </c>
      <c r="BD265" s="2">
        <f>[1]节奏总纲!BD265</f>
        <v>50.714706755578604</v>
      </c>
      <c r="BE265" s="2">
        <f>[1]节奏总纲!BE265</f>
        <v>55.420612674779434</v>
      </c>
    </row>
    <row r="266" spans="29:57" x14ac:dyDescent="0.15">
      <c r="AC266" s="2">
        <v>263</v>
      </c>
      <c r="AD266" s="2">
        <f>[1]节奏总纲!AD266</f>
        <v>80.435397692903535</v>
      </c>
      <c r="AE266" s="2">
        <f>[1]节奏总纲!AE266</f>
        <v>82.535598620333275</v>
      </c>
      <c r="AF266" s="2">
        <f>[1]节奏总纲!AF266</f>
        <v>85.495883254929225</v>
      </c>
      <c r="AG266" s="2">
        <f>[1]节奏总纲!AG266</f>
        <v>90.457664768468462</v>
      </c>
      <c r="AH266" s="2">
        <f>[1]节奏总纲!AH266</f>
        <v>99.314378432489306</v>
      </c>
      <c r="AZ266" s="2">
        <v>263</v>
      </c>
      <c r="BA266" s="2">
        <f>[1]节奏总纲!BA266</f>
        <v>44.533309194214553</v>
      </c>
      <c r="BB266" s="2">
        <f>[1]节奏总纲!BB266</f>
        <v>46.055689948337651</v>
      </c>
      <c r="BC266" s="2">
        <f>[1]节奏总纲!BC266</f>
        <v>48.006200084618079</v>
      </c>
      <c r="BD266" s="2">
        <f>[1]节奏总纲!BD266</f>
        <v>50.741464777127781</v>
      </c>
      <c r="BE266" s="2">
        <f>[1]节奏总纲!BE266</f>
        <v>55.446322495976226</v>
      </c>
    </row>
    <row r="267" spans="29:57" x14ac:dyDescent="0.15">
      <c r="AC267" s="2">
        <v>264</v>
      </c>
      <c r="AD267" s="2">
        <f>[1]节奏总纲!AD267</f>
        <v>80.489822404516474</v>
      </c>
      <c r="AE267" s="2">
        <f>[1]节奏总纲!AE267</f>
        <v>82.589980097275202</v>
      </c>
      <c r="AF267" s="2">
        <f>[1]节奏总纲!AF267</f>
        <v>85.550486915716021</v>
      </c>
      <c r="AG267" s="2">
        <f>[1]节奏总纲!AG267</f>
        <v>90.514074664498196</v>
      </c>
      <c r="AH267" s="2">
        <f>[1]节奏总纲!AH267</f>
        <v>99.372591474611838</v>
      </c>
      <c r="AZ267" s="2">
        <v>264</v>
      </c>
      <c r="BA267" s="2">
        <f>[1]节奏总纲!BA267</f>
        <v>44.55916464051846</v>
      </c>
      <c r="BB267" s="2">
        <f>[1]节奏总纲!BB267</f>
        <v>46.079770001861057</v>
      </c>
      <c r="BC267" s="2">
        <f>[1]节奏总纲!BC267</f>
        <v>48.030128751164241</v>
      </c>
      <c r="BD267" s="2">
        <f>[1]节奏总纲!BD267</f>
        <v>50.768222798676959</v>
      </c>
      <c r="BE267" s="2">
        <f>[1]节奏总纲!BE267</f>
        <v>55.47203231717301</v>
      </c>
    </row>
    <row r="268" spans="29:57" x14ac:dyDescent="0.15">
      <c r="AC268" s="2">
        <v>265</v>
      </c>
      <c r="AD268" s="2">
        <f>[1]节奏总纲!AD268</f>
        <v>80.544247116129412</v>
      </c>
      <c r="AE268" s="2">
        <f>[1]节奏总纲!AE268</f>
        <v>82.644361574217143</v>
      </c>
      <c r="AF268" s="2">
        <f>[1]节奏总纲!AF268</f>
        <v>85.605090576502832</v>
      </c>
      <c r="AG268" s="2">
        <f>[1]节奏总纲!AG268</f>
        <v>90.57048456052793</v>
      </c>
      <c r="AH268" s="2">
        <f>[1]节奏总纲!AH268</f>
        <v>99.430804516734369</v>
      </c>
      <c r="AZ268" s="2">
        <v>265</v>
      </c>
      <c r="BA268" s="2">
        <f>[1]节奏总纲!BA268</f>
        <v>44.585020086822361</v>
      </c>
      <c r="BB268" s="2">
        <f>[1]节奏总纲!BB268</f>
        <v>46.10385005538447</v>
      </c>
      <c r="BC268" s="2">
        <f>[1]节奏总纲!BC268</f>
        <v>48.054057417710396</v>
      </c>
      <c r="BD268" s="2">
        <f>[1]节奏总纲!BD268</f>
        <v>50.794980820226144</v>
      </c>
      <c r="BE268" s="2">
        <f>[1]节奏总纲!BE268</f>
        <v>55.497742138369794</v>
      </c>
    </row>
    <row r="269" spans="29:57" x14ac:dyDescent="0.15">
      <c r="AC269" s="2">
        <v>266</v>
      </c>
      <c r="AD269" s="2">
        <f>[1]节奏总纲!AD269</f>
        <v>80.598671827742351</v>
      </c>
      <c r="AE269" s="2">
        <f>[1]节奏总纲!AE269</f>
        <v>82.698743051159084</v>
      </c>
      <c r="AF269" s="2">
        <f>[1]节奏总纲!AF269</f>
        <v>85.659694237289628</v>
      </c>
      <c r="AG269" s="2">
        <f>[1]节奏总纲!AG269</f>
        <v>90.626894456557665</v>
      </c>
      <c r="AH269" s="2">
        <f>[1]节奏总纲!AH269</f>
        <v>99.489017558856887</v>
      </c>
      <c r="AZ269" s="2">
        <v>266</v>
      </c>
      <c r="BA269" s="2">
        <f>[1]节奏总纲!BA269</f>
        <v>44.610875533126261</v>
      </c>
      <c r="BB269" s="2">
        <f>[1]节奏总纲!BB269</f>
        <v>46.127930108907876</v>
      </c>
      <c r="BC269" s="2">
        <f>[1]节奏总纲!BC269</f>
        <v>48.077986084256551</v>
      </c>
      <c r="BD269" s="2">
        <f>[1]节奏总纲!BD269</f>
        <v>50.821738841775321</v>
      </c>
      <c r="BE269" s="2">
        <f>[1]节奏总纲!BE269</f>
        <v>55.523451959566586</v>
      </c>
    </row>
    <row r="270" spans="29:57" x14ac:dyDescent="0.15">
      <c r="AC270" s="2">
        <v>267</v>
      </c>
      <c r="AD270" s="2">
        <f>[1]节奏总纲!AD270</f>
        <v>80.653096539355303</v>
      </c>
      <c r="AE270" s="2">
        <f>[1]节奏总纲!AE270</f>
        <v>82.753124528101011</v>
      </c>
      <c r="AF270" s="2">
        <f>[1]节奏总纲!AF270</f>
        <v>85.714297898076424</v>
      </c>
      <c r="AG270" s="2">
        <f>[1]节奏总纲!AG270</f>
        <v>90.683304352587413</v>
      </c>
      <c r="AH270" s="2">
        <f>[1]节奏总纲!AH270</f>
        <v>99.547230600979418</v>
      </c>
      <c r="AZ270" s="2">
        <v>267</v>
      </c>
      <c r="BA270" s="2">
        <f>[1]节奏总纲!BA270</f>
        <v>44.636730979430169</v>
      </c>
      <c r="BB270" s="2">
        <f>[1]节奏总纲!BB270</f>
        <v>46.152010162431289</v>
      </c>
      <c r="BC270" s="2">
        <f>[1]节奏总纲!BC270</f>
        <v>48.101914750802706</v>
      </c>
      <c r="BD270" s="2">
        <f>[1]节奏总纲!BD270</f>
        <v>50.848496863324499</v>
      </c>
      <c r="BE270" s="2">
        <f>[1]节奏总纲!BE270</f>
        <v>55.54916178076337</v>
      </c>
    </row>
    <row r="271" spans="29:57" x14ac:dyDescent="0.15">
      <c r="AC271" s="2">
        <v>268</v>
      </c>
      <c r="AD271" s="2">
        <f>[1]节奏总纲!AD271</f>
        <v>80.707521250968242</v>
      </c>
      <c r="AE271" s="2">
        <f>[1]节奏总纲!AE271</f>
        <v>82.807506005042953</v>
      </c>
      <c r="AF271" s="2">
        <f>[1]节奏总纲!AF271</f>
        <v>85.76890155886322</v>
      </c>
      <c r="AG271" s="2">
        <f>[1]节奏总纲!AG271</f>
        <v>90.739714248617148</v>
      </c>
      <c r="AH271" s="2">
        <f>[1]节奏总纲!AH271</f>
        <v>99.605443643101935</v>
      </c>
      <c r="AZ271" s="2">
        <v>268</v>
      </c>
      <c r="BA271" s="2">
        <f>[1]节奏总纲!BA271</f>
        <v>44.662586425734069</v>
      </c>
      <c r="BB271" s="2">
        <f>[1]节奏总纲!BB271</f>
        <v>46.176090215954694</v>
      </c>
      <c r="BC271" s="2">
        <f>[1]节奏总纲!BC271</f>
        <v>48.125843417348868</v>
      </c>
      <c r="BD271" s="2">
        <f>[1]节奏总纲!BD271</f>
        <v>50.875254884873684</v>
      </c>
      <c r="BE271" s="2">
        <f>[1]节奏总纲!BE271</f>
        <v>55.574871601960162</v>
      </c>
    </row>
    <row r="272" spans="29:57" x14ac:dyDescent="0.15">
      <c r="AC272" s="2">
        <v>269</v>
      </c>
      <c r="AD272" s="2">
        <f>[1]节奏总纲!AD272</f>
        <v>80.76194596258118</v>
      </c>
      <c r="AE272" s="2">
        <f>[1]节奏总纲!AE272</f>
        <v>82.861887481984894</v>
      </c>
      <c r="AF272" s="2">
        <f>[1]节奏总纲!AF272</f>
        <v>85.823505219650016</v>
      </c>
      <c r="AG272" s="2">
        <f>[1]节奏总纲!AG272</f>
        <v>90.796124144646882</v>
      </c>
      <c r="AH272" s="2">
        <f>[1]节奏总纲!AH272</f>
        <v>99.663656685224467</v>
      </c>
      <c r="AZ272" s="2">
        <v>269</v>
      </c>
      <c r="BA272" s="2">
        <f>[1]节奏总纲!BA272</f>
        <v>44.68844187203797</v>
      </c>
      <c r="BB272" s="2">
        <f>[1]节奏总纲!BB272</f>
        <v>46.200170269478107</v>
      </c>
      <c r="BC272" s="2">
        <f>[1]节奏总纲!BC272</f>
        <v>48.149772083895023</v>
      </c>
      <c r="BD272" s="2">
        <f>[1]节奏总纲!BD272</f>
        <v>50.902012906422861</v>
      </c>
      <c r="BE272" s="2">
        <f>[1]节奏总纲!BE272</f>
        <v>55.600581423156946</v>
      </c>
    </row>
    <row r="273" spans="29:57" x14ac:dyDescent="0.15">
      <c r="AC273" s="2">
        <v>270</v>
      </c>
      <c r="AD273" s="2">
        <f>[1]节奏总纲!AD273</f>
        <v>80.816370674194118</v>
      </c>
      <c r="AE273" s="2">
        <f>[1]节奏总纲!AE273</f>
        <v>82.916268958926821</v>
      </c>
      <c r="AF273" s="2">
        <f>[1]节奏总纲!AF273</f>
        <v>85.878108880436827</v>
      </c>
      <c r="AG273" s="2">
        <f>[1]节奏总纲!AG273</f>
        <v>90.852534040676616</v>
      </c>
      <c r="AH273" s="2">
        <f>[1]节奏总纲!AH273</f>
        <v>99.721869727346999</v>
      </c>
      <c r="AZ273" s="2">
        <v>270</v>
      </c>
      <c r="BA273" s="2">
        <f>[1]节奏总纲!BA273</f>
        <v>44.714297318341877</v>
      </c>
      <c r="BB273" s="2">
        <f>[1]节奏总纲!BB273</f>
        <v>46.224250323001513</v>
      </c>
      <c r="BC273" s="2">
        <f>[1]节奏总纲!BC273</f>
        <v>48.173700750441178</v>
      </c>
      <c r="BD273" s="2">
        <f>[1]节奏总纲!BD273</f>
        <v>50.928770927972039</v>
      </c>
      <c r="BE273" s="2">
        <f>[1]节奏总纲!BE273</f>
        <v>55.62629124435373</v>
      </c>
    </row>
    <row r="274" spans="29:57" x14ac:dyDescent="0.15">
      <c r="AC274" s="2">
        <v>271</v>
      </c>
      <c r="AD274" s="2">
        <f>[1]节奏总纲!AD274</f>
        <v>80.870795385807057</v>
      </c>
      <c r="AE274" s="2">
        <f>[1]节奏总纲!AE274</f>
        <v>82.970650435868762</v>
      </c>
      <c r="AF274" s="2">
        <f>[1]节奏总纲!AF274</f>
        <v>85.932712541223623</v>
      </c>
      <c r="AG274" s="2">
        <f>[1]节奏总纲!AG274</f>
        <v>90.908943936706351</v>
      </c>
      <c r="AH274" s="2">
        <f>[1]节奏总纲!AH274</f>
        <v>99.780082769469516</v>
      </c>
      <c r="AZ274" s="2">
        <v>271</v>
      </c>
      <c r="BA274" s="2">
        <f>[1]节奏总纲!BA274</f>
        <v>44.740152764645778</v>
      </c>
      <c r="BB274" s="2">
        <f>[1]节奏总纲!BB274</f>
        <v>46.248330376524919</v>
      </c>
      <c r="BC274" s="2">
        <f>[1]节奏总纲!BC274</f>
        <v>48.19762941698734</v>
      </c>
      <c r="BD274" s="2">
        <f>[1]节奏总纲!BD274</f>
        <v>50.955528949521224</v>
      </c>
      <c r="BE274" s="2">
        <f>[1]节奏总纲!BE274</f>
        <v>55.652001065550522</v>
      </c>
    </row>
    <row r="275" spans="29:57" x14ac:dyDescent="0.15">
      <c r="AC275" s="2">
        <v>272</v>
      </c>
      <c r="AD275" s="2">
        <f>[1]节奏总纲!AD275</f>
        <v>80.925220097420009</v>
      </c>
      <c r="AE275" s="2">
        <f>[1]节奏总纲!AE275</f>
        <v>83.023342162088809</v>
      </c>
      <c r="AF275" s="2">
        <f>[1]节奏总纲!AF275</f>
        <v>85.987316202010419</v>
      </c>
      <c r="AG275" s="2">
        <f>[1]节奏总纲!AG275</f>
        <v>90.965353832736099</v>
      </c>
      <c r="AH275" s="2">
        <f>[1]节奏总纲!AH275</f>
        <v>99.838295811592047</v>
      </c>
      <c r="AZ275" s="2">
        <v>272</v>
      </c>
      <c r="BA275" s="2">
        <f>[1]节奏总纲!BA275</f>
        <v>44.766008210949678</v>
      </c>
      <c r="BB275" s="2">
        <f>[1]节奏总纲!BB275</f>
        <v>46.272410430048332</v>
      </c>
      <c r="BC275" s="2">
        <f>[1]节奏总纲!BC275</f>
        <v>48.221558083533495</v>
      </c>
      <c r="BD275" s="2">
        <f>[1]节奏总纲!BD275</f>
        <v>50.982286971070401</v>
      </c>
      <c r="BE275" s="2">
        <f>[1]节奏总纲!BE275</f>
        <v>55.677710886747306</v>
      </c>
    </row>
    <row r="276" spans="29:57" x14ac:dyDescent="0.15">
      <c r="AC276" s="2">
        <v>273</v>
      </c>
      <c r="AD276" s="2">
        <f>[1]节奏总纲!AD276</f>
        <v>80.979644809032948</v>
      </c>
      <c r="AE276" s="2">
        <f>[1]节奏总纲!AE276</f>
        <v>83.07405267945947</v>
      </c>
      <c r="AF276" s="2">
        <f>[1]节奏总纲!AF276</f>
        <v>86.038061368689995</v>
      </c>
      <c r="AG276" s="2">
        <f>[1]节奏总纲!AG276</f>
        <v>91.020352770869948</v>
      </c>
      <c r="AH276" s="2">
        <f>[1]节奏总纲!AH276</f>
        <v>99.896508853714579</v>
      </c>
      <c r="AZ276" s="2">
        <v>273</v>
      </c>
      <c r="BA276" s="2">
        <f>[1]节奏总纲!BA276</f>
        <v>44.791863657253586</v>
      </c>
      <c r="BB276" s="2">
        <f>[1]节奏总纲!BB276</f>
        <v>46.296490483571738</v>
      </c>
      <c r="BC276" s="2">
        <f>[1]节奏总纲!BC276</f>
        <v>48.24548675007965</v>
      </c>
      <c r="BD276" s="2">
        <f>[1]节奏总纲!BD276</f>
        <v>51.007810424246486</v>
      </c>
      <c r="BE276" s="2">
        <f>[1]节奏总纲!BE276</f>
        <v>55.703420707944098</v>
      </c>
    </row>
    <row r="277" spans="29:57" x14ac:dyDescent="0.15">
      <c r="AC277" s="2">
        <v>274</v>
      </c>
      <c r="AD277" s="2">
        <f>[1]节奏总纲!AD277</f>
        <v>81.031787986768464</v>
      </c>
      <c r="AE277" s="2">
        <f>[1]节奏总纲!AE277</f>
        <v>83.124763196830131</v>
      </c>
      <c r="AF277" s="2">
        <f>[1]节奏总纲!AF277</f>
        <v>86.087639061133402</v>
      </c>
      <c r="AG277" s="2">
        <f>[1]节奏总纲!AG277</f>
        <v>91.073105573528181</v>
      </c>
      <c r="AH277" s="2">
        <f>[1]节奏总纲!AH277</f>
        <v>99.954721895837096</v>
      </c>
      <c r="AZ277" s="2">
        <v>274</v>
      </c>
      <c r="BA277" s="2">
        <f>[1]节奏总纲!BA277</f>
        <v>44.817719103557486</v>
      </c>
      <c r="BB277" s="2">
        <f>[1]节奏总纲!BB277</f>
        <v>46.320570537095151</v>
      </c>
      <c r="BC277" s="2">
        <f>[1]节奏总纲!BC277</f>
        <v>48.269415416625804</v>
      </c>
      <c r="BD277" s="2">
        <f>[1]节奏总纲!BD277</f>
        <v>51.030916192165336</v>
      </c>
      <c r="BE277" s="2">
        <f>[1]节奏总纲!BE277</f>
        <v>55.729130529140882</v>
      </c>
    </row>
    <row r="278" spans="29:57" x14ac:dyDescent="0.15">
      <c r="AC278" s="2">
        <v>275</v>
      </c>
      <c r="AD278" s="2">
        <f>[1]节奏总纲!AD278</f>
        <v>81.082568038258216</v>
      </c>
      <c r="AE278" s="2">
        <f>[1]节奏总纲!AE278</f>
        <v>83.175473714200777</v>
      </c>
      <c r="AF278" s="2">
        <f>[1]节奏总纲!AF278</f>
        <v>86.137216753576809</v>
      </c>
      <c r="AG278" s="2">
        <f>[1]节奏总纲!AG278</f>
        <v>91.125858376186414</v>
      </c>
      <c r="AH278" s="2">
        <f>[1]节奏总纲!AH278</f>
        <v>100.01191770041967</v>
      </c>
      <c r="AZ278" s="2">
        <v>275</v>
      </c>
      <c r="BA278" s="2">
        <f>[1]节奏总纲!BA278</f>
        <v>44.843574549861387</v>
      </c>
      <c r="BB278" s="2">
        <f>[1]节奏总纲!BB278</f>
        <v>46.344650590618556</v>
      </c>
      <c r="BC278" s="2">
        <f>[1]节奏总纲!BC278</f>
        <v>48.293344083171966</v>
      </c>
      <c r="BD278" s="2">
        <f>[1]节奏总纲!BD278</f>
        <v>51.054021960084178</v>
      </c>
      <c r="BE278" s="2">
        <f>[1]节奏总纲!BE278</f>
        <v>55.754840350337666</v>
      </c>
    </row>
    <row r="279" spans="29:57" x14ac:dyDescent="0.15">
      <c r="AC279" s="2">
        <v>276</v>
      </c>
      <c r="AD279" s="2">
        <f>[1]节奏总纲!AD279</f>
        <v>81.133348089747955</v>
      </c>
      <c r="AE279" s="2">
        <f>[1]节奏总纲!AE279</f>
        <v>83.226184231571438</v>
      </c>
      <c r="AF279" s="2">
        <f>[1]节奏总纲!AF279</f>
        <v>86.186794446020215</v>
      </c>
      <c r="AG279" s="2">
        <f>[1]节奏总纲!AG279</f>
        <v>91.178611178844633</v>
      </c>
      <c r="AH279" s="2">
        <f>[1]节奏总纲!AH279</f>
        <v>100.06555271580974</v>
      </c>
      <c r="AZ279" s="2">
        <v>276</v>
      </c>
      <c r="BA279" s="2">
        <f>[1]节奏总纲!BA279</f>
        <v>44.869429996165294</v>
      </c>
      <c r="BB279" s="2">
        <f>[1]节奏总纲!BB279</f>
        <v>46.368730644141969</v>
      </c>
      <c r="BC279" s="2">
        <f>[1]节奏总纲!BC279</f>
        <v>48.317272749718121</v>
      </c>
      <c r="BD279" s="2">
        <f>[1]节奏总纲!BD279</f>
        <v>51.077127728003028</v>
      </c>
      <c r="BE279" s="2">
        <f>[1]节奏总纲!BE279</f>
        <v>55.780550171534458</v>
      </c>
    </row>
    <row r="280" spans="29:57" x14ac:dyDescent="0.15">
      <c r="AC280" s="2">
        <v>277</v>
      </c>
      <c r="AD280" s="2">
        <f>[1]节奏总纲!AD280</f>
        <v>81.184128141237707</v>
      </c>
      <c r="AE280" s="2">
        <f>[1]节奏总纲!AE280</f>
        <v>83.276894748942098</v>
      </c>
      <c r="AF280" s="2">
        <f>[1]节奏总纲!AF280</f>
        <v>86.236372138463622</v>
      </c>
      <c r="AG280" s="2">
        <f>[1]节奏总纲!AG280</f>
        <v>91.231363981502867</v>
      </c>
      <c r="AH280" s="2">
        <f>[1]节奏总纲!AH280</f>
        <v>100.11918773119983</v>
      </c>
      <c r="AZ280" s="2">
        <v>277</v>
      </c>
      <c r="BA280" s="2">
        <f>[1]节奏总纲!BA280</f>
        <v>44.895285442469195</v>
      </c>
      <c r="BB280" s="2">
        <f>[1]节奏总纲!BB280</f>
        <v>46.392810697665375</v>
      </c>
      <c r="BC280" s="2">
        <f>[1]节奏总纲!BC280</f>
        <v>48.341201416264276</v>
      </c>
      <c r="BD280" s="2">
        <f>[1]节奏总纲!BD280</f>
        <v>51.10023349592187</v>
      </c>
      <c r="BE280" s="2">
        <f>[1]节奏总纲!BE280</f>
        <v>55.806259992731242</v>
      </c>
    </row>
    <row r="281" spans="29:57" x14ac:dyDescent="0.15">
      <c r="AC281" s="2">
        <v>278</v>
      </c>
      <c r="AD281" s="2">
        <f>[1]节奏总纲!AD281</f>
        <v>81.23490819272746</v>
      </c>
      <c r="AE281" s="2">
        <f>[1]节奏总纲!AE281</f>
        <v>83.327605266312744</v>
      </c>
      <c r="AF281" s="2">
        <f>[1]节奏总纲!AF281</f>
        <v>86.285949830907029</v>
      </c>
      <c r="AG281" s="2">
        <f>[1]节奏总纲!AG281</f>
        <v>91.2841167841611</v>
      </c>
      <c r="AH281" s="2">
        <f>[1]节奏总纲!AH281</f>
        <v>100.1728227465899</v>
      </c>
      <c r="AZ281" s="2">
        <v>278</v>
      </c>
      <c r="BA281" s="2">
        <f>[1]节奏总纲!BA281</f>
        <v>44.921140888773095</v>
      </c>
      <c r="BB281" s="2">
        <f>[1]节奏总纲!BB281</f>
        <v>46.416890751188788</v>
      </c>
      <c r="BC281" s="2">
        <f>[1]节奏总纲!BC281</f>
        <v>48.365130082810438</v>
      </c>
      <c r="BD281" s="2">
        <f>[1]节奏总纲!BD281</f>
        <v>51.12333926384072</v>
      </c>
      <c r="BE281" s="2">
        <f>[1]节奏总纲!BE281</f>
        <v>55.831969813928033</v>
      </c>
    </row>
    <row r="282" spans="29:57" x14ac:dyDescent="0.15">
      <c r="AC282" s="2">
        <v>279</v>
      </c>
      <c r="AD282" s="2">
        <f>[1]节奏总纲!AD282</f>
        <v>81.285688244217212</v>
      </c>
      <c r="AE282" s="2">
        <f>[1]节奏总纲!AE282</f>
        <v>83.378315783683405</v>
      </c>
      <c r="AF282" s="2">
        <f>[1]节奏总纲!AF282</f>
        <v>86.335527523350422</v>
      </c>
      <c r="AG282" s="2">
        <f>[1]节奏总纲!AG282</f>
        <v>91.336869586819319</v>
      </c>
      <c r="AH282" s="2">
        <f>[1]节奏总纲!AH282</f>
        <v>100.22645776197997</v>
      </c>
      <c r="AZ282" s="2">
        <v>279</v>
      </c>
      <c r="BA282" s="2">
        <f>[1]节奏总纲!BA282</f>
        <v>44.946996335076996</v>
      </c>
      <c r="BB282" s="2">
        <f>[1]节奏总纲!BB282</f>
        <v>46.440970804712194</v>
      </c>
      <c r="BC282" s="2">
        <f>[1]节奏总纲!BC282</f>
        <v>48.389058749356593</v>
      </c>
      <c r="BD282" s="2">
        <f>[1]节奏总纲!BD282</f>
        <v>51.146445031759569</v>
      </c>
      <c r="BE282" s="2">
        <f>[1]节奏总纲!BE282</f>
        <v>55.857679635124818</v>
      </c>
    </row>
    <row r="283" spans="29:57" x14ac:dyDescent="0.15">
      <c r="AC283" s="2">
        <v>280</v>
      </c>
      <c r="AD283" s="2">
        <f>[1]节奏总纲!AD283</f>
        <v>81.336468295706965</v>
      </c>
      <c r="AE283" s="2">
        <f>[1]节奏总纲!AE283</f>
        <v>83.429026301054066</v>
      </c>
      <c r="AF283" s="2">
        <f>[1]节奏总纲!AF283</f>
        <v>86.385105215793828</v>
      </c>
      <c r="AG283" s="2">
        <f>[1]节奏总纲!AG283</f>
        <v>91.389622389477552</v>
      </c>
      <c r="AH283" s="2">
        <f>[1]节奏总纲!AH283</f>
        <v>100.28009277737006</v>
      </c>
      <c r="AZ283" s="2">
        <v>280</v>
      </c>
      <c r="BA283" s="2">
        <f>[1]节奏总纲!BA283</f>
        <v>44.972851781380903</v>
      </c>
      <c r="BB283" s="2">
        <f>[1]节奏总纲!BB283</f>
        <v>46.465050858235607</v>
      </c>
      <c r="BC283" s="2">
        <f>[1]节奏总纲!BC283</f>
        <v>48.412987415902748</v>
      </c>
      <c r="BD283" s="2">
        <f>[1]节奏总纲!BD283</f>
        <v>51.169550799678412</v>
      </c>
      <c r="BE283" s="2">
        <f>[1]节奏总纲!BE283</f>
        <v>55.883389456321602</v>
      </c>
    </row>
    <row r="284" spans="29:57" x14ac:dyDescent="0.15">
      <c r="AC284" s="2">
        <v>281</v>
      </c>
      <c r="AD284" s="2">
        <f>[1]节奏总纲!AD284</f>
        <v>81.387248347196717</v>
      </c>
      <c r="AE284" s="2">
        <f>[1]节奏总纲!AE284</f>
        <v>83.479736818424712</v>
      </c>
      <c r="AF284" s="2">
        <f>[1]节奏总纲!AF284</f>
        <v>86.434682908237235</v>
      </c>
      <c r="AG284" s="2">
        <f>[1]节奏总纲!AG284</f>
        <v>91.442375192135771</v>
      </c>
      <c r="AH284" s="2">
        <f>[1]节奏总纲!AH284</f>
        <v>100.33372779276013</v>
      </c>
      <c r="AZ284" s="2">
        <v>281</v>
      </c>
      <c r="BA284" s="2">
        <f>[1]节奏总纲!BA284</f>
        <v>44.998707227684804</v>
      </c>
      <c r="BB284" s="2">
        <f>[1]节奏总纲!BB284</f>
        <v>46.489130911759013</v>
      </c>
      <c r="BC284" s="2">
        <f>[1]节奏总纲!BC284</f>
        <v>48.43691608244891</v>
      </c>
      <c r="BD284" s="2">
        <f>[1]节奏总纲!BD284</f>
        <v>51.192656567597261</v>
      </c>
      <c r="BE284" s="2">
        <f>[1]节奏总纲!BE284</f>
        <v>55.909099277518393</v>
      </c>
    </row>
    <row r="285" spans="29:57" x14ac:dyDescent="0.15">
      <c r="AC285" s="2">
        <v>282</v>
      </c>
      <c r="AD285" s="2">
        <f>[1]节奏总纲!AD285</f>
        <v>81.43802839868647</v>
      </c>
      <c r="AE285" s="2">
        <f>[1]节奏总纲!AE285</f>
        <v>83.530447335795373</v>
      </c>
      <c r="AF285" s="2">
        <f>[1]节奏总纲!AF285</f>
        <v>86.484260600680642</v>
      </c>
      <c r="AG285" s="2">
        <f>[1]节奏总纲!AG285</f>
        <v>91.495127994794004</v>
      </c>
      <c r="AH285" s="2">
        <f>[1]节奏总纲!AH285</f>
        <v>100.3873628081502</v>
      </c>
      <c r="AZ285" s="2">
        <v>282</v>
      </c>
      <c r="BA285" s="2">
        <f>[1]节奏总纲!BA285</f>
        <v>45.021201039060998</v>
      </c>
      <c r="BB285" s="2">
        <f>[1]节奏总纲!BB285</f>
        <v>46.513210965282425</v>
      </c>
      <c r="BC285" s="2">
        <f>[1]节奏总纲!BC285</f>
        <v>48.460844748995065</v>
      </c>
      <c r="BD285" s="2">
        <f>[1]节奏总纲!BD285</f>
        <v>51.215762335516104</v>
      </c>
      <c r="BE285" s="2">
        <f>[1]节奏总纲!BE285</f>
        <v>55.934809098715178</v>
      </c>
    </row>
    <row r="286" spans="29:57" x14ac:dyDescent="0.15">
      <c r="AC286" s="2">
        <v>283</v>
      </c>
      <c r="AD286" s="2">
        <f>[1]节奏总纲!AD286</f>
        <v>81.488808450176222</v>
      </c>
      <c r="AE286" s="2">
        <f>[1]节奏总纲!AE286</f>
        <v>83.581157853166033</v>
      </c>
      <c r="AF286" s="2">
        <f>[1]节奏总纲!AF286</f>
        <v>86.533838293124049</v>
      </c>
      <c r="AG286" s="2">
        <f>[1]节奏总纲!AG286</f>
        <v>91.547880797452237</v>
      </c>
      <c r="AH286" s="2">
        <f>[1]节奏总纲!AH286</f>
        <v>100.44099782354027</v>
      </c>
      <c r="AZ286" s="2">
        <v>283</v>
      </c>
      <c r="BA286" s="2">
        <f>[1]节奏总纲!BA286</f>
        <v>45.043517922283101</v>
      </c>
      <c r="BB286" s="2">
        <f>[1]节奏总纲!BB286</f>
        <v>46.537291018805831</v>
      </c>
      <c r="BC286" s="2">
        <f>[1]节奏总纲!BC286</f>
        <v>48.48477341554122</v>
      </c>
      <c r="BD286" s="2">
        <f>[1]节奏总纲!BD286</f>
        <v>51.238868103434953</v>
      </c>
      <c r="BE286" s="2">
        <f>[1]节奏总纲!BE286</f>
        <v>55.960518919911962</v>
      </c>
    </row>
    <row r="287" spans="29:57" x14ac:dyDescent="0.15">
      <c r="AC287" s="2">
        <v>284</v>
      </c>
      <c r="AD287" s="2">
        <f>[1]节奏总纲!AD287</f>
        <v>81.539588501665975</v>
      </c>
      <c r="AE287" s="2">
        <f>[1]节奏总纲!AE287</f>
        <v>83.631868370536679</v>
      </c>
      <c r="AF287" s="2">
        <f>[1]节奏总纲!AF287</f>
        <v>86.583415985567456</v>
      </c>
      <c r="AG287" s="2">
        <f>[1]节奏总纲!AG287</f>
        <v>91.600633600110456</v>
      </c>
      <c r="AH287" s="2">
        <f>[1]节奏总纲!AH287</f>
        <v>100.49463283893036</v>
      </c>
      <c r="AZ287" s="2">
        <v>284</v>
      </c>
      <c r="BA287" s="2">
        <f>[1]节奏总纲!BA287</f>
        <v>45.065834805505204</v>
      </c>
      <c r="BB287" s="2">
        <f>[1]节奏总纲!BB287</f>
        <v>46.561371072329244</v>
      </c>
      <c r="BC287" s="2">
        <f>[1]节奏总纲!BC287</f>
        <v>48.508702082087382</v>
      </c>
      <c r="BD287" s="2">
        <f>[1]节奏总纲!BD287</f>
        <v>51.261973871353796</v>
      </c>
      <c r="BE287" s="2">
        <f>[1]节奏总纲!BE287</f>
        <v>55.986228741108754</v>
      </c>
    </row>
    <row r="288" spans="29:57" x14ac:dyDescent="0.15">
      <c r="AC288" s="2">
        <v>285</v>
      </c>
      <c r="AD288" s="2">
        <f>[1]节奏总纲!AD288</f>
        <v>81.590368553155727</v>
      </c>
      <c r="AE288" s="2">
        <f>[1]节奏总纲!AE288</f>
        <v>83.68257888790734</v>
      </c>
      <c r="AF288" s="2">
        <f>[1]节奏总纲!AF288</f>
        <v>86.632993678010848</v>
      </c>
      <c r="AG288" s="2">
        <f>[1]节奏总纲!AG288</f>
        <v>91.653386402768689</v>
      </c>
      <c r="AH288" s="2">
        <f>[1]节奏总纲!AH288</f>
        <v>100.54826785432043</v>
      </c>
      <c r="AZ288" s="2">
        <v>285</v>
      </c>
      <c r="BA288" s="2">
        <f>[1]节奏总纲!BA288</f>
        <v>45.088151688727308</v>
      </c>
      <c r="BB288" s="2">
        <f>[1]节奏总纲!BB288</f>
        <v>46.58545112585265</v>
      </c>
      <c r="BC288" s="2">
        <f>[1]节奏总纲!BC288</f>
        <v>48.532630748633537</v>
      </c>
      <c r="BD288" s="2">
        <f>[1]节奏总纲!BD288</f>
        <v>51.285079639272645</v>
      </c>
      <c r="BE288" s="2">
        <f>[1]节奏总纲!BE288</f>
        <v>56.010312347085055</v>
      </c>
    </row>
    <row r="289" spans="29:57" x14ac:dyDescent="0.15">
      <c r="AC289" s="2">
        <v>286</v>
      </c>
      <c r="AD289" s="2">
        <f>[1]节奏总纲!AD289</f>
        <v>81.64114860464548</v>
      </c>
      <c r="AE289" s="2">
        <f>[1]节奏总纲!AE289</f>
        <v>83.733289405278001</v>
      </c>
      <c r="AF289" s="2">
        <f>[1]节奏总纲!AF289</f>
        <v>86.682571370454255</v>
      </c>
      <c r="AG289" s="2">
        <f>[1]节奏总纲!AG289</f>
        <v>91.706139205426922</v>
      </c>
      <c r="AH289" s="2">
        <f>[1]节奏总纲!AH289</f>
        <v>100.6019028697105</v>
      </c>
      <c r="AZ289" s="2">
        <v>286</v>
      </c>
      <c r="BA289" s="2">
        <f>[1]节奏总纲!BA289</f>
        <v>45.110468571949411</v>
      </c>
      <c r="BB289" s="2">
        <f>[1]节奏总纲!BB289</f>
        <v>46.609531179376063</v>
      </c>
      <c r="BC289" s="2">
        <f>[1]节奏总纲!BC289</f>
        <v>48.556559415179692</v>
      </c>
      <c r="BD289" s="2">
        <f>[1]节奏总纲!BD289</f>
        <v>51.308185407191495</v>
      </c>
      <c r="BE289" s="2">
        <f>[1]节奏总纲!BE289</f>
        <v>56.032520096468168</v>
      </c>
    </row>
    <row r="290" spans="29:57" x14ac:dyDescent="0.15">
      <c r="AC290" s="2">
        <v>287</v>
      </c>
      <c r="AD290" s="2">
        <f>[1]节奏总纲!AD290</f>
        <v>81.691928656135218</v>
      </c>
      <c r="AE290" s="2">
        <f>[1]节奏总纲!AE290</f>
        <v>83.783999922648647</v>
      </c>
      <c r="AF290" s="2">
        <f>[1]节奏总纲!AF290</f>
        <v>86.732149062897662</v>
      </c>
      <c r="AG290" s="2">
        <f>[1]节奏总纲!AG290</f>
        <v>91.758892008085141</v>
      </c>
      <c r="AH290" s="2">
        <f>[1]节奏总纲!AH290</f>
        <v>100.65553788510059</v>
      </c>
      <c r="AZ290" s="2">
        <v>287</v>
      </c>
      <c r="BA290" s="2">
        <f>[1]节奏总纲!BA290</f>
        <v>45.132785455171515</v>
      </c>
      <c r="BB290" s="2">
        <f>[1]节奏总纲!BB290</f>
        <v>46.633611232899469</v>
      </c>
      <c r="BC290" s="2">
        <f>[1]节奏总纲!BC290</f>
        <v>48.580488081725846</v>
      </c>
      <c r="BD290" s="2">
        <f>[1]节奏总纲!BD290</f>
        <v>51.331291175110337</v>
      </c>
      <c r="BE290" s="2">
        <f>[1]节奏总纲!BE290</f>
        <v>56.054727845851275</v>
      </c>
    </row>
    <row r="291" spans="29:57" x14ac:dyDescent="0.15">
      <c r="AC291" s="2">
        <v>288</v>
      </c>
      <c r="AD291" s="2">
        <f>[1]节奏总纲!AD291</f>
        <v>81.742708707624971</v>
      </c>
      <c r="AE291" s="2">
        <f>[1]节奏总纲!AE291</f>
        <v>83.834710440019307</v>
      </c>
      <c r="AF291" s="2">
        <f>[1]节奏总纲!AF291</f>
        <v>86.781726755341069</v>
      </c>
      <c r="AG291" s="2">
        <f>[1]节奏总纲!AG291</f>
        <v>91.811644810743374</v>
      </c>
      <c r="AH291" s="2">
        <f>[1]节奏总纲!AH291</f>
        <v>100.70917290049066</v>
      </c>
      <c r="AZ291" s="2">
        <v>288</v>
      </c>
      <c r="BA291" s="2">
        <f>[1]节奏总纲!BA291</f>
        <v>45.155102338393618</v>
      </c>
      <c r="BB291" s="2">
        <f>[1]节奏总纲!BB291</f>
        <v>46.657691286422882</v>
      </c>
      <c r="BC291" s="2">
        <f>[1]节奏总纲!BC291</f>
        <v>48.604416748272008</v>
      </c>
      <c r="BD291" s="2">
        <f>[1]节奏总纲!BD291</f>
        <v>51.354396943029187</v>
      </c>
      <c r="BE291" s="2">
        <f>[1]节奏总纲!BE291</f>
        <v>56.076935595234382</v>
      </c>
    </row>
    <row r="292" spans="29:57" x14ac:dyDescent="0.15">
      <c r="AC292" s="2">
        <v>289</v>
      </c>
      <c r="AD292" s="2">
        <f>[1]节奏总纲!AD292</f>
        <v>81.793488759114723</v>
      </c>
      <c r="AE292" s="2">
        <f>[1]节奏总纲!AE292</f>
        <v>83.885420957389968</v>
      </c>
      <c r="AF292" s="2">
        <f>[1]节奏总纲!AF292</f>
        <v>86.831304447784476</v>
      </c>
      <c r="AG292" s="2">
        <f>[1]节奏总纲!AG292</f>
        <v>91.864397613401607</v>
      </c>
      <c r="AH292" s="2">
        <f>[1]节奏总纲!AH292</f>
        <v>100.76280791588073</v>
      </c>
      <c r="AZ292" s="2">
        <v>289</v>
      </c>
      <c r="BA292" s="2">
        <f>[1]节奏总纲!BA292</f>
        <v>45.177419221615722</v>
      </c>
      <c r="BB292" s="2">
        <f>[1]节奏总纲!BB292</f>
        <v>46.681771339946287</v>
      </c>
      <c r="BC292" s="2">
        <f>[1]节奏总纲!BC292</f>
        <v>48.628345414818163</v>
      </c>
      <c r="BD292" s="2">
        <f>[1]节奏总纲!BD292</f>
        <v>51.377502710948029</v>
      </c>
      <c r="BE292" s="2">
        <f>[1]节奏总纲!BE292</f>
        <v>56.099143344617488</v>
      </c>
    </row>
    <row r="293" spans="29:57" x14ac:dyDescent="0.15">
      <c r="AC293" s="2">
        <v>290</v>
      </c>
      <c r="AD293" s="2">
        <f>[1]节奏总纲!AD293</f>
        <v>81.844268810604476</v>
      </c>
      <c r="AE293" s="2">
        <f>[1]节奏总纲!AE293</f>
        <v>83.936131474760614</v>
      </c>
      <c r="AF293" s="2">
        <f>[1]节奏总纲!AF293</f>
        <v>86.880882140227882</v>
      </c>
      <c r="AG293" s="2">
        <f>[1]节奏总纲!AG293</f>
        <v>91.917150416059826</v>
      </c>
      <c r="AH293" s="2">
        <f>[1]节奏总纲!AH293</f>
        <v>100.8164429312708</v>
      </c>
      <c r="AZ293" s="2">
        <v>290</v>
      </c>
      <c r="BA293" s="2">
        <f>[1]节奏总纲!BA293</f>
        <v>45.199736104837825</v>
      </c>
      <c r="BB293" s="2">
        <f>[1]节奏总纲!BB293</f>
        <v>46.7058513934697</v>
      </c>
      <c r="BC293" s="2">
        <f>[1]节奏总纲!BC293</f>
        <v>48.652274081364318</v>
      </c>
      <c r="BD293" s="2">
        <f>[1]节奏总纲!BD293</f>
        <v>51.400608478866879</v>
      </c>
      <c r="BE293" s="2">
        <f>[1]节奏总纲!BE293</f>
        <v>56.121351094000602</v>
      </c>
    </row>
    <row r="294" spans="29:57" x14ac:dyDescent="0.15">
      <c r="AC294" s="2">
        <v>291</v>
      </c>
      <c r="AD294" s="2">
        <f>[1]节奏总纲!AD294</f>
        <v>81.895048862094228</v>
      </c>
      <c r="AE294" s="2">
        <f>[1]节奏总纲!AE294</f>
        <v>83.986841992131275</v>
      </c>
      <c r="AF294" s="2">
        <f>[1]节奏总纲!AF294</f>
        <v>86.930459832671289</v>
      </c>
      <c r="AG294" s="2">
        <f>[1]节奏总纲!AG294</f>
        <v>91.969903218718059</v>
      </c>
      <c r="AH294" s="2">
        <f>[1]节奏总纲!AH294</f>
        <v>100.87007794666089</v>
      </c>
      <c r="AZ294" s="2">
        <v>291</v>
      </c>
      <c r="BA294" s="2">
        <f>[1]节奏总纲!BA294</f>
        <v>45.222052988059936</v>
      </c>
      <c r="BB294" s="2">
        <f>[1]节奏总纲!BB294</f>
        <v>46.729931446993106</v>
      </c>
      <c r="BC294" s="2">
        <f>[1]节奏总纲!BC294</f>
        <v>48.67620274791048</v>
      </c>
      <c r="BD294" s="2">
        <f>[1]节奏总纲!BD294</f>
        <v>51.423714246785721</v>
      </c>
      <c r="BE294" s="2">
        <f>[1]节奏总纲!BE294</f>
        <v>56.143558843383708</v>
      </c>
    </row>
    <row r="295" spans="29:57" x14ac:dyDescent="0.15">
      <c r="AC295" s="2">
        <v>292</v>
      </c>
      <c r="AD295" s="2">
        <f>[1]节奏总纲!AD295</f>
        <v>81.945828913583981</v>
      </c>
      <c r="AE295" s="2">
        <f>[1]节奏总纲!AE295</f>
        <v>84.036191564035917</v>
      </c>
      <c r="AF295" s="2">
        <f>[1]节奏总纲!AF295</f>
        <v>86.980037525114682</v>
      </c>
      <c r="AG295" s="2">
        <f>[1]节奏总纲!AG295</f>
        <v>92.021521414287719</v>
      </c>
      <c r="AH295" s="2">
        <f>[1]节奏总纲!AH295</f>
        <v>100.92371296205096</v>
      </c>
      <c r="AZ295" s="2">
        <v>292</v>
      </c>
      <c r="BA295" s="2">
        <f>[1]节奏总纲!BA295</f>
        <v>45.244369871282039</v>
      </c>
      <c r="BB295" s="2">
        <f>[1]节奏总纲!BB295</f>
        <v>46.754011500516519</v>
      </c>
      <c r="BC295" s="2">
        <f>[1]节奏总纲!BC295</f>
        <v>48.700131414456635</v>
      </c>
      <c r="BD295" s="2">
        <f>[1]节奏总纲!BD295</f>
        <v>51.446820014704571</v>
      </c>
      <c r="BE295" s="2">
        <f>[1]节奏总纲!BE295</f>
        <v>56.165766592766815</v>
      </c>
    </row>
    <row r="296" spans="29:57" x14ac:dyDescent="0.15">
      <c r="AC296" s="2">
        <v>293</v>
      </c>
      <c r="AD296" s="2">
        <f>[1]节奏总纲!AD296</f>
        <v>81.996608965073733</v>
      </c>
      <c r="AE296" s="2">
        <f>[1]节奏总纲!AE296</f>
        <v>84.085064274836242</v>
      </c>
      <c r="AF296" s="2">
        <f>[1]节奏总纲!AF296</f>
        <v>87.029133791498197</v>
      </c>
      <c r="AG296" s="2">
        <f>[1]节奏总纲!AG296</f>
        <v>92.071632371634976</v>
      </c>
      <c r="AH296" s="2">
        <f>[1]节奏总纲!AH296</f>
        <v>100.97734797744103</v>
      </c>
      <c r="AZ296" s="2">
        <v>293</v>
      </c>
      <c r="BA296" s="2">
        <f>[1]节奏总纲!BA296</f>
        <v>45.266686754504143</v>
      </c>
      <c r="BB296" s="2">
        <f>[1]节奏总纲!BB296</f>
        <v>46.778091554039925</v>
      </c>
      <c r="BC296" s="2">
        <f>[1]节奏总纲!BC296</f>
        <v>48.72406008100279</v>
      </c>
      <c r="BD296" s="2">
        <f>[1]节奏总纲!BD296</f>
        <v>51.46992578262342</v>
      </c>
      <c r="BE296" s="2">
        <f>[1]节奏总纲!BE296</f>
        <v>56.187974342149921</v>
      </c>
    </row>
    <row r="297" spans="29:57" x14ac:dyDescent="0.15">
      <c r="AC297" s="2">
        <v>294</v>
      </c>
      <c r="AD297" s="2">
        <f>[1]节奏总纲!AD297</f>
        <v>82.044215515890215</v>
      </c>
      <c r="AE297" s="2">
        <f>[1]节奏总纲!AE297</f>
        <v>84.133936985636566</v>
      </c>
      <c r="AF297" s="2">
        <f>[1]节奏总纲!AF297</f>
        <v>87.077905547159801</v>
      </c>
      <c r="AG297" s="2">
        <f>[1]节奏总纲!AG297</f>
        <v>92.121743328982234</v>
      </c>
      <c r="AH297" s="2">
        <f>[1]节奏总纲!AH297</f>
        <v>101.02868392415382</v>
      </c>
      <c r="AZ297" s="2">
        <v>294</v>
      </c>
      <c r="BA297" s="2">
        <f>[1]节奏总纲!BA297</f>
        <v>45.289003637726246</v>
      </c>
      <c r="BB297" s="2">
        <f>[1]节奏总纲!BB297</f>
        <v>46.802171607563338</v>
      </c>
      <c r="BC297" s="2">
        <f>[1]节奏总纲!BC297</f>
        <v>48.747988747548945</v>
      </c>
      <c r="BD297" s="2">
        <f>[1]节奏总纲!BD297</f>
        <v>51.493031550542263</v>
      </c>
      <c r="BE297" s="2">
        <f>[1]节奏总纲!BE297</f>
        <v>56.210182091533035</v>
      </c>
    </row>
    <row r="298" spans="29:57" x14ac:dyDescent="0.15">
      <c r="AC298" s="2">
        <v>295</v>
      </c>
      <c r="AD298" s="2">
        <f>[1]节奏总纲!AD298</f>
        <v>82.091594979242089</v>
      </c>
      <c r="AE298" s="2">
        <f>[1]节奏总纲!AE298</f>
        <v>84.182809696436891</v>
      </c>
      <c r="AF298" s="2">
        <f>[1]节奏总纲!AF298</f>
        <v>87.126677302821392</v>
      </c>
      <c r="AG298" s="2">
        <f>[1]节奏总纲!AG298</f>
        <v>92.171854286329506</v>
      </c>
      <c r="AH298" s="2">
        <f>[1]节奏总纲!AH298</f>
        <v>101.07833899530283</v>
      </c>
      <c r="AZ298" s="2">
        <v>295</v>
      </c>
      <c r="BA298" s="2">
        <f>[1]节奏总纲!BA298</f>
        <v>45.31132052094835</v>
      </c>
      <c r="BB298" s="2">
        <f>[1]节奏总纲!BB298</f>
        <v>46.826251661086744</v>
      </c>
      <c r="BC298" s="2">
        <f>[1]节奏总纲!BC298</f>
        <v>48.771917414095107</v>
      </c>
      <c r="BD298" s="2">
        <f>[1]节奏总纲!BD298</f>
        <v>51.516137318461112</v>
      </c>
      <c r="BE298" s="2">
        <f>[1]节奏总纲!BE298</f>
        <v>56.232389840916142</v>
      </c>
    </row>
    <row r="299" spans="29:57" x14ac:dyDescent="0.15">
      <c r="AC299" s="2">
        <v>296</v>
      </c>
      <c r="AD299" s="2">
        <f>[1]节奏总纲!AD299</f>
        <v>82.138974442593963</v>
      </c>
      <c r="AE299" s="2">
        <f>[1]节奏总纲!AE299</f>
        <v>84.23168240723723</v>
      </c>
      <c r="AF299" s="2">
        <f>[1]节奏总纲!AF299</f>
        <v>87.175449058482982</v>
      </c>
      <c r="AG299" s="2">
        <f>[1]节奏总纲!AG299</f>
        <v>92.221965243676763</v>
      </c>
      <c r="AH299" s="2">
        <f>[1]节奏总纲!AH299</f>
        <v>101.12799406645185</v>
      </c>
      <c r="AZ299" s="2">
        <v>296</v>
      </c>
      <c r="BA299" s="2">
        <f>[1]节奏总纲!BA299</f>
        <v>45.333637404170453</v>
      </c>
      <c r="BB299" s="2">
        <f>[1]节奏总纲!BB299</f>
        <v>46.850331714610157</v>
      </c>
      <c r="BC299" s="2">
        <f>[1]节奏总纲!BC299</f>
        <v>48.795846080641262</v>
      </c>
      <c r="BD299" s="2">
        <f>[1]节奏总纲!BD299</f>
        <v>51.539243086379955</v>
      </c>
      <c r="BE299" s="2">
        <f>[1]节奏总纲!BE299</f>
        <v>56.254597590299248</v>
      </c>
    </row>
    <row r="300" spans="29:57" x14ac:dyDescent="0.15">
      <c r="AC300" s="2">
        <v>297</v>
      </c>
      <c r="AD300" s="2">
        <f>[1]节奏总纲!AD300</f>
        <v>82.186353905945836</v>
      </c>
      <c r="AE300" s="2">
        <f>[1]节奏总纲!AE300</f>
        <v>84.280555118037555</v>
      </c>
      <c r="AF300" s="2">
        <f>[1]节奏总纲!AF300</f>
        <v>87.224220814144587</v>
      </c>
      <c r="AG300" s="2">
        <f>[1]节奏总纲!AG300</f>
        <v>92.272076201024021</v>
      </c>
      <c r="AH300" s="2">
        <f>[1]节奏总纲!AH300</f>
        <v>101.17764913760085</v>
      </c>
      <c r="AZ300" s="2">
        <v>297</v>
      </c>
      <c r="BA300" s="2">
        <f>[1]节奏总纲!BA300</f>
        <v>45.355954287392557</v>
      </c>
      <c r="BB300" s="2">
        <f>[1]节奏总纲!BB300</f>
        <v>46.874411768133562</v>
      </c>
      <c r="BC300" s="2">
        <f>[1]节奏总纲!BC300</f>
        <v>48.819774747187417</v>
      </c>
      <c r="BD300" s="2">
        <f>[1]节奏总纲!BD300</f>
        <v>51.562348854298804</v>
      </c>
      <c r="BE300" s="2">
        <f>[1]节奏总纲!BE300</f>
        <v>56.276805339682355</v>
      </c>
    </row>
    <row r="301" spans="29:57" x14ac:dyDescent="0.15">
      <c r="AC301" s="2">
        <v>298</v>
      </c>
      <c r="AD301" s="2">
        <f>[1]节奏总纲!AD301</f>
        <v>82.23373336929771</v>
      </c>
      <c r="AE301" s="2">
        <f>[1]节奏总纲!AE301</f>
        <v>84.329427828837879</v>
      </c>
      <c r="AF301" s="2">
        <f>[1]节奏总纲!AF301</f>
        <v>87.272992569806178</v>
      </c>
      <c r="AG301" s="2">
        <f>[1]节奏总纲!AG301</f>
        <v>92.322187158371293</v>
      </c>
      <c r="AH301" s="2">
        <f>[1]节奏总纲!AH301</f>
        <v>101.22730420874987</v>
      </c>
      <c r="AZ301" s="2">
        <v>298</v>
      </c>
      <c r="BA301" s="2">
        <f>[1]节奏总纲!BA301</f>
        <v>45.37827117061466</v>
      </c>
      <c r="BB301" s="2">
        <f>[1]节奏总纲!BB301</f>
        <v>46.898491821656968</v>
      </c>
      <c r="BC301" s="2">
        <f>[1]节奏总纲!BC301</f>
        <v>48.843703413733579</v>
      </c>
      <c r="BD301" s="2">
        <f>[1]节奏总纲!BD301</f>
        <v>51.585454622217647</v>
      </c>
      <c r="BE301" s="2">
        <f>[1]节奏总纲!BE301</f>
        <v>56.299013089065468</v>
      </c>
    </row>
    <row r="302" spans="29:57" x14ac:dyDescent="0.15">
      <c r="AC302" s="2">
        <v>299</v>
      </c>
      <c r="AD302" s="2">
        <f>[1]节奏总纲!AD302</f>
        <v>82.281112832649583</v>
      </c>
      <c r="AE302" s="2">
        <f>[1]节奏总纲!AE302</f>
        <v>84.378300539638204</v>
      </c>
      <c r="AF302" s="2">
        <f>[1]节奏总纲!AF302</f>
        <v>87.321764325467768</v>
      </c>
      <c r="AG302" s="2">
        <f>[1]节奏总纲!AG302</f>
        <v>92.37229811571855</v>
      </c>
      <c r="AH302" s="2">
        <f>[1]节奏总纲!AH302</f>
        <v>101.27695927989888</v>
      </c>
      <c r="AZ302" s="2">
        <v>299</v>
      </c>
      <c r="BA302" s="2">
        <f>[1]节奏总纲!BA302</f>
        <v>45.400588053836763</v>
      </c>
      <c r="BB302" s="2">
        <f>[1]节奏总纲!BB302</f>
        <v>46.922571875180381</v>
      </c>
      <c r="BC302" s="2">
        <f>[1]节奏总纲!BC302</f>
        <v>48.867632080279733</v>
      </c>
      <c r="BD302" s="2">
        <f>[1]节奏总纲!BD302</f>
        <v>51.608560390136496</v>
      </c>
      <c r="BE302" s="2">
        <f>[1]节奏总纲!BE302</f>
        <v>56.321220838448575</v>
      </c>
    </row>
    <row r="303" spans="29:57" x14ac:dyDescent="0.15">
      <c r="AC303" s="2">
        <v>300</v>
      </c>
      <c r="AD303" s="2">
        <f>[1]节奏总纲!AD303</f>
        <v>82.328492296001457</v>
      </c>
      <c r="AE303" s="2">
        <f>[1]节奏总纲!AE303</f>
        <v>84.427173250438543</v>
      </c>
      <c r="AF303" s="2">
        <f>[1]节奏总纲!AF303</f>
        <v>87.370536081129359</v>
      </c>
      <c r="AG303" s="2">
        <f>[1]节奏总纲!AG303</f>
        <v>92.422409073065808</v>
      </c>
      <c r="AH303" s="2">
        <f>[1]节奏总纲!AH303</f>
        <v>101.32661435104789</v>
      </c>
      <c r="AZ303" s="2">
        <v>300</v>
      </c>
      <c r="BA303" s="2">
        <f>[1]节奏总纲!BA303</f>
        <v>45.422904937058867</v>
      </c>
      <c r="BB303" s="2">
        <f>[1]节奏总纲!BB303</f>
        <v>46.946651928703787</v>
      </c>
      <c r="BC303" s="2">
        <f>[1]节奏总纲!BC303</f>
        <v>48.891560746825888</v>
      </c>
      <c r="BD303" s="2">
        <f>[1]节奏总纲!BD303</f>
        <v>51.631666158055346</v>
      </c>
      <c r="BE303" s="2">
        <f>[1]节奏总纲!BE303</f>
        <v>56.343428587831681</v>
      </c>
    </row>
    <row r="304" spans="29:57" x14ac:dyDescent="0.15">
      <c r="AC304" s="2">
        <v>301</v>
      </c>
      <c r="AD304" s="2">
        <f>[1]节奏总纲!AD304</f>
        <v>82.375871759353331</v>
      </c>
      <c r="AE304" s="2">
        <f>[1]节奏总纲!AE304</f>
        <v>84.476045961238867</v>
      </c>
      <c r="AF304" s="2">
        <f>[1]节奏总纲!AF304</f>
        <v>87.419307836790964</v>
      </c>
      <c r="AG304" s="2">
        <f>[1]节奏总纲!AG304</f>
        <v>92.472520030413079</v>
      </c>
      <c r="AH304" s="2">
        <f>[1]节奏总纲!AH304</f>
        <v>101.3762694221969</v>
      </c>
      <c r="AZ304" s="2">
        <v>301</v>
      </c>
      <c r="BA304" s="2">
        <f>[1]节奏总纲!BA304</f>
        <v>45.44522182028097</v>
      </c>
      <c r="BB304" s="2">
        <f>[1]节奏总纲!BB304</f>
        <v>46.9707319822272</v>
      </c>
      <c r="BC304" s="2">
        <f>[1]节奏总纲!BC304</f>
        <v>48.91548941337205</v>
      </c>
      <c r="BD304" s="2">
        <f>[1]节奏总纲!BD304</f>
        <v>51.654771925974188</v>
      </c>
      <c r="BE304" s="2">
        <f>[1]节奏总纲!BE304</f>
        <v>56.365636337214795</v>
      </c>
    </row>
    <row r="305" spans="29:57" x14ac:dyDescent="0.15">
      <c r="AC305" s="2">
        <v>302</v>
      </c>
      <c r="AD305" s="2">
        <f>[1]节奏总纲!AD305</f>
        <v>82.423251222705204</v>
      </c>
      <c r="AE305" s="2">
        <f>[1]节奏总纲!AE305</f>
        <v>84.524918672039192</v>
      </c>
      <c r="AF305" s="2">
        <f>[1]节奏总纲!AF305</f>
        <v>87.468079592452554</v>
      </c>
      <c r="AG305" s="2">
        <f>[1]节奏总纲!AG305</f>
        <v>92.522630987760337</v>
      </c>
      <c r="AH305" s="2">
        <f>[1]节奏总纲!AH305</f>
        <v>101.42592449334592</v>
      </c>
      <c r="AZ305" s="2">
        <v>302</v>
      </c>
      <c r="BA305" s="2">
        <f>[1]节奏总纲!BA305</f>
        <v>45.467538703503074</v>
      </c>
      <c r="BB305" s="2">
        <f>[1]节奏总纲!BB305</f>
        <v>46.994812035750606</v>
      </c>
      <c r="BC305" s="2">
        <f>[1]节奏总纲!BC305</f>
        <v>48.939418079918205</v>
      </c>
      <c r="BD305" s="2">
        <f>[1]节奏总纲!BD305</f>
        <v>51.677877693893038</v>
      </c>
      <c r="BE305" s="2">
        <f>[1]节奏总纲!BE305</f>
        <v>56.387844086597902</v>
      </c>
    </row>
    <row r="306" spans="29:57" x14ac:dyDescent="0.15">
      <c r="AC306" s="2">
        <v>303</v>
      </c>
      <c r="AD306" s="2">
        <f>[1]节奏总纲!AD306</f>
        <v>82.470630686057078</v>
      </c>
      <c r="AE306" s="2">
        <f>[1]节奏总纲!AE306</f>
        <v>84.573791382839516</v>
      </c>
      <c r="AF306" s="2">
        <f>[1]节奏总纲!AF306</f>
        <v>87.516851348114145</v>
      </c>
      <c r="AG306" s="2">
        <f>[1]节奏总纲!AG306</f>
        <v>92.572741945107595</v>
      </c>
      <c r="AH306" s="2">
        <f>[1]节奏总纲!AH306</f>
        <v>101.47557956449492</v>
      </c>
      <c r="AZ306" s="2">
        <v>303</v>
      </c>
      <c r="BA306" s="2">
        <f>[1]节奏总纲!BA306</f>
        <v>45.489855586725177</v>
      </c>
      <c r="BB306" s="2">
        <f>[1]节奏总纲!BB306</f>
        <v>47.016308935086101</v>
      </c>
      <c r="BC306" s="2">
        <f>[1]节奏总纲!BC306</f>
        <v>48.96334674646436</v>
      </c>
      <c r="BD306" s="2">
        <f>[1]节奏总纲!BD306</f>
        <v>51.70098346181188</v>
      </c>
      <c r="BE306" s="2">
        <f>[1]节奏总纲!BE306</f>
        <v>56.410051835981008</v>
      </c>
    </row>
    <row r="307" spans="29:57" x14ac:dyDescent="0.15">
      <c r="AC307" s="2">
        <v>304</v>
      </c>
      <c r="AD307" s="2">
        <f>[1]节奏总纲!AD307</f>
        <v>82.518010149408951</v>
      </c>
      <c r="AE307" s="2">
        <f>[1]节奏总纲!AE307</f>
        <v>84.622664093639855</v>
      </c>
      <c r="AF307" s="2">
        <f>[1]节奏总纲!AF307</f>
        <v>87.565623103775735</v>
      </c>
      <c r="AG307" s="2">
        <f>[1]节奏总纲!AG307</f>
        <v>92.622852902454852</v>
      </c>
      <c r="AH307" s="2">
        <f>[1]节奏总纲!AH307</f>
        <v>101.52523463564394</v>
      </c>
      <c r="AZ307" s="2">
        <v>304</v>
      </c>
      <c r="BA307" s="2">
        <f>[1]节奏总纲!BA307</f>
        <v>45.512172469947281</v>
      </c>
      <c r="BB307" s="2">
        <f>[1]节奏总纲!BB307</f>
        <v>47.037096473408994</v>
      </c>
      <c r="BC307" s="2">
        <f>[1]节奏总纲!BC307</f>
        <v>48.987275413010522</v>
      </c>
      <c r="BD307" s="2">
        <f>[1]节奏总纲!BD307</f>
        <v>51.72408922973073</v>
      </c>
      <c r="BE307" s="2">
        <f>[1]节奏总纲!BE307</f>
        <v>56.432259585364115</v>
      </c>
    </row>
    <row r="308" spans="29:57" x14ac:dyDescent="0.15">
      <c r="AC308" s="2">
        <v>305</v>
      </c>
      <c r="AD308" s="2">
        <f>[1]节奏总纲!AD308</f>
        <v>82.565389612760825</v>
      </c>
      <c r="AE308" s="2">
        <f>[1]节奏总纲!AE308</f>
        <v>84.67153680444018</v>
      </c>
      <c r="AF308" s="2">
        <f>[1]节奏总纲!AF308</f>
        <v>87.61439485943734</v>
      </c>
      <c r="AG308" s="2">
        <f>[1]节奏总纲!AG308</f>
        <v>92.672963859802124</v>
      </c>
      <c r="AH308" s="2">
        <f>[1]节奏总纲!AH308</f>
        <v>101.57488970679294</v>
      </c>
      <c r="AZ308" s="2">
        <v>305</v>
      </c>
      <c r="BA308" s="2">
        <f>[1]节奏总纲!BA308</f>
        <v>45.534489353169384</v>
      </c>
      <c r="BB308" s="2">
        <f>[1]节奏总纲!BB308</f>
        <v>47.057884011731893</v>
      </c>
      <c r="BC308" s="2">
        <f>[1]节奏总纲!BC308</f>
        <v>49.009673493801003</v>
      </c>
      <c r="BD308" s="2">
        <f>[1]节奏总纲!BD308</f>
        <v>51.747194997649579</v>
      </c>
      <c r="BE308" s="2">
        <f>[1]节奏总纲!BE308</f>
        <v>56.454467334747228</v>
      </c>
    </row>
    <row r="309" spans="29:57" x14ac:dyDescent="0.15">
      <c r="AC309" s="2">
        <v>306</v>
      </c>
      <c r="AD309" s="2">
        <f>[1]节奏总纲!AD309</f>
        <v>82.612769076112698</v>
      </c>
      <c r="AE309" s="2">
        <f>[1]节奏总纲!AE309</f>
        <v>84.720409515240505</v>
      </c>
      <c r="AF309" s="2">
        <f>[1]节奏总纲!AF309</f>
        <v>87.66316661509893</v>
      </c>
      <c r="AG309" s="2">
        <f>[1]节奏总纲!AG309</f>
        <v>92.723074817149381</v>
      </c>
      <c r="AH309" s="2">
        <f>[1]节奏总纲!AH309</f>
        <v>101.62454477794196</v>
      </c>
      <c r="AZ309" s="2">
        <v>306</v>
      </c>
      <c r="BA309" s="2">
        <f>[1]节奏总纲!BA309</f>
        <v>45.556806236391488</v>
      </c>
      <c r="BB309" s="2">
        <f>[1]节奏总纲!BB309</f>
        <v>47.078671550054786</v>
      </c>
      <c r="BC309" s="2">
        <f>[1]节奏总纲!BC309</f>
        <v>49.030333272797542</v>
      </c>
      <c r="BD309" s="2">
        <f>[1]节奏总纲!BD309</f>
        <v>51.770300765568422</v>
      </c>
      <c r="BE309" s="2">
        <f>[1]节奏总纲!BE309</f>
        <v>56.476675084130335</v>
      </c>
    </row>
    <row r="310" spans="29:57" x14ac:dyDescent="0.15">
      <c r="AC310" s="2">
        <v>307</v>
      </c>
      <c r="AD310" s="2">
        <f>[1]节奏总纲!AD310</f>
        <v>82.660148539464572</v>
      </c>
      <c r="AE310" s="2">
        <f>[1]节奏总纲!AE310</f>
        <v>84.769282226040829</v>
      </c>
      <c r="AF310" s="2">
        <f>[1]节奏总纲!AF310</f>
        <v>87.711938370760521</v>
      </c>
      <c r="AG310" s="2">
        <f>[1]节奏总纲!AG310</f>
        <v>92.773185774496639</v>
      </c>
      <c r="AH310" s="2">
        <f>[1]节奏总纲!AH310</f>
        <v>101.67419984909097</v>
      </c>
      <c r="AZ310" s="2">
        <v>307</v>
      </c>
      <c r="BA310" s="2">
        <f>[1]节奏总纲!BA310</f>
        <v>45.579123119613591</v>
      </c>
      <c r="BB310" s="2">
        <f>[1]节奏总纲!BB310</f>
        <v>47.099459088377678</v>
      </c>
      <c r="BC310" s="2">
        <f>[1]节奏总纲!BC310</f>
        <v>49.05099305179408</v>
      </c>
      <c r="BD310" s="2">
        <f>[1]节奏总纲!BD310</f>
        <v>51.793406533487271</v>
      </c>
      <c r="BE310" s="2">
        <f>[1]节奏总纲!BE310</f>
        <v>56.498882833513441</v>
      </c>
    </row>
    <row r="311" spans="29:57" x14ac:dyDescent="0.15">
      <c r="AC311" s="2">
        <v>308</v>
      </c>
      <c r="AD311" s="2">
        <f>[1]节奏总纲!AD311</f>
        <v>82.707528002816446</v>
      </c>
      <c r="AE311" s="2">
        <f>[1]节奏总纲!AE311</f>
        <v>84.818154936841154</v>
      </c>
      <c r="AF311" s="2">
        <f>[1]节奏总纲!AF311</f>
        <v>87.760710126422126</v>
      </c>
      <c r="AG311" s="2">
        <f>[1]节奏总纲!AG311</f>
        <v>92.823296731843911</v>
      </c>
      <c r="AH311" s="2">
        <f>[1]节奏总纲!AH311</f>
        <v>101.72385492023999</v>
      </c>
      <c r="AZ311" s="2">
        <v>308</v>
      </c>
      <c r="BA311" s="2">
        <f>[1]节奏总纲!BA311</f>
        <v>45.601440002835695</v>
      </c>
      <c r="BB311" s="2">
        <f>[1]节奏总纲!BB311</f>
        <v>47.12024662670057</v>
      </c>
      <c r="BC311" s="2">
        <f>[1]节奏总纲!BC311</f>
        <v>49.071652830790612</v>
      </c>
      <c r="BD311" s="2">
        <f>[1]节奏总纲!BD311</f>
        <v>51.816512301406114</v>
      </c>
      <c r="BE311" s="2">
        <f>[1]节奏总纲!BE311</f>
        <v>56.521090582896548</v>
      </c>
    </row>
    <row r="312" spans="29:57" x14ac:dyDescent="0.15">
      <c r="AC312" s="2">
        <v>309</v>
      </c>
      <c r="AD312" s="2">
        <f>[1]节奏总纲!AD312</f>
        <v>82.754907466168319</v>
      </c>
      <c r="AE312" s="2">
        <f>[1]节奏总纲!AE312</f>
        <v>84.867027647641493</v>
      </c>
      <c r="AF312" s="2">
        <f>[1]节奏总纲!AF312</f>
        <v>87.809481882083716</v>
      </c>
      <c r="AG312" s="2">
        <f>[1]节奏总纲!AG312</f>
        <v>92.873407689191168</v>
      </c>
      <c r="AH312" s="2">
        <f>[1]节奏总纲!AH312</f>
        <v>101.77350999138899</v>
      </c>
      <c r="AZ312" s="2">
        <v>309</v>
      </c>
      <c r="BA312" s="2">
        <f>[1]节奏总纲!BA312</f>
        <v>45.623756886057798</v>
      </c>
      <c r="BB312" s="2">
        <f>[1]节奏总纲!BB312</f>
        <v>47.14103416502347</v>
      </c>
      <c r="BC312" s="2">
        <f>[1]节奏总纲!BC312</f>
        <v>49.09231260978715</v>
      </c>
      <c r="BD312" s="2">
        <f>[1]节奏总纲!BD312</f>
        <v>51.839618069324963</v>
      </c>
      <c r="BE312" s="2">
        <f>[1]节奏总纲!BE312</f>
        <v>56.543298332279662</v>
      </c>
    </row>
    <row r="313" spans="29:57" x14ac:dyDescent="0.15">
      <c r="AC313" s="2">
        <v>310</v>
      </c>
      <c r="AD313" s="2">
        <f>[1]节奏总纲!AD313</f>
        <v>82.802286929520193</v>
      </c>
      <c r="AE313" s="2">
        <f>[1]节奏总纲!AE313</f>
        <v>84.915900358441817</v>
      </c>
      <c r="AF313" s="2">
        <f>[1]节奏总纲!AF313</f>
        <v>87.858253637745307</v>
      </c>
      <c r="AG313" s="2">
        <f>[1]节奏总纲!AG313</f>
        <v>92.923518646538426</v>
      </c>
      <c r="AH313" s="2">
        <f>[1]节奏总纲!AH313</f>
        <v>101.82316506253801</v>
      </c>
      <c r="AZ313" s="2">
        <v>310</v>
      </c>
      <c r="BA313" s="2">
        <f>[1]节奏总纲!BA313</f>
        <v>45.646073769279901</v>
      </c>
      <c r="BB313" s="2">
        <f>[1]节奏总纲!BB313</f>
        <v>47.161821703346362</v>
      </c>
      <c r="BC313" s="2">
        <f>[1]节奏总纲!BC313</f>
        <v>49.112972388783689</v>
      </c>
      <c r="BD313" s="2">
        <f>[1]节奏总纲!BD313</f>
        <v>51.862723837243806</v>
      </c>
      <c r="BE313" s="2">
        <f>[1]节奏总纲!BE313</f>
        <v>56.565506081662768</v>
      </c>
    </row>
    <row r="314" spans="29:57" x14ac:dyDescent="0.15">
      <c r="AC314" s="2">
        <v>311</v>
      </c>
      <c r="AD314" s="2">
        <f>[1]节奏总纲!AD314</f>
        <v>82.849666392872066</v>
      </c>
      <c r="AE314" s="2">
        <f>[1]节奏总纲!AE314</f>
        <v>84.964773069242142</v>
      </c>
      <c r="AF314" s="2">
        <f>[1]节奏总纲!AF314</f>
        <v>87.907025393406897</v>
      </c>
      <c r="AG314" s="2">
        <f>[1]节奏总纲!AG314</f>
        <v>92.973629603885698</v>
      </c>
      <c r="AH314" s="2">
        <f>[1]节奏总纲!AH314</f>
        <v>101.87282013368701</v>
      </c>
      <c r="AZ314" s="2">
        <v>311</v>
      </c>
      <c r="BA314" s="2">
        <f>[1]节奏总纲!BA314</f>
        <v>45.668390652502012</v>
      </c>
      <c r="BB314" s="2">
        <f>[1]节奏总纲!BB314</f>
        <v>47.182609241669255</v>
      </c>
      <c r="BC314" s="2">
        <f>[1]节奏总纲!BC314</f>
        <v>49.133632167780227</v>
      </c>
      <c r="BD314" s="2">
        <f>[1]节奏总纲!BD314</f>
        <v>51.885829605162655</v>
      </c>
      <c r="BE314" s="2">
        <f>[1]节奏总纲!BE314</f>
        <v>56.587713831045875</v>
      </c>
    </row>
    <row r="315" spans="29:57" x14ac:dyDescent="0.15">
      <c r="AC315" s="2">
        <v>312</v>
      </c>
      <c r="AD315" s="2">
        <f>[1]节奏总纲!AD315</f>
        <v>82.89704585622394</v>
      </c>
      <c r="AE315" s="2">
        <f>[1]节奏总纲!AE315</f>
        <v>85.012531647506819</v>
      </c>
      <c r="AF315" s="2">
        <f>[1]节奏总纲!AF315</f>
        <v>87.955797149068502</v>
      </c>
      <c r="AG315" s="2">
        <f>[1]节奏总纲!AG315</f>
        <v>93.022367647203353</v>
      </c>
      <c r="AH315" s="2">
        <f>[1]节奏总纲!AH315</f>
        <v>101.92247520483603</v>
      </c>
      <c r="AZ315" s="2">
        <v>312</v>
      </c>
      <c r="BA315" s="2">
        <f>[1]节奏总纲!BA315</f>
        <v>45.690707535724115</v>
      </c>
      <c r="BB315" s="2">
        <f>[1]节奏总纲!BB315</f>
        <v>47.203396779992147</v>
      </c>
      <c r="BC315" s="2">
        <f>[1]节奏总纲!BC315</f>
        <v>49.154291946776759</v>
      </c>
      <c r="BD315" s="2">
        <f>[1]节奏总纲!BD315</f>
        <v>51.908935373081505</v>
      </c>
      <c r="BE315" s="2">
        <f>[1]节奏总纲!BE315</f>
        <v>56.609921580428981</v>
      </c>
    </row>
    <row r="316" spans="29:57" x14ac:dyDescent="0.15">
      <c r="AC316" s="2">
        <v>313</v>
      </c>
      <c r="AD316" s="2">
        <f>[1]节奏总纲!AD316</f>
        <v>82.944425319575814</v>
      </c>
      <c r="AE316" s="2">
        <f>[1]节奏总纲!AE316</f>
        <v>85.057414064088832</v>
      </c>
      <c r="AF316" s="2">
        <f>[1]节奏总纲!AF316</f>
        <v>88.004756197276762</v>
      </c>
      <c r="AG316" s="2">
        <f>[1]节奏总纲!AG316</f>
        <v>93.069580693431178</v>
      </c>
      <c r="AH316" s="2">
        <f>[1]节奏总纲!AH316</f>
        <v>101.97213027598504</v>
      </c>
      <c r="AZ316" s="2">
        <v>313</v>
      </c>
      <c r="BA316" s="2">
        <f>[1]节奏总纲!BA316</f>
        <v>45.713024418946219</v>
      </c>
      <c r="BB316" s="2">
        <f>[1]节奏总纲!BB316</f>
        <v>47.224184318315039</v>
      </c>
      <c r="BC316" s="2">
        <f>[1]节奏总纲!BC316</f>
        <v>49.174951725773298</v>
      </c>
      <c r="BD316" s="2">
        <f>[1]节奏总纲!BD316</f>
        <v>51.932041141000347</v>
      </c>
      <c r="BE316" s="2">
        <f>[1]节奏总纲!BE316</f>
        <v>56.632129329812095</v>
      </c>
    </row>
    <row r="317" spans="29:57" x14ac:dyDescent="0.15">
      <c r="AC317" s="2">
        <v>314</v>
      </c>
      <c r="AD317" s="2">
        <f>[1]节奏总纲!AD317</f>
        <v>82.991804782927687</v>
      </c>
      <c r="AE317" s="2">
        <f>[1]节奏总纲!AE317</f>
        <v>85.10229648067083</v>
      </c>
      <c r="AF317" s="2">
        <f>[1]节奏总纲!AF317</f>
        <v>88.05552724748766</v>
      </c>
      <c r="AG317" s="2">
        <f>[1]节奏总纲!AG317</f>
        <v>93.116793739659002</v>
      </c>
      <c r="AH317" s="2">
        <f>[1]节奏总纲!AH317</f>
        <v>102.01969836502204</v>
      </c>
      <c r="AZ317" s="2">
        <v>314</v>
      </c>
      <c r="BA317" s="2">
        <f>[1]节奏总纲!BA317</f>
        <v>45.735341302168322</v>
      </c>
      <c r="BB317" s="2">
        <f>[1]节奏总纲!BB317</f>
        <v>47.244971856637939</v>
      </c>
      <c r="BC317" s="2">
        <f>[1]节奏总纲!BC317</f>
        <v>49.195611504769836</v>
      </c>
      <c r="BD317" s="2">
        <f>[1]节奏总纲!BD317</f>
        <v>51.955146908919197</v>
      </c>
      <c r="BE317" s="2">
        <f>[1]节奏总纲!BE317</f>
        <v>56.654337079195201</v>
      </c>
    </row>
    <row r="318" spans="29:57" x14ac:dyDescent="0.15">
      <c r="AC318" s="2">
        <v>315</v>
      </c>
      <c r="AD318" s="2">
        <f>[1]节奏总纲!AD318</f>
        <v>83.03656019452734</v>
      </c>
      <c r="AE318" s="2">
        <f>[1]节奏总纲!AE318</f>
        <v>85.147178897252829</v>
      </c>
      <c r="AF318" s="2">
        <f>[1]节奏总纲!AF318</f>
        <v>88.106298297698572</v>
      </c>
      <c r="AG318" s="2">
        <f>[1]节奏总纲!AG318</f>
        <v>93.164006785886826</v>
      </c>
      <c r="AH318" s="2">
        <f>[1]节奏总纲!AH318</f>
        <v>102.06459660376342</v>
      </c>
      <c r="AZ318" s="2">
        <v>315</v>
      </c>
      <c r="BA318" s="2">
        <f>[1]节奏总纲!BA318</f>
        <v>45.757658185390426</v>
      </c>
      <c r="BB318" s="2">
        <f>[1]节奏总纲!BB318</f>
        <v>47.265759394960831</v>
      </c>
      <c r="BC318" s="2">
        <f>[1]节奏总纲!BC318</f>
        <v>49.216271283766375</v>
      </c>
      <c r="BD318" s="2">
        <f>[1]节奏总纲!BD318</f>
        <v>51.978252676838039</v>
      </c>
      <c r="BE318" s="2">
        <f>[1]节奏总纲!BE318</f>
        <v>56.676544828578308</v>
      </c>
    </row>
    <row r="319" spans="29:57" x14ac:dyDescent="0.15">
      <c r="AC319" s="2">
        <v>316</v>
      </c>
      <c r="AD319" s="2">
        <f>[1]节奏总纲!AD319</f>
        <v>83.080766796955942</v>
      </c>
      <c r="AE319" s="2">
        <f>[1]节奏总纲!AE319</f>
        <v>85.192061313834827</v>
      </c>
      <c r="AF319" s="2">
        <f>[1]节奏总纲!AF319</f>
        <v>88.15706934790947</v>
      </c>
      <c r="AG319" s="2">
        <f>[1]节奏总纲!AG319</f>
        <v>93.211219832114651</v>
      </c>
      <c r="AH319" s="2">
        <f>[1]节奏总纲!AH319</f>
        <v>102.1094948425048</v>
      </c>
      <c r="AZ319" s="2">
        <v>316</v>
      </c>
      <c r="BA319" s="2">
        <f>[1]节奏总纲!BA319</f>
        <v>45.779975068612529</v>
      </c>
      <c r="BB319" s="2">
        <f>[1]节奏总纲!BB319</f>
        <v>47.286546933283724</v>
      </c>
      <c r="BC319" s="2">
        <f>[1]节奏总纲!BC319</f>
        <v>49.236931062762913</v>
      </c>
      <c r="BD319" s="2">
        <f>[1]节奏总纲!BD319</f>
        <v>52.001173105835825</v>
      </c>
      <c r="BE319" s="2">
        <f>[1]节奏总纲!BE319</f>
        <v>56.698752577961415</v>
      </c>
    </row>
    <row r="320" spans="29:57" x14ac:dyDescent="0.15">
      <c r="AC320" s="2">
        <v>317</v>
      </c>
      <c r="AD320" s="2">
        <f>[1]节奏总纲!AD320</f>
        <v>83.124973399384558</v>
      </c>
      <c r="AE320" s="2">
        <f>[1]节奏总纲!AE320</f>
        <v>85.236943730416826</v>
      </c>
      <c r="AF320" s="2">
        <f>[1]节奏总纲!AF320</f>
        <v>88.207840398120382</v>
      </c>
      <c r="AG320" s="2">
        <f>[1]节奏总纲!AG320</f>
        <v>93.258432878342475</v>
      </c>
      <c r="AH320" s="2">
        <f>[1]节奏总纲!AH320</f>
        <v>102.15439308124618</v>
      </c>
      <c r="AZ320" s="2">
        <v>317</v>
      </c>
      <c r="BA320" s="2">
        <f>[1]节奏总纲!BA320</f>
        <v>45.802291951834633</v>
      </c>
      <c r="BB320" s="2">
        <f>[1]节奏总纲!BB320</f>
        <v>47.307334471606616</v>
      </c>
      <c r="BC320" s="2">
        <f>[1]节奏总纲!BC320</f>
        <v>49.257590841759445</v>
      </c>
      <c r="BD320" s="2">
        <f>[1]节奏总纲!BD320</f>
        <v>52.021126446631868</v>
      </c>
      <c r="BE320" s="2">
        <f>[1]节奏总纲!BE320</f>
        <v>56.720960327344528</v>
      </c>
    </row>
    <row r="321" spans="29:57" x14ac:dyDescent="0.15">
      <c r="AC321" s="2">
        <v>318</v>
      </c>
      <c r="AD321" s="2">
        <f>[1]节奏总纲!AD321</f>
        <v>83.16918000181316</v>
      </c>
      <c r="AE321" s="2">
        <f>[1]节奏总纲!AE321</f>
        <v>85.281826146998839</v>
      </c>
      <c r="AF321" s="2">
        <f>[1]节奏总纲!AF321</f>
        <v>88.258611448331294</v>
      </c>
      <c r="AG321" s="2">
        <f>[1]节奏总纲!AG321</f>
        <v>93.3056459245703</v>
      </c>
      <c r="AH321" s="2">
        <f>[1]节奏总纲!AH321</f>
        <v>102.19929131998755</v>
      </c>
      <c r="AZ321" s="2">
        <v>318</v>
      </c>
      <c r="BA321" s="2">
        <f>[1]节奏总纲!BA321</f>
        <v>45.824608835056736</v>
      </c>
      <c r="BB321" s="2">
        <f>[1]节奏总纲!BB321</f>
        <v>47.328122009929508</v>
      </c>
      <c r="BC321" s="2">
        <f>[1]节奏总纲!BC321</f>
        <v>49.278250620755983</v>
      </c>
      <c r="BD321" s="2">
        <f>[1]节奏总纲!BD321</f>
        <v>52.041079787427918</v>
      </c>
      <c r="BE321" s="2">
        <f>[1]节奏总纲!BE321</f>
        <v>56.743168076727635</v>
      </c>
    </row>
    <row r="322" spans="29:57" x14ac:dyDescent="0.15">
      <c r="AC322" s="2">
        <v>319</v>
      </c>
      <c r="AD322" s="2">
        <f>[1]节奏总纲!AD322</f>
        <v>83.213386604241776</v>
      </c>
      <c r="AE322" s="2">
        <f>[1]节奏总纲!AE322</f>
        <v>85.326708563580837</v>
      </c>
      <c r="AF322" s="2">
        <f>[1]节奏总纲!AF322</f>
        <v>88.309382498542192</v>
      </c>
      <c r="AG322" s="2">
        <f>[1]节奏总纲!AG322</f>
        <v>93.352858970798124</v>
      </c>
      <c r="AH322" s="2">
        <f>[1]节奏总纲!AH322</f>
        <v>102.24418955872893</v>
      </c>
      <c r="AZ322" s="2">
        <v>319</v>
      </c>
      <c r="BA322" s="2">
        <f>[1]节奏总纲!BA322</f>
        <v>45.84692571827884</v>
      </c>
      <c r="BB322" s="2">
        <f>[1]节奏总纲!BB322</f>
        <v>47.348909548252408</v>
      </c>
      <c r="BC322" s="2">
        <f>[1]节奏总纲!BC322</f>
        <v>49.298910399752522</v>
      </c>
      <c r="BD322" s="2">
        <f>[1]节奏总纲!BD322</f>
        <v>52.061033128223968</v>
      </c>
      <c r="BE322" s="2">
        <f>[1]节奏总纲!BE322</f>
        <v>56.765375826110741</v>
      </c>
    </row>
    <row r="323" spans="29:57" x14ac:dyDescent="0.15">
      <c r="AC323" s="2">
        <v>320</v>
      </c>
      <c r="AD323" s="2">
        <f>[1]节奏总纲!AD323</f>
        <v>83.257593206670379</v>
      </c>
      <c r="AE323" s="2">
        <f>[1]节奏总纲!AE323</f>
        <v>85.371590980162836</v>
      </c>
      <c r="AF323" s="2">
        <f>[1]节奏总纲!AF323</f>
        <v>88.360153548753104</v>
      </c>
      <c r="AG323" s="2">
        <f>[1]节奏总纲!AG323</f>
        <v>93.400072017025948</v>
      </c>
      <c r="AH323" s="2">
        <f>[1]节奏总纲!AH323</f>
        <v>102.28908779747032</v>
      </c>
      <c r="AZ323" s="2">
        <v>320</v>
      </c>
      <c r="BA323" s="2">
        <f>[1]节奏总纲!BA323</f>
        <v>45.869242601500943</v>
      </c>
      <c r="BB323" s="2">
        <f>[1]节奏总纲!BB323</f>
        <v>47.3696970865753</v>
      </c>
      <c r="BC323" s="2">
        <f>[1]节奏总纲!BC323</f>
        <v>49.319570178749061</v>
      </c>
      <c r="BD323" s="2">
        <f>[1]节奏总纲!BD323</f>
        <v>52.080986469020011</v>
      </c>
      <c r="BE323" s="2">
        <f>[1]节奏总纲!BE323</f>
        <v>56.787583575493848</v>
      </c>
    </row>
    <row r="324" spans="29:57" x14ac:dyDescent="0.15">
      <c r="AC324" s="2">
        <v>321</v>
      </c>
      <c r="AD324" s="2">
        <f>[1]节奏总纲!AD324</f>
        <v>83.301799809098995</v>
      </c>
      <c r="AE324" s="2">
        <f>[1]节奏总纲!AE324</f>
        <v>85.416473396744834</v>
      </c>
      <c r="AF324" s="2">
        <f>[1]节奏总纲!AF324</f>
        <v>88.410924598964016</v>
      </c>
      <c r="AG324" s="2">
        <f>[1]节奏总纲!AG324</f>
        <v>93.447285063253773</v>
      </c>
      <c r="AH324" s="2">
        <f>[1]节奏总纲!AH324</f>
        <v>102.3339860362117</v>
      </c>
      <c r="AZ324" s="2">
        <v>321</v>
      </c>
      <c r="BA324" s="2">
        <f>[1]节奏总纲!BA324</f>
        <v>45.891559484723047</v>
      </c>
      <c r="BB324" s="2">
        <f>[1]节奏总纲!BB324</f>
        <v>47.390484624898193</v>
      </c>
      <c r="BC324" s="2">
        <f>[1]节奏总纲!BC324</f>
        <v>49.340229957745592</v>
      </c>
      <c r="BD324" s="2">
        <f>[1]节奏总纲!BD324</f>
        <v>52.100939809816062</v>
      </c>
      <c r="BE324" s="2">
        <f>[1]节奏总纲!BE324</f>
        <v>56.809791324876961</v>
      </c>
    </row>
    <row r="325" spans="29:57" x14ac:dyDescent="0.15">
      <c r="AC325" s="2">
        <v>322</v>
      </c>
      <c r="AD325" s="2">
        <f>[1]节奏总纲!AD325</f>
        <v>83.346006411527597</v>
      </c>
      <c r="AE325" s="2">
        <f>[1]节奏总纲!AE325</f>
        <v>85.461355813326847</v>
      </c>
      <c r="AF325" s="2">
        <f>[1]节奏总纲!AF325</f>
        <v>88.461695649174914</v>
      </c>
      <c r="AG325" s="2">
        <f>[1]节奏总纲!AG325</f>
        <v>93.494498109481597</v>
      </c>
      <c r="AH325" s="2">
        <f>[1]节奏总纲!AH325</f>
        <v>102.37888427495307</v>
      </c>
      <c r="AZ325" s="2">
        <v>322</v>
      </c>
      <c r="BA325" s="2">
        <f>[1]节奏总纲!BA325</f>
        <v>45.91387636794515</v>
      </c>
      <c r="BB325" s="2">
        <f>[1]节奏总纲!BB325</f>
        <v>47.411272163221085</v>
      </c>
      <c r="BC325" s="2">
        <f>[1]节奏总纲!BC325</f>
        <v>49.360889736742131</v>
      </c>
      <c r="BD325" s="2">
        <f>[1]节奏总纲!BD325</f>
        <v>52.120893150612112</v>
      </c>
      <c r="BE325" s="2">
        <f>[1]节奏总纲!BE325</f>
        <v>56.831999074260068</v>
      </c>
    </row>
    <row r="326" spans="29:57" x14ac:dyDescent="0.15">
      <c r="AC326" s="2">
        <v>323</v>
      </c>
      <c r="AD326" s="2">
        <f>[1]节奏总纲!AD326</f>
        <v>83.390213013956213</v>
      </c>
      <c r="AE326" s="2">
        <f>[1]节奏总纲!AE326</f>
        <v>85.506238229908845</v>
      </c>
      <c r="AF326" s="2">
        <f>[1]节奏总纲!AF326</f>
        <v>88.512466699385826</v>
      </c>
      <c r="AG326" s="2">
        <f>[1]节奏总纲!AG326</f>
        <v>93.541711155709422</v>
      </c>
      <c r="AH326" s="2">
        <f>[1]节奏总纲!AH326</f>
        <v>102.42378251369445</v>
      </c>
      <c r="AZ326" s="2">
        <v>323</v>
      </c>
      <c r="BA326" s="2">
        <f>[1]节奏总纲!BA326</f>
        <v>45.936193251167253</v>
      </c>
      <c r="BB326" s="2">
        <f>[1]节奏总纲!BB326</f>
        <v>47.432059701543984</v>
      </c>
      <c r="BC326" s="2">
        <f>[1]节奏总纲!BC326</f>
        <v>49.381549515738669</v>
      </c>
      <c r="BD326" s="2">
        <f>[1]节奏总纲!BD326</f>
        <v>52.140846491408155</v>
      </c>
      <c r="BE326" s="2">
        <f>[1]节奏总纲!BE326</f>
        <v>56.854206823643175</v>
      </c>
    </row>
    <row r="327" spans="29:57" x14ac:dyDescent="0.15">
      <c r="AC327" s="2">
        <v>324</v>
      </c>
      <c r="AD327" s="2">
        <f>[1]节奏总纲!AD327</f>
        <v>83.434419616384815</v>
      </c>
      <c r="AE327" s="2">
        <f>[1]节奏总纲!AE327</f>
        <v>85.551120646490844</v>
      </c>
      <c r="AF327" s="2">
        <f>[1]节奏总纲!AF327</f>
        <v>88.563237749596723</v>
      </c>
      <c r="AG327" s="2">
        <f>[1]节奏总纲!AG327</f>
        <v>93.588924201937246</v>
      </c>
      <c r="AH327" s="2">
        <f>[1]节奏总纲!AH327</f>
        <v>102.46868075243583</v>
      </c>
      <c r="AZ327" s="2">
        <v>324</v>
      </c>
      <c r="BA327" s="2">
        <f>[1]节奏总纲!BA327</f>
        <v>45.958510134389357</v>
      </c>
      <c r="BB327" s="2">
        <f>[1]节奏总纲!BB327</f>
        <v>47.452847239866877</v>
      </c>
      <c r="BC327" s="2">
        <f>[1]节奏总纲!BC327</f>
        <v>49.402209294735208</v>
      </c>
      <c r="BD327" s="2">
        <f>[1]节奏总纲!BD327</f>
        <v>52.160799832204205</v>
      </c>
      <c r="BE327" s="2">
        <f>[1]节奏总纲!BE327</f>
        <v>56.876414573026281</v>
      </c>
    </row>
    <row r="328" spans="29:57" x14ac:dyDescent="0.15">
      <c r="AC328" s="2">
        <v>325</v>
      </c>
      <c r="AD328" s="2">
        <f>[1]节奏总纲!AD328</f>
        <v>83.478626218813432</v>
      </c>
      <c r="AE328" s="2">
        <f>[1]节奏总纲!AE328</f>
        <v>85.596003063072843</v>
      </c>
      <c r="AF328" s="2">
        <f>[1]节奏总纲!AF328</f>
        <v>88.614008799807635</v>
      </c>
      <c r="AG328" s="2">
        <f>[1]节奏总纲!AG328</f>
        <v>93.63613724816507</v>
      </c>
      <c r="AH328" s="2">
        <f>[1]节奏总纲!AH328</f>
        <v>102.51357899117721</v>
      </c>
      <c r="AZ328" s="2">
        <v>325</v>
      </c>
      <c r="BA328" s="2">
        <f>[1]节奏总纲!BA328</f>
        <v>45.98082701761146</v>
      </c>
      <c r="BB328" s="2">
        <f>[1]节奏总纲!BB328</f>
        <v>47.473634778189769</v>
      </c>
      <c r="BC328" s="2">
        <f>[1]节奏总纲!BC328</f>
        <v>49.422869073731739</v>
      </c>
      <c r="BD328" s="2">
        <f>[1]节奏总纲!BD328</f>
        <v>52.180753173000248</v>
      </c>
      <c r="BE328" s="2">
        <f>[1]节奏总纲!BE328</f>
        <v>56.898622322409395</v>
      </c>
    </row>
    <row r="329" spans="29:57" x14ac:dyDescent="0.15">
      <c r="AC329" s="2">
        <v>326</v>
      </c>
      <c r="AD329" s="2">
        <f>[1]节奏总纲!AD329</f>
        <v>83.522832821242034</v>
      </c>
      <c r="AE329" s="2">
        <f>[1]节奏总纲!AE329</f>
        <v>85.640885479654855</v>
      </c>
      <c r="AF329" s="2">
        <f>[1]节奏总纲!AF329</f>
        <v>88.664779850018547</v>
      </c>
      <c r="AG329" s="2">
        <f>[1]节奏总纲!AG329</f>
        <v>93.683350294392895</v>
      </c>
      <c r="AH329" s="2">
        <f>[1]节奏总纲!AH329</f>
        <v>102.55847722991859</v>
      </c>
      <c r="AZ329" s="2">
        <v>326</v>
      </c>
      <c r="BA329" s="2">
        <f>[1]节奏总纲!BA329</f>
        <v>46.002713830586146</v>
      </c>
      <c r="BB329" s="2">
        <f>[1]节奏总纲!BB329</f>
        <v>47.494422316512662</v>
      </c>
      <c r="BC329" s="2">
        <f>[1]节奏总纲!BC329</f>
        <v>49.443528852728278</v>
      </c>
      <c r="BD329" s="2">
        <f>[1]节奏总纲!BD329</f>
        <v>52.200706513796298</v>
      </c>
      <c r="BE329" s="2">
        <f>[1]节奏总纲!BE329</f>
        <v>56.920830071792501</v>
      </c>
    </row>
    <row r="330" spans="29:57" x14ac:dyDescent="0.15">
      <c r="AC330" s="2">
        <v>327</v>
      </c>
      <c r="AD330" s="2">
        <f>[1]节奏总纲!AD330</f>
        <v>83.56703942367065</v>
      </c>
      <c r="AE330" s="2">
        <f>[1]节奏总纲!AE330</f>
        <v>85.685767896236854</v>
      </c>
      <c r="AF330" s="2">
        <f>[1]节奏总纲!AF330</f>
        <v>88.715550900229445</v>
      </c>
      <c r="AG330" s="2">
        <f>[1]节奏总纲!AG330</f>
        <v>93.730563340620719</v>
      </c>
      <c r="AH330" s="2">
        <f>[1]节奏总纲!AH330</f>
        <v>102.60337546865996</v>
      </c>
      <c r="AZ330" s="2">
        <v>327</v>
      </c>
      <c r="BA330" s="2">
        <f>[1]节奏总纲!BA330</f>
        <v>46.021977873404879</v>
      </c>
      <c r="BB330" s="2">
        <f>[1]节奏总纲!BB330</f>
        <v>47.515209854835554</v>
      </c>
      <c r="BC330" s="2">
        <f>[1]节奏总纲!BC330</f>
        <v>49.464188631724817</v>
      </c>
      <c r="BD330" s="2">
        <f>[1]节奏总纲!BD330</f>
        <v>52.220659854592348</v>
      </c>
      <c r="BE330" s="2">
        <f>[1]节奏总纲!BE330</f>
        <v>56.943037821175608</v>
      </c>
    </row>
    <row r="331" spans="29:57" x14ac:dyDescent="0.15">
      <c r="AC331" s="2">
        <v>328</v>
      </c>
      <c r="AD331" s="2">
        <f>[1]节奏总纲!AD331</f>
        <v>83.611246026099252</v>
      </c>
      <c r="AE331" s="2">
        <f>[1]节奏总纲!AE331</f>
        <v>85.730650312818852</v>
      </c>
      <c r="AF331" s="2">
        <f>[1]节奏总纲!AF331</f>
        <v>88.766321950440357</v>
      </c>
      <c r="AG331" s="2">
        <f>[1]节奏总纲!AG331</f>
        <v>93.777776386848544</v>
      </c>
      <c r="AH331" s="2">
        <f>[1]节奏总纲!AH331</f>
        <v>102.64827370740134</v>
      </c>
      <c r="AZ331" s="2">
        <v>328</v>
      </c>
      <c r="BA331" s="2">
        <f>[1]节奏总纲!BA331</f>
        <v>46.041241916223605</v>
      </c>
      <c r="BB331" s="2">
        <f>[1]节奏总纲!BB331</f>
        <v>47.535997393158453</v>
      </c>
      <c r="BC331" s="2">
        <f>[1]节奏总纲!BC331</f>
        <v>49.484848410721355</v>
      </c>
      <c r="BD331" s="2">
        <f>[1]节奏总纲!BD331</f>
        <v>52.240613195388391</v>
      </c>
      <c r="BE331" s="2">
        <f>[1]节奏总纲!BE331</f>
        <v>56.965245570558714</v>
      </c>
    </row>
    <row r="332" spans="29:57" x14ac:dyDescent="0.15">
      <c r="AC332" s="2">
        <v>329</v>
      </c>
      <c r="AD332" s="2">
        <f>[1]节奏总纲!AD332</f>
        <v>83.655452628527868</v>
      </c>
      <c r="AE332" s="2">
        <f>[1]节奏总纲!AE332</f>
        <v>85.775532729400851</v>
      </c>
      <c r="AF332" s="2">
        <f>[1]节奏总纲!AF332</f>
        <v>88.817093000651269</v>
      </c>
      <c r="AG332" s="2">
        <f>[1]节奏总纲!AG332</f>
        <v>93.824989433076368</v>
      </c>
      <c r="AH332" s="2">
        <f>[1]节奏总纲!AH332</f>
        <v>102.69317194614273</v>
      </c>
      <c r="AZ332" s="2">
        <v>329</v>
      </c>
      <c r="BA332" s="2">
        <f>[1]节奏总纲!BA332</f>
        <v>46.060505959042331</v>
      </c>
      <c r="BB332" s="2">
        <f>[1]节奏总纲!BB332</f>
        <v>47.556784931481346</v>
      </c>
      <c r="BC332" s="2">
        <f>[1]节奏总纲!BC332</f>
        <v>49.505508189717887</v>
      </c>
      <c r="BD332" s="2">
        <f>[1]节奏总纲!BD332</f>
        <v>52.260566536184442</v>
      </c>
      <c r="BE332" s="2">
        <f>[1]节奏总纲!BE332</f>
        <v>56.987453319941828</v>
      </c>
    </row>
    <row r="333" spans="29:57" x14ac:dyDescent="0.15">
      <c r="AC333" s="2">
        <v>330</v>
      </c>
      <c r="AD333" s="2">
        <f>[1]节奏总纲!AD333</f>
        <v>83.69965923095647</v>
      </c>
      <c r="AE333" s="2">
        <f>[1]节奏总纲!AE333</f>
        <v>85.820415145982849</v>
      </c>
      <c r="AF333" s="2">
        <f>[1]节奏总纲!AF333</f>
        <v>88.867864050862167</v>
      </c>
      <c r="AG333" s="2">
        <f>[1]节奏总纲!AG333</f>
        <v>93.872202479304192</v>
      </c>
      <c r="AH333" s="2">
        <f>[1]节奏总纲!AH333</f>
        <v>102.73807018488411</v>
      </c>
      <c r="AZ333" s="2">
        <v>330</v>
      </c>
      <c r="BA333" s="2">
        <f>[1]节奏总纲!BA333</f>
        <v>46.079770001861057</v>
      </c>
      <c r="BB333" s="2">
        <f>[1]节奏总纲!BB333</f>
        <v>47.577572469804238</v>
      </c>
      <c r="BC333" s="2">
        <f>[1]节奏总纲!BC333</f>
        <v>49.526167968714425</v>
      </c>
      <c r="BD333" s="2">
        <f>[1]节奏总纲!BD333</f>
        <v>52.280519876980485</v>
      </c>
      <c r="BE333" s="2">
        <f>[1]节奏总纲!BE333</f>
        <v>57.008345591208631</v>
      </c>
    </row>
    <row r="334" spans="29:57" x14ac:dyDescent="0.15">
      <c r="AC334" s="2">
        <v>331</v>
      </c>
      <c r="AD334" s="2">
        <f>[1]节奏总纲!AD334</f>
        <v>83.743865833385087</v>
      </c>
      <c r="AE334" s="2">
        <f>[1]节奏总纲!AE334</f>
        <v>85.865297562564862</v>
      </c>
      <c r="AF334" s="2">
        <f>[1]节奏总纲!AF334</f>
        <v>88.918635101073079</v>
      </c>
      <c r="AG334" s="2">
        <f>[1]节奏总纲!AG334</f>
        <v>93.919415525532017</v>
      </c>
      <c r="AH334" s="2">
        <f>[1]节奏总纲!AH334</f>
        <v>102.78296842362549</v>
      </c>
      <c r="AZ334" s="2">
        <v>331</v>
      </c>
      <c r="BA334" s="2">
        <f>[1]节奏总纲!BA334</f>
        <v>46.099034044679783</v>
      </c>
      <c r="BB334" s="2">
        <f>[1]节奏总纲!BB334</f>
        <v>47.598360008127131</v>
      </c>
      <c r="BC334" s="2">
        <f>[1]节奏总纲!BC334</f>
        <v>49.546827747710964</v>
      </c>
      <c r="BD334" s="2">
        <f>[1]节奏总纲!BD334</f>
        <v>52.300473217776535</v>
      </c>
      <c r="BE334" s="2">
        <f>[1]节奏总纲!BE334</f>
        <v>57.027529471561998</v>
      </c>
    </row>
    <row r="335" spans="29:57" x14ac:dyDescent="0.15">
      <c r="AC335" s="2">
        <v>332</v>
      </c>
      <c r="AD335" s="2">
        <f>[1]节奏总纲!AD335</f>
        <v>83.788072435813689</v>
      </c>
      <c r="AE335" s="2">
        <f>[1]节奏总纲!AE335</f>
        <v>85.910179979146861</v>
      </c>
      <c r="AF335" s="2">
        <f>[1]节奏总纲!AF335</f>
        <v>88.969406151283977</v>
      </c>
      <c r="AG335" s="2">
        <f>[1]节奏总纲!AG335</f>
        <v>93.966628571759841</v>
      </c>
      <c r="AH335" s="2">
        <f>[1]节奏总纲!AH335</f>
        <v>102.82786666236686</v>
      </c>
      <c r="AZ335" s="2">
        <v>332</v>
      </c>
      <c r="BA335" s="2">
        <f>[1]节奏总纲!BA335</f>
        <v>46.118298087498509</v>
      </c>
      <c r="BB335" s="2">
        <f>[1]节奏总纲!BB335</f>
        <v>47.619147546450023</v>
      </c>
      <c r="BC335" s="2">
        <f>[1]节奏总纲!BC335</f>
        <v>49.567487526707502</v>
      </c>
      <c r="BD335" s="2">
        <f>[1]节奏总纲!BD335</f>
        <v>52.320426558572585</v>
      </c>
      <c r="BE335" s="2">
        <f>[1]节奏总纲!BE335</f>
        <v>57.046713351915365</v>
      </c>
    </row>
    <row r="336" spans="29:57" x14ac:dyDescent="0.15">
      <c r="AC336" s="2">
        <v>333</v>
      </c>
      <c r="AD336" s="2">
        <f>[1]节奏总纲!AD336</f>
        <v>83.832279038242305</v>
      </c>
      <c r="AE336" s="2">
        <f>[1]节奏总纲!AE336</f>
        <v>85.955062395728859</v>
      </c>
      <c r="AF336" s="2">
        <f>[1]节奏总纲!AF336</f>
        <v>89.018466905731287</v>
      </c>
      <c r="AG336" s="2">
        <f>[1]节奏总纲!AG336</f>
        <v>94.012923283729691</v>
      </c>
      <c r="AH336" s="2">
        <f>[1]节奏总纲!AH336</f>
        <v>102.87276490110824</v>
      </c>
      <c r="AZ336" s="2">
        <v>333</v>
      </c>
      <c r="BA336" s="2">
        <f>[1]节奏总纲!BA336</f>
        <v>46.137562130317242</v>
      </c>
      <c r="BB336" s="2">
        <f>[1]节奏总纲!BB336</f>
        <v>47.639935084772922</v>
      </c>
      <c r="BC336" s="2">
        <f>[1]节奏总纲!BC336</f>
        <v>49.588147305704041</v>
      </c>
      <c r="BD336" s="2">
        <f>[1]节奏总纲!BD336</f>
        <v>52.340379899368628</v>
      </c>
      <c r="BE336" s="2">
        <f>[1]节奏总纲!BE336</f>
        <v>57.065897232268732</v>
      </c>
    </row>
    <row r="337" spans="29:57" x14ac:dyDescent="0.15">
      <c r="AC337" s="2">
        <v>334</v>
      </c>
      <c r="AD337" s="2">
        <f>[1]节奏总纲!AD337</f>
        <v>83.876485640670907</v>
      </c>
      <c r="AE337" s="2">
        <f>[1]节奏总纲!AE337</f>
        <v>85.999944812310858</v>
      </c>
      <c r="AF337" s="2">
        <f>[1]节奏总纲!AF337</f>
        <v>89.064934410075779</v>
      </c>
      <c r="AG337" s="2">
        <f>[1]节奏总纲!AG337</f>
        <v>94.057003939090123</v>
      </c>
      <c r="AH337" s="2">
        <f>[1]节奏总纲!AH337</f>
        <v>102.91766313984962</v>
      </c>
      <c r="AZ337" s="2">
        <v>334</v>
      </c>
      <c r="BA337" s="2">
        <f>[1]节奏总纲!BA337</f>
        <v>46.156826173135968</v>
      </c>
      <c r="BB337" s="2">
        <f>[1]节奏总纲!BB337</f>
        <v>47.660722623095815</v>
      </c>
      <c r="BC337" s="2">
        <f>[1]节奏总纲!BC337</f>
        <v>49.608807084700572</v>
      </c>
      <c r="BD337" s="2">
        <f>[1]节奏总纲!BD337</f>
        <v>52.360333240164678</v>
      </c>
      <c r="BE337" s="2">
        <f>[1]节奏总纲!BE337</f>
        <v>57.085081112622099</v>
      </c>
    </row>
    <row r="338" spans="29:57" x14ac:dyDescent="0.15">
      <c r="AC338" s="2">
        <v>335</v>
      </c>
      <c r="AD338" s="2">
        <f>[1]节奏总纲!AD338</f>
        <v>83.920692243099523</v>
      </c>
      <c r="AE338" s="2">
        <f>[1]节奏总纲!AE338</f>
        <v>86.041129946887025</v>
      </c>
      <c r="AF338" s="2">
        <f>[1]节奏总纲!AF338</f>
        <v>89.11140191442027</v>
      </c>
      <c r="AG338" s="2">
        <f>[1]节奏总纲!AG338</f>
        <v>94.101084594450555</v>
      </c>
      <c r="AH338" s="2">
        <f>[1]节奏总纲!AH338</f>
        <v>102.962561378591</v>
      </c>
      <c r="AZ338" s="2">
        <v>335</v>
      </c>
      <c r="BA338" s="2">
        <f>[1]节奏总纲!BA338</f>
        <v>46.176090215954694</v>
      </c>
      <c r="BB338" s="2">
        <f>[1]节奏总纲!BB338</f>
        <v>47.681510161418707</v>
      </c>
      <c r="BC338" s="2">
        <f>[1]节奏总纲!BC338</f>
        <v>49.629466863697111</v>
      </c>
      <c r="BD338" s="2">
        <f>[1]节奏总纲!BD338</f>
        <v>52.380286580960728</v>
      </c>
      <c r="BE338" s="2">
        <f>[1]节奏总纲!BE338</f>
        <v>57.104264992975466</v>
      </c>
    </row>
    <row r="339" spans="29:57" x14ac:dyDescent="0.15">
      <c r="AC339" s="2">
        <v>336</v>
      </c>
      <c r="AD339" s="2">
        <f>[1]节奏总纲!AD339</f>
        <v>83.964898845528126</v>
      </c>
      <c r="AE339" s="2">
        <f>[1]节奏总纲!AE339</f>
        <v>86.082310529666103</v>
      </c>
      <c r="AF339" s="2">
        <f>[1]节奏总纲!AF339</f>
        <v>89.157869418764761</v>
      </c>
      <c r="AG339" s="2">
        <f>[1]节奏总纲!AG339</f>
        <v>94.145165249810972</v>
      </c>
      <c r="AH339" s="2">
        <f>[1]节奏总纲!AH339</f>
        <v>103.00673656424885</v>
      </c>
      <c r="AZ339" s="2">
        <v>336</v>
      </c>
      <c r="BA339" s="2">
        <f>[1]节奏总纲!BA339</f>
        <v>46.19535425877342</v>
      </c>
      <c r="BB339" s="2">
        <f>[1]节奏总纲!BB339</f>
        <v>47.7022976997416</v>
      </c>
      <c r="BC339" s="2">
        <f>[1]节奏总纲!BC339</f>
        <v>49.65012664269365</v>
      </c>
      <c r="BD339" s="2">
        <f>[1]节奏总纲!BD339</f>
        <v>52.400239921756771</v>
      </c>
      <c r="BE339" s="2">
        <f>[1]节奏总纲!BE339</f>
        <v>57.123448873328833</v>
      </c>
    </row>
    <row r="340" spans="29:57" x14ac:dyDescent="0.15">
      <c r="AC340" s="2">
        <v>337</v>
      </c>
      <c r="AD340" s="2">
        <f>[1]节奏总纲!AD340</f>
        <v>84.008495683346354</v>
      </c>
      <c r="AE340" s="2">
        <f>[1]节奏总纲!AE340</f>
        <v>86.12349111244518</v>
      </c>
      <c r="AF340" s="2">
        <f>[1]节奏总纲!AF340</f>
        <v>89.204336923109267</v>
      </c>
      <c r="AG340" s="2">
        <f>[1]节奏总纲!AG340</f>
        <v>94.189245905171404</v>
      </c>
      <c r="AH340" s="2">
        <f>[1]节奏总纲!AH340</f>
        <v>103.04728286259964</v>
      </c>
      <c r="AZ340" s="2">
        <v>337</v>
      </c>
      <c r="BA340" s="2">
        <f>[1]节奏总纲!BA340</f>
        <v>46.214618301592147</v>
      </c>
      <c r="BB340" s="2">
        <f>[1]节奏总纲!BB340</f>
        <v>47.723085238064499</v>
      </c>
      <c r="BC340" s="2">
        <f>[1]节奏总纲!BC340</f>
        <v>49.670786421690188</v>
      </c>
      <c r="BD340" s="2">
        <f>[1]节奏总纲!BD340</f>
        <v>52.420193262552822</v>
      </c>
      <c r="BE340" s="2">
        <f>[1]节奏总纲!BE340</f>
        <v>57.1426327536822</v>
      </c>
    </row>
    <row r="341" spans="29:57" x14ac:dyDescent="0.15">
      <c r="AC341" s="2">
        <v>338</v>
      </c>
      <c r="AD341" s="2">
        <f>[1]节奏总纲!AD341</f>
        <v>84.049741901856009</v>
      </c>
      <c r="AE341" s="2">
        <f>[1]节奏总纲!AE341</f>
        <v>86.164671695224243</v>
      </c>
      <c r="AF341" s="2">
        <f>[1]节奏总纲!AF341</f>
        <v>89.250804427453758</v>
      </c>
      <c r="AG341" s="2">
        <f>[1]节奏总纲!AG341</f>
        <v>94.233326560531836</v>
      </c>
      <c r="AH341" s="2">
        <f>[1]节奏总纲!AH341</f>
        <v>103.08782916095045</v>
      </c>
      <c r="AZ341" s="2">
        <v>338</v>
      </c>
      <c r="BA341" s="2">
        <f>[1]节奏总纲!BA341</f>
        <v>46.23388234441088</v>
      </c>
      <c r="BB341" s="2">
        <f>[1]节奏总纲!BB341</f>
        <v>47.743872776387391</v>
      </c>
      <c r="BC341" s="2">
        <f>[1]节奏总纲!BC341</f>
        <v>49.69144620068672</v>
      </c>
      <c r="BD341" s="2">
        <f>[1]节奏总纲!BD341</f>
        <v>52.440146603348865</v>
      </c>
      <c r="BE341" s="2">
        <f>[1]节奏总纲!BE341</f>
        <v>57.161816634035567</v>
      </c>
    </row>
    <row r="342" spans="29:57" x14ac:dyDescent="0.15">
      <c r="AC342" s="2">
        <v>339</v>
      </c>
      <c r="AD342" s="2">
        <f>[1]节奏总纲!AD342</f>
        <v>84.090988120365651</v>
      </c>
      <c r="AE342" s="2">
        <f>[1]节奏总纲!AE342</f>
        <v>86.20585227800332</v>
      </c>
      <c r="AF342" s="2">
        <f>[1]节奏总纲!AF342</f>
        <v>89.29727193179825</v>
      </c>
      <c r="AG342" s="2">
        <f>[1]节奏总纲!AG342</f>
        <v>94.277407215892268</v>
      </c>
      <c r="AH342" s="2">
        <f>[1]节奏总纲!AH342</f>
        <v>103.12837545930124</v>
      </c>
      <c r="AZ342" s="2">
        <v>339</v>
      </c>
      <c r="BA342" s="2">
        <f>[1]节奏总纲!BA342</f>
        <v>46.253146387229606</v>
      </c>
      <c r="BB342" s="2">
        <f>[1]节奏总纲!BB342</f>
        <v>47.764660314710284</v>
      </c>
      <c r="BC342" s="2">
        <f>[1]节奏总纲!BC342</f>
        <v>49.712105979683258</v>
      </c>
      <c r="BD342" s="2">
        <f>[1]节奏总纲!BD342</f>
        <v>52.460099944144915</v>
      </c>
      <c r="BE342" s="2">
        <f>[1]节奏总纲!BE342</f>
        <v>57.181000514388934</v>
      </c>
    </row>
    <row r="343" spans="29:57" x14ac:dyDescent="0.15">
      <c r="AC343" s="2">
        <v>340</v>
      </c>
      <c r="AD343" s="2">
        <f>[1]节奏总纲!AD343</f>
        <v>84.132234338875293</v>
      </c>
      <c r="AE343" s="2">
        <f>[1]节奏总纲!AE343</f>
        <v>86.247032860782397</v>
      </c>
      <c r="AF343" s="2">
        <f>[1]节奏总纲!AF343</f>
        <v>89.343739436142741</v>
      </c>
      <c r="AG343" s="2">
        <f>[1]节奏总纲!AG343</f>
        <v>94.3214878712527</v>
      </c>
      <c r="AH343" s="2">
        <f>[1]节奏总纲!AH343</f>
        <v>103.16892175765203</v>
      </c>
      <c r="AZ343" s="2">
        <v>340</v>
      </c>
      <c r="BA343" s="2">
        <f>[1]节奏总纲!BA343</f>
        <v>46.272410430048332</v>
      </c>
      <c r="BB343" s="2">
        <f>[1]节奏总纲!BB343</f>
        <v>47.785447853033176</v>
      </c>
      <c r="BC343" s="2">
        <f>[1]节奏总纲!BC343</f>
        <v>49.732765758679797</v>
      </c>
      <c r="BD343" s="2">
        <f>[1]节奏总纲!BD343</f>
        <v>52.480053284940965</v>
      </c>
      <c r="BE343" s="2">
        <f>[1]节奏总纲!BE343</f>
        <v>57.200184394742301</v>
      </c>
    </row>
    <row r="344" spans="29:57" x14ac:dyDescent="0.15">
      <c r="AC344" s="2">
        <v>341</v>
      </c>
      <c r="AD344" s="2">
        <f>[1]节奏总纲!AD344</f>
        <v>84.173480557384934</v>
      </c>
      <c r="AE344" s="2">
        <f>[1]节奏总纲!AE344</f>
        <v>86.288213443561474</v>
      </c>
      <c r="AF344" s="2">
        <f>[1]节奏总纲!AF344</f>
        <v>89.390206940487232</v>
      </c>
      <c r="AG344" s="2">
        <f>[1]节奏总纲!AG344</f>
        <v>94.365568526613131</v>
      </c>
      <c r="AH344" s="2">
        <f>[1]节奏总纲!AH344</f>
        <v>103.20946805600283</v>
      </c>
      <c r="AZ344" s="2">
        <v>341</v>
      </c>
      <c r="BA344" s="2">
        <f>[1]节奏总纲!BA344</f>
        <v>46.291674472867058</v>
      </c>
      <c r="BB344" s="2">
        <f>[1]节奏总纲!BB344</f>
        <v>47.806235391356068</v>
      </c>
      <c r="BC344" s="2">
        <f>[1]节奏总纲!BC344</f>
        <v>49.753425537676335</v>
      </c>
      <c r="BD344" s="2">
        <f>[1]节奏总纲!BD344</f>
        <v>52.500006625737008</v>
      </c>
      <c r="BE344" s="2">
        <f>[1]节奏总纲!BE344</f>
        <v>57.219368275095675</v>
      </c>
    </row>
    <row r="345" spans="29:57" x14ac:dyDescent="0.15">
      <c r="AC345" s="2">
        <v>342</v>
      </c>
      <c r="AD345" s="2">
        <f>[1]节奏总纲!AD345</f>
        <v>84.214726775894576</v>
      </c>
      <c r="AE345" s="2">
        <f>[1]节奏总纲!AE345</f>
        <v>86.329394026340537</v>
      </c>
      <c r="AF345" s="2">
        <f>[1]节奏总纲!AF345</f>
        <v>89.436674444831723</v>
      </c>
      <c r="AG345" s="2">
        <f>[1]节奏总纲!AG345</f>
        <v>94.409649181973549</v>
      </c>
      <c r="AH345" s="2">
        <f>[1]节奏总纲!AH345</f>
        <v>103.25001435435362</v>
      </c>
      <c r="AZ345" s="2">
        <v>342</v>
      </c>
      <c r="BA345" s="2">
        <f>[1]节奏总纲!BA345</f>
        <v>46.310938515685784</v>
      </c>
      <c r="BB345" s="2">
        <f>[1]节奏总纲!BB345</f>
        <v>47.827022929678968</v>
      </c>
      <c r="BC345" s="2">
        <f>[1]节奏总纲!BC345</f>
        <v>49.774085316672867</v>
      </c>
      <c r="BD345" s="2">
        <f>[1]节奏总纲!BD345</f>
        <v>52.519959966533058</v>
      </c>
      <c r="BE345" s="2">
        <f>[1]节奏总纲!BE345</f>
        <v>57.238552155449042</v>
      </c>
    </row>
    <row r="346" spans="29:57" x14ac:dyDescent="0.15">
      <c r="AC346" s="2">
        <v>343</v>
      </c>
      <c r="AD346" s="2">
        <f>[1]节奏总纲!AD346</f>
        <v>84.255972994404218</v>
      </c>
      <c r="AE346" s="2">
        <f>[1]节奏总纲!AE346</f>
        <v>86.370574609119615</v>
      </c>
      <c r="AF346" s="2">
        <f>[1]节奏总纲!AF346</f>
        <v>89.483141949176215</v>
      </c>
      <c r="AG346" s="2">
        <f>[1]节奏总纲!AG346</f>
        <v>94.453729837333981</v>
      </c>
      <c r="AH346" s="2">
        <f>[1]节奏总纲!AH346</f>
        <v>103.29056065270443</v>
      </c>
      <c r="AZ346" s="2">
        <v>343</v>
      </c>
      <c r="BA346" s="2">
        <f>[1]节奏总纲!BA346</f>
        <v>46.330202558504517</v>
      </c>
      <c r="BB346" s="2">
        <f>[1]节奏总纲!BB346</f>
        <v>47.84781046800186</v>
      </c>
      <c r="BC346" s="2">
        <f>[1]节奏总纲!BC346</f>
        <v>49.794745095669406</v>
      </c>
      <c r="BD346" s="2">
        <f>[1]节奏总纲!BD346</f>
        <v>52.539913307329101</v>
      </c>
      <c r="BE346" s="2">
        <f>[1]节奏总纲!BE346</f>
        <v>57.257736035802409</v>
      </c>
    </row>
    <row r="347" spans="29:57" x14ac:dyDescent="0.15">
      <c r="AC347" s="2">
        <v>344</v>
      </c>
      <c r="AD347" s="2">
        <f>[1]节奏总纲!AD347</f>
        <v>84.297219212913859</v>
      </c>
      <c r="AE347" s="2">
        <f>[1]节奏总纲!AE347</f>
        <v>86.411755191898692</v>
      </c>
      <c r="AF347" s="2">
        <f>[1]节奏总纲!AF347</f>
        <v>89.529609453520706</v>
      </c>
      <c r="AG347" s="2">
        <f>[1]节奏总纲!AG347</f>
        <v>94.497810492694413</v>
      </c>
      <c r="AH347" s="2">
        <f>[1]节奏总纲!AH347</f>
        <v>103.33110695105522</v>
      </c>
      <c r="AZ347" s="2">
        <v>344</v>
      </c>
      <c r="BA347" s="2">
        <f>[1]节奏总纲!BA347</f>
        <v>46.349466601323243</v>
      </c>
      <c r="BB347" s="2">
        <f>[1]节奏总纲!BB347</f>
        <v>47.868598006324753</v>
      </c>
      <c r="BC347" s="2">
        <f>[1]节奏总纲!BC347</f>
        <v>49.815404874665944</v>
      </c>
      <c r="BD347" s="2">
        <f>[1]节奏总纲!BD347</f>
        <v>52.559866648125151</v>
      </c>
      <c r="BE347" s="2">
        <f>[1]节奏总纲!BE347</f>
        <v>57.276919916155776</v>
      </c>
    </row>
    <row r="348" spans="29:57" x14ac:dyDescent="0.15">
      <c r="AC348" s="2">
        <v>345</v>
      </c>
      <c r="AD348" s="2">
        <f>[1]节奏总纲!AD348</f>
        <v>84.338465431423501</v>
      </c>
      <c r="AE348" s="2">
        <f>[1]节奏总纲!AE348</f>
        <v>86.452935774677769</v>
      </c>
      <c r="AF348" s="2">
        <f>[1]节奏总纲!AF348</f>
        <v>89.576076957865197</v>
      </c>
      <c r="AG348" s="2">
        <f>[1]节奏总纲!AG348</f>
        <v>94.541891148054845</v>
      </c>
      <c r="AH348" s="2">
        <f>[1]节奏总纲!AH348</f>
        <v>103.37165324940601</v>
      </c>
      <c r="AZ348" s="2">
        <v>345</v>
      </c>
      <c r="BA348" s="2">
        <f>[1]节奏总纲!BA348</f>
        <v>46.368730644141969</v>
      </c>
      <c r="BB348" s="2">
        <f>[1]节奏总纲!BB348</f>
        <v>47.889385544647645</v>
      </c>
      <c r="BC348" s="2">
        <f>[1]节奏总纲!BC348</f>
        <v>49.836064653662483</v>
      </c>
      <c r="BD348" s="2">
        <f>[1]节奏总纲!BD348</f>
        <v>52.579819988921201</v>
      </c>
      <c r="BE348" s="2">
        <f>[1]节奏总纲!BE348</f>
        <v>57.296103796509144</v>
      </c>
    </row>
    <row r="349" spans="29:57" x14ac:dyDescent="0.15">
      <c r="AC349" s="2">
        <v>346</v>
      </c>
      <c r="AD349" s="2">
        <f>[1]节奏总纲!AD349</f>
        <v>84.379711649933142</v>
      </c>
      <c r="AE349" s="2">
        <f>[1]节奏总纲!AE349</f>
        <v>86.494116357456846</v>
      </c>
      <c r="AF349" s="2">
        <f>[1]节奏总纲!AF349</f>
        <v>89.622544462209689</v>
      </c>
      <c r="AG349" s="2">
        <f>[1]节奏总纲!AG349</f>
        <v>94.585971803415276</v>
      </c>
      <c r="AH349" s="2">
        <f>[1]节奏总纲!AH349</f>
        <v>103.41219954775681</v>
      </c>
      <c r="AZ349" s="2">
        <v>346</v>
      </c>
      <c r="BA349" s="2">
        <f>[1]节奏总纲!BA349</f>
        <v>46.387994686960695</v>
      </c>
      <c r="BB349" s="2">
        <f>[1]节奏总纲!BB349</f>
        <v>47.910173082970537</v>
      </c>
      <c r="BC349" s="2">
        <f>[1]节奏总纲!BC349</f>
        <v>49.856724432659014</v>
      </c>
      <c r="BD349" s="2">
        <f>[1]节奏总纲!BD349</f>
        <v>52.599773329717245</v>
      </c>
      <c r="BE349" s="2">
        <f>[1]节奏总纲!BE349</f>
        <v>57.315287676862511</v>
      </c>
    </row>
    <row r="350" spans="29:57" x14ac:dyDescent="0.15">
      <c r="AC350" s="2">
        <v>347</v>
      </c>
      <c r="AD350" s="2">
        <f>[1]节奏总纲!AD350</f>
        <v>84.420957868442784</v>
      </c>
      <c r="AE350" s="2">
        <f>[1]节奏总纲!AE350</f>
        <v>86.535296940235909</v>
      </c>
      <c r="AF350" s="2">
        <f>[1]节奏总纲!AF350</f>
        <v>89.66901196655418</v>
      </c>
      <c r="AG350" s="2">
        <f>[1]节奏总纲!AG350</f>
        <v>94.630052458775694</v>
      </c>
      <c r="AH350" s="2">
        <f>[1]节奏总纲!AH350</f>
        <v>103.4527458461076</v>
      </c>
      <c r="AZ350" s="2">
        <v>347</v>
      </c>
      <c r="BA350" s="2">
        <f>[1]节奏总纲!BA350</f>
        <v>46.407258729779421</v>
      </c>
      <c r="BB350" s="2">
        <f>[1]节奏总纲!BB350</f>
        <v>47.930960621293437</v>
      </c>
      <c r="BC350" s="2">
        <f>[1]节奏总纲!BC350</f>
        <v>49.877384211655553</v>
      </c>
      <c r="BD350" s="2">
        <f>[1]节奏总纲!BD350</f>
        <v>52.619726670513295</v>
      </c>
      <c r="BE350" s="2">
        <f>[1]节奏总纲!BE350</f>
        <v>57.334471557215878</v>
      </c>
    </row>
    <row r="351" spans="29:57" x14ac:dyDescent="0.15">
      <c r="AC351" s="2">
        <v>348</v>
      </c>
      <c r="AD351" s="2">
        <f>[1]节奏总纲!AD351</f>
        <v>84.462204086952426</v>
      </c>
      <c r="AE351" s="2">
        <f>[1]节奏总纲!AE351</f>
        <v>86.576477523014987</v>
      </c>
      <c r="AF351" s="2">
        <f>[1]节奏总纲!AF351</f>
        <v>89.715479470898671</v>
      </c>
      <c r="AG351" s="2">
        <f>[1]节奏总纲!AG351</f>
        <v>94.674133114136126</v>
      </c>
      <c r="AH351" s="2">
        <f>[1]节奏总纲!AH351</f>
        <v>103.49329214445841</v>
      </c>
      <c r="AZ351" s="2">
        <v>348</v>
      </c>
      <c r="BA351" s="2">
        <f>[1]节奏总纲!BA351</f>
        <v>46.426522772598148</v>
      </c>
      <c r="BB351" s="2">
        <f>[1]节奏总纲!BB351</f>
        <v>47.951748159616329</v>
      </c>
      <c r="BC351" s="2">
        <f>[1]节奏总纲!BC351</f>
        <v>49.898043990652091</v>
      </c>
      <c r="BD351" s="2">
        <f>[1]节奏总纲!BD351</f>
        <v>52.639680011309345</v>
      </c>
      <c r="BE351" s="2">
        <f>[1]节奏总纲!BE351</f>
        <v>57.353655437569245</v>
      </c>
    </row>
    <row r="352" spans="29:57" x14ac:dyDescent="0.15">
      <c r="AC352" s="2">
        <v>349</v>
      </c>
      <c r="AD352" s="2">
        <f>[1]节奏总纲!AD352</f>
        <v>84.503450305462081</v>
      </c>
      <c r="AE352" s="2">
        <f>[1]节奏总纲!AE352</f>
        <v>86.617658105794064</v>
      </c>
      <c r="AF352" s="2">
        <f>[1]节奏总纲!AF352</f>
        <v>89.761946975243163</v>
      </c>
      <c r="AG352" s="2">
        <f>[1]节奏总纲!AG352</f>
        <v>94.718213769496558</v>
      </c>
      <c r="AH352" s="2">
        <f>[1]节奏总纲!AH352</f>
        <v>103.5338384428092</v>
      </c>
      <c r="AZ352" s="2">
        <v>349</v>
      </c>
      <c r="BA352" s="2">
        <f>[1]节奏总纲!BA352</f>
        <v>46.445786815416881</v>
      </c>
      <c r="BB352" s="2">
        <f>[1]节奏总纲!BB352</f>
        <v>47.972535697939222</v>
      </c>
      <c r="BC352" s="2">
        <f>[1]节奏总纲!BC352</f>
        <v>49.91870376964863</v>
      </c>
      <c r="BD352" s="2">
        <f>[1]节奏总纲!BD352</f>
        <v>52.659633352105388</v>
      </c>
      <c r="BE352" s="2">
        <f>[1]节奏总纲!BE352</f>
        <v>57.372839317922612</v>
      </c>
    </row>
    <row r="353" spans="29:57" x14ac:dyDescent="0.15">
      <c r="AC353" s="2">
        <v>350</v>
      </c>
      <c r="AD353" s="2">
        <f>[1]节奏总纲!AD353</f>
        <v>84.544696523971723</v>
      </c>
      <c r="AE353" s="2">
        <f>[1]节奏总纲!AE353</f>
        <v>86.658838688573141</v>
      </c>
      <c r="AF353" s="2">
        <f>[1]节奏总纲!AF353</f>
        <v>89.808414479587654</v>
      </c>
      <c r="AG353" s="2">
        <f>[1]节奏总纲!AG353</f>
        <v>94.762294424856989</v>
      </c>
      <c r="AH353" s="2">
        <f>[1]节奏总纲!AH353</f>
        <v>103.57438474115999</v>
      </c>
      <c r="AZ353" s="2">
        <v>350</v>
      </c>
      <c r="BA353" s="2">
        <f>[1]节奏总纲!BA353</f>
        <v>46.465050858235607</v>
      </c>
      <c r="BB353" s="2">
        <f>[1]节奏总纲!BB353</f>
        <v>47.993323236262114</v>
      </c>
      <c r="BC353" s="2">
        <f>[1]节奏总纲!BC353</f>
        <v>49.939363548645169</v>
      </c>
      <c r="BD353" s="2">
        <f>[1]节奏总纲!BD353</f>
        <v>52.679586692901438</v>
      </c>
      <c r="BE353" s="2">
        <f>[1]节奏总纲!BE353</f>
        <v>57.392023198275979</v>
      </c>
    </row>
    <row r="354" spans="29:57" x14ac:dyDescent="0.15">
      <c r="AC354" s="2">
        <v>351</v>
      </c>
      <c r="AD354" s="2">
        <f>[1]节奏总纲!AD354</f>
        <v>84.585942742481365</v>
      </c>
      <c r="AE354" s="2">
        <f>[1]节奏总纲!AE354</f>
        <v>86.700019271352204</v>
      </c>
      <c r="AF354" s="2">
        <f>[1]节奏总纲!AF354</f>
        <v>89.854881983932145</v>
      </c>
      <c r="AG354" s="2">
        <f>[1]节奏总纲!AG354</f>
        <v>94.806375080217421</v>
      </c>
      <c r="AH354" s="2">
        <f>[1]节奏总纲!AH354</f>
        <v>103.61493103951079</v>
      </c>
      <c r="AZ354" s="2">
        <v>351</v>
      </c>
      <c r="BA354" s="2">
        <f>[1]节奏总纲!BA354</f>
        <v>46.484314901054333</v>
      </c>
      <c r="BB354" s="2">
        <f>[1]节奏总纲!BB354</f>
        <v>48.012182251254622</v>
      </c>
      <c r="BC354" s="2">
        <f>[1]节奏总纲!BC354</f>
        <v>49.9600233276417</v>
      </c>
      <c r="BD354" s="2">
        <f>[1]节奏总纲!BD354</f>
        <v>52.699540033697481</v>
      </c>
      <c r="BE354" s="2">
        <f>[1]节奏总纲!BE354</f>
        <v>57.411207078629346</v>
      </c>
    </row>
    <row r="355" spans="29:57" x14ac:dyDescent="0.15">
      <c r="AC355" s="2">
        <v>352</v>
      </c>
      <c r="AD355" s="2">
        <f>[1]节奏总纲!AD355</f>
        <v>84.627188960991006</v>
      </c>
      <c r="AE355" s="2">
        <f>[1]节奏总纲!AE355</f>
        <v>86.741199854131281</v>
      </c>
      <c r="AF355" s="2">
        <f>[1]节奏总纲!AF355</f>
        <v>89.901349488276637</v>
      </c>
      <c r="AG355" s="2">
        <f>[1]节奏总纲!AG355</f>
        <v>94.850455735577853</v>
      </c>
      <c r="AH355" s="2">
        <f>[1]节奏总纲!AH355</f>
        <v>103.65547733786158</v>
      </c>
      <c r="AZ355" s="2">
        <v>352</v>
      </c>
      <c r="BA355" s="2">
        <f>[1]节奏总纲!BA355</f>
        <v>46.503578943873059</v>
      </c>
      <c r="BB355" s="2">
        <f>[1]节奏总纲!BB355</f>
        <v>48.030128751164234</v>
      </c>
      <c r="BC355" s="2">
        <f>[1]节奏总纲!BC355</f>
        <v>49.980683106638239</v>
      </c>
      <c r="BD355" s="2">
        <f>[1]节奏总纲!BD355</f>
        <v>52.719493374493531</v>
      </c>
      <c r="BE355" s="2">
        <f>[1]节奏总纲!BE355</f>
        <v>57.430390958982713</v>
      </c>
    </row>
    <row r="356" spans="29:57" x14ac:dyDescent="0.15">
      <c r="AC356" s="2">
        <v>353</v>
      </c>
      <c r="AD356" s="2">
        <f>[1]节奏总纲!AD356</f>
        <v>84.668435179500648</v>
      </c>
      <c r="AE356" s="2">
        <f>[1]节奏总纲!AE356</f>
        <v>86.782380436910358</v>
      </c>
      <c r="AF356" s="2">
        <f>[1]节奏总纲!AF356</f>
        <v>89.947816992621142</v>
      </c>
      <c r="AG356" s="2">
        <f>[1]节奏总纲!AG356</f>
        <v>94.894536390938271</v>
      </c>
      <c r="AH356" s="2">
        <f>[1]节奏总纲!AH356</f>
        <v>103.69602363621237</v>
      </c>
      <c r="AZ356" s="2">
        <v>353</v>
      </c>
      <c r="BA356" s="2">
        <f>[1]节奏总纲!BA356</f>
        <v>46.522842986691785</v>
      </c>
      <c r="BB356" s="2">
        <f>[1]节奏总纲!BB356</f>
        <v>48.048075251073854</v>
      </c>
      <c r="BC356" s="2">
        <f>[1]节奏总纲!BC356</f>
        <v>50.00115951426713</v>
      </c>
      <c r="BD356" s="2">
        <f>[1]节奏总纲!BD356</f>
        <v>52.739446715289581</v>
      </c>
      <c r="BE356" s="2">
        <f>[1]节奏总纲!BE356</f>
        <v>57.44957483933608</v>
      </c>
    </row>
    <row r="357" spans="29:57" x14ac:dyDescent="0.15">
      <c r="AC357" s="2">
        <v>354</v>
      </c>
      <c r="AD357" s="2">
        <f>[1]节奏总纲!AD357</f>
        <v>84.709681398010289</v>
      </c>
      <c r="AE357" s="2">
        <f>[1]节奏总纲!AE357</f>
        <v>86.823561019689436</v>
      </c>
      <c r="AF357" s="2">
        <f>[1]节奏总纲!AF357</f>
        <v>89.994284496965633</v>
      </c>
      <c r="AG357" s="2">
        <f>[1]节奏总纲!AG357</f>
        <v>94.938617046298702</v>
      </c>
      <c r="AH357" s="2">
        <f>[1]节奏总纲!AH357</f>
        <v>103.73656993456318</v>
      </c>
      <c r="AZ357" s="2">
        <v>354</v>
      </c>
      <c r="BA357" s="2">
        <f>[1]节奏总纲!BA357</f>
        <v>46.542107029510518</v>
      </c>
      <c r="BB357" s="2">
        <f>[1]节奏总纲!BB357</f>
        <v>48.066021750983474</v>
      </c>
      <c r="BC357" s="2">
        <f>[1]节奏总纲!BC357</f>
        <v>50.018998195299922</v>
      </c>
      <c r="BD357" s="2">
        <f>[1]节奏总纲!BD357</f>
        <v>52.759400056085624</v>
      </c>
      <c r="BE357" s="2">
        <f>[1]节奏总纲!BE357</f>
        <v>57.468758719689447</v>
      </c>
    </row>
    <row r="358" spans="29:57" x14ac:dyDescent="0.15">
      <c r="AC358" s="2">
        <v>355</v>
      </c>
      <c r="AD358" s="2">
        <f>[1]节奏总纲!AD358</f>
        <v>84.750927616519931</v>
      </c>
      <c r="AE358" s="2">
        <f>[1]节奏总纲!AE358</f>
        <v>86.864741602468499</v>
      </c>
      <c r="AF358" s="2">
        <f>[1]节奏总纲!AF358</f>
        <v>90.036066635925749</v>
      </c>
      <c r="AG358" s="2">
        <f>[1]节奏总纲!AG358</f>
        <v>94.982697701659134</v>
      </c>
      <c r="AH358" s="2">
        <f>[1]节奏总纲!AH358</f>
        <v>103.77711623291397</v>
      </c>
      <c r="AZ358" s="2">
        <v>355</v>
      </c>
      <c r="BA358" s="2">
        <f>[1]节奏总纲!BA358</f>
        <v>46.561371072329244</v>
      </c>
      <c r="BB358" s="2">
        <f>[1]节奏总纲!BB358</f>
        <v>48.083968250893093</v>
      </c>
      <c r="BC358" s="2">
        <f>[1]节奏总纲!BC358</f>
        <v>50.036836876332707</v>
      </c>
      <c r="BD358" s="2">
        <f>[1]节奏总纲!BD358</f>
        <v>52.779353396881675</v>
      </c>
      <c r="BE358" s="2">
        <f>[1]节奏总纲!BE358</f>
        <v>57.487942600042821</v>
      </c>
    </row>
    <row r="359" spans="29:57" x14ac:dyDescent="0.15">
      <c r="AC359" s="2">
        <v>356</v>
      </c>
      <c r="AD359" s="2">
        <f>[1]节奏总纲!AD359</f>
        <v>84.792173835029573</v>
      </c>
      <c r="AE359" s="2">
        <f>[1]节奏总纲!AE359</f>
        <v>86.905922185247576</v>
      </c>
      <c r="AF359" s="2">
        <f>[1]节奏总纲!AF359</f>
        <v>90.077191648383845</v>
      </c>
      <c r="AG359" s="2">
        <f>[1]节奏总纲!AG359</f>
        <v>95.024001308619916</v>
      </c>
      <c r="AH359" s="2">
        <f>[1]节奏总纲!AH359</f>
        <v>103.81766253126477</v>
      </c>
      <c r="AZ359" s="2">
        <v>356</v>
      </c>
      <c r="BA359" s="2">
        <f>[1]节奏总纲!BA359</f>
        <v>46.58063511514797</v>
      </c>
      <c r="BB359" s="2">
        <f>[1]节奏总纲!BB359</f>
        <v>48.101914750802706</v>
      </c>
      <c r="BC359" s="2">
        <f>[1]节奏总纲!BC359</f>
        <v>50.054675557365492</v>
      </c>
      <c r="BD359" s="2">
        <f>[1]节奏总纲!BD359</f>
        <v>52.799306737677718</v>
      </c>
      <c r="BE359" s="2">
        <f>[1]节奏总纲!BE359</f>
        <v>57.507126480396188</v>
      </c>
    </row>
    <row r="360" spans="29:57" x14ac:dyDescent="0.15">
      <c r="AC360" s="2">
        <v>357</v>
      </c>
      <c r="AD360" s="2">
        <f>[1]节奏总纲!AD360</f>
        <v>84.833420053539214</v>
      </c>
      <c r="AE360" s="2">
        <f>[1]节奏总纲!AE360</f>
        <v>86.947102768026653</v>
      </c>
      <c r="AF360" s="2">
        <f>[1]节奏总纲!AF360</f>
        <v>90.118316660841927</v>
      </c>
      <c r="AG360" s="2">
        <f>[1]节奏总纲!AG360</f>
        <v>95.063510581451752</v>
      </c>
      <c r="AH360" s="2">
        <f>[1]节奏总纲!AH360</f>
        <v>103.85820882961556</v>
      </c>
      <c r="AZ360" s="2">
        <v>357</v>
      </c>
      <c r="BA360" s="2">
        <f>[1]节奏总纲!BA360</f>
        <v>46.599899157966696</v>
      </c>
      <c r="BB360" s="2">
        <f>[1]节奏总纲!BB360</f>
        <v>48.119861250712326</v>
      </c>
      <c r="BC360" s="2">
        <f>[1]节奏总纲!BC360</f>
        <v>50.072514238398277</v>
      </c>
      <c r="BD360" s="2">
        <f>[1]节奏总纲!BD360</f>
        <v>52.819260078473768</v>
      </c>
      <c r="BE360" s="2">
        <f>[1]节奏总纲!BE360</f>
        <v>57.526310360749555</v>
      </c>
    </row>
    <row r="361" spans="29:57" x14ac:dyDescent="0.15">
      <c r="AC361" s="2">
        <v>358</v>
      </c>
      <c r="AD361" s="2">
        <f>[1]节奏总纲!AD361</f>
        <v>84.874666272048856</v>
      </c>
      <c r="AE361" s="2">
        <f>[1]节奏总纲!AE361</f>
        <v>86.98828335080573</v>
      </c>
      <c r="AF361" s="2">
        <f>[1]节奏总纲!AF361</f>
        <v>90.159441673300023</v>
      </c>
      <c r="AG361" s="2">
        <f>[1]节奏总纲!AG361</f>
        <v>95.103019854283588</v>
      </c>
      <c r="AH361" s="2">
        <f>[1]节奏总纲!AH361</f>
        <v>103.89875512796635</v>
      </c>
      <c r="AZ361" s="2">
        <v>358</v>
      </c>
      <c r="BA361" s="2">
        <f>[1]节奏总纲!BA361</f>
        <v>46.619163200785422</v>
      </c>
      <c r="BB361" s="2">
        <f>[1]节奏总纲!BB361</f>
        <v>48.137807750621946</v>
      </c>
      <c r="BC361" s="2">
        <f>[1]节奏总纲!BC361</f>
        <v>50.090352919431069</v>
      </c>
      <c r="BD361" s="2">
        <f>[1]节奏总纲!BD361</f>
        <v>52.839213419269818</v>
      </c>
      <c r="BE361" s="2">
        <f>[1]节奏总纲!BE361</f>
        <v>57.545494241102922</v>
      </c>
    </row>
    <row r="362" spans="29:57" x14ac:dyDescent="0.15">
      <c r="AC362" s="2">
        <v>359</v>
      </c>
      <c r="AD362" s="2">
        <f>[1]节奏总纲!AD362</f>
        <v>84.915912490558497</v>
      </c>
      <c r="AE362" s="2">
        <f>[1]节奏总纲!AE362</f>
        <v>87.027010646912942</v>
      </c>
      <c r="AF362" s="2">
        <f>[1]节奏总纲!AF362</f>
        <v>90.200566685758119</v>
      </c>
      <c r="AG362" s="2">
        <f>[1]节奏总纲!AG362</f>
        <v>95.142529127115409</v>
      </c>
      <c r="AH362" s="2">
        <f>[1]节奏总纲!AH362</f>
        <v>103.93930142631716</v>
      </c>
      <c r="AZ362" s="2">
        <v>359</v>
      </c>
      <c r="BA362" s="2">
        <f>[1]节奏总纲!BA362</f>
        <v>46.638427243604156</v>
      </c>
      <c r="BB362" s="2">
        <f>[1]节奏总纲!BB362</f>
        <v>48.155754250531558</v>
      </c>
      <c r="BC362" s="2">
        <f>[1]节奏总纲!BC362</f>
        <v>50.108191600463854</v>
      </c>
      <c r="BD362" s="2">
        <f>[1]节奏总纲!BD362</f>
        <v>52.859166760065861</v>
      </c>
      <c r="BE362" s="2">
        <f>[1]节奏总纲!BE362</f>
        <v>57.564678121456289</v>
      </c>
    </row>
    <row r="363" spans="29:57" x14ac:dyDescent="0.15">
      <c r="AC363" s="2">
        <v>360</v>
      </c>
      <c r="AD363" s="2">
        <f>[1]节奏总纲!AD363</f>
        <v>84.957158709068153</v>
      </c>
      <c r="AE363" s="2">
        <f>[1]节奏总纲!AE363</f>
        <v>87.064762367263285</v>
      </c>
      <c r="AF363" s="2">
        <f>[1]节奏总纲!AF363</f>
        <v>90.241691698216215</v>
      </c>
      <c r="AG363" s="2">
        <f>[1]节奏总纲!AG363</f>
        <v>95.182038399947245</v>
      </c>
      <c r="AH363" s="2">
        <f>[1]节奏总纲!AH363</f>
        <v>103.97984772466795</v>
      </c>
      <c r="AZ363" s="2">
        <v>360</v>
      </c>
      <c r="BA363" s="2">
        <f>[1]节奏总纲!BA363</f>
        <v>46.657691286422882</v>
      </c>
      <c r="BB363" s="2">
        <f>[1]节奏总纲!BB363</f>
        <v>48.173700750441178</v>
      </c>
      <c r="BC363" s="2">
        <f>[1]节奏总纲!BC363</f>
        <v>50.126030281496639</v>
      </c>
      <c r="BD363" s="2">
        <f>[1]节奏总纲!BD363</f>
        <v>52.879120100861911</v>
      </c>
      <c r="BE363" s="2">
        <f>[1]节奏总纲!BE363</f>
        <v>57.583862001809656</v>
      </c>
    </row>
  </sheetData>
  <mergeCells count="15">
    <mergeCell ref="BJ38:BN38"/>
    <mergeCell ref="BJ2:BN2"/>
    <mergeCell ref="B22:D22"/>
    <mergeCell ref="AD2:AH2"/>
    <mergeCell ref="AM2:AQ2"/>
    <mergeCell ref="AT2:AX2"/>
    <mergeCell ref="BA2:BE2"/>
    <mergeCell ref="B6:D6"/>
    <mergeCell ref="F1:F2"/>
    <mergeCell ref="G1:G2"/>
    <mergeCell ref="I1:I2"/>
    <mergeCell ref="J1:J2"/>
    <mergeCell ref="K1:K2"/>
    <mergeCell ref="P2:T2"/>
    <mergeCell ref="W2:AA2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C3:X105"/>
  <sheetViews>
    <sheetView workbookViewId="0">
      <selection activeCell="J15" sqref="J15"/>
    </sheetView>
  </sheetViews>
  <sheetFormatPr defaultColWidth="6.625" defaultRowHeight="11.25" x14ac:dyDescent="0.15"/>
  <cols>
    <col min="1" max="2" width="6.625" style="8"/>
    <col min="3" max="13" width="6.625" style="9"/>
    <col min="14" max="14" width="6.625" style="8"/>
    <col min="15" max="24" width="6.625" style="9"/>
    <col min="25" max="16384" width="6.625" style="8"/>
  </cols>
  <sheetData>
    <row r="3" spans="3:24" x14ac:dyDescent="0.15">
      <c r="D3" s="9" t="s">
        <v>338</v>
      </c>
      <c r="O3" s="9" t="s">
        <v>335</v>
      </c>
    </row>
    <row r="4" spans="3:24" x14ac:dyDescent="0.15">
      <c r="D4" s="97" t="s">
        <v>336</v>
      </c>
      <c r="E4" s="97"/>
      <c r="F4" s="97"/>
      <c r="G4" s="97"/>
      <c r="H4" s="97"/>
      <c r="I4" s="97" t="s">
        <v>337</v>
      </c>
      <c r="J4" s="97"/>
      <c r="K4" s="97"/>
      <c r="L4" s="97"/>
      <c r="M4" s="97"/>
      <c r="O4" s="97" t="s">
        <v>336</v>
      </c>
      <c r="P4" s="97"/>
      <c r="Q4" s="97"/>
      <c r="R4" s="97"/>
      <c r="S4" s="97"/>
      <c r="T4" s="97" t="s">
        <v>337</v>
      </c>
      <c r="U4" s="97"/>
      <c r="V4" s="97"/>
      <c r="W4" s="97"/>
      <c r="X4" s="97"/>
    </row>
    <row r="5" spans="3:24" x14ac:dyDescent="0.15">
      <c r="C5" s="9" t="s">
        <v>390</v>
      </c>
      <c r="D5" s="21" t="s">
        <v>0</v>
      </c>
      <c r="E5" s="21" t="s">
        <v>3</v>
      </c>
      <c r="F5" s="21" t="s">
        <v>1</v>
      </c>
      <c r="G5" s="21" t="s">
        <v>4</v>
      </c>
      <c r="H5" s="21" t="s">
        <v>2</v>
      </c>
      <c r="I5" s="21" t="s">
        <v>0</v>
      </c>
      <c r="J5" s="21" t="s">
        <v>3</v>
      </c>
      <c r="K5" s="21" t="s">
        <v>1</v>
      </c>
      <c r="L5" s="21" t="s">
        <v>4</v>
      </c>
      <c r="M5" s="21" t="s">
        <v>2</v>
      </c>
      <c r="O5" s="21" t="s">
        <v>0</v>
      </c>
      <c r="P5" s="21" t="s">
        <v>3</v>
      </c>
      <c r="Q5" s="21" t="s">
        <v>1</v>
      </c>
      <c r="R5" s="21" t="s">
        <v>4</v>
      </c>
      <c r="S5" s="21" t="s">
        <v>2</v>
      </c>
      <c r="T5" s="21" t="s">
        <v>0</v>
      </c>
      <c r="U5" s="21" t="s">
        <v>3</v>
      </c>
      <c r="V5" s="21" t="s">
        <v>1</v>
      </c>
      <c r="W5" s="21" t="s">
        <v>4</v>
      </c>
      <c r="X5" s="21" t="s">
        <v>2</v>
      </c>
    </row>
    <row r="6" spans="3:24" x14ac:dyDescent="0.15">
      <c r="C6" s="9">
        <v>1</v>
      </c>
      <c r="D6" s="9">
        <f>[2]副本直接奖励!DV5</f>
        <v>0</v>
      </c>
      <c r="E6" s="9">
        <f>[2]副本直接奖励!DW5</f>
        <v>0</v>
      </c>
      <c r="F6" s="9">
        <f>[2]副本直接奖励!DX5</f>
        <v>0</v>
      </c>
      <c r="G6" s="9">
        <f>[2]副本直接奖励!DY5</f>
        <v>0</v>
      </c>
      <c r="H6" s="9">
        <f>[2]副本直接奖励!DZ5</f>
        <v>0</v>
      </c>
      <c r="I6" s="36">
        <f>D6</f>
        <v>0</v>
      </c>
      <c r="J6" s="36">
        <f t="shared" ref="J6:M6" si="0">E6</f>
        <v>0</v>
      </c>
      <c r="K6" s="36">
        <f t="shared" si="0"/>
        <v>0</v>
      </c>
      <c r="L6" s="36">
        <f t="shared" si="0"/>
        <v>0</v>
      </c>
      <c r="M6" s="36">
        <f t="shared" si="0"/>
        <v>0</v>
      </c>
      <c r="O6" s="9">
        <f>[3]投放设计!DJ8</f>
        <v>0</v>
      </c>
      <c r="P6" s="9">
        <f>[3]投放设计!DK8</f>
        <v>0</v>
      </c>
      <c r="Q6" s="9">
        <f>[3]投放设计!DL8</f>
        <v>0</v>
      </c>
      <c r="R6" s="9">
        <f>[3]投放设计!DM8</f>
        <v>0</v>
      </c>
      <c r="S6" s="9">
        <f>[3]投放设计!DN8</f>
        <v>0</v>
      </c>
      <c r="T6" s="36">
        <f>O6</f>
        <v>0</v>
      </c>
      <c r="U6" s="36">
        <f t="shared" ref="U6" si="1">P6</f>
        <v>0</v>
      </c>
      <c r="V6" s="36">
        <f t="shared" ref="V6" si="2">Q6</f>
        <v>0</v>
      </c>
      <c r="W6" s="36">
        <f t="shared" ref="W6" si="3">R6</f>
        <v>0</v>
      </c>
      <c r="X6" s="36">
        <f t="shared" ref="X6" si="4">S6</f>
        <v>0</v>
      </c>
    </row>
    <row r="7" spans="3:24" x14ac:dyDescent="0.15">
      <c r="C7" s="9">
        <v>2</v>
      </c>
      <c r="D7" s="9">
        <f>[2]副本直接奖励!DV6</f>
        <v>0</v>
      </c>
      <c r="E7" s="9">
        <f>[2]副本直接奖励!DW6</f>
        <v>0</v>
      </c>
      <c r="F7" s="9">
        <f>[2]副本直接奖励!DX6</f>
        <v>0</v>
      </c>
      <c r="G7" s="9">
        <f>[2]副本直接奖励!DY6</f>
        <v>0</v>
      </c>
      <c r="H7" s="9">
        <f>[2]副本直接奖励!DZ6</f>
        <v>0</v>
      </c>
      <c r="I7" s="9">
        <f>D7-D6</f>
        <v>0</v>
      </c>
      <c r="J7" s="9">
        <f t="shared" ref="J7:M7" si="5">E7-E6</f>
        <v>0</v>
      </c>
      <c r="K7" s="9">
        <f t="shared" si="5"/>
        <v>0</v>
      </c>
      <c r="L7" s="9">
        <f t="shared" si="5"/>
        <v>0</v>
      </c>
      <c r="M7" s="9">
        <f t="shared" si="5"/>
        <v>0</v>
      </c>
      <c r="O7" s="9">
        <f>[3]投放设计!DJ9</f>
        <v>0</v>
      </c>
      <c r="P7" s="9">
        <f>[3]投放设计!DK9</f>
        <v>0</v>
      </c>
      <c r="Q7" s="9">
        <f>[3]投放设计!DL9</f>
        <v>0</v>
      </c>
      <c r="R7" s="9">
        <f>[3]投放设计!DM9</f>
        <v>0</v>
      </c>
      <c r="S7" s="9">
        <f>[3]投放设计!DN9</f>
        <v>0</v>
      </c>
      <c r="T7" s="9">
        <f>O7-O6</f>
        <v>0</v>
      </c>
      <c r="U7" s="9">
        <f t="shared" ref="U7:U70" si="6">P7-P6</f>
        <v>0</v>
      </c>
      <c r="V7" s="9">
        <f t="shared" ref="V7:V70" si="7">Q7-Q6</f>
        <v>0</v>
      </c>
      <c r="W7" s="9">
        <f t="shared" ref="W7:W70" si="8">R7-R6</f>
        <v>0</v>
      </c>
      <c r="X7" s="9">
        <f t="shared" ref="X7:X70" si="9">S7-S6</f>
        <v>0</v>
      </c>
    </row>
    <row r="8" spans="3:24" x14ac:dyDescent="0.15">
      <c r="C8" s="9">
        <v>3</v>
      </c>
      <c r="D8" s="9">
        <f>[2]副本直接奖励!DV7</f>
        <v>0</v>
      </c>
      <c r="E8" s="9">
        <f>[2]副本直接奖励!DW7</f>
        <v>0</v>
      </c>
      <c r="F8" s="9">
        <f>[2]副本直接奖励!DX7</f>
        <v>0</v>
      </c>
      <c r="G8" s="9">
        <f>[2]副本直接奖励!DY7</f>
        <v>0</v>
      </c>
      <c r="H8" s="9">
        <f>[2]副本直接奖励!DZ7</f>
        <v>0</v>
      </c>
      <c r="I8" s="9">
        <f t="shared" ref="I8:I71" si="10">D8-D7</f>
        <v>0</v>
      </c>
      <c r="J8" s="9">
        <f t="shared" ref="J8:J71" si="11">E8-E7</f>
        <v>0</v>
      </c>
      <c r="K8" s="9">
        <f t="shared" ref="K8:K71" si="12">F8-F7</f>
        <v>0</v>
      </c>
      <c r="L8" s="9">
        <f t="shared" ref="L8:L71" si="13">G8-G7</f>
        <v>0</v>
      </c>
      <c r="M8" s="9">
        <f t="shared" ref="M8:M71" si="14">H8-H7</f>
        <v>0</v>
      </c>
      <c r="O8" s="9">
        <f>[3]投放设计!DJ10</f>
        <v>0</v>
      </c>
      <c r="P8" s="9">
        <f>[3]投放设计!DK10</f>
        <v>0</v>
      </c>
      <c r="Q8" s="9">
        <f>[3]投放设计!DL10</f>
        <v>0</v>
      </c>
      <c r="R8" s="9">
        <f>[3]投放设计!DM10</f>
        <v>0</v>
      </c>
      <c r="S8" s="9">
        <f>[3]投放设计!DN10</f>
        <v>0</v>
      </c>
      <c r="T8" s="9">
        <f t="shared" ref="T8:T71" si="15">O8-O7</f>
        <v>0</v>
      </c>
      <c r="U8" s="9">
        <f t="shared" si="6"/>
        <v>0</v>
      </c>
      <c r="V8" s="9">
        <f t="shared" si="7"/>
        <v>0</v>
      </c>
      <c r="W8" s="9">
        <f t="shared" si="8"/>
        <v>0</v>
      </c>
      <c r="X8" s="9">
        <f t="shared" si="9"/>
        <v>0</v>
      </c>
    </row>
    <row r="9" spans="3:24" x14ac:dyDescent="0.15">
      <c r="C9" s="9">
        <v>4</v>
      </c>
      <c r="D9" s="9">
        <f>[2]副本直接奖励!DV8</f>
        <v>0</v>
      </c>
      <c r="E9" s="9">
        <f>[2]副本直接奖励!DW8</f>
        <v>0</v>
      </c>
      <c r="F9" s="9">
        <f>[2]副本直接奖励!DX8</f>
        <v>0</v>
      </c>
      <c r="G9" s="9">
        <f>[2]副本直接奖励!DY8</f>
        <v>0</v>
      </c>
      <c r="H9" s="9">
        <f>[2]副本直接奖励!DZ8</f>
        <v>0</v>
      </c>
      <c r="I9" s="9">
        <f t="shared" si="10"/>
        <v>0</v>
      </c>
      <c r="J9" s="9">
        <f t="shared" si="11"/>
        <v>0</v>
      </c>
      <c r="K9" s="9">
        <f t="shared" si="12"/>
        <v>0</v>
      </c>
      <c r="L9" s="9">
        <f t="shared" si="13"/>
        <v>0</v>
      </c>
      <c r="M9" s="9">
        <f t="shared" si="14"/>
        <v>0</v>
      </c>
      <c r="O9" s="9">
        <f>[3]投放设计!DJ11</f>
        <v>0</v>
      </c>
      <c r="P9" s="9">
        <f>[3]投放设计!DK11</f>
        <v>0</v>
      </c>
      <c r="Q9" s="9">
        <f>[3]投放设计!DL11</f>
        <v>0</v>
      </c>
      <c r="R9" s="9">
        <f>[3]投放设计!DM11</f>
        <v>0</v>
      </c>
      <c r="S9" s="9">
        <f>[3]投放设计!DN11</f>
        <v>0</v>
      </c>
      <c r="T9" s="9">
        <f t="shared" si="15"/>
        <v>0</v>
      </c>
      <c r="U9" s="9">
        <f t="shared" si="6"/>
        <v>0</v>
      </c>
      <c r="V9" s="9">
        <f t="shared" si="7"/>
        <v>0</v>
      </c>
      <c r="W9" s="9">
        <f t="shared" si="8"/>
        <v>0</v>
      </c>
      <c r="X9" s="9">
        <f t="shared" si="9"/>
        <v>0</v>
      </c>
    </row>
    <row r="10" spans="3:24" x14ac:dyDescent="0.15">
      <c r="C10" s="9">
        <v>5</v>
      </c>
      <c r="D10" s="9">
        <f>[2]副本直接奖励!DV9</f>
        <v>0</v>
      </c>
      <c r="E10" s="9">
        <f>[2]副本直接奖励!DW9</f>
        <v>0</v>
      </c>
      <c r="F10" s="9">
        <f>[2]副本直接奖励!DX9</f>
        <v>0</v>
      </c>
      <c r="G10" s="9">
        <f>[2]副本直接奖励!DY9</f>
        <v>0</v>
      </c>
      <c r="H10" s="9">
        <f>[2]副本直接奖励!DZ9</f>
        <v>0</v>
      </c>
      <c r="I10" s="9">
        <f t="shared" si="10"/>
        <v>0</v>
      </c>
      <c r="J10" s="9">
        <f t="shared" si="11"/>
        <v>0</v>
      </c>
      <c r="K10" s="9">
        <f t="shared" si="12"/>
        <v>0</v>
      </c>
      <c r="L10" s="9">
        <f t="shared" si="13"/>
        <v>0</v>
      </c>
      <c r="M10" s="9">
        <f t="shared" si="14"/>
        <v>0</v>
      </c>
      <c r="O10" s="9">
        <f>[3]投放设计!DJ12</f>
        <v>0</v>
      </c>
      <c r="P10" s="9">
        <f>[3]投放设计!DK12</f>
        <v>0</v>
      </c>
      <c r="Q10" s="9">
        <f>[3]投放设计!DL12</f>
        <v>0</v>
      </c>
      <c r="R10" s="9">
        <f>[3]投放设计!DM12</f>
        <v>0</v>
      </c>
      <c r="S10" s="9">
        <f>[3]投放设计!DN12</f>
        <v>0</v>
      </c>
      <c r="T10" s="9">
        <f t="shared" si="15"/>
        <v>0</v>
      </c>
      <c r="U10" s="9">
        <f t="shared" si="6"/>
        <v>0</v>
      </c>
      <c r="V10" s="9">
        <f t="shared" si="7"/>
        <v>0</v>
      </c>
      <c r="W10" s="9">
        <f t="shared" si="8"/>
        <v>0</v>
      </c>
      <c r="X10" s="9">
        <f t="shared" si="9"/>
        <v>0</v>
      </c>
    </row>
    <row r="11" spans="3:24" x14ac:dyDescent="0.15">
      <c r="C11" s="9">
        <v>6</v>
      </c>
      <c r="D11" s="9">
        <f>[2]副本直接奖励!DV10</f>
        <v>0</v>
      </c>
      <c r="E11" s="9">
        <f>[2]副本直接奖励!DW10</f>
        <v>0</v>
      </c>
      <c r="F11" s="9">
        <f>[2]副本直接奖励!DX10</f>
        <v>0</v>
      </c>
      <c r="G11" s="9">
        <f>[2]副本直接奖励!DY10</f>
        <v>0</v>
      </c>
      <c r="H11" s="9">
        <f>[2]副本直接奖励!DZ10</f>
        <v>0</v>
      </c>
      <c r="I11" s="9">
        <f t="shared" si="10"/>
        <v>0</v>
      </c>
      <c r="J11" s="9">
        <f t="shared" si="11"/>
        <v>0</v>
      </c>
      <c r="K11" s="9">
        <f t="shared" si="12"/>
        <v>0</v>
      </c>
      <c r="L11" s="9">
        <f t="shared" si="13"/>
        <v>0</v>
      </c>
      <c r="M11" s="9">
        <f t="shared" si="14"/>
        <v>0</v>
      </c>
      <c r="O11" s="9">
        <f>[3]投放设计!DJ13</f>
        <v>0</v>
      </c>
      <c r="P11" s="9">
        <f>[3]投放设计!DK13</f>
        <v>0</v>
      </c>
      <c r="Q11" s="9">
        <f>[3]投放设计!DL13</f>
        <v>0</v>
      </c>
      <c r="R11" s="9">
        <f>[3]投放设计!DM13</f>
        <v>0</v>
      </c>
      <c r="S11" s="9">
        <f>[3]投放设计!DN13</f>
        <v>0</v>
      </c>
      <c r="T11" s="9">
        <f t="shared" si="15"/>
        <v>0</v>
      </c>
      <c r="U11" s="9">
        <f t="shared" si="6"/>
        <v>0</v>
      </c>
      <c r="V11" s="9">
        <f t="shared" si="7"/>
        <v>0</v>
      </c>
      <c r="W11" s="9">
        <f t="shared" si="8"/>
        <v>0</v>
      </c>
      <c r="X11" s="9">
        <f t="shared" si="9"/>
        <v>0</v>
      </c>
    </row>
    <row r="12" spans="3:24" x14ac:dyDescent="0.15">
      <c r="C12" s="9">
        <v>7</v>
      </c>
      <c r="D12" s="9">
        <f>[2]副本直接奖励!DV11</f>
        <v>0</v>
      </c>
      <c r="E12" s="9">
        <f>[2]副本直接奖励!DW11</f>
        <v>0</v>
      </c>
      <c r="F12" s="9">
        <f>[2]副本直接奖励!DX11</f>
        <v>0</v>
      </c>
      <c r="G12" s="9">
        <f>[2]副本直接奖励!DY11</f>
        <v>0</v>
      </c>
      <c r="H12" s="9">
        <f>[2]副本直接奖励!DZ11</f>
        <v>0</v>
      </c>
      <c r="I12" s="9">
        <f t="shared" si="10"/>
        <v>0</v>
      </c>
      <c r="J12" s="9">
        <f t="shared" si="11"/>
        <v>0</v>
      </c>
      <c r="K12" s="9">
        <f t="shared" si="12"/>
        <v>0</v>
      </c>
      <c r="L12" s="9">
        <f t="shared" si="13"/>
        <v>0</v>
      </c>
      <c r="M12" s="9">
        <f t="shared" si="14"/>
        <v>0</v>
      </c>
      <c r="O12" s="9">
        <f>[3]投放设计!DJ14</f>
        <v>0</v>
      </c>
      <c r="P12" s="9">
        <f>[3]投放设计!DK14</f>
        <v>0</v>
      </c>
      <c r="Q12" s="9">
        <f>[3]投放设计!DL14</f>
        <v>0</v>
      </c>
      <c r="R12" s="9">
        <f>[3]投放设计!DM14</f>
        <v>0</v>
      </c>
      <c r="S12" s="9">
        <f>[3]投放设计!DN14</f>
        <v>0</v>
      </c>
      <c r="T12" s="9">
        <f t="shared" si="15"/>
        <v>0</v>
      </c>
      <c r="U12" s="9">
        <f t="shared" si="6"/>
        <v>0</v>
      </c>
      <c r="V12" s="9">
        <f t="shared" si="7"/>
        <v>0</v>
      </c>
      <c r="W12" s="9">
        <f t="shared" si="8"/>
        <v>0</v>
      </c>
      <c r="X12" s="9">
        <f t="shared" si="9"/>
        <v>0</v>
      </c>
    </row>
    <row r="13" spans="3:24" x14ac:dyDescent="0.15">
      <c r="C13" s="9">
        <v>8</v>
      </c>
      <c r="D13" s="9">
        <f>[2]副本直接奖励!DV12</f>
        <v>0</v>
      </c>
      <c r="E13" s="9">
        <f>[2]副本直接奖励!DW12</f>
        <v>0</v>
      </c>
      <c r="F13" s="9">
        <f>[2]副本直接奖励!DX12</f>
        <v>0</v>
      </c>
      <c r="G13" s="9">
        <f>[2]副本直接奖励!DY12</f>
        <v>0</v>
      </c>
      <c r="H13" s="9">
        <f>[2]副本直接奖励!DZ12</f>
        <v>0</v>
      </c>
      <c r="I13" s="9">
        <f t="shared" si="10"/>
        <v>0</v>
      </c>
      <c r="J13" s="9">
        <f t="shared" si="11"/>
        <v>0</v>
      </c>
      <c r="K13" s="9">
        <f t="shared" si="12"/>
        <v>0</v>
      </c>
      <c r="L13" s="9">
        <f t="shared" si="13"/>
        <v>0</v>
      </c>
      <c r="M13" s="9">
        <f t="shared" si="14"/>
        <v>0</v>
      </c>
      <c r="O13" s="9">
        <f>[3]投放设计!DJ15</f>
        <v>0</v>
      </c>
      <c r="P13" s="9">
        <f>[3]投放设计!DK15</f>
        <v>0</v>
      </c>
      <c r="Q13" s="9">
        <f>[3]投放设计!DL15</f>
        <v>0</v>
      </c>
      <c r="R13" s="9">
        <f>[3]投放设计!DM15</f>
        <v>0</v>
      </c>
      <c r="S13" s="9">
        <f>[3]投放设计!DN15</f>
        <v>0</v>
      </c>
      <c r="T13" s="9">
        <f t="shared" si="15"/>
        <v>0</v>
      </c>
      <c r="U13" s="9">
        <f t="shared" si="6"/>
        <v>0</v>
      </c>
      <c r="V13" s="9">
        <f t="shared" si="7"/>
        <v>0</v>
      </c>
      <c r="W13" s="9">
        <f t="shared" si="8"/>
        <v>0</v>
      </c>
      <c r="X13" s="9">
        <f t="shared" si="9"/>
        <v>0</v>
      </c>
    </row>
    <row r="14" spans="3:24" x14ac:dyDescent="0.15">
      <c r="C14" s="9">
        <v>9</v>
      </c>
      <c r="D14" s="9">
        <f>[2]副本直接奖励!DV13</f>
        <v>0</v>
      </c>
      <c r="E14" s="9">
        <f>[2]副本直接奖励!DW13</f>
        <v>0</v>
      </c>
      <c r="F14" s="9">
        <f>[2]副本直接奖励!DX13</f>
        <v>0</v>
      </c>
      <c r="G14" s="9">
        <f>[2]副本直接奖励!DY13</f>
        <v>0</v>
      </c>
      <c r="H14" s="9">
        <f>[2]副本直接奖励!DZ13</f>
        <v>0</v>
      </c>
      <c r="I14" s="9">
        <f t="shared" si="10"/>
        <v>0</v>
      </c>
      <c r="J14" s="9">
        <f t="shared" si="11"/>
        <v>0</v>
      </c>
      <c r="K14" s="9">
        <f t="shared" si="12"/>
        <v>0</v>
      </c>
      <c r="L14" s="9">
        <f t="shared" si="13"/>
        <v>0</v>
      </c>
      <c r="M14" s="9">
        <f t="shared" si="14"/>
        <v>0</v>
      </c>
      <c r="O14" s="9">
        <f>[3]投放设计!DJ16</f>
        <v>0</v>
      </c>
      <c r="P14" s="9">
        <f>[3]投放设计!DK16</f>
        <v>0</v>
      </c>
      <c r="Q14" s="9">
        <f>[3]投放设计!DL16</f>
        <v>0</v>
      </c>
      <c r="R14" s="9">
        <f>[3]投放设计!DM16</f>
        <v>0</v>
      </c>
      <c r="S14" s="9">
        <f>[3]投放设计!DN16</f>
        <v>0</v>
      </c>
      <c r="T14" s="9">
        <f t="shared" si="15"/>
        <v>0</v>
      </c>
      <c r="U14" s="9">
        <f t="shared" si="6"/>
        <v>0</v>
      </c>
      <c r="V14" s="9">
        <f t="shared" si="7"/>
        <v>0</v>
      </c>
      <c r="W14" s="9">
        <f t="shared" si="8"/>
        <v>0</v>
      </c>
      <c r="X14" s="9">
        <f t="shared" si="9"/>
        <v>0</v>
      </c>
    </row>
    <row r="15" spans="3:24" x14ac:dyDescent="0.15">
      <c r="C15" s="9">
        <v>10</v>
      </c>
      <c r="D15" s="9">
        <f>[2]副本直接奖励!DV14</f>
        <v>0</v>
      </c>
      <c r="E15" s="9">
        <f>[2]副本直接奖励!DW14</f>
        <v>0</v>
      </c>
      <c r="F15" s="9">
        <f>[2]副本直接奖励!DX14</f>
        <v>0</v>
      </c>
      <c r="G15" s="9">
        <f>[2]副本直接奖励!DY14</f>
        <v>0</v>
      </c>
      <c r="H15" s="9">
        <f>[2]副本直接奖励!DZ14</f>
        <v>0</v>
      </c>
      <c r="I15" s="9">
        <f t="shared" si="10"/>
        <v>0</v>
      </c>
      <c r="J15" s="9">
        <f t="shared" si="11"/>
        <v>0</v>
      </c>
      <c r="K15" s="9">
        <f t="shared" si="12"/>
        <v>0</v>
      </c>
      <c r="L15" s="9">
        <f t="shared" si="13"/>
        <v>0</v>
      </c>
      <c r="M15" s="9">
        <f t="shared" si="14"/>
        <v>0</v>
      </c>
      <c r="O15" s="9">
        <f>[3]投放设计!DJ17</f>
        <v>0</v>
      </c>
      <c r="P15" s="9">
        <f>[3]投放设计!DK17</f>
        <v>0</v>
      </c>
      <c r="Q15" s="9">
        <f>[3]投放设计!DL17</f>
        <v>0</v>
      </c>
      <c r="R15" s="9">
        <f>[3]投放设计!DM17</f>
        <v>0</v>
      </c>
      <c r="S15" s="9">
        <f>[3]投放设计!DN17</f>
        <v>0</v>
      </c>
      <c r="T15" s="9">
        <f t="shared" si="15"/>
        <v>0</v>
      </c>
      <c r="U15" s="9">
        <f t="shared" si="6"/>
        <v>0</v>
      </c>
      <c r="V15" s="9">
        <f t="shared" si="7"/>
        <v>0</v>
      </c>
      <c r="W15" s="9">
        <f t="shared" si="8"/>
        <v>0</v>
      </c>
      <c r="X15" s="9">
        <f t="shared" si="9"/>
        <v>0</v>
      </c>
    </row>
    <row r="16" spans="3:24" x14ac:dyDescent="0.15">
      <c r="C16" s="9">
        <v>11</v>
      </c>
      <c r="D16" s="9">
        <f>[2]副本直接奖励!DV15</f>
        <v>0</v>
      </c>
      <c r="E16" s="9">
        <f>[2]副本直接奖励!DW15</f>
        <v>0</v>
      </c>
      <c r="F16" s="9">
        <f>[2]副本直接奖励!DX15</f>
        <v>0</v>
      </c>
      <c r="G16" s="9">
        <f>[2]副本直接奖励!DY15</f>
        <v>0</v>
      </c>
      <c r="H16" s="9">
        <f>[2]副本直接奖励!DZ15</f>
        <v>0</v>
      </c>
      <c r="I16" s="9">
        <f t="shared" si="10"/>
        <v>0</v>
      </c>
      <c r="J16" s="9">
        <f t="shared" si="11"/>
        <v>0</v>
      </c>
      <c r="K16" s="9">
        <f t="shared" si="12"/>
        <v>0</v>
      </c>
      <c r="L16" s="9">
        <f t="shared" si="13"/>
        <v>0</v>
      </c>
      <c r="M16" s="9">
        <f t="shared" si="14"/>
        <v>0</v>
      </c>
      <c r="O16" s="9">
        <f>[3]投放设计!DJ18</f>
        <v>0</v>
      </c>
      <c r="P16" s="9">
        <f>[3]投放设计!DK18</f>
        <v>0</v>
      </c>
      <c r="Q16" s="9">
        <f>[3]投放设计!DL18</f>
        <v>0</v>
      </c>
      <c r="R16" s="9">
        <f>[3]投放设计!DM18</f>
        <v>0</v>
      </c>
      <c r="S16" s="9">
        <f>[3]投放设计!DN18</f>
        <v>0</v>
      </c>
      <c r="T16" s="9">
        <f t="shared" si="15"/>
        <v>0</v>
      </c>
      <c r="U16" s="9">
        <f t="shared" si="6"/>
        <v>0</v>
      </c>
      <c r="V16" s="9">
        <f t="shared" si="7"/>
        <v>0</v>
      </c>
      <c r="W16" s="9">
        <f t="shared" si="8"/>
        <v>0</v>
      </c>
      <c r="X16" s="9">
        <f t="shared" si="9"/>
        <v>0</v>
      </c>
    </row>
    <row r="17" spans="3:24" x14ac:dyDescent="0.15">
      <c r="C17" s="9">
        <v>12</v>
      </c>
      <c r="D17" s="9">
        <f>[2]副本直接奖励!DV16</f>
        <v>0</v>
      </c>
      <c r="E17" s="9">
        <f>[2]副本直接奖励!DW16</f>
        <v>0</v>
      </c>
      <c r="F17" s="9">
        <f>[2]副本直接奖励!DX16</f>
        <v>0</v>
      </c>
      <c r="G17" s="9">
        <f>[2]副本直接奖励!DY16</f>
        <v>0</v>
      </c>
      <c r="H17" s="9">
        <f>[2]副本直接奖励!DZ16</f>
        <v>0</v>
      </c>
      <c r="I17" s="9">
        <f t="shared" si="10"/>
        <v>0</v>
      </c>
      <c r="J17" s="9">
        <f t="shared" si="11"/>
        <v>0</v>
      </c>
      <c r="K17" s="9">
        <f t="shared" si="12"/>
        <v>0</v>
      </c>
      <c r="L17" s="9">
        <f t="shared" si="13"/>
        <v>0</v>
      </c>
      <c r="M17" s="9">
        <f t="shared" si="14"/>
        <v>0</v>
      </c>
      <c r="O17" s="9">
        <f>[3]投放设计!DJ19</f>
        <v>0</v>
      </c>
      <c r="P17" s="9">
        <f>[3]投放设计!DK19</f>
        <v>0</v>
      </c>
      <c r="Q17" s="9">
        <f>[3]投放设计!DL19</f>
        <v>0</v>
      </c>
      <c r="R17" s="9">
        <f>[3]投放设计!DM19</f>
        <v>0</v>
      </c>
      <c r="S17" s="9">
        <f>[3]投放设计!DN19</f>
        <v>0</v>
      </c>
      <c r="T17" s="9">
        <f t="shared" si="15"/>
        <v>0</v>
      </c>
      <c r="U17" s="9">
        <f t="shared" si="6"/>
        <v>0</v>
      </c>
      <c r="V17" s="9">
        <f t="shared" si="7"/>
        <v>0</v>
      </c>
      <c r="W17" s="9">
        <f t="shared" si="8"/>
        <v>0</v>
      </c>
      <c r="X17" s="9">
        <f t="shared" si="9"/>
        <v>0</v>
      </c>
    </row>
    <row r="18" spans="3:24" x14ac:dyDescent="0.15">
      <c r="C18" s="9">
        <v>13</v>
      </c>
      <c r="D18" s="9">
        <f>[2]副本直接奖励!DV17</f>
        <v>0</v>
      </c>
      <c r="E18" s="9">
        <f>[2]副本直接奖励!DW17</f>
        <v>0</v>
      </c>
      <c r="F18" s="9">
        <f>[2]副本直接奖励!DX17</f>
        <v>0</v>
      </c>
      <c r="G18" s="9">
        <f>[2]副本直接奖励!DY17</f>
        <v>0</v>
      </c>
      <c r="H18" s="9">
        <f>[2]副本直接奖励!DZ17</f>
        <v>0</v>
      </c>
      <c r="I18" s="9">
        <f t="shared" si="10"/>
        <v>0</v>
      </c>
      <c r="J18" s="9">
        <f t="shared" si="11"/>
        <v>0</v>
      </c>
      <c r="K18" s="9">
        <f t="shared" si="12"/>
        <v>0</v>
      </c>
      <c r="L18" s="9">
        <f t="shared" si="13"/>
        <v>0</v>
      </c>
      <c r="M18" s="9">
        <f t="shared" si="14"/>
        <v>0</v>
      </c>
      <c r="O18" s="9">
        <f>[3]投放设计!DJ20</f>
        <v>0</v>
      </c>
      <c r="P18" s="9">
        <f>[3]投放设计!DK20</f>
        <v>0</v>
      </c>
      <c r="Q18" s="9">
        <f>[3]投放设计!DL20</f>
        <v>0</v>
      </c>
      <c r="R18" s="9">
        <f>[3]投放设计!DM20</f>
        <v>0</v>
      </c>
      <c r="S18" s="9">
        <f>[3]投放设计!DN20</f>
        <v>0</v>
      </c>
      <c r="T18" s="9">
        <f t="shared" si="15"/>
        <v>0</v>
      </c>
      <c r="U18" s="9">
        <f t="shared" si="6"/>
        <v>0</v>
      </c>
      <c r="V18" s="9">
        <f t="shared" si="7"/>
        <v>0</v>
      </c>
      <c r="W18" s="9">
        <f t="shared" si="8"/>
        <v>0</v>
      </c>
      <c r="X18" s="9">
        <f t="shared" si="9"/>
        <v>0</v>
      </c>
    </row>
    <row r="19" spans="3:24" x14ac:dyDescent="0.15">
      <c r="C19" s="9">
        <v>14</v>
      </c>
      <c r="D19" s="9">
        <f>[2]副本直接奖励!DV18</f>
        <v>0</v>
      </c>
      <c r="E19" s="9">
        <f>[2]副本直接奖励!DW18</f>
        <v>0</v>
      </c>
      <c r="F19" s="9">
        <f>[2]副本直接奖励!DX18</f>
        <v>0</v>
      </c>
      <c r="G19" s="9">
        <f>[2]副本直接奖励!DY18</f>
        <v>0</v>
      </c>
      <c r="H19" s="9">
        <f>[2]副本直接奖励!DZ18</f>
        <v>0</v>
      </c>
      <c r="I19" s="9">
        <f t="shared" si="10"/>
        <v>0</v>
      </c>
      <c r="J19" s="9">
        <f t="shared" si="11"/>
        <v>0</v>
      </c>
      <c r="K19" s="9">
        <f t="shared" si="12"/>
        <v>0</v>
      </c>
      <c r="L19" s="9">
        <f t="shared" si="13"/>
        <v>0</v>
      </c>
      <c r="M19" s="9">
        <f t="shared" si="14"/>
        <v>0</v>
      </c>
      <c r="O19" s="9">
        <f>[3]投放设计!DJ21</f>
        <v>0</v>
      </c>
      <c r="P19" s="9">
        <f>[3]投放设计!DK21</f>
        <v>0</v>
      </c>
      <c r="Q19" s="9">
        <f>[3]投放设计!DL21</f>
        <v>0</v>
      </c>
      <c r="R19" s="9">
        <f>[3]投放设计!DM21</f>
        <v>0</v>
      </c>
      <c r="S19" s="9">
        <f>[3]投放设计!DN21</f>
        <v>0</v>
      </c>
      <c r="T19" s="9">
        <f t="shared" si="15"/>
        <v>0</v>
      </c>
      <c r="U19" s="9">
        <f t="shared" si="6"/>
        <v>0</v>
      </c>
      <c r="V19" s="9">
        <f t="shared" si="7"/>
        <v>0</v>
      </c>
      <c r="W19" s="9">
        <f t="shared" si="8"/>
        <v>0</v>
      </c>
      <c r="X19" s="9">
        <f t="shared" si="9"/>
        <v>0</v>
      </c>
    </row>
    <row r="20" spans="3:24" x14ac:dyDescent="0.15">
      <c r="C20" s="9">
        <v>15</v>
      </c>
      <c r="D20" s="9">
        <f>[2]副本直接奖励!DV19</f>
        <v>0</v>
      </c>
      <c r="E20" s="9">
        <f>[2]副本直接奖励!DW19</f>
        <v>0</v>
      </c>
      <c r="F20" s="9">
        <f>[2]副本直接奖励!DX19</f>
        <v>0</v>
      </c>
      <c r="G20" s="9">
        <f>[2]副本直接奖励!DY19</f>
        <v>0</v>
      </c>
      <c r="H20" s="9">
        <f>[2]副本直接奖励!DZ19</f>
        <v>0</v>
      </c>
      <c r="I20" s="9">
        <f t="shared" si="10"/>
        <v>0</v>
      </c>
      <c r="J20" s="9">
        <f t="shared" si="11"/>
        <v>0</v>
      </c>
      <c r="K20" s="9">
        <f t="shared" si="12"/>
        <v>0</v>
      </c>
      <c r="L20" s="9">
        <f t="shared" si="13"/>
        <v>0</v>
      </c>
      <c r="M20" s="9">
        <f t="shared" si="14"/>
        <v>0</v>
      </c>
      <c r="O20" s="9">
        <f>[3]投放设计!DJ22</f>
        <v>0</v>
      </c>
      <c r="P20" s="9">
        <f>[3]投放设计!DK22</f>
        <v>0</v>
      </c>
      <c r="Q20" s="9">
        <f>[3]投放设计!DL22</f>
        <v>0</v>
      </c>
      <c r="R20" s="9">
        <f>[3]投放设计!DM22</f>
        <v>0</v>
      </c>
      <c r="S20" s="9">
        <f>[3]投放设计!DN22</f>
        <v>0</v>
      </c>
      <c r="T20" s="9">
        <f t="shared" si="15"/>
        <v>0</v>
      </c>
      <c r="U20" s="9">
        <f t="shared" si="6"/>
        <v>0</v>
      </c>
      <c r="V20" s="9">
        <f t="shared" si="7"/>
        <v>0</v>
      </c>
      <c r="W20" s="9">
        <f t="shared" si="8"/>
        <v>0</v>
      </c>
      <c r="X20" s="9">
        <f t="shared" si="9"/>
        <v>0</v>
      </c>
    </row>
    <row r="21" spans="3:24" x14ac:dyDescent="0.15">
      <c r="C21" s="9">
        <v>16</v>
      </c>
      <c r="D21" s="9">
        <f>[2]副本直接奖励!DV20</f>
        <v>0</v>
      </c>
      <c r="E21" s="9">
        <f>[2]副本直接奖励!DW20</f>
        <v>0</v>
      </c>
      <c r="F21" s="9">
        <f>[2]副本直接奖励!DX20</f>
        <v>0</v>
      </c>
      <c r="G21" s="9">
        <f>[2]副本直接奖励!DY20</f>
        <v>0</v>
      </c>
      <c r="H21" s="9">
        <f>[2]副本直接奖励!DZ20</f>
        <v>0</v>
      </c>
      <c r="I21" s="9">
        <f t="shared" si="10"/>
        <v>0</v>
      </c>
      <c r="J21" s="9">
        <f t="shared" si="11"/>
        <v>0</v>
      </c>
      <c r="K21" s="9">
        <f t="shared" si="12"/>
        <v>0</v>
      </c>
      <c r="L21" s="9">
        <f t="shared" si="13"/>
        <v>0</v>
      </c>
      <c r="M21" s="9">
        <f t="shared" si="14"/>
        <v>0</v>
      </c>
      <c r="O21" s="9">
        <f>[3]投放设计!DJ23</f>
        <v>0</v>
      </c>
      <c r="P21" s="9">
        <f>[3]投放设计!DK23</f>
        <v>0</v>
      </c>
      <c r="Q21" s="9">
        <f>[3]投放设计!DL23</f>
        <v>0</v>
      </c>
      <c r="R21" s="9">
        <f>[3]投放设计!DM23</f>
        <v>0</v>
      </c>
      <c r="S21" s="9">
        <f>[3]投放设计!DN23</f>
        <v>0</v>
      </c>
      <c r="T21" s="9">
        <f t="shared" si="15"/>
        <v>0</v>
      </c>
      <c r="U21" s="9">
        <f t="shared" si="6"/>
        <v>0</v>
      </c>
      <c r="V21" s="9">
        <f t="shared" si="7"/>
        <v>0</v>
      </c>
      <c r="W21" s="9">
        <f t="shared" si="8"/>
        <v>0</v>
      </c>
      <c r="X21" s="9">
        <f t="shared" si="9"/>
        <v>0</v>
      </c>
    </row>
    <row r="22" spans="3:24" x14ac:dyDescent="0.15">
      <c r="C22" s="9">
        <v>17</v>
      </c>
      <c r="D22" s="9">
        <f>[2]副本直接奖励!DV21</f>
        <v>0</v>
      </c>
      <c r="E22" s="9">
        <f>[2]副本直接奖励!DW21</f>
        <v>0</v>
      </c>
      <c r="F22" s="9">
        <f>[2]副本直接奖励!DX21</f>
        <v>0</v>
      </c>
      <c r="G22" s="9">
        <f>[2]副本直接奖励!DY21</f>
        <v>0</v>
      </c>
      <c r="H22" s="9">
        <f>[2]副本直接奖励!DZ21</f>
        <v>0</v>
      </c>
      <c r="I22" s="9">
        <f t="shared" si="10"/>
        <v>0</v>
      </c>
      <c r="J22" s="9">
        <f t="shared" si="11"/>
        <v>0</v>
      </c>
      <c r="K22" s="9">
        <f t="shared" si="12"/>
        <v>0</v>
      </c>
      <c r="L22" s="9">
        <f t="shared" si="13"/>
        <v>0</v>
      </c>
      <c r="M22" s="9">
        <f t="shared" si="14"/>
        <v>0</v>
      </c>
      <c r="O22" s="9">
        <f>[3]投放设计!DJ24</f>
        <v>0</v>
      </c>
      <c r="P22" s="9">
        <f>[3]投放设计!DK24</f>
        <v>0</v>
      </c>
      <c r="Q22" s="9">
        <f>[3]投放设计!DL24</f>
        <v>0</v>
      </c>
      <c r="R22" s="9">
        <f>[3]投放设计!DM24</f>
        <v>0</v>
      </c>
      <c r="S22" s="9">
        <f>[3]投放设计!DN24</f>
        <v>0</v>
      </c>
      <c r="T22" s="9">
        <f t="shared" si="15"/>
        <v>0</v>
      </c>
      <c r="U22" s="9">
        <f t="shared" si="6"/>
        <v>0</v>
      </c>
      <c r="V22" s="9">
        <f t="shared" si="7"/>
        <v>0</v>
      </c>
      <c r="W22" s="9">
        <f t="shared" si="8"/>
        <v>0</v>
      </c>
      <c r="X22" s="9">
        <f t="shared" si="9"/>
        <v>0</v>
      </c>
    </row>
    <row r="23" spans="3:24" x14ac:dyDescent="0.15">
      <c r="C23" s="9">
        <v>18</v>
      </c>
      <c r="D23" s="9">
        <f>[2]副本直接奖励!DV22</f>
        <v>0</v>
      </c>
      <c r="E23" s="9">
        <f>[2]副本直接奖励!DW22</f>
        <v>0</v>
      </c>
      <c r="F23" s="9">
        <f>[2]副本直接奖励!DX22</f>
        <v>0</v>
      </c>
      <c r="G23" s="9">
        <f>[2]副本直接奖励!DY22</f>
        <v>0</v>
      </c>
      <c r="H23" s="9">
        <f>[2]副本直接奖励!DZ22</f>
        <v>0</v>
      </c>
      <c r="I23" s="9">
        <f t="shared" si="10"/>
        <v>0</v>
      </c>
      <c r="J23" s="9">
        <f t="shared" si="11"/>
        <v>0</v>
      </c>
      <c r="K23" s="9">
        <f t="shared" si="12"/>
        <v>0</v>
      </c>
      <c r="L23" s="9">
        <f t="shared" si="13"/>
        <v>0</v>
      </c>
      <c r="M23" s="9">
        <f t="shared" si="14"/>
        <v>0</v>
      </c>
      <c r="O23" s="9">
        <f>[3]投放设计!DJ25</f>
        <v>0</v>
      </c>
      <c r="P23" s="9">
        <f>[3]投放设计!DK25</f>
        <v>0</v>
      </c>
      <c r="Q23" s="9">
        <f>[3]投放设计!DL25</f>
        <v>0</v>
      </c>
      <c r="R23" s="9">
        <f>[3]投放设计!DM25</f>
        <v>0</v>
      </c>
      <c r="S23" s="9">
        <f>[3]投放设计!DN25</f>
        <v>0</v>
      </c>
      <c r="T23" s="9">
        <f t="shared" si="15"/>
        <v>0</v>
      </c>
      <c r="U23" s="9">
        <f t="shared" si="6"/>
        <v>0</v>
      </c>
      <c r="V23" s="9">
        <f t="shared" si="7"/>
        <v>0</v>
      </c>
      <c r="W23" s="9">
        <f t="shared" si="8"/>
        <v>0</v>
      </c>
      <c r="X23" s="9">
        <f t="shared" si="9"/>
        <v>0</v>
      </c>
    </row>
    <row r="24" spans="3:24" x14ac:dyDescent="0.15">
      <c r="C24" s="9">
        <v>19</v>
      </c>
      <c r="D24" s="9">
        <f>[2]副本直接奖励!DV23</f>
        <v>0</v>
      </c>
      <c r="E24" s="9">
        <f>[2]副本直接奖励!DW23</f>
        <v>0</v>
      </c>
      <c r="F24" s="9">
        <f>[2]副本直接奖励!DX23</f>
        <v>0</v>
      </c>
      <c r="G24" s="9">
        <f>[2]副本直接奖励!DY23</f>
        <v>0</v>
      </c>
      <c r="H24" s="9">
        <f>[2]副本直接奖励!DZ23</f>
        <v>0</v>
      </c>
      <c r="I24" s="9">
        <f t="shared" si="10"/>
        <v>0</v>
      </c>
      <c r="J24" s="9">
        <f t="shared" si="11"/>
        <v>0</v>
      </c>
      <c r="K24" s="9">
        <f t="shared" si="12"/>
        <v>0</v>
      </c>
      <c r="L24" s="9">
        <f t="shared" si="13"/>
        <v>0</v>
      </c>
      <c r="M24" s="9">
        <f t="shared" si="14"/>
        <v>0</v>
      </c>
      <c r="O24" s="9">
        <f>[3]投放设计!DJ26</f>
        <v>0</v>
      </c>
      <c r="P24" s="9">
        <f>[3]投放设计!DK26</f>
        <v>0</v>
      </c>
      <c r="Q24" s="9">
        <f>[3]投放设计!DL26</f>
        <v>0</v>
      </c>
      <c r="R24" s="9">
        <f>[3]投放设计!DM26</f>
        <v>0</v>
      </c>
      <c r="S24" s="9">
        <f>[3]投放设计!DN26</f>
        <v>0</v>
      </c>
      <c r="T24" s="9">
        <f t="shared" si="15"/>
        <v>0</v>
      </c>
      <c r="U24" s="9">
        <f t="shared" si="6"/>
        <v>0</v>
      </c>
      <c r="V24" s="9">
        <f t="shared" si="7"/>
        <v>0</v>
      </c>
      <c r="W24" s="9">
        <f t="shared" si="8"/>
        <v>0</v>
      </c>
      <c r="X24" s="9">
        <f t="shared" si="9"/>
        <v>0</v>
      </c>
    </row>
    <row r="25" spans="3:24" x14ac:dyDescent="0.15">
      <c r="C25" s="9">
        <v>20</v>
      </c>
      <c r="D25" s="9">
        <f>[2]副本直接奖励!DV24</f>
        <v>0</v>
      </c>
      <c r="E25" s="9">
        <f>[2]副本直接奖励!DW24</f>
        <v>0</v>
      </c>
      <c r="F25" s="9">
        <f>[2]副本直接奖励!DX24</f>
        <v>0</v>
      </c>
      <c r="G25" s="9">
        <f>[2]副本直接奖励!DY24</f>
        <v>0</v>
      </c>
      <c r="H25" s="9">
        <f>[2]副本直接奖励!DZ24</f>
        <v>0</v>
      </c>
      <c r="I25" s="9">
        <f t="shared" si="10"/>
        <v>0</v>
      </c>
      <c r="J25" s="9">
        <f t="shared" si="11"/>
        <v>0</v>
      </c>
      <c r="K25" s="9">
        <f t="shared" si="12"/>
        <v>0</v>
      </c>
      <c r="L25" s="9">
        <f t="shared" si="13"/>
        <v>0</v>
      </c>
      <c r="M25" s="9">
        <f t="shared" si="14"/>
        <v>0</v>
      </c>
      <c r="O25" s="9">
        <f>[3]投放设计!DJ27</f>
        <v>0</v>
      </c>
      <c r="P25" s="9">
        <f>[3]投放设计!DK27</f>
        <v>0</v>
      </c>
      <c r="Q25" s="9">
        <f>[3]投放设计!DL27</f>
        <v>0</v>
      </c>
      <c r="R25" s="9">
        <f>[3]投放设计!DM27</f>
        <v>0</v>
      </c>
      <c r="S25" s="9">
        <f>[3]投放设计!DN27</f>
        <v>0</v>
      </c>
      <c r="T25" s="9">
        <f t="shared" si="15"/>
        <v>0</v>
      </c>
      <c r="U25" s="9">
        <f t="shared" si="6"/>
        <v>0</v>
      </c>
      <c r="V25" s="9">
        <f t="shared" si="7"/>
        <v>0</v>
      </c>
      <c r="W25" s="9">
        <f t="shared" si="8"/>
        <v>0</v>
      </c>
      <c r="X25" s="9">
        <f t="shared" si="9"/>
        <v>0</v>
      </c>
    </row>
    <row r="26" spans="3:24" x14ac:dyDescent="0.15">
      <c r="C26" s="9">
        <v>21</v>
      </c>
      <c r="D26" s="9">
        <f>[2]副本直接奖励!DV25</f>
        <v>0</v>
      </c>
      <c r="E26" s="9">
        <f>[2]副本直接奖励!DW25</f>
        <v>0</v>
      </c>
      <c r="F26" s="9">
        <f>[2]副本直接奖励!DX25</f>
        <v>0</v>
      </c>
      <c r="G26" s="9">
        <f>[2]副本直接奖励!DY25</f>
        <v>0</v>
      </c>
      <c r="H26" s="9">
        <f>[2]副本直接奖励!DZ25</f>
        <v>0</v>
      </c>
      <c r="I26" s="9">
        <f t="shared" si="10"/>
        <v>0</v>
      </c>
      <c r="J26" s="9">
        <f t="shared" si="11"/>
        <v>0</v>
      </c>
      <c r="K26" s="9">
        <f t="shared" si="12"/>
        <v>0</v>
      </c>
      <c r="L26" s="9">
        <f t="shared" si="13"/>
        <v>0</v>
      </c>
      <c r="M26" s="9">
        <f t="shared" si="14"/>
        <v>0</v>
      </c>
      <c r="O26" s="9">
        <f>[3]投放设计!DJ28</f>
        <v>0</v>
      </c>
      <c r="P26" s="9">
        <f>[3]投放设计!DK28</f>
        <v>0</v>
      </c>
      <c r="Q26" s="9">
        <f>[3]投放设计!DL28</f>
        <v>0</v>
      </c>
      <c r="R26" s="9">
        <f>[3]投放设计!DM28</f>
        <v>0</v>
      </c>
      <c r="S26" s="9">
        <f>[3]投放设计!DN28</f>
        <v>0</v>
      </c>
      <c r="T26" s="9">
        <f t="shared" si="15"/>
        <v>0</v>
      </c>
      <c r="U26" s="9">
        <f t="shared" si="6"/>
        <v>0</v>
      </c>
      <c r="V26" s="9">
        <f t="shared" si="7"/>
        <v>0</v>
      </c>
      <c r="W26" s="9">
        <f t="shared" si="8"/>
        <v>0</v>
      </c>
      <c r="X26" s="9">
        <f t="shared" si="9"/>
        <v>0</v>
      </c>
    </row>
    <row r="27" spans="3:24" x14ac:dyDescent="0.15">
      <c r="C27" s="9">
        <v>22</v>
      </c>
      <c r="D27" s="9">
        <f>[2]副本直接奖励!DV26</f>
        <v>0</v>
      </c>
      <c r="E27" s="9">
        <f>[2]副本直接奖励!DW26</f>
        <v>0</v>
      </c>
      <c r="F27" s="9">
        <f>[2]副本直接奖励!DX26</f>
        <v>0</v>
      </c>
      <c r="G27" s="9">
        <f>[2]副本直接奖励!DY26</f>
        <v>0</v>
      </c>
      <c r="H27" s="9">
        <f>[2]副本直接奖励!DZ26</f>
        <v>0</v>
      </c>
      <c r="I27" s="9">
        <f t="shared" si="10"/>
        <v>0</v>
      </c>
      <c r="J27" s="9">
        <f t="shared" si="11"/>
        <v>0</v>
      </c>
      <c r="K27" s="9">
        <f t="shared" si="12"/>
        <v>0</v>
      </c>
      <c r="L27" s="9">
        <f t="shared" si="13"/>
        <v>0</v>
      </c>
      <c r="M27" s="9">
        <f t="shared" si="14"/>
        <v>0</v>
      </c>
      <c r="O27" s="9">
        <f>[3]投放设计!DJ29</f>
        <v>0</v>
      </c>
      <c r="P27" s="9">
        <f>[3]投放设计!DK29</f>
        <v>0</v>
      </c>
      <c r="Q27" s="9">
        <f>[3]投放设计!DL29</f>
        <v>0</v>
      </c>
      <c r="R27" s="9">
        <f>[3]投放设计!DM29</f>
        <v>0</v>
      </c>
      <c r="S27" s="9">
        <f>[3]投放设计!DN29</f>
        <v>0</v>
      </c>
      <c r="T27" s="9">
        <f t="shared" si="15"/>
        <v>0</v>
      </c>
      <c r="U27" s="9">
        <f t="shared" si="6"/>
        <v>0</v>
      </c>
      <c r="V27" s="9">
        <f t="shared" si="7"/>
        <v>0</v>
      </c>
      <c r="W27" s="9">
        <f t="shared" si="8"/>
        <v>0</v>
      </c>
      <c r="X27" s="9">
        <f t="shared" si="9"/>
        <v>0</v>
      </c>
    </row>
    <row r="28" spans="3:24" x14ac:dyDescent="0.15">
      <c r="C28" s="9">
        <v>23</v>
      </c>
      <c r="D28" s="9">
        <f>[2]副本直接奖励!DV27</f>
        <v>0</v>
      </c>
      <c r="E28" s="9">
        <f>[2]副本直接奖励!DW27</f>
        <v>0</v>
      </c>
      <c r="F28" s="9">
        <f>[2]副本直接奖励!DX27</f>
        <v>0</v>
      </c>
      <c r="G28" s="9">
        <f>[2]副本直接奖励!DY27</f>
        <v>0</v>
      </c>
      <c r="H28" s="9">
        <f>[2]副本直接奖励!DZ27</f>
        <v>0</v>
      </c>
      <c r="I28" s="9">
        <f t="shared" si="10"/>
        <v>0</v>
      </c>
      <c r="J28" s="9">
        <f t="shared" si="11"/>
        <v>0</v>
      </c>
      <c r="K28" s="9">
        <f t="shared" si="12"/>
        <v>0</v>
      </c>
      <c r="L28" s="9">
        <f t="shared" si="13"/>
        <v>0</v>
      </c>
      <c r="M28" s="9">
        <f t="shared" si="14"/>
        <v>0</v>
      </c>
      <c r="O28" s="9">
        <f>[3]投放设计!DJ30</f>
        <v>0</v>
      </c>
      <c r="P28" s="9">
        <f>[3]投放设计!DK30</f>
        <v>0</v>
      </c>
      <c r="Q28" s="9">
        <f>[3]投放设计!DL30</f>
        <v>0</v>
      </c>
      <c r="R28" s="9">
        <f>[3]投放设计!DM30</f>
        <v>0</v>
      </c>
      <c r="S28" s="9">
        <f>[3]投放设计!DN30</f>
        <v>0</v>
      </c>
      <c r="T28" s="9">
        <f t="shared" si="15"/>
        <v>0</v>
      </c>
      <c r="U28" s="9">
        <f t="shared" si="6"/>
        <v>0</v>
      </c>
      <c r="V28" s="9">
        <f t="shared" si="7"/>
        <v>0</v>
      </c>
      <c r="W28" s="9">
        <f t="shared" si="8"/>
        <v>0</v>
      </c>
      <c r="X28" s="9">
        <f t="shared" si="9"/>
        <v>0</v>
      </c>
    </row>
    <row r="29" spans="3:24" x14ac:dyDescent="0.15">
      <c r="C29" s="9">
        <v>24</v>
      </c>
      <c r="D29" s="9">
        <f>[2]副本直接奖励!DV28</f>
        <v>0</v>
      </c>
      <c r="E29" s="9">
        <f>[2]副本直接奖励!DW28</f>
        <v>0</v>
      </c>
      <c r="F29" s="9">
        <f>[2]副本直接奖励!DX28</f>
        <v>0</v>
      </c>
      <c r="G29" s="9">
        <f>[2]副本直接奖励!DY28</f>
        <v>0</v>
      </c>
      <c r="H29" s="9">
        <f>[2]副本直接奖励!DZ28</f>
        <v>0</v>
      </c>
      <c r="I29" s="9">
        <f t="shared" si="10"/>
        <v>0</v>
      </c>
      <c r="J29" s="9">
        <f t="shared" si="11"/>
        <v>0</v>
      </c>
      <c r="K29" s="9">
        <f t="shared" si="12"/>
        <v>0</v>
      </c>
      <c r="L29" s="9">
        <f t="shared" si="13"/>
        <v>0</v>
      </c>
      <c r="M29" s="9">
        <f t="shared" si="14"/>
        <v>0</v>
      </c>
      <c r="O29" s="9">
        <f>[3]投放设计!DJ31</f>
        <v>0</v>
      </c>
      <c r="P29" s="9">
        <f>[3]投放设计!DK31</f>
        <v>0</v>
      </c>
      <c r="Q29" s="9">
        <f>[3]投放设计!DL31</f>
        <v>0</v>
      </c>
      <c r="R29" s="9">
        <f>[3]投放设计!DM31</f>
        <v>0</v>
      </c>
      <c r="S29" s="9">
        <f>[3]投放设计!DN31</f>
        <v>0</v>
      </c>
      <c r="T29" s="9">
        <f t="shared" si="15"/>
        <v>0</v>
      </c>
      <c r="U29" s="9">
        <f t="shared" si="6"/>
        <v>0</v>
      </c>
      <c r="V29" s="9">
        <f t="shared" si="7"/>
        <v>0</v>
      </c>
      <c r="W29" s="9">
        <f t="shared" si="8"/>
        <v>0</v>
      </c>
      <c r="X29" s="9">
        <f t="shared" si="9"/>
        <v>0</v>
      </c>
    </row>
    <row r="30" spans="3:24" x14ac:dyDescent="0.15">
      <c r="C30" s="9">
        <v>25</v>
      </c>
      <c r="D30" s="9">
        <f>[2]副本直接奖励!DV29</f>
        <v>0</v>
      </c>
      <c r="E30" s="9">
        <f>[2]副本直接奖励!DW29</f>
        <v>0</v>
      </c>
      <c r="F30" s="9">
        <f>[2]副本直接奖励!DX29</f>
        <v>0</v>
      </c>
      <c r="G30" s="9">
        <f>[2]副本直接奖励!DY29</f>
        <v>0</v>
      </c>
      <c r="H30" s="9">
        <f>[2]副本直接奖励!DZ29</f>
        <v>0</v>
      </c>
      <c r="I30" s="9">
        <f t="shared" si="10"/>
        <v>0</v>
      </c>
      <c r="J30" s="9">
        <f t="shared" si="11"/>
        <v>0</v>
      </c>
      <c r="K30" s="9">
        <f t="shared" si="12"/>
        <v>0</v>
      </c>
      <c r="L30" s="9">
        <f t="shared" si="13"/>
        <v>0</v>
      </c>
      <c r="M30" s="9">
        <f t="shared" si="14"/>
        <v>0</v>
      </c>
      <c r="O30" s="9">
        <f>[3]投放设计!DJ32</f>
        <v>0</v>
      </c>
      <c r="P30" s="9">
        <f>[3]投放设计!DK32</f>
        <v>0</v>
      </c>
      <c r="Q30" s="9">
        <f>[3]投放设计!DL32</f>
        <v>0</v>
      </c>
      <c r="R30" s="9">
        <f>[3]投放设计!DM32</f>
        <v>0</v>
      </c>
      <c r="S30" s="9">
        <f>[3]投放设计!DN32</f>
        <v>0</v>
      </c>
      <c r="T30" s="9">
        <f t="shared" si="15"/>
        <v>0</v>
      </c>
      <c r="U30" s="9">
        <f t="shared" si="6"/>
        <v>0</v>
      </c>
      <c r="V30" s="9">
        <f t="shared" si="7"/>
        <v>0</v>
      </c>
      <c r="W30" s="9">
        <f t="shared" si="8"/>
        <v>0</v>
      </c>
      <c r="X30" s="9">
        <f t="shared" si="9"/>
        <v>0</v>
      </c>
    </row>
    <row r="31" spans="3:24" x14ac:dyDescent="0.15">
      <c r="C31" s="9">
        <v>26</v>
      </c>
      <c r="D31" s="9">
        <f>[2]副本直接奖励!DV30</f>
        <v>0</v>
      </c>
      <c r="E31" s="9">
        <f>[2]副本直接奖励!DW30</f>
        <v>0</v>
      </c>
      <c r="F31" s="9">
        <f>[2]副本直接奖励!DX30</f>
        <v>0</v>
      </c>
      <c r="G31" s="9">
        <f>[2]副本直接奖励!DY30</f>
        <v>0</v>
      </c>
      <c r="H31" s="9">
        <f>[2]副本直接奖励!DZ30</f>
        <v>0</v>
      </c>
      <c r="I31" s="9">
        <f t="shared" si="10"/>
        <v>0</v>
      </c>
      <c r="J31" s="9">
        <f t="shared" si="11"/>
        <v>0</v>
      </c>
      <c r="K31" s="9">
        <f t="shared" si="12"/>
        <v>0</v>
      </c>
      <c r="L31" s="9">
        <f t="shared" si="13"/>
        <v>0</v>
      </c>
      <c r="M31" s="9">
        <f t="shared" si="14"/>
        <v>0</v>
      </c>
      <c r="O31" s="9">
        <f>[3]投放设计!DJ33</f>
        <v>0</v>
      </c>
      <c r="P31" s="9">
        <f>[3]投放设计!DK33</f>
        <v>0</v>
      </c>
      <c r="Q31" s="9">
        <f>[3]投放设计!DL33</f>
        <v>0</v>
      </c>
      <c r="R31" s="9">
        <f>[3]投放设计!DM33</f>
        <v>0</v>
      </c>
      <c r="S31" s="9">
        <f>[3]投放设计!DN33</f>
        <v>0</v>
      </c>
      <c r="T31" s="9">
        <f t="shared" si="15"/>
        <v>0</v>
      </c>
      <c r="U31" s="9">
        <f t="shared" si="6"/>
        <v>0</v>
      </c>
      <c r="V31" s="9">
        <f t="shared" si="7"/>
        <v>0</v>
      </c>
      <c r="W31" s="9">
        <f t="shared" si="8"/>
        <v>0</v>
      </c>
      <c r="X31" s="9">
        <f t="shared" si="9"/>
        <v>0</v>
      </c>
    </row>
    <row r="32" spans="3:24" x14ac:dyDescent="0.15">
      <c r="C32" s="9">
        <v>27</v>
      </c>
      <c r="D32" s="9">
        <f>[2]副本直接奖励!DV31</f>
        <v>0</v>
      </c>
      <c r="E32" s="9">
        <f>[2]副本直接奖励!DW31</f>
        <v>0</v>
      </c>
      <c r="F32" s="9">
        <f>[2]副本直接奖励!DX31</f>
        <v>0</v>
      </c>
      <c r="G32" s="9">
        <f>[2]副本直接奖励!DY31</f>
        <v>0</v>
      </c>
      <c r="H32" s="9">
        <f>[2]副本直接奖励!DZ31</f>
        <v>0</v>
      </c>
      <c r="I32" s="9">
        <f t="shared" si="10"/>
        <v>0</v>
      </c>
      <c r="J32" s="9">
        <f t="shared" si="11"/>
        <v>0</v>
      </c>
      <c r="K32" s="9">
        <f t="shared" si="12"/>
        <v>0</v>
      </c>
      <c r="L32" s="9">
        <f t="shared" si="13"/>
        <v>0</v>
      </c>
      <c r="M32" s="9">
        <f t="shared" si="14"/>
        <v>0</v>
      </c>
      <c r="O32" s="9">
        <f>[3]投放设计!DJ34</f>
        <v>0</v>
      </c>
      <c r="P32" s="9">
        <f>[3]投放设计!DK34</f>
        <v>0</v>
      </c>
      <c r="Q32" s="9">
        <f>[3]投放设计!DL34</f>
        <v>0</v>
      </c>
      <c r="R32" s="9">
        <f>[3]投放设计!DM34</f>
        <v>0</v>
      </c>
      <c r="S32" s="9">
        <f>[3]投放设计!DN34</f>
        <v>0</v>
      </c>
      <c r="T32" s="9">
        <f t="shared" si="15"/>
        <v>0</v>
      </c>
      <c r="U32" s="9">
        <f t="shared" si="6"/>
        <v>0</v>
      </c>
      <c r="V32" s="9">
        <f t="shared" si="7"/>
        <v>0</v>
      </c>
      <c r="W32" s="9">
        <f t="shared" si="8"/>
        <v>0</v>
      </c>
      <c r="X32" s="9">
        <f t="shared" si="9"/>
        <v>0</v>
      </c>
    </row>
    <row r="33" spans="3:24" x14ac:dyDescent="0.15">
      <c r="C33" s="9">
        <v>28</v>
      </c>
      <c r="D33" s="9">
        <f>[2]副本直接奖励!DV32</f>
        <v>0</v>
      </c>
      <c r="E33" s="9">
        <f>[2]副本直接奖励!DW32</f>
        <v>0</v>
      </c>
      <c r="F33" s="9">
        <f>[2]副本直接奖励!DX32</f>
        <v>0</v>
      </c>
      <c r="G33" s="9">
        <f>[2]副本直接奖励!DY32</f>
        <v>0</v>
      </c>
      <c r="H33" s="9">
        <f>[2]副本直接奖励!DZ32</f>
        <v>0</v>
      </c>
      <c r="I33" s="9">
        <f t="shared" si="10"/>
        <v>0</v>
      </c>
      <c r="J33" s="9">
        <f t="shared" si="11"/>
        <v>0</v>
      </c>
      <c r="K33" s="9">
        <f t="shared" si="12"/>
        <v>0</v>
      </c>
      <c r="L33" s="9">
        <f t="shared" si="13"/>
        <v>0</v>
      </c>
      <c r="M33" s="9">
        <f t="shared" si="14"/>
        <v>0</v>
      </c>
      <c r="O33" s="9">
        <f>[3]投放设计!DJ35</f>
        <v>0</v>
      </c>
      <c r="P33" s="9">
        <f>[3]投放设计!DK35</f>
        <v>0</v>
      </c>
      <c r="Q33" s="9">
        <f>[3]投放设计!DL35</f>
        <v>0</v>
      </c>
      <c r="R33" s="9">
        <f>[3]投放设计!DM35</f>
        <v>0</v>
      </c>
      <c r="S33" s="9">
        <f>[3]投放设计!DN35</f>
        <v>0</v>
      </c>
      <c r="T33" s="9">
        <f t="shared" si="15"/>
        <v>0</v>
      </c>
      <c r="U33" s="9">
        <f t="shared" si="6"/>
        <v>0</v>
      </c>
      <c r="V33" s="9">
        <f t="shared" si="7"/>
        <v>0</v>
      </c>
      <c r="W33" s="9">
        <f t="shared" si="8"/>
        <v>0</v>
      </c>
      <c r="X33" s="9">
        <f t="shared" si="9"/>
        <v>0</v>
      </c>
    </row>
    <row r="34" spans="3:24" x14ac:dyDescent="0.15">
      <c r="C34" s="9">
        <v>29</v>
      </c>
      <c r="D34" s="9">
        <f>[2]副本直接奖励!DV33</f>
        <v>0</v>
      </c>
      <c r="E34" s="9">
        <f>[2]副本直接奖励!DW33</f>
        <v>0</v>
      </c>
      <c r="F34" s="9">
        <f>[2]副本直接奖励!DX33</f>
        <v>0</v>
      </c>
      <c r="G34" s="9">
        <f>[2]副本直接奖励!DY33</f>
        <v>0</v>
      </c>
      <c r="H34" s="9">
        <f>[2]副本直接奖励!DZ33</f>
        <v>0</v>
      </c>
      <c r="I34" s="9">
        <f t="shared" si="10"/>
        <v>0</v>
      </c>
      <c r="J34" s="9">
        <f t="shared" si="11"/>
        <v>0</v>
      </c>
      <c r="K34" s="9">
        <f t="shared" si="12"/>
        <v>0</v>
      </c>
      <c r="L34" s="9">
        <f t="shared" si="13"/>
        <v>0</v>
      </c>
      <c r="M34" s="9">
        <f t="shared" si="14"/>
        <v>0</v>
      </c>
      <c r="O34" s="9">
        <f>[3]投放设计!DJ36</f>
        <v>0</v>
      </c>
      <c r="P34" s="9">
        <f>[3]投放设计!DK36</f>
        <v>0</v>
      </c>
      <c r="Q34" s="9">
        <f>[3]投放设计!DL36</f>
        <v>0</v>
      </c>
      <c r="R34" s="9">
        <f>[3]投放设计!DM36</f>
        <v>0</v>
      </c>
      <c r="S34" s="9">
        <f>[3]投放设计!DN36</f>
        <v>0</v>
      </c>
      <c r="T34" s="9">
        <f t="shared" si="15"/>
        <v>0</v>
      </c>
      <c r="U34" s="9">
        <f t="shared" si="6"/>
        <v>0</v>
      </c>
      <c r="V34" s="9">
        <f t="shared" si="7"/>
        <v>0</v>
      </c>
      <c r="W34" s="9">
        <f t="shared" si="8"/>
        <v>0</v>
      </c>
      <c r="X34" s="9">
        <f t="shared" si="9"/>
        <v>0</v>
      </c>
    </row>
    <row r="35" spans="3:24" x14ac:dyDescent="0.15">
      <c r="C35" s="9">
        <v>30</v>
      </c>
      <c r="D35" s="9">
        <f>[2]副本直接奖励!DV34</f>
        <v>0</v>
      </c>
      <c r="E35" s="9">
        <f>[2]副本直接奖励!DW34</f>
        <v>0</v>
      </c>
      <c r="F35" s="9">
        <f>[2]副本直接奖励!DX34</f>
        <v>0</v>
      </c>
      <c r="G35" s="9">
        <f>[2]副本直接奖励!DY34</f>
        <v>0</v>
      </c>
      <c r="H35" s="9">
        <f>[2]副本直接奖励!DZ34</f>
        <v>0</v>
      </c>
      <c r="I35" s="9">
        <f t="shared" si="10"/>
        <v>0</v>
      </c>
      <c r="J35" s="9">
        <f t="shared" si="11"/>
        <v>0</v>
      </c>
      <c r="K35" s="9">
        <f t="shared" si="12"/>
        <v>0</v>
      </c>
      <c r="L35" s="9">
        <f t="shared" si="13"/>
        <v>0</v>
      </c>
      <c r="M35" s="9">
        <f t="shared" si="14"/>
        <v>0</v>
      </c>
      <c r="O35" s="9">
        <f>[3]投放设计!DJ37</f>
        <v>0</v>
      </c>
      <c r="P35" s="9">
        <f>[3]投放设计!DK37</f>
        <v>0</v>
      </c>
      <c r="Q35" s="9">
        <f>[3]投放设计!DL37</f>
        <v>0</v>
      </c>
      <c r="R35" s="9">
        <f>[3]投放设计!DM37</f>
        <v>0</v>
      </c>
      <c r="S35" s="9">
        <f>[3]投放设计!DN37</f>
        <v>0</v>
      </c>
      <c r="T35" s="9">
        <f t="shared" si="15"/>
        <v>0</v>
      </c>
      <c r="U35" s="9">
        <f t="shared" si="6"/>
        <v>0</v>
      </c>
      <c r="V35" s="9">
        <f t="shared" si="7"/>
        <v>0</v>
      </c>
      <c r="W35" s="9">
        <f t="shared" si="8"/>
        <v>0</v>
      </c>
      <c r="X35" s="9">
        <f t="shared" si="9"/>
        <v>0</v>
      </c>
    </row>
    <row r="36" spans="3:24" x14ac:dyDescent="0.15">
      <c r="C36" s="9">
        <v>31</v>
      </c>
      <c r="D36" s="9">
        <f>[2]副本直接奖励!DV35</f>
        <v>0</v>
      </c>
      <c r="E36" s="9">
        <f>[2]副本直接奖励!DW35</f>
        <v>0</v>
      </c>
      <c r="F36" s="9">
        <f>[2]副本直接奖励!DX35</f>
        <v>0</v>
      </c>
      <c r="G36" s="9">
        <f>[2]副本直接奖励!DY35</f>
        <v>0</v>
      </c>
      <c r="H36" s="9">
        <f>[2]副本直接奖励!DZ35</f>
        <v>0</v>
      </c>
      <c r="I36" s="9">
        <f t="shared" si="10"/>
        <v>0</v>
      </c>
      <c r="J36" s="9">
        <f t="shared" si="11"/>
        <v>0</v>
      </c>
      <c r="K36" s="9">
        <f t="shared" si="12"/>
        <v>0</v>
      </c>
      <c r="L36" s="9">
        <f t="shared" si="13"/>
        <v>0</v>
      </c>
      <c r="M36" s="9">
        <f t="shared" si="14"/>
        <v>0</v>
      </c>
      <c r="O36" s="9">
        <f>[3]投放设计!DJ38</f>
        <v>0</v>
      </c>
      <c r="P36" s="9">
        <f>[3]投放设计!DK38</f>
        <v>0</v>
      </c>
      <c r="Q36" s="9">
        <f>[3]投放设计!DL38</f>
        <v>0</v>
      </c>
      <c r="R36" s="9">
        <f>[3]投放设计!DM38</f>
        <v>0</v>
      </c>
      <c r="S36" s="9">
        <f>[3]投放设计!DN38</f>
        <v>0</v>
      </c>
      <c r="T36" s="9">
        <f t="shared" si="15"/>
        <v>0</v>
      </c>
      <c r="U36" s="9">
        <f t="shared" si="6"/>
        <v>0</v>
      </c>
      <c r="V36" s="9">
        <f t="shared" si="7"/>
        <v>0</v>
      </c>
      <c r="W36" s="9">
        <f t="shared" si="8"/>
        <v>0</v>
      </c>
      <c r="X36" s="9">
        <f t="shared" si="9"/>
        <v>0</v>
      </c>
    </row>
    <row r="37" spans="3:24" x14ac:dyDescent="0.15">
      <c r="C37" s="9">
        <v>32</v>
      </c>
      <c r="D37" s="9">
        <f>[2]副本直接奖励!DV36</f>
        <v>0</v>
      </c>
      <c r="E37" s="9">
        <f>[2]副本直接奖励!DW36</f>
        <v>0</v>
      </c>
      <c r="F37" s="9">
        <f>[2]副本直接奖励!DX36</f>
        <v>0</v>
      </c>
      <c r="G37" s="9">
        <f>[2]副本直接奖励!DY36</f>
        <v>0</v>
      </c>
      <c r="H37" s="9">
        <f>[2]副本直接奖励!DZ36</f>
        <v>0</v>
      </c>
      <c r="I37" s="9">
        <f t="shared" si="10"/>
        <v>0</v>
      </c>
      <c r="J37" s="9">
        <f t="shared" si="11"/>
        <v>0</v>
      </c>
      <c r="K37" s="9">
        <f t="shared" si="12"/>
        <v>0</v>
      </c>
      <c r="L37" s="9">
        <f t="shared" si="13"/>
        <v>0</v>
      </c>
      <c r="M37" s="9">
        <f t="shared" si="14"/>
        <v>0</v>
      </c>
      <c r="O37" s="9">
        <f>[3]投放设计!DJ39</f>
        <v>0</v>
      </c>
      <c r="P37" s="9">
        <f>[3]投放设计!DK39</f>
        <v>0</v>
      </c>
      <c r="Q37" s="9">
        <f>[3]投放设计!DL39</f>
        <v>0</v>
      </c>
      <c r="R37" s="9">
        <f>[3]投放设计!DM39</f>
        <v>0</v>
      </c>
      <c r="S37" s="9">
        <f>[3]投放设计!DN39</f>
        <v>0</v>
      </c>
      <c r="T37" s="9">
        <f t="shared" si="15"/>
        <v>0</v>
      </c>
      <c r="U37" s="9">
        <f t="shared" si="6"/>
        <v>0</v>
      </c>
      <c r="V37" s="9">
        <f t="shared" si="7"/>
        <v>0</v>
      </c>
      <c r="W37" s="9">
        <f t="shared" si="8"/>
        <v>0</v>
      </c>
      <c r="X37" s="9">
        <f t="shared" si="9"/>
        <v>0</v>
      </c>
    </row>
    <row r="38" spans="3:24" x14ac:dyDescent="0.15">
      <c r="C38" s="9">
        <v>33</v>
      </c>
      <c r="D38" s="9">
        <f>[2]副本直接奖励!DV37</f>
        <v>0</v>
      </c>
      <c r="E38" s="9">
        <f>[2]副本直接奖励!DW37</f>
        <v>0</v>
      </c>
      <c r="F38" s="9">
        <f>[2]副本直接奖励!DX37</f>
        <v>0</v>
      </c>
      <c r="G38" s="9">
        <f>[2]副本直接奖励!DY37</f>
        <v>0</v>
      </c>
      <c r="H38" s="9">
        <f>[2]副本直接奖励!DZ37</f>
        <v>0</v>
      </c>
      <c r="I38" s="9">
        <f t="shared" si="10"/>
        <v>0</v>
      </c>
      <c r="J38" s="9">
        <f t="shared" si="11"/>
        <v>0</v>
      </c>
      <c r="K38" s="9">
        <f t="shared" si="12"/>
        <v>0</v>
      </c>
      <c r="L38" s="9">
        <f t="shared" si="13"/>
        <v>0</v>
      </c>
      <c r="M38" s="9">
        <f t="shared" si="14"/>
        <v>0</v>
      </c>
      <c r="O38" s="9">
        <f>[3]投放设计!DJ40</f>
        <v>0</v>
      </c>
      <c r="P38" s="9">
        <f>[3]投放设计!DK40</f>
        <v>0</v>
      </c>
      <c r="Q38" s="9">
        <f>[3]投放设计!DL40</f>
        <v>0</v>
      </c>
      <c r="R38" s="9">
        <f>[3]投放设计!DM40</f>
        <v>0</v>
      </c>
      <c r="S38" s="9">
        <f>[3]投放设计!DN40</f>
        <v>0</v>
      </c>
      <c r="T38" s="9">
        <f t="shared" si="15"/>
        <v>0</v>
      </c>
      <c r="U38" s="9">
        <f t="shared" si="6"/>
        <v>0</v>
      </c>
      <c r="V38" s="9">
        <f t="shared" si="7"/>
        <v>0</v>
      </c>
      <c r="W38" s="9">
        <f t="shared" si="8"/>
        <v>0</v>
      </c>
      <c r="X38" s="9">
        <f t="shared" si="9"/>
        <v>0</v>
      </c>
    </row>
    <row r="39" spans="3:24" x14ac:dyDescent="0.15">
      <c r="C39" s="9">
        <v>34</v>
      </c>
      <c r="D39" s="9">
        <f>[2]副本直接奖励!DV38</f>
        <v>0</v>
      </c>
      <c r="E39" s="9">
        <f>[2]副本直接奖励!DW38</f>
        <v>0</v>
      </c>
      <c r="F39" s="9">
        <f>[2]副本直接奖励!DX38</f>
        <v>0</v>
      </c>
      <c r="G39" s="9">
        <f>[2]副本直接奖励!DY38</f>
        <v>0</v>
      </c>
      <c r="H39" s="9">
        <f>[2]副本直接奖励!DZ38</f>
        <v>0</v>
      </c>
      <c r="I39" s="9">
        <f t="shared" si="10"/>
        <v>0</v>
      </c>
      <c r="J39" s="9">
        <f t="shared" si="11"/>
        <v>0</v>
      </c>
      <c r="K39" s="9">
        <f t="shared" si="12"/>
        <v>0</v>
      </c>
      <c r="L39" s="9">
        <f t="shared" si="13"/>
        <v>0</v>
      </c>
      <c r="M39" s="9">
        <f t="shared" si="14"/>
        <v>0</v>
      </c>
      <c r="O39" s="9">
        <f>[3]投放设计!DJ41</f>
        <v>0</v>
      </c>
      <c r="P39" s="9">
        <f>[3]投放设计!DK41</f>
        <v>0</v>
      </c>
      <c r="Q39" s="9">
        <f>[3]投放设计!DL41</f>
        <v>0</v>
      </c>
      <c r="R39" s="9">
        <f>[3]投放设计!DM41</f>
        <v>0</v>
      </c>
      <c r="S39" s="9">
        <f>[3]投放设计!DN41</f>
        <v>0</v>
      </c>
      <c r="T39" s="9">
        <f t="shared" si="15"/>
        <v>0</v>
      </c>
      <c r="U39" s="9">
        <f t="shared" si="6"/>
        <v>0</v>
      </c>
      <c r="V39" s="9">
        <f t="shared" si="7"/>
        <v>0</v>
      </c>
      <c r="W39" s="9">
        <f t="shared" si="8"/>
        <v>0</v>
      </c>
      <c r="X39" s="9">
        <f t="shared" si="9"/>
        <v>0</v>
      </c>
    </row>
    <row r="40" spans="3:24" x14ac:dyDescent="0.15">
      <c r="C40" s="9">
        <v>35</v>
      </c>
      <c r="D40" s="9">
        <f>[2]副本直接奖励!DV39</f>
        <v>0</v>
      </c>
      <c r="E40" s="9">
        <f>[2]副本直接奖励!DW39</f>
        <v>0</v>
      </c>
      <c r="F40" s="9">
        <f>[2]副本直接奖励!DX39</f>
        <v>0</v>
      </c>
      <c r="G40" s="9">
        <f>[2]副本直接奖励!DY39</f>
        <v>0</v>
      </c>
      <c r="H40" s="9">
        <f>[2]副本直接奖励!DZ39</f>
        <v>0</v>
      </c>
      <c r="I40" s="9">
        <f t="shared" si="10"/>
        <v>0</v>
      </c>
      <c r="J40" s="9">
        <f t="shared" si="11"/>
        <v>0</v>
      </c>
      <c r="K40" s="9">
        <f t="shared" si="12"/>
        <v>0</v>
      </c>
      <c r="L40" s="9">
        <f t="shared" si="13"/>
        <v>0</v>
      </c>
      <c r="M40" s="9">
        <f t="shared" si="14"/>
        <v>0</v>
      </c>
      <c r="O40" s="9">
        <f>[3]投放设计!DJ42</f>
        <v>0</v>
      </c>
      <c r="P40" s="9">
        <f>[3]投放设计!DK42</f>
        <v>0</v>
      </c>
      <c r="Q40" s="9">
        <f>[3]投放设计!DL42</f>
        <v>0</v>
      </c>
      <c r="R40" s="9">
        <f>[3]投放设计!DM42</f>
        <v>0</v>
      </c>
      <c r="S40" s="9">
        <f>[3]投放设计!DN42</f>
        <v>0</v>
      </c>
      <c r="T40" s="9">
        <f t="shared" si="15"/>
        <v>0</v>
      </c>
      <c r="U40" s="9">
        <f t="shared" si="6"/>
        <v>0</v>
      </c>
      <c r="V40" s="9">
        <f t="shared" si="7"/>
        <v>0</v>
      </c>
      <c r="W40" s="9">
        <f t="shared" si="8"/>
        <v>0</v>
      </c>
      <c r="X40" s="9">
        <f t="shared" si="9"/>
        <v>0</v>
      </c>
    </row>
    <row r="41" spans="3:24" x14ac:dyDescent="0.15">
      <c r="C41" s="9">
        <v>36</v>
      </c>
      <c r="D41" s="9">
        <f>[2]副本直接奖励!DV40</f>
        <v>0</v>
      </c>
      <c r="E41" s="9">
        <f>[2]副本直接奖励!DW40</f>
        <v>0</v>
      </c>
      <c r="F41" s="9">
        <f>[2]副本直接奖励!DX40</f>
        <v>0</v>
      </c>
      <c r="G41" s="9">
        <f>[2]副本直接奖励!DY40</f>
        <v>0</v>
      </c>
      <c r="H41" s="9">
        <f>[2]副本直接奖励!DZ40</f>
        <v>0</v>
      </c>
      <c r="I41" s="9">
        <f t="shared" si="10"/>
        <v>0</v>
      </c>
      <c r="J41" s="9">
        <f t="shared" si="11"/>
        <v>0</v>
      </c>
      <c r="K41" s="9">
        <f t="shared" si="12"/>
        <v>0</v>
      </c>
      <c r="L41" s="9">
        <f t="shared" si="13"/>
        <v>0</v>
      </c>
      <c r="M41" s="9">
        <f t="shared" si="14"/>
        <v>0</v>
      </c>
      <c r="O41" s="9">
        <f>[3]投放设计!DJ43</f>
        <v>0</v>
      </c>
      <c r="P41" s="9">
        <f>[3]投放设计!DK43</f>
        <v>0</v>
      </c>
      <c r="Q41" s="9">
        <f>[3]投放设计!DL43</f>
        <v>0</v>
      </c>
      <c r="R41" s="9">
        <f>[3]投放设计!DM43</f>
        <v>0</v>
      </c>
      <c r="S41" s="9">
        <f>[3]投放设计!DN43</f>
        <v>0</v>
      </c>
      <c r="T41" s="9">
        <f t="shared" si="15"/>
        <v>0</v>
      </c>
      <c r="U41" s="9">
        <f t="shared" si="6"/>
        <v>0</v>
      </c>
      <c r="V41" s="9">
        <f t="shared" si="7"/>
        <v>0</v>
      </c>
      <c r="W41" s="9">
        <f t="shared" si="8"/>
        <v>0</v>
      </c>
      <c r="X41" s="9">
        <f t="shared" si="9"/>
        <v>0</v>
      </c>
    </row>
    <row r="42" spans="3:24" x14ac:dyDescent="0.15">
      <c r="C42" s="9">
        <v>37</v>
      </c>
      <c r="D42" s="9">
        <f>[2]副本直接奖励!DV41</f>
        <v>0</v>
      </c>
      <c r="E42" s="9">
        <f>[2]副本直接奖励!DW41</f>
        <v>0</v>
      </c>
      <c r="F42" s="9">
        <f>[2]副本直接奖励!DX41</f>
        <v>0</v>
      </c>
      <c r="G42" s="9">
        <f>[2]副本直接奖励!DY41</f>
        <v>0</v>
      </c>
      <c r="H42" s="9">
        <f>[2]副本直接奖励!DZ41</f>
        <v>0</v>
      </c>
      <c r="I42" s="9">
        <f t="shared" si="10"/>
        <v>0</v>
      </c>
      <c r="J42" s="9">
        <f t="shared" si="11"/>
        <v>0</v>
      </c>
      <c r="K42" s="9">
        <f t="shared" si="12"/>
        <v>0</v>
      </c>
      <c r="L42" s="9">
        <f t="shared" si="13"/>
        <v>0</v>
      </c>
      <c r="M42" s="9">
        <f t="shared" si="14"/>
        <v>0</v>
      </c>
      <c r="O42" s="9">
        <f>[3]投放设计!DJ44</f>
        <v>0</v>
      </c>
      <c r="P42" s="9">
        <f>[3]投放设计!DK44</f>
        <v>0</v>
      </c>
      <c r="Q42" s="9">
        <f>[3]投放设计!DL44</f>
        <v>0</v>
      </c>
      <c r="R42" s="9">
        <f>[3]投放设计!DM44</f>
        <v>0</v>
      </c>
      <c r="S42" s="9">
        <f>[3]投放设计!DN44</f>
        <v>0</v>
      </c>
      <c r="T42" s="9">
        <f t="shared" si="15"/>
        <v>0</v>
      </c>
      <c r="U42" s="9">
        <f t="shared" si="6"/>
        <v>0</v>
      </c>
      <c r="V42" s="9">
        <f t="shared" si="7"/>
        <v>0</v>
      </c>
      <c r="W42" s="9">
        <f t="shared" si="8"/>
        <v>0</v>
      </c>
      <c r="X42" s="9">
        <f t="shared" si="9"/>
        <v>0</v>
      </c>
    </row>
    <row r="43" spans="3:24" x14ac:dyDescent="0.15">
      <c r="C43" s="9">
        <v>38</v>
      </c>
      <c r="D43" s="9">
        <f>[2]副本直接奖励!DV42</f>
        <v>0</v>
      </c>
      <c r="E43" s="9">
        <f>[2]副本直接奖励!DW42</f>
        <v>0</v>
      </c>
      <c r="F43" s="9">
        <f>[2]副本直接奖励!DX42</f>
        <v>0</v>
      </c>
      <c r="G43" s="9">
        <f>[2]副本直接奖励!DY42</f>
        <v>0</v>
      </c>
      <c r="H43" s="9">
        <f>[2]副本直接奖励!DZ42</f>
        <v>0</v>
      </c>
      <c r="I43" s="9">
        <f t="shared" si="10"/>
        <v>0</v>
      </c>
      <c r="J43" s="9">
        <f t="shared" si="11"/>
        <v>0</v>
      </c>
      <c r="K43" s="9">
        <f t="shared" si="12"/>
        <v>0</v>
      </c>
      <c r="L43" s="9">
        <f t="shared" si="13"/>
        <v>0</v>
      </c>
      <c r="M43" s="9">
        <f t="shared" si="14"/>
        <v>0</v>
      </c>
      <c r="O43" s="9">
        <f>[3]投放设计!DJ45</f>
        <v>0</v>
      </c>
      <c r="P43" s="9">
        <f>[3]投放设计!DK45</f>
        <v>0</v>
      </c>
      <c r="Q43" s="9">
        <f>[3]投放设计!DL45</f>
        <v>0</v>
      </c>
      <c r="R43" s="9">
        <f>[3]投放设计!DM45</f>
        <v>0</v>
      </c>
      <c r="S43" s="9">
        <f>[3]投放设计!DN45</f>
        <v>0</v>
      </c>
      <c r="T43" s="9">
        <f t="shared" si="15"/>
        <v>0</v>
      </c>
      <c r="U43" s="9">
        <f t="shared" si="6"/>
        <v>0</v>
      </c>
      <c r="V43" s="9">
        <f t="shared" si="7"/>
        <v>0</v>
      </c>
      <c r="W43" s="9">
        <f t="shared" si="8"/>
        <v>0</v>
      </c>
      <c r="X43" s="9">
        <f t="shared" si="9"/>
        <v>0</v>
      </c>
    </row>
    <row r="44" spans="3:24" x14ac:dyDescent="0.15">
      <c r="C44" s="9">
        <v>39</v>
      </c>
      <c r="D44" s="9">
        <f>[2]副本直接奖励!DV43</f>
        <v>0</v>
      </c>
      <c r="E44" s="9">
        <f>[2]副本直接奖励!DW43</f>
        <v>0</v>
      </c>
      <c r="F44" s="9">
        <f>[2]副本直接奖励!DX43</f>
        <v>0</v>
      </c>
      <c r="G44" s="9">
        <f>[2]副本直接奖励!DY43</f>
        <v>0</v>
      </c>
      <c r="H44" s="9">
        <f>[2]副本直接奖励!DZ43</f>
        <v>0</v>
      </c>
      <c r="I44" s="9">
        <f t="shared" si="10"/>
        <v>0</v>
      </c>
      <c r="J44" s="9">
        <f t="shared" si="11"/>
        <v>0</v>
      </c>
      <c r="K44" s="9">
        <f t="shared" si="12"/>
        <v>0</v>
      </c>
      <c r="L44" s="9">
        <f t="shared" si="13"/>
        <v>0</v>
      </c>
      <c r="M44" s="9">
        <f t="shared" si="14"/>
        <v>0</v>
      </c>
      <c r="O44" s="9">
        <f>[3]投放设计!DJ46</f>
        <v>0</v>
      </c>
      <c r="P44" s="9">
        <f>[3]投放设计!DK46</f>
        <v>0</v>
      </c>
      <c r="Q44" s="9">
        <f>[3]投放设计!DL46</f>
        <v>0</v>
      </c>
      <c r="R44" s="9">
        <f>[3]投放设计!DM46</f>
        <v>0</v>
      </c>
      <c r="S44" s="9">
        <f>[3]投放设计!DN46</f>
        <v>0</v>
      </c>
      <c r="T44" s="9">
        <f t="shared" si="15"/>
        <v>0</v>
      </c>
      <c r="U44" s="9">
        <f t="shared" si="6"/>
        <v>0</v>
      </c>
      <c r="V44" s="9">
        <f t="shared" si="7"/>
        <v>0</v>
      </c>
      <c r="W44" s="9">
        <f t="shared" si="8"/>
        <v>0</v>
      </c>
      <c r="X44" s="9">
        <f t="shared" si="9"/>
        <v>0</v>
      </c>
    </row>
    <row r="45" spans="3:24" x14ac:dyDescent="0.15">
      <c r="C45" s="9">
        <v>40</v>
      </c>
      <c r="D45" s="9">
        <f>[2]副本直接奖励!DV44</f>
        <v>0</v>
      </c>
      <c r="E45" s="9">
        <f>[2]副本直接奖励!DW44</f>
        <v>0</v>
      </c>
      <c r="F45" s="9">
        <f>[2]副本直接奖励!DX44</f>
        <v>0</v>
      </c>
      <c r="G45" s="9">
        <f>[2]副本直接奖励!DY44</f>
        <v>0</v>
      </c>
      <c r="H45" s="9">
        <f>[2]副本直接奖励!DZ44</f>
        <v>0</v>
      </c>
      <c r="I45" s="9">
        <f t="shared" si="10"/>
        <v>0</v>
      </c>
      <c r="J45" s="9">
        <f t="shared" si="11"/>
        <v>0</v>
      </c>
      <c r="K45" s="9">
        <f t="shared" si="12"/>
        <v>0</v>
      </c>
      <c r="L45" s="9">
        <f t="shared" si="13"/>
        <v>0</v>
      </c>
      <c r="M45" s="9">
        <f t="shared" si="14"/>
        <v>0</v>
      </c>
      <c r="O45" s="9">
        <f>[3]投放设计!DJ47</f>
        <v>0</v>
      </c>
      <c r="P45" s="9">
        <f>[3]投放设计!DK47</f>
        <v>0</v>
      </c>
      <c r="Q45" s="9">
        <f>[3]投放设计!DL47</f>
        <v>0</v>
      </c>
      <c r="R45" s="9">
        <f>[3]投放设计!DM47</f>
        <v>0</v>
      </c>
      <c r="S45" s="9">
        <f>[3]投放设计!DN47</f>
        <v>0</v>
      </c>
      <c r="T45" s="9">
        <f t="shared" si="15"/>
        <v>0</v>
      </c>
      <c r="U45" s="9">
        <f t="shared" si="6"/>
        <v>0</v>
      </c>
      <c r="V45" s="9">
        <f t="shared" si="7"/>
        <v>0</v>
      </c>
      <c r="W45" s="9">
        <f t="shared" si="8"/>
        <v>0</v>
      </c>
      <c r="X45" s="9">
        <f t="shared" si="9"/>
        <v>0</v>
      </c>
    </row>
    <row r="46" spans="3:24" x14ac:dyDescent="0.15">
      <c r="C46" s="9">
        <v>41</v>
      </c>
      <c r="D46" s="9">
        <f>[2]副本直接奖励!DV45</f>
        <v>0</v>
      </c>
      <c r="E46" s="9">
        <f>[2]副本直接奖励!DW45</f>
        <v>0</v>
      </c>
      <c r="F46" s="9">
        <f>[2]副本直接奖励!DX45</f>
        <v>0</v>
      </c>
      <c r="G46" s="9">
        <f>[2]副本直接奖励!DY45</f>
        <v>0</v>
      </c>
      <c r="H46" s="9">
        <f>[2]副本直接奖励!DZ45</f>
        <v>0</v>
      </c>
      <c r="I46" s="9">
        <f t="shared" si="10"/>
        <v>0</v>
      </c>
      <c r="J46" s="9">
        <f t="shared" si="11"/>
        <v>0</v>
      </c>
      <c r="K46" s="9">
        <f t="shared" si="12"/>
        <v>0</v>
      </c>
      <c r="L46" s="9">
        <f t="shared" si="13"/>
        <v>0</v>
      </c>
      <c r="M46" s="9">
        <f t="shared" si="14"/>
        <v>0</v>
      </c>
      <c r="O46" s="9">
        <f>[3]投放设计!DJ48</f>
        <v>0</v>
      </c>
      <c r="P46" s="9">
        <f>[3]投放设计!DK48</f>
        <v>0</v>
      </c>
      <c r="Q46" s="9">
        <f>[3]投放设计!DL48</f>
        <v>0</v>
      </c>
      <c r="R46" s="9">
        <f>[3]投放设计!DM48</f>
        <v>0</v>
      </c>
      <c r="S46" s="9">
        <f>[3]投放设计!DN48</f>
        <v>0</v>
      </c>
      <c r="T46" s="9">
        <f t="shared" si="15"/>
        <v>0</v>
      </c>
      <c r="U46" s="9">
        <f t="shared" si="6"/>
        <v>0</v>
      </c>
      <c r="V46" s="9">
        <f t="shared" si="7"/>
        <v>0</v>
      </c>
      <c r="W46" s="9">
        <f t="shared" si="8"/>
        <v>0</v>
      </c>
      <c r="X46" s="9">
        <f t="shared" si="9"/>
        <v>0</v>
      </c>
    </row>
    <row r="47" spans="3:24" x14ac:dyDescent="0.15">
      <c r="C47" s="9">
        <v>42</v>
      </c>
      <c r="D47" s="9">
        <f>[2]副本直接奖励!DV46</f>
        <v>0</v>
      </c>
      <c r="E47" s="9">
        <f>[2]副本直接奖励!DW46</f>
        <v>0</v>
      </c>
      <c r="F47" s="9">
        <f>[2]副本直接奖励!DX46</f>
        <v>0</v>
      </c>
      <c r="G47" s="9">
        <f>[2]副本直接奖励!DY46</f>
        <v>0</v>
      </c>
      <c r="H47" s="9">
        <f>[2]副本直接奖励!DZ46</f>
        <v>0</v>
      </c>
      <c r="I47" s="9">
        <f t="shared" si="10"/>
        <v>0</v>
      </c>
      <c r="J47" s="9">
        <f t="shared" si="11"/>
        <v>0</v>
      </c>
      <c r="K47" s="9">
        <f t="shared" si="12"/>
        <v>0</v>
      </c>
      <c r="L47" s="9">
        <f t="shared" si="13"/>
        <v>0</v>
      </c>
      <c r="M47" s="9">
        <f t="shared" si="14"/>
        <v>0</v>
      </c>
      <c r="O47" s="9">
        <f>[3]投放设计!DJ49</f>
        <v>0</v>
      </c>
      <c r="P47" s="9">
        <f>[3]投放设计!DK49</f>
        <v>0</v>
      </c>
      <c r="Q47" s="9">
        <f>[3]投放设计!DL49</f>
        <v>0</v>
      </c>
      <c r="R47" s="9">
        <f>[3]投放设计!DM49</f>
        <v>0</v>
      </c>
      <c r="S47" s="9">
        <f>[3]投放设计!DN49</f>
        <v>0</v>
      </c>
      <c r="T47" s="9">
        <f t="shared" si="15"/>
        <v>0</v>
      </c>
      <c r="U47" s="9">
        <f t="shared" si="6"/>
        <v>0</v>
      </c>
      <c r="V47" s="9">
        <f t="shared" si="7"/>
        <v>0</v>
      </c>
      <c r="W47" s="9">
        <f t="shared" si="8"/>
        <v>0</v>
      </c>
      <c r="X47" s="9">
        <f t="shared" si="9"/>
        <v>0</v>
      </c>
    </row>
    <row r="48" spans="3:24" x14ac:dyDescent="0.15">
      <c r="C48" s="9">
        <v>43</v>
      </c>
      <c r="D48" s="9">
        <f>[2]副本直接奖励!DV47</f>
        <v>0</v>
      </c>
      <c r="E48" s="9">
        <f>[2]副本直接奖励!DW47</f>
        <v>0</v>
      </c>
      <c r="F48" s="9">
        <f>[2]副本直接奖励!DX47</f>
        <v>0</v>
      </c>
      <c r="G48" s="9">
        <f>[2]副本直接奖励!DY47</f>
        <v>0</v>
      </c>
      <c r="H48" s="9">
        <f>[2]副本直接奖励!DZ47</f>
        <v>0</v>
      </c>
      <c r="I48" s="9">
        <f t="shared" si="10"/>
        <v>0</v>
      </c>
      <c r="J48" s="9">
        <f t="shared" si="11"/>
        <v>0</v>
      </c>
      <c r="K48" s="9">
        <f t="shared" si="12"/>
        <v>0</v>
      </c>
      <c r="L48" s="9">
        <f t="shared" si="13"/>
        <v>0</v>
      </c>
      <c r="M48" s="9">
        <f t="shared" si="14"/>
        <v>0</v>
      </c>
      <c r="O48" s="9">
        <f>[3]投放设计!DJ50</f>
        <v>0</v>
      </c>
      <c r="P48" s="9">
        <f>[3]投放设计!DK50</f>
        <v>0</v>
      </c>
      <c r="Q48" s="9">
        <f>[3]投放设计!DL50</f>
        <v>0</v>
      </c>
      <c r="R48" s="9">
        <f>[3]投放设计!DM50</f>
        <v>0</v>
      </c>
      <c r="S48" s="9">
        <f>[3]投放设计!DN50</f>
        <v>0</v>
      </c>
      <c r="T48" s="9">
        <f t="shared" si="15"/>
        <v>0</v>
      </c>
      <c r="U48" s="9">
        <f t="shared" si="6"/>
        <v>0</v>
      </c>
      <c r="V48" s="9">
        <f t="shared" si="7"/>
        <v>0</v>
      </c>
      <c r="W48" s="9">
        <f t="shared" si="8"/>
        <v>0</v>
      </c>
      <c r="X48" s="9">
        <f t="shared" si="9"/>
        <v>0</v>
      </c>
    </row>
    <row r="49" spans="3:24" x14ac:dyDescent="0.15">
      <c r="C49" s="9">
        <v>44</v>
      </c>
      <c r="D49" s="9">
        <f>[2]副本直接奖励!DV48</f>
        <v>0</v>
      </c>
      <c r="E49" s="9">
        <f>[2]副本直接奖励!DW48</f>
        <v>0</v>
      </c>
      <c r="F49" s="9">
        <f>[2]副本直接奖励!DX48</f>
        <v>0</v>
      </c>
      <c r="G49" s="9">
        <f>[2]副本直接奖励!DY48</f>
        <v>0</v>
      </c>
      <c r="H49" s="9">
        <f>[2]副本直接奖励!DZ48</f>
        <v>0</v>
      </c>
      <c r="I49" s="9">
        <f t="shared" si="10"/>
        <v>0</v>
      </c>
      <c r="J49" s="9">
        <f t="shared" si="11"/>
        <v>0</v>
      </c>
      <c r="K49" s="9">
        <f t="shared" si="12"/>
        <v>0</v>
      </c>
      <c r="L49" s="9">
        <f t="shared" si="13"/>
        <v>0</v>
      </c>
      <c r="M49" s="9">
        <f t="shared" si="14"/>
        <v>0</v>
      </c>
      <c r="O49" s="9">
        <f>[3]投放设计!DJ51</f>
        <v>0</v>
      </c>
      <c r="P49" s="9">
        <f>[3]投放设计!DK51</f>
        <v>0</v>
      </c>
      <c r="Q49" s="9">
        <f>[3]投放设计!DL51</f>
        <v>0</v>
      </c>
      <c r="R49" s="9">
        <f>[3]投放设计!DM51</f>
        <v>0</v>
      </c>
      <c r="S49" s="9">
        <f>[3]投放设计!DN51</f>
        <v>0</v>
      </c>
      <c r="T49" s="9">
        <f t="shared" si="15"/>
        <v>0</v>
      </c>
      <c r="U49" s="9">
        <f t="shared" si="6"/>
        <v>0</v>
      </c>
      <c r="V49" s="9">
        <f t="shared" si="7"/>
        <v>0</v>
      </c>
      <c r="W49" s="9">
        <f t="shared" si="8"/>
        <v>0</v>
      </c>
      <c r="X49" s="9">
        <f t="shared" si="9"/>
        <v>0</v>
      </c>
    </row>
    <row r="50" spans="3:24" x14ac:dyDescent="0.15">
      <c r="C50" s="9">
        <v>45</v>
      </c>
      <c r="D50" s="9">
        <f>[2]副本直接奖励!DV49</f>
        <v>0</v>
      </c>
      <c r="E50" s="9">
        <f>[2]副本直接奖励!DW49</f>
        <v>0</v>
      </c>
      <c r="F50" s="9">
        <f>[2]副本直接奖励!DX49</f>
        <v>0</v>
      </c>
      <c r="G50" s="9">
        <f>[2]副本直接奖励!DY49</f>
        <v>0</v>
      </c>
      <c r="H50" s="9">
        <f>[2]副本直接奖励!DZ49</f>
        <v>0</v>
      </c>
      <c r="I50" s="9">
        <f t="shared" si="10"/>
        <v>0</v>
      </c>
      <c r="J50" s="9">
        <f t="shared" si="11"/>
        <v>0</v>
      </c>
      <c r="K50" s="9">
        <f t="shared" si="12"/>
        <v>0</v>
      </c>
      <c r="L50" s="9">
        <f t="shared" si="13"/>
        <v>0</v>
      </c>
      <c r="M50" s="9">
        <f t="shared" si="14"/>
        <v>0</v>
      </c>
      <c r="O50" s="9">
        <f>[3]投放设计!DJ52</f>
        <v>0</v>
      </c>
      <c r="P50" s="9">
        <f>[3]投放设计!DK52</f>
        <v>0</v>
      </c>
      <c r="Q50" s="9">
        <f>[3]投放设计!DL52</f>
        <v>0</v>
      </c>
      <c r="R50" s="9">
        <f>[3]投放设计!DM52</f>
        <v>0</v>
      </c>
      <c r="S50" s="9">
        <f>[3]投放设计!DN52</f>
        <v>0</v>
      </c>
      <c r="T50" s="9">
        <f t="shared" si="15"/>
        <v>0</v>
      </c>
      <c r="U50" s="9">
        <f t="shared" si="6"/>
        <v>0</v>
      </c>
      <c r="V50" s="9">
        <f t="shared" si="7"/>
        <v>0</v>
      </c>
      <c r="W50" s="9">
        <f t="shared" si="8"/>
        <v>0</v>
      </c>
      <c r="X50" s="9">
        <f t="shared" si="9"/>
        <v>0</v>
      </c>
    </row>
    <row r="51" spans="3:24" x14ac:dyDescent="0.15">
      <c r="C51" s="9">
        <v>46</v>
      </c>
      <c r="D51" s="9">
        <f>[2]副本直接奖励!DV50</f>
        <v>0</v>
      </c>
      <c r="E51" s="9">
        <f>[2]副本直接奖励!DW50</f>
        <v>0</v>
      </c>
      <c r="F51" s="9">
        <f>[2]副本直接奖励!DX50</f>
        <v>0</v>
      </c>
      <c r="G51" s="9">
        <f>[2]副本直接奖励!DY50</f>
        <v>0</v>
      </c>
      <c r="H51" s="9">
        <f>[2]副本直接奖励!DZ50</f>
        <v>0</v>
      </c>
      <c r="I51" s="9">
        <f t="shared" si="10"/>
        <v>0</v>
      </c>
      <c r="J51" s="9">
        <f t="shared" si="11"/>
        <v>0</v>
      </c>
      <c r="K51" s="9">
        <f t="shared" si="12"/>
        <v>0</v>
      </c>
      <c r="L51" s="9">
        <f t="shared" si="13"/>
        <v>0</v>
      </c>
      <c r="M51" s="9">
        <f t="shared" si="14"/>
        <v>0</v>
      </c>
      <c r="O51" s="9">
        <f>[3]投放设计!DJ53</f>
        <v>0</v>
      </c>
      <c r="P51" s="9">
        <f>[3]投放设计!DK53</f>
        <v>0</v>
      </c>
      <c r="Q51" s="9">
        <f>[3]投放设计!DL53</f>
        <v>0</v>
      </c>
      <c r="R51" s="9">
        <f>[3]投放设计!DM53</f>
        <v>0</v>
      </c>
      <c r="S51" s="9">
        <f>[3]投放设计!DN53</f>
        <v>0</v>
      </c>
      <c r="T51" s="9">
        <f t="shared" si="15"/>
        <v>0</v>
      </c>
      <c r="U51" s="9">
        <f t="shared" si="6"/>
        <v>0</v>
      </c>
      <c r="V51" s="9">
        <f t="shared" si="7"/>
        <v>0</v>
      </c>
      <c r="W51" s="9">
        <f t="shared" si="8"/>
        <v>0</v>
      </c>
      <c r="X51" s="9">
        <f t="shared" si="9"/>
        <v>0</v>
      </c>
    </row>
    <row r="52" spans="3:24" x14ac:dyDescent="0.15">
      <c r="C52" s="9">
        <v>47</v>
      </c>
      <c r="D52" s="9">
        <f>[2]副本直接奖励!DV51</f>
        <v>0</v>
      </c>
      <c r="E52" s="9">
        <f>[2]副本直接奖励!DW51</f>
        <v>0</v>
      </c>
      <c r="F52" s="9">
        <f>[2]副本直接奖励!DX51</f>
        <v>0</v>
      </c>
      <c r="G52" s="9">
        <f>[2]副本直接奖励!DY51</f>
        <v>0</v>
      </c>
      <c r="H52" s="9">
        <f>[2]副本直接奖励!DZ51</f>
        <v>0</v>
      </c>
      <c r="I52" s="9">
        <f t="shared" si="10"/>
        <v>0</v>
      </c>
      <c r="J52" s="9">
        <f t="shared" si="11"/>
        <v>0</v>
      </c>
      <c r="K52" s="9">
        <f t="shared" si="12"/>
        <v>0</v>
      </c>
      <c r="L52" s="9">
        <f t="shared" si="13"/>
        <v>0</v>
      </c>
      <c r="M52" s="9">
        <f t="shared" si="14"/>
        <v>0</v>
      </c>
      <c r="O52" s="9">
        <f>[3]投放设计!DJ54</f>
        <v>0</v>
      </c>
      <c r="P52" s="9">
        <f>[3]投放设计!DK54</f>
        <v>0</v>
      </c>
      <c r="Q52" s="9">
        <f>[3]投放设计!DL54</f>
        <v>0</v>
      </c>
      <c r="R52" s="9">
        <f>[3]投放设计!DM54</f>
        <v>0</v>
      </c>
      <c r="S52" s="9">
        <f>[3]投放设计!DN54</f>
        <v>0</v>
      </c>
      <c r="T52" s="9">
        <f t="shared" si="15"/>
        <v>0</v>
      </c>
      <c r="U52" s="9">
        <f t="shared" si="6"/>
        <v>0</v>
      </c>
      <c r="V52" s="9">
        <f t="shared" si="7"/>
        <v>0</v>
      </c>
      <c r="W52" s="9">
        <f t="shared" si="8"/>
        <v>0</v>
      </c>
      <c r="X52" s="9">
        <f t="shared" si="9"/>
        <v>0</v>
      </c>
    </row>
    <row r="53" spans="3:24" x14ac:dyDescent="0.15">
      <c r="C53" s="9">
        <v>48</v>
      </c>
      <c r="D53" s="9">
        <f>[2]副本直接奖励!DV52</f>
        <v>0</v>
      </c>
      <c r="E53" s="9">
        <f>[2]副本直接奖励!DW52</f>
        <v>0</v>
      </c>
      <c r="F53" s="9">
        <f>[2]副本直接奖励!DX52</f>
        <v>0</v>
      </c>
      <c r="G53" s="9">
        <f>[2]副本直接奖励!DY52</f>
        <v>0</v>
      </c>
      <c r="H53" s="9">
        <f>[2]副本直接奖励!DZ52</f>
        <v>0</v>
      </c>
      <c r="I53" s="9">
        <f t="shared" si="10"/>
        <v>0</v>
      </c>
      <c r="J53" s="9">
        <f t="shared" si="11"/>
        <v>0</v>
      </c>
      <c r="K53" s="9">
        <f t="shared" si="12"/>
        <v>0</v>
      </c>
      <c r="L53" s="9">
        <f t="shared" si="13"/>
        <v>0</v>
      </c>
      <c r="M53" s="9">
        <f t="shared" si="14"/>
        <v>0</v>
      </c>
      <c r="O53" s="9">
        <f>[3]投放设计!DJ55</f>
        <v>0</v>
      </c>
      <c r="P53" s="9">
        <f>[3]投放设计!DK55</f>
        <v>0</v>
      </c>
      <c r="Q53" s="9">
        <f>[3]投放设计!DL55</f>
        <v>0</v>
      </c>
      <c r="R53" s="9">
        <f>[3]投放设计!DM55</f>
        <v>0</v>
      </c>
      <c r="S53" s="9">
        <f>[3]投放设计!DN55</f>
        <v>0</v>
      </c>
      <c r="T53" s="9">
        <f t="shared" si="15"/>
        <v>0</v>
      </c>
      <c r="U53" s="9">
        <f t="shared" si="6"/>
        <v>0</v>
      </c>
      <c r="V53" s="9">
        <f t="shared" si="7"/>
        <v>0</v>
      </c>
      <c r="W53" s="9">
        <f t="shared" si="8"/>
        <v>0</v>
      </c>
      <c r="X53" s="9">
        <f t="shared" si="9"/>
        <v>0</v>
      </c>
    </row>
    <row r="54" spans="3:24" x14ac:dyDescent="0.15">
      <c r="C54" s="9">
        <v>49</v>
      </c>
      <c r="D54" s="9">
        <f>[2]副本直接奖励!DV53</f>
        <v>0</v>
      </c>
      <c r="E54" s="9">
        <f>[2]副本直接奖励!DW53</f>
        <v>0</v>
      </c>
      <c r="F54" s="9">
        <f>[2]副本直接奖励!DX53</f>
        <v>0</v>
      </c>
      <c r="G54" s="9">
        <f>[2]副本直接奖励!DY53</f>
        <v>0</v>
      </c>
      <c r="H54" s="9">
        <f>[2]副本直接奖励!DZ53</f>
        <v>0</v>
      </c>
      <c r="I54" s="9">
        <f t="shared" si="10"/>
        <v>0</v>
      </c>
      <c r="J54" s="9">
        <f t="shared" si="11"/>
        <v>0</v>
      </c>
      <c r="K54" s="9">
        <f t="shared" si="12"/>
        <v>0</v>
      </c>
      <c r="L54" s="9">
        <f t="shared" si="13"/>
        <v>0</v>
      </c>
      <c r="M54" s="9">
        <f t="shared" si="14"/>
        <v>0</v>
      </c>
      <c r="O54" s="9">
        <f>[3]投放设计!DJ56</f>
        <v>0</v>
      </c>
      <c r="P54" s="9">
        <f>[3]投放设计!DK56</f>
        <v>0</v>
      </c>
      <c r="Q54" s="9">
        <f>[3]投放设计!DL56</f>
        <v>0</v>
      </c>
      <c r="R54" s="9">
        <f>[3]投放设计!DM56</f>
        <v>0</v>
      </c>
      <c r="S54" s="9">
        <f>[3]投放设计!DN56</f>
        <v>0</v>
      </c>
      <c r="T54" s="9">
        <f t="shared" si="15"/>
        <v>0</v>
      </c>
      <c r="U54" s="9">
        <f t="shared" si="6"/>
        <v>0</v>
      </c>
      <c r="V54" s="9">
        <f t="shared" si="7"/>
        <v>0</v>
      </c>
      <c r="W54" s="9">
        <f t="shared" si="8"/>
        <v>0</v>
      </c>
      <c r="X54" s="9">
        <f t="shared" si="9"/>
        <v>0</v>
      </c>
    </row>
    <row r="55" spans="3:24" x14ac:dyDescent="0.15">
      <c r="C55" s="9">
        <v>50</v>
      </c>
      <c r="D55" s="9">
        <f>[2]副本直接奖励!DV54</f>
        <v>0</v>
      </c>
      <c r="E55" s="9">
        <f>[2]副本直接奖励!DW54</f>
        <v>0</v>
      </c>
      <c r="F55" s="9">
        <f>[2]副本直接奖励!DX54</f>
        <v>0</v>
      </c>
      <c r="G55" s="9">
        <f>[2]副本直接奖励!DY54</f>
        <v>0</v>
      </c>
      <c r="H55" s="9">
        <f>[2]副本直接奖励!DZ54</f>
        <v>0</v>
      </c>
      <c r="I55" s="9">
        <f t="shared" si="10"/>
        <v>0</v>
      </c>
      <c r="J55" s="9">
        <f t="shared" si="11"/>
        <v>0</v>
      </c>
      <c r="K55" s="9">
        <f t="shared" si="12"/>
        <v>0</v>
      </c>
      <c r="L55" s="9">
        <f t="shared" si="13"/>
        <v>0</v>
      </c>
      <c r="M55" s="9">
        <f t="shared" si="14"/>
        <v>0</v>
      </c>
      <c r="O55" s="9">
        <f>[3]投放设计!DJ57</f>
        <v>0</v>
      </c>
      <c r="P55" s="9">
        <f>[3]投放设计!DK57</f>
        <v>0</v>
      </c>
      <c r="Q55" s="9">
        <f>[3]投放设计!DL57</f>
        <v>0</v>
      </c>
      <c r="R55" s="9">
        <f>[3]投放设计!DM57</f>
        <v>0</v>
      </c>
      <c r="S55" s="9">
        <f>[3]投放设计!DN57</f>
        <v>0</v>
      </c>
      <c r="T55" s="9">
        <f t="shared" si="15"/>
        <v>0</v>
      </c>
      <c r="U55" s="9">
        <f t="shared" si="6"/>
        <v>0</v>
      </c>
      <c r="V55" s="9">
        <f t="shared" si="7"/>
        <v>0</v>
      </c>
      <c r="W55" s="9">
        <f t="shared" si="8"/>
        <v>0</v>
      </c>
      <c r="X55" s="9">
        <f t="shared" si="9"/>
        <v>0</v>
      </c>
    </row>
    <row r="56" spans="3:24" x14ac:dyDescent="0.15">
      <c r="C56" s="9">
        <v>51</v>
      </c>
      <c r="D56" s="9">
        <f>[2]副本直接奖励!DV55</f>
        <v>0</v>
      </c>
      <c r="E56" s="9">
        <f>[2]副本直接奖励!DW55</f>
        <v>0</v>
      </c>
      <c r="F56" s="9">
        <f>[2]副本直接奖励!DX55</f>
        <v>0</v>
      </c>
      <c r="G56" s="9">
        <f>[2]副本直接奖励!DY55</f>
        <v>0</v>
      </c>
      <c r="H56" s="9">
        <f>[2]副本直接奖励!DZ55</f>
        <v>0</v>
      </c>
      <c r="I56" s="9">
        <f t="shared" si="10"/>
        <v>0</v>
      </c>
      <c r="J56" s="9">
        <f t="shared" si="11"/>
        <v>0</v>
      </c>
      <c r="K56" s="9">
        <f t="shared" si="12"/>
        <v>0</v>
      </c>
      <c r="L56" s="9">
        <f t="shared" si="13"/>
        <v>0</v>
      </c>
      <c r="M56" s="9">
        <f t="shared" si="14"/>
        <v>0</v>
      </c>
      <c r="O56" s="9">
        <f>[3]投放设计!DJ58</f>
        <v>0</v>
      </c>
      <c r="P56" s="9">
        <f>[3]投放设计!DK58</f>
        <v>0</v>
      </c>
      <c r="Q56" s="9">
        <f>[3]投放设计!DL58</f>
        <v>0</v>
      </c>
      <c r="R56" s="9">
        <f>[3]投放设计!DM58</f>
        <v>0</v>
      </c>
      <c r="S56" s="9">
        <f>[3]投放设计!DN58</f>
        <v>0</v>
      </c>
      <c r="T56" s="9">
        <f t="shared" si="15"/>
        <v>0</v>
      </c>
      <c r="U56" s="9">
        <f t="shared" si="6"/>
        <v>0</v>
      </c>
      <c r="V56" s="9">
        <f t="shared" si="7"/>
        <v>0</v>
      </c>
      <c r="W56" s="9">
        <f t="shared" si="8"/>
        <v>0</v>
      </c>
      <c r="X56" s="9">
        <f t="shared" si="9"/>
        <v>0</v>
      </c>
    </row>
    <row r="57" spans="3:24" x14ac:dyDescent="0.15">
      <c r="C57" s="9">
        <v>52</v>
      </c>
      <c r="D57" s="9">
        <f>[2]副本直接奖励!DV56</f>
        <v>0</v>
      </c>
      <c r="E57" s="9">
        <f>[2]副本直接奖励!DW56</f>
        <v>0</v>
      </c>
      <c r="F57" s="9">
        <f>[2]副本直接奖励!DX56</f>
        <v>0</v>
      </c>
      <c r="G57" s="9">
        <f>[2]副本直接奖励!DY56</f>
        <v>0</v>
      </c>
      <c r="H57" s="9">
        <f>[2]副本直接奖励!DZ56</f>
        <v>0</v>
      </c>
      <c r="I57" s="9">
        <f t="shared" si="10"/>
        <v>0</v>
      </c>
      <c r="J57" s="9">
        <f t="shared" si="11"/>
        <v>0</v>
      </c>
      <c r="K57" s="9">
        <f t="shared" si="12"/>
        <v>0</v>
      </c>
      <c r="L57" s="9">
        <f t="shared" si="13"/>
        <v>0</v>
      </c>
      <c r="M57" s="9">
        <f t="shared" si="14"/>
        <v>0</v>
      </c>
      <c r="O57" s="9">
        <f>[3]投放设计!DJ59</f>
        <v>0</v>
      </c>
      <c r="P57" s="9">
        <f>[3]投放设计!DK59</f>
        <v>0</v>
      </c>
      <c r="Q57" s="9">
        <f>[3]投放设计!DL59</f>
        <v>0</v>
      </c>
      <c r="R57" s="9">
        <f>[3]投放设计!DM59</f>
        <v>0</v>
      </c>
      <c r="S57" s="9">
        <f>[3]投放设计!DN59</f>
        <v>0</v>
      </c>
      <c r="T57" s="9">
        <f t="shared" si="15"/>
        <v>0</v>
      </c>
      <c r="U57" s="9">
        <f t="shared" si="6"/>
        <v>0</v>
      </c>
      <c r="V57" s="9">
        <f t="shared" si="7"/>
        <v>0</v>
      </c>
      <c r="W57" s="9">
        <f t="shared" si="8"/>
        <v>0</v>
      </c>
      <c r="X57" s="9">
        <f t="shared" si="9"/>
        <v>0</v>
      </c>
    </row>
    <row r="58" spans="3:24" x14ac:dyDescent="0.15">
      <c r="C58" s="9">
        <v>53</v>
      </c>
      <c r="D58" s="9">
        <f>[2]副本直接奖励!DV57</f>
        <v>0</v>
      </c>
      <c r="E58" s="9">
        <f>[2]副本直接奖励!DW57</f>
        <v>0</v>
      </c>
      <c r="F58" s="9">
        <f>[2]副本直接奖励!DX57</f>
        <v>0</v>
      </c>
      <c r="G58" s="9">
        <f>[2]副本直接奖励!DY57</f>
        <v>0</v>
      </c>
      <c r="H58" s="9">
        <f>[2]副本直接奖励!DZ57</f>
        <v>0</v>
      </c>
      <c r="I58" s="9">
        <f t="shared" si="10"/>
        <v>0</v>
      </c>
      <c r="J58" s="9">
        <f t="shared" si="11"/>
        <v>0</v>
      </c>
      <c r="K58" s="9">
        <f t="shared" si="12"/>
        <v>0</v>
      </c>
      <c r="L58" s="9">
        <f t="shared" si="13"/>
        <v>0</v>
      </c>
      <c r="M58" s="9">
        <f t="shared" si="14"/>
        <v>0</v>
      </c>
      <c r="O58" s="9">
        <f>[3]投放设计!DJ60</f>
        <v>0</v>
      </c>
      <c r="P58" s="9">
        <f>[3]投放设计!DK60</f>
        <v>0</v>
      </c>
      <c r="Q58" s="9">
        <f>[3]投放设计!DL60</f>
        <v>0</v>
      </c>
      <c r="R58" s="9">
        <f>[3]投放设计!DM60</f>
        <v>0</v>
      </c>
      <c r="S58" s="9">
        <f>[3]投放设计!DN60</f>
        <v>0</v>
      </c>
      <c r="T58" s="9">
        <f t="shared" si="15"/>
        <v>0</v>
      </c>
      <c r="U58" s="9">
        <f t="shared" si="6"/>
        <v>0</v>
      </c>
      <c r="V58" s="9">
        <f t="shared" si="7"/>
        <v>0</v>
      </c>
      <c r="W58" s="9">
        <f t="shared" si="8"/>
        <v>0</v>
      </c>
      <c r="X58" s="9">
        <f t="shared" si="9"/>
        <v>0</v>
      </c>
    </row>
    <row r="59" spans="3:24" x14ac:dyDescent="0.15">
      <c r="C59" s="9">
        <v>54</v>
      </c>
      <c r="D59" s="9">
        <f>[2]副本直接奖励!DV58</f>
        <v>0</v>
      </c>
      <c r="E59" s="9">
        <f>[2]副本直接奖励!DW58</f>
        <v>0</v>
      </c>
      <c r="F59" s="9">
        <f>[2]副本直接奖励!DX58</f>
        <v>0</v>
      </c>
      <c r="G59" s="9">
        <f>[2]副本直接奖励!DY58</f>
        <v>0</v>
      </c>
      <c r="H59" s="9">
        <f>[2]副本直接奖励!DZ58</f>
        <v>0</v>
      </c>
      <c r="I59" s="9">
        <f t="shared" si="10"/>
        <v>0</v>
      </c>
      <c r="J59" s="9">
        <f t="shared" si="11"/>
        <v>0</v>
      </c>
      <c r="K59" s="9">
        <f t="shared" si="12"/>
        <v>0</v>
      </c>
      <c r="L59" s="9">
        <f t="shared" si="13"/>
        <v>0</v>
      </c>
      <c r="M59" s="9">
        <f t="shared" si="14"/>
        <v>0</v>
      </c>
      <c r="O59" s="9">
        <f>[3]投放设计!DJ61</f>
        <v>0</v>
      </c>
      <c r="P59" s="9">
        <f>[3]投放设计!DK61</f>
        <v>0</v>
      </c>
      <c r="Q59" s="9">
        <f>[3]投放设计!DL61</f>
        <v>0</v>
      </c>
      <c r="R59" s="9">
        <f>[3]投放设计!DM61</f>
        <v>0</v>
      </c>
      <c r="S59" s="9">
        <f>[3]投放设计!DN61</f>
        <v>0</v>
      </c>
      <c r="T59" s="9">
        <f t="shared" si="15"/>
        <v>0</v>
      </c>
      <c r="U59" s="9">
        <f t="shared" si="6"/>
        <v>0</v>
      </c>
      <c r="V59" s="9">
        <f t="shared" si="7"/>
        <v>0</v>
      </c>
      <c r="W59" s="9">
        <f t="shared" si="8"/>
        <v>0</v>
      </c>
      <c r="X59" s="9">
        <f t="shared" si="9"/>
        <v>0</v>
      </c>
    </row>
    <row r="60" spans="3:24" x14ac:dyDescent="0.15">
      <c r="C60" s="9">
        <v>55</v>
      </c>
      <c r="D60" s="9">
        <f>[2]副本直接奖励!DV59</f>
        <v>0</v>
      </c>
      <c r="E60" s="9">
        <f>[2]副本直接奖励!DW59</f>
        <v>0</v>
      </c>
      <c r="F60" s="9">
        <f>[2]副本直接奖励!DX59</f>
        <v>0</v>
      </c>
      <c r="G60" s="9">
        <f>[2]副本直接奖励!DY59</f>
        <v>0</v>
      </c>
      <c r="H60" s="9">
        <f>[2]副本直接奖励!DZ59</f>
        <v>0</v>
      </c>
      <c r="I60" s="9">
        <f t="shared" si="10"/>
        <v>0</v>
      </c>
      <c r="J60" s="9">
        <f t="shared" si="11"/>
        <v>0</v>
      </c>
      <c r="K60" s="9">
        <f t="shared" si="12"/>
        <v>0</v>
      </c>
      <c r="L60" s="9">
        <f t="shared" si="13"/>
        <v>0</v>
      </c>
      <c r="M60" s="9">
        <f t="shared" si="14"/>
        <v>0</v>
      </c>
      <c r="O60" s="9">
        <f>[3]投放设计!DJ62</f>
        <v>0</v>
      </c>
      <c r="P60" s="9">
        <f>[3]投放设计!DK62</f>
        <v>0</v>
      </c>
      <c r="Q60" s="9">
        <f>[3]投放设计!DL62</f>
        <v>0</v>
      </c>
      <c r="R60" s="9">
        <f>[3]投放设计!DM62</f>
        <v>0</v>
      </c>
      <c r="S60" s="9">
        <f>[3]投放设计!DN62</f>
        <v>0</v>
      </c>
      <c r="T60" s="9">
        <f t="shared" si="15"/>
        <v>0</v>
      </c>
      <c r="U60" s="9">
        <f t="shared" si="6"/>
        <v>0</v>
      </c>
      <c r="V60" s="9">
        <f t="shared" si="7"/>
        <v>0</v>
      </c>
      <c r="W60" s="9">
        <f t="shared" si="8"/>
        <v>0</v>
      </c>
      <c r="X60" s="9">
        <f t="shared" si="9"/>
        <v>0</v>
      </c>
    </row>
    <row r="61" spans="3:24" x14ac:dyDescent="0.15">
      <c r="C61" s="9">
        <v>56</v>
      </c>
      <c r="D61" s="9">
        <f>[2]副本直接奖励!DV60</f>
        <v>0</v>
      </c>
      <c r="E61" s="9">
        <f>[2]副本直接奖励!DW60</f>
        <v>0</v>
      </c>
      <c r="F61" s="9">
        <f>[2]副本直接奖励!DX60</f>
        <v>0</v>
      </c>
      <c r="G61" s="9">
        <f>[2]副本直接奖励!DY60</f>
        <v>0</v>
      </c>
      <c r="H61" s="9">
        <f>[2]副本直接奖励!DZ60</f>
        <v>0</v>
      </c>
      <c r="I61" s="9">
        <f t="shared" si="10"/>
        <v>0</v>
      </c>
      <c r="J61" s="9">
        <f t="shared" si="11"/>
        <v>0</v>
      </c>
      <c r="K61" s="9">
        <f t="shared" si="12"/>
        <v>0</v>
      </c>
      <c r="L61" s="9">
        <f t="shared" si="13"/>
        <v>0</v>
      </c>
      <c r="M61" s="9">
        <f t="shared" si="14"/>
        <v>0</v>
      </c>
      <c r="O61" s="9">
        <f>[3]投放设计!DJ63</f>
        <v>0</v>
      </c>
      <c r="P61" s="9">
        <f>[3]投放设计!DK63</f>
        <v>0</v>
      </c>
      <c r="Q61" s="9">
        <f>[3]投放设计!DL63</f>
        <v>0</v>
      </c>
      <c r="R61" s="9">
        <f>[3]投放设计!DM63</f>
        <v>0</v>
      </c>
      <c r="S61" s="9">
        <f>[3]投放设计!DN63</f>
        <v>0</v>
      </c>
      <c r="T61" s="9">
        <f t="shared" si="15"/>
        <v>0</v>
      </c>
      <c r="U61" s="9">
        <f t="shared" si="6"/>
        <v>0</v>
      </c>
      <c r="V61" s="9">
        <f t="shared" si="7"/>
        <v>0</v>
      </c>
      <c r="W61" s="9">
        <f t="shared" si="8"/>
        <v>0</v>
      </c>
      <c r="X61" s="9">
        <f t="shared" si="9"/>
        <v>0</v>
      </c>
    </row>
    <row r="62" spans="3:24" x14ac:dyDescent="0.15">
      <c r="C62" s="9">
        <v>57</v>
      </c>
      <c r="D62" s="9">
        <f>[2]副本直接奖励!DV61</f>
        <v>0</v>
      </c>
      <c r="E62" s="9">
        <f>[2]副本直接奖励!DW61</f>
        <v>0</v>
      </c>
      <c r="F62" s="9">
        <f>[2]副本直接奖励!DX61</f>
        <v>0</v>
      </c>
      <c r="G62" s="9">
        <f>[2]副本直接奖励!DY61</f>
        <v>0</v>
      </c>
      <c r="H62" s="9">
        <f>[2]副本直接奖励!DZ61</f>
        <v>0</v>
      </c>
      <c r="I62" s="9">
        <f t="shared" si="10"/>
        <v>0</v>
      </c>
      <c r="J62" s="9">
        <f t="shared" si="11"/>
        <v>0</v>
      </c>
      <c r="K62" s="9">
        <f t="shared" si="12"/>
        <v>0</v>
      </c>
      <c r="L62" s="9">
        <f t="shared" si="13"/>
        <v>0</v>
      </c>
      <c r="M62" s="9">
        <f t="shared" si="14"/>
        <v>0</v>
      </c>
      <c r="O62" s="9">
        <f>[3]投放设计!DJ64</f>
        <v>0</v>
      </c>
      <c r="P62" s="9">
        <f>[3]投放设计!DK64</f>
        <v>0</v>
      </c>
      <c r="Q62" s="9">
        <f>[3]投放设计!DL64</f>
        <v>0</v>
      </c>
      <c r="R62" s="9">
        <f>[3]投放设计!DM64</f>
        <v>0</v>
      </c>
      <c r="S62" s="9">
        <f>[3]投放设计!DN64</f>
        <v>0</v>
      </c>
      <c r="T62" s="9">
        <f t="shared" si="15"/>
        <v>0</v>
      </c>
      <c r="U62" s="9">
        <f t="shared" si="6"/>
        <v>0</v>
      </c>
      <c r="V62" s="9">
        <f t="shared" si="7"/>
        <v>0</v>
      </c>
      <c r="W62" s="9">
        <f t="shared" si="8"/>
        <v>0</v>
      </c>
      <c r="X62" s="9">
        <f t="shared" si="9"/>
        <v>0</v>
      </c>
    </row>
    <row r="63" spans="3:24" x14ac:dyDescent="0.15">
      <c r="C63" s="9">
        <v>58</v>
      </c>
      <c r="D63" s="9">
        <f>[2]副本直接奖励!DV62</f>
        <v>0</v>
      </c>
      <c r="E63" s="9">
        <f>[2]副本直接奖励!DW62</f>
        <v>0</v>
      </c>
      <c r="F63" s="9">
        <f>[2]副本直接奖励!DX62</f>
        <v>0</v>
      </c>
      <c r="G63" s="9">
        <f>[2]副本直接奖励!DY62</f>
        <v>0</v>
      </c>
      <c r="H63" s="9">
        <f>[2]副本直接奖励!DZ62</f>
        <v>0</v>
      </c>
      <c r="I63" s="9">
        <f t="shared" si="10"/>
        <v>0</v>
      </c>
      <c r="J63" s="9">
        <f t="shared" si="11"/>
        <v>0</v>
      </c>
      <c r="K63" s="9">
        <f t="shared" si="12"/>
        <v>0</v>
      </c>
      <c r="L63" s="9">
        <f t="shared" si="13"/>
        <v>0</v>
      </c>
      <c r="M63" s="9">
        <f t="shared" si="14"/>
        <v>0</v>
      </c>
      <c r="O63" s="9">
        <f>[3]投放设计!DJ65</f>
        <v>0</v>
      </c>
      <c r="P63" s="9">
        <f>[3]投放设计!DK65</f>
        <v>0</v>
      </c>
      <c r="Q63" s="9">
        <f>[3]投放设计!DL65</f>
        <v>0</v>
      </c>
      <c r="R63" s="9">
        <f>[3]投放设计!DM65</f>
        <v>0</v>
      </c>
      <c r="S63" s="9">
        <f>[3]投放设计!DN65</f>
        <v>0</v>
      </c>
      <c r="T63" s="9">
        <f t="shared" si="15"/>
        <v>0</v>
      </c>
      <c r="U63" s="9">
        <f t="shared" si="6"/>
        <v>0</v>
      </c>
      <c r="V63" s="9">
        <f t="shared" si="7"/>
        <v>0</v>
      </c>
      <c r="W63" s="9">
        <f t="shared" si="8"/>
        <v>0</v>
      </c>
      <c r="X63" s="9">
        <f t="shared" si="9"/>
        <v>0</v>
      </c>
    </row>
    <row r="64" spans="3:24" x14ac:dyDescent="0.15">
      <c r="C64" s="9">
        <v>59</v>
      </c>
      <c r="D64" s="9">
        <f>[2]副本直接奖励!DV63</f>
        <v>0</v>
      </c>
      <c r="E64" s="9">
        <f>[2]副本直接奖励!DW63</f>
        <v>0</v>
      </c>
      <c r="F64" s="9">
        <f>[2]副本直接奖励!DX63</f>
        <v>0</v>
      </c>
      <c r="G64" s="9">
        <f>[2]副本直接奖励!DY63</f>
        <v>0</v>
      </c>
      <c r="H64" s="9">
        <f>[2]副本直接奖励!DZ63</f>
        <v>0</v>
      </c>
      <c r="I64" s="9">
        <f t="shared" si="10"/>
        <v>0</v>
      </c>
      <c r="J64" s="9">
        <f t="shared" si="11"/>
        <v>0</v>
      </c>
      <c r="K64" s="9">
        <f t="shared" si="12"/>
        <v>0</v>
      </c>
      <c r="L64" s="9">
        <f t="shared" si="13"/>
        <v>0</v>
      </c>
      <c r="M64" s="9">
        <f t="shared" si="14"/>
        <v>0</v>
      </c>
      <c r="O64" s="9">
        <f>[3]投放设计!DJ66</f>
        <v>0</v>
      </c>
      <c r="P64" s="9">
        <f>[3]投放设计!DK66</f>
        <v>0</v>
      </c>
      <c r="Q64" s="9">
        <f>[3]投放设计!DL66</f>
        <v>0</v>
      </c>
      <c r="R64" s="9">
        <f>[3]投放设计!DM66</f>
        <v>0</v>
      </c>
      <c r="S64" s="9">
        <f>[3]投放设计!DN66</f>
        <v>0</v>
      </c>
      <c r="T64" s="9">
        <f t="shared" si="15"/>
        <v>0</v>
      </c>
      <c r="U64" s="9">
        <f t="shared" si="6"/>
        <v>0</v>
      </c>
      <c r="V64" s="9">
        <f t="shared" si="7"/>
        <v>0</v>
      </c>
      <c r="W64" s="9">
        <f t="shared" si="8"/>
        <v>0</v>
      </c>
      <c r="X64" s="9">
        <f t="shared" si="9"/>
        <v>0</v>
      </c>
    </row>
    <row r="65" spans="3:24" x14ac:dyDescent="0.15">
      <c r="C65" s="9">
        <v>60</v>
      </c>
      <c r="D65" s="9">
        <f>[2]副本直接奖励!DV64</f>
        <v>0</v>
      </c>
      <c r="E65" s="9">
        <f>[2]副本直接奖励!DW64</f>
        <v>0</v>
      </c>
      <c r="F65" s="9">
        <f>[2]副本直接奖励!DX64</f>
        <v>0</v>
      </c>
      <c r="G65" s="9">
        <f>[2]副本直接奖励!DY64</f>
        <v>0</v>
      </c>
      <c r="H65" s="9">
        <f>[2]副本直接奖励!DZ64</f>
        <v>0</v>
      </c>
      <c r="I65" s="9">
        <f t="shared" si="10"/>
        <v>0</v>
      </c>
      <c r="J65" s="9">
        <f t="shared" si="11"/>
        <v>0</v>
      </c>
      <c r="K65" s="9">
        <f t="shared" si="12"/>
        <v>0</v>
      </c>
      <c r="L65" s="9">
        <f t="shared" si="13"/>
        <v>0</v>
      </c>
      <c r="M65" s="9">
        <f t="shared" si="14"/>
        <v>0</v>
      </c>
      <c r="O65" s="9">
        <f>[3]投放设计!DJ67</f>
        <v>0</v>
      </c>
      <c r="P65" s="9">
        <f>[3]投放设计!DK67</f>
        <v>0</v>
      </c>
      <c r="Q65" s="9">
        <f>[3]投放设计!DL67</f>
        <v>0</v>
      </c>
      <c r="R65" s="9">
        <f>[3]投放设计!DM67</f>
        <v>0</v>
      </c>
      <c r="S65" s="9">
        <f>[3]投放设计!DN67</f>
        <v>0</v>
      </c>
      <c r="T65" s="9">
        <f t="shared" si="15"/>
        <v>0</v>
      </c>
      <c r="U65" s="9">
        <f t="shared" si="6"/>
        <v>0</v>
      </c>
      <c r="V65" s="9">
        <f t="shared" si="7"/>
        <v>0</v>
      </c>
      <c r="W65" s="9">
        <f t="shared" si="8"/>
        <v>0</v>
      </c>
      <c r="X65" s="9">
        <f t="shared" si="9"/>
        <v>0</v>
      </c>
    </row>
    <row r="66" spans="3:24" x14ac:dyDescent="0.15">
      <c r="C66" s="9">
        <v>61</v>
      </c>
      <c r="D66" s="9">
        <f>[2]副本直接奖励!DV65</f>
        <v>0</v>
      </c>
      <c r="E66" s="9">
        <f>[2]副本直接奖励!DW65</f>
        <v>0</v>
      </c>
      <c r="F66" s="9">
        <f>[2]副本直接奖励!DX65</f>
        <v>0</v>
      </c>
      <c r="G66" s="9">
        <f>[2]副本直接奖励!DY65</f>
        <v>0</v>
      </c>
      <c r="H66" s="9">
        <f>[2]副本直接奖励!DZ65</f>
        <v>0</v>
      </c>
      <c r="I66" s="9">
        <f t="shared" si="10"/>
        <v>0</v>
      </c>
      <c r="J66" s="9">
        <f t="shared" si="11"/>
        <v>0</v>
      </c>
      <c r="K66" s="9">
        <f t="shared" si="12"/>
        <v>0</v>
      </c>
      <c r="L66" s="9">
        <f t="shared" si="13"/>
        <v>0</v>
      </c>
      <c r="M66" s="9">
        <f t="shared" si="14"/>
        <v>0</v>
      </c>
      <c r="O66" s="9">
        <f>[3]投放设计!DJ68</f>
        <v>0</v>
      </c>
      <c r="P66" s="9">
        <f>[3]投放设计!DK68</f>
        <v>0</v>
      </c>
      <c r="Q66" s="9">
        <f>[3]投放设计!DL68</f>
        <v>0</v>
      </c>
      <c r="R66" s="9">
        <f>[3]投放设计!DM68</f>
        <v>0</v>
      </c>
      <c r="S66" s="9">
        <f>[3]投放设计!DN68</f>
        <v>0</v>
      </c>
      <c r="T66" s="9">
        <f t="shared" si="15"/>
        <v>0</v>
      </c>
      <c r="U66" s="9">
        <f t="shared" si="6"/>
        <v>0</v>
      </c>
      <c r="V66" s="9">
        <f t="shared" si="7"/>
        <v>0</v>
      </c>
      <c r="W66" s="9">
        <f t="shared" si="8"/>
        <v>0</v>
      </c>
      <c r="X66" s="9">
        <f t="shared" si="9"/>
        <v>0</v>
      </c>
    </row>
    <row r="67" spans="3:24" x14ac:dyDescent="0.15">
      <c r="C67" s="9">
        <v>62</v>
      </c>
      <c r="D67" s="9">
        <f>[2]副本直接奖励!DV66</f>
        <v>0</v>
      </c>
      <c r="E67" s="9">
        <f>[2]副本直接奖励!DW66</f>
        <v>0</v>
      </c>
      <c r="F67" s="9">
        <f>[2]副本直接奖励!DX66</f>
        <v>0</v>
      </c>
      <c r="G67" s="9">
        <f>[2]副本直接奖励!DY66</f>
        <v>0</v>
      </c>
      <c r="H67" s="9">
        <f>[2]副本直接奖励!DZ66</f>
        <v>0</v>
      </c>
      <c r="I67" s="9">
        <f t="shared" si="10"/>
        <v>0</v>
      </c>
      <c r="J67" s="9">
        <f t="shared" si="11"/>
        <v>0</v>
      </c>
      <c r="K67" s="9">
        <f t="shared" si="12"/>
        <v>0</v>
      </c>
      <c r="L67" s="9">
        <f t="shared" si="13"/>
        <v>0</v>
      </c>
      <c r="M67" s="9">
        <f t="shared" si="14"/>
        <v>0</v>
      </c>
      <c r="O67" s="9">
        <f>[3]投放设计!DJ69</f>
        <v>0</v>
      </c>
      <c r="P67" s="9">
        <f>[3]投放设计!DK69</f>
        <v>0</v>
      </c>
      <c r="Q67" s="9">
        <f>[3]投放设计!DL69</f>
        <v>0</v>
      </c>
      <c r="R67" s="9">
        <f>[3]投放设计!DM69</f>
        <v>0</v>
      </c>
      <c r="S67" s="9">
        <f>[3]投放设计!DN69</f>
        <v>0</v>
      </c>
      <c r="T67" s="9">
        <f t="shared" si="15"/>
        <v>0</v>
      </c>
      <c r="U67" s="9">
        <f t="shared" si="6"/>
        <v>0</v>
      </c>
      <c r="V67" s="9">
        <f t="shared" si="7"/>
        <v>0</v>
      </c>
      <c r="W67" s="9">
        <f t="shared" si="8"/>
        <v>0</v>
      </c>
      <c r="X67" s="9">
        <f t="shared" si="9"/>
        <v>0</v>
      </c>
    </row>
    <row r="68" spans="3:24" x14ac:dyDescent="0.15">
      <c r="C68" s="9">
        <v>63</v>
      </c>
      <c r="D68" s="9">
        <f>[2]副本直接奖励!DV67</f>
        <v>0</v>
      </c>
      <c r="E68" s="9">
        <f>[2]副本直接奖励!DW67</f>
        <v>0</v>
      </c>
      <c r="F68" s="9">
        <f>[2]副本直接奖励!DX67</f>
        <v>0</v>
      </c>
      <c r="G68" s="9">
        <f>[2]副本直接奖励!DY67</f>
        <v>0</v>
      </c>
      <c r="H68" s="9">
        <f>[2]副本直接奖励!DZ67</f>
        <v>0</v>
      </c>
      <c r="I68" s="9">
        <f t="shared" si="10"/>
        <v>0</v>
      </c>
      <c r="J68" s="9">
        <f t="shared" si="11"/>
        <v>0</v>
      </c>
      <c r="K68" s="9">
        <f t="shared" si="12"/>
        <v>0</v>
      </c>
      <c r="L68" s="9">
        <f t="shared" si="13"/>
        <v>0</v>
      </c>
      <c r="M68" s="9">
        <f t="shared" si="14"/>
        <v>0</v>
      </c>
      <c r="O68" s="9">
        <f>[3]投放设计!DJ70</f>
        <v>0</v>
      </c>
      <c r="P68" s="9">
        <f>[3]投放设计!DK70</f>
        <v>0</v>
      </c>
      <c r="Q68" s="9">
        <f>[3]投放设计!DL70</f>
        <v>0</v>
      </c>
      <c r="R68" s="9">
        <f>[3]投放设计!DM70</f>
        <v>0</v>
      </c>
      <c r="S68" s="9">
        <f>[3]投放设计!DN70</f>
        <v>0</v>
      </c>
      <c r="T68" s="9">
        <f t="shared" si="15"/>
        <v>0</v>
      </c>
      <c r="U68" s="9">
        <f t="shared" si="6"/>
        <v>0</v>
      </c>
      <c r="V68" s="9">
        <f t="shared" si="7"/>
        <v>0</v>
      </c>
      <c r="W68" s="9">
        <f t="shared" si="8"/>
        <v>0</v>
      </c>
      <c r="X68" s="9">
        <f t="shared" si="9"/>
        <v>0</v>
      </c>
    </row>
    <row r="69" spans="3:24" x14ac:dyDescent="0.15">
      <c r="C69" s="9">
        <v>64</v>
      </c>
      <c r="D69" s="9">
        <f>[2]副本直接奖励!DV68</f>
        <v>0</v>
      </c>
      <c r="E69" s="9">
        <f>[2]副本直接奖励!DW68</f>
        <v>0</v>
      </c>
      <c r="F69" s="9">
        <f>[2]副本直接奖励!DX68</f>
        <v>0</v>
      </c>
      <c r="G69" s="9">
        <f>[2]副本直接奖励!DY68</f>
        <v>0</v>
      </c>
      <c r="H69" s="9">
        <f>[2]副本直接奖励!DZ68</f>
        <v>0</v>
      </c>
      <c r="I69" s="9">
        <f t="shared" si="10"/>
        <v>0</v>
      </c>
      <c r="J69" s="9">
        <f t="shared" si="11"/>
        <v>0</v>
      </c>
      <c r="K69" s="9">
        <f t="shared" si="12"/>
        <v>0</v>
      </c>
      <c r="L69" s="9">
        <f t="shared" si="13"/>
        <v>0</v>
      </c>
      <c r="M69" s="9">
        <f t="shared" si="14"/>
        <v>0</v>
      </c>
      <c r="O69" s="9">
        <f>[3]投放设计!DJ71</f>
        <v>0</v>
      </c>
      <c r="P69" s="9">
        <f>[3]投放设计!DK71</f>
        <v>0</v>
      </c>
      <c r="Q69" s="9">
        <f>[3]投放设计!DL71</f>
        <v>0</v>
      </c>
      <c r="R69" s="9">
        <f>[3]投放设计!DM71</f>
        <v>0</v>
      </c>
      <c r="S69" s="9">
        <f>[3]投放设计!DN71</f>
        <v>0</v>
      </c>
      <c r="T69" s="9">
        <f t="shared" si="15"/>
        <v>0</v>
      </c>
      <c r="U69" s="9">
        <f t="shared" si="6"/>
        <v>0</v>
      </c>
      <c r="V69" s="9">
        <f t="shared" si="7"/>
        <v>0</v>
      </c>
      <c r="W69" s="9">
        <f t="shared" si="8"/>
        <v>0</v>
      </c>
      <c r="X69" s="9">
        <f t="shared" si="9"/>
        <v>0</v>
      </c>
    </row>
    <row r="70" spans="3:24" x14ac:dyDescent="0.15">
      <c r="C70" s="9">
        <v>65</v>
      </c>
      <c r="D70" s="9">
        <f>[2]副本直接奖励!DV69</f>
        <v>0</v>
      </c>
      <c r="E70" s="9">
        <f>[2]副本直接奖励!DW69</f>
        <v>0</v>
      </c>
      <c r="F70" s="9">
        <f>[2]副本直接奖励!DX69</f>
        <v>0</v>
      </c>
      <c r="G70" s="9">
        <f>[2]副本直接奖励!DY69</f>
        <v>0</v>
      </c>
      <c r="H70" s="9">
        <f>[2]副本直接奖励!DZ69</f>
        <v>0</v>
      </c>
      <c r="I70" s="9">
        <f t="shared" si="10"/>
        <v>0</v>
      </c>
      <c r="J70" s="9">
        <f t="shared" si="11"/>
        <v>0</v>
      </c>
      <c r="K70" s="9">
        <f t="shared" si="12"/>
        <v>0</v>
      </c>
      <c r="L70" s="9">
        <f t="shared" si="13"/>
        <v>0</v>
      </c>
      <c r="M70" s="9">
        <f t="shared" si="14"/>
        <v>0</v>
      </c>
      <c r="O70" s="9">
        <f>[3]投放设计!DJ72</f>
        <v>0</v>
      </c>
      <c r="P70" s="9">
        <f>[3]投放设计!DK72</f>
        <v>0</v>
      </c>
      <c r="Q70" s="9">
        <f>[3]投放设计!DL72</f>
        <v>0</v>
      </c>
      <c r="R70" s="9">
        <f>[3]投放设计!DM72</f>
        <v>0</v>
      </c>
      <c r="S70" s="9">
        <f>[3]投放设计!DN72</f>
        <v>0</v>
      </c>
      <c r="T70" s="9">
        <f t="shared" si="15"/>
        <v>0</v>
      </c>
      <c r="U70" s="9">
        <f t="shared" si="6"/>
        <v>0</v>
      </c>
      <c r="V70" s="9">
        <f t="shared" si="7"/>
        <v>0</v>
      </c>
      <c r="W70" s="9">
        <f t="shared" si="8"/>
        <v>0</v>
      </c>
      <c r="X70" s="9">
        <f t="shared" si="9"/>
        <v>0</v>
      </c>
    </row>
    <row r="71" spans="3:24" x14ac:dyDescent="0.15">
      <c r="C71" s="9">
        <v>66</v>
      </c>
      <c r="D71" s="9">
        <f>[2]副本直接奖励!DV70</f>
        <v>0</v>
      </c>
      <c r="E71" s="9">
        <f>[2]副本直接奖励!DW70</f>
        <v>0</v>
      </c>
      <c r="F71" s="9">
        <f>[2]副本直接奖励!DX70</f>
        <v>0</v>
      </c>
      <c r="G71" s="9">
        <f>[2]副本直接奖励!DY70</f>
        <v>0</v>
      </c>
      <c r="H71" s="9">
        <f>[2]副本直接奖励!DZ70</f>
        <v>0</v>
      </c>
      <c r="I71" s="9">
        <f t="shared" si="10"/>
        <v>0</v>
      </c>
      <c r="J71" s="9">
        <f t="shared" si="11"/>
        <v>0</v>
      </c>
      <c r="K71" s="9">
        <f t="shared" si="12"/>
        <v>0</v>
      </c>
      <c r="L71" s="9">
        <f t="shared" si="13"/>
        <v>0</v>
      </c>
      <c r="M71" s="9">
        <f t="shared" si="14"/>
        <v>0</v>
      </c>
      <c r="O71" s="9">
        <f>[3]投放设计!DJ73</f>
        <v>0</v>
      </c>
      <c r="P71" s="9">
        <f>[3]投放设计!DK73</f>
        <v>0</v>
      </c>
      <c r="Q71" s="9">
        <f>[3]投放设计!DL73</f>
        <v>0</v>
      </c>
      <c r="R71" s="9">
        <f>[3]投放设计!DM73</f>
        <v>0</v>
      </c>
      <c r="S71" s="9">
        <f>[3]投放设计!DN73</f>
        <v>0</v>
      </c>
      <c r="T71" s="9">
        <f t="shared" si="15"/>
        <v>0</v>
      </c>
      <c r="U71" s="9">
        <f t="shared" ref="U71:U105" si="16">P71-P70</f>
        <v>0</v>
      </c>
      <c r="V71" s="9">
        <f t="shared" ref="V71:V105" si="17">Q71-Q70</f>
        <v>0</v>
      </c>
      <c r="W71" s="9">
        <f t="shared" ref="W71:W105" si="18">R71-R70</f>
        <v>0</v>
      </c>
      <c r="X71" s="9">
        <f t="shared" ref="X71:X105" si="19">S71-S70</f>
        <v>0</v>
      </c>
    </row>
    <row r="72" spans="3:24" x14ac:dyDescent="0.15">
      <c r="C72" s="9">
        <v>67</v>
      </c>
      <c r="D72" s="9">
        <f>[2]副本直接奖励!DV71</f>
        <v>0</v>
      </c>
      <c r="E72" s="9">
        <f>[2]副本直接奖励!DW71</f>
        <v>0</v>
      </c>
      <c r="F72" s="9">
        <f>[2]副本直接奖励!DX71</f>
        <v>0</v>
      </c>
      <c r="G72" s="9">
        <f>[2]副本直接奖励!DY71</f>
        <v>0</v>
      </c>
      <c r="H72" s="9">
        <f>[2]副本直接奖励!DZ71</f>
        <v>0</v>
      </c>
      <c r="I72" s="9">
        <f t="shared" ref="I72:I105" si="20">D72-D71</f>
        <v>0</v>
      </c>
      <c r="J72" s="9">
        <f t="shared" ref="J72:J105" si="21">E72-E71</f>
        <v>0</v>
      </c>
      <c r="K72" s="9">
        <f t="shared" ref="K72:K105" si="22">F72-F71</f>
        <v>0</v>
      </c>
      <c r="L72" s="9">
        <f t="shared" ref="L72:L105" si="23">G72-G71</f>
        <v>0</v>
      </c>
      <c r="M72" s="9">
        <f t="shared" ref="M72:M105" si="24">H72-H71</f>
        <v>0</v>
      </c>
      <c r="O72" s="9">
        <f>[3]投放设计!DJ74</f>
        <v>0</v>
      </c>
      <c r="P72" s="9">
        <f>[3]投放设计!DK74</f>
        <v>0</v>
      </c>
      <c r="Q72" s="9">
        <f>[3]投放设计!DL74</f>
        <v>0</v>
      </c>
      <c r="R72" s="9">
        <f>[3]投放设计!DM74</f>
        <v>0</v>
      </c>
      <c r="S72" s="9">
        <f>[3]投放设计!DN74</f>
        <v>0</v>
      </c>
      <c r="T72" s="9">
        <f t="shared" ref="T72:T105" si="25">O72-O71</f>
        <v>0</v>
      </c>
      <c r="U72" s="9">
        <f t="shared" si="16"/>
        <v>0</v>
      </c>
      <c r="V72" s="9">
        <f t="shared" si="17"/>
        <v>0</v>
      </c>
      <c r="W72" s="9">
        <f t="shared" si="18"/>
        <v>0</v>
      </c>
      <c r="X72" s="9">
        <f t="shared" si="19"/>
        <v>0</v>
      </c>
    </row>
    <row r="73" spans="3:24" x14ac:dyDescent="0.15">
      <c r="C73" s="9">
        <v>68</v>
      </c>
      <c r="D73" s="9">
        <f>[2]副本直接奖励!DV72</f>
        <v>0</v>
      </c>
      <c r="E73" s="9">
        <f>[2]副本直接奖励!DW72</f>
        <v>0</v>
      </c>
      <c r="F73" s="9">
        <f>[2]副本直接奖励!DX72</f>
        <v>0</v>
      </c>
      <c r="G73" s="9">
        <f>[2]副本直接奖励!DY72</f>
        <v>0</v>
      </c>
      <c r="H73" s="9">
        <f>[2]副本直接奖励!DZ72</f>
        <v>0</v>
      </c>
      <c r="I73" s="9">
        <f t="shared" si="20"/>
        <v>0</v>
      </c>
      <c r="J73" s="9">
        <f t="shared" si="21"/>
        <v>0</v>
      </c>
      <c r="K73" s="9">
        <f t="shared" si="22"/>
        <v>0</v>
      </c>
      <c r="L73" s="9">
        <f t="shared" si="23"/>
        <v>0</v>
      </c>
      <c r="M73" s="9">
        <f t="shared" si="24"/>
        <v>0</v>
      </c>
      <c r="O73" s="9">
        <f>[3]投放设计!DJ75</f>
        <v>0</v>
      </c>
      <c r="P73" s="9">
        <f>[3]投放设计!DK75</f>
        <v>0</v>
      </c>
      <c r="Q73" s="9">
        <f>[3]投放设计!DL75</f>
        <v>0</v>
      </c>
      <c r="R73" s="9">
        <f>[3]投放设计!DM75</f>
        <v>0</v>
      </c>
      <c r="S73" s="9">
        <f>[3]投放设计!DN75</f>
        <v>0</v>
      </c>
      <c r="T73" s="9">
        <f t="shared" si="25"/>
        <v>0</v>
      </c>
      <c r="U73" s="9">
        <f t="shared" si="16"/>
        <v>0</v>
      </c>
      <c r="V73" s="9">
        <f t="shared" si="17"/>
        <v>0</v>
      </c>
      <c r="W73" s="9">
        <f t="shared" si="18"/>
        <v>0</v>
      </c>
      <c r="X73" s="9">
        <f t="shared" si="19"/>
        <v>0</v>
      </c>
    </row>
    <row r="74" spans="3:24" x14ac:dyDescent="0.15">
      <c r="C74" s="9">
        <v>69</v>
      </c>
      <c r="D74" s="9">
        <f>[2]副本直接奖励!DV73</f>
        <v>0</v>
      </c>
      <c r="E74" s="9">
        <f>[2]副本直接奖励!DW73</f>
        <v>0</v>
      </c>
      <c r="F74" s="9">
        <f>[2]副本直接奖励!DX73</f>
        <v>0</v>
      </c>
      <c r="G74" s="9">
        <f>[2]副本直接奖励!DY73</f>
        <v>0</v>
      </c>
      <c r="H74" s="9">
        <f>[2]副本直接奖励!DZ73</f>
        <v>0</v>
      </c>
      <c r="I74" s="9">
        <f t="shared" si="20"/>
        <v>0</v>
      </c>
      <c r="J74" s="9">
        <f t="shared" si="21"/>
        <v>0</v>
      </c>
      <c r="K74" s="9">
        <f t="shared" si="22"/>
        <v>0</v>
      </c>
      <c r="L74" s="9">
        <f t="shared" si="23"/>
        <v>0</v>
      </c>
      <c r="M74" s="9">
        <f t="shared" si="24"/>
        <v>0</v>
      </c>
      <c r="O74" s="9">
        <f>[3]投放设计!DJ76</f>
        <v>0</v>
      </c>
      <c r="P74" s="9">
        <f>[3]投放设计!DK76</f>
        <v>0</v>
      </c>
      <c r="Q74" s="9">
        <f>[3]投放设计!DL76</f>
        <v>0</v>
      </c>
      <c r="R74" s="9">
        <f>[3]投放设计!DM76</f>
        <v>0</v>
      </c>
      <c r="S74" s="9">
        <f>[3]投放设计!DN76</f>
        <v>0</v>
      </c>
      <c r="T74" s="9">
        <f t="shared" si="25"/>
        <v>0</v>
      </c>
      <c r="U74" s="9">
        <f t="shared" si="16"/>
        <v>0</v>
      </c>
      <c r="V74" s="9">
        <f t="shared" si="17"/>
        <v>0</v>
      </c>
      <c r="W74" s="9">
        <f t="shared" si="18"/>
        <v>0</v>
      </c>
      <c r="X74" s="9">
        <f t="shared" si="19"/>
        <v>0</v>
      </c>
    </row>
    <row r="75" spans="3:24" x14ac:dyDescent="0.15">
      <c r="C75" s="9">
        <v>70</v>
      </c>
      <c r="D75" s="9">
        <f>[2]副本直接奖励!DV74</f>
        <v>0</v>
      </c>
      <c r="E75" s="9">
        <f>[2]副本直接奖励!DW74</f>
        <v>0</v>
      </c>
      <c r="F75" s="9">
        <f>[2]副本直接奖励!DX74</f>
        <v>0</v>
      </c>
      <c r="G75" s="9">
        <f>[2]副本直接奖励!DY74</f>
        <v>0</v>
      </c>
      <c r="H75" s="9">
        <f>[2]副本直接奖励!DZ74</f>
        <v>0</v>
      </c>
      <c r="I75" s="9">
        <f t="shared" si="20"/>
        <v>0</v>
      </c>
      <c r="J75" s="9">
        <f t="shared" si="21"/>
        <v>0</v>
      </c>
      <c r="K75" s="9">
        <f t="shared" si="22"/>
        <v>0</v>
      </c>
      <c r="L75" s="9">
        <f t="shared" si="23"/>
        <v>0</v>
      </c>
      <c r="M75" s="9">
        <f t="shared" si="24"/>
        <v>0</v>
      </c>
      <c r="O75" s="9">
        <f>[3]投放设计!DJ77</f>
        <v>0</v>
      </c>
      <c r="P75" s="9">
        <f>[3]投放设计!DK77</f>
        <v>0</v>
      </c>
      <c r="Q75" s="9">
        <f>[3]投放设计!DL77</f>
        <v>0</v>
      </c>
      <c r="R75" s="9">
        <f>[3]投放设计!DM77</f>
        <v>0</v>
      </c>
      <c r="S75" s="9">
        <f>[3]投放设计!DN77</f>
        <v>0</v>
      </c>
      <c r="T75" s="9">
        <f t="shared" si="25"/>
        <v>0</v>
      </c>
      <c r="U75" s="9">
        <f t="shared" si="16"/>
        <v>0</v>
      </c>
      <c r="V75" s="9">
        <f t="shared" si="17"/>
        <v>0</v>
      </c>
      <c r="W75" s="9">
        <f t="shared" si="18"/>
        <v>0</v>
      </c>
      <c r="X75" s="9">
        <f t="shared" si="19"/>
        <v>0</v>
      </c>
    </row>
    <row r="76" spans="3:24" x14ac:dyDescent="0.15">
      <c r="C76" s="9">
        <v>71</v>
      </c>
      <c r="D76" s="9">
        <f>[2]副本直接奖励!DV75</f>
        <v>0</v>
      </c>
      <c r="E76" s="9">
        <f>[2]副本直接奖励!DW75</f>
        <v>0</v>
      </c>
      <c r="F76" s="9">
        <f>[2]副本直接奖励!DX75</f>
        <v>0</v>
      </c>
      <c r="G76" s="9">
        <f>[2]副本直接奖励!DY75</f>
        <v>0</v>
      </c>
      <c r="H76" s="9">
        <f>[2]副本直接奖励!DZ75</f>
        <v>0</v>
      </c>
      <c r="I76" s="9">
        <f t="shared" si="20"/>
        <v>0</v>
      </c>
      <c r="J76" s="9">
        <f t="shared" si="21"/>
        <v>0</v>
      </c>
      <c r="K76" s="9">
        <f t="shared" si="22"/>
        <v>0</v>
      </c>
      <c r="L76" s="9">
        <f t="shared" si="23"/>
        <v>0</v>
      </c>
      <c r="M76" s="9">
        <f t="shared" si="24"/>
        <v>0</v>
      </c>
      <c r="O76" s="9">
        <f>[3]投放设计!DJ78</f>
        <v>0</v>
      </c>
      <c r="P76" s="9">
        <f>[3]投放设计!DK78</f>
        <v>0</v>
      </c>
      <c r="Q76" s="9">
        <f>[3]投放设计!DL78</f>
        <v>0</v>
      </c>
      <c r="R76" s="9">
        <f>[3]投放设计!DM78</f>
        <v>0</v>
      </c>
      <c r="S76" s="9">
        <f>[3]投放设计!DN78</f>
        <v>0</v>
      </c>
      <c r="T76" s="9">
        <f t="shared" si="25"/>
        <v>0</v>
      </c>
      <c r="U76" s="9">
        <f t="shared" si="16"/>
        <v>0</v>
      </c>
      <c r="V76" s="9">
        <f t="shared" si="17"/>
        <v>0</v>
      </c>
      <c r="W76" s="9">
        <f t="shared" si="18"/>
        <v>0</v>
      </c>
      <c r="X76" s="9">
        <f t="shared" si="19"/>
        <v>0</v>
      </c>
    </row>
    <row r="77" spans="3:24" x14ac:dyDescent="0.15">
      <c r="C77" s="9">
        <v>72</v>
      </c>
      <c r="D77" s="9">
        <f>[2]副本直接奖励!DV76</f>
        <v>0</v>
      </c>
      <c r="E77" s="9">
        <f>[2]副本直接奖励!DW76</f>
        <v>0</v>
      </c>
      <c r="F77" s="9">
        <f>[2]副本直接奖励!DX76</f>
        <v>0</v>
      </c>
      <c r="G77" s="9">
        <f>[2]副本直接奖励!DY76</f>
        <v>0</v>
      </c>
      <c r="H77" s="9">
        <f>[2]副本直接奖励!DZ76</f>
        <v>0</v>
      </c>
      <c r="I77" s="9">
        <f t="shared" si="20"/>
        <v>0</v>
      </c>
      <c r="J77" s="9">
        <f t="shared" si="21"/>
        <v>0</v>
      </c>
      <c r="K77" s="9">
        <f t="shared" si="22"/>
        <v>0</v>
      </c>
      <c r="L77" s="9">
        <f t="shared" si="23"/>
        <v>0</v>
      </c>
      <c r="M77" s="9">
        <f t="shared" si="24"/>
        <v>0</v>
      </c>
      <c r="O77" s="9">
        <f>[3]投放设计!DJ79</f>
        <v>0</v>
      </c>
      <c r="P77" s="9">
        <f>[3]投放设计!DK79</f>
        <v>0</v>
      </c>
      <c r="Q77" s="9">
        <f>[3]投放设计!DL79</f>
        <v>0</v>
      </c>
      <c r="R77" s="9">
        <f>[3]投放设计!DM79</f>
        <v>0</v>
      </c>
      <c r="S77" s="9">
        <f>[3]投放设计!DN79</f>
        <v>0</v>
      </c>
      <c r="T77" s="9">
        <f t="shared" si="25"/>
        <v>0</v>
      </c>
      <c r="U77" s="9">
        <f t="shared" si="16"/>
        <v>0</v>
      </c>
      <c r="V77" s="9">
        <f t="shared" si="17"/>
        <v>0</v>
      </c>
      <c r="W77" s="9">
        <f t="shared" si="18"/>
        <v>0</v>
      </c>
      <c r="X77" s="9">
        <f t="shared" si="19"/>
        <v>0</v>
      </c>
    </row>
    <row r="78" spans="3:24" x14ac:dyDescent="0.15">
      <c r="C78" s="9">
        <v>73</v>
      </c>
      <c r="D78" s="9">
        <f>[2]副本直接奖励!DV77</f>
        <v>0</v>
      </c>
      <c r="E78" s="9">
        <f>[2]副本直接奖励!DW77</f>
        <v>0</v>
      </c>
      <c r="F78" s="9">
        <f>[2]副本直接奖励!DX77</f>
        <v>0</v>
      </c>
      <c r="G78" s="9">
        <f>[2]副本直接奖励!DY77</f>
        <v>0</v>
      </c>
      <c r="H78" s="9">
        <f>[2]副本直接奖励!DZ77</f>
        <v>0</v>
      </c>
      <c r="I78" s="9">
        <f t="shared" si="20"/>
        <v>0</v>
      </c>
      <c r="J78" s="9">
        <f t="shared" si="21"/>
        <v>0</v>
      </c>
      <c r="K78" s="9">
        <f t="shared" si="22"/>
        <v>0</v>
      </c>
      <c r="L78" s="9">
        <f t="shared" si="23"/>
        <v>0</v>
      </c>
      <c r="M78" s="9">
        <f t="shared" si="24"/>
        <v>0</v>
      </c>
      <c r="O78" s="9">
        <f>[3]投放设计!DJ80</f>
        <v>0</v>
      </c>
      <c r="P78" s="9">
        <f>[3]投放设计!DK80</f>
        <v>0</v>
      </c>
      <c r="Q78" s="9">
        <f>[3]投放设计!DL80</f>
        <v>0</v>
      </c>
      <c r="R78" s="9">
        <f>[3]投放设计!DM80</f>
        <v>0</v>
      </c>
      <c r="S78" s="9">
        <f>[3]投放设计!DN80</f>
        <v>0</v>
      </c>
      <c r="T78" s="9">
        <f t="shared" si="25"/>
        <v>0</v>
      </c>
      <c r="U78" s="9">
        <f t="shared" si="16"/>
        <v>0</v>
      </c>
      <c r="V78" s="9">
        <f t="shared" si="17"/>
        <v>0</v>
      </c>
      <c r="W78" s="9">
        <f t="shared" si="18"/>
        <v>0</v>
      </c>
      <c r="X78" s="9">
        <f t="shared" si="19"/>
        <v>0</v>
      </c>
    </row>
    <row r="79" spans="3:24" x14ac:dyDescent="0.15">
      <c r="C79" s="9">
        <v>74</v>
      </c>
      <c r="D79" s="9">
        <f>[2]副本直接奖励!DV78</f>
        <v>0</v>
      </c>
      <c r="E79" s="9">
        <f>[2]副本直接奖励!DW78</f>
        <v>0</v>
      </c>
      <c r="F79" s="9">
        <f>[2]副本直接奖励!DX78</f>
        <v>0</v>
      </c>
      <c r="G79" s="9">
        <f>[2]副本直接奖励!DY78</f>
        <v>0</v>
      </c>
      <c r="H79" s="9">
        <f>[2]副本直接奖励!DZ78</f>
        <v>0</v>
      </c>
      <c r="I79" s="9">
        <f t="shared" si="20"/>
        <v>0</v>
      </c>
      <c r="J79" s="9">
        <f t="shared" si="21"/>
        <v>0</v>
      </c>
      <c r="K79" s="9">
        <f t="shared" si="22"/>
        <v>0</v>
      </c>
      <c r="L79" s="9">
        <f t="shared" si="23"/>
        <v>0</v>
      </c>
      <c r="M79" s="9">
        <f t="shared" si="24"/>
        <v>0</v>
      </c>
      <c r="O79" s="9">
        <f>[3]投放设计!DJ81</f>
        <v>0</v>
      </c>
      <c r="P79" s="9">
        <f>[3]投放设计!DK81</f>
        <v>0</v>
      </c>
      <c r="Q79" s="9">
        <f>[3]投放设计!DL81</f>
        <v>0</v>
      </c>
      <c r="R79" s="9">
        <f>[3]投放设计!DM81</f>
        <v>0</v>
      </c>
      <c r="S79" s="9">
        <f>[3]投放设计!DN81</f>
        <v>0</v>
      </c>
      <c r="T79" s="9">
        <f t="shared" si="25"/>
        <v>0</v>
      </c>
      <c r="U79" s="9">
        <f t="shared" si="16"/>
        <v>0</v>
      </c>
      <c r="V79" s="9">
        <f t="shared" si="17"/>
        <v>0</v>
      </c>
      <c r="W79" s="9">
        <f t="shared" si="18"/>
        <v>0</v>
      </c>
      <c r="X79" s="9">
        <f t="shared" si="19"/>
        <v>0</v>
      </c>
    </row>
    <row r="80" spans="3:24" x14ac:dyDescent="0.15">
      <c r="C80" s="9">
        <v>75</v>
      </c>
      <c r="D80" s="9">
        <f>[2]副本直接奖励!DV79</f>
        <v>0</v>
      </c>
      <c r="E80" s="9">
        <f>[2]副本直接奖励!DW79</f>
        <v>0</v>
      </c>
      <c r="F80" s="9">
        <f>[2]副本直接奖励!DX79</f>
        <v>0</v>
      </c>
      <c r="G80" s="9">
        <f>[2]副本直接奖励!DY79</f>
        <v>0</v>
      </c>
      <c r="H80" s="9">
        <f>[2]副本直接奖励!DZ79</f>
        <v>0</v>
      </c>
      <c r="I80" s="9">
        <f t="shared" si="20"/>
        <v>0</v>
      </c>
      <c r="J80" s="9">
        <f t="shared" si="21"/>
        <v>0</v>
      </c>
      <c r="K80" s="9">
        <f t="shared" si="22"/>
        <v>0</v>
      </c>
      <c r="L80" s="9">
        <f t="shared" si="23"/>
        <v>0</v>
      </c>
      <c r="M80" s="9">
        <f t="shared" si="24"/>
        <v>0</v>
      </c>
      <c r="O80" s="9">
        <f>[3]投放设计!DJ82</f>
        <v>0</v>
      </c>
      <c r="P80" s="9">
        <f>[3]投放设计!DK82</f>
        <v>0</v>
      </c>
      <c r="Q80" s="9">
        <f>[3]投放设计!DL82</f>
        <v>0</v>
      </c>
      <c r="R80" s="9">
        <f>[3]投放设计!DM82</f>
        <v>0</v>
      </c>
      <c r="S80" s="9">
        <f>[3]投放设计!DN82</f>
        <v>0</v>
      </c>
      <c r="T80" s="9">
        <f t="shared" si="25"/>
        <v>0</v>
      </c>
      <c r="U80" s="9">
        <f t="shared" si="16"/>
        <v>0</v>
      </c>
      <c r="V80" s="9">
        <f t="shared" si="17"/>
        <v>0</v>
      </c>
      <c r="W80" s="9">
        <f t="shared" si="18"/>
        <v>0</v>
      </c>
      <c r="X80" s="9">
        <f t="shared" si="19"/>
        <v>0</v>
      </c>
    </row>
    <row r="81" spans="3:24" x14ac:dyDescent="0.15">
      <c r="C81" s="9">
        <v>76</v>
      </c>
      <c r="D81" s="9">
        <f>[2]副本直接奖励!DV80</f>
        <v>0</v>
      </c>
      <c r="E81" s="9">
        <f>[2]副本直接奖励!DW80</f>
        <v>0</v>
      </c>
      <c r="F81" s="9">
        <f>[2]副本直接奖励!DX80</f>
        <v>0</v>
      </c>
      <c r="G81" s="9">
        <f>[2]副本直接奖励!DY80</f>
        <v>0</v>
      </c>
      <c r="H81" s="9">
        <f>[2]副本直接奖励!DZ80</f>
        <v>0</v>
      </c>
      <c r="I81" s="9">
        <f t="shared" si="20"/>
        <v>0</v>
      </c>
      <c r="J81" s="9">
        <f t="shared" si="21"/>
        <v>0</v>
      </c>
      <c r="K81" s="9">
        <f t="shared" si="22"/>
        <v>0</v>
      </c>
      <c r="L81" s="9">
        <f t="shared" si="23"/>
        <v>0</v>
      </c>
      <c r="M81" s="9">
        <f t="shared" si="24"/>
        <v>0</v>
      </c>
      <c r="O81" s="9">
        <f>[3]投放设计!DJ83</f>
        <v>0</v>
      </c>
      <c r="P81" s="9">
        <f>[3]投放设计!DK83</f>
        <v>0</v>
      </c>
      <c r="Q81" s="9">
        <f>[3]投放设计!DL83</f>
        <v>0</v>
      </c>
      <c r="R81" s="9">
        <f>[3]投放设计!DM83</f>
        <v>0</v>
      </c>
      <c r="S81" s="9">
        <f>[3]投放设计!DN83</f>
        <v>0</v>
      </c>
      <c r="T81" s="9">
        <f t="shared" si="25"/>
        <v>0</v>
      </c>
      <c r="U81" s="9">
        <f t="shared" si="16"/>
        <v>0</v>
      </c>
      <c r="V81" s="9">
        <f t="shared" si="17"/>
        <v>0</v>
      </c>
      <c r="W81" s="9">
        <f t="shared" si="18"/>
        <v>0</v>
      </c>
      <c r="X81" s="9">
        <f t="shared" si="19"/>
        <v>0</v>
      </c>
    </row>
    <row r="82" spans="3:24" x14ac:dyDescent="0.15">
      <c r="C82" s="9">
        <v>77</v>
      </c>
      <c r="D82" s="9">
        <f>[2]副本直接奖励!DV81</f>
        <v>0</v>
      </c>
      <c r="E82" s="9">
        <f>[2]副本直接奖励!DW81</f>
        <v>0</v>
      </c>
      <c r="F82" s="9">
        <f>[2]副本直接奖励!DX81</f>
        <v>0</v>
      </c>
      <c r="G82" s="9">
        <f>[2]副本直接奖励!DY81</f>
        <v>0</v>
      </c>
      <c r="H82" s="9">
        <f>[2]副本直接奖励!DZ81</f>
        <v>0</v>
      </c>
      <c r="I82" s="9">
        <f t="shared" si="20"/>
        <v>0</v>
      </c>
      <c r="J82" s="9">
        <f t="shared" si="21"/>
        <v>0</v>
      </c>
      <c r="K82" s="9">
        <f t="shared" si="22"/>
        <v>0</v>
      </c>
      <c r="L82" s="9">
        <f t="shared" si="23"/>
        <v>0</v>
      </c>
      <c r="M82" s="9">
        <f t="shared" si="24"/>
        <v>0</v>
      </c>
      <c r="O82" s="9">
        <f>[3]投放设计!DJ84</f>
        <v>0</v>
      </c>
      <c r="P82" s="9">
        <f>[3]投放设计!DK84</f>
        <v>0</v>
      </c>
      <c r="Q82" s="9">
        <f>[3]投放设计!DL84</f>
        <v>0</v>
      </c>
      <c r="R82" s="9">
        <f>[3]投放设计!DM84</f>
        <v>0</v>
      </c>
      <c r="S82" s="9">
        <f>[3]投放设计!DN84</f>
        <v>0</v>
      </c>
      <c r="T82" s="9">
        <f t="shared" si="25"/>
        <v>0</v>
      </c>
      <c r="U82" s="9">
        <f t="shared" si="16"/>
        <v>0</v>
      </c>
      <c r="V82" s="9">
        <f t="shared" si="17"/>
        <v>0</v>
      </c>
      <c r="W82" s="9">
        <f t="shared" si="18"/>
        <v>0</v>
      </c>
      <c r="X82" s="9">
        <f t="shared" si="19"/>
        <v>0</v>
      </c>
    </row>
    <row r="83" spans="3:24" x14ac:dyDescent="0.15">
      <c r="C83" s="9">
        <v>78</v>
      </c>
      <c r="D83" s="9">
        <f>[2]副本直接奖励!DV82</f>
        <v>0</v>
      </c>
      <c r="E83" s="9">
        <f>[2]副本直接奖励!DW82</f>
        <v>0</v>
      </c>
      <c r="F83" s="9">
        <f>[2]副本直接奖励!DX82</f>
        <v>0</v>
      </c>
      <c r="G83" s="9">
        <f>[2]副本直接奖励!DY82</f>
        <v>0</v>
      </c>
      <c r="H83" s="9">
        <f>[2]副本直接奖励!DZ82</f>
        <v>0</v>
      </c>
      <c r="I83" s="9">
        <f t="shared" si="20"/>
        <v>0</v>
      </c>
      <c r="J83" s="9">
        <f t="shared" si="21"/>
        <v>0</v>
      </c>
      <c r="K83" s="9">
        <f t="shared" si="22"/>
        <v>0</v>
      </c>
      <c r="L83" s="9">
        <f t="shared" si="23"/>
        <v>0</v>
      </c>
      <c r="M83" s="9">
        <f t="shared" si="24"/>
        <v>0</v>
      </c>
      <c r="O83" s="9">
        <f>[3]投放设计!DJ85</f>
        <v>0</v>
      </c>
      <c r="P83" s="9">
        <f>[3]投放设计!DK85</f>
        <v>0</v>
      </c>
      <c r="Q83" s="9">
        <f>[3]投放设计!DL85</f>
        <v>0</v>
      </c>
      <c r="R83" s="9">
        <f>[3]投放设计!DM85</f>
        <v>0</v>
      </c>
      <c r="S83" s="9">
        <f>[3]投放设计!DN85</f>
        <v>0</v>
      </c>
      <c r="T83" s="9">
        <f t="shared" si="25"/>
        <v>0</v>
      </c>
      <c r="U83" s="9">
        <f t="shared" si="16"/>
        <v>0</v>
      </c>
      <c r="V83" s="9">
        <f t="shared" si="17"/>
        <v>0</v>
      </c>
      <c r="W83" s="9">
        <f t="shared" si="18"/>
        <v>0</v>
      </c>
      <c r="X83" s="9">
        <f t="shared" si="19"/>
        <v>0</v>
      </c>
    </row>
    <row r="84" spans="3:24" x14ac:dyDescent="0.15">
      <c r="C84" s="9">
        <v>79</v>
      </c>
      <c r="D84" s="9">
        <f>[2]副本直接奖励!DV83</f>
        <v>0</v>
      </c>
      <c r="E84" s="9">
        <f>[2]副本直接奖励!DW83</f>
        <v>0</v>
      </c>
      <c r="F84" s="9">
        <f>[2]副本直接奖励!DX83</f>
        <v>0</v>
      </c>
      <c r="G84" s="9">
        <f>[2]副本直接奖励!DY83</f>
        <v>0</v>
      </c>
      <c r="H84" s="9">
        <f>[2]副本直接奖励!DZ83</f>
        <v>0</v>
      </c>
      <c r="I84" s="9">
        <f t="shared" si="20"/>
        <v>0</v>
      </c>
      <c r="J84" s="9">
        <f t="shared" si="21"/>
        <v>0</v>
      </c>
      <c r="K84" s="9">
        <f t="shared" si="22"/>
        <v>0</v>
      </c>
      <c r="L84" s="9">
        <f t="shared" si="23"/>
        <v>0</v>
      </c>
      <c r="M84" s="9">
        <f t="shared" si="24"/>
        <v>0</v>
      </c>
      <c r="O84" s="9">
        <f>[3]投放设计!DJ86</f>
        <v>0</v>
      </c>
      <c r="P84" s="9">
        <f>[3]投放设计!DK86</f>
        <v>0</v>
      </c>
      <c r="Q84" s="9">
        <f>[3]投放设计!DL86</f>
        <v>0</v>
      </c>
      <c r="R84" s="9">
        <f>[3]投放设计!DM86</f>
        <v>0</v>
      </c>
      <c r="S84" s="9">
        <f>[3]投放设计!DN86</f>
        <v>0</v>
      </c>
      <c r="T84" s="9">
        <f t="shared" si="25"/>
        <v>0</v>
      </c>
      <c r="U84" s="9">
        <f t="shared" si="16"/>
        <v>0</v>
      </c>
      <c r="V84" s="9">
        <f t="shared" si="17"/>
        <v>0</v>
      </c>
      <c r="W84" s="9">
        <f t="shared" si="18"/>
        <v>0</v>
      </c>
      <c r="X84" s="9">
        <f t="shared" si="19"/>
        <v>0</v>
      </c>
    </row>
    <row r="85" spans="3:24" x14ac:dyDescent="0.15">
      <c r="C85" s="9">
        <v>80</v>
      </c>
      <c r="D85" s="9">
        <f>[2]副本直接奖励!DV84</f>
        <v>0</v>
      </c>
      <c r="E85" s="9">
        <f>[2]副本直接奖励!DW84</f>
        <v>0</v>
      </c>
      <c r="F85" s="9">
        <f>[2]副本直接奖励!DX84</f>
        <v>0</v>
      </c>
      <c r="G85" s="9">
        <f>[2]副本直接奖励!DY84</f>
        <v>0</v>
      </c>
      <c r="H85" s="9">
        <f>[2]副本直接奖励!DZ84</f>
        <v>0</v>
      </c>
      <c r="I85" s="9">
        <f t="shared" si="20"/>
        <v>0</v>
      </c>
      <c r="J85" s="9">
        <f t="shared" si="21"/>
        <v>0</v>
      </c>
      <c r="K85" s="9">
        <f t="shared" si="22"/>
        <v>0</v>
      </c>
      <c r="L85" s="9">
        <f t="shared" si="23"/>
        <v>0</v>
      </c>
      <c r="M85" s="9">
        <f t="shared" si="24"/>
        <v>0</v>
      </c>
      <c r="O85" s="9">
        <f>[3]投放设计!DJ87</f>
        <v>0</v>
      </c>
      <c r="P85" s="9">
        <f>[3]投放设计!DK87</f>
        <v>0</v>
      </c>
      <c r="Q85" s="9">
        <f>[3]投放设计!DL87</f>
        <v>0</v>
      </c>
      <c r="R85" s="9">
        <f>[3]投放设计!DM87</f>
        <v>0</v>
      </c>
      <c r="S85" s="9">
        <f>[3]投放设计!DN87</f>
        <v>0</v>
      </c>
      <c r="T85" s="9">
        <f t="shared" si="25"/>
        <v>0</v>
      </c>
      <c r="U85" s="9">
        <f t="shared" si="16"/>
        <v>0</v>
      </c>
      <c r="V85" s="9">
        <f t="shared" si="17"/>
        <v>0</v>
      </c>
      <c r="W85" s="9">
        <f t="shared" si="18"/>
        <v>0</v>
      </c>
      <c r="X85" s="9">
        <f t="shared" si="19"/>
        <v>0</v>
      </c>
    </row>
    <row r="86" spans="3:24" x14ac:dyDescent="0.15">
      <c r="C86" s="9">
        <v>81</v>
      </c>
      <c r="D86" s="9">
        <f>[2]副本直接奖励!DV85</f>
        <v>0</v>
      </c>
      <c r="E86" s="9">
        <f>[2]副本直接奖励!DW85</f>
        <v>0</v>
      </c>
      <c r="F86" s="9">
        <f>[2]副本直接奖励!DX85</f>
        <v>0</v>
      </c>
      <c r="G86" s="9">
        <f>[2]副本直接奖励!DY85</f>
        <v>0</v>
      </c>
      <c r="H86" s="9">
        <f>[2]副本直接奖励!DZ85</f>
        <v>0</v>
      </c>
      <c r="I86" s="9">
        <f t="shared" si="20"/>
        <v>0</v>
      </c>
      <c r="J86" s="9">
        <f t="shared" si="21"/>
        <v>0</v>
      </c>
      <c r="K86" s="9">
        <f t="shared" si="22"/>
        <v>0</v>
      </c>
      <c r="L86" s="9">
        <f t="shared" si="23"/>
        <v>0</v>
      </c>
      <c r="M86" s="9">
        <f t="shared" si="24"/>
        <v>0</v>
      </c>
      <c r="O86" s="9">
        <f>[3]投放设计!DJ88</f>
        <v>0</v>
      </c>
      <c r="P86" s="9">
        <f>[3]投放设计!DK88</f>
        <v>0</v>
      </c>
      <c r="Q86" s="9">
        <f>[3]投放设计!DL88</f>
        <v>0</v>
      </c>
      <c r="R86" s="9">
        <f>[3]投放设计!DM88</f>
        <v>0</v>
      </c>
      <c r="S86" s="9">
        <f>[3]投放设计!DN88</f>
        <v>0</v>
      </c>
      <c r="T86" s="9">
        <f t="shared" si="25"/>
        <v>0</v>
      </c>
      <c r="U86" s="9">
        <f t="shared" si="16"/>
        <v>0</v>
      </c>
      <c r="V86" s="9">
        <f t="shared" si="17"/>
        <v>0</v>
      </c>
      <c r="W86" s="9">
        <f t="shared" si="18"/>
        <v>0</v>
      </c>
      <c r="X86" s="9">
        <f t="shared" si="19"/>
        <v>0</v>
      </c>
    </row>
    <row r="87" spans="3:24" x14ac:dyDescent="0.15">
      <c r="C87" s="9">
        <v>82</v>
      </c>
      <c r="D87" s="9">
        <f>[2]副本直接奖励!DV86</f>
        <v>0</v>
      </c>
      <c r="E87" s="9">
        <f>[2]副本直接奖励!DW86</f>
        <v>0</v>
      </c>
      <c r="F87" s="9">
        <f>[2]副本直接奖励!DX86</f>
        <v>0</v>
      </c>
      <c r="G87" s="9">
        <f>[2]副本直接奖励!DY86</f>
        <v>0</v>
      </c>
      <c r="H87" s="9">
        <f>[2]副本直接奖励!DZ86</f>
        <v>0</v>
      </c>
      <c r="I87" s="9">
        <f t="shared" si="20"/>
        <v>0</v>
      </c>
      <c r="J87" s="9">
        <f t="shared" si="21"/>
        <v>0</v>
      </c>
      <c r="K87" s="9">
        <f t="shared" si="22"/>
        <v>0</v>
      </c>
      <c r="L87" s="9">
        <f t="shared" si="23"/>
        <v>0</v>
      </c>
      <c r="M87" s="9">
        <f t="shared" si="24"/>
        <v>0</v>
      </c>
      <c r="O87" s="9">
        <f>[3]投放设计!DJ89</f>
        <v>0</v>
      </c>
      <c r="P87" s="9">
        <f>[3]投放设计!DK89</f>
        <v>0</v>
      </c>
      <c r="Q87" s="9">
        <f>[3]投放设计!DL89</f>
        <v>0</v>
      </c>
      <c r="R87" s="9">
        <f>[3]投放设计!DM89</f>
        <v>0</v>
      </c>
      <c r="S87" s="9">
        <f>[3]投放设计!DN89</f>
        <v>0</v>
      </c>
      <c r="T87" s="9">
        <f t="shared" si="25"/>
        <v>0</v>
      </c>
      <c r="U87" s="9">
        <f t="shared" si="16"/>
        <v>0</v>
      </c>
      <c r="V87" s="9">
        <f t="shared" si="17"/>
        <v>0</v>
      </c>
      <c r="W87" s="9">
        <f t="shared" si="18"/>
        <v>0</v>
      </c>
      <c r="X87" s="9">
        <f t="shared" si="19"/>
        <v>0</v>
      </c>
    </row>
    <row r="88" spans="3:24" x14ac:dyDescent="0.15">
      <c r="C88" s="9">
        <v>83</v>
      </c>
      <c r="D88" s="9">
        <f>[2]副本直接奖励!DV87</f>
        <v>0</v>
      </c>
      <c r="E88" s="9">
        <f>[2]副本直接奖励!DW87</f>
        <v>0</v>
      </c>
      <c r="F88" s="9">
        <f>[2]副本直接奖励!DX87</f>
        <v>0</v>
      </c>
      <c r="G88" s="9">
        <f>[2]副本直接奖励!DY87</f>
        <v>0</v>
      </c>
      <c r="H88" s="9">
        <f>[2]副本直接奖励!DZ87</f>
        <v>0</v>
      </c>
      <c r="I88" s="9">
        <f t="shared" si="20"/>
        <v>0</v>
      </c>
      <c r="J88" s="9">
        <f t="shared" si="21"/>
        <v>0</v>
      </c>
      <c r="K88" s="9">
        <f t="shared" si="22"/>
        <v>0</v>
      </c>
      <c r="L88" s="9">
        <f t="shared" si="23"/>
        <v>0</v>
      </c>
      <c r="M88" s="9">
        <f t="shared" si="24"/>
        <v>0</v>
      </c>
      <c r="O88" s="9">
        <f>[3]投放设计!DJ90</f>
        <v>0</v>
      </c>
      <c r="P88" s="9">
        <f>[3]投放设计!DK90</f>
        <v>0</v>
      </c>
      <c r="Q88" s="9">
        <f>[3]投放设计!DL90</f>
        <v>0</v>
      </c>
      <c r="R88" s="9">
        <f>[3]投放设计!DM90</f>
        <v>0</v>
      </c>
      <c r="S88" s="9">
        <f>[3]投放设计!DN90</f>
        <v>0</v>
      </c>
      <c r="T88" s="9">
        <f t="shared" si="25"/>
        <v>0</v>
      </c>
      <c r="U88" s="9">
        <f t="shared" si="16"/>
        <v>0</v>
      </c>
      <c r="V88" s="9">
        <f t="shared" si="17"/>
        <v>0</v>
      </c>
      <c r="W88" s="9">
        <f t="shared" si="18"/>
        <v>0</v>
      </c>
      <c r="X88" s="9">
        <f t="shared" si="19"/>
        <v>0</v>
      </c>
    </row>
    <row r="89" spans="3:24" x14ac:dyDescent="0.15">
      <c r="C89" s="9">
        <v>84</v>
      </c>
      <c r="D89" s="9">
        <f>[2]副本直接奖励!DV88</f>
        <v>0</v>
      </c>
      <c r="E89" s="9">
        <f>[2]副本直接奖励!DW88</f>
        <v>0</v>
      </c>
      <c r="F89" s="9">
        <f>[2]副本直接奖励!DX88</f>
        <v>0</v>
      </c>
      <c r="G89" s="9">
        <f>[2]副本直接奖励!DY88</f>
        <v>0</v>
      </c>
      <c r="H89" s="9">
        <f>[2]副本直接奖励!DZ88</f>
        <v>0</v>
      </c>
      <c r="I89" s="9">
        <f t="shared" si="20"/>
        <v>0</v>
      </c>
      <c r="J89" s="9">
        <f t="shared" si="21"/>
        <v>0</v>
      </c>
      <c r="K89" s="9">
        <f t="shared" si="22"/>
        <v>0</v>
      </c>
      <c r="L89" s="9">
        <f t="shared" si="23"/>
        <v>0</v>
      </c>
      <c r="M89" s="9">
        <f t="shared" si="24"/>
        <v>0</v>
      </c>
      <c r="O89" s="9">
        <f>[3]投放设计!DJ91</f>
        <v>0</v>
      </c>
      <c r="P89" s="9">
        <f>[3]投放设计!DK91</f>
        <v>0</v>
      </c>
      <c r="Q89" s="9">
        <f>[3]投放设计!DL91</f>
        <v>0</v>
      </c>
      <c r="R89" s="9">
        <f>[3]投放设计!DM91</f>
        <v>0</v>
      </c>
      <c r="S89" s="9">
        <f>[3]投放设计!DN91</f>
        <v>0</v>
      </c>
      <c r="T89" s="9">
        <f t="shared" si="25"/>
        <v>0</v>
      </c>
      <c r="U89" s="9">
        <f t="shared" si="16"/>
        <v>0</v>
      </c>
      <c r="V89" s="9">
        <f t="shared" si="17"/>
        <v>0</v>
      </c>
      <c r="W89" s="9">
        <f t="shared" si="18"/>
        <v>0</v>
      </c>
      <c r="X89" s="9">
        <f t="shared" si="19"/>
        <v>0</v>
      </c>
    </row>
    <row r="90" spans="3:24" x14ac:dyDescent="0.15">
      <c r="C90" s="9">
        <v>85</v>
      </c>
      <c r="D90" s="9">
        <f>[2]副本直接奖励!DV89</f>
        <v>0</v>
      </c>
      <c r="E90" s="9">
        <f>[2]副本直接奖励!DW89</f>
        <v>0</v>
      </c>
      <c r="F90" s="9">
        <f>[2]副本直接奖励!DX89</f>
        <v>0</v>
      </c>
      <c r="G90" s="9">
        <f>[2]副本直接奖励!DY89</f>
        <v>0</v>
      </c>
      <c r="H90" s="9">
        <f>[2]副本直接奖励!DZ89</f>
        <v>0</v>
      </c>
      <c r="I90" s="9">
        <f t="shared" si="20"/>
        <v>0</v>
      </c>
      <c r="J90" s="9">
        <f t="shared" si="21"/>
        <v>0</v>
      </c>
      <c r="K90" s="9">
        <f t="shared" si="22"/>
        <v>0</v>
      </c>
      <c r="L90" s="9">
        <f t="shared" si="23"/>
        <v>0</v>
      </c>
      <c r="M90" s="9">
        <f t="shared" si="24"/>
        <v>0</v>
      </c>
      <c r="O90" s="9">
        <f>[3]投放设计!DJ92</f>
        <v>0</v>
      </c>
      <c r="P90" s="9">
        <f>[3]投放设计!DK92</f>
        <v>0</v>
      </c>
      <c r="Q90" s="9">
        <f>[3]投放设计!DL92</f>
        <v>0</v>
      </c>
      <c r="R90" s="9">
        <f>[3]投放设计!DM92</f>
        <v>0</v>
      </c>
      <c r="S90" s="9">
        <f>[3]投放设计!DN92</f>
        <v>0</v>
      </c>
      <c r="T90" s="9">
        <f t="shared" si="25"/>
        <v>0</v>
      </c>
      <c r="U90" s="9">
        <f t="shared" si="16"/>
        <v>0</v>
      </c>
      <c r="V90" s="9">
        <f t="shared" si="17"/>
        <v>0</v>
      </c>
      <c r="W90" s="9">
        <f t="shared" si="18"/>
        <v>0</v>
      </c>
      <c r="X90" s="9">
        <f t="shared" si="19"/>
        <v>0</v>
      </c>
    </row>
    <row r="91" spans="3:24" x14ac:dyDescent="0.15">
      <c r="C91" s="9">
        <v>86</v>
      </c>
      <c r="D91" s="9">
        <f>[2]副本直接奖励!DV90</f>
        <v>0</v>
      </c>
      <c r="E91" s="9">
        <f>[2]副本直接奖励!DW90</f>
        <v>0</v>
      </c>
      <c r="F91" s="9">
        <f>[2]副本直接奖励!DX90</f>
        <v>0</v>
      </c>
      <c r="G91" s="9">
        <f>[2]副本直接奖励!DY90</f>
        <v>0</v>
      </c>
      <c r="H91" s="9">
        <f>[2]副本直接奖励!DZ90</f>
        <v>0</v>
      </c>
      <c r="I91" s="9">
        <f t="shared" si="20"/>
        <v>0</v>
      </c>
      <c r="J91" s="9">
        <f t="shared" si="21"/>
        <v>0</v>
      </c>
      <c r="K91" s="9">
        <f t="shared" si="22"/>
        <v>0</v>
      </c>
      <c r="L91" s="9">
        <f t="shared" si="23"/>
        <v>0</v>
      </c>
      <c r="M91" s="9">
        <f t="shared" si="24"/>
        <v>0</v>
      </c>
      <c r="O91" s="9">
        <f>[3]投放设计!DJ93</f>
        <v>0</v>
      </c>
      <c r="P91" s="9">
        <f>[3]投放设计!DK93</f>
        <v>0</v>
      </c>
      <c r="Q91" s="9">
        <f>[3]投放设计!DL93</f>
        <v>0</v>
      </c>
      <c r="R91" s="9">
        <f>[3]投放设计!DM93</f>
        <v>0</v>
      </c>
      <c r="S91" s="9">
        <f>[3]投放设计!DN93</f>
        <v>0</v>
      </c>
      <c r="T91" s="9">
        <f t="shared" si="25"/>
        <v>0</v>
      </c>
      <c r="U91" s="9">
        <f t="shared" si="16"/>
        <v>0</v>
      </c>
      <c r="V91" s="9">
        <f t="shared" si="17"/>
        <v>0</v>
      </c>
      <c r="W91" s="9">
        <f t="shared" si="18"/>
        <v>0</v>
      </c>
      <c r="X91" s="9">
        <f t="shared" si="19"/>
        <v>0</v>
      </c>
    </row>
    <row r="92" spans="3:24" x14ac:dyDescent="0.15">
      <c r="C92" s="9">
        <v>87</v>
      </c>
      <c r="D92" s="9">
        <f>[2]副本直接奖励!DV91</f>
        <v>0</v>
      </c>
      <c r="E92" s="9">
        <f>[2]副本直接奖励!DW91</f>
        <v>0</v>
      </c>
      <c r="F92" s="9">
        <f>[2]副本直接奖励!DX91</f>
        <v>0</v>
      </c>
      <c r="G92" s="9">
        <f>[2]副本直接奖励!DY91</f>
        <v>0</v>
      </c>
      <c r="H92" s="9">
        <f>[2]副本直接奖励!DZ91</f>
        <v>0</v>
      </c>
      <c r="I92" s="9">
        <f t="shared" si="20"/>
        <v>0</v>
      </c>
      <c r="J92" s="9">
        <f t="shared" si="21"/>
        <v>0</v>
      </c>
      <c r="K92" s="9">
        <f t="shared" si="22"/>
        <v>0</v>
      </c>
      <c r="L92" s="9">
        <f t="shared" si="23"/>
        <v>0</v>
      </c>
      <c r="M92" s="9">
        <f t="shared" si="24"/>
        <v>0</v>
      </c>
      <c r="O92" s="9">
        <f>[3]投放设计!DJ94</f>
        <v>0</v>
      </c>
      <c r="P92" s="9">
        <f>[3]投放设计!DK94</f>
        <v>0</v>
      </c>
      <c r="Q92" s="9">
        <f>[3]投放设计!DL94</f>
        <v>0</v>
      </c>
      <c r="R92" s="9">
        <f>[3]投放设计!DM94</f>
        <v>0</v>
      </c>
      <c r="S92" s="9">
        <f>[3]投放设计!DN94</f>
        <v>0</v>
      </c>
      <c r="T92" s="9">
        <f t="shared" si="25"/>
        <v>0</v>
      </c>
      <c r="U92" s="9">
        <f t="shared" si="16"/>
        <v>0</v>
      </c>
      <c r="V92" s="9">
        <f t="shared" si="17"/>
        <v>0</v>
      </c>
      <c r="W92" s="9">
        <f t="shared" si="18"/>
        <v>0</v>
      </c>
      <c r="X92" s="9">
        <f t="shared" si="19"/>
        <v>0</v>
      </c>
    </row>
    <row r="93" spans="3:24" x14ac:dyDescent="0.15">
      <c r="C93" s="9">
        <v>88</v>
      </c>
      <c r="D93" s="9">
        <f>[2]副本直接奖励!DV92</f>
        <v>0</v>
      </c>
      <c r="E93" s="9">
        <f>[2]副本直接奖励!DW92</f>
        <v>0</v>
      </c>
      <c r="F93" s="9">
        <f>[2]副本直接奖励!DX92</f>
        <v>0</v>
      </c>
      <c r="G93" s="9">
        <f>[2]副本直接奖励!DY92</f>
        <v>0</v>
      </c>
      <c r="H93" s="9">
        <f>[2]副本直接奖励!DZ92</f>
        <v>0</v>
      </c>
      <c r="I93" s="9">
        <f t="shared" si="20"/>
        <v>0</v>
      </c>
      <c r="J93" s="9">
        <f t="shared" si="21"/>
        <v>0</v>
      </c>
      <c r="K93" s="9">
        <f t="shared" si="22"/>
        <v>0</v>
      </c>
      <c r="L93" s="9">
        <f t="shared" si="23"/>
        <v>0</v>
      </c>
      <c r="M93" s="9">
        <f t="shared" si="24"/>
        <v>0</v>
      </c>
      <c r="O93" s="9">
        <f>[3]投放设计!DJ95</f>
        <v>0</v>
      </c>
      <c r="P93" s="9">
        <f>[3]投放设计!DK95</f>
        <v>0</v>
      </c>
      <c r="Q93" s="9">
        <f>[3]投放设计!DL95</f>
        <v>0</v>
      </c>
      <c r="R93" s="9">
        <f>[3]投放设计!DM95</f>
        <v>0</v>
      </c>
      <c r="S93" s="9">
        <f>[3]投放设计!DN95</f>
        <v>0</v>
      </c>
      <c r="T93" s="9">
        <f t="shared" si="25"/>
        <v>0</v>
      </c>
      <c r="U93" s="9">
        <f t="shared" si="16"/>
        <v>0</v>
      </c>
      <c r="V93" s="9">
        <f t="shared" si="17"/>
        <v>0</v>
      </c>
      <c r="W93" s="9">
        <f t="shared" si="18"/>
        <v>0</v>
      </c>
      <c r="X93" s="9">
        <f t="shared" si="19"/>
        <v>0</v>
      </c>
    </row>
    <row r="94" spans="3:24" x14ac:dyDescent="0.15">
      <c r="C94" s="9">
        <v>89</v>
      </c>
      <c r="D94" s="9">
        <f>[2]副本直接奖励!DV93</f>
        <v>0</v>
      </c>
      <c r="E94" s="9">
        <f>[2]副本直接奖励!DW93</f>
        <v>0</v>
      </c>
      <c r="F94" s="9">
        <f>[2]副本直接奖励!DX93</f>
        <v>0</v>
      </c>
      <c r="G94" s="9">
        <f>[2]副本直接奖励!DY93</f>
        <v>0</v>
      </c>
      <c r="H94" s="9">
        <f>[2]副本直接奖励!DZ93</f>
        <v>0</v>
      </c>
      <c r="I94" s="9">
        <f t="shared" si="20"/>
        <v>0</v>
      </c>
      <c r="J94" s="9">
        <f t="shared" si="21"/>
        <v>0</v>
      </c>
      <c r="K94" s="9">
        <f t="shared" si="22"/>
        <v>0</v>
      </c>
      <c r="L94" s="9">
        <f t="shared" si="23"/>
        <v>0</v>
      </c>
      <c r="M94" s="9">
        <f t="shared" si="24"/>
        <v>0</v>
      </c>
      <c r="O94" s="9">
        <f>[3]投放设计!DJ96</f>
        <v>0</v>
      </c>
      <c r="P94" s="9">
        <f>[3]投放设计!DK96</f>
        <v>0</v>
      </c>
      <c r="Q94" s="9">
        <f>[3]投放设计!DL96</f>
        <v>0</v>
      </c>
      <c r="R94" s="9">
        <f>[3]投放设计!DM96</f>
        <v>0</v>
      </c>
      <c r="S94" s="9">
        <f>[3]投放设计!DN96</f>
        <v>0</v>
      </c>
      <c r="T94" s="9">
        <f t="shared" si="25"/>
        <v>0</v>
      </c>
      <c r="U94" s="9">
        <f t="shared" si="16"/>
        <v>0</v>
      </c>
      <c r="V94" s="9">
        <f t="shared" si="17"/>
        <v>0</v>
      </c>
      <c r="W94" s="9">
        <f t="shared" si="18"/>
        <v>0</v>
      </c>
      <c r="X94" s="9">
        <f t="shared" si="19"/>
        <v>0</v>
      </c>
    </row>
    <row r="95" spans="3:24" x14ac:dyDescent="0.15">
      <c r="C95" s="9">
        <v>90</v>
      </c>
      <c r="D95" s="9">
        <f>[2]副本直接奖励!DV94</f>
        <v>0</v>
      </c>
      <c r="E95" s="9">
        <f>[2]副本直接奖励!DW94</f>
        <v>0</v>
      </c>
      <c r="F95" s="9">
        <f>[2]副本直接奖励!DX94</f>
        <v>0</v>
      </c>
      <c r="G95" s="9">
        <f>[2]副本直接奖励!DY94</f>
        <v>0</v>
      </c>
      <c r="H95" s="9">
        <f>[2]副本直接奖励!DZ94</f>
        <v>0</v>
      </c>
      <c r="I95" s="9">
        <f t="shared" si="20"/>
        <v>0</v>
      </c>
      <c r="J95" s="9">
        <f t="shared" si="21"/>
        <v>0</v>
      </c>
      <c r="K95" s="9">
        <f t="shared" si="22"/>
        <v>0</v>
      </c>
      <c r="L95" s="9">
        <f t="shared" si="23"/>
        <v>0</v>
      </c>
      <c r="M95" s="9">
        <f t="shared" si="24"/>
        <v>0</v>
      </c>
      <c r="O95" s="9">
        <f>[3]投放设计!DJ97</f>
        <v>0</v>
      </c>
      <c r="P95" s="9">
        <f>[3]投放设计!DK97</f>
        <v>0</v>
      </c>
      <c r="Q95" s="9">
        <f>[3]投放设计!DL97</f>
        <v>0</v>
      </c>
      <c r="R95" s="9">
        <f>[3]投放设计!DM97</f>
        <v>0</v>
      </c>
      <c r="S95" s="9">
        <f>[3]投放设计!DN97</f>
        <v>0</v>
      </c>
      <c r="T95" s="9">
        <f t="shared" si="25"/>
        <v>0</v>
      </c>
      <c r="U95" s="9">
        <f t="shared" si="16"/>
        <v>0</v>
      </c>
      <c r="V95" s="9">
        <f t="shared" si="17"/>
        <v>0</v>
      </c>
      <c r="W95" s="9">
        <f t="shared" si="18"/>
        <v>0</v>
      </c>
      <c r="X95" s="9">
        <f t="shared" si="19"/>
        <v>0</v>
      </c>
    </row>
    <row r="96" spans="3:24" x14ac:dyDescent="0.15">
      <c r="C96" s="9">
        <v>91</v>
      </c>
      <c r="D96" s="9">
        <f>[2]副本直接奖励!DV95</f>
        <v>0</v>
      </c>
      <c r="E96" s="9">
        <f>[2]副本直接奖励!DW95</f>
        <v>0</v>
      </c>
      <c r="F96" s="9">
        <f>[2]副本直接奖励!DX95</f>
        <v>0</v>
      </c>
      <c r="G96" s="9">
        <f>[2]副本直接奖励!DY95</f>
        <v>0</v>
      </c>
      <c r="H96" s="9">
        <f>[2]副本直接奖励!DZ95</f>
        <v>0</v>
      </c>
      <c r="I96" s="9">
        <f t="shared" si="20"/>
        <v>0</v>
      </c>
      <c r="J96" s="9">
        <f t="shared" si="21"/>
        <v>0</v>
      </c>
      <c r="K96" s="9">
        <f t="shared" si="22"/>
        <v>0</v>
      </c>
      <c r="L96" s="9">
        <f t="shared" si="23"/>
        <v>0</v>
      </c>
      <c r="M96" s="9">
        <f t="shared" si="24"/>
        <v>0</v>
      </c>
      <c r="O96" s="9">
        <f>[3]投放设计!DJ98</f>
        <v>0</v>
      </c>
      <c r="P96" s="9">
        <f>[3]投放设计!DK98</f>
        <v>0</v>
      </c>
      <c r="Q96" s="9">
        <f>[3]投放设计!DL98</f>
        <v>0</v>
      </c>
      <c r="R96" s="9">
        <f>[3]投放设计!DM98</f>
        <v>0</v>
      </c>
      <c r="S96" s="9">
        <f>[3]投放设计!DN98</f>
        <v>0</v>
      </c>
      <c r="T96" s="9">
        <f t="shared" si="25"/>
        <v>0</v>
      </c>
      <c r="U96" s="9">
        <f t="shared" si="16"/>
        <v>0</v>
      </c>
      <c r="V96" s="9">
        <f t="shared" si="17"/>
        <v>0</v>
      </c>
      <c r="W96" s="9">
        <f t="shared" si="18"/>
        <v>0</v>
      </c>
      <c r="X96" s="9">
        <f t="shared" si="19"/>
        <v>0</v>
      </c>
    </row>
    <row r="97" spans="3:24" x14ac:dyDescent="0.15">
      <c r="C97" s="9">
        <v>92</v>
      </c>
      <c r="D97" s="9">
        <f>[2]副本直接奖励!DV96</f>
        <v>0</v>
      </c>
      <c r="E97" s="9">
        <f>[2]副本直接奖励!DW96</f>
        <v>0</v>
      </c>
      <c r="F97" s="9">
        <f>[2]副本直接奖励!DX96</f>
        <v>0</v>
      </c>
      <c r="G97" s="9">
        <f>[2]副本直接奖励!DY96</f>
        <v>0</v>
      </c>
      <c r="H97" s="9">
        <f>[2]副本直接奖励!DZ96</f>
        <v>0</v>
      </c>
      <c r="I97" s="9">
        <f t="shared" si="20"/>
        <v>0</v>
      </c>
      <c r="J97" s="9">
        <f t="shared" si="21"/>
        <v>0</v>
      </c>
      <c r="K97" s="9">
        <f t="shared" si="22"/>
        <v>0</v>
      </c>
      <c r="L97" s="9">
        <f t="shared" si="23"/>
        <v>0</v>
      </c>
      <c r="M97" s="9">
        <f t="shared" si="24"/>
        <v>0</v>
      </c>
      <c r="O97" s="9">
        <f>[3]投放设计!DJ99</f>
        <v>0</v>
      </c>
      <c r="P97" s="9">
        <f>[3]投放设计!DK99</f>
        <v>0</v>
      </c>
      <c r="Q97" s="9">
        <f>[3]投放设计!DL99</f>
        <v>0</v>
      </c>
      <c r="R97" s="9">
        <f>[3]投放设计!DM99</f>
        <v>0</v>
      </c>
      <c r="S97" s="9">
        <f>[3]投放设计!DN99</f>
        <v>0</v>
      </c>
      <c r="T97" s="9">
        <f t="shared" si="25"/>
        <v>0</v>
      </c>
      <c r="U97" s="9">
        <f t="shared" si="16"/>
        <v>0</v>
      </c>
      <c r="V97" s="9">
        <f t="shared" si="17"/>
        <v>0</v>
      </c>
      <c r="W97" s="9">
        <f t="shared" si="18"/>
        <v>0</v>
      </c>
      <c r="X97" s="9">
        <f t="shared" si="19"/>
        <v>0</v>
      </c>
    </row>
    <row r="98" spans="3:24" x14ac:dyDescent="0.15">
      <c r="C98" s="9">
        <v>93</v>
      </c>
      <c r="D98" s="9">
        <f>[2]副本直接奖励!DV97</f>
        <v>0</v>
      </c>
      <c r="E98" s="9">
        <f>[2]副本直接奖励!DW97</f>
        <v>0</v>
      </c>
      <c r="F98" s="9">
        <f>[2]副本直接奖励!DX97</f>
        <v>0</v>
      </c>
      <c r="G98" s="9">
        <f>[2]副本直接奖励!DY97</f>
        <v>0</v>
      </c>
      <c r="H98" s="9">
        <f>[2]副本直接奖励!DZ97</f>
        <v>0</v>
      </c>
      <c r="I98" s="9">
        <f t="shared" si="20"/>
        <v>0</v>
      </c>
      <c r="J98" s="9">
        <f t="shared" si="21"/>
        <v>0</v>
      </c>
      <c r="K98" s="9">
        <f t="shared" si="22"/>
        <v>0</v>
      </c>
      <c r="L98" s="9">
        <f t="shared" si="23"/>
        <v>0</v>
      </c>
      <c r="M98" s="9">
        <f t="shared" si="24"/>
        <v>0</v>
      </c>
      <c r="O98" s="9">
        <f>[3]投放设计!DJ100</f>
        <v>0</v>
      </c>
      <c r="P98" s="9">
        <f>[3]投放设计!DK100</f>
        <v>0</v>
      </c>
      <c r="Q98" s="9">
        <f>[3]投放设计!DL100</f>
        <v>0</v>
      </c>
      <c r="R98" s="9">
        <f>[3]投放设计!DM100</f>
        <v>0</v>
      </c>
      <c r="S98" s="9">
        <f>[3]投放设计!DN100</f>
        <v>0</v>
      </c>
      <c r="T98" s="9">
        <f t="shared" si="25"/>
        <v>0</v>
      </c>
      <c r="U98" s="9">
        <f t="shared" si="16"/>
        <v>0</v>
      </c>
      <c r="V98" s="9">
        <f t="shared" si="17"/>
        <v>0</v>
      </c>
      <c r="W98" s="9">
        <f t="shared" si="18"/>
        <v>0</v>
      </c>
      <c r="X98" s="9">
        <f t="shared" si="19"/>
        <v>0</v>
      </c>
    </row>
    <row r="99" spans="3:24" x14ac:dyDescent="0.15">
      <c r="C99" s="9">
        <v>94</v>
      </c>
      <c r="D99" s="9">
        <f>[2]副本直接奖励!DV98</f>
        <v>0</v>
      </c>
      <c r="E99" s="9">
        <f>[2]副本直接奖励!DW98</f>
        <v>0</v>
      </c>
      <c r="F99" s="9">
        <f>[2]副本直接奖励!DX98</f>
        <v>0</v>
      </c>
      <c r="G99" s="9">
        <f>[2]副本直接奖励!DY98</f>
        <v>0</v>
      </c>
      <c r="H99" s="9">
        <f>[2]副本直接奖励!DZ98</f>
        <v>0</v>
      </c>
      <c r="I99" s="9">
        <f t="shared" si="20"/>
        <v>0</v>
      </c>
      <c r="J99" s="9">
        <f t="shared" si="21"/>
        <v>0</v>
      </c>
      <c r="K99" s="9">
        <f t="shared" si="22"/>
        <v>0</v>
      </c>
      <c r="L99" s="9">
        <f t="shared" si="23"/>
        <v>0</v>
      </c>
      <c r="M99" s="9">
        <f t="shared" si="24"/>
        <v>0</v>
      </c>
      <c r="O99" s="9">
        <f>[3]投放设计!DJ101</f>
        <v>0</v>
      </c>
      <c r="P99" s="9">
        <f>[3]投放设计!DK101</f>
        <v>0</v>
      </c>
      <c r="Q99" s="9">
        <f>[3]投放设计!DL101</f>
        <v>0</v>
      </c>
      <c r="R99" s="9">
        <f>[3]投放设计!DM101</f>
        <v>0</v>
      </c>
      <c r="S99" s="9">
        <f>[3]投放设计!DN101</f>
        <v>0</v>
      </c>
      <c r="T99" s="9">
        <f t="shared" si="25"/>
        <v>0</v>
      </c>
      <c r="U99" s="9">
        <f t="shared" si="16"/>
        <v>0</v>
      </c>
      <c r="V99" s="9">
        <f t="shared" si="17"/>
        <v>0</v>
      </c>
      <c r="W99" s="9">
        <f t="shared" si="18"/>
        <v>0</v>
      </c>
      <c r="X99" s="9">
        <f t="shared" si="19"/>
        <v>0</v>
      </c>
    </row>
    <row r="100" spans="3:24" x14ac:dyDescent="0.15">
      <c r="C100" s="9">
        <v>95</v>
      </c>
      <c r="D100" s="9">
        <f>[2]副本直接奖励!DV99</f>
        <v>0</v>
      </c>
      <c r="E100" s="9">
        <f>[2]副本直接奖励!DW99</f>
        <v>0</v>
      </c>
      <c r="F100" s="9">
        <f>[2]副本直接奖励!DX99</f>
        <v>0</v>
      </c>
      <c r="G100" s="9">
        <f>[2]副本直接奖励!DY99</f>
        <v>0</v>
      </c>
      <c r="H100" s="9">
        <f>[2]副本直接奖励!DZ99</f>
        <v>0</v>
      </c>
      <c r="I100" s="9">
        <f t="shared" si="20"/>
        <v>0</v>
      </c>
      <c r="J100" s="9">
        <f t="shared" si="21"/>
        <v>0</v>
      </c>
      <c r="K100" s="9">
        <f t="shared" si="22"/>
        <v>0</v>
      </c>
      <c r="L100" s="9">
        <f t="shared" si="23"/>
        <v>0</v>
      </c>
      <c r="M100" s="9">
        <f t="shared" si="24"/>
        <v>0</v>
      </c>
      <c r="O100" s="9">
        <f>[3]投放设计!DJ102</f>
        <v>0</v>
      </c>
      <c r="P100" s="9">
        <f>[3]投放设计!DK102</f>
        <v>0</v>
      </c>
      <c r="Q100" s="9">
        <f>[3]投放设计!DL102</f>
        <v>0</v>
      </c>
      <c r="R100" s="9">
        <f>[3]投放设计!DM102</f>
        <v>0</v>
      </c>
      <c r="S100" s="9">
        <f>[3]投放设计!DN102</f>
        <v>0</v>
      </c>
      <c r="T100" s="9">
        <f t="shared" si="25"/>
        <v>0</v>
      </c>
      <c r="U100" s="9">
        <f t="shared" si="16"/>
        <v>0</v>
      </c>
      <c r="V100" s="9">
        <f t="shared" si="17"/>
        <v>0</v>
      </c>
      <c r="W100" s="9">
        <f t="shared" si="18"/>
        <v>0</v>
      </c>
      <c r="X100" s="9">
        <f t="shared" si="19"/>
        <v>0</v>
      </c>
    </row>
    <row r="101" spans="3:24" x14ac:dyDescent="0.15">
      <c r="C101" s="9">
        <v>96</v>
      </c>
      <c r="D101" s="9">
        <f>[2]副本直接奖励!DV100</f>
        <v>0</v>
      </c>
      <c r="E101" s="9">
        <f>[2]副本直接奖励!DW100</f>
        <v>0</v>
      </c>
      <c r="F101" s="9">
        <f>[2]副本直接奖励!DX100</f>
        <v>0</v>
      </c>
      <c r="G101" s="9">
        <f>[2]副本直接奖励!DY100</f>
        <v>0</v>
      </c>
      <c r="H101" s="9">
        <f>[2]副本直接奖励!DZ100</f>
        <v>0</v>
      </c>
      <c r="I101" s="9">
        <f t="shared" si="20"/>
        <v>0</v>
      </c>
      <c r="J101" s="9">
        <f t="shared" si="21"/>
        <v>0</v>
      </c>
      <c r="K101" s="9">
        <f t="shared" si="22"/>
        <v>0</v>
      </c>
      <c r="L101" s="9">
        <f t="shared" si="23"/>
        <v>0</v>
      </c>
      <c r="M101" s="9">
        <f t="shared" si="24"/>
        <v>0</v>
      </c>
      <c r="O101" s="9">
        <f>[3]投放设计!DJ103</f>
        <v>0</v>
      </c>
      <c r="P101" s="9">
        <f>[3]投放设计!DK103</f>
        <v>0</v>
      </c>
      <c r="Q101" s="9">
        <f>[3]投放设计!DL103</f>
        <v>0</v>
      </c>
      <c r="R101" s="9">
        <f>[3]投放设计!DM103</f>
        <v>0</v>
      </c>
      <c r="S101" s="9">
        <f>[3]投放设计!DN103</f>
        <v>0</v>
      </c>
      <c r="T101" s="9">
        <f t="shared" si="25"/>
        <v>0</v>
      </c>
      <c r="U101" s="9">
        <f t="shared" si="16"/>
        <v>0</v>
      </c>
      <c r="V101" s="9">
        <f t="shared" si="17"/>
        <v>0</v>
      </c>
      <c r="W101" s="9">
        <f t="shared" si="18"/>
        <v>0</v>
      </c>
      <c r="X101" s="9">
        <f t="shared" si="19"/>
        <v>0</v>
      </c>
    </row>
    <row r="102" spans="3:24" x14ac:dyDescent="0.15">
      <c r="C102" s="9">
        <v>97</v>
      </c>
      <c r="D102" s="9">
        <f>[2]副本直接奖励!DV101</f>
        <v>0</v>
      </c>
      <c r="E102" s="9">
        <f>[2]副本直接奖励!DW101</f>
        <v>0</v>
      </c>
      <c r="F102" s="9">
        <f>[2]副本直接奖励!DX101</f>
        <v>0</v>
      </c>
      <c r="G102" s="9">
        <f>[2]副本直接奖励!DY101</f>
        <v>0</v>
      </c>
      <c r="H102" s="9">
        <f>[2]副本直接奖励!DZ101</f>
        <v>0</v>
      </c>
      <c r="I102" s="9">
        <f t="shared" si="20"/>
        <v>0</v>
      </c>
      <c r="J102" s="9">
        <f t="shared" si="21"/>
        <v>0</v>
      </c>
      <c r="K102" s="9">
        <f t="shared" si="22"/>
        <v>0</v>
      </c>
      <c r="L102" s="9">
        <f t="shared" si="23"/>
        <v>0</v>
      </c>
      <c r="M102" s="9">
        <f t="shared" si="24"/>
        <v>0</v>
      </c>
      <c r="O102" s="9">
        <f>[3]投放设计!DJ104</f>
        <v>0</v>
      </c>
      <c r="P102" s="9">
        <f>[3]投放设计!DK104</f>
        <v>0</v>
      </c>
      <c r="Q102" s="9">
        <f>[3]投放设计!DL104</f>
        <v>0</v>
      </c>
      <c r="R102" s="9">
        <f>[3]投放设计!DM104</f>
        <v>0</v>
      </c>
      <c r="S102" s="9">
        <f>[3]投放设计!DN104</f>
        <v>0</v>
      </c>
      <c r="T102" s="9">
        <f t="shared" si="25"/>
        <v>0</v>
      </c>
      <c r="U102" s="9">
        <f t="shared" si="16"/>
        <v>0</v>
      </c>
      <c r="V102" s="9">
        <f t="shared" si="17"/>
        <v>0</v>
      </c>
      <c r="W102" s="9">
        <f t="shared" si="18"/>
        <v>0</v>
      </c>
      <c r="X102" s="9">
        <f t="shared" si="19"/>
        <v>0</v>
      </c>
    </row>
    <row r="103" spans="3:24" x14ac:dyDescent="0.15">
      <c r="C103" s="9">
        <v>98</v>
      </c>
      <c r="D103" s="9">
        <f>[2]副本直接奖励!DV102</f>
        <v>0</v>
      </c>
      <c r="E103" s="9">
        <f>[2]副本直接奖励!DW102</f>
        <v>0</v>
      </c>
      <c r="F103" s="9">
        <f>[2]副本直接奖励!DX102</f>
        <v>0</v>
      </c>
      <c r="G103" s="9">
        <f>[2]副本直接奖励!DY102</f>
        <v>0</v>
      </c>
      <c r="H103" s="9">
        <f>[2]副本直接奖励!DZ102</f>
        <v>0</v>
      </c>
      <c r="I103" s="9">
        <f t="shared" si="20"/>
        <v>0</v>
      </c>
      <c r="J103" s="9">
        <f t="shared" si="21"/>
        <v>0</v>
      </c>
      <c r="K103" s="9">
        <f t="shared" si="22"/>
        <v>0</v>
      </c>
      <c r="L103" s="9">
        <f t="shared" si="23"/>
        <v>0</v>
      </c>
      <c r="M103" s="9">
        <f t="shared" si="24"/>
        <v>0</v>
      </c>
      <c r="O103" s="9">
        <f>[3]投放设计!DJ105</f>
        <v>0</v>
      </c>
      <c r="P103" s="9">
        <f>[3]投放设计!DK105</f>
        <v>0</v>
      </c>
      <c r="Q103" s="9">
        <f>[3]投放设计!DL105</f>
        <v>0</v>
      </c>
      <c r="R103" s="9">
        <f>[3]投放设计!DM105</f>
        <v>0</v>
      </c>
      <c r="S103" s="9">
        <f>[3]投放设计!DN105</f>
        <v>0</v>
      </c>
      <c r="T103" s="9">
        <f t="shared" si="25"/>
        <v>0</v>
      </c>
      <c r="U103" s="9">
        <f t="shared" si="16"/>
        <v>0</v>
      </c>
      <c r="V103" s="9">
        <f t="shared" si="17"/>
        <v>0</v>
      </c>
      <c r="W103" s="9">
        <f t="shared" si="18"/>
        <v>0</v>
      </c>
      <c r="X103" s="9">
        <f t="shared" si="19"/>
        <v>0</v>
      </c>
    </row>
    <row r="104" spans="3:24" x14ac:dyDescent="0.15">
      <c r="C104" s="9">
        <v>99</v>
      </c>
      <c r="D104" s="9">
        <f>[2]副本直接奖励!DV103</f>
        <v>0</v>
      </c>
      <c r="E104" s="9">
        <f>[2]副本直接奖励!DW103</f>
        <v>0</v>
      </c>
      <c r="F104" s="9">
        <f>[2]副本直接奖励!DX103</f>
        <v>0</v>
      </c>
      <c r="G104" s="9">
        <f>[2]副本直接奖励!DY103</f>
        <v>0</v>
      </c>
      <c r="H104" s="9">
        <f>[2]副本直接奖励!DZ103</f>
        <v>0</v>
      </c>
      <c r="I104" s="9">
        <f t="shared" si="20"/>
        <v>0</v>
      </c>
      <c r="J104" s="9">
        <f t="shared" si="21"/>
        <v>0</v>
      </c>
      <c r="K104" s="9">
        <f t="shared" si="22"/>
        <v>0</v>
      </c>
      <c r="L104" s="9">
        <f t="shared" si="23"/>
        <v>0</v>
      </c>
      <c r="M104" s="9">
        <f t="shared" si="24"/>
        <v>0</v>
      </c>
      <c r="O104" s="9">
        <f>[3]投放设计!DJ106</f>
        <v>0</v>
      </c>
      <c r="P104" s="9">
        <f>[3]投放设计!DK106</f>
        <v>0</v>
      </c>
      <c r="Q104" s="9">
        <f>[3]投放设计!DL106</f>
        <v>0</v>
      </c>
      <c r="R104" s="9">
        <f>[3]投放设计!DM106</f>
        <v>0</v>
      </c>
      <c r="S104" s="9">
        <f>[3]投放设计!DN106</f>
        <v>0</v>
      </c>
      <c r="T104" s="9">
        <f t="shared" si="25"/>
        <v>0</v>
      </c>
      <c r="U104" s="9">
        <f t="shared" si="16"/>
        <v>0</v>
      </c>
      <c r="V104" s="9">
        <f t="shared" si="17"/>
        <v>0</v>
      </c>
      <c r="W104" s="9">
        <f t="shared" si="18"/>
        <v>0</v>
      </c>
      <c r="X104" s="9">
        <f t="shared" si="19"/>
        <v>0</v>
      </c>
    </row>
    <row r="105" spans="3:24" x14ac:dyDescent="0.15">
      <c r="C105" s="9">
        <v>100</v>
      </c>
      <c r="D105" s="9">
        <f>[2]副本直接奖励!DV104</f>
        <v>0</v>
      </c>
      <c r="E105" s="9">
        <f>[2]副本直接奖励!DW104</f>
        <v>0</v>
      </c>
      <c r="F105" s="9">
        <f>[2]副本直接奖励!DX104</f>
        <v>0</v>
      </c>
      <c r="G105" s="9">
        <f>[2]副本直接奖励!DY104</f>
        <v>0</v>
      </c>
      <c r="H105" s="9">
        <f>[2]副本直接奖励!DZ104</f>
        <v>0</v>
      </c>
      <c r="I105" s="9">
        <f t="shared" si="20"/>
        <v>0</v>
      </c>
      <c r="J105" s="9">
        <f t="shared" si="21"/>
        <v>0</v>
      </c>
      <c r="K105" s="9">
        <f t="shared" si="22"/>
        <v>0</v>
      </c>
      <c r="L105" s="9">
        <f t="shared" si="23"/>
        <v>0</v>
      </c>
      <c r="M105" s="9">
        <f t="shared" si="24"/>
        <v>0</v>
      </c>
      <c r="O105" s="9">
        <f>[3]投放设计!DJ107</f>
        <v>0</v>
      </c>
      <c r="P105" s="9">
        <f>[3]投放设计!DK107</f>
        <v>0</v>
      </c>
      <c r="Q105" s="9">
        <f>[3]投放设计!DL107</f>
        <v>0</v>
      </c>
      <c r="R105" s="9">
        <f>[3]投放设计!DM107</f>
        <v>0</v>
      </c>
      <c r="S105" s="9">
        <f>[3]投放设计!DN107</f>
        <v>0</v>
      </c>
      <c r="T105" s="9">
        <f t="shared" si="25"/>
        <v>0</v>
      </c>
      <c r="U105" s="9">
        <f t="shared" si="16"/>
        <v>0</v>
      </c>
      <c r="V105" s="9">
        <f t="shared" si="17"/>
        <v>0</v>
      </c>
      <c r="W105" s="9">
        <f t="shared" si="18"/>
        <v>0</v>
      </c>
      <c r="X105" s="9">
        <f t="shared" si="19"/>
        <v>0</v>
      </c>
    </row>
  </sheetData>
  <mergeCells count="4">
    <mergeCell ref="D4:H4"/>
    <mergeCell ref="I4:M4"/>
    <mergeCell ref="O4:S4"/>
    <mergeCell ref="T4:X4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"/>
  <dimension ref="A1:DC227"/>
  <sheetViews>
    <sheetView workbookViewId="0">
      <selection activeCell="H23" sqref="H21:H23"/>
    </sheetView>
  </sheetViews>
  <sheetFormatPr defaultColWidth="6.625" defaultRowHeight="11.25" x14ac:dyDescent="0.15"/>
  <cols>
    <col min="1" max="1" width="6.625" style="5"/>
    <col min="2" max="2" width="6.625" style="5" customWidth="1"/>
    <col min="3" max="3" width="6.625" style="5"/>
    <col min="4" max="10" width="6.625" style="5" customWidth="1"/>
    <col min="11" max="11" width="20" style="5" customWidth="1"/>
    <col min="12" max="13" width="9.75" style="5" bestFit="1" customWidth="1"/>
    <col min="14" max="14" width="8.125" style="5" customWidth="1"/>
    <col min="15" max="16" width="6.625" style="5"/>
    <col min="17" max="17" width="6.625" style="6"/>
    <col min="18" max="18" width="6.625" style="5"/>
    <col min="19" max="24" width="6.625" style="5" customWidth="1"/>
    <col min="25" max="25" width="6.625" style="5"/>
    <col min="26" max="31" width="6.625" style="5" customWidth="1"/>
    <col min="32" max="32" width="6.625" style="5"/>
    <col min="33" max="33" width="6.625" style="6" customWidth="1"/>
    <col min="34" max="48" width="6.625" style="5" customWidth="1"/>
    <col min="49" max="49" width="6.625" style="6" customWidth="1"/>
    <col min="50" max="57" width="6.625" style="5" customWidth="1"/>
    <col min="58" max="58" width="6.625" style="6" customWidth="1"/>
    <col min="59" max="66" width="6.625" style="5" customWidth="1"/>
    <col min="67" max="67" width="6.625" style="6" customWidth="1"/>
    <col min="68" max="75" width="6.625" style="5" customWidth="1"/>
    <col min="76" max="76" width="6.625" style="6"/>
    <col min="77" max="77" width="6.625" style="5"/>
    <col min="78" max="78" width="6.625" style="9" customWidth="1"/>
    <col min="79" max="87" width="6.625" style="5" customWidth="1"/>
    <col min="88" max="88" width="6.625" style="5"/>
    <col min="89" max="89" width="6.625" style="6"/>
    <col min="90" max="16384" width="6.625" style="5"/>
  </cols>
  <sheetData>
    <row r="1" spans="2:107" x14ac:dyDescent="0.15">
      <c r="S1" s="7" t="s">
        <v>38</v>
      </c>
      <c r="Z1" s="7" t="s">
        <v>39</v>
      </c>
      <c r="AI1" s="7" t="s">
        <v>38</v>
      </c>
      <c r="AP1" s="7" t="s">
        <v>39</v>
      </c>
      <c r="AY1" s="7" t="s">
        <v>50</v>
      </c>
      <c r="BH1" s="7" t="s">
        <v>52</v>
      </c>
      <c r="BQ1" s="7" t="s">
        <v>137</v>
      </c>
      <c r="CM1" s="5" t="s">
        <v>388</v>
      </c>
    </row>
    <row r="2" spans="2:107" x14ac:dyDescent="0.15">
      <c r="CO2" s="98" t="s">
        <v>376</v>
      </c>
      <c r="CP2" s="98"/>
      <c r="CQ2" s="98"/>
      <c r="CR2" s="98"/>
      <c r="CS2" s="98"/>
      <c r="CT2" s="98" t="s">
        <v>377</v>
      </c>
      <c r="CU2" s="98"/>
      <c r="CV2" s="98"/>
      <c r="CW2" s="98"/>
      <c r="CX2" s="98"/>
      <c r="CY2" s="98" t="s">
        <v>389</v>
      </c>
      <c r="CZ2" s="98"/>
      <c r="DA2" s="98"/>
      <c r="DB2" s="98"/>
      <c r="DC2" s="98"/>
    </row>
    <row r="3" spans="2:107" x14ac:dyDescent="0.15">
      <c r="C3" s="102" t="s">
        <v>206</v>
      </c>
      <c r="D3" s="103"/>
      <c r="E3" s="102" t="s">
        <v>842</v>
      </c>
      <c r="F3" s="105"/>
      <c r="G3" s="105"/>
      <c r="H3" s="105"/>
      <c r="I3" s="103"/>
      <c r="J3" s="102" t="s">
        <v>843</v>
      </c>
      <c r="K3" s="105"/>
      <c r="L3" s="105"/>
      <c r="M3" s="105"/>
      <c r="N3" s="103"/>
      <c r="T3" s="104" t="s">
        <v>34</v>
      </c>
      <c r="U3" s="104"/>
      <c r="V3" s="104"/>
      <c r="W3" s="104"/>
      <c r="X3" s="104"/>
      <c r="AA3" s="104" t="s">
        <v>35</v>
      </c>
      <c r="AB3" s="104"/>
      <c r="AC3" s="104"/>
      <c r="AD3" s="104"/>
      <c r="AE3" s="104"/>
      <c r="AJ3" s="104" t="s">
        <v>36</v>
      </c>
      <c r="AK3" s="104"/>
      <c r="AL3" s="104"/>
      <c r="AM3" s="104"/>
      <c r="AN3" s="104"/>
      <c r="AQ3" s="104" t="s">
        <v>37</v>
      </c>
      <c r="AR3" s="104"/>
      <c r="AS3" s="104"/>
      <c r="AT3" s="104"/>
      <c r="AU3" s="104"/>
      <c r="AZ3" s="104" t="s">
        <v>54</v>
      </c>
      <c r="BA3" s="104"/>
      <c r="BB3" s="104"/>
      <c r="BC3" s="104"/>
      <c r="BD3" s="104"/>
      <c r="BI3" s="104" t="s">
        <v>53</v>
      </c>
      <c r="BJ3" s="104"/>
      <c r="BK3" s="104"/>
      <c r="BL3" s="104"/>
      <c r="BM3" s="104"/>
      <c r="BR3" s="104" t="s">
        <v>136</v>
      </c>
      <c r="BS3" s="104"/>
      <c r="BT3" s="104"/>
      <c r="BU3" s="104"/>
      <c r="BV3" s="104"/>
      <c r="BY3" s="9">
        <v>1</v>
      </c>
      <c r="BZ3" s="15" t="s">
        <v>86</v>
      </c>
      <c r="CA3" s="107" t="s">
        <v>80</v>
      </c>
      <c r="CB3" s="108"/>
      <c r="CC3" s="108"/>
      <c r="CD3" s="109"/>
      <c r="CE3" s="106" t="s">
        <v>81</v>
      </c>
      <c r="CF3" s="106"/>
      <c r="CG3" s="106"/>
      <c r="CH3" s="106"/>
      <c r="CI3" s="106"/>
      <c r="CN3" s="5" t="s">
        <v>390</v>
      </c>
      <c r="CO3" s="13" t="s">
        <v>0</v>
      </c>
      <c r="CP3" s="13" t="s">
        <v>3</v>
      </c>
      <c r="CQ3" s="13" t="s">
        <v>1</v>
      </c>
      <c r="CR3" s="13" t="s">
        <v>4</v>
      </c>
      <c r="CS3" s="13" t="s">
        <v>2</v>
      </c>
      <c r="CT3" s="13" t="s">
        <v>0</v>
      </c>
      <c r="CU3" s="13" t="s">
        <v>3</v>
      </c>
      <c r="CV3" s="13" t="s">
        <v>1</v>
      </c>
      <c r="CW3" s="13" t="s">
        <v>4</v>
      </c>
      <c r="CX3" s="13" t="s">
        <v>2</v>
      </c>
      <c r="CY3" s="13" t="s">
        <v>0</v>
      </c>
      <c r="CZ3" s="13" t="s">
        <v>3</v>
      </c>
      <c r="DA3" s="13" t="s">
        <v>1</v>
      </c>
      <c r="DB3" s="13" t="s">
        <v>4</v>
      </c>
      <c r="DC3" s="13" t="s">
        <v>2</v>
      </c>
    </row>
    <row r="4" spans="2:107" x14ac:dyDescent="0.15">
      <c r="C4" s="19" t="s">
        <v>208</v>
      </c>
      <c r="D4" s="19" t="s">
        <v>148</v>
      </c>
      <c r="E4" s="19" t="s">
        <v>25</v>
      </c>
      <c r="F4" s="19" t="s">
        <v>3</v>
      </c>
      <c r="G4" s="19" t="s">
        <v>1</v>
      </c>
      <c r="H4" s="19" t="s">
        <v>4</v>
      </c>
      <c r="I4" s="19" t="s">
        <v>2</v>
      </c>
      <c r="J4" s="19" t="s">
        <v>25</v>
      </c>
      <c r="K4" s="19" t="s">
        <v>3</v>
      </c>
      <c r="L4" s="19" t="s">
        <v>1</v>
      </c>
      <c r="M4" s="19" t="s">
        <v>4</v>
      </c>
      <c r="N4" s="19" t="s">
        <v>2</v>
      </c>
      <c r="S4" s="19" t="s">
        <v>390</v>
      </c>
      <c r="T4" s="19" t="s">
        <v>29</v>
      </c>
      <c r="U4" s="19" t="s">
        <v>30</v>
      </c>
      <c r="V4" s="19" t="s">
        <v>31</v>
      </c>
      <c r="W4" s="19" t="s">
        <v>32</v>
      </c>
      <c r="X4" s="19" t="s">
        <v>33</v>
      </c>
      <c r="Z4" s="19" t="s">
        <v>390</v>
      </c>
      <c r="AA4" s="19" t="s">
        <v>29</v>
      </c>
      <c r="AB4" s="19" t="s">
        <v>30</v>
      </c>
      <c r="AC4" s="19" t="s">
        <v>31</v>
      </c>
      <c r="AD4" s="19" t="s">
        <v>32</v>
      </c>
      <c r="AE4" s="19" t="s">
        <v>33</v>
      </c>
      <c r="AI4" s="19" t="s">
        <v>390</v>
      </c>
      <c r="AJ4" s="19" t="s">
        <v>29</v>
      </c>
      <c r="AK4" s="19" t="s">
        <v>30</v>
      </c>
      <c r="AL4" s="19" t="s">
        <v>31</v>
      </c>
      <c r="AM4" s="19" t="s">
        <v>32</v>
      </c>
      <c r="AN4" s="19" t="s">
        <v>33</v>
      </c>
      <c r="AP4" s="19" t="s">
        <v>390</v>
      </c>
      <c r="AQ4" s="19" t="s">
        <v>29</v>
      </c>
      <c r="AR4" s="19" t="s">
        <v>30</v>
      </c>
      <c r="AS4" s="19" t="s">
        <v>31</v>
      </c>
      <c r="AT4" s="19" t="s">
        <v>32</v>
      </c>
      <c r="AU4" s="19" t="s">
        <v>33</v>
      </c>
      <c r="AY4" s="19" t="s">
        <v>390</v>
      </c>
      <c r="AZ4" s="19" t="s">
        <v>25</v>
      </c>
      <c r="BA4" s="19" t="s">
        <v>26</v>
      </c>
      <c r="BB4" s="19" t="s">
        <v>1</v>
      </c>
      <c r="BC4" s="19" t="s">
        <v>4</v>
      </c>
      <c r="BD4" s="19" t="s">
        <v>27</v>
      </c>
      <c r="BH4" s="19" t="s">
        <v>390</v>
      </c>
      <c r="BI4" s="19" t="s">
        <v>0</v>
      </c>
      <c r="BJ4" s="19" t="s">
        <v>3</v>
      </c>
      <c r="BK4" s="19" t="s">
        <v>1</v>
      </c>
      <c r="BL4" s="19" t="s">
        <v>4</v>
      </c>
      <c r="BM4" s="19" t="s">
        <v>2</v>
      </c>
      <c r="BQ4" s="19" t="s">
        <v>390</v>
      </c>
      <c r="BR4" s="19" t="s">
        <v>0</v>
      </c>
      <c r="BS4" s="19" t="s">
        <v>3</v>
      </c>
      <c r="BT4" s="19" t="s">
        <v>1</v>
      </c>
      <c r="BU4" s="19" t="s">
        <v>4</v>
      </c>
      <c r="BV4" s="19" t="s">
        <v>2</v>
      </c>
      <c r="BY4" s="9">
        <v>2</v>
      </c>
      <c r="BZ4" s="15" t="s">
        <v>390</v>
      </c>
      <c r="CA4" s="15" t="s">
        <v>82</v>
      </c>
      <c r="CB4" s="15" t="s">
        <v>83</v>
      </c>
      <c r="CC4" s="15" t="s">
        <v>84</v>
      </c>
      <c r="CD4" s="15" t="s">
        <v>425</v>
      </c>
      <c r="CE4" s="15" t="s">
        <v>82</v>
      </c>
      <c r="CF4" s="15" t="s">
        <v>83</v>
      </c>
      <c r="CG4" s="15" t="s">
        <v>84</v>
      </c>
      <c r="CH4" s="15" t="s">
        <v>425</v>
      </c>
      <c r="CI4" s="15" t="s">
        <v>85</v>
      </c>
      <c r="CN4" s="5">
        <v>1</v>
      </c>
      <c r="CO4" s="5">
        <f>求节点(J$5:J$13,$H$20:H$28,$CN4)</f>
        <v>24</v>
      </c>
      <c r="CP4" s="5">
        <f>求节点(K$5:K$13,$H$20:I$28,$CN4)</f>
        <v>24</v>
      </c>
      <c r="CQ4" s="5">
        <f>求节点(L$5:L$13,$H$20:J$28,$CN4)</f>
        <v>24</v>
      </c>
      <c r="CR4" s="5">
        <f>求节点(M$5:M$13,$H$20:K$28,$CN4)</f>
        <v>24</v>
      </c>
      <c r="CS4" s="5">
        <f>求节点(N$5:N$13,$H$20:L$28,$CN4)</f>
        <v>24</v>
      </c>
      <c r="CT4" s="5">
        <f>求节点(J$5:J$13,$I$20:I$28,$CN4)</f>
        <v>0</v>
      </c>
      <c r="CU4" s="5">
        <f>求节点(K$5:K$13,$I$20:J$28,$CN4)</f>
        <v>0</v>
      </c>
      <c r="CV4" s="5">
        <f>求节点(L$5:L$13,$I$20:K$28,$CN4)</f>
        <v>0</v>
      </c>
      <c r="CW4" s="5">
        <f>求节点(M$5:M$13,$I$20:L$28,$CN4)</f>
        <v>0</v>
      </c>
      <c r="CX4" s="5">
        <f>求节点(N$5:N$13,$I$20:M$28,$CN4)</f>
        <v>0</v>
      </c>
      <c r="CY4" s="5">
        <f>求节点(J$5:J$13,$I$72:$I$80,$CN4)</f>
        <v>0.88888888888888884</v>
      </c>
      <c r="CZ4" s="5">
        <f>求节点(K$5:K$13,$I$72:$I$80,$CN4)</f>
        <v>0.88888888888888884</v>
      </c>
      <c r="DA4" s="5">
        <f>求节点(L$5:L$13,$I$72:$I$80,$CN4)</f>
        <v>0.88888888888888884</v>
      </c>
      <c r="DB4" s="5">
        <f>求节点(M$5:M$13,$I$72:$I$80,$CN4)</f>
        <v>0.88888888888888884</v>
      </c>
      <c r="DC4" s="5">
        <f>求节点(N$5:N$13,$I$72:$I$80,$CN4)</f>
        <v>0.88888888888888884</v>
      </c>
    </row>
    <row r="5" spans="2:107" x14ac:dyDescent="0.15">
      <c r="C5" s="19" t="s">
        <v>22</v>
      </c>
      <c r="D5" s="19">
        <v>0</v>
      </c>
      <c r="E5" s="19">
        <f>求节点(节奏总纲!P$4:P$163,节奏总纲!$O$4:$O$163,求节点(节奏总纲!$AL$4:$AL$83,节奏总纲!AM$4:AM$83,$D5))</f>
        <v>0</v>
      </c>
      <c r="F5" s="19">
        <f>求节点(节奏总纲!Q$4:Q$163,节奏总纲!$O$4:$O$163,求节点(节奏总纲!$AL$4:$AL$83,节奏总纲!AN$4:AN$83,$D5))</f>
        <v>0</v>
      </c>
      <c r="G5" s="19">
        <f>求节点(节奏总纲!R$4:R$163,节奏总纲!$O$4:$O$163,求节点(节奏总纲!$AL$4:$AL$83,节奏总纲!AO$4:AO$83,$D5))</f>
        <v>0</v>
      </c>
      <c r="H5" s="19">
        <f>求节点(节奏总纲!S$4:S$163,节奏总纲!$O$4:$O$163,求节点(节奏总纲!$AL$4:$AL$83,节奏总纲!AP$4:AP$83,$D5))</f>
        <v>0</v>
      </c>
      <c r="I5" s="19">
        <f>求节点(节奏总纲!T$4:T$163,节奏总纲!$O$4:$O$163,求节点(节奏总纲!$AL$4:$AL$83,节奏总纲!AQ$4:AQ$83,$D5))</f>
        <v>0</v>
      </c>
      <c r="J5" s="19">
        <v>1</v>
      </c>
      <c r="K5" s="19">
        <v>1</v>
      </c>
      <c r="L5" s="19">
        <v>1</v>
      </c>
      <c r="M5" s="19">
        <v>1</v>
      </c>
      <c r="N5" s="19">
        <v>1</v>
      </c>
      <c r="S5" s="19">
        <v>1</v>
      </c>
      <c r="T5" s="19">
        <f>求节点(J$5:J$13,$D$20:$D$28,$S5)</f>
        <v>200</v>
      </c>
      <c r="U5" s="19">
        <f t="shared" ref="U5:X5" si="0">求节点(K$5:K$13,$D$20:$D$28,$S5)</f>
        <v>200</v>
      </c>
      <c r="V5" s="19">
        <f t="shared" si="0"/>
        <v>200</v>
      </c>
      <c r="W5" s="19">
        <f t="shared" si="0"/>
        <v>200</v>
      </c>
      <c r="X5" s="19">
        <f t="shared" si="0"/>
        <v>200</v>
      </c>
      <c r="Z5" s="19">
        <v>1</v>
      </c>
      <c r="AA5" s="19">
        <f>求节点(J$5:J$13,$E$20:$E$28,$Z5)</f>
        <v>200</v>
      </c>
      <c r="AB5" s="19">
        <f t="shared" ref="AB5:AE5" si="1">求节点(K$5:K$13,$E$20:$E$28,$Z5)</f>
        <v>200</v>
      </c>
      <c r="AC5" s="19">
        <f t="shared" si="1"/>
        <v>200</v>
      </c>
      <c r="AD5" s="19">
        <f t="shared" si="1"/>
        <v>200</v>
      </c>
      <c r="AE5" s="19">
        <f t="shared" si="1"/>
        <v>200</v>
      </c>
      <c r="AI5" s="19">
        <v>1</v>
      </c>
      <c r="AJ5" s="19">
        <f>T5/$T5</f>
        <v>1</v>
      </c>
      <c r="AK5" s="19">
        <f t="shared" ref="AK5:AN5" si="2">U5/$T5</f>
        <v>1</v>
      </c>
      <c r="AL5" s="19">
        <f t="shared" si="2"/>
        <v>1</v>
      </c>
      <c r="AM5" s="19">
        <f t="shared" si="2"/>
        <v>1</v>
      </c>
      <c r="AN5" s="19">
        <f t="shared" si="2"/>
        <v>1</v>
      </c>
      <c r="AP5" s="19">
        <v>1</v>
      </c>
      <c r="AQ5" s="19">
        <f>AA5/$AA5</f>
        <v>1</v>
      </c>
      <c r="AR5" s="19">
        <f t="shared" ref="AR5:AU5" si="3">AB5/$AA5</f>
        <v>1</v>
      </c>
      <c r="AS5" s="19">
        <f t="shared" si="3"/>
        <v>1</v>
      </c>
      <c r="AT5" s="19">
        <f t="shared" si="3"/>
        <v>1</v>
      </c>
      <c r="AU5" s="19">
        <f t="shared" si="3"/>
        <v>1</v>
      </c>
      <c r="AY5" s="19">
        <v>1</v>
      </c>
      <c r="AZ5" s="19">
        <f>求节点(J$5:J$13,$F$20:$F$28,$AY5)</f>
        <v>400</v>
      </c>
      <c r="BA5" s="19">
        <f t="shared" ref="BA5:BD5" si="4">求节点(K$5:K$13,$F$20:$F$28,$AY5)</f>
        <v>400</v>
      </c>
      <c r="BB5" s="19">
        <f t="shared" si="4"/>
        <v>400</v>
      </c>
      <c r="BC5" s="19">
        <f t="shared" si="4"/>
        <v>400</v>
      </c>
      <c r="BD5" s="19">
        <f t="shared" si="4"/>
        <v>400</v>
      </c>
      <c r="BH5" s="19">
        <v>1</v>
      </c>
      <c r="BI5" s="19">
        <f>求节点(J$5:J$13,$G$20:$G$28,$BH5)</f>
        <v>10</v>
      </c>
      <c r="BJ5" s="19">
        <f t="shared" ref="BJ5:BM5" si="5">求节点(K$5:K$13,$G$20:$G$28,$BH5)</f>
        <v>10</v>
      </c>
      <c r="BK5" s="19">
        <f t="shared" si="5"/>
        <v>10</v>
      </c>
      <c r="BL5" s="19">
        <f t="shared" si="5"/>
        <v>10</v>
      </c>
      <c r="BM5" s="19">
        <f t="shared" si="5"/>
        <v>10</v>
      </c>
      <c r="BQ5" s="19">
        <v>1</v>
      </c>
      <c r="BR5" s="19">
        <f>求节点(J$5:J$13,$J$20:$J$28,$BQ5)</f>
        <v>0</v>
      </c>
      <c r="BS5" s="19">
        <f t="shared" ref="BS5:BV5" si="6">求节点(K$5:K$13,$J$20:$J$28,$BQ5)</f>
        <v>0</v>
      </c>
      <c r="BT5" s="19">
        <f t="shared" si="6"/>
        <v>0</v>
      </c>
      <c r="BU5" s="19">
        <f t="shared" si="6"/>
        <v>0</v>
      </c>
      <c r="BV5" s="19">
        <f t="shared" si="6"/>
        <v>0</v>
      </c>
      <c r="BY5" s="9">
        <v>3</v>
      </c>
      <c r="BZ5" s="15">
        <v>10</v>
      </c>
      <c r="CA5" s="19">
        <v>0</v>
      </c>
      <c r="CB5" s="19">
        <f>INDEX($T$5:$T$164,$BZ5,1)</f>
        <v>218.72431033929715</v>
      </c>
      <c r="CC5" s="19">
        <f>INDEX($AA$5:$AA$164,$BZ5,1)</f>
        <v>218.72431033929715</v>
      </c>
      <c r="CD5" s="19">
        <f>INDEX($BR$5:$BR$164,$BZ5,1)</f>
        <v>4.6810775848242864E-2</v>
      </c>
      <c r="CE5" s="19">
        <f>CA5*(INDEX([4]非r将兵属性验证!$U$7:$U$166,$BZ5,1)+INDEX([4]非r将兵属性验证!$AM$7:$AM$166,$BZ5,1))</f>
        <v>0</v>
      </c>
      <c r="CF5" s="29">
        <f>CB5*INDEX([4]非r将兵属性验证!AQ$7:AQ$166,$BZ5,1)</f>
        <v>10610172.771599043</v>
      </c>
      <c r="CG5" s="29">
        <f>CC5*INDEX([4]非r将兵属性验证!AR$7:AR$166,$BZ5,1)</f>
        <v>10610172.771599043</v>
      </c>
      <c r="CH5" s="29">
        <f>CD5*INDEX([4]非r将兵属性验证!AX$7:AX$166,$BZ5,1)</f>
        <v>1096841.2243090095</v>
      </c>
      <c r="CI5" s="19">
        <f>SUM(CE5:CH5)</f>
        <v>22317186.767507095</v>
      </c>
      <c r="CN5" s="5">
        <v>2</v>
      </c>
      <c r="CO5" s="5">
        <f>求节点(J$5:J$13,$H$20:H$28,$CN5)</f>
        <v>24.468107758482429</v>
      </c>
      <c r="CP5" s="5">
        <f>求节点(K$5:K$13,$H$20:I$28,$CN5)</f>
        <v>24.488573514542068</v>
      </c>
      <c r="CQ5" s="5">
        <f>求节点(L$5:L$13,$H$20:J$28,$CN5)</f>
        <v>24.512715293786499</v>
      </c>
      <c r="CR5" s="5">
        <f>求节点(M$5:M$13,$H$20:K$28,$CN5)</f>
        <v>24.54250764621586</v>
      </c>
      <c r="CS5" s="5">
        <f>求节点(N$5:N$13,$H$20:L$28,$CN5)</f>
        <v>24.574284044543589</v>
      </c>
      <c r="CT5" s="5">
        <f>求节点(J$5:J$13,$I$20:I$28,$CN5)</f>
        <v>0</v>
      </c>
      <c r="CU5" s="5">
        <f>求节点(K$5:K$13,$I$20:J$28,$CN5)</f>
        <v>0</v>
      </c>
      <c r="CV5" s="5">
        <f>求节点(L$5:L$13,$I$20:K$28,$CN5)</f>
        <v>0</v>
      </c>
      <c r="CW5" s="5">
        <f>求节点(M$5:M$13,$I$20:L$28,$CN5)</f>
        <v>0</v>
      </c>
      <c r="CX5" s="5">
        <f>求节点(N$5:N$13,$I$20:M$28,$CN5)</f>
        <v>0</v>
      </c>
      <c r="CY5" s="5">
        <f>求节点(J$5:J$13,$I$72:$I$80,$CN5)</f>
        <v>0.88179634709370047</v>
      </c>
      <c r="CZ5" s="5">
        <f t="shared" ref="CZ5:CZ68" si="7">求节点(K$5:K$13,$I$72:$I$80,$CN5)</f>
        <v>0.88148625988067575</v>
      </c>
      <c r="DA5" s="5">
        <f t="shared" ref="DA5:DA68" si="8">求节点(L$5:L$13,$I$72:$I$80,$CN5)</f>
        <v>0.88112047534666915</v>
      </c>
      <c r="DB5" s="5">
        <f t="shared" ref="DB5:DB68" si="9">求节点(M$5:M$13,$I$72:$I$80,$CN5)</f>
        <v>0.88066907606743638</v>
      </c>
      <c r="DC5" s="5">
        <f t="shared" ref="DC5:DC68" si="10">求节点(N$5:N$13,$I$72:$I$80,$CN5)</f>
        <v>0.88018761548671332</v>
      </c>
    </row>
    <row r="6" spans="2:107" x14ac:dyDescent="0.15">
      <c r="B6" s="5">
        <v>16</v>
      </c>
      <c r="C6" s="19" t="s">
        <v>23</v>
      </c>
      <c r="D6" s="26">
        <v>16</v>
      </c>
      <c r="E6" s="19">
        <f>求节点(节奏总纲!P$4:P$163,节奏总纲!$O$4:$O$163,求节点(节奏总纲!$AL$4:$AL$83,节奏总纲!AM$4:AM$83,$D6))</f>
        <v>18.226342304552581</v>
      </c>
      <c r="F6" s="19">
        <f>求节点(节奏总纲!Q$4:Q$163,节奏总纲!$O$4:$O$163,求节点(节奏总纲!$AL$4:$AL$83,节奏总纲!AN$4:AN$83,$D6))</f>
        <v>17.420973982667814</v>
      </c>
      <c r="G6" s="19">
        <f>求节点(节奏总纲!R$4:R$163,节奏总纲!$O$4:$O$163,求节点(节奏总纲!$AL$4:$AL$83,节奏总纲!AO$4:AO$83,$D6))</f>
        <v>16.55360159735687</v>
      </c>
      <c r="H6" s="19">
        <f>求节点(节奏总纲!S$4:S$163,节奏总纲!$O$4:$O$163,求节点(节奏总纲!$AL$4:$AL$83,节奏总纲!AP$4:AP$83,$D6))</f>
        <v>15.589627930182091</v>
      </c>
      <c r="I6" s="19">
        <f>求节点(节奏总纲!T$4:T$163,节奏总纲!$O$4:$O$163,求节点(节奏总纲!$AL$4:$AL$83,节奏总纲!AQ$4:AQ$83,$D6))</f>
        <v>14.671687356650759</v>
      </c>
      <c r="J6" s="19">
        <f t="shared" ref="J6:J13" si="11">E6+2</f>
        <v>20.226342304552581</v>
      </c>
      <c r="K6" s="19">
        <f t="shared" ref="K6:K13" si="12">F6+2</f>
        <v>19.420973982667814</v>
      </c>
      <c r="L6" s="19">
        <f t="shared" ref="L6:L13" si="13">G6+2</f>
        <v>18.55360159735687</v>
      </c>
      <c r="M6" s="19">
        <f t="shared" ref="M6:M13" si="14">H6+2</f>
        <v>17.58962793018209</v>
      </c>
      <c r="N6" s="19">
        <f t="shared" ref="N6:N13" si="15">I6+2</f>
        <v>16.671687356650757</v>
      </c>
      <c r="S6" s="19">
        <v>2</v>
      </c>
      <c r="T6" s="19">
        <f t="shared" ref="T6:T69" si="16">求节点(J$5:J$13,$D$20:$D$28,$S6)</f>
        <v>202.08047892658857</v>
      </c>
      <c r="U6" s="19">
        <f t="shared" ref="U6:U69" si="17">求节点(K$5:K$13,$D$20:$D$28,$S6)</f>
        <v>202.17143784240918</v>
      </c>
      <c r="V6" s="19">
        <f t="shared" ref="V6:V69" si="18">求节点(L$5:L$13,$D$20:$D$28,$S6)</f>
        <v>202.27873463905112</v>
      </c>
      <c r="W6" s="19">
        <f t="shared" ref="W6:W69" si="19">求节点(M$5:M$13,$D$20:$D$28,$S6)</f>
        <v>202.41114509429272</v>
      </c>
      <c r="X6" s="19">
        <f t="shared" ref="X6:X69" si="20">求节点(N$5:N$13,$D$20:$D$28,$S6)</f>
        <v>202.55237353130482</v>
      </c>
      <c r="Z6" s="19">
        <v>2</v>
      </c>
      <c r="AA6" s="19">
        <f t="shared" ref="AA6:AA69" si="21">求节点(J$5:J$13,$E$20:$E$28,$Z6)</f>
        <v>202.08047892658857</v>
      </c>
      <c r="AB6" s="19">
        <f t="shared" ref="AB6:AB69" si="22">求节点(K$5:K$13,$E$20:$E$28,$Z6)</f>
        <v>202.17143784240918</v>
      </c>
      <c r="AC6" s="19">
        <f t="shared" ref="AC6:AC69" si="23">求节点(L$5:L$13,$E$20:$E$28,$Z6)</f>
        <v>202.27873463905112</v>
      </c>
      <c r="AD6" s="19">
        <f t="shared" ref="AD6:AD69" si="24">求节点(M$5:M$13,$E$20:$E$28,$Z6)</f>
        <v>202.41114509429272</v>
      </c>
      <c r="AE6" s="19">
        <f t="shared" ref="AE6:AE69" si="25">求节点(N$5:N$13,$E$20:$E$28,$Z6)</f>
        <v>202.55237353130482</v>
      </c>
      <c r="AI6" s="19">
        <v>2</v>
      </c>
      <c r="AJ6" s="19">
        <f t="shared" ref="AJ6:AJ69" si="26">T6/$T6</f>
        <v>1</v>
      </c>
      <c r="AK6" s="19">
        <f t="shared" ref="AK6:AK69" si="27">U6/$T6</f>
        <v>1.0004501123329861</v>
      </c>
      <c r="AL6" s="19">
        <f t="shared" ref="AL6:AL69" si="28">V6/$T6</f>
        <v>1.0009810730532491</v>
      </c>
      <c r="AM6" s="19">
        <f t="shared" ref="AM6:AM69" si="29">W6/$T6</f>
        <v>1.0016363093034051</v>
      </c>
      <c r="AN6" s="19">
        <f t="shared" ref="AN6:AN69" si="30">X6/$T6</f>
        <v>1.002335181543625</v>
      </c>
      <c r="AP6" s="19">
        <v>2</v>
      </c>
      <c r="AQ6" s="19">
        <f t="shared" ref="AQ6:AQ69" si="31">AA6/$AA6</f>
        <v>1</v>
      </c>
      <c r="AR6" s="19">
        <f t="shared" ref="AR6:AR69" si="32">AB6/$AA6</f>
        <v>1.0004501123329861</v>
      </c>
      <c r="AS6" s="19">
        <f t="shared" ref="AS6:AS69" si="33">AC6/$AA6</f>
        <v>1.0009810730532491</v>
      </c>
      <c r="AT6" s="19">
        <f t="shared" ref="AT6:AT69" si="34">AD6/$AA6</f>
        <v>1.0016363093034051</v>
      </c>
      <c r="AU6" s="19">
        <f t="shared" ref="AU6:AU69" si="35">AE6/$AA6</f>
        <v>1.002335181543625</v>
      </c>
      <c r="AY6" s="19">
        <v>2</v>
      </c>
      <c r="AZ6" s="19">
        <f t="shared" ref="AZ6:AZ69" si="36">求节点(J$5:J$13,$F$20:$F$28,$AY6)</f>
        <v>405.20119731647145</v>
      </c>
      <c r="BA6" s="19">
        <f t="shared" ref="BA6:BA69" si="37">求节点(K$5:K$13,$F$20:$F$28,$AY6)</f>
        <v>405.42859460602295</v>
      </c>
      <c r="BB6" s="19">
        <f t="shared" ref="BB6:BB69" si="38">求节点(L$5:L$13,$F$20:$F$28,$AY6)</f>
        <v>405.69683659762779</v>
      </c>
      <c r="BC6" s="19">
        <f t="shared" ref="BC6:BC69" si="39">求节点(M$5:M$13,$F$20:$F$28,$AY6)</f>
        <v>406.02786273573179</v>
      </c>
      <c r="BD6" s="19">
        <f t="shared" ref="BD6:BD69" si="40">求节点(N$5:N$13,$F$20:$F$28,$AY6)</f>
        <v>406.38093382826207</v>
      </c>
      <c r="BH6" s="19">
        <v>2</v>
      </c>
      <c r="BI6" s="19">
        <f t="shared" ref="BI6:BI69" si="41">求节点(J$5:J$13,$G$20:$G$28,$BH6)</f>
        <v>10.260059865823571</v>
      </c>
      <c r="BJ6" s="19">
        <f t="shared" ref="BJ6:BJ69" si="42">求节点(K$5:K$13,$G$20:$G$28,$BH6)</f>
        <v>10.271429730301149</v>
      </c>
      <c r="BK6" s="19">
        <f t="shared" ref="BK6:BK69" si="43">求节点(L$5:L$13,$G$20:$G$28,$BH6)</f>
        <v>10.284841829881389</v>
      </c>
      <c r="BL6" s="19">
        <f t="shared" ref="BL6:BL69" si="44">求节点(M$5:M$13,$G$20:$G$28,$BH6)</f>
        <v>10.30139313678659</v>
      </c>
      <c r="BM6" s="19">
        <f t="shared" ref="BM6:BM69" si="45">求节点(N$5:N$13,$G$20:$G$28,$BH6)</f>
        <v>10.319046691413105</v>
      </c>
      <c r="BQ6" s="19">
        <v>2</v>
      </c>
      <c r="BR6" s="19">
        <f>求节点(J$5:J$13,$J$20:$J$28,$BQ6)</f>
        <v>5.2011973164714292E-3</v>
      </c>
      <c r="BS6" s="19">
        <f t="shared" ref="BS6:BS69" si="46">求节点(K$5:K$13,$J$20:$J$28,$BQ6)</f>
        <v>5.4285946060229724E-3</v>
      </c>
      <c r="BT6" s="19">
        <f t="shared" ref="BT6:BT69" si="47">求节点(L$5:L$13,$J$20:$J$28,$BQ6)</f>
        <v>5.6968365976277757E-3</v>
      </c>
      <c r="BU6" s="19">
        <f t="shared" ref="BU6:BU69" si="48">求节点(M$5:M$13,$J$20:$J$28,$BQ6)</f>
        <v>6.0278627357317951E-3</v>
      </c>
      <c r="BV6" s="19">
        <f t="shared" ref="BV6:BV69" si="49">求节点(N$5:N$13,$J$20:$J$28,$BQ6)</f>
        <v>6.3809338282620831E-3</v>
      </c>
      <c r="BY6" s="9">
        <v>4</v>
      </c>
      <c r="BZ6" s="15">
        <v>20</v>
      </c>
      <c r="CA6" s="19">
        <v>0</v>
      </c>
      <c r="CB6" s="19">
        <f t="shared" ref="CB6:CB20" si="50">INDEX($T$5:$T$164,$BZ6,1)</f>
        <v>239.52909960518286</v>
      </c>
      <c r="CC6" s="19">
        <f t="shared" ref="CC6:CC20" si="51">INDEX($AA$5:$AA$164,$BZ6,1)</f>
        <v>239.52909960518286</v>
      </c>
      <c r="CD6" s="19">
        <f t="shared" ref="CD6:CD20" si="52">INDEX($BR$5:$BR$164,$BZ6,1)</f>
        <v>9.8822749012957151E-2</v>
      </c>
      <c r="CE6" s="19">
        <f>CA6*(INDEX([4]非r将兵属性验证!$U$7:$U$166,$BZ6,1)+INDEX([4]非r将兵属性验证!$AM$7:$AM$166,$BZ6,1))</f>
        <v>0</v>
      </c>
      <c r="CF6" s="19">
        <f>(CB6-CB5)*INDEX([4]非r将兵属性验证!AQ$7:AQ$166,$BZ6,1)+CF5</f>
        <v>13975577.939299909</v>
      </c>
      <c r="CG6" s="19">
        <f>(CC6-CC5)*INDEX([4]非r将兵属性验证!AR$7:AR$166,$BZ6,1)+CG5</f>
        <v>13975577.939299909</v>
      </c>
      <c r="CH6" s="19">
        <f>(CD6-CD5)*INDEX([4]非r将兵属性验证!AX$7:AX$166,$BZ6,1)+CH5</f>
        <v>5583949.5024213735</v>
      </c>
      <c r="CI6" s="19">
        <f t="shared" ref="CI6:CI14" si="53">SUM(CE6:CH6)</f>
        <v>33535105.381021194</v>
      </c>
      <c r="CN6" s="5">
        <v>3</v>
      </c>
      <c r="CO6" s="5">
        <f>求节点(J$5:J$13,$H$20:H$28,$CN6)</f>
        <v>24.936215516964857</v>
      </c>
      <c r="CP6" s="5">
        <f>求节点(K$5:K$13,$H$20:I$28,$CN6)</f>
        <v>24.977147029084136</v>
      </c>
      <c r="CQ6" s="5">
        <f>求节点(L$5:L$13,$H$20:J$28,$CN6)</f>
        <v>25.025430587572998</v>
      </c>
      <c r="CR6" s="5">
        <f>求节点(M$5:M$13,$H$20:K$28,$CN6)</f>
        <v>25.085015292431724</v>
      </c>
      <c r="CS6" s="5">
        <f>求节点(N$5:N$13,$H$20:L$28,$CN6)</f>
        <v>25.148568089087174</v>
      </c>
      <c r="CT6" s="5">
        <f>求节点(J$5:J$13,$I$20:I$28,$CN6)</f>
        <v>0</v>
      </c>
      <c r="CU6" s="5">
        <f>求节点(K$5:K$13,$I$20:J$28,$CN6)</f>
        <v>0</v>
      </c>
      <c r="CV6" s="5">
        <f>求节点(L$5:L$13,$I$20:K$28,$CN6)</f>
        <v>0</v>
      </c>
      <c r="CW6" s="5">
        <f>求节点(M$5:M$13,$I$20:L$28,$CN6)</f>
        <v>0</v>
      </c>
      <c r="CX6" s="5">
        <f>求节点(N$5:N$13,$I$20:M$28,$CN6)</f>
        <v>0</v>
      </c>
      <c r="CY6" s="5">
        <f t="shared" ref="CY6:CY68" si="54">求节点(J$5:J$13,$I$72:$I$80,$CN6)</f>
        <v>0.87470380529851222</v>
      </c>
      <c r="CZ6" s="5">
        <f t="shared" si="7"/>
        <v>0.87408363087246255</v>
      </c>
      <c r="DA6" s="5">
        <f t="shared" si="8"/>
        <v>0.87335206180444946</v>
      </c>
      <c r="DB6" s="5">
        <f t="shared" si="9"/>
        <v>0.87244926324598393</v>
      </c>
      <c r="DC6" s="5">
        <f t="shared" si="10"/>
        <v>0.87148634208453768</v>
      </c>
    </row>
    <row r="7" spans="2:107" x14ac:dyDescent="0.15">
      <c r="B7" s="5">
        <v>20</v>
      </c>
      <c r="C7" s="19" t="s">
        <v>24</v>
      </c>
      <c r="D7" s="26">
        <v>28</v>
      </c>
      <c r="E7" s="19">
        <f>求节点(节奏总纲!P$4:P$163,节奏总纲!$O$4:$O$163,求节点(节奏总纲!$AL$4:$AL$83,节奏总纲!AM$4:AM$83,$D7))</f>
        <v>44.207309026381338</v>
      </c>
      <c r="F7" s="19">
        <f>求节点(节奏总纲!Q$4:Q$163,节奏总纲!$O$4:$O$163,求节点(节奏总纲!$AL$4:$AL$83,节奏总纲!AN$4:AN$83,$D7))</f>
        <v>43.001962251090099</v>
      </c>
      <c r="G7" s="19">
        <f>求节点(节奏总纲!R$4:R$163,节奏总纲!$O$4:$O$163,求节点(节奏总纲!$AL$4:$AL$83,节奏总纲!AO$4:AO$83,$D7))</f>
        <v>41.684581461949612</v>
      </c>
      <c r="H7" s="19">
        <f>求节点(节奏总纲!S$4:S$163,节奏总纲!$O$4:$O$163,求节点(节奏总纲!$AL$4:$AL$83,节奏总纲!AP$4:AP$83,$D7))</f>
        <v>40.269613788949812</v>
      </c>
      <c r="I7" s="19">
        <f>求节点(节奏总纲!T$4:T$163,节奏总纲!$O$4:$O$163,求节点(节奏总纲!$AL$4:$AL$83,节奏总纲!AQ$4:AQ$83,$D7))</f>
        <v>38.716188571600512</v>
      </c>
      <c r="J7" s="19">
        <f>E7+3</f>
        <v>47.207309026381338</v>
      </c>
      <c r="K7" s="19">
        <f t="shared" ref="K7:N7" si="55">F7+3</f>
        <v>46.001962251090099</v>
      </c>
      <c r="L7" s="19">
        <f t="shared" si="55"/>
        <v>44.684581461949612</v>
      </c>
      <c r="M7" s="19">
        <f t="shared" si="55"/>
        <v>43.269613788949812</v>
      </c>
      <c r="N7" s="19">
        <f t="shared" si="55"/>
        <v>41.716188571600512</v>
      </c>
      <c r="S7" s="19">
        <v>3</v>
      </c>
      <c r="T7" s="19">
        <f t="shared" si="16"/>
        <v>204.16095785317714</v>
      </c>
      <c r="U7" s="19">
        <f t="shared" si="17"/>
        <v>204.34287568481838</v>
      </c>
      <c r="V7" s="19">
        <f t="shared" si="18"/>
        <v>204.55746927810222</v>
      </c>
      <c r="W7" s="19">
        <f t="shared" si="19"/>
        <v>204.82229018858544</v>
      </c>
      <c r="X7" s="19">
        <f t="shared" si="20"/>
        <v>205.10474706260968</v>
      </c>
      <c r="Z7" s="19">
        <v>3</v>
      </c>
      <c r="AA7" s="19">
        <f t="shared" si="21"/>
        <v>204.16095785317714</v>
      </c>
      <c r="AB7" s="19">
        <f t="shared" si="22"/>
        <v>204.34287568481838</v>
      </c>
      <c r="AC7" s="19">
        <f t="shared" si="23"/>
        <v>204.55746927810222</v>
      </c>
      <c r="AD7" s="19">
        <f t="shared" si="24"/>
        <v>204.82229018858544</v>
      </c>
      <c r="AE7" s="19">
        <f t="shared" si="25"/>
        <v>205.10474706260968</v>
      </c>
      <c r="AI7" s="19">
        <v>3</v>
      </c>
      <c r="AJ7" s="19">
        <f t="shared" si="26"/>
        <v>1</v>
      </c>
      <c r="AK7" s="19">
        <f t="shared" si="27"/>
        <v>1.0008910510293161</v>
      </c>
      <c r="AL7" s="19">
        <f t="shared" si="28"/>
        <v>1.0019421510806696</v>
      </c>
      <c r="AM7" s="19">
        <f t="shared" si="29"/>
        <v>1.0032392693606185</v>
      </c>
      <c r="AN7" s="19">
        <f t="shared" si="30"/>
        <v>1.0046227702855473</v>
      </c>
      <c r="AP7" s="19">
        <v>3</v>
      </c>
      <c r="AQ7" s="19">
        <f t="shared" si="31"/>
        <v>1</v>
      </c>
      <c r="AR7" s="19">
        <f t="shared" si="32"/>
        <v>1.0008910510293161</v>
      </c>
      <c r="AS7" s="19">
        <f t="shared" si="33"/>
        <v>1.0019421510806696</v>
      </c>
      <c r="AT7" s="19">
        <f t="shared" si="34"/>
        <v>1.0032392693606185</v>
      </c>
      <c r="AU7" s="19">
        <f t="shared" si="35"/>
        <v>1.0046227702855473</v>
      </c>
      <c r="AY7" s="19">
        <v>3</v>
      </c>
      <c r="AZ7" s="19">
        <f t="shared" si="36"/>
        <v>410.40239463294284</v>
      </c>
      <c r="BA7" s="19">
        <f t="shared" si="37"/>
        <v>410.85718921204597</v>
      </c>
      <c r="BB7" s="19">
        <f t="shared" si="38"/>
        <v>411.39367319525553</v>
      </c>
      <c r="BC7" s="19">
        <f t="shared" si="39"/>
        <v>412.05572547146357</v>
      </c>
      <c r="BD7" s="19">
        <f t="shared" si="40"/>
        <v>412.76186765652415</v>
      </c>
      <c r="BH7" s="19">
        <v>3</v>
      </c>
      <c r="BI7" s="19">
        <f t="shared" si="41"/>
        <v>10.520119731647142</v>
      </c>
      <c r="BJ7" s="19">
        <f t="shared" si="42"/>
        <v>10.542859460602298</v>
      </c>
      <c r="BK7" s="19">
        <f t="shared" si="43"/>
        <v>10.569683659762777</v>
      </c>
      <c r="BL7" s="19">
        <f t="shared" si="44"/>
        <v>10.60278627357318</v>
      </c>
      <c r="BM7" s="19">
        <f t="shared" si="45"/>
        <v>10.638093382826208</v>
      </c>
      <c r="BQ7" s="19">
        <v>3</v>
      </c>
      <c r="BR7" s="19">
        <f t="shared" ref="BR7:BR69" si="56">求节点(J$5:J$13,$J$20:$J$28,$BQ7)</f>
        <v>1.0402394632942858E-2</v>
      </c>
      <c r="BS7" s="19">
        <f t="shared" si="46"/>
        <v>1.0857189212045945E-2</v>
      </c>
      <c r="BT7" s="19">
        <f t="shared" si="47"/>
        <v>1.1393673195255551E-2</v>
      </c>
      <c r="BU7" s="19">
        <f t="shared" si="48"/>
        <v>1.205572547146359E-2</v>
      </c>
      <c r="BV7" s="19">
        <f t="shared" si="49"/>
        <v>1.2761867656524166E-2</v>
      </c>
      <c r="BY7" s="9">
        <v>5</v>
      </c>
      <c r="BZ7" s="15">
        <v>30</v>
      </c>
      <c r="CA7" s="19">
        <v>0</v>
      </c>
      <c r="CB7" s="19">
        <f t="shared" si="50"/>
        <v>261.73456080253811</v>
      </c>
      <c r="CC7" s="19">
        <f t="shared" si="51"/>
        <v>261.73456080253811</v>
      </c>
      <c r="CD7" s="19">
        <f t="shared" si="52"/>
        <v>0.13622426800423024</v>
      </c>
      <c r="CE7" s="19">
        <f>CA7*(INDEX([4]非r将兵属性验证!$U$7:$U$166,$BZ7,1)+INDEX([4]非r将兵属性验证!$AM$7:$AM$166,$BZ7,1))</f>
        <v>0</v>
      </c>
      <c r="CF7" s="19">
        <f>(CB7-CB6)*INDEX([4]非r将兵属性验证!AQ$7:AQ$166,$BZ7,1)+CF6</f>
        <v>22344725.034127899</v>
      </c>
      <c r="CG7" s="19">
        <f>(CC7-CC6)*INDEX([4]非r将兵属性验证!AR$7:AR$166,$BZ7,1)+CG6</f>
        <v>22344725.034127899</v>
      </c>
      <c r="CH7" s="19">
        <f>(CD7-CD6)*INDEX([4]非r将兵属性验证!AX$7:AX$166,$BZ7,1)+CH6</f>
        <v>14032626.324798265</v>
      </c>
      <c r="CI7" s="19">
        <f t="shared" si="53"/>
        <v>58722076.393054061</v>
      </c>
      <c r="CN7" s="5">
        <v>4</v>
      </c>
      <c r="CO7" s="5">
        <f>求节点(J$5:J$13,$H$20:H$28,$CN7)</f>
        <v>25.404323275447286</v>
      </c>
      <c r="CP7" s="5">
        <f>求节点(K$5:K$13,$H$20:I$28,$CN7)</f>
        <v>25.465720543626201</v>
      </c>
      <c r="CQ7" s="5">
        <f>求节点(L$5:L$13,$H$20:J$28,$CN7)</f>
        <v>25.538145881359501</v>
      </c>
      <c r="CR7" s="5">
        <f>求节点(M$5:M$13,$H$20:K$28,$CN7)</f>
        <v>25.627522938647584</v>
      </c>
      <c r="CS7" s="5">
        <f>求节点(N$5:N$13,$H$20:L$28,$CN7)</f>
        <v>25.722852133630763</v>
      </c>
      <c r="CT7" s="5">
        <f>求节点(J$5:J$13,$I$20:I$28,$CN7)</f>
        <v>0</v>
      </c>
      <c r="CU7" s="5">
        <f>求节点(K$5:K$13,$I$20:J$28,$CN7)</f>
        <v>0</v>
      </c>
      <c r="CV7" s="5">
        <f>求节点(L$5:L$13,$I$20:K$28,$CN7)</f>
        <v>0</v>
      </c>
      <c r="CW7" s="5">
        <f>求节点(M$5:M$13,$I$20:L$28,$CN7)</f>
        <v>0</v>
      </c>
      <c r="CX7" s="5">
        <f>求节点(N$5:N$13,$I$20:M$28,$CN7)</f>
        <v>0</v>
      </c>
      <c r="CY7" s="5">
        <f t="shared" si="54"/>
        <v>0.86761126350332396</v>
      </c>
      <c r="CZ7" s="5">
        <f t="shared" si="7"/>
        <v>0.86668100186424946</v>
      </c>
      <c r="DA7" s="5">
        <f t="shared" si="8"/>
        <v>0.86558364826222978</v>
      </c>
      <c r="DB7" s="5">
        <f t="shared" si="9"/>
        <v>0.86422945042453148</v>
      </c>
      <c r="DC7" s="5">
        <f t="shared" si="10"/>
        <v>0.86278506868236216</v>
      </c>
    </row>
    <row r="8" spans="2:107" x14ac:dyDescent="0.15">
      <c r="B8" s="5">
        <v>28</v>
      </c>
      <c r="C8" s="19" t="s">
        <v>145</v>
      </c>
      <c r="D8" s="26">
        <v>38</v>
      </c>
      <c r="E8" s="19">
        <f>求节点(节奏总纲!P$4:P$163,节奏总纲!$O$4:$O$163,求节点(节奏总纲!$AL$4:$AL$83,节奏总纲!AM$4:AM$83,$D8))</f>
        <v>66.487641207576758</v>
      </c>
      <c r="F8" s="19">
        <f>求节点(节奏总纲!Q$4:Q$163,节奏总纲!$O$4:$O$163,求节点(节奏总纲!$AL$4:$AL$83,节奏总纲!AN$4:AN$83,$D8))</f>
        <v>65.328126673719694</v>
      </c>
      <c r="G8" s="19">
        <f>求节点(节奏总纲!R$4:R$163,节奏总纲!$O$4:$O$163,求节点(节奏总纲!$AL$4:$AL$83,节奏总纲!AO$4:AO$83,$D8))</f>
        <v>64.062055525287363</v>
      </c>
      <c r="H8" s="19">
        <f>求节点(节奏总纲!S$4:S$163,节奏总纲!$O$4:$O$163,求节点(节奏总纲!$AL$4:$AL$83,节奏总纲!AP$4:AP$83,$D8))</f>
        <v>62.675920173751969</v>
      </c>
      <c r="I8" s="19">
        <f>求节点(节奏总纲!T$4:T$163,节奏总纲!$O$4:$O$163,求节点(节奏总纲!$AL$4:$AL$83,节奏总纲!AQ$4:AQ$83,$D8))</f>
        <v>61.182714958690575</v>
      </c>
      <c r="J8" s="19">
        <f>E8+4</f>
        <v>70.487641207576758</v>
      </c>
      <c r="K8" s="19">
        <f t="shared" ref="K8:N8" si="57">F8+4</f>
        <v>69.328126673719694</v>
      </c>
      <c r="L8" s="19">
        <f t="shared" si="57"/>
        <v>68.062055525287363</v>
      </c>
      <c r="M8" s="19">
        <f t="shared" si="57"/>
        <v>66.675920173751962</v>
      </c>
      <c r="N8" s="19">
        <f t="shared" si="57"/>
        <v>65.182714958690582</v>
      </c>
      <c r="S8" s="19">
        <v>4</v>
      </c>
      <c r="T8" s="19">
        <f t="shared" si="16"/>
        <v>206.24143677976571</v>
      </c>
      <c r="U8" s="19">
        <f t="shared" si="17"/>
        <v>206.51431352722756</v>
      </c>
      <c r="V8" s="19">
        <f t="shared" si="18"/>
        <v>206.83620391715334</v>
      </c>
      <c r="W8" s="19">
        <f t="shared" si="19"/>
        <v>207.23343528287816</v>
      </c>
      <c r="X8" s="19">
        <f t="shared" si="20"/>
        <v>207.6571205939145</v>
      </c>
      <c r="Z8" s="19">
        <v>4</v>
      </c>
      <c r="AA8" s="19">
        <f t="shared" si="21"/>
        <v>206.24143677976571</v>
      </c>
      <c r="AB8" s="19">
        <f t="shared" si="22"/>
        <v>206.51431352722756</v>
      </c>
      <c r="AC8" s="19">
        <f t="shared" si="23"/>
        <v>206.83620391715334</v>
      </c>
      <c r="AD8" s="19">
        <f t="shared" si="24"/>
        <v>207.23343528287816</v>
      </c>
      <c r="AE8" s="19">
        <f t="shared" si="25"/>
        <v>207.6571205939145</v>
      </c>
      <c r="AI8" s="19">
        <v>4</v>
      </c>
      <c r="AJ8" s="19">
        <f t="shared" si="26"/>
        <v>1</v>
      </c>
      <c r="AK8" s="19">
        <f t="shared" si="27"/>
        <v>1.0013230937086286</v>
      </c>
      <c r="AL8" s="19">
        <f t="shared" si="28"/>
        <v>1.002883839187092</v>
      </c>
      <c r="AM8" s="19">
        <f t="shared" si="29"/>
        <v>1.0048098894121444</v>
      </c>
      <c r="AN8" s="19">
        <f t="shared" si="30"/>
        <v>1.0068642065156894</v>
      </c>
      <c r="AP8" s="19">
        <v>4</v>
      </c>
      <c r="AQ8" s="19">
        <f t="shared" si="31"/>
        <v>1</v>
      </c>
      <c r="AR8" s="19">
        <f t="shared" si="32"/>
        <v>1.0013230937086286</v>
      </c>
      <c r="AS8" s="19">
        <f t="shared" si="33"/>
        <v>1.002883839187092</v>
      </c>
      <c r="AT8" s="19">
        <f t="shared" si="34"/>
        <v>1.0048098894121444</v>
      </c>
      <c r="AU8" s="19">
        <f t="shared" si="35"/>
        <v>1.0068642065156894</v>
      </c>
      <c r="AY8" s="19">
        <v>4</v>
      </c>
      <c r="AZ8" s="19">
        <f t="shared" si="36"/>
        <v>415.60359194941429</v>
      </c>
      <c r="BA8" s="19">
        <f t="shared" si="37"/>
        <v>416.28578381806892</v>
      </c>
      <c r="BB8" s="19">
        <f t="shared" si="38"/>
        <v>417.09050979288332</v>
      </c>
      <c r="BC8" s="19">
        <f t="shared" si="39"/>
        <v>418.08358820719536</v>
      </c>
      <c r="BD8" s="19">
        <f t="shared" si="40"/>
        <v>419.14280148478622</v>
      </c>
      <c r="BH8" s="19">
        <v>4</v>
      </c>
      <c r="BI8" s="19">
        <f t="shared" si="41"/>
        <v>10.780179597470715</v>
      </c>
      <c r="BJ8" s="19">
        <f t="shared" si="42"/>
        <v>10.814289190903446</v>
      </c>
      <c r="BK8" s="19">
        <f t="shared" si="43"/>
        <v>10.854525489644166</v>
      </c>
      <c r="BL8" s="19">
        <f t="shared" si="44"/>
        <v>10.904179410359768</v>
      </c>
      <c r="BM8" s="19">
        <f t="shared" si="45"/>
        <v>10.957140074239312</v>
      </c>
      <c r="BQ8" s="19">
        <v>4</v>
      </c>
      <c r="BR8" s="19">
        <f t="shared" si="56"/>
        <v>1.5603591949414287E-2</v>
      </c>
      <c r="BS8" s="19">
        <f t="shared" si="46"/>
        <v>1.6285783818068916E-2</v>
      </c>
      <c r="BT8" s="19">
        <f t="shared" si="47"/>
        <v>1.7090509792883325E-2</v>
      </c>
      <c r="BU8" s="19">
        <f t="shared" si="48"/>
        <v>1.8083588207195384E-2</v>
      </c>
      <c r="BV8" s="19">
        <f t="shared" si="49"/>
        <v>1.914280148478625E-2</v>
      </c>
      <c r="BY8" s="9">
        <v>6</v>
      </c>
      <c r="BZ8" s="15">
        <v>40</v>
      </c>
      <c r="CA8" s="19">
        <v>0</v>
      </c>
      <c r="CB8" s="19">
        <f t="shared" si="50"/>
        <v>283.97245932507604</v>
      </c>
      <c r="CC8" s="19">
        <f t="shared" si="51"/>
        <v>283.97245932507604</v>
      </c>
      <c r="CD8" s="19">
        <f t="shared" si="52"/>
        <v>0.17328743220846005</v>
      </c>
      <c r="CE8" s="19">
        <f>CA8*(INDEX([4]非r将兵属性验证!$U$7:$U$166,$BZ8,1)+INDEX([4]非r将兵属性验证!$AM$7:$AM$166,$BZ8,1))</f>
        <v>0</v>
      </c>
      <c r="CF8" s="19">
        <f>(CB8-CB7)*INDEX([4]非r将兵属性验证!AQ$7:AQ$166,$BZ8,1)+CF7</f>
        <v>43599818.496936768</v>
      </c>
      <c r="CG8" s="19">
        <f>(CC8-CC7)*INDEX([4]非r将兵属性验证!AR$7:AR$166,$BZ8,1)+CG7</f>
        <v>43599818.496936768</v>
      </c>
      <c r="CH8" s="19">
        <f>(CD8-CD7)*INDEX([4]非r将兵属性验证!AX$7:AX$166,$BZ8,1)+CH7</f>
        <v>36835622.362450056</v>
      </c>
      <c r="CI8" s="19">
        <f t="shared" si="53"/>
        <v>124035259.3563236</v>
      </c>
      <c r="CN8" s="5">
        <v>5</v>
      </c>
      <c r="CO8" s="5">
        <f>求节点(J$5:J$13,$H$20:H$28,$CN8)</f>
        <v>25.872431033929715</v>
      </c>
      <c r="CP8" s="5">
        <f>求节点(K$5:K$13,$H$20:I$28,$CN8)</f>
        <v>25.954294058168269</v>
      </c>
      <c r="CQ8" s="5">
        <f>求节点(L$5:L$13,$H$20:J$28,$CN8)</f>
        <v>26.050861175146</v>
      </c>
      <c r="CR8" s="5">
        <f>求节点(M$5:M$13,$H$20:K$28,$CN8)</f>
        <v>26.170030584863447</v>
      </c>
      <c r="CS8" s="5">
        <f>求节点(N$5:N$13,$H$20:L$28,$CN8)</f>
        <v>26.297136178174348</v>
      </c>
      <c r="CT8" s="5">
        <f>求节点(J$5:J$13,$I$20:I$28,$CN8)</f>
        <v>0</v>
      </c>
      <c r="CU8" s="5">
        <f>求节点(K$5:K$13,$I$20:J$28,$CN8)</f>
        <v>0</v>
      </c>
      <c r="CV8" s="5">
        <f>求节点(L$5:L$13,$I$20:K$28,$CN8)</f>
        <v>0</v>
      </c>
      <c r="CW8" s="5">
        <f>求节点(M$5:M$13,$I$20:L$28,$CN8)</f>
        <v>0</v>
      </c>
      <c r="CX8" s="5">
        <f>求节点(N$5:N$13,$I$20:M$28,$CN8)</f>
        <v>0</v>
      </c>
      <c r="CY8" s="5">
        <f t="shared" si="54"/>
        <v>0.86051872170813559</v>
      </c>
      <c r="CZ8" s="5">
        <f t="shared" si="7"/>
        <v>0.85927837285603625</v>
      </c>
      <c r="DA8" s="5">
        <f t="shared" si="8"/>
        <v>0.85781523472001009</v>
      </c>
      <c r="DB8" s="5">
        <f t="shared" si="9"/>
        <v>0.85600963760307902</v>
      </c>
      <c r="DC8" s="5">
        <f t="shared" si="10"/>
        <v>0.85408379528018652</v>
      </c>
    </row>
    <row r="9" spans="2:107" x14ac:dyDescent="0.15">
      <c r="B9" s="5">
        <v>32</v>
      </c>
      <c r="C9" s="19" t="s">
        <v>196</v>
      </c>
      <c r="D9" s="26">
        <v>48</v>
      </c>
      <c r="E9" s="19">
        <f>求节点(节奏总纲!P$4:P$163,节奏总纲!$O$4:$O$163,求节点(节奏总纲!$AL$4:$AL$83,节奏总纲!AM$4:AM$83,$D9))</f>
        <v>87.771500639866005</v>
      </c>
      <c r="F9" s="19">
        <f>求节点(节奏总纲!Q$4:Q$163,节奏总纲!$O$4:$O$163,求节点(节奏总纲!$AL$4:$AL$83,节奏总纲!AN$4:AN$83,$D9))</f>
        <v>86.672065508292405</v>
      </c>
      <c r="G9" s="19">
        <f>求节点(节奏总纲!R$4:R$163,节奏总纲!$O$4:$O$163,求节点(节奏总纲!$AL$4:$AL$83,节奏总纲!AO$4:AO$83,$D9))</f>
        <v>85.481735065071589</v>
      </c>
      <c r="H9" s="19">
        <f>求节点(节奏总纲!S$4:S$163,节奏总纲!$O$4:$O$163,求节点(节奏总纲!$AL$4:$AL$83,节奏总纲!AP$4:AP$83,$D9))</f>
        <v>84.173317183629351</v>
      </c>
      <c r="I9" s="19">
        <f>求节点(节奏总纲!T$4:T$163,节奏总纲!$O$4:$O$163,求节点(节奏总纲!$AL$4:$AL$83,节奏总纲!AQ$4:AQ$83,$D9))</f>
        <v>82.729418319864251</v>
      </c>
      <c r="J9" s="19">
        <f>E9+5</f>
        <v>92.771500639866005</v>
      </c>
      <c r="K9" s="19">
        <f t="shared" ref="K9:N9" si="58">F9+5</f>
        <v>91.672065508292405</v>
      </c>
      <c r="L9" s="19">
        <f t="shared" si="58"/>
        <v>90.481735065071589</v>
      </c>
      <c r="M9" s="19">
        <f t="shared" si="58"/>
        <v>89.173317183629351</v>
      </c>
      <c r="N9" s="19">
        <f t="shared" si="58"/>
        <v>87.729418319864251</v>
      </c>
      <c r="S9" s="19">
        <v>5</v>
      </c>
      <c r="T9" s="19">
        <f t="shared" si="16"/>
        <v>208.32191570635428</v>
      </c>
      <c r="U9" s="19">
        <f t="shared" si="17"/>
        <v>208.68575136963676</v>
      </c>
      <c r="V9" s="19">
        <f t="shared" si="18"/>
        <v>209.11493855620444</v>
      </c>
      <c r="W9" s="19">
        <f t="shared" si="19"/>
        <v>209.64458037717088</v>
      </c>
      <c r="X9" s="19">
        <f t="shared" si="20"/>
        <v>210.20949412521932</v>
      </c>
      <c r="Z9" s="19">
        <v>5</v>
      </c>
      <c r="AA9" s="19">
        <f t="shared" si="21"/>
        <v>208.32191570635428</v>
      </c>
      <c r="AB9" s="19">
        <f t="shared" si="22"/>
        <v>208.68575136963676</v>
      </c>
      <c r="AC9" s="19">
        <f t="shared" si="23"/>
        <v>209.11493855620444</v>
      </c>
      <c r="AD9" s="19">
        <f t="shared" si="24"/>
        <v>209.64458037717088</v>
      </c>
      <c r="AE9" s="19">
        <f t="shared" si="25"/>
        <v>210.20949412521932</v>
      </c>
      <c r="AI9" s="19">
        <v>5</v>
      </c>
      <c r="AJ9" s="19">
        <f t="shared" si="26"/>
        <v>1</v>
      </c>
      <c r="AK9" s="19">
        <f t="shared" si="27"/>
        <v>1.0017465069003846</v>
      </c>
      <c r="AL9" s="19">
        <f t="shared" si="28"/>
        <v>1.003806718304991</v>
      </c>
      <c r="AM9" s="19">
        <f t="shared" si="29"/>
        <v>1.0063491383819694</v>
      </c>
      <c r="AN9" s="19">
        <f t="shared" si="30"/>
        <v>1.0090608729881581</v>
      </c>
      <c r="AP9" s="19">
        <v>5</v>
      </c>
      <c r="AQ9" s="19">
        <f t="shared" si="31"/>
        <v>1</v>
      </c>
      <c r="AR9" s="19">
        <f t="shared" si="32"/>
        <v>1.0017465069003846</v>
      </c>
      <c r="AS9" s="19">
        <f t="shared" si="33"/>
        <v>1.003806718304991</v>
      </c>
      <c r="AT9" s="19">
        <f t="shared" si="34"/>
        <v>1.0063491383819694</v>
      </c>
      <c r="AU9" s="19">
        <f t="shared" si="35"/>
        <v>1.0090608729881581</v>
      </c>
      <c r="AY9" s="19">
        <v>5</v>
      </c>
      <c r="AZ9" s="19">
        <f t="shared" si="36"/>
        <v>420.80478926588569</v>
      </c>
      <c r="BA9" s="19">
        <f t="shared" si="37"/>
        <v>421.71437842409188</v>
      </c>
      <c r="BB9" s="19">
        <f t="shared" si="38"/>
        <v>422.78734639051112</v>
      </c>
      <c r="BC9" s="19">
        <f t="shared" si="39"/>
        <v>424.11145094292715</v>
      </c>
      <c r="BD9" s="19">
        <f t="shared" si="40"/>
        <v>425.52373531304835</v>
      </c>
      <c r="BH9" s="19">
        <v>5</v>
      </c>
      <c r="BI9" s="19">
        <f t="shared" si="41"/>
        <v>11.040239463294286</v>
      </c>
      <c r="BJ9" s="19">
        <f t="shared" si="42"/>
        <v>11.085718921204595</v>
      </c>
      <c r="BK9" s="19">
        <f t="shared" si="43"/>
        <v>11.139367319525554</v>
      </c>
      <c r="BL9" s="19">
        <f t="shared" si="44"/>
        <v>11.205572547146359</v>
      </c>
      <c r="BM9" s="19">
        <f t="shared" si="45"/>
        <v>11.276186765652417</v>
      </c>
      <c r="BQ9" s="19">
        <v>5</v>
      </c>
      <c r="BR9" s="19">
        <f t="shared" si="56"/>
        <v>2.0804789265885717E-2</v>
      </c>
      <c r="BS9" s="19">
        <f t="shared" si="46"/>
        <v>2.171437842409189E-2</v>
      </c>
      <c r="BT9" s="19">
        <f t="shared" si="47"/>
        <v>2.2787346390511103E-2</v>
      </c>
      <c r="BU9" s="19">
        <f t="shared" si="48"/>
        <v>2.411145094292718E-2</v>
      </c>
      <c r="BV9" s="19">
        <f t="shared" si="49"/>
        <v>2.5523735313048333E-2</v>
      </c>
      <c r="BY9" s="9">
        <v>7</v>
      </c>
      <c r="BZ9" s="15">
        <v>50</v>
      </c>
      <c r="CA9" s="19">
        <v>0</v>
      </c>
      <c r="CB9" s="19">
        <f t="shared" si="50"/>
        <v>307.19755444694499</v>
      </c>
      <c r="CC9" s="19">
        <f t="shared" si="51"/>
        <v>307.19755444694499</v>
      </c>
      <c r="CD9" s="19">
        <f t="shared" si="52"/>
        <v>0.21199592407824167</v>
      </c>
      <c r="CE9" s="19">
        <f>CA9*(INDEX([4]非r将兵属性验证!$U$7:$U$166,$BZ9,1)+INDEX([4]非r将兵属性验证!$AM$7:$AM$166,$BZ9,1))</f>
        <v>0</v>
      </c>
      <c r="CF9" s="19">
        <f>(CB9-CB8)*INDEX([4]非r将兵属性验证!AQ$7:AQ$166,$BZ9,1)+CF8</f>
        <v>87409983.445796102</v>
      </c>
      <c r="CG9" s="19">
        <f>(CC9-CC8)*INDEX([4]非r将兵属性验证!AR$7:AR$166,$BZ9,1)+CG8</f>
        <v>87409983.445796102</v>
      </c>
      <c r="CH9" s="19">
        <f>(CD9-CD8)*INDEX([4]非r将兵属性验证!AX$7:AX$166,$BZ9,1)+CH8</f>
        <v>87840327.926809222</v>
      </c>
      <c r="CI9" s="19">
        <f t="shared" si="53"/>
        <v>262660294.81840143</v>
      </c>
      <c r="CN9" s="5">
        <v>6</v>
      </c>
      <c r="CO9" s="5">
        <f>求节点(J$5:J$13,$H$20:H$28,$CN9)</f>
        <v>26.340538792412143</v>
      </c>
      <c r="CP9" s="5">
        <f>求节点(K$5:K$13,$H$20:I$28,$CN9)</f>
        <v>26.442867572710337</v>
      </c>
      <c r="CQ9" s="5">
        <f>求节点(L$5:L$13,$H$20:J$28,$CN9)</f>
        <v>26.563576468932499</v>
      </c>
      <c r="CR9" s="5">
        <f>求节点(M$5:M$13,$H$20:K$28,$CN9)</f>
        <v>26.712538231079307</v>
      </c>
      <c r="CS9" s="5">
        <f>求节点(N$5:N$13,$H$20:L$28,$CN9)</f>
        <v>26.871420222717937</v>
      </c>
      <c r="CT9" s="5">
        <f>求节点(J$5:J$13,$I$20:I$28,$CN9)</f>
        <v>0</v>
      </c>
      <c r="CU9" s="5">
        <f>求节点(K$5:K$13,$I$20:J$28,$CN9)</f>
        <v>0</v>
      </c>
      <c r="CV9" s="5">
        <f>求节点(L$5:L$13,$I$20:K$28,$CN9)</f>
        <v>0</v>
      </c>
      <c r="CW9" s="5">
        <f>求节点(M$5:M$13,$I$20:L$28,$CN9)</f>
        <v>0</v>
      </c>
      <c r="CX9" s="5">
        <f>求节点(N$5:N$13,$I$20:M$28,$CN9)</f>
        <v>0</v>
      </c>
      <c r="CY9" s="5">
        <f t="shared" si="54"/>
        <v>0.85342617991294722</v>
      </c>
      <c r="CZ9" s="5">
        <f t="shared" si="7"/>
        <v>0.85187574384782316</v>
      </c>
      <c r="DA9" s="5">
        <f t="shared" si="8"/>
        <v>0.8500468211777904</v>
      </c>
      <c r="DB9" s="5">
        <f t="shared" si="9"/>
        <v>0.84778982478162657</v>
      </c>
      <c r="DC9" s="5">
        <f t="shared" si="10"/>
        <v>0.845382521878011</v>
      </c>
    </row>
    <row r="10" spans="2:107" x14ac:dyDescent="0.15">
      <c r="B10" s="5">
        <v>28</v>
      </c>
      <c r="C10" s="19" t="s">
        <v>327</v>
      </c>
      <c r="D10" s="26">
        <v>57</v>
      </c>
      <c r="E10" s="19">
        <f>求节点(节奏总纲!P$4:P$163,节奏总纲!$O$4:$O$163,求节点(节奏总纲!$AL$4:$AL$83,节奏总纲!AM$4:AM$83,$D10))</f>
        <v>106.86832874572353</v>
      </c>
      <c r="F10" s="19">
        <f>求节点(节奏总纲!Q$4:Q$163,节奏总纲!$O$4:$O$163,求节点(节奏总纲!$AL$4:$AL$83,节奏总纲!AN$4:AN$83,$D10))</f>
        <v>105.93060744042049</v>
      </c>
      <c r="G10" s="19">
        <f>求节点(节奏总纲!R$4:R$163,节奏总纲!$O$4:$O$163,求节点(节奏总纲!$AL$4:$AL$83,节奏总纲!AO$4:AO$83,$D10))</f>
        <v>104.93378702762401</v>
      </c>
      <c r="H10" s="19">
        <f>求节点(节奏总纲!S$4:S$163,节奏总纲!$O$4:$O$163,求节点(节奏总纲!$AL$4:$AL$83,节奏总纲!AP$4:AP$83,$D10))</f>
        <v>103.87052361677672</v>
      </c>
      <c r="I10" s="19">
        <f>求节点(节奏总纲!T$4:T$163,节奏总纲!$O$4:$O$163,求节点(节奏总纲!$AL$4:$AL$83,节奏总纲!AQ$4:AQ$83,$D10))</f>
        <v>102.71853803916484</v>
      </c>
      <c r="J10" s="62">
        <f>E10+2</f>
        <v>108.86832874572353</v>
      </c>
      <c r="K10" s="62">
        <f t="shared" si="12"/>
        <v>107.93060744042049</v>
      </c>
      <c r="L10" s="62">
        <f t="shared" si="13"/>
        <v>106.93378702762401</v>
      </c>
      <c r="M10" s="62">
        <f t="shared" si="14"/>
        <v>105.87052361677672</v>
      </c>
      <c r="N10" s="62">
        <f t="shared" si="15"/>
        <v>104.71853803916484</v>
      </c>
      <c r="S10" s="19">
        <v>6</v>
      </c>
      <c r="T10" s="19">
        <f t="shared" si="16"/>
        <v>210.40239463294287</v>
      </c>
      <c r="U10" s="19">
        <f t="shared" si="17"/>
        <v>210.85718921204594</v>
      </c>
      <c r="V10" s="19">
        <f t="shared" si="18"/>
        <v>211.39367319525556</v>
      </c>
      <c r="W10" s="19">
        <f t="shared" si="19"/>
        <v>212.05572547146357</v>
      </c>
      <c r="X10" s="19">
        <f t="shared" si="20"/>
        <v>212.76186765652417</v>
      </c>
      <c r="Z10" s="19">
        <v>6</v>
      </c>
      <c r="AA10" s="19">
        <f t="shared" si="21"/>
        <v>210.40239463294287</v>
      </c>
      <c r="AB10" s="19">
        <f t="shared" si="22"/>
        <v>210.85718921204594</v>
      </c>
      <c r="AC10" s="19">
        <f t="shared" si="23"/>
        <v>211.39367319525556</v>
      </c>
      <c r="AD10" s="19">
        <f t="shared" si="24"/>
        <v>212.05572547146357</v>
      </c>
      <c r="AE10" s="19">
        <f t="shared" si="25"/>
        <v>212.76186765652417</v>
      </c>
      <c r="AI10" s="19">
        <v>6</v>
      </c>
      <c r="AJ10" s="19">
        <f t="shared" si="26"/>
        <v>1</v>
      </c>
      <c r="AK10" s="19">
        <f t="shared" si="27"/>
        <v>1.0021615465921692</v>
      </c>
      <c r="AL10" s="19">
        <f t="shared" si="28"/>
        <v>1.0047113463895789</v>
      </c>
      <c r="AM10" s="19">
        <f t="shared" si="29"/>
        <v>1.0078579468708282</v>
      </c>
      <c r="AN10" s="19">
        <f t="shared" si="30"/>
        <v>1.011214097765843</v>
      </c>
      <c r="AP10" s="19">
        <v>6</v>
      </c>
      <c r="AQ10" s="19">
        <f t="shared" si="31"/>
        <v>1</v>
      </c>
      <c r="AR10" s="19">
        <f t="shared" si="32"/>
        <v>1.0021615465921692</v>
      </c>
      <c r="AS10" s="19">
        <f t="shared" si="33"/>
        <v>1.0047113463895789</v>
      </c>
      <c r="AT10" s="19">
        <f t="shared" si="34"/>
        <v>1.0078579468708282</v>
      </c>
      <c r="AU10" s="19">
        <f t="shared" si="35"/>
        <v>1.011214097765843</v>
      </c>
      <c r="AY10" s="19">
        <v>6</v>
      </c>
      <c r="AZ10" s="19">
        <f t="shared" si="36"/>
        <v>426.00598658235714</v>
      </c>
      <c r="BA10" s="19">
        <f t="shared" si="37"/>
        <v>427.14297303011483</v>
      </c>
      <c r="BB10" s="19">
        <f t="shared" si="38"/>
        <v>428.48418298813885</v>
      </c>
      <c r="BC10" s="19">
        <f t="shared" si="39"/>
        <v>430.13931367865899</v>
      </c>
      <c r="BD10" s="19">
        <f t="shared" si="40"/>
        <v>431.90466914131042</v>
      </c>
      <c r="BH10" s="19">
        <v>6</v>
      </c>
      <c r="BI10" s="19">
        <f t="shared" si="41"/>
        <v>11.300299329117857</v>
      </c>
      <c r="BJ10" s="19">
        <f t="shared" si="42"/>
        <v>11.357148651505742</v>
      </c>
      <c r="BK10" s="19">
        <f t="shared" si="43"/>
        <v>11.424209149406945</v>
      </c>
      <c r="BL10" s="19">
        <f t="shared" si="44"/>
        <v>11.506965683932949</v>
      </c>
      <c r="BM10" s="19">
        <f t="shared" si="45"/>
        <v>11.595233457065522</v>
      </c>
      <c r="BQ10" s="19">
        <v>6</v>
      </c>
      <c r="BR10" s="19">
        <f t="shared" si="56"/>
        <v>2.6005986582357147E-2</v>
      </c>
      <c r="BS10" s="19">
        <f t="shared" si="46"/>
        <v>2.7142973030114863E-2</v>
      </c>
      <c r="BT10" s="19">
        <f t="shared" si="47"/>
        <v>2.848418298813888E-2</v>
      </c>
      <c r="BU10" s="19">
        <f t="shared" si="48"/>
        <v>3.0139313678658977E-2</v>
      </c>
      <c r="BV10" s="19">
        <f t="shared" si="49"/>
        <v>3.1904669141310418E-2</v>
      </c>
      <c r="BY10" s="9">
        <v>8</v>
      </c>
      <c r="BZ10" s="15">
        <v>60</v>
      </c>
      <c r="CA10" s="19">
        <v>0</v>
      </c>
      <c r="CB10" s="19">
        <f t="shared" si="50"/>
        <v>332.97038257199415</v>
      </c>
      <c r="CC10" s="19">
        <f t="shared" si="51"/>
        <v>332.97038257199415</v>
      </c>
      <c r="CD10" s="19">
        <f t="shared" si="52"/>
        <v>0.25495063761999021</v>
      </c>
      <c r="CE10" s="19">
        <f>CA10*(INDEX([4]非r将兵属性验证!$U$7:$U$166,$BZ10,1)+INDEX([4]非r将兵属性验证!$AM$7:$AM$166,$BZ10,1))</f>
        <v>0</v>
      </c>
      <c r="CF10" s="19">
        <f>(CB10-CB9)*INDEX([4]非r将兵属性验证!AQ$7:AQ$166,$BZ10,1)+CF9</f>
        <v>199312301.31337088</v>
      </c>
      <c r="CG10" s="19">
        <f>(CC10-CC9)*INDEX([4]非r将兵属性验证!AR$7:AR$166,$BZ10,1)+CG9</f>
        <v>199312301.31337088</v>
      </c>
      <c r="CH10" s="19">
        <f>(CD10-CD9)*INDEX([4]非r将兵属性验证!AX$7:AX$166,$BZ10,1)+CH9</f>
        <v>225738636.15364224</v>
      </c>
      <c r="CI10" s="19">
        <f t="shared" si="53"/>
        <v>624363238.78038406</v>
      </c>
      <c r="CN10" s="5">
        <v>7</v>
      </c>
      <c r="CO10" s="5">
        <f>求节点(J$5:J$13,$H$20:H$28,$CN10)</f>
        <v>26.808646550894572</v>
      </c>
      <c r="CP10" s="5">
        <f>求节点(K$5:K$13,$H$20:I$28,$CN10)</f>
        <v>26.931441087252406</v>
      </c>
      <c r="CQ10" s="5">
        <f>求节点(L$5:L$13,$H$20:J$28,$CN10)</f>
        <v>27.076291762718999</v>
      </c>
      <c r="CR10" s="5">
        <f>求节点(M$5:M$13,$H$20:K$28,$CN10)</f>
        <v>27.255045877295171</v>
      </c>
      <c r="CS10" s="5">
        <f>求节点(N$5:N$13,$H$20:L$28,$CN10)</f>
        <v>27.445704267261526</v>
      </c>
      <c r="CT10" s="5">
        <f>求节点(J$5:J$13,$I$20:I$28,$CN10)</f>
        <v>0</v>
      </c>
      <c r="CU10" s="5">
        <f>求节点(K$5:K$13,$I$20:J$28,$CN10)</f>
        <v>0</v>
      </c>
      <c r="CV10" s="5">
        <f>求节点(L$5:L$13,$I$20:K$28,$CN10)</f>
        <v>0</v>
      </c>
      <c r="CW10" s="5">
        <f>求节点(M$5:M$13,$I$20:L$28,$CN10)</f>
        <v>0</v>
      </c>
      <c r="CX10" s="5">
        <f>求节点(N$5:N$13,$I$20:M$28,$CN10)</f>
        <v>0</v>
      </c>
      <c r="CY10" s="5">
        <f t="shared" si="54"/>
        <v>0.84633363811775897</v>
      </c>
      <c r="CZ10" s="5">
        <f t="shared" si="7"/>
        <v>0.84447311483960996</v>
      </c>
      <c r="DA10" s="5">
        <f t="shared" si="8"/>
        <v>0.84227840763557071</v>
      </c>
      <c r="DB10" s="5">
        <f t="shared" si="9"/>
        <v>0.83957001196017411</v>
      </c>
      <c r="DC10" s="5">
        <f t="shared" si="10"/>
        <v>0.83668124847583547</v>
      </c>
    </row>
    <row r="11" spans="2:107" x14ac:dyDescent="0.15">
      <c r="B11" s="5">
        <v>42</v>
      </c>
      <c r="C11" s="19" t="s">
        <v>328</v>
      </c>
      <c r="D11" s="26">
        <v>65</v>
      </c>
      <c r="E11" s="19">
        <f>求节点(节奏总纲!P$4:P$163,节奏总纲!$O$4:$O$163,求节点(节奏总纲!$AL$4:$AL$83,节奏总纲!AM$4:AM$83,$D11))</f>
        <v>123.78019813475611</v>
      </c>
      <c r="F11" s="19">
        <f>求节点(节奏总纲!Q$4:Q$163,节奏总纲!$O$4:$O$163,求节点(节奏总纲!$AL$4:$AL$83,节奏总纲!AN$4:AN$83,$D11))</f>
        <v>122.94202904218383</v>
      </c>
      <c r="G11" s="19">
        <f>求节点(节奏总纲!R$4:R$163,节奏总纲!$O$4:$O$163,求节点(节奏总纲!$AL$4:$AL$83,节奏总纲!AO$4:AO$83,$D11))</f>
        <v>122.04564028811234</v>
      </c>
      <c r="H11" s="19">
        <f>求节点(节奏总纲!S$4:S$163,节奏总纲!$O$4:$O$163,求节点(节奏总纲!$AL$4:$AL$83,节奏总纲!AP$4:AP$83,$D11))</f>
        <v>121.05089677308304</v>
      </c>
      <c r="I11" s="19">
        <f>求节点(节奏总纲!T$4:T$163,节奏总纲!$O$4:$O$163,求节点(节奏总纲!$AL$4:$AL$83,节奏总纲!AQ$4:AQ$83,$D11))</f>
        <v>119.95354120546152</v>
      </c>
      <c r="J11" s="62">
        <f t="shared" si="11"/>
        <v>125.78019813475611</v>
      </c>
      <c r="K11" s="62">
        <f t="shared" si="12"/>
        <v>124.94202904218383</v>
      </c>
      <c r="L11" s="62">
        <f t="shared" si="13"/>
        <v>124.04564028811234</v>
      </c>
      <c r="M11" s="62">
        <f t="shared" si="14"/>
        <v>123.05089677308304</v>
      </c>
      <c r="N11" s="62">
        <f t="shared" si="15"/>
        <v>121.95354120546152</v>
      </c>
      <c r="S11" s="19">
        <v>7</v>
      </c>
      <c r="T11" s="19">
        <f t="shared" si="16"/>
        <v>212.48287355953144</v>
      </c>
      <c r="U11" s="19">
        <f t="shared" si="17"/>
        <v>213.02862705445514</v>
      </c>
      <c r="V11" s="19">
        <f t="shared" si="18"/>
        <v>213.67240783430665</v>
      </c>
      <c r="W11" s="19">
        <f t="shared" si="19"/>
        <v>214.4668705657563</v>
      </c>
      <c r="X11" s="19">
        <f t="shared" si="20"/>
        <v>215.314241187829</v>
      </c>
      <c r="Z11" s="19">
        <v>7</v>
      </c>
      <c r="AA11" s="19">
        <f t="shared" si="21"/>
        <v>212.48287355953144</v>
      </c>
      <c r="AB11" s="19">
        <f t="shared" si="22"/>
        <v>213.02862705445514</v>
      </c>
      <c r="AC11" s="19">
        <f t="shared" si="23"/>
        <v>213.67240783430665</v>
      </c>
      <c r="AD11" s="19">
        <f t="shared" si="24"/>
        <v>214.4668705657563</v>
      </c>
      <c r="AE11" s="19">
        <f t="shared" si="25"/>
        <v>215.314241187829</v>
      </c>
      <c r="AI11" s="19">
        <v>7</v>
      </c>
      <c r="AJ11" s="19">
        <f t="shared" si="26"/>
        <v>1</v>
      </c>
      <c r="AK11" s="19">
        <f t="shared" si="27"/>
        <v>1.0025684587457859</v>
      </c>
      <c r="AL11" s="19">
        <f t="shared" si="28"/>
        <v>1.0055982595436894</v>
      </c>
      <c r="AM11" s="19">
        <f t="shared" si="29"/>
        <v>1.009337209032374</v>
      </c>
      <c r="AN11" s="19">
        <f t="shared" si="30"/>
        <v>1.0133251568979007</v>
      </c>
      <c r="AP11" s="19">
        <v>7</v>
      </c>
      <c r="AQ11" s="19">
        <f t="shared" si="31"/>
        <v>1</v>
      </c>
      <c r="AR11" s="19">
        <f t="shared" si="32"/>
        <v>1.0025684587457859</v>
      </c>
      <c r="AS11" s="19">
        <f t="shared" si="33"/>
        <v>1.0055982595436894</v>
      </c>
      <c r="AT11" s="19">
        <f t="shared" si="34"/>
        <v>1.009337209032374</v>
      </c>
      <c r="AU11" s="19">
        <f t="shared" si="35"/>
        <v>1.0133251568979007</v>
      </c>
      <c r="AY11" s="19">
        <v>7</v>
      </c>
      <c r="AZ11" s="19">
        <f t="shared" si="36"/>
        <v>431.20718389882859</v>
      </c>
      <c r="BA11" s="19">
        <f t="shared" si="37"/>
        <v>432.57156763613784</v>
      </c>
      <c r="BB11" s="19">
        <f t="shared" si="38"/>
        <v>434.18101958576665</v>
      </c>
      <c r="BC11" s="19">
        <f t="shared" si="39"/>
        <v>436.16717641439078</v>
      </c>
      <c r="BD11" s="19">
        <f t="shared" si="40"/>
        <v>438.28560296957249</v>
      </c>
      <c r="BH11" s="19">
        <v>7</v>
      </c>
      <c r="BI11" s="19">
        <f t="shared" si="41"/>
        <v>11.560359194941428</v>
      </c>
      <c r="BJ11" s="19">
        <f t="shared" si="42"/>
        <v>11.628578381806891</v>
      </c>
      <c r="BK11" s="19">
        <f t="shared" si="43"/>
        <v>11.709050979288332</v>
      </c>
      <c r="BL11" s="19">
        <f t="shared" si="44"/>
        <v>11.808358820719539</v>
      </c>
      <c r="BM11" s="19">
        <f t="shared" si="45"/>
        <v>11.914280148478625</v>
      </c>
      <c r="BQ11" s="19">
        <v>7</v>
      </c>
      <c r="BR11" s="19">
        <f t="shared" si="56"/>
        <v>3.1207183898828574E-2</v>
      </c>
      <c r="BS11" s="19">
        <f t="shared" si="46"/>
        <v>3.2571567636137833E-2</v>
      </c>
      <c r="BT11" s="19">
        <f t="shared" si="47"/>
        <v>3.418101958576665E-2</v>
      </c>
      <c r="BU11" s="19">
        <f t="shared" si="48"/>
        <v>3.6167176414390767E-2</v>
      </c>
      <c r="BV11" s="19">
        <f t="shared" si="49"/>
        <v>3.8285602969572501E-2</v>
      </c>
      <c r="BY11" s="9">
        <v>9</v>
      </c>
      <c r="BZ11" s="15">
        <v>70</v>
      </c>
      <c r="CA11" s="19">
        <v>0</v>
      </c>
      <c r="CB11" s="19">
        <f t="shared" si="50"/>
        <v>358.74321069704331</v>
      </c>
      <c r="CC11" s="19">
        <f t="shared" si="51"/>
        <v>358.74321069704331</v>
      </c>
      <c r="CD11" s="19">
        <f t="shared" si="52"/>
        <v>0.29790535116173877</v>
      </c>
      <c r="CE11" s="19">
        <f>CA11*(INDEX([4]非r将兵属性验证!$U$7:$U$166,$BZ11,1)+INDEX([4]非r将兵属性验证!$AM$7:$AM$166,$BZ11,1))</f>
        <v>0</v>
      </c>
      <c r="CF11" s="19">
        <f>(CB11-CB10)*INDEX([4]非r将兵属性验证!AQ$7:AQ$166,$BZ11,1)+CF10</f>
        <v>529250822.29597688</v>
      </c>
      <c r="CG11" s="19">
        <f>(CC11-CC10)*INDEX([4]非r将兵属性验证!AR$7:AR$166,$BZ11,1)+CG10</f>
        <v>529250822.29597688</v>
      </c>
      <c r="CH11" s="19">
        <f>(CD11-CD10)*INDEX([4]非r将兵属性验证!AX$7:AX$166,$BZ11,1)+CH10</f>
        <v>607289747.3126961</v>
      </c>
      <c r="CI11" s="19">
        <f t="shared" si="53"/>
        <v>1665791391.9046497</v>
      </c>
      <c r="CN11" s="5">
        <v>8</v>
      </c>
      <c r="CO11" s="5">
        <f>求节点(J$5:J$13,$H$20:H$28,$CN11)</f>
        <v>27.276754309377001</v>
      </c>
      <c r="CP11" s="5">
        <f>求节点(K$5:K$13,$H$20:I$28,$CN11)</f>
        <v>27.420014601794474</v>
      </c>
      <c r="CQ11" s="5">
        <f>求节点(L$5:L$13,$H$20:J$28,$CN11)</f>
        <v>27.589007056505498</v>
      </c>
      <c r="CR11" s="5">
        <f>求节点(M$5:M$13,$H$20:K$28,$CN11)</f>
        <v>27.797553523511031</v>
      </c>
      <c r="CS11" s="5">
        <f>求节点(N$5:N$13,$H$20:L$28,$CN11)</f>
        <v>28.019988311805115</v>
      </c>
      <c r="CT11" s="5">
        <f>求节点(J$5:J$13,$I$20:I$28,$CN11)</f>
        <v>0</v>
      </c>
      <c r="CU11" s="5">
        <f>求节点(K$5:K$13,$I$20:J$28,$CN11)</f>
        <v>0</v>
      </c>
      <c r="CV11" s="5">
        <f>求节点(L$5:L$13,$I$20:K$28,$CN11)</f>
        <v>0</v>
      </c>
      <c r="CW11" s="5">
        <f>求节点(M$5:M$13,$I$20:L$28,$CN11)</f>
        <v>0</v>
      </c>
      <c r="CX11" s="5">
        <f>求节点(N$5:N$13,$I$20:M$28,$CN11)</f>
        <v>0</v>
      </c>
      <c r="CY11" s="5">
        <f t="shared" si="54"/>
        <v>0.83924109632257071</v>
      </c>
      <c r="CZ11" s="5">
        <f t="shared" si="7"/>
        <v>0.83707048583139687</v>
      </c>
      <c r="DA11" s="5">
        <f t="shared" si="8"/>
        <v>0.83450999409335103</v>
      </c>
      <c r="DB11" s="5">
        <f t="shared" si="9"/>
        <v>0.83135019913872177</v>
      </c>
      <c r="DC11" s="5">
        <f t="shared" si="10"/>
        <v>0.82797997507365984</v>
      </c>
    </row>
    <row r="12" spans="2:107" x14ac:dyDescent="0.15">
      <c r="B12" s="5">
        <v>48</v>
      </c>
      <c r="C12" s="19" t="s">
        <v>329</v>
      </c>
      <c r="D12" s="26">
        <v>73</v>
      </c>
      <c r="E12" s="19">
        <f>求节点(节奏总纲!P$4:P$163,节奏总纲!$O$4:$O$163,求节点(节奏总纲!$AL$4:$AL$83,节奏总纲!AM$4:AM$83,$D12))</f>
        <v>140.63900152187057</v>
      </c>
      <c r="F12" s="19">
        <f>求节点(节奏总纲!Q$4:Q$163,节奏总纲!$O$4:$O$163,求节点(节奏总纲!$AL$4:$AL$83,节奏总纲!AN$4:AN$83,$D12))</f>
        <v>139.81183580038677</v>
      </c>
      <c r="G12" s="19">
        <f>求节点(节奏总纲!R$4:R$163,节奏总纲!$O$4:$O$163,求节点(节奏总纲!$AL$4:$AL$83,节奏总纲!AO$4:AO$83,$D12))</f>
        <v>138.91106706435997</v>
      </c>
      <c r="H12" s="19">
        <f>求节点(节奏总纲!S$4:S$163,节奏总纲!$O$4:$O$163,求节点(节奏总纲!$AL$4:$AL$83,节奏总纲!AP$4:AP$83,$D12))</f>
        <v>137.96184741964817</v>
      </c>
      <c r="I12" s="19">
        <f>求节点(节奏总纲!T$4:T$163,节奏总纲!$O$4:$O$163,求节点(节奏总纲!$AL$4:$AL$83,节奏总纲!AQ$4:AQ$83,$D12))</f>
        <v>136.95030487715928</v>
      </c>
      <c r="J12" s="62">
        <f t="shared" si="11"/>
        <v>142.63900152187057</v>
      </c>
      <c r="K12" s="62">
        <f t="shared" si="12"/>
        <v>141.81183580038677</v>
      </c>
      <c r="L12" s="62">
        <f t="shared" si="13"/>
        <v>140.91106706435997</v>
      </c>
      <c r="M12" s="62">
        <f t="shared" si="14"/>
        <v>139.96184741964817</v>
      </c>
      <c r="N12" s="62">
        <f t="shared" si="15"/>
        <v>138.95030487715928</v>
      </c>
      <c r="S12" s="19">
        <v>8</v>
      </c>
      <c r="T12" s="19">
        <f t="shared" si="16"/>
        <v>214.56335248612001</v>
      </c>
      <c r="U12" s="19">
        <f t="shared" si="17"/>
        <v>215.20006489686432</v>
      </c>
      <c r="V12" s="19">
        <f t="shared" si="18"/>
        <v>215.95114247335778</v>
      </c>
      <c r="W12" s="19">
        <f t="shared" si="19"/>
        <v>216.87801566004902</v>
      </c>
      <c r="X12" s="19">
        <f t="shared" si="20"/>
        <v>217.86661471913382</v>
      </c>
      <c r="Z12" s="19">
        <v>8</v>
      </c>
      <c r="AA12" s="19">
        <f t="shared" si="21"/>
        <v>214.56335248612001</v>
      </c>
      <c r="AB12" s="19">
        <f t="shared" si="22"/>
        <v>215.20006489686432</v>
      </c>
      <c r="AC12" s="19">
        <f t="shared" si="23"/>
        <v>215.95114247335778</v>
      </c>
      <c r="AD12" s="19">
        <f t="shared" si="24"/>
        <v>216.87801566004902</v>
      </c>
      <c r="AE12" s="19">
        <f t="shared" si="25"/>
        <v>217.86661471913382</v>
      </c>
      <c r="AI12" s="19">
        <v>8</v>
      </c>
      <c r="AJ12" s="19">
        <f t="shared" si="26"/>
        <v>1</v>
      </c>
      <c r="AK12" s="19">
        <f t="shared" si="27"/>
        <v>1.0029674797833219</v>
      </c>
      <c r="AL12" s="19">
        <f t="shared" si="28"/>
        <v>1.0064679730772175</v>
      </c>
      <c r="AM12" s="19">
        <f t="shared" si="29"/>
        <v>1.0107877843401927</v>
      </c>
      <c r="AN12" s="19">
        <f t="shared" si="30"/>
        <v>1.0153952769414689</v>
      </c>
      <c r="AP12" s="19">
        <v>8</v>
      </c>
      <c r="AQ12" s="19">
        <f t="shared" si="31"/>
        <v>1</v>
      </c>
      <c r="AR12" s="19">
        <f t="shared" si="32"/>
        <v>1.0029674797833219</v>
      </c>
      <c r="AS12" s="19">
        <f t="shared" si="33"/>
        <v>1.0064679730772175</v>
      </c>
      <c r="AT12" s="19">
        <f t="shared" si="34"/>
        <v>1.0107877843401927</v>
      </c>
      <c r="AU12" s="19">
        <f t="shared" si="35"/>
        <v>1.0153952769414689</v>
      </c>
      <c r="AY12" s="19">
        <v>8</v>
      </c>
      <c r="AZ12" s="19">
        <f t="shared" si="36"/>
        <v>436.40838121529998</v>
      </c>
      <c r="BA12" s="19">
        <f t="shared" si="37"/>
        <v>438.0001622421608</v>
      </c>
      <c r="BB12" s="19">
        <f t="shared" si="38"/>
        <v>439.87785618339444</v>
      </c>
      <c r="BC12" s="19">
        <f t="shared" si="39"/>
        <v>442.19503915012257</v>
      </c>
      <c r="BD12" s="19">
        <f t="shared" si="40"/>
        <v>444.66653679783457</v>
      </c>
      <c r="BH12" s="19">
        <v>8</v>
      </c>
      <c r="BI12" s="19">
        <f t="shared" si="41"/>
        <v>11.820419060765001</v>
      </c>
      <c r="BJ12" s="19">
        <f t="shared" si="42"/>
        <v>11.90000811210804</v>
      </c>
      <c r="BK12" s="19">
        <f t="shared" si="43"/>
        <v>11.993892809169722</v>
      </c>
      <c r="BL12" s="19">
        <f t="shared" si="44"/>
        <v>12.109751957506129</v>
      </c>
      <c r="BM12" s="19">
        <f t="shared" si="45"/>
        <v>12.233326839891729</v>
      </c>
      <c r="BQ12" s="19">
        <v>8</v>
      </c>
      <c r="BR12" s="19">
        <f t="shared" si="56"/>
        <v>3.6408381215300004E-2</v>
      </c>
      <c r="BS12" s="19">
        <f t="shared" si="46"/>
        <v>3.8000162242160809E-2</v>
      </c>
      <c r="BT12" s="19">
        <f t="shared" si="47"/>
        <v>3.9877856183394428E-2</v>
      </c>
      <c r="BU12" s="19">
        <f t="shared" si="48"/>
        <v>4.2195039150122564E-2</v>
      </c>
      <c r="BV12" s="19">
        <f t="shared" si="49"/>
        <v>4.4666536797834583E-2</v>
      </c>
      <c r="BY12" s="9">
        <v>10</v>
      </c>
      <c r="BZ12" s="15">
        <v>80</v>
      </c>
      <c r="CA12" s="19">
        <v>0</v>
      </c>
      <c r="CB12" s="19">
        <f t="shared" si="50"/>
        <v>385.61232847836004</v>
      </c>
      <c r="CC12" s="19">
        <f t="shared" si="51"/>
        <v>385.61232847836004</v>
      </c>
      <c r="CD12" s="19">
        <f t="shared" si="52"/>
        <v>0.3426872141306001</v>
      </c>
      <c r="CE12" s="19">
        <f>CA12*(INDEX([4]非r将兵属性验证!$U$7:$U$166,$BZ12,1)+INDEX([4]非r将兵属性验证!$AM$7:$AM$166,$BZ12,1))</f>
        <v>0</v>
      </c>
      <c r="CF12" s="19">
        <f>(CB12-CB11)*INDEX([4]非r将兵属性验证!AQ$7:AQ$166,$BZ12,1)+CF11</f>
        <v>1470347641.8146012</v>
      </c>
      <c r="CG12" s="19">
        <f>(CC12-CC11)*INDEX([4]非r将兵属性验证!AR$7:AR$166,$BZ12,1)+CG11</f>
        <v>1470347641.8146012</v>
      </c>
      <c r="CH12" s="19">
        <f>(CD12-CD11)*INDEX([4]非r将兵属性验证!AX$7:AX$166,$BZ12,1)+CH11</f>
        <v>1678240263.7458873</v>
      </c>
      <c r="CI12" s="19">
        <f t="shared" si="53"/>
        <v>4618935547.3750896</v>
      </c>
      <c r="CN12" s="5">
        <v>9</v>
      </c>
      <c r="CO12" s="5">
        <f>求节点(J$5:J$13,$H$20:H$28,$CN12)</f>
        <v>27.74486206785943</v>
      </c>
      <c r="CP12" s="5">
        <f>求节点(K$5:K$13,$H$20:I$28,$CN12)</f>
        <v>27.908588116336539</v>
      </c>
      <c r="CQ12" s="5">
        <f>求节点(L$5:L$13,$H$20:J$28,$CN12)</f>
        <v>28.101722350292</v>
      </c>
      <c r="CR12" s="5">
        <f>求节点(M$5:M$13,$H$20:K$28,$CN12)</f>
        <v>28.340061169726894</v>
      </c>
      <c r="CS12" s="5">
        <f>求节点(N$5:N$13,$H$20:L$28,$CN12)</f>
        <v>28.5942723563487</v>
      </c>
      <c r="CT12" s="5">
        <f>求节点(J$5:J$13,$I$20:I$28,$CN12)</f>
        <v>0</v>
      </c>
      <c r="CU12" s="5">
        <f>求节点(K$5:K$13,$I$20:J$28,$CN12)</f>
        <v>0</v>
      </c>
      <c r="CV12" s="5">
        <f>求节点(L$5:L$13,$I$20:K$28,$CN12)</f>
        <v>0</v>
      </c>
      <c r="CW12" s="5">
        <f>求节点(M$5:M$13,$I$20:L$28,$CN12)</f>
        <v>0</v>
      </c>
      <c r="CX12" s="5">
        <f>求节点(N$5:N$13,$I$20:M$28,$CN12)</f>
        <v>0</v>
      </c>
      <c r="CY12" s="5">
        <f t="shared" si="54"/>
        <v>0.83214855452738234</v>
      </c>
      <c r="CZ12" s="5">
        <f t="shared" si="7"/>
        <v>0.82966785682318367</v>
      </c>
      <c r="DA12" s="5">
        <f t="shared" si="8"/>
        <v>0.82674158055113134</v>
      </c>
      <c r="DB12" s="5">
        <f t="shared" si="9"/>
        <v>0.82313038631726931</v>
      </c>
      <c r="DC12" s="5">
        <f t="shared" si="10"/>
        <v>0.81927870167148431</v>
      </c>
    </row>
    <row r="13" spans="2:107" ht="10.5" customHeight="1" x14ac:dyDescent="0.15">
      <c r="B13" s="5">
        <v>52</v>
      </c>
      <c r="C13" s="19" t="s">
        <v>330</v>
      </c>
      <c r="D13" s="26">
        <v>80</v>
      </c>
      <c r="E13" s="19">
        <f>求节点(节奏总纲!P$4:P$163,节奏总纲!$O$4:$O$163,求节点(节奏总纲!$AL$4:$AL$83,节奏总纲!AM$4:AM$83,$D13))</f>
        <v>155.35264798579232</v>
      </c>
      <c r="F13" s="19">
        <f>求节点(节奏总纲!Q$4:Q$163,节奏总纲!$O$4:$O$163,求节点(节奏总纲!$AL$4:$AL$83,节奏总纲!AN$4:AN$83,$D13))</f>
        <v>154.14666602127767</v>
      </c>
      <c r="G13" s="19">
        <f>求节点(节奏总纲!R$4:R$163,节奏总纲!$O$4:$O$163,求节点(节奏总纲!$AL$4:$AL$83,节奏总纲!AO$4:AO$83,$D13))</f>
        <v>153.14946182958477</v>
      </c>
      <c r="H13" s="19">
        <f>求节点(节奏总纲!S$4:S$163,节奏总纲!$O$4:$O$163,求节点(节奏总纲!$AL$4:$AL$83,节奏总纲!AP$4:AP$83,$D13))</f>
        <v>152.12605579164665</v>
      </c>
      <c r="I13" s="19">
        <f>求节点(节奏总纲!T$4:T$163,节奏总纲!$O$4:$O$163,求节点(节奏总纲!$AL$4:$AL$83,节奏总纲!AQ$4:AQ$83,$D13))</f>
        <v>151.0810487166913</v>
      </c>
      <c r="J13" s="62">
        <f t="shared" si="11"/>
        <v>157.35264798579232</v>
      </c>
      <c r="K13" s="62">
        <f t="shared" si="12"/>
        <v>156.14666602127767</v>
      </c>
      <c r="L13" s="62">
        <f t="shared" si="13"/>
        <v>155.14946182958477</v>
      </c>
      <c r="M13" s="62">
        <f t="shared" si="14"/>
        <v>154.12605579164665</v>
      </c>
      <c r="N13" s="62">
        <f t="shared" si="15"/>
        <v>153.0810487166913</v>
      </c>
      <c r="S13" s="19">
        <v>9</v>
      </c>
      <c r="T13" s="19">
        <f t="shared" si="16"/>
        <v>216.64383141270858</v>
      </c>
      <c r="U13" s="19">
        <f t="shared" si="17"/>
        <v>217.37150273927352</v>
      </c>
      <c r="V13" s="19">
        <f t="shared" si="18"/>
        <v>218.22987711240887</v>
      </c>
      <c r="W13" s="19">
        <f t="shared" si="19"/>
        <v>219.28916075434174</v>
      </c>
      <c r="X13" s="19">
        <f t="shared" si="20"/>
        <v>220.41898825043867</v>
      </c>
      <c r="Z13" s="19">
        <v>9</v>
      </c>
      <c r="AA13" s="19">
        <f t="shared" si="21"/>
        <v>216.64383141270858</v>
      </c>
      <c r="AB13" s="19">
        <f t="shared" si="22"/>
        <v>217.37150273927352</v>
      </c>
      <c r="AC13" s="19">
        <f t="shared" si="23"/>
        <v>218.22987711240887</v>
      </c>
      <c r="AD13" s="19">
        <f t="shared" si="24"/>
        <v>219.28916075434174</v>
      </c>
      <c r="AE13" s="19">
        <f t="shared" si="25"/>
        <v>220.41898825043867</v>
      </c>
      <c r="AI13" s="19">
        <v>9</v>
      </c>
      <c r="AJ13" s="19">
        <f t="shared" si="26"/>
        <v>1</v>
      </c>
      <c r="AK13" s="19">
        <f t="shared" si="27"/>
        <v>1.0033588370452087</v>
      </c>
      <c r="AL13" s="19">
        <f t="shared" si="28"/>
        <v>1.0073209825055156</v>
      </c>
      <c r="AM13" s="19">
        <f t="shared" si="29"/>
        <v>1.0122104992530057</v>
      </c>
      <c r="AN13" s="19">
        <f t="shared" si="30"/>
        <v>1.0174256373380803</v>
      </c>
      <c r="AP13" s="19">
        <v>9</v>
      </c>
      <c r="AQ13" s="19">
        <f t="shared" si="31"/>
        <v>1</v>
      </c>
      <c r="AR13" s="19">
        <f t="shared" si="32"/>
        <v>1.0033588370452087</v>
      </c>
      <c r="AS13" s="19">
        <f t="shared" si="33"/>
        <v>1.0073209825055156</v>
      </c>
      <c r="AT13" s="19">
        <f t="shared" si="34"/>
        <v>1.0122104992530057</v>
      </c>
      <c r="AU13" s="19">
        <f t="shared" si="35"/>
        <v>1.0174256373380803</v>
      </c>
      <c r="AY13" s="19">
        <v>9</v>
      </c>
      <c r="AZ13" s="19">
        <f t="shared" si="36"/>
        <v>441.60957853177143</v>
      </c>
      <c r="BA13" s="19">
        <f t="shared" si="37"/>
        <v>443.42875684818375</v>
      </c>
      <c r="BB13" s="19">
        <f t="shared" si="38"/>
        <v>445.57469278102224</v>
      </c>
      <c r="BC13" s="19">
        <f t="shared" si="39"/>
        <v>448.22290188585436</v>
      </c>
      <c r="BD13" s="19">
        <f t="shared" si="40"/>
        <v>451.04747062609664</v>
      </c>
      <c r="BH13" s="19">
        <v>9</v>
      </c>
      <c r="BI13" s="19">
        <f t="shared" si="41"/>
        <v>12.080478926588572</v>
      </c>
      <c r="BJ13" s="19">
        <f t="shared" si="42"/>
        <v>12.171437842409189</v>
      </c>
      <c r="BK13" s="19">
        <f t="shared" si="43"/>
        <v>12.278734639051111</v>
      </c>
      <c r="BL13" s="19">
        <f t="shared" si="44"/>
        <v>12.411145094292717</v>
      </c>
      <c r="BM13" s="19">
        <f t="shared" si="45"/>
        <v>12.552373531304834</v>
      </c>
      <c r="BQ13" s="19">
        <v>9</v>
      </c>
      <c r="BR13" s="19">
        <f t="shared" si="56"/>
        <v>4.1609578531771434E-2</v>
      </c>
      <c r="BS13" s="19">
        <f t="shared" si="46"/>
        <v>4.3428756848183779E-2</v>
      </c>
      <c r="BT13" s="19">
        <f t="shared" si="47"/>
        <v>4.5574692781022205E-2</v>
      </c>
      <c r="BU13" s="19">
        <f t="shared" si="48"/>
        <v>4.8222901885854361E-2</v>
      </c>
      <c r="BV13" s="19">
        <f t="shared" si="49"/>
        <v>5.1047470626096665E-2</v>
      </c>
      <c r="BY13" s="9">
        <v>11</v>
      </c>
      <c r="BZ13" s="15">
        <v>90</v>
      </c>
      <c r="CA13" s="19">
        <v>0</v>
      </c>
      <c r="CB13" s="19">
        <f t="shared" si="50"/>
        <v>412.53764641186854</v>
      </c>
      <c r="CC13" s="19">
        <f t="shared" si="51"/>
        <v>412.53764641186854</v>
      </c>
      <c r="CD13" s="19">
        <f t="shared" si="52"/>
        <v>0.38756274401978097</v>
      </c>
      <c r="CE13" s="19">
        <f>CA13*(INDEX([4]非r将兵属性验证!$U$7:$U$166,$BZ13,1)+INDEX([4]非r将兵属性验证!$AM$7:$AM$166,$BZ13,1))</f>
        <v>0</v>
      </c>
      <c r="CF13" s="19">
        <f>(CB13-CB12)*INDEX([4]非r将兵属性验证!AQ$7:AQ$166,$BZ13,1)+CF12</f>
        <v>3566088420.0188231</v>
      </c>
      <c r="CG13" s="19">
        <f>(CC13-CC12)*INDEX([4]非r将兵属性验证!AR$7:AR$166,$BZ13,1)+CG12</f>
        <v>3566088420.0188231</v>
      </c>
      <c r="CH13" s="19">
        <f>(CD13-CD12)*INDEX([4]非r将兵属性验证!AX$7:AX$166,$BZ13,1)+CH12</f>
        <v>4083003681.4162254</v>
      </c>
      <c r="CI13" s="19">
        <f t="shared" si="53"/>
        <v>11215180521.453873</v>
      </c>
      <c r="CN13" s="5">
        <v>10</v>
      </c>
      <c r="CO13" s="5">
        <f>求节点(J$5:J$13,$H$20:H$28,$CN13)</f>
        <v>28.212969826341858</v>
      </c>
      <c r="CP13" s="5">
        <f>求节点(K$5:K$13,$H$20:I$28,$CN13)</f>
        <v>28.397161630878607</v>
      </c>
      <c r="CQ13" s="5">
        <f>求节点(L$5:L$13,$H$20:J$28,$CN13)</f>
        <v>28.6144376440785</v>
      </c>
      <c r="CR13" s="5">
        <f>求节点(M$5:M$13,$H$20:K$28,$CN13)</f>
        <v>28.882568815942754</v>
      </c>
      <c r="CS13" s="5">
        <f>求节点(N$5:N$13,$H$20:L$28,$CN13)</f>
        <v>29.168556400892285</v>
      </c>
      <c r="CT13" s="5">
        <f>求节点(J$5:J$13,$I$20:I$28,$CN13)</f>
        <v>0</v>
      </c>
      <c r="CU13" s="5">
        <f>求节点(K$5:K$13,$I$20:J$28,$CN13)</f>
        <v>0</v>
      </c>
      <c r="CV13" s="5">
        <f>求节点(L$5:L$13,$I$20:K$28,$CN13)</f>
        <v>0</v>
      </c>
      <c r="CW13" s="5">
        <f>求节点(M$5:M$13,$I$20:L$28,$CN13)</f>
        <v>0</v>
      </c>
      <c r="CX13" s="5">
        <f>求节点(N$5:N$13,$I$20:M$28,$CN13)</f>
        <v>0</v>
      </c>
      <c r="CY13" s="5">
        <f t="shared" si="54"/>
        <v>0.82505601273219398</v>
      </c>
      <c r="CZ13" s="5">
        <f t="shared" si="7"/>
        <v>0.82226522781497058</v>
      </c>
      <c r="DA13" s="5">
        <f t="shared" si="8"/>
        <v>0.81897316700891154</v>
      </c>
      <c r="DB13" s="5">
        <f t="shared" si="9"/>
        <v>0.81491057349581686</v>
      </c>
      <c r="DC13" s="5">
        <f t="shared" si="10"/>
        <v>0.81057742826930879</v>
      </c>
    </row>
    <row r="14" spans="2:107" x14ac:dyDescent="0.15">
      <c r="B14" s="5">
        <v>54</v>
      </c>
      <c r="S14" s="19">
        <v>10</v>
      </c>
      <c r="T14" s="19">
        <f t="shared" si="16"/>
        <v>218.72431033929715</v>
      </c>
      <c r="U14" s="19">
        <f t="shared" si="17"/>
        <v>219.5429405816827</v>
      </c>
      <c r="V14" s="19">
        <f t="shared" si="18"/>
        <v>220.50861175145999</v>
      </c>
      <c r="W14" s="19">
        <f t="shared" si="19"/>
        <v>221.70030584863446</v>
      </c>
      <c r="X14" s="19">
        <f t="shared" si="20"/>
        <v>222.9713617817435</v>
      </c>
      <c r="Z14" s="19">
        <v>10</v>
      </c>
      <c r="AA14" s="19">
        <f t="shared" si="21"/>
        <v>218.72431033929715</v>
      </c>
      <c r="AB14" s="19">
        <f t="shared" si="22"/>
        <v>219.5429405816827</v>
      </c>
      <c r="AC14" s="19">
        <f t="shared" si="23"/>
        <v>220.50861175145999</v>
      </c>
      <c r="AD14" s="19">
        <f t="shared" si="24"/>
        <v>221.70030584863446</v>
      </c>
      <c r="AE14" s="19">
        <f t="shared" si="25"/>
        <v>222.9713617817435</v>
      </c>
      <c r="AI14" s="19">
        <v>10</v>
      </c>
      <c r="AJ14" s="19">
        <f t="shared" si="26"/>
        <v>1</v>
      </c>
      <c r="AK14" s="19">
        <f t="shared" si="27"/>
        <v>1.0037427492221402</v>
      </c>
      <c r="AL14" s="19">
        <f t="shared" si="28"/>
        <v>1.0081577644908102</v>
      </c>
      <c r="AM14" s="19">
        <f t="shared" si="29"/>
        <v>1.0136061487848369</v>
      </c>
      <c r="AN14" s="19">
        <f t="shared" si="30"/>
        <v>1.0194173726544529</v>
      </c>
      <c r="AP14" s="19">
        <v>10</v>
      </c>
      <c r="AQ14" s="19">
        <f t="shared" si="31"/>
        <v>1</v>
      </c>
      <c r="AR14" s="19">
        <f t="shared" si="32"/>
        <v>1.0037427492221402</v>
      </c>
      <c r="AS14" s="19">
        <f t="shared" si="33"/>
        <v>1.0081577644908102</v>
      </c>
      <c r="AT14" s="19">
        <f t="shared" si="34"/>
        <v>1.0136061487848369</v>
      </c>
      <c r="AU14" s="19">
        <f t="shared" si="35"/>
        <v>1.0194173726544529</v>
      </c>
      <c r="AY14" s="19">
        <v>10</v>
      </c>
      <c r="AZ14" s="19">
        <f t="shared" si="36"/>
        <v>446.81077584824288</v>
      </c>
      <c r="BA14" s="19">
        <f t="shared" si="37"/>
        <v>448.85735145420676</v>
      </c>
      <c r="BB14" s="19">
        <f t="shared" si="38"/>
        <v>451.27152937864997</v>
      </c>
      <c r="BC14" s="19">
        <f t="shared" si="39"/>
        <v>454.25076462158614</v>
      </c>
      <c r="BD14" s="19">
        <f t="shared" si="40"/>
        <v>457.42840445435877</v>
      </c>
      <c r="BH14" s="19">
        <v>10</v>
      </c>
      <c r="BI14" s="19">
        <f t="shared" si="41"/>
        <v>12.340538792412143</v>
      </c>
      <c r="BJ14" s="19">
        <f t="shared" si="42"/>
        <v>12.442867572710337</v>
      </c>
      <c r="BK14" s="19">
        <f t="shared" si="43"/>
        <v>12.563576468932499</v>
      </c>
      <c r="BL14" s="19">
        <f t="shared" si="44"/>
        <v>12.712538231079307</v>
      </c>
      <c r="BM14" s="19">
        <f t="shared" si="45"/>
        <v>12.871420222717937</v>
      </c>
      <c r="BQ14" s="19">
        <v>10</v>
      </c>
      <c r="BR14" s="19">
        <f t="shared" si="56"/>
        <v>4.6810775848242864E-2</v>
      </c>
      <c r="BS14" s="19">
        <f t="shared" si="46"/>
        <v>4.8857351454206749E-2</v>
      </c>
      <c r="BT14" s="19">
        <f t="shared" si="47"/>
        <v>5.1271529378649983E-2</v>
      </c>
      <c r="BU14" s="19">
        <f t="shared" si="48"/>
        <v>5.4250764621586157E-2</v>
      </c>
      <c r="BV14" s="19">
        <f t="shared" si="49"/>
        <v>5.7428404454358747E-2</v>
      </c>
      <c r="BY14" s="9">
        <v>12</v>
      </c>
      <c r="BZ14" s="15">
        <v>100</v>
      </c>
      <c r="CA14" s="19">
        <v>0</v>
      </c>
      <c r="CB14" s="19">
        <f t="shared" si="50"/>
        <v>446.94381518867158</v>
      </c>
      <c r="CC14" s="19">
        <f t="shared" si="51"/>
        <v>446.94381518867158</v>
      </c>
      <c r="CD14" s="19">
        <f t="shared" si="52"/>
        <v>0.44490635864778599</v>
      </c>
      <c r="CE14" s="19">
        <f>CA14*(INDEX([4]非r将兵属性验证!$U$7:$U$166,$BZ14,1)+INDEX([4]非r将兵属性验证!$AM$7:$AM$166,$BZ14,1))</f>
        <v>0</v>
      </c>
      <c r="CF14" s="19">
        <f>(CB14-CB13)*INDEX([4]非r将兵属性验证!AQ$7:AQ$166,$BZ14,1)+CF13</f>
        <v>9876415130.9200726</v>
      </c>
      <c r="CG14" s="19">
        <f>(CC14-CC13)*INDEX([4]非r将兵属性验证!AR$7:AR$166,$BZ14,1)+CG13</f>
        <v>9876415130.9200726</v>
      </c>
      <c r="CH14" s="19">
        <f>(CD14-CD13)*INDEX([4]非r将兵属性验证!AX$7:AX$166,$BZ14,1)+CH13</f>
        <v>11126771482.507509</v>
      </c>
      <c r="CI14" s="19">
        <f t="shared" si="53"/>
        <v>30879601744.347656</v>
      </c>
      <c r="CN14" s="5">
        <v>11</v>
      </c>
      <c r="CO14" s="5">
        <f>求节点(J$5:J$13,$H$20:H$28,$CN14)</f>
        <v>28.681077584824287</v>
      </c>
      <c r="CP14" s="5">
        <f>求节点(K$5:K$13,$H$20:I$28,$CN14)</f>
        <v>28.885735145420675</v>
      </c>
      <c r="CQ14" s="5">
        <f>求节点(L$5:L$13,$H$20:J$28,$CN14)</f>
        <v>29.127152937864999</v>
      </c>
      <c r="CR14" s="5">
        <f>求节点(M$5:M$13,$H$20:K$28,$CN14)</f>
        <v>29.425076462158614</v>
      </c>
      <c r="CS14" s="5">
        <f>求节点(N$5:N$13,$H$20:L$28,$CN14)</f>
        <v>29.742840445435874</v>
      </c>
      <c r="CT14" s="5">
        <f>求节点(J$5:J$13,$I$20:I$28,$CN14)</f>
        <v>0</v>
      </c>
      <c r="CU14" s="5">
        <f>求节点(K$5:K$13,$I$20:J$28,$CN14)</f>
        <v>0</v>
      </c>
      <c r="CV14" s="5">
        <f>求节点(L$5:L$13,$I$20:K$28,$CN14)</f>
        <v>0</v>
      </c>
      <c r="CW14" s="5">
        <f>求节点(M$5:M$13,$I$20:L$28,$CN14)</f>
        <v>0</v>
      </c>
      <c r="CX14" s="5">
        <f>求节点(N$5:N$13,$I$20:M$28,$CN14)</f>
        <v>0</v>
      </c>
      <c r="CY14" s="5">
        <f t="shared" si="54"/>
        <v>0.81796347093700572</v>
      </c>
      <c r="CZ14" s="5">
        <f t="shared" si="7"/>
        <v>0.81486259880675738</v>
      </c>
      <c r="DA14" s="5">
        <f t="shared" si="8"/>
        <v>0.81120475346669196</v>
      </c>
      <c r="DB14" s="5">
        <f t="shared" si="9"/>
        <v>0.8066907606743644</v>
      </c>
      <c r="DC14" s="5">
        <f t="shared" si="10"/>
        <v>0.80187615486713315</v>
      </c>
    </row>
    <row r="15" spans="2:107" x14ac:dyDescent="0.15">
      <c r="B15" s="5">
        <v>60</v>
      </c>
      <c r="S15" s="19">
        <v>11</v>
      </c>
      <c r="T15" s="19">
        <f t="shared" si="16"/>
        <v>220.80478926588572</v>
      </c>
      <c r="U15" s="19">
        <f t="shared" si="17"/>
        <v>221.71437842409188</v>
      </c>
      <c r="V15" s="19">
        <f t="shared" si="18"/>
        <v>222.78734639051112</v>
      </c>
      <c r="W15" s="19">
        <f t="shared" si="19"/>
        <v>224.11145094292718</v>
      </c>
      <c r="X15" s="19">
        <f t="shared" si="20"/>
        <v>225.52373531304835</v>
      </c>
      <c r="Z15" s="19">
        <v>11</v>
      </c>
      <c r="AA15" s="19">
        <f t="shared" si="21"/>
        <v>220.80478926588572</v>
      </c>
      <c r="AB15" s="19">
        <f t="shared" si="22"/>
        <v>221.71437842409188</v>
      </c>
      <c r="AC15" s="19">
        <f t="shared" si="23"/>
        <v>222.78734639051112</v>
      </c>
      <c r="AD15" s="19">
        <f t="shared" si="24"/>
        <v>224.11145094292718</v>
      </c>
      <c r="AE15" s="19">
        <f t="shared" si="25"/>
        <v>225.52373531304835</v>
      </c>
      <c r="AI15" s="19">
        <v>11</v>
      </c>
      <c r="AJ15" s="19">
        <f t="shared" si="26"/>
        <v>1</v>
      </c>
      <c r="AK15" s="19">
        <f t="shared" si="27"/>
        <v>1.0041194267625728</v>
      </c>
      <c r="AL15" s="19">
        <f t="shared" si="28"/>
        <v>1.0089787777303965</v>
      </c>
      <c r="AM15" s="19">
        <f t="shared" si="29"/>
        <v>1.0149754979864123</v>
      </c>
      <c r="AN15" s="19">
        <f t="shared" si="30"/>
        <v>1.0213715746965988</v>
      </c>
      <c r="AP15" s="19">
        <v>11</v>
      </c>
      <c r="AQ15" s="19">
        <f t="shared" si="31"/>
        <v>1</v>
      </c>
      <c r="AR15" s="19">
        <f t="shared" si="32"/>
        <v>1.0041194267625728</v>
      </c>
      <c r="AS15" s="19">
        <f t="shared" si="33"/>
        <v>1.0089787777303965</v>
      </c>
      <c r="AT15" s="19">
        <f t="shared" si="34"/>
        <v>1.0149754979864123</v>
      </c>
      <c r="AU15" s="19">
        <f t="shared" si="35"/>
        <v>1.0213715746965988</v>
      </c>
      <c r="AY15" s="19">
        <v>11</v>
      </c>
      <c r="AZ15" s="19">
        <f t="shared" si="36"/>
        <v>452.01197316471428</v>
      </c>
      <c r="BA15" s="19">
        <f t="shared" si="37"/>
        <v>454.28594606022972</v>
      </c>
      <c r="BB15" s="19">
        <f t="shared" si="38"/>
        <v>456.96836597627777</v>
      </c>
      <c r="BC15" s="19">
        <f t="shared" si="39"/>
        <v>460.27862735731793</v>
      </c>
      <c r="BD15" s="19">
        <f t="shared" si="40"/>
        <v>463.80933828262084</v>
      </c>
      <c r="BH15" s="19">
        <v>11</v>
      </c>
      <c r="BI15" s="19">
        <f t="shared" si="41"/>
        <v>12.600598658235715</v>
      </c>
      <c r="BJ15" s="19">
        <f t="shared" si="42"/>
        <v>12.714297303011486</v>
      </c>
      <c r="BK15" s="19">
        <f t="shared" si="43"/>
        <v>12.848418298813888</v>
      </c>
      <c r="BL15" s="19">
        <f t="shared" si="44"/>
        <v>13.013931367865897</v>
      </c>
      <c r="BM15" s="19">
        <f t="shared" si="45"/>
        <v>13.190466914131042</v>
      </c>
      <c r="BQ15" s="19">
        <v>11</v>
      </c>
      <c r="BR15" s="19">
        <f t="shared" si="56"/>
        <v>5.2011973164714294E-2</v>
      </c>
      <c r="BS15" s="19">
        <f t="shared" si="46"/>
        <v>5.4285946060229726E-2</v>
      </c>
      <c r="BT15" s="19">
        <f t="shared" si="47"/>
        <v>5.696836597627776E-2</v>
      </c>
      <c r="BU15" s="19">
        <f t="shared" si="48"/>
        <v>6.0278627357317954E-2</v>
      </c>
      <c r="BV15" s="19">
        <f t="shared" si="49"/>
        <v>6.3809338282620837E-2</v>
      </c>
      <c r="BY15" s="9">
        <v>13</v>
      </c>
      <c r="BZ15" s="15">
        <v>110</v>
      </c>
      <c r="CA15" s="19">
        <v>0</v>
      </c>
      <c r="CB15" s="19">
        <f t="shared" si="50"/>
        <v>484.01494794541293</v>
      </c>
      <c r="CC15" s="19">
        <f t="shared" si="51"/>
        <v>484.01494794541293</v>
      </c>
      <c r="CD15" s="19">
        <f t="shared" si="52"/>
        <v>0.50669157990902158</v>
      </c>
      <c r="CE15" s="19">
        <f>CA15*(INDEX([4]非r将兵属性验证!$U$7:$U$166,$BZ15,1)+INDEX([4]非r将兵属性验证!$AM$7:$AM$166,$BZ15,1))</f>
        <v>0</v>
      </c>
      <c r="CF15" s="19">
        <f>(CB15-CB14)*INDEX([4]非r将兵属性验证!AQ$7:AQ$166,$BZ15,1)+CF14</f>
        <v>25946417513.653568</v>
      </c>
      <c r="CG15" s="19">
        <f>(CC15-CC14)*INDEX([4]非r将兵属性验证!AR$7:AR$166,$BZ15,1)+CG14</f>
        <v>25946417513.653568</v>
      </c>
      <c r="CH15" s="19">
        <f>(CD15-CD14)*INDEX([4]非r将兵属性验证!AX$7:AX$166,$BZ15,1)+CH14</f>
        <v>26206798619.484165</v>
      </c>
      <c r="CI15" s="19">
        <f t="shared" ref="CI15:CI20" si="59">SUM(CE15:CH15)</f>
        <v>78099633646.791306</v>
      </c>
      <c r="CN15" s="5">
        <v>12</v>
      </c>
      <c r="CO15" s="5">
        <f>求节点(J$5:J$13,$H$20:H$28,$CN15)</f>
        <v>29.149185343306716</v>
      </c>
      <c r="CP15" s="5">
        <f>求节点(K$5:K$13,$H$20:I$28,$CN15)</f>
        <v>29.374308659962743</v>
      </c>
      <c r="CQ15" s="5">
        <f>求节点(L$5:L$13,$H$20:J$28,$CN15)</f>
        <v>29.639868231651498</v>
      </c>
      <c r="CR15" s="5">
        <f>求节点(M$5:M$13,$H$20:K$28,$CN15)</f>
        <v>29.967584108374478</v>
      </c>
      <c r="CS15" s="5">
        <f>求节点(N$5:N$13,$H$20:L$28,$CN15)</f>
        <v>30.317124489979463</v>
      </c>
      <c r="CT15" s="5">
        <f>求节点(J$5:J$13,$I$20:I$28,$CN15)</f>
        <v>0</v>
      </c>
      <c r="CU15" s="5">
        <f>求节点(K$5:K$13,$I$20:J$28,$CN15)</f>
        <v>0</v>
      </c>
      <c r="CV15" s="5">
        <f>求节点(L$5:L$13,$I$20:K$28,$CN15)</f>
        <v>0</v>
      </c>
      <c r="CW15" s="5">
        <f>求节点(M$5:M$13,$I$20:L$28,$CN15)</f>
        <v>0</v>
      </c>
      <c r="CX15" s="5">
        <f>求节点(N$5:N$13,$I$20:M$28,$CN15)</f>
        <v>0</v>
      </c>
      <c r="CY15" s="5">
        <f t="shared" si="54"/>
        <v>0.81087092914181746</v>
      </c>
      <c r="CZ15" s="5">
        <f t="shared" si="7"/>
        <v>0.80745996979854429</v>
      </c>
      <c r="DA15" s="5">
        <f t="shared" si="8"/>
        <v>0.80343633992447216</v>
      </c>
      <c r="DB15" s="5">
        <f t="shared" si="9"/>
        <v>0.79847094785291195</v>
      </c>
      <c r="DC15" s="5">
        <f t="shared" si="10"/>
        <v>0.79317488146495763</v>
      </c>
    </row>
    <row r="16" spans="2:107" x14ac:dyDescent="0.15">
      <c r="S16" s="19">
        <v>12</v>
      </c>
      <c r="T16" s="19">
        <f t="shared" si="16"/>
        <v>222.88526819247429</v>
      </c>
      <c r="U16" s="19">
        <f t="shared" si="17"/>
        <v>223.88581626650108</v>
      </c>
      <c r="V16" s="19">
        <f t="shared" si="18"/>
        <v>225.06608102956221</v>
      </c>
      <c r="W16" s="19">
        <f t="shared" si="19"/>
        <v>226.5225960372199</v>
      </c>
      <c r="X16" s="19">
        <f t="shared" si="20"/>
        <v>228.07610884435317</v>
      </c>
      <c r="Z16" s="19">
        <v>12</v>
      </c>
      <c r="AA16" s="19">
        <f t="shared" si="21"/>
        <v>222.88526819247429</v>
      </c>
      <c r="AB16" s="19">
        <f t="shared" si="22"/>
        <v>223.88581626650108</v>
      </c>
      <c r="AC16" s="19">
        <f t="shared" si="23"/>
        <v>225.06608102956221</v>
      </c>
      <c r="AD16" s="19">
        <f t="shared" si="24"/>
        <v>226.5225960372199</v>
      </c>
      <c r="AE16" s="19">
        <f t="shared" si="25"/>
        <v>228.07610884435317</v>
      </c>
      <c r="AI16" s="19">
        <v>12</v>
      </c>
      <c r="AJ16" s="19">
        <f t="shared" si="26"/>
        <v>1</v>
      </c>
      <c r="AK16" s="19">
        <f t="shared" si="27"/>
        <v>1.0044890722574036</v>
      </c>
      <c r="AL16" s="19">
        <f t="shared" si="28"/>
        <v>1.0097844637950888</v>
      </c>
      <c r="AM16" s="19">
        <f t="shared" si="29"/>
        <v>1.0163192833435926</v>
      </c>
      <c r="AN16" s="19">
        <f t="shared" si="30"/>
        <v>1.0232892945055314</v>
      </c>
      <c r="AP16" s="19">
        <v>12</v>
      </c>
      <c r="AQ16" s="19">
        <f t="shared" si="31"/>
        <v>1</v>
      </c>
      <c r="AR16" s="19">
        <f t="shared" si="32"/>
        <v>1.0044890722574036</v>
      </c>
      <c r="AS16" s="19">
        <f t="shared" si="33"/>
        <v>1.0097844637950888</v>
      </c>
      <c r="AT16" s="19">
        <f t="shared" si="34"/>
        <v>1.0163192833435926</v>
      </c>
      <c r="AU16" s="19">
        <f t="shared" si="35"/>
        <v>1.0232892945055314</v>
      </c>
      <c r="AY16" s="19">
        <v>12</v>
      </c>
      <c r="AZ16" s="19">
        <f t="shared" si="36"/>
        <v>457.21317048118573</v>
      </c>
      <c r="BA16" s="19">
        <f t="shared" si="37"/>
        <v>459.71454066625267</v>
      </c>
      <c r="BB16" s="19">
        <f t="shared" si="38"/>
        <v>462.6652025739055</v>
      </c>
      <c r="BC16" s="19">
        <f t="shared" si="39"/>
        <v>466.30649009304977</v>
      </c>
      <c r="BD16" s="19">
        <f t="shared" si="40"/>
        <v>470.19027211088292</v>
      </c>
      <c r="BH16" s="19">
        <v>12</v>
      </c>
      <c r="BI16" s="19">
        <f t="shared" si="41"/>
        <v>12.860658524059286</v>
      </c>
      <c r="BJ16" s="19">
        <f t="shared" si="42"/>
        <v>12.985727033312635</v>
      </c>
      <c r="BK16" s="19">
        <f t="shared" si="43"/>
        <v>13.133260128695277</v>
      </c>
      <c r="BL16" s="19">
        <f t="shared" si="44"/>
        <v>13.315324504652487</v>
      </c>
      <c r="BM16" s="19">
        <f t="shared" si="45"/>
        <v>13.509513605544146</v>
      </c>
      <c r="BQ16" s="19">
        <v>12</v>
      </c>
      <c r="BR16" s="19">
        <f t="shared" si="56"/>
        <v>5.7213170481185724E-2</v>
      </c>
      <c r="BS16" s="19">
        <f t="shared" si="46"/>
        <v>5.9714540666252695E-2</v>
      </c>
      <c r="BT16" s="19">
        <f t="shared" si="47"/>
        <v>6.2665202573905537E-2</v>
      </c>
      <c r="BU16" s="19">
        <f t="shared" si="48"/>
        <v>6.6306490093049744E-2</v>
      </c>
      <c r="BV16" s="19">
        <f t="shared" si="49"/>
        <v>7.0190272110882912E-2</v>
      </c>
      <c r="BY16" s="9">
        <v>14</v>
      </c>
      <c r="BZ16" s="15">
        <v>120</v>
      </c>
      <c r="CA16" s="19">
        <v>0</v>
      </c>
      <c r="CB16" s="19">
        <f t="shared" si="50"/>
        <v>519.49298920731519</v>
      </c>
      <c r="CC16" s="19">
        <f t="shared" si="51"/>
        <v>519.49298920731519</v>
      </c>
      <c r="CD16" s="19">
        <f t="shared" si="52"/>
        <v>0.56582164867885865</v>
      </c>
      <c r="CE16" s="19">
        <f>CA16*(INDEX([4]非r将兵属性验证!$U$7:$U$166,$BZ16,1)+INDEX([4]非r将兵属性验证!$AM$7:$AM$166,$BZ16,1))</f>
        <v>0</v>
      </c>
      <c r="CF16" s="19">
        <f>(CB16-CB15)*INDEX([4]非r将兵属性验证!AQ$7:AQ$166,$BZ16,1)+CF15</f>
        <v>51356136606.336746</v>
      </c>
      <c r="CG16" s="19">
        <f>(CC16-CC15)*INDEX([4]非r将兵属性验证!AR$7:AR$166,$BZ16,1)+CG15</f>
        <v>51356136606.336746</v>
      </c>
      <c r="CH16" s="19">
        <f>(CD16-CD15)*INDEX([4]非r将兵属性验证!AX$7:AX$166,$BZ16,1)+CH15</f>
        <v>49832894307.4328</v>
      </c>
      <c r="CI16" s="19">
        <f t="shared" si="59"/>
        <v>152545167520.10629</v>
      </c>
      <c r="CN16" s="5">
        <v>13</v>
      </c>
      <c r="CO16" s="5">
        <f>求节点(J$5:J$13,$H$20:H$28,$CN16)</f>
        <v>29.617293101789144</v>
      </c>
      <c r="CP16" s="5">
        <f>求节点(K$5:K$13,$H$20:I$28,$CN16)</f>
        <v>29.862882174504811</v>
      </c>
      <c r="CQ16" s="5">
        <f>求节点(L$5:L$13,$H$20:J$28,$CN16)</f>
        <v>30.152583525437997</v>
      </c>
      <c r="CR16" s="5">
        <f>求节点(M$5:M$13,$H$20:K$28,$CN16)</f>
        <v>30.510091754590338</v>
      </c>
      <c r="CS16" s="5">
        <f>求节点(N$5:N$13,$H$20:L$28,$CN16)</f>
        <v>30.891408534523052</v>
      </c>
      <c r="CT16" s="5">
        <f>求节点(J$5:J$13,$I$20:I$28,$CN16)</f>
        <v>0</v>
      </c>
      <c r="CU16" s="5">
        <f>求节点(K$5:K$13,$I$20:J$28,$CN16)</f>
        <v>0</v>
      </c>
      <c r="CV16" s="5">
        <f>求节点(L$5:L$13,$I$20:K$28,$CN16)</f>
        <v>0</v>
      </c>
      <c r="CW16" s="5">
        <f>求节点(M$5:M$13,$I$20:L$28,$CN16)</f>
        <v>0</v>
      </c>
      <c r="CX16" s="5">
        <f>求节点(N$5:N$13,$I$20:M$28,$CN16)</f>
        <v>0</v>
      </c>
      <c r="CY16" s="5">
        <f t="shared" si="54"/>
        <v>0.8037783873466291</v>
      </c>
      <c r="CZ16" s="5">
        <f t="shared" si="7"/>
        <v>0.80005734079033108</v>
      </c>
      <c r="DA16" s="5">
        <f t="shared" si="8"/>
        <v>0.79566792638225248</v>
      </c>
      <c r="DB16" s="5">
        <f t="shared" si="9"/>
        <v>0.7902511350314595</v>
      </c>
      <c r="DC16" s="5">
        <f t="shared" si="10"/>
        <v>0.78447360806278199</v>
      </c>
    </row>
    <row r="17" spans="1:107" x14ac:dyDescent="0.15">
      <c r="S17" s="19">
        <v>13</v>
      </c>
      <c r="T17" s="19">
        <f t="shared" si="16"/>
        <v>224.96574711906285</v>
      </c>
      <c r="U17" s="19">
        <f t="shared" si="17"/>
        <v>226.05725410891026</v>
      </c>
      <c r="V17" s="19">
        <f t="shared" si="18"/>
        <v>227.34481566861331</v>
      </c>
      <c r="W17" s="19">
        <f t="shared" si="19"/>
        <v>228.93374113151262</v>
      </c>
      <c r="X17" s="19">
        <f t="shared" si="20"/>
        <v>230.628482375658</v>
      </c>
      <c r="Z17" s="19">
        <v>13</v>
      </c>
      <c r="AA17" s="19">
        <f t="shared" si="21"/>
        <v>224.96574711906285</v>
      </c>
      <c r="AB17" s="19">
        <f t="shared" si="22"/>
        <v>226.05725410891026</v>
      </c>
      <c r="AC17" s="19">
        <f t="shared" si="23"/>
        <v>227.34481566861331</v>
      </c>
      <c r="AD17" s="19">
        <f t="shared" si="24"/>
        <v>228.93374113151262</v>
      </c>
      <c r="AE17" s="19">
        <f t="shared" si="25"/>
        <v>230.628482375658</v>
      </c>
      <c r="AI17" s="19">
        <v>13</v>
      </c>
      <c r="AJ17" s="19">
        <f t="shared" si="26"/>
        <v>1</v>
      </c>
      <c r="AK17" s="19">
        <f t="shared" si="27"/>
        <v>1.0048518808033018</v>
      </c>
      <c r="AL17" s="19">
        <f t="shared" si="28"/>
        <v>1.0105752479211483</v>
      </c>
      <c r="AM17" s="19">
        <f t="shared" si="29"/>
        <v>1.0176382140982099</v>
      </c>
      <c r="AN17" s="19">
        <f t="shared" si="30"/>
        <v>1.0251715442422358</v>
      </c>
      <c r="AP17" s="19">
        <v>13</v>
      </c>
      <c r="AQ17" s="19">
        <f t="shared" si="31"/>
        <v>1</v>
      </c>
      <c r="AR17" s="19">
        <f t="shared" si="32"/>
        <v>1.0048518808033018</v>
      </c>
      <c r="AS17" s="19">
        <f t="shared" si="33"/>
        <v>1.0105752479211483</v>
      </c>
      <c r="AT17" s="19">
        <f t="shared" si="34"/>
        <v>1.0176382140982099</v>
      </c>
      <c r="AU17" s="19">
        <f t="shared" si="35"/>
        <v>1.0251715442422358</v>
      </c>
      <c r="AY17" s="19">
        <v>13</v>
      </c>
      <c r="AZ17" s="19">
        <f t="shared" si="36"/>
        <v>462.41436779765718</v>
      </c>
      <c r="BA17" s="19">
        <f t="shared" si="37"/>
        <v>465.14313527227569</v>
      </c>
      <c r="BB17" s="19">
        <f t="shared" si="38"/>
        <v>468.3620391715333</v>
      </c>
      <c r="BC17" s="19">
        <f t="shared" si="39"/>
        <v>472.33435282878156</v>
      </c>
      <c r="BD17" s="19">
        <f t="shared" si="40"/>
        <v>476.57120593914499</v>
      </c>
      <c r="BH17" s="19">
        <v>13</v>
      </c>
      <c r="BI17" s="19">
        <f t="shared" si="41"/>
        <v>13.120718389882857</v>
      </c>
      <c r="BJ17" s="19">
        <f t="shared" si="42"/>
        <v>13.257156763613782</v>
      </c>
      <c r="BK17" s="19">
        <f t="shared" si="43"/>
        <v>13.418101958576665</v>
      </c>
      <c r="BL17" s="19">
        <f t="shared" si="44"/>
        <v>13.616717641439077</v>
      </c>
      <c r="BM17" s="19">
        <f t="shared" si="45"/>
        <v>13.828560296957249</v>
      </c>
      <c r="BQ17" s="19">
        <v>13</v>
      </c>
      <c r="BR17" s="19">
        <f t="shared" si="56"/>
        <v>6.2414367797657147E-2</v>
      </c>
      <c r="BS17" s="19">
        <f t="shared" si="46"/>
        <v>6.5143135272275665E-2</v>
      </c>
      <c r="BT17" s="19">
        <f t="shared" si="47"/>
        <v>6.8362039171533301E-2</v>
      </c>
      <c r="BU17" s="19">
        <f t="shared" si="48"/>
        <v>7.2334352828781534E-2</v>
      </c>
      <c r="BV17" s="19">
        <f t="shared" si="49"/>
        <v>7.6571205939145001E-2</v>
      </c>
      <c r="BY17" s="9">
        <v>15</v>
      </c>
      <c r="BZ17" s="15">
        <v>130</v>
      </c>
      <c r="CA17" s="19">
        <v>0</v>
      </c>
      <c r="CB17" s="19">
        <f t="shared" si="50"/>
        <v>555.01815437910329</v>
      </c>
      <c r="CC17" s="19">
        <f t="shared" si="51"/>
        <v>555.01815437910329</v>
      </c>
      <c r="CD17" s="19">
        <f t="shared" si="52"/>
        <v>0.62503025729850537</v>
      </c>
      <c r="CE17" s="19">
        <f>CA17*(INDEX([4]非r将兵属性验证!$U$7:$U$166,$BZ17,1)+INDEX([4]非r将兵属性验证!$AM$7:$AM$166,$BZ17,1))</f>
        <v>0</v>
      </c>
      <c r="CF17" s="19">
        <f>(CB17-CB16)*INDEX([4]非r将兵属性验证!AQ$7:AQ$166,$BZ17,1)+CF16</f>
        <v>87551836824.571533</v>
      </c>
      <c r="CG17" s="19">
        <f>(CC17-CC16)*INDEX([4]非r将兵属性验证!AR$7:AR$166,$BZ17,1)+CG16</f>
        <v>87551836824.571533</v>
      </c>
      <c r="CH17" s="19">
        <f>(CD17-CD16)*INDEX([4]非r将兵属性验证!AX$7:AX$166,$BZ17,1)+CH16</f>
        <v>85220338463.062347</v>
      </c>
      <c r="CI17" s="19">
        <f t="shared" si="59"/>
        <v>260324012112.20541</v>
      </c>
      <c r="CN17" s="5">
        <v>14</v>
      </c>
      <c r="CO17" s="5">
        <f>求节点(J$5:J$13,$H$20:H$28,$CN17)</f>
        <v>30.085400860271573</v>
      </c>
      <c r="CP17" s="5">
        <f>求节点(K$5:K$13,$H$20:I$28,$CN17)</f>
        <v>30.351455689046876</v>
      </c>
      <c r="CQ17" s="5">
        <f>求节点(L$5:L$13,$H$20:J$28,$CN17)</f>
        <v>30.665298819224496</v>
      </c>
      <c r="CR17" s="5">
        <f>求节点(M$5:M$13,$H$20:K$28,$CN17)</f>
        <v>31.052599400806201</v>
      </c>
      <c r="CS17" s="5">
        <f>求节点(N$5:N$13,$H$20:L$28,$CN17)</f>
        <v>31.465692579066637</v>
      </c>
      <c r="CT17" s="5">
        <f>求节点(J$5:J$13,$I$20:I$28,$CN17)</f>
        <v>0</v>
      </c>
      <c r="CU17" s="5">
        <f>求节点(K$5:K$13,$I$20:J$28,$CN17)</f>
        <v>0</v>
      </c>
      <c r="CV17" s="5">
        <f>求节点(L$5:L$13,$I$20:K$28,$CN17)</f>
        <v>0</v>
      </c>
      <c r="CW17" s="5">
        <f>求节点(M$5:M$13,$I$20:L$28,$CN17)</f>
        <v>0</v>
      </c>
      <c r="CX17" s="5">
        <f>求节点(N$5:N$13,$I$20:M$28,$CN17)</f>
        <v>0</v>
      </c>
      <c r="CY17" s="5">
        <f t="shared" si="54"/>
        <v>0.79668584555144073</v>
      </c>
      <c r="CZ17" s="5">
        <f t="shared" si="7"/>
        <v>0.79265471178211799</v>
      </c>
      <c r="DA17" s="5">
        <f t="shared" si="8"/>
        <v>0.78789951284003279</v>
      </c>
      <c r="DB17" s="5">
        <f t="shared" si="9"/>
        <v>0.78203132221000704</v>
      </c>
      <c r="DC17" s="5">
        <f t="shared" si="10"/>
        <v>0.77577233466060647</v>
      </c>
    </row>
    <row r="18" spans="1:107" x14ac:dyDescent="0.15">
      <c r="C18" s="19"/>
      <c r="D18" s="102" t="s">
        <v>28</v>
      </c>
      <c r="E18" s="103"/>
      <c r="F18" s="19" t="s">
        <v>28</v>
      </c>
      <c r="G18" s="19" t="s">
        <v>146</v>
      </c>
      <c r="H18" s="102" t="s">
        <v>372</v>
      </c>
      <c r="I18" s="103"/>
      <c r="J18" s="19" t="s">
        <v>132</v>
      </c>
      <c r="S18" s="19">
        <v>14</v>
      </c>
      <c r="T18" s="19">
        <f t="shared" si="16"/>
        <v>227.04622604565142</v>
      </c>
      <c r="U18" s="19">
        <f t="shared" si="17"/>
        <v>228.22869195131946</v>
      </c>
      <c r="V18" s="19">
        <f t="shared" si="18"/>
        <v>229.62355030766443</v>
      </c>
      <c r="W18" s="19">
        <f t="shared" si="19"/>
        <v>231.34488622580534</v>
      </c>
      <c r="X18" s="19">
        <f t="shared" si="20"/>
        <v>233.18085590696285</v>
      </c>
      <c r="Z18" s="19">
        <v>14</v>
      </c>
      <c r="AA18" s="19">
        <f t="shared" si="21"/>
        <v>227.04622604565142</v>
      </c>
      <c r="AB18" s="19">
        <f t="shared" si="22"/>
        <v>228.22869195131946</v>
      </c>
      <c r="AC18" s="19">
        <f t="shared" si="23"/>
        <v>229.62355030766443</v>
      </c>
      <c r="AD18" s="19">
        <f t="shared" si="24"/>
        <v>231.34488622580534</v>
      </c>
      <c r="AE18" s="19">
        <f t="shared" si="25"/>
        <v>233.18085590696285</v>
      </c>
      <c r="AI18" s="19">
        <v>14</v>
      </c>
      <c r="AJ18" s="19">
        <f t="shared" si="26"/>
        <v>1</v>
      </c>
      <c r="AK18" s="19">
        <f t="shared" si="27"/>
        <v>1.0052080403460673</v>
      </c>
      <c r="AL18" s="19">
        <f t="shared" si="28"/>
        <v>1.0113515397586692</v>
      </c>
      <c r="AM18" s="19">
        <f t="shared" si="29"/>
        <v>1.0189329734962853</v>
      </c>
      <c r="AN18" s="19">
        <f t="shared" si="30"/>
        <v>1.0270192989690037</v>
      </c>
      <c r="AP18" s="19">
        <v>14</v>
      </c>
      <c r="AQ18" s="19">
        <f t="shared" si="31"/>
        <v>1</v>
      </c>
      <c r="AR18" s="19">
        <f t="shared" si="32"/>
        <v>1.0052080403460673</v>
      </c>
      <c r="AS18" s="19">
        <f t="shared" si="33"/>
        <v>1.0113515397586692</v>
      </c>
      <c r="AT18" s="19">
        <f t="shared" si="34"/>
        <v>1.0189329734962853</v>
      </c>
      <c r="AU18" s="19">
        <f t="shared" si="35"/>
        <v>1.0270192989690037</v>
      </c>
      <c r="AY18" s="19">
        <v>14</v>
      </c>
      <c r="AZ18" s="19">
        <f t="shared" si="36"/>
        <v>467.61556511412857</v>
      </c>
      <c r="BA18" s="19">
        <f t="shared" si="37"/>
        <v>470.57172987829864</v>
      </c>
      <c r="BB18" s="19">
        <f t="shared" si="38"/>
        <v>474.05887576916109</v>
      </c>
      <c r="BC18" s="19">
        <f t="shared" si="39"/>
        <v>478.36221556451335</v>
      </c>
      <c r="BD18" s="19">
        <f t="shared" si="40"/>
        <v>482.95213976740706</v>
      </c>
      <c r="BH18" s="19">
        <v>14</v>
      </c>
      <c r="BI18" s="19">
        <f t="shared" si="41"/>
        <v>13.38077825570643</v>
      </c>
      <c r="BJ18" s="19">
        <f t="shared" si="42"/>
        <v>13.528586493914933</v>
      </c>
      <c r="BK18" s="19">
        <f t="shared" si="43"/>
        <v>13.702943788458054</v>
      </c>
      <c r="BL18" s="19">
        <f t="shared" si="44"/>
        <v>13.918110778225667</v>
      </c>
      <c r="BM18" s="19">
        <f t="shared" si="45"/>
        <v>14.147606988370354</v>
      </c>
      <c r="BQ18" s="19">
        <v>14</v>
      </c>
      <c r="BR18" s="19">
        <f t="shared" si="56"/>
        <v>6.7615565114128584E-2</v>
      </c>
      <c r="BS18" s="19">
        <f t="shared" si="46"/>
        <v>7.0571729878298642E-2</v>
      </c>
      <c r="BT18" s="19">
        <f t="shared" si="47"/>
        <v>7.4058875769161078E-2</v>
      </c>
      <c r="BU18" s="19">
        <f t="shared" si="48"/>
        <v>7.8362215564513338E-2</v>
      </c>
      <c r="BV18" s="19">
        <f t="shared" si="49"/>
        <v>8.2952139767407077E-2</v>
      </c>
      <c r="BY18" s="9">
        <v>16</v>
      </c>
      <c r="BZ18" s="15">
        <v>140</v>
      </c>
      <c r="CA18" s="19">
        <v>0</v>
      </c>
      <c r="CB18" s="19">
        <f t="shared" si="50"/>
        <v>590.60786891712269</v>
      </c>
      <c r="CC18" s="19">
        <f t="shared" si="51"/>
        <v>590.60786891712269</v>
      </c>
      <c r="CD18" s="19">
        <f t="shared" si="52"/>
        <v>0.68434644819520452</v>
      </c>
      <c r="CE18" s="19">
        <f>CA18*(INDEX([4]非r将兵属性验证!$U$7:$U$166,$BZ18,1)+INDEX([4]非r将兵属性验证!$AM$7:$AM$166,$BZ18,1))</f>
        <v>0</v>
      </c>
      <c r="CF18" s="19">
        <f>(CB18-CB17)*INDEX([4]非r将兵属性验证!AQ$7:AQ$166,$BZ18,1)+CF17</f>
        <v>135851545614.51263</v>
      </c>
      <c r="CG18" s="19">
        <f>(CC18-CC17)*INDEX([4]非r将兵属性验证!AR$7:AR$166,$BZ18,1)+CG17</f>
        <v>135851545614.51263</v>
      </c>
      <c r="CH18" s="19">
        <f>(CD18-CD17)*INDEX([4]非r将兵属性验证!AX$7:AX$166,$BZ18,1)+CH17</f>
        <v>135576367025.80888</v>
      </c>
      <c r="CI18" s="19">
        <f t="shared" si="59"/>
        <v>407279458254.83417</v>
      </c>
      <c r="CN18" s="5">
        <v>15</v>
      </c>
      <c r="CO18" s="5">
        <f>求节点(J$5:J$13,$H$20:H$28,$CN18)</f>
        <v>30.553508618754002</v>
      </c>
      <c r="CP18" s="5">
        <f>求节点(K$5:K$13,$H$20:I$28,$CN18)</f>
        <v>30.840029203588944</v>
      </c>
      <c r="CQ18" s="5">
        <f>求节点(L$5:L$13,$H$20:J$28,$CN18)</f>
        <v>31.178014113010995</v>
      </c>
      <c r="CR18" s="5">
        <f>求节点(M$5:M$13,$H$20:K$28,$CN18)</f>
        <v>31.595107047022061</v>
      </c>
      <c r="CS18" s="5">
        <f>求节点(N$5:N$13,$H$20:L$28,$CN18)</f>
        <v>32.039976623610229</v>
      </c>
      <c r="CT18" s="5">
        <f>求节点(J$5:J$13,$I$20:I$28,$CN18)</f>
        <v>0</v>
      </c>
      <c r="CU18" s="5">
        <f>求节点(K$5:K$13,$I$20:J$28,$CN18)</f>
        <v>0</v>
      </c>
      <c r="CV18" s="5">
        <f>求节点(L$5:L$13,$I$20:K$28,$CN18)</f>
        <v>0</v>
      </c>
      <c r="CW18" s="5">
        <f>求节点(M$5:M$13,$I$20:L$28,$CN18)</f>
        <v>0</v>
      </c>
      <c r="CX18" s="5">
        <f>求节点(N$5:N$13,$I$20:M$28,$CN18)</f>
        <v>0</v>
      </c>
      <c r="CY18" s="5">
        <f t="shared" si="54"/>
        <v>0.78959330375625247</v>
      </c>
      <c r="CZ18" s="5">
        <f t="shared" si="7"/>
        <v>0.7852520827739049</v>
      </c>
      <c r="DA18" s="5">
        <f t="shared" si="8"/>
        <v>0.7801310992978131</v>
      </c>
      <c r="DB18" s="5">
        <f t="shared" si="9"/>
        <v>0.77381150938855459</v>
      </c>
      <c r="DC18" s="5">
        <f t="shared" si="10"/>
        <v>0.76707106125843083</v>
      </c>
    </row>
    <row r="19" spans="1:107" x14ac:dyDescent="0.15">
      <c r="C19" s="19" t="s">
        <v>21</v>
      </c>
      <c r="D19" s="19" t="s">
        <v>6</v>
      </c>
      <c r="E19" s="19" t="s">
        <v>7</v>
      </c>
      <c r="F19" s="19" t="s">
        <v>50</v>
      </c>
      <c r="G19" s="19" t="s">
        <v>51</v>
      </c>
      <c r="H19" s="19" t="s">
        <v>62</v>
      </c>
      <c r="I19" s="19" t="s">
        <v>63</v>
      </c>
      <c r="J19" s="19" t="s">
        <v>64</v>
      </c>
      <c r="S19" s="19">
        <v>15</v>
      </c>
      <c r="T19" s="19">
        <f t="shared" si="16"/>
        <v>229.12670497224002</v>
      </c>
      <c r="U19" s="19">
        <f t="shared" si="17"/>
        <v>230.40012979372864</v>
      </c>
      <c r="V19" s="19">
        <f t="shared" si="18"/>
        <v>231.90228494671555</v>
      </c>
      <c r="W19" s="19">
        <f t="shared" si="19"/>
        <v>233.75603132009806</v>
      </c>
      <c r="X19" s="19">
        <f t="shared" si="20"/>
        <v>235.73322943826767</v>
      </c>
      <c r="Z19" s="19">
        <v>15</v>
      </c>
      <c r="AA19" s="19">
        <f t="shared" si="21"/>
        <v>229.12670497224002</v>
      </c>
      <c r="AB19" s="19">
        <f t="shared" si="22"/>
        <v>230.40012979372864</v>
      </c>
      <c r="AC19" s="19">
        <f t="shared" si="23"/>
        <v>231.90228494671555</v>
      </c>
      <c r="AD19" s="19">
        <f t="shared" si="24"/>
        <v>233.75603132009806</v>
      </c>
      <c r="AE19" s="19">
        <f t="shared" si="25"/>
        <v>235.73322943826767</v>
      </c>
      <c r="AI19" s="19">
        <v>15</v>
      </c>
      <c r="AJ19" s="19">
        <f t="shared" si="26"/>
        <v>1</v>
      </c>
      <c r="AK19" s="19">
        <f t="shared" si="27"/>
        <v>1.0055577320052802</v>
      </c>
      <c r="AL19" s="19">
        <f t="shared" si="28"/>
        <v>1.0121137340791935</v>
      </c>
      <c r="AM19" s="19">
        <f t="shared" si="29"/>
        <v>1.0202042199682437</v>
      </c>
      <c r="AN19" s="19">
        <f t="shared" si="30"/>
        <v>1.0288334983337193</v>
      </c>
      <c r="AP19" s="19">
        <v>15</v>
      </c>
      <c r="AQ19" s="19">
        <f t="shared" si="31"/>
        <v>1</v>
      </c>
      <c r="AR19" s="19">
        <f t="shared" si="32"/>
        <v>1.0055577320052802</v>
      </c>
      <c r="AS19" s="19">
        <f t="shared" si="33"/>
        <v>1.0121137340791935</v>
      </c>
      <c r="AT19" s="19">
        <f t="shared" si="34"/>
        <v>1.0202042199682437</v>
      </c>
      <c r="AU19" s="19">
        <f t="shared" si="35"/>
        <v>1.0288334983337193</v>
      </c>
      <c r="AY19" s="19">
        <v>15</v>
      </c>
      <c r="AZ19" s="19">
        <f t="shared" si="36"/>
        <v>472.81676243060002</v>
      </c>
      <c r="BA19" s="19">
        <f t="shared" si="37"/>
        <v>476.0003244843216</v>
      </c>
      <c r="BB19" s="19">
        <f t="shared" si="38"/>
        <v>479.75571236678888</v>
      </c>
      <c r="BC19" s="19">
        <f t="shared" si="39"/>
        <v>484.39007830024514</v>
      </c>
      <c r="BD19" s="19">
        <f t="shared" si="40"/>
        <v>489.33307359566913</v>
      </c>
      <c r="BH19" s="19">
        <v>15</v>
      </c>
      <c r="BI19" s="19">
        <f t="shared" si="41"/>
        <v>13.640838121530001</v>
      </c>
      <c r="BJ19" s="19">
        <f t="shared" si="42"/>
        <v>13.80001622421608</v>
      </c>
      <c r="BK19" s="19">
        <f t="shared" si="43"/>
        <v>13.987785618339442</v>
      </c>
      <c r="BL19" s="19">
        <f t="shared" si="44"/>
        <v>14.219503915012258</v>
      </c>
      <c r="BM19" s="19">
        <f t="shared" si="45"/>
        <v>14.466653679783459</v>
      </c>
      <c r="BQ19" s="19">
        <v>15</v>
      </c>
      <c r="BR19" s="19">
        <f t="shared" si="56"/>
        <v>7.2816762430600007E-2</v>
      </c>
      <c r="BS19" s="19">
        <f t="shared" si="46"/>
        <v>7.6000324484321619E-2</v>
      </c>
      <c r="BT19" s="19">
        <f t="shared" si="47"/>
        <v>7.9755712366788856E-2</v>
      </c>
      <c r="BU19" s="19">
        <f t="shared" si="48"/>
        <v>8.4390078300245128E-2</v>
      </c>
      <c r="BV19" s="19">
        <f t="shared" si="49"/>
        <v>8.9333073595669166E-2</v>
      </c>
      <c r="BY19" s="9">
        <v>17</v>
      </c>
      <c r="BZ19" s="15">
        <v>150</v>
      </c>
      <c r="CA19" s="19">
        <v>0</v>
      </c>
      <c r="CB19" s="19">
        <f t="shared" si="50"/>
        <v>630.01702601532043</v>
      </c>
      <c r="CC19" s="19">
        <f t="shared" si="51"/>
        <v>630.01702601532043</v>
      </c>
      <c r="CD19" s="19">
        <f t="shared" si="52"/>
        <v>0.75002837669220068</v>
      </c>
      <c r="CE19" s="19">
        <f>CA19*(INDEX([4]非r将兵属性验证!$U$7:$U$166,$BZ19,1)+INDEX([4]非r将兵属性验证!$AM$7:$AM$166,$BZ19,1))</f>
        <v>0</v>
      </c>
      <c r="CF19" s="19">
        <f>(CB19-CB18)*INDEX([4]非r将兵属性验证!AQ$7:AQ$166,$BZ19,1)+CF18</f>
        <v>206063980237.16711</v>
      </c>
      <c r="CG19" s="19">
        <f>(CC19-CC18)*INDEX([4]非r将兵属性验证!AR$7:AR$166,$BZ19,1)+CG18</f>
        <v>206063980237.16711</v>
      </c>
      <c r="CH19" s="19">
        <f>(CD19-CD18)*INDEX([4]非r将兵属性验证!AX$7:AX$166,$BZ19,1)+CH18</f>
        <v>213634113707.828</v>
      </c>
      <c r="CI19" s="19">
        <f t="shared" si="59"/>
        <v>625762074182.16223</v>
      </c>
      <c r="CN19" s="5">
        <v>16</v>
      </c>
      <c r="CO19" s="5">
        <f>求节点(J$5:J$13,$H$20:H$28,$CN19)</f>
        <v>31.02161637723643</v>
      </c>
      <c r="CP19" s="5">
        <f>求节点(K$5:K$13,$H$20:I$28,$CN19)</f>
        <v>31.328602718131012</v>
      </c>
      <c r="CQ19" s="5">
        <f>求节点(L$5:L$13,$H$20:J$28,$CN19)</f>
        <v>31.690729406797498</v>
      </c>
      <c r="CR19" s="5">
        <f>求节点(M$5:M$13,$H$20:K$28,$CN19)</f>
        <v>32.137614693237921</v>
      </c>
      <c r="CS19" s="5">
        <f>求节点(N$5:N$13,$H$20:L$28,$CN19)</f>
        <v>32.614260668153811</v>
      </c>
      <c r="CT19" s="5">
        <f>求节点(J$5:J$13,$I$20:I$28,$CN19)</f>
        <v>0</v>
      </c>
      <c r="CU19" s="5">
        <f>求节点(K$5:K$13,$I$20:J$28,$CN19)</f>
        <v>0</v>
      </c>
      <c r="CV19" s="5">
        <f>求节点(L$5:L$13,$I$20:K$28,$CN19)</f>
        <v>0</v>
      </c>
      <c r="CW19" s="5">
        <f>求节点(M$5:M$13,$I$20:L$28,$CN19)</f>
        <v>0</v>
      </c>
      <c r="CX19" s="5">
        <f>求节点(N$5:N$13,$I$20:M$28,$CN19)</f>
        <v>0</v>
      </c>
      <c r="CY19" s="5">
        <f t="shared" si="54"/>
        <v>0.78250076196106422</v>
      </c>
      <c r="CZ19" s="5">
        <f t="shared" si="7"/>
        <v>0.7778494537656917</v>
      </c>
      <c r="DA19" s="5">
        <f t="shared" si="8"/>
        <v>0.77236268575559341</v>
      </c>
      <c r="DB19" s="5">
        <f t="shared" si="9"/>
        <v>0.76559169656710213</v>
      </c>
      <c r="DC19" s="5">
        <f t="shared" si="10"/>
        <v>0.75836978785625531</v>
      </c>
    </row>
    <row r="20" spans="1:107" x14ac:dyDescent="0.15">
      <c r="C20" s="19" t="s">
        <v>22</v>
      </c>
      <c r="D20" s="19">
        <v>200</v>
      </c>
      <c r="E20" s="19">
        <f>D20</f>
        <v>200</v>
      </c>
      <c r="F20" s="19">
        <v>400</v>
      </c>
      <c r="G20" s="19">
        <v>10</v>
      </c>
      <c r="H20" s="19">
        <f>H72</f>
        <v>24</v>
      </c>
      <c r="I20" s="19"/>
      <c r="J20" s="33">
        <v>0</v>
      </c>
      <c r="S20" s="19">
        <v>16</v>
      </c>
      <c r="T20" s="19">
        <f t="shared" si="16"/>
        <v>231.20718389882859</v>
      </c>
      <c r="U20" s="19">
        <f t="shared" si="17"/>
        <v>232.57156763613784</v>
      </c>
      <c r="V20" s="19">
        <f t="shared" si="18"/>
        <v>234.18101958576665</v>
      </c>
      <c r="W20" s="19">
        <f t="shared" si="19"/>
        <v>236.16717641439078</v>
      </c>
      <c r="X20" s="19">
        <f t="shared" si="20"/>
        <v>238.28560296957249</v>
      </c>
      <c r="Z20" s="19">
        <v>16</v>
      </c>
      <c r="AA20" s="19">
        <f t="shared" si="21"/>
        <v>231.20718389882859</v>
      </c>
      <c r="AB20" s="19">
        <f t="shared" si="22"/>
        <v>232.57156763613784</v>
      </c>
      <c r="AC20" s="19">
        <f t="shared" si="23"/>
        <v>234.18101958576665</v>
      </c>
      <c r="AD20" s="19">
        <f t="shared" si="24"/>
        <v>236.16717641439078</v>
      </c>
      <c r="AE20" s="19">
        <f t="shared" si="25"/>
        <v>238.28560296957249</v>
      </c>
      <c r="AI20" s="19">
        <v>16</v>
      </c>
      <c r="AJ20" s="19">
        <f t="shared" si="26"/>
        <v>1</v>
      </c>
      <c r="AK20" s="19">
        <f t="shared" si="27"/>
        <v>1.0059011303814256</v>
      </c>
      <c r="AL20" s="19">
        <f t="shared" si="28"/>
        <v>1.0128622114451225</v>
      </c>
      <c r="AM20" s="19">
        <f t="shared" si="29"/>
        <v>1.0214525882454093</v>
      </c>
      <c r="AN20" s="19">
        <f t="shared" si="30"/>
        <v>1.0306150481632148</v>
      </c>
      <c r="AP20" s="19">
        <v>16</v>
      </c>
      <c r="AQ20" s="19">
        <f t="shared" si="31"/>
        <v>1</v>
      </c>
      <c r="AR20" s="19">
        <f t="shared" si="32"/>
        <v>1.0059011303814256</v>
      </c>
      <c r="AS20" s="19">
        <f t="shared" si="33"/>
        <v>1.0128622114451225</v>
      </c>
      <c r="AT20" s="19">
        <f t="shared" si="34"/>
        <v>1.0214525882454093</v>
      </c>
      <c r="AU20" s="19">
        <f t="shared" si="35"/>
        <v>1.0306150481632148</v>
      </c>
      <c r="AY20" s="19">
        <v>16</v>
      </c>
      <c r="AZ20" s="19">
        <f t="shared" si="36"/>
        <v>478.01795974707147</v>
      </c>
      <c r="BA20" s="19">
        <f t="shared" si="37"/>
        <v>481.42891909034461</v>
      </c>
      <c r="BB20" s="19">
        <f t="shared" si="38"/>
        <v>485.45254896441662</v>
      </c>
      <c r="BC20" s="19">
        <f t="shared" si="39"/>
        <v>490.41794103597692</v>
      </c>
      <c r="BD20" s="19">
        <f t="shared" si="40"/>
        <v>495.71400742393121</v>
      </c>
      <c r="BH20" s="19">
        <v>16</v>
      </c>
      <c r="BI20" s="19">
        <f t="shared" si="41"/>
        <v>13.900897987353572</v>
      </c>
      <c r="BJ20" s="19">
        <f t="shared" si="42"/>
        <v>14.071445954517229</v>
      </c>
      <c r="BK20" s="19">
        <f t="shared" si="43"/>
        <v>14.272627448220831</v>
      </c>
      <c r="BL20" s="19">
        <f t="shared" si="44"/>
        <v>14.520897051798846</v>
      </c>
      <c r="BM20" s="19">
        <f t="shared" si="45"/>
        <v>14.785700371196562</v>
      </c>
      <c r="BQ20" s="19">
        <v>16</v>
      </c>
      <c r="BR20" s="19">
        <f t="shared" si="56"/>
        <v>7.8017959747071444E-2</v>
      </c>
      <c r="BS20" s="19">
        <f t="shared" si="46"/>
        <v>8.1428919090344581E-2</v>
      </c>
      <c r="BT20" s="19">
        <f t="shared" si="47"/>
        <v>8.5452548964416633E-2</v>
      </c>
      <c r="BU20" s="19">
        <f t="shared" si="48"/>
        <v>9.0417941035976931E-2</v>
      </c>
      <c r="BV20" s="19">
        <f t="shared" si="49"/>
        <v>9.5714007423931241E-2</v>
      </c>
      <c r="BY20" s="9">
        <v>18</v>
      </c>
      <c r="BZ20" s="15">
        <v>160</v>
      </c>
      <c r="CA20" s="19">
        <v>0</v>
      </c>
      <c r="CB20" s="19">
        <f t="shared" si="50"/>
        <v>660</v>
      </c>
      <c r="CC20" s="19">
        <f t="shared" si="51"/>
        <v>660</v>
      </c>
      <c r="CD20" s="19">
        <f t="shared" si="52"/>
        <v>0.8</v>
      </c>
      <c r="CE20" s="19">
        <f>CA20*(INDEX([4]非r将兵属性验证!$U$7:$U$166,$BZ20,1)+INDEX([4]非r将兵属性验证!$AM$7:$AM$166,$BZ20,1))</f>
        <v>0</v>
      </c>
      <c r="CF20" s="19">
        <f>(CB20-CB19)*INDEX([4]非r将兵属性验证!AQ$7:AQ$166,$BZ20,1)+CF19</f>
        <v>270466888484.21069</v>
      </c>
      <c r="CG20" s="19">
        <f>(CC20-CC19)*INDEX([4]非r将兵属性验证!AR$7:AR$166,$BZ20,1)+CG19</f>
        <v>270466888484.21069</v>
      </c>
      <c r="CH20" s="19">
        <f>(CD20-CD19)*INDEX([4]非r将兵属性验证!AX$7:AX$166,$BZ20,1)+CH19</f>
        <v>288425581522.81262</v>
      </c>
      <c r="CI20" s="19">
        <f t="shared" si="59"/>
        <v>829359358491.23401</v>
      </c>
      <c r="CN20" s="5">
        <v>17</v>
      </c>
      <c r="CO20" s="5">
        <f>求节点(J$5:J$13,$H$20:H$28,$CN20)</f>
        <v>31.489724135718859</v>
      </c>
      <c r="CP20" s="5">
        <f>求节点(K$5:K$13,$H$20:I$28,$CN20)</f>
        <v>31.817176232673081</v>
      </c>
      <c r="CQ20" s="5">
        <f>求节点(L$5:L$13,$H$20:J$28,$CN20)</f>
        <v>32.203444700584001</v>
      </c>
      <c r="CR20" s="5">
        <f>求节点(M$5:M$13,$H$20:K$28,$CN20)</f>
        <v>32.680122339453789</v>
      </c>
      <c r="CS20" s="5">
        <f>求节点(N$5:N$13,$H$20:L$28,$CN20)</f>
        <v>33.249074244685374</v>
      </c>
      <c r="CT20" s="5">
        <f>求节点(J$5:J$13,$I$20:I$28,$CN20)</f>
        <v>0</v>
      </c>
      <c r="CU20" s="5">
        <f>求节点(K$5:K$13,$I$20:J$28,$CN20)</f>
        <v>0</v>
      </c>
      <c r="CV20" s="5">
        <f>求节点(L$5:L$13,$I$20:K$28,$CN20)</f>
        <v>0</v>
      </c>
      <c r="CW20" s="5">
        <f>求节点(M$5:M$13,$I$20:L$28,$CN20)</f>
        <v>0</v>
      </c>
      <c r="CX20" s="5">
        <f>求节点(N$5:N$13,$I$20:M$28,$CN20)</f>
        <v>0</v>
      </c>
      <c r="CY20" s="5">
        <f t="shared" si="54"/>
        <v>0.77540822016587585</v>
      </c>
      <c r="CZ20" s="5">
        <f t="shared" si="7"/>
        <v>0.7704468247574785</v>
      </c>
      <c r="DA20" s="5">
        <f t="shared" si="8"/>
        <v>0.76459427221337373</v>
      </c>
      <c r="DB20" s="5">
        <f t="shared" si="9"/>
        <v>0.75737188374564968</v>
      </c>
      <c r="DC20" s="5">
        <f t="shared" si="10"/>
        <v>0.7507274524930696</v>
      </c>
    </row>
    <row r="21" spans="1:107" x14ac:dyDescent="0.15">
      <c r="A21" s="5">
        <f>H21-H20</f>
        <v>9</v>
      </c>
      <c r="B21" s="5">
        <f>D21-D20</f>
        <v>40</v>
      </c>
      <c r="C21" s="19" t="s">
        <v>23</v>
      </c>
      <c r="D21" s="19">
        <v>240</v>
      </c>
      <c r="E21" s="19">
        <f t="shared" ref="E21:E28" si="60">D21</f>
        <v>240</v>
      </c>
      <c r="F21" s="19">
        <f>K21+F20</f>
        <v>500</v>
      </c>
      <c r="G21" s="19">
        <v>15</v>
      </c>
      <c r="H21" s="19">
        <f t="shared" ref="H21:H28" si="61">H73</f>
        <v>33</v>
      </c>
      <c r="I21" s="19"/>
      <c r="J21" s="33">
        <v>0.1</v>
      </c>
      <c r="K21" s="5">
        <v>100</v>
      </c>
      <c r="L21" s="5">
        <v>4</v>
      </c>
      <c r="S21" s="19">
        <v>17</v>
      </c>
      <c r="T21" s="19">
        <f t="shared" si="16"/>
        <v>233.28766282541716</v>
      </c>
      <c r="U21" s="19">
        <f t="shared" si="17"/>
        <v>234.74300547854702</v>
      </c>
      <c r="V21" s="19">
        <f t="shared" si="18"/>
        <v>236.45975422481777</v>
      </c>
      <c r="W21" s="19">
        <f t="shared" si="19"/>
        <v>238.57832150868347</v>
      </c>
      <c r="X21" s="19">
        <f t="shared" si="20"/>
        <v>240.78655024637487</v>
      </c>
      <c r="Z21" s="19">
        <v>17</v>
      </c>
      <c r="AA21" s="19">
        <f t="shared" si="21"/>
        <v>233.28766282541716</v>
      </c>
      <c r="AB21" s="19">
        <f t="shared" si="22"/>
        <v>234.74300547854702</v>
      </c>
      <c r="AC21" s="19">
        <f t="shared" si="23"/>
        <v>236.45975422481777</v>
      </c>
      <c r="AD21" s="19">
        <f t="shared" si="24"/>
        <v>238.57832150868347</v>
      </c>
      <c r="AE21" s="19">
        <f t="shared" si="25"/>
        <v>240.78655024637487</v>
      </c>
      <c r="AI21" s="19">
        <v>17</v>
      </c>
      <c r="AJ21" s="19">
        <f t="shared" si="26"/>
        <v>1</v>
      </c>
      <c r="AK21" s="19">
        <f t="shared" si="27"/>
        <v>1.0062384038465806</v>
      </c>
      <c r="AL21" s="19">
        <f t="shared" si="28"/>
        <v>1.0135973388433082</v>
      </c>
      <c r="AM21" s="19">
        <f t="shared" si="29"/>
        <v>1.0226786904167566</v>
      </c>
      <c r="AN21" s="19">
        <f t="shared" si="30"/>
        <v>1.0321443805906254</v>
      </c>
      <c r="AP21" s="19">
        <v>17</v>
      </c>
      <c r="AQ21" s="19">
        <f t="shared" si="31"/>
        <v>1</v>
      </c>
      <c r="AR21" s="19">
        <f t="shared" si="32"/>
        <v>1.0062384038465806</v>
      </c>
      <c r="AS21" s="19">
        <f t="shared" si="33"/>
        <v>1.0135973388433082</v>
      </c>
      <c r="AT21" s="19">
        <f t="shared" si="34"/>
        <v>1.0226786904167566</v>
      </c>
      <c r="AU21" s="19">
        <f t="shared" si="35"/>
        <v>1.0321443805906254</v>
      </c>
      <c r="AY21" s="19">
        <v>17</v>
      </c>
      <c r="AZ21" s="19">
        <f t="shared" si="36"/>
        <v>483.21915706354287</v>
      </c>
      <c r="BA21" s="19">
        <f t="shared" si="37"/>
        <v>486.85751369636756</v>
      </c>
      <c r="BB21" s="19">
        <f t="shared" si="38"/>
        <v>491.14938556204442</v>
      </c>
      <c r="BC21" s="19">
        <f t="shared" si="39"/>
        <v>496.44580377170871</v>
      </c>
      <c r="BD21" s="19">
        <f t="shared" si="40"/>
        <v>501.96637561593718</v>
      </c>
      <c r="BH21" s="19">
        <v>17</v>
      </c>
      <c r="BI21" s="19">
        <f t="shared" si="41"/>
        <v>14.160957853177145</v>
      </c>
      <c r="BJ21" s="19">
        <f t="shared" si="42"/>
        <v>14.342875684818377</v>
      </c>
      <c r="BK21" s="19">
        <f t="shared" si="43"/>
        <v>14.557469278102221</v>
      </c>
      <c r="BL21" s="19">
        <f t="shared" si="44"/>
        <v>14.822290188585436</v>
      </c>
      <c r="BM21" s="19">
        <f t="shared" si="45"/>
        <v>15.065545853864572</v>
      </c>
      <c r="BQ21" s="19">
        <v>17</v>
      </c>
      <c r="BR21" s="19">
        <f t="shared" si="56"/>
        <v>8.3219157063542867E-2</v>
      </c>
      <c r="BS21" s="19">
        <f t="shared" si="46"/>
        <v>8.6857513696367558E-2</v>
      </c>
      <c r="BT21" s="19">
        <f t="shared" si="47"/>
        <v>9.114938556204441E-2</v>
      </c>
      <c r="BU21" s="19">
        <f t="shared" si="48"/>
        <v>9.6445803771708721E-2</v>
      </c>
      <c r="BV21" s="19">
        <f t="shared" si="49"/>
        <v>0.10131091707729147</v>
      </c>
      <c r="BY21" s="9">
        <v>19</v>
      </c>
      <c r="CN21" s="5">
        <v>18</v>
      </c>
      <c r="CO21" s="5">
        <f>求节点(J$5:J$13,$H$20:H$28,$CN21)</f>
        <v>31.957831894201288</v>
      </c>
      <c r="CP21" s="5">
        <f>求节点(K$5:K$13,$H$20:I$28,$CN21)</f>
        <v>32.305749747215145</v>
      </c>
      <c r="CQ21" s="5">
        <f>求节点(L$5:L$13,$H$20:J$28,$CN21)</f>
        <v>32.7161599943705</v>
      </c>
      <c r="CR21" s="5">
        <f>求节点(M$5:M$13,$H$20:K$28,$CN21)</f>
        <v>33.30362436215588</v>
      </c>
      <c r="CS21" s="5">
        <f>求节点(N$5:N$13,$H$20:L$28,$CN21)</f>
        <v>34.007723811587447</v>
      </c>
      <c r="CT21" s="5">
        <f>求节点(J$5:J$13,$I$20:I$28,$CN21)</f>
        <v>0</v>
      </c>
      <c r="CU21" s="5">
        <f>求节点(K$5:K$13,$I$20:J$28,$CN21)</f>
        <v>0</v>
      </c>
      <c r="CV21" s="5">
        <f>求节点(L$5:L$13,$I$20:K$28,$CN21)</f>
        <v>0</v>
      </c>
      <c r="CW21" s="5">
        <f>求节点(M$5:M$13,$I$20:L$28,$CN21)</f>
        <v>0</v>
      </c>
      <c r="CX21" s="5">
        <f>求节点(N$5:N$13,$I$20:M$28,$CN21)</f>
        <v>0</v>
      </c>
      <c r="CY21" s="5">
        <f t="shared" si="54"/>
        <v>0.76831567837068748</v>
      </c>
      <c r="CZ21" s="5">
        <f t="shared" si="7"/>
        <v>0.76304419574926541</v>
      </c>
      <c r="DA21" s="5">
        <f t="shared" si="8"/>
        <v>0.75682585867115404</v>
      </c>
      <c r="DB21" s="5">
        <f t="shared" si="9"/>
        <v>0.75033371365801693</v>
      </c>
      <c r="DC21" s="5">
        <f t="shared" si="10"/>
        <v>0.7452515743366791</v>
      </c>
    </row>
    <row r="22" spans="1:107" x14ac:dyDescent="0.15">
      <c r="A22" s="5">
        <f t="shared" ref="A22:A28" si="62">H22-H21</f>
        <v>19</v>
      </c>
      <c r="B22" s="5">
        <f>D22-D21</f>
        <v>60</v>
      </c>
      <c r="C22" s="19" t="s">
        <v>24</v>
      </c>
      <c r="D22" s="19">
        <v>300</v>
      </c>
      <c r="E22" s="19">
        <f t="shared" si="60"/>
        <v>300</v>
      </c>
      <c r="F22" s="19">
        <f t="shared" ref="F22:F28" si="63">K22+F21</f>
        <v>650</v>
      </c>
      <c r="G22" s="19">
        <v>20</v>
      </c>
      <c r="H22" s="19">
        <f t="shared" si="61"/>
        <v>52</v>
      </c>
      <c r="I22" s="19"/>
      <c r="J22" s="33">
        <v>0.2</v>
      </c>
      <c r="K22" s="5">
        <v>150</v>
      </c>
      <c r="L22" s="5">
        <v>8</v>
      </c>
      <c r="S22" s="19">
        <v>18</v>
      </c>
      <c r="T22" s="19">
        <f t="shared" si="16"/>
        <v>235.36814175200573</v>
      </c>
      <c r="U22" s="19">
        <f t="shared" si="17"/>
        <v>236.9144433209562</v>
      </c>
      <c r="V22" s="19">
        <f t="shared" si="18"/>
        <v>238.73848886386887</v>
      </c>
      <c r="W22" s="19">
        <f t="shared" si="19"/>
        <v>240.95881377522909</v>
      </c>
      <c r="X22" s="19">
        <f t="shared" si="20"/>
        <v>243.18228572080247</v>
      </c>
      <c r="Z22" s="19">
        <v>18</v>
      </c>
      <c r="AA22" s="19">
        <f t="shared" si="21"/>
        <v>235.36814175200573</v>
      </c>
      <c r="AB22" s="19">
        <f t="shared" si="22"/>
        <v>236.9144433209562</v>
      </c>
      <c r="AC22" s="19">
        <f t="shared" si="23"/>
        <v>238.73848886386887</v>
      </c>
      <c r="AD22" s="19">
        <f t="shared" si="24"/>
        <v>240.95881377522909</v>
      </c>
      <c r="AE22" s="19">
        <f t="shared" si="25"/>
        <v>243.18228572080247</v>
      </c>
      <c r="AI22" s="19">
        <v>18</v>
      </c>
      <c r="AJ22" s="19">
        <f t="shared" si="26"/>
        <v>1</v>
      </c>
      <c r="AK22" s="19">
        <f t="shared" si="27"/>
        <v>1.0065697148196875</v>
      </c>
      <c r="AL22" s="19">
        <f t="shared" si="28"/>
        <v>1.0143194702850409</v>
      </c>
      <c r="AM22" s="19">
        <f t="shared" si="29"/>
        <v>1.0237528833834868</v>
      </c>
      <c r="AN22" s="19">
        <f t="shared" si="30"/>
        <v>1.033199667170887</v>
      </c>
      <c r="AP22" s="19">
        <v>18</v>
      </c>
      <c r="AQ22" s="19">
        <f t="shared" si="31"/>
        <v>1</v>
      </c>
      <c r="AR22" s="19">
        <f t="shared" si="32"/>
        <v>1.0065697148196875</v>
      </c>
      <c r="AS22" s="19">
        <f t="shared" si="33"/>
        <v>1.0143194702850409</v>
      </c>
      <c r="AT22" s="19">
        <f t="shared" si="34"/>
        <v>1.0237528833834868</v>
      </c>
      <c r="AU22" s="19">
        <f t="shared" si="35"/>
        <v>1.033199667170887</v>
      </c>
      <c r="AY22" s="19">
        <v>18</v>
      </c>
      <c r="AZ22" s="19">
        <f t="shared" si="36"/>
        <v>488.42035438001426</v>
      </c>
      <c r="BA22" s="19">
        <f t="shared" si="37"/>
        <v>492.28610830239052</v>
      </c>
      <c r="BB22" s="19">
        <f t="shared" si="38"/>
        <v>496.84622215967221</v>
      </c>
      <c r="BC22" s="19">
        <f t="shared" si="39"/>
        <v>502.39703443807269</v>
      </c>
      <c r="BD22" s="19">
        <f t="shared" si="40"/>
        <v>507.95571430200619</v>
      </c>
      <c r="BH22" s="19">
        <v>18</v>
      </c>
      <c r="BI22" s="19">
        <f t="shared" si="41"/>
        <v>14.421017719000716</v>
      </c>
      <c r="BJ22" s="19">
        <f t="shared" si="42"/>
        <v>14.614305415119526</v>
      </c>
      <c r="BK22" s="19">
        <f t="shared" si="43"/>
        <v>14.842311107983608</v>
      </c>
      <c r="BL22" s="19">
        <f t="shared" si="44"/>
        <v>15.079901147935757</v>
      </c>
      <c r="BM22" s="19">
        <f t="shared" si="45"/>
        <v>15.265190476733538</v>
      </c>
      <c r="BQ22" s="19">
        <v>18</v>
      </c>
      <c r="BR22" s="19">
        <f t="shared" si="56"/>
        <v>8.842035438001429E-2</v>
      </c>
      <c r="BS22" s="19">
        <f t="shared" si="46"/>
        <v>9.2286108302390535E-2</v>
      </c>
      <c r="BT22" s="19">
        <f t="shared" si="47"/>
        <v>9.6846222159672188E-2</v>
      </c>
      <c r="BU22" s="19">
        <f t="shared" si="48"/>
        <v>0.10159802295871515</v>
      </c>
      <c r="BV22" s="19">
        <f t="shared" si="49"/>
        <v>0.10530380953467078</v>
      </c>
      <c r="BY22" s="9">
        <v>20</v>
      </c>
      <c r="CN22" s="5">
        <v>19</v>
      </c>
      <c r="CO22" s="5">
        <f>求节点(J$5:J$13,$H$20:H$28,$CN22)</f>
        <v>32.425939652683716</v>
      </c>
      <c r="CP22" s="5">
        <f>求节点(K$5:K$13,$H$20:I$28,$CN22)</f>
        <v>32.794323261757214</v>
      </c>
      <c r="CQ22" s="5">
        <f>求节点(L$5:L$13,$H$20:J$28,$CN22)</f>
        <v>33.324579089424503</v>
      </c>
      <c r="CR22" s="5">
        <f>求节点(M$5:M$13,$H$20:K$28,$CN22)</f>
        <v>34.043500158992153</v>
      </c>
      <c r="CS22" s="5">
        <f>求节点(N$5:N$13,$H$20:L$28,$CN22)</f>
        <v>34.766373378489519</v>
      </c>
      <c r="CT22" s="5">
        <f>求节点(J$5:J$13,$I$20:I$28,$CN22)</f>
        <v>0</v>
      </c>
      <c r="CU22" s="5">
        <f>求节点(K$5:K$13,$I$20:J$28,$CN22)</f>
        <v>0</v>
      </c>
      <c r="CV22" s="5">
        <f>求节点(L$5:L$13,$I$20:K$28,$CN22)</f>
        <v>0</v>
      </c>
      <c r="CW22" s="5">
        <f>求节点(M$5:M$13,$I$20:L$28,$CN22)</f>
        <v>0</v>
      </c>
      <c r="CX22" s="5">
        <f>求节点(N$5:N$13,$I$20:M$28,$CN22)</f>
        <v>0</v>
      </c>
      <c r="CY22" s="5">
        <f t="shared" si="54"/>
        <v>0.76122313657549923</v>
      </c>
      <c r="CZ22" s="5">
        <f t="shared" si="7"/>
        <v>0.75564156674105232</v>
      </c>
      <c r="DA22" s="5">
        <f t="shared" si="8"/>
        <v>0.75018246393966281</v>
      </c>
      <c r="DB22" s="5">
        <f t="shared" si="9"/>
        <v>0.74499334322732935</v>
      </c>
      <c r="DC22" s="5">
        <f t="shared" si="10"/>
        <v>0.73977569618028871</v>
      </c>
    </row>
    <row r="23" spans="1:107" x14ac:dyDescent="0.15">
      <c r="A23" s="5">
        <f t="shared" si="62"/>
        <v>38</v>
      </c>
      <c r="B23" s="5">
        <f t="shared" ref="B23:B28" si="64">D23-D22</f>
        <v>60</v>
      </c>
      <c r="C23" s="19" t="s">
        <v>145</v>
      </c>
      <c r="D23" s="19">
        <v>360</v>
      </c>
      <c r="E23" s="19">
        <f t="shared" si="60"/>
        <v>360</v>
      </c>
      <c r="F23" s="19">
        <f t="shared" si="63"/>
        <v>850</v>
      </c>
      <c r="G23" s="19">
        <v>25</v>
      </c>
      <c r="H23" s="19">
        <f t="shared" si="61"/>
        <v>90</v>
      </c>
      <c r="I23" s="19"/>
      <c r="J23" s="33">
        <v>0.3</v>
      </c>
      <c r="K23" s="5">
        <v>200</v>
      </c>
      <c r="L23" s="5">
        <v>14</v>
      </c>
      <c r="P23" s="5" t="s">
        <v>418</v>
      </c>
      <c r="S23" s="19">
        <v>19</v>
      </c>
      <c r="T23" s="19">
        <f t="shared" si="16"/>
        <v>237.4486206785943</v>
      </c>
      <c r="U23" s="19">
        <f t="shared" si="17"/>
        <v>239.0858811633654</v>
      </c>
      <c r="V23" s="19">
        <f t="shared" si="18"/>
        <v>241.02498659818264</v>
      </c>
      <c r="W23" s="19">
        <f t="shared" si="19"/>
        <v>243.29526365997521</v>
      </c>
      <c r="X23" s="19">
        <f t="shared" si="20"/>
        <v>245.57802119523006</v>
      </c>
      <c r="Z23" s="19">
        <v>19</v>
      </c>
      <c r="AA23" s="19">
        <f t="shared" si="21"/>
        <v>237.4486206785943</v>
      </c>
      <c r="AB23" s="19">
        <f t="shared" si="22"/>
        <v>239.0858811633654</v>
      </c>
      <c r="AC23" s="19">
        <f t="shared" si="23"/>
        <v>241.02498659818264</v>
      </c>
      <c r="AD23" s="19">
        <f t="shared" si="24"/>
        <v>243.29526365997521</v>
      </c>
      <c r="AE23" s="19">
        <f t="shared" si="25"/>
        <v>245.57802119523006</v>
      </c>
      <c r="AI23" s="19">
        <v>19</v>
      </c>
      <c r="AJ23" s="19">
        <f t="shared" si="26"/>
        <v>1</v>
      </c>
      <c r="AK23" s="19">
        <f t="shared" si="27"/>
        <v>1.006895220027356</v>
      </c>
      <c r="AL23" s="19">
        <f t="shared" si="28"/>
        <v>1.0150616411641711</v>
      </c>
      <c r="AM23" s="19">
        <f t="shared" si="29"/>
        <v>1.0246227708742719</v>
      </c>
      <c r="AN23" s="19">
        <f t="shared" si="30"/>
        <v>1.0342364613169919</v>
      </c>
      <c r="AP23" s="19">
        <v>19</v>
      </c>
      <c r="AQ23" s="19">
        <f t="shared" si="31"/>
        <v>1</v>
      </c>
      <c r="AR23" s="19">
        <f t="shared" si="32"/>
        <v>1.006895220027356</v>
      </c>
      <c r="AS23" s="19">
        <f t="shared" si="33"/>
        <v>1.0150616411641711</v>
      </c>
      <c r="AT23" s="19">
        <f t="shared" si="34"/>
        <v>1.0246227708742719</v>
      </c>
      <c r="AU23" s="19">
        <f t="shared" si="35"/>
        <v>1.0342364613169919</v>
      </c>
      <c r="AY23" s="19">
        <v>19</v>
      </c>
      <c r="AZ23" s="19">
        <f t="shared" si="36"/>
        <v>493.62155169648571</v>
      </c>
      <c r="BA23" s="19">
        <f t="shared" si="37"/>
        <v>497.71470290841347</v>
      </c>
      <c r="BB23" s="19">
        <f t="shared" si="38"/>
        <v>502.56246649545659</v>
      </c>
      <c r="BC23" s="19">
        <f t="shared" si="39"/>
        <v>508.23815914993804</v>
      </c>
      <c r="BD23" s="19">
        <f t="shared" si="40"/>
        <v>513.94505298807519</v>
      </c>
      <c r="BH23" s="19">
        <v>19</v>
      </c>
      <c r="BI23" s="19">
        <f t="shared" si="41"/>
        <v>14.681077584824287</v>
      </c>
      <c r="BJ23" s="19">
        <f t="shared" si="42"/>
        <v>14.885735145420675</v>
      </c>
      <c r="BK23" s="19">
        <f t="shared" si="43"/>
        <v>15.085415549848554</v>
      </c>
      <c r="BL23" s="19">
        <f t="shared" si="44"/>
        <v>15.274605304997934</v>
      </c>
      <c r="BM23" s="19">
        <f t="shared" si="45"/>
        <v>15.464835099602505</v>
      </c>
      <c r="BQ23" s="19">
        <v>19</v>
      </c>
      <c r="BR23" s="19">
        <f t="shared" si="56"/>
        <v>9.3621551696485728E-2</v>
      </c>
      <c r="BS23" s="19">
        <f t="shared" si="46"/>
        <v>9.7714702908413498E-2</v>
      </c>
      <c r="BT23" s="19">
        <f t="shared" si="47"/>
        <v>0.10170831099697106</v>
      </c>
      <c r="BU23" s="19">
        <f t="shared" si="48"/>
        <v>0.1054921060999587</v>
      </c>
      <c r="BV23" s="19">
        <f t="shared" si="49"/>
        <v>0.10929670199205009</v>
      </c>
      <c r="BY23" s="9">
        <v>21</v>
      </c>
      <c r="CN23" s="5">
        <v>20</v>
      </c>
      <c r="CO23" s="5">
        <f>求节点(J$5:J$13,$H$20:H$28,$CN23)</f>
        <v>32.894047411166142</v>
      </c>
      <c r="CP23" s="5">
        <f>求节点(K$5:K$13,$H$20:I$28,$CN23)</f>
        <v>33.413885827653033</v>
      </c>
      <c r="CQ23" s="5">
        <f>求节点(L$5:L$13,$H$20:J$28,$CN23)</f>
        <v>34.051685386182427</v>
      </c>
      <c r="CR23" s="5">
        <f>求节点(M$5:M$13,$H$20:K$28,$CN23)</f>
        <v>34.783375955828426</v>
      </c>
      <c r="CS23" s="5">
        <f>求节点(N$5:N$13,$H$20:L$28,$CN23)</f>
        <v>35.525022945391584</v>
      </c>
      <c r="CT23" s="5">
        <f>求节点(J$5:J$13,$I$20:I$28,$CN23)</f>
        <v>0</v>
      </c>
      <c r="CU23" s="5">
        <f>求节点(K$5:K$13,$I$20:J$28,$CN23)</f>
        <v>0</v>
      </c>
      <c r="CV23" s="5">
        <f>求节点(L$5:L$13,$I$20:K$28,$CN23)</f>
        <v>0</v>
      </c>
      <c r="CW23" s="5">
        <f>求节点(M$5:M$13,$I$20:L$28,$CN23)</f>
        <v>0</v>
      </c>
      <c r="CX23" s="5">
        <f>求节点(N$5:N$13,$I$20:M$28,$CN23)</f>
        <v>0</v>
      </c>
      <c r="CY23" s="5">
        <f t="shared" si="54"/>
        <v>0.75413059478031097</v>
      </c>
      <c r="CZ23" s="5">
        <f t="shared" si="7"/>
        <v>0.74953785430905162</v>
      </c>
      <c r="DA23" s="5">
        <f t="shared" si="8"/>
        <v>0.74493426284459174</v>
      </c>
      <c r="DB23" s="5">
        <f t="shared" si="9"/>
        <v>0.73965297279664177</v>
      </c>
      <c r="DC23" s="5">
        <f t="shared" si="10"/>
        <v>0.73429981802389821</v>
      </c>
    </row>
    <row r="24" spans="1:107" x14ac:dyDescent="0.15">
      <c r="A24" s="5">
        <f t="shared" si="62"/>
        <v>100</v>
      </c>
      <c r="B24" s="5">
        <f t="shared" si="64"/>
        <v>60</v>
      </c>
      <c r="C24" s="19" t="s">
        <v>196</v>
      </c>
      <c r="D24" s="19">
        <v>420</v>
      </c>
      <c r="E24" s="19">
        <f t="shared" si="60"/>
        <v>420</v>
      </c>
      <c r="F24" s="19">
        <f t="shared" si="63"/>
        <v>1100</v>
      </c>
      <c r="G24" s="19">
        <v>30</v>
      </c>
      <c r="H24" s="19">
        <f t="shared" si="61"/>
        <v>190</v>
      </c>
      <c r="I24" s="19"/>
      <c r="J24" s="33">
        <v>0.4</v>
      </c>
      <c r="K24" s="5">
        <v>250</v>
      </c>
      <c r="L24" s="5">
        <v>22</v>
      </c>
      <c r="M24" s="5">
        <f>I24/H24</f>
        <v>0</v>
      </c>
      <c r="P24" s="5">
        <v>6</v>
      </c>
      <c r="S24" s="19">
        <v>20</v>
      </c>
      <c r="T24" s="19">
        <f t="shared" si="16"/>
        <v>239.52909960518286</v>
      </c>
      <c r="U24" s="19">
        <f t="shared" si="17"/>
        <v>241.30700787679905</v>
      </c>
      <c r="V24" s="19">
        <f t="shared" si="18"/>
        <v>243.32111174583923</v>
      </c>
      <c r="W24" s="19">
        <f t="shared" si="19"/>
        <v>245.63171354472135</v>
      </c>
      <c r="X24" s="19">
        <f t="shared" si="20"/>
        <v>247.97375666965763</v>
      </c>
      <c r="Z24" s="19">
        <v>20</v>
      </c>
      <c r="AA24" s="19">
        <f t="shared" si="21"/>
        <v>239.52909960518286</v>
      </c>
      <c r="AB24" s="19">
        <f t="shared" si="22"/>
        <v>241.30700787679905</v>
      </c>
      <c r="AC24" s="19">
        <f t="shared" si="23"/>
        <v>243.32111174583923</v>
      </c>
      <c r="AD24" s="19">
        <f t="shared" si="24"/>
        <v>245.63171354472135</v>
      </c>
      <c r="AE24" s="19">
        <f t="shared" si="25"/>
        <v>247.97375666965763</v>
      </c>
      <c r="AI24" s="19">
        <v>20</v>
      </c>
      <c r="AJ24" s="19">
        <f t="shared" si="26"/>
        <v>1</v>
      </c>
      <c r="AK24" s="19">
        <f t="shared" si="27"/>
        <v>1.0074225147364004</v>
      </c>
      <c r="AL24" s="19">
        <f t="shared" si="28"/>
        <v>1.0158311125742416</v>
      </c>
      <c r="AM24" s="19">
        <f t="shared" si="29"/>
        <v>1.0254775471940465</v>
      </c>
      <c r="AN24" s="19">
        <f t="shared" si="30"/>
        <v>1.0352552448883836</v>
      </c>
      <c r="AP24" s="19">
        <v>20</v>
      </c>
      <c r="AQ24" s="19">
        <f t="shared" si="31"/>
        <v>1</v>
      </c>
      <c r="AR24" s="19">
        <f t="shared" si="32"/>
        <v>1.0074225147364004</v>
      </c>
      <c r="AS24" s="19">
        <f t="shared" si="33"/>
        <v>1.0158311125742416</v>
      </c>
      <c r="AT24" s="19">
        <f t="shared" si="34"/>
        <v>1.0254775471940465</v>
      </c>
      <c r="AU24" s="19">
        <f t="shared" si="35"/>
        <v>1.0352552448883836</v>
      </c>
      <c r="AY24" s="19">
        <v>20</v>
      </c>
      <c r="AZ24" s="19">
        <f t="shared" si="36"/>
        <v>498.82274901295716</v>
      </c>
      <c r="BA24" s="19">
        <f t="shared" si="37"/>
        <v>503.26751969199762</v>
      </c>
      <c r="BB24" s="19">
        <f t="shared" si="38"/>
        <v>508.30277936459811</v>
      </c>
      <c r="BC24" s="19">
        <f t="shared" si="39"/>
        <v>514.07928386180333</v>
      </c>
      <c r="BD24" s="19">
        <f t="shared" si="40"/>
        <v>519.93439167414408</v>
      </c>
      <c r="BH24" s="19">
        <v>20</v>
      </c>
      <c r="BI24" s="19">
        <f t="shared" si="41"/>
        <v>14.941137450647858</v>
      </c>
      <c r="BJ24" s="19">
        <f t="shared" si="42"/>
        <v>15.108917323066589</v>
      </c>
      <c r="BK24" s="19">
        <f t="shared" si="43"/>
        <v>15.276759312153271</v>
      </c>
      <c r="BL24" s="19">
        <f t="shared" si="44"/>
        <v>15.469309462060112</v>
      </c>
      <c r="BM24" s="19">
        <f t="shared" si="45"/>
        <v>15.664479722471469</v>
      </c>
      <c r="BQ24" s="19">
        <v>20</v>
      </c>
      <c r="BR24" s="19">
        <f t="shared" si="56"/>
        <v>9.8822749012957151E-2</v>
      </c>
      <c r="BS24" s="19">
        <f t="shared" si="46"/>
        <v>0.10217834646133177</v>
      </c>
      <c r="BT24" s="19">
        <f t="shared" si="47"/>
        <v>0.10553518624306542</v>
      </c>
      <c r="BU24" s="19">
        <f t="shared" si="48"/>
        <v>0.10938618924120223</v>
      </c>
      <c r="BV24" s="19">
        <f t="shared" si="49"/>
        <v>0.1132895944494294</v>
      </c>
      <c r="BY24" s="9">
        <v>22</v>
      </c>
      <c r="CN24" s="5">
        <v>21</v>
      </c>
      <c r="CO24" s="5">
        <f>求节点(J$5:J$13,$H$20:H$28,$CN24)</f>
        <v>33.544809841880443</v>
      </c>
      <c r="CP24" s="5">
        <f>求节点(K$5:K$13,$H$20:I$28,$CN24)</f>
        <v>34.128682426189279</v>
      </c>
      <c r="CQ24" s="5">
        <f>求节点(L$5:L$13,$H$20:J$28,$CN24)</f>
        <v>34.778791682940358</v>
      </c>
      <c r="CR24" s="5">
        <f>求节点(M$5:M$13,$H$20:K$28,$CN24)</f>
        <v>35.523251752664699</v>
      </c>
      <c r="CS24" s="5">
        <f>求节点(N$5:N$13,$H$20:L$28,$CN24)</f>
        <v>36.283672512293656</v>
      </c>
      <c r="CT24" s="5">
        <f>求节点(J$5:J$13,$I$20:I$28,$CN24)</f>
        <v>0</v>
      </c>
      <c r="CU24" s="5">
        <f>求节点(K$5:K$13,$I$20:J$28,$CN24)</f>
        <v>0</v>
      </c>
      <c r="CV24" s="5">
        <f>求节点(L$5:L$13,$I$20:K$28,$CN24)</f>
        <v>0</v>
      </c>
      <c r="CW24" s="5">
        <f>求节点(M$5:M$13,$I$20:L$28,$CN24)</f>
        <v>0</v>
      </c>
      <c r="CX24" s="5">
        <f>求节点(N$5:N$13,$I$20:M$28,$CN24)</f>
        <v>0</v>
      </c>
      <c r="CY24" s="5">
        <f t="shared" si="54"/>
        <v>0.74859285416546439</v>
      </c>
      <c r="CZ24" s="5">
        <f t="shared" si="7"/>
        <v>0.74437850373277681</v>
      </c>
      <c r="DA24" s="5">
        <f t="shared" si="8"/>
        <v>0.73968606174952056</v>
      </c>
      <c r="DB24" s="5">
        <f t="shared" si="9"/>
        <v>0.7343126023659543</v>
      </c>
      <c r="DC24" s="5">
        <f t="shared" si="10"/>
        <v>0.72882393986750782</v>
      </c>
    </row>
    <row r="25" spans="1:107" x14ac:dyDescent="0.15">
      <c r="A25" s="5">
        <f>H25-H24</f>
        <v>140</v>
      </c>
      <c r="B25" s="5">
        <f t="shared" si="64"/>
        <v>60</v>
      </c>
      <c r="C25" s="19" t="s">
        <v>327</v>
      </c>
      <c r="D25" s="19">
        <v>480</v>
      </c>
      <c r="E25" s="19">
        <f t="shared" si="60"/>
        <v>480</v>
      </c>
      <c r="F25" s="19">
        <f t="shared" si="63"/>
        <v>1400</v>
      </c>
      <c r="G25" s="19">
        <v>35</v>
      </c>
      <c r="H25" s="19">
        <f t="shared" si="61"/>
        <v>330</v>
      </c>
      <c r="I25" s="61">
        <f t="shared" ref="I25" si="65">I24</f>
        <v>0</v>
      </c>
      <c r="J25" s="33">
        <v>0.5</v>
      </c>
      <c r="K25" s="5">
        <v>300</v>
      </c>
      <c r="L25" s="5">
        <v>20</v>
      </c>
      <c r="M25" s="5">
        <f t="shared" ref="M25:M28" si="66">I25/H25</f>
        <v>0</v>
      </c>
      <c r="P25" s="5">
        <v>9</v>
      </c>
      <c r="S25" s="19">
        <v>21</v>
      </c>
      <c r="T25" s="19">
        <f t="shared" si="16"/>
        <v>241.72045213225402</v>
      </c>
      <c r="U25" s="19">
        <f t="shared" si="17"/>
        <v>243.5642602932293</v>
      </c>
      <c r="V25" s="19">
        <f t="shared" si="18"/>
        <v>245.61723689349586</v>
      </c>
      <c r="W25" s="19">
        <f t="shared" si="19"/>
        <v>247.96816342946747</v>
      </c>
      <c r="X25" s="19">
        <f t="shared" si="20"/>
        <v>250.36949214408523</v>
      </c>
      <c r="Z25" s="19">
        <v>21</v>
      </c>
      <c r="AA25" s="19">
        <f t="shared" si="21"/>
        <v>241.72045213225402</v>
      </c>
      <c r="AB25" s="19">
        <f t="shared" si="22"/>
        <v>243.5642602932293</v>
      </c>
      <c r="AC25" s="19">
        <f t="shared" si="23"/>
        <v>245.61723689349586</v>
      </c>
      <c r="AD25" s="19">
        <f t="shared" si="24"/>
        <v>247.96816342946747</v>
      </c>
      <c r="AE25" s="19">
        <f t="shared" si="25"/>
        <v>250.36949214408523</v>
      </c>
      <c r="AI25" s="19">
        <v>21</v>
      </c>
      <c r="AJ25" s="19">
        <f t="shared" si="26"/>
        <v>1</v>
      </c>
      <c r="AK25" s="19">
        <f t="shared" si="27"/>
        <v>1.0076278533517158</v>
      </c>
      <c r="AL25" s="19">
        <f t="shared" si="28"/>
        <v>1.0161210386910486</v>
      </c>
      <c r="AM25" s="19">
        <f t="shared" si="29"/>
        <v>1.0258468459830412</v>
      </c>
      <c r="AN25" s="19">
        <f t="shared" si="30"/>
        <v>1.0357811676071953</v>
      </c>
      <c r="AP25" s="19">
        <v>21</v>
      </c>
      <c r="AQ25" s="19">
        <f t="shared" si="31"/>
        <v>1</v>
      </c>
      <c r="AR25" s="19">
        <f t="shared" si="32"/>
        <v>1.0076278533517158</v>
      </c>
      <c r="AS25" s="19">
        <f t="shared" si="33"/>
        <v>1.0161210386910486</v>
      </c>
      <c r="AT25" s="19">
        <f t="shared" si="34"/>
        <v>1.0258468459830412</v>
      </c>
      <c r="AU25" s="19">
        <f t="shared" si="35"/>
        <v>1.0357811676071953</v>
      </c>
      <c r="AY25" s="19">
        <v>21</v>
      </c>
      <c r="AZ25" s="19">
        <f t="shared" si="36"/>
        <v>504.30113033063503</v>
      </c>
      <c r="BA25" s="19">
        <f t="shared" si="37"/>
        <v>508.91065073307323</v>
      </c>
      <c r="BB25" s="19">
        <f t="shared" si="38"/>
        <v>514.04309223373969</v>
      </c>
      <c r="BC25" s="19">
        <f t="shared" si="39"/>
        <v>519.92040857366862</v>
      </c>
      <c r="BD25" s="19">
        <f t="shared" si="40"/>
        <v>525.92373036021309</v>
      </c>
      <c r="BH25" s="19">
        <v>21</v>
      </c>
      <c r="BI25" s="19">
        <f t="shared" si="41"/>
        <v>15.143371011021168</v>
      </c>
      <c r="BJ25" s="19">
        <f t="shared" si="42"/>
        <v>15.29702169110244</v>
      </c>
      <c r="BK25" s="19">
        <f t="shared" si="43"/>
        <v>15.468103074457987</v>
      </c>
      <c r="BL25" s="19">
        <f t="shared" si="44"/>
        <v>15.664013619122288</v>
      </c>
      <c r="BM25" s="19">
        <f t="shared" si="45"/>
        <v>15.864124345340436</v>
      </c>
      <c r="BQ25" s="19">
        <v>21</v>
      </c>
      <c r="BR25" s="19">
        <f t="shared" si="56"/>
        <v>0.10286742022042338</v>
      </c>
      <c r="BS25" s="19">
        <f t="shared" si="46"/>
        <v>0.10594043382204882</v>
      </c>
      <c r="BT25" s="19">
        <f t="shared" si="47"/>
        <v>0.10936206148915978</v>
      </c>
      <c r="BU25" s="19">
        <f t="shared" si="48"/>
        <v>0.11328027238244578</v>
      </c>
      <c r="BV25" s="19">
        <f t="shared" si="49"/>
        <v>0.11728248690680873</v>
      </c>
      <c r="BY25" s="9">
        <v>23</v>
      </c>
      <c r="CN25" s="5">
        <v>22</v>
      </c>
      <c r="CO25" s="5">
        <f>求节点(J$5:J$13,$H$20:H$28,$CN25)</f>
        <v>34.249009961760805</v>
      </c>
      <c r="CP25" s="5">
        <f>求节点(K$5:K$13,$H$20:I$28,$CN25)</f>
        <v>34.843479024725518</v>
      </c>
      <c r="CQ25" s="5">
        <f>求节点(L$5:L$13,$H$20:J$28,$CN25)</f>
        <v>35.505897979698283</v>
      </c>
      <c r="CR25" s="5">
        <f>求节点(M$5:M$13,$H$20:K$28,$CN25)</f>
        <v>36.263127549500972</v>
      </c>
      <c r="CS25" s="5">
        <f>求节点(N$5:N$13,$H$20:L$28,$CN25)</f>
        <v>37.042322079195728</v>
      </c>
      <c r="CT25" s="5">
        <f>求节点(J$5:J$13,$I$20:I$28,$CN25)</f>
        <v>0</v>
      </c>
      <c r="CU25" s="5">
        <f>求节点(K$5:K$13,$I$20:J$28,$CN25)</f>
        <v>0</v>
      </c>
      <c r="CV25" s="5">
        <f>求节点(L$5:L$13,$I$20:K$28,$CN25)</f>
        <v>0</v>
      </c>
      <c r="CW25" s="5">
        <f>求节点(M$5:M$13,$I$20:L$28,$CN25)</f>
        <v>0</v>
      </c>
      <c r="CX25" s="5">
        <f>求节点(N$5:N$13,$I$20:M$28,$CN25)</f>
        <v>0</v>
      </c>
      <c r="CY25" s="5">
        <f t="shared" si="54"/>
        <v>0.74350998821204828</v>
      </c>
      <c r="CZ25" s="5">
        <f t="shared" si="7"/>
        <v>0.73921915315650211</v>
      </c>
      <c r="DA25" s="5">
        <f t="shared" si="8"/>
        <v>0.73443786065444949</v>
      </c>
      <c r="DB25" s="5">
        <f t="shared" si="9"/>
        <v>0.72897223193526672</v>
      </c>
      <c r="DC25" s="5">
        <f t="shared" si="10"/>
        <v>0.72334806171111743</v>
      </c>
    </row>
    <row r="26" spans="1:107" x14ac:dyDescent="0.15">
      <c r="A26" s="5">
        <f t="shared" si="62"/>
        <v>190</v>
      </c>
      <c r="B26" s="5">
        <f t="shared" si="64"/>
        <v>60</v>
      </c>
      <c r="C26" s="19" t="s">
        <v>328</v>
      </c>
      <c r="D26" s="19">
        <v>540</v>
      </c>
      <c r="E26" s="19">
        <f t="shared" si="60"/>
        <v>540</v>
      </c>
      <c r="F26" s="19">
        <f t="shared" si="63"/>
        <v>1750</v>
      </c>
      <c r="G26" s="19">
        <v>40</v>
      </c>
      <c r="H26" s="19">
        <f t="shared" si="61"/>
        <v>520</v>
      </c>
      <c r="I26" s="61">
        <f t="shared" ref="I26:I28" si="67">I25</f>
        <v>0</v>
      </c>
      <c r="J26" s="33">
        <v>0.6</v>
      </c>
      <c r="K26" s="5">
        <v>350</v>
      </c>
      <c r="L26" s="5">
        <v>24</v>
      </c>
      <c r="M26" s="5">
        <f t="shared" si="66"/>
        <v>0</v>
      </c>
      <c r="P26" s="5">
        <v>15</v>
      </c>
      <c r="S26" s="19">
        <v>22</v>
      </c>
      <c r="T26" s="19">
        <f t="shared" si="16"/>
        <v>243.94424198450781</v>
      </c>
      <c r="U26" s="19">
        <f t="shared" si="17"/>
        <v>245.82151270965954</v>
      </c>
      <c r="V26" s="19">
        <f t="shared" si="18"/>
        <v>247.91336204115248</v>
      </c>
      <c r="W26" s="19">
        <f t="shared" si="19"/>
        <v>250.30461331421358</v>
      </c>
      <c r="X26" s="19">
        <f t="shared" si="20"/>
        <v>252.76522761851282</v>
      </c>
      <c r="Z26" s="19">
        <v>22</v>
      </c>
      <c r="AA26" s="19">
        <f t="shared" si="21"/>
        <v>243.94424198450781</v>
      </c>
      <c r="AB26" s="19">
        <f t="shared" si="22"/>
        <v>245.82151270965954</v>
      </c>
      <c r="AC26" s="19">
        <f t="shared" si="23"/>
        <v>247.91336204115248</v>
      </c>
      <c r="AD26" s="19">
        <f t="shared" si="24"/>
        <v>250.30461331421358</v>
      </c>
      <c r="AE26" s="19">
        <f t="shared" si="25"/>
        <v>252.76522761851282</v>
      </c>
      <c r="AI26" s="19">
        <v>22</v>
      </c>
      <c r="AJ26" s="19">
        <f t="shared" si="26"/>
        <v>1</v>
      </c>
      <c r="AK26" s="19">
        <f t="shared" si="27"/>
        <v>1.0076954910264737</v>
      </c>
      <c r="AL26" s="19">
        <f t="shared" si="28"/>
        <v>1.0162706035787339</v>
      </c>
      <c r="AM26" s="19">
        <f t="shared" si="29"/>
        <v>1.0260730537354092</v>
      </c>
      <c r="AN26" s="19">
        <f t="shared" si="30"/>
        <v>1.0361598435865733</v>
      </c>
      <c r="AP26" s="19">
        <v>22</v>
      </c>
      <c r="AQ26" s="19">
        <f t="shared" si="31"/>
        <v>1</v>
      </c>
      <c r="AR26" s="19">
        <f t="shared" si="32"/>
        <v>1.0076954910264737</v>
      </c>
      <c r="AS26" s="19">
        <f t="shared" si="33"/>
        <v>1.0162706035787339</v>
      </c>
      <c r="AT26" s="19">
        <f t="shared" si="34"/>
        <v>1.0260730537354092</v>
      </c>
      <c r="AU26" s="19">
        <f t="shared" si="35"/>
        <v>1.0361598435865733</v>
      </c>
      <c r="AY26" s="19">
        <v>22</v>
      </c>
      <c r="AZ26" s="19">
        <f t="shared" si="36"/>
        <v>509.86060496126953</v>
      </c>
      <c r="BA26" s="19">
        <f t="shared" si="37"/>
        <v>514.55378177414877</v>
      </c>
      <c r="BB26" s="19">
        <f t="shared" si="38"/>
        <v>519.78340510288115</v>
      </c>
      <c r="BC26" s="19">
        <f t="shared" si="39"/>
        <v>525.76153328553403</v>
      </c>
      <c r="BD26" s="19">
        <f t="shared" si="40"/>
        <v>531.91306904628209</v>
      </c>
      <c r="BH26" s="19">
        <v>22</v>
      </c>
      <c r="BI26" s="19">
        <f t="shared" si="41"/>
        <v>15.328686832042317</v>
      </c>
      <c r="BJ26" s="19">
        <f t="shared" si="42"/>
        <v>15.485126059138294</v>
      </c>
      <c r="BK26" s="19">
        <f t="shared" si="43"/>
        <v>15.659446836762706</v>
      </c>
      <c r="BL26" s="19">
        <f t="shared" si="44"/>
        <v>15.858717776184466</v>
      </c>
      <c r="BM26" s="19">
        <f t="shared" si="45"/>
        <v>16.063768968209402</v>
      </c>
      <c r="BQ26" s="19">
        <v>22</v>
      </c>
      <c r="BR26" s="19">
        <f t="shared" si="56"/>
        <v>0.10657373664084636</v>
      </c>
      <c r="BS26" s="19">
        <f t="shared" si="46"/>
        <v>0.10970252118276588</v>
      </c>
      <c r="BT26" s="19">
        <f t="shared" si="47"/>
        <v>0.11318893673525413</v>
      </c>
      <c r="BU26" s="19">
        <f t="shared" si="48"/>
        <v>0.11717435552368932</v>
      </c>
      <c r="BV26" s="19">
        <f t="shared" si="49"/>
        <v>0.12127537936418804</v>
      </c>
      <c r="BY26" s="9">
        <v>24</v>
      </c>
      <c r="CN26" s="5">
        <v>23</v>
      </c>
      <c r="CO26" s="5">
        <f>求节点(J$5:J$13,$H$20:H$28,$CN26)</f>
        <v>34.953210081641174</v>
      </c>
      <c r="CP26" s="5">
        <f>求节点(K$5:K$13,$H$20:I$28,$CN26)</f>
        <v>35.558275623261757</v>
      </c>
      <c r="CQ26" s="5">
        <f>求节点(L$5:L$13,$H$20:J$28,$CN26)</f>
        <v>36.233004276456214</v>
      </c>
      <c r="CR26" s="5">
        <f>求节点(M$5:M$13,$H$20:K$28,$CN26)</f>
        <v>37.003003346337245</v>
      </c>
      <c r="CS26" s="5">
        <f>求节点(N$5:N$13,$H$20:L$28,$CN26)</f>
        <v>37.8009716460978</v>
      </c>
      <c r="CT26" s="5">
        <f>求节点(J$5:J$13,$I$20:I$28,$CN26)</f>
        <v>0</v>
      </c>
      <c r="CU26" s="5">
        <f>求节点(K$5:K$13,$I$20:J$28,$CN26)</f>
        <v>0</v>
      </c>
      <c r="CV26" s="5">
        <f>求节点(L$5:L$13,$I$20:K$28,$CN26)</f>
        <v>0</v>
      </c>
      <c r="CW26" s="5">
        <f>求节点(M$5:M$13,$I$20:L$28,$CN26)</f>
        <v>0</v>
      </c>
      <c r="CX26" s="5">
        <f>求节点(N$5:N$13,$I$20:M$28,$CN26)</f>
        <v>0</v>
      </c>
      <c r="CY26" s="5">
        <f t="shared" si="54"/>
        <v>0.73842712225863216</v>
      </c>
      <c r="CZ26" s="5">
        <f t="shared" si="7"/>
        <v>0.73405980258022729</v>
      </c>
      <c r="DA26" s="5">
        <f t="shared" si="8"/>
        <v>0.72918965955937831</v>
      </c>
      <c r="DB26" s="5">
        <f t="shared" si="9"/>
        <v>0.72363186150457925</v>
      </c>
      <c r="DC26" s="5">
        <f t="shared" si="10"/>
        <v>0.71787218355472693</v>
      </c>
    </row>
    <row r="27" spans="1:107" x14ac:dyDescent="0.15">
      <c r="A27" s="5">
        <f t="shared" si="62"/>
        <v>260</v>
      </c>
      <c r="B27" s="5">
        <f t="shared" si="64"/>
        <v>60</v>
      </c>
      <c r="C27" s="19" t="s">
        <v>329</v>
      </c>
      <c r="D27" s="19">
        <v>600</v>
      </c>
      <c r="E27" s="19">
        <f t="shared" si="60"/>
        <v>600</v>
      </c>
      <c r="F27" s="19">
        <f t="shared" si="63"/>
        <v>2150</v>
      </c>
      <c r="G27" s="19">
        <v>45</v>
      </c>
      <c r="H27" s="19">
        <f t="shared" si="61"/>
        <v>780</v>
      </c>
      <c r="I27" s="61">
        <f t="shared" si="67"/>
        <v>0</v>
      </c>
      <c r="J27" s="33">
        <v>0.7</v>
      </c>
      <c r="K27" s="5">
        <v>400</v>
      </c>
      <c r="L27" s="5">
        <v>28</v>
      </c>
      <c r="M27" s="5">
        <f t="shared" si="66"/>
        <v>0</v>
      </c>
      <c r="P27" s="5">
        <v>24</v>
      </c>
      <c r="S27" s="19">
        <v>23</v>
      </c>
      <c r="T27" s="19">
        <f t="shared" si="16"/>
        <v>246.1680318367616</v>
      </c>
      <c r="U27" s="19">
        <f t="shared" si="17"/>
        <v>248.07876512608976</v>
      </c>
      <c r="V27" s="19">
        <f t="shared" si="18"/>
        <v>250.20948718880908</v>
      </c>
      <c r="W27" s="19">
        <f t="shared" si="19"/>
        <v>252.64106319895973</v>
      </c>
      <c r="X27" s="19">
        <f t="shared" si="20"/>
        <v>255.16096309294042</v>
      </c>
      <c r="Z27" s="19">
        <v>23</v>
      </c>
      <c r="AA27" s="19">
        <f t="shared" si="21"/>
        <v>246.1680318367616</v>
      </c>
      <c r="AB27" s="19">
        <f t="shared" si="22"/>
        <v>248.07876512608976</v>
      </c>
      <c r="AC27" s="19">
        <f t="shared" si="23"/>
        <v>250.20948718880908</v>
      </c>
      <c r="AD27" s="19">
        <f t="shared" si="24"/>
        <v>252.64106319895973</v>
      </c>
      <c r="AE27" s="19">
        <f t="shared" si="25"/>
        <v>255.16096309294042</v>
      </c>
      <c r="AI27" s="19">
        <v>23</v>
      </c>
      <c r="AJ27" s="19">
        <f t="shared" si="26"/>
        <v>1</v>
      </c>
      <c r="AK27" s="19">
        <f t="shared" si="27"/>
        <v>1.0077619066743613</v>
      </c>
      <c r="AL27" s="19">
        <f t="shared" si="28"/>
        <v>1.0164174662400007</v>
      </c>
      <c r="AM27" s="19">
        <f t="shared" si="29"/>
        <v>1.0262951745354592</v>
      </c>
      <c r="AN27" s="19">
        <f t="shared" si="30"/>
        <v>1.0365316779318534</v>
      </c>
      <c r="AP27" s="19">
        <v>23</v>
      </c>
      <c r="AQ27" s="19">
        <f t="shared" si="31"/>
        <v>1</v>
      </c>
      <c r="AR27" s="19">
        <f t="shared" si="32"/>
        <v>1.0077619066743613</v>
      </c>
      <c r="AS27" s="19">
        <f t="shared" si="33"/>
        <v>1.0164174662400007</v>
      </c>
      <c r="AT27" s="19">
        <f t="shared" si="34"/>
        <v>1.0262951745354592</v>
      </c>
      <c r="AU27" s="19">
        <f t="shared" si="35"/>
        <v>1.0365316779318534</v>
      </c>
      <c r="AY27" s="19">
        <v>23</v>
      </c>
      <c r="AZ27" s="19">
        <f t="shared" si="36"/>
        <v>515.42007959190403</v>
      </c>
      <c r="BA27" s="19">
        <f t="shared" si="37"/>
        <v>520.19691281522444</v>
      </c>
      <c r="BB27" s="19">
        <f t="shared" si="38"/>
        <v>525.52371797202272</v>
      </c>
      <c r="BC27" s="19">
        <f t="shared" si="39"/>
        <v>531.60265799739932</v>
      </c>
      <c r="BD27" s="19">
        <f t="shared" si="40"/>
        <v>537.90240773235109</v>
      </c>
      <c r="BH27" s="19">
        <v>23</v>
      </c>
      <c r="BI27" s="19">
        <f t="shared" si="41"/>
        <v>15.514002653063468</v>
      </c>
      <c r="BJ27" s="19">
        <f t="shared" si="42"/>
        <v>15.673230427174147</v>
      </c>
      <c r="BK27" s="19">
        <f t="shared" si="43"/>
        <v>15.850790599067423</v>
      </c>
      <c r="BL27" s="19">
        <f t="shared" si="44"/>
        <v>16.053421933246643</v>
      </c>
      <c r="BM27" s="19">
        <f t="shared" si="45"/>
        <v>16.263413591078368</v>
      </c>
      <c r="BQ27" s="19">
        <v>23</v>
      </c>
      <c r="BR27" s="19">
        <f t="shared" si="56"/>
        <v>0.11028005306126934</v>
      </c>
      <c r="BS27" s="19">
        <f t="shared" si="46"/>
        <v>0.11346460854348295</v>
      </c>
      <c r="BT27" s="19">
        <f t="shared" si="47"/>
        <v>0.11701581198134849</v>
      </c>
      <c r="BU27" s="19">
        <f t="shared" si="48"/>
        <v>0.12106843866493287</v>
      </c>
      <c r="BV27" s="19">
        <f t="shared" si="49"/>
        <v>0.12526827182156736</v>
      </c>
      <c r="BY27" s="9">
        <v>25</v>
      </c>
      <c r="CN27" s="5">
        <v>24</v>
      </c>
      <c r="CO27" s="5">
        <f>求节点(J$5:J$13,$H$20:H$28,$CN27)</f>
        <v>35.657410201521543</v>
      </c>
      <c r="CP27" s="5">
        <f>求节点(K$5:K$13,$H$20:I$28,$CN27)</f>
        <v>36.273072221798003</v>
      </c>
      <c r="CQ27" s="5">
        <f>求节点(L$5:L$13,$H$20:J$28,$CN27)</f>
        <v>36.960110573214138</v>
      </c>
      <c r="CR27" s="5">
        <f>求节点(M$5:M$13,$H$20:K$28,$CN27)</f>
        <v>37.742879143173518</v>
      </c>
      <c r="CS27" s="5">
        <f>求节点(N$5:N$13,$H$20:L$28,$CN27)</f>
        <v>38.559621212999865</v>
      </c>
      <c r="CT27" s="5">
        <f>求节点(J$5:J$13,$I$20:I$28,$CN27)</f>
        <v>0</v>
      </c>
      <c r="CU27" s="5">
        <f>求节点(K$5:K$13,$I$20:J$28,$CN27)</f>
        <v>0</v>
      </c>
      <c r="CV27" s="5">
        <f>求节点(L$5:L$13,$I$20:K$28,$CN27)</f>
        <v>0</v>
      </c>
      <c r="CW27" s="5">
        <f>求节点(M$5:M$13,$I$20:L$28,$CN27)</f>
        <v>0</v>
      </c>
      <c r="CX27" s="5">
        <f>求节点(N$5:N$13,$I$20:M$28,$CN27)</f>
        <v>0</v>
      </c>
      <c r="CY27" s="5">
        <f t="shared" si="54"/>
        <v>0.73334425630521605</v>
      </c>
      <c r="CZ27" s="5">
        <f t="shared" si="7"/>
        <v>0.72890045200395259</v>
      </c>
      <c r="DA27" s="5">
        <f t="shared" si="8"/>
        <v>0.72394145846430724</v>
      </c>
      <c r="DB27" s="5">
        <f t="shared" si="9"/>
        <v>0.71829149107389167</v>
      </c>
      <c r="DC27" s="5">
        <f t="shared" si="10"/>
        <v>0.71239630539833654</v>
      </c>
    </row>
    <row r="28" spans="1:107" x14ac:dyDescent="0.15">
      <c r="A28" s="5">
        <f t="shared" si="62"/>
        <v>330</v>
      </c>
      <c r="B28" s="5">
        <f t="shared" si="64"/>
        <v>60</v>
      </c>
      <c r="C28" s="19" t="s">
        <v>330</v>
      </c>
      <c r="D28" s="19">
        <v>660</v>
      </c>
      <c r="E28" s="19">
        <f t="shared" si="60"/>
        <v>660</v>
      </c>
      <c r="F28" s="19">
        <f t="shared" si="63"/>
        <v>2600</v>
      </c>
      <c r="G28" s="19">
        <v>50</v>
      </c>
      <c r="H28" s="19">
        <f t="shared" si="61"/>
        <v>1110</v>
      </c>
      <c r="I28" s="61">
        <f t="shared" si="67"/>
        <v>0</v>
      </c>
      <c r="J28" s="33">
        <v>0.8</v>
      </c>
      <c r="K28" s="5">
        <v>450</v>
      </c>
      <c r="L28" s="5">
        <v>32</v>
      </c>
      <c r="M28" s="5">
        <f t="shared" si="66"/>
        <v>0</v>
      </c>
      <c r="P28" s="5">
        <v>36</v>
      </c>
      <c r="S28" s="19">
        <v>24</v>
      </c>
      <c r="T28" s="19">
        <f t="shared" si="16"/>
        <v>248.39182168901539</v>
      </c>
      <c r="U28" s="19">
        <f t="shared" si="17"/>
        <v>250.33601754252001</v>
      </c>
      <c r="V28" s="19">
        <f t="shared" si="18"/>
        <v>252.5056123364657</v>
      </c>
      <c r="W28" s="19">
        <f t="shared" si="19"/>
        <v>254.97751308370584</v>
      </c>
      <c r="X28" s="19">
        <f t="shared" si="20"/>
        <v>257.55669856736802</v>
      </c>
      <c r="Z28" s="19">
        <v>24</v>
      </c>
      <c r="AA28" s="19">
        <f t="shared" si="21"/>
        <v>248.39182168901539</v>
      </c>
      <c r="AB28" s="19">
        <f t="shared" si="22"/>
        <v>250.33601754252001</v>
      </c>
      <c r="AC28" s="19">
        <f t="shared" si="23"/>
        <v>252.5056123364657</v>
      </c>
      <c r="AD28" s="19">
        <f t="shared" si="24"/>
        <v>254.97751308370584</v>
      </c>
      <c r="AE28" s="19">
        <f t="shared" si="25"/>
        <v>257.55669856736802</v>
      </c>
      <c r="AI28" s="19">
        <v>24</v>
      </c>
      <c r="AJ28" s="19">
        <f t="shared" si="26"/>
        <v>1</v>
      </c>
      <c r="AK28" s="19">
        <f t="shared" si="27"/>
        <v>1.0078271331168815</v>
      </c>
      <c r="AL28" s="19">
        <f t="shared" si="28"/>
        <v>1.0165616992519213</v>
      </c>
      <c r="AM28" s="19">
        <f t="shared" si="29"/>
        <v>1.0265133181515762</v>
      </c>
      <c r="AN28" s="19">
        <f t="shared" si="30"/>
        <v>1.036896854397352</v>
      </c>
      <c r="AP28" s="19">
        <v>24</v>
      </c>
      <c r="AQ28" s="19">
        <f t="shared" si="31"/>
        <v>1</v>
      </c>
      <c r="AR28" s="19">
        <f t="shared" si="32"/>
        <v>1.0078271331168815</v>
      </c>
      <c r="AS28" s="19">
        <f t="shared" si="33"/>
        <v>1.0165616992519213</v>
      </c>
      <c r="AT28" s="19">
        <f t="shared" si="34"/>
        <v>1.0265133181515762</v>
      </c>
      <c r="AU28" s="19">
        <f t="shared" si="35"/>
        <v>1.036896854397352</v>
      </c>
      <c r="AY28" s="19">
        <v>24</v>
      </c>
      <c r="AZ28" s="19">
        <f t="shared" si="36"/>
        <v>520.97955422253847</v>
      </c>
      <c r="BA28" s="19">
        <f t="shared" si="37"/>
        <v>525.84004385629999</v>
      </c>
      <c r="BB28" s="19">
        <f t="shared" si="38"/>
        <v>531.2640308411643</v>
      </c>
      <c r="BC28" s="19">
        <f t="shared" si="39"/>
        <v>537.44378270926461</v>
      </c>
      <c r="BD28" s="19">
        <f t="shared" si="40"/>
        <v>543.89174641841998</v>
      </c>
      <c r="BH28" s="19">
        <v>24</v>
      </c>
      <c r="BI28" s="19">
        <f t="shared" si="41"/>
        <v>15.699318474084617</v>
      </c>
      <c r="BJ28" s="19">
        <f t="shared" si="42"/>
        <v>15.86133479521</v>
      </c>
      <c r="BK28" s="19">
        <f t="shared" si="43"/>
        <v>16.042134361372142</v>
      </c>
      <c r="BL28" s="19">
        <f t="shared" si="44"/>
        <v>16.248126090308819</v>
      </c>
      <c r="BM28" s="19">
        <f t="shared" si="45"/>
        <v>16.463058213947335</v>
      </c>
      <c r="BQ28" s="19">
        <v>24</v>
      </c>
      <c r="BR28" s="19">
        <f t="shared" si="56"/>
        <v>0.11398636948169233</v>
      </c>
      <c r="BS28" s="19">
        <f t="shared" si="46"/>
        <v>0.11722669590420001</v>
      </c>
      <c r="BT28" s="19">
        <f t="shared" si="47"/>
        <v>0.12084268722744285</v>
      </c>
      <c r="BU28" s="19">
        <f t="shared" si="48"/>
        <v>0.12496252180617641</v>
      </c>
      <c r="BV28" s="19">
        <f t="shared" si="49"/>
        <v>0.12926116427894668</v>
      </c>
      <c r="BY28" s="9">
        <v>26</v>
      </c>
      <c r="CN28" s="5">
        <v>25</v>
      </c>
      <c r="CO28" s="5">
        <f>求节点(J$5:J$13,$H$20:H$28,$CN28)</f>
        <v>36.361610321401912</v>
      </c>
      <c r="CP28" s="5">
        <f>求节点(K$5:K$13,$H$20:I$28,$CN28)</f>
        <v>36.987868820334242</v>
      </c>
      <c r="CQ28" s="5">
        <f>求节点(L$5:L$13,$H$20:J$28,$CN28)</f>
        <v>37.687216869972069</v>
      </c>
      <c r="CR28" s="5">
        <f>求节点(M$5:M$13,$H$20:K$28,$CN28)</f>
        <v>38.482754940009791</v>
      </c>
      <c r="CS28" s="5">
        <f>求节点(N$5:N$13,$H$20:L$28,$CN28)</f>
        <v>39.318270779901937</v>
      </c>
      <c r="CT28" s="5">
        <f>求节点(J$5:J$13,$I$20:I$28,$CN28)</f>
        <v>0</v>
      </c>
      <c r="CU28" s="5">
        <f>求节点(K$5:K$13,$I$20:J$28,$CN28)</f>
        <v>0</v>
      </c>
      <c r="CV28" s="5">
        <f>求节点(L$5:L$13,$I$20:K$28,$CN28)</f>
        <v>0</v>
      </c>
      <c r="CW28" s="5">
        <f>求节点(M$5:M$13,$I$20:L$28,$CN28)</f>
        <v>0</v>
      </c>
      <c r="CX28" s="5">
        <f>求节点(N$5:N$13,$I$20:M$28,$CN28)</f>
        <v>0</v>
      </c>
      <c r="CY28" s="5">
        <f t="shared" si="54"/>
        <v>0.72826139035179993</v>
      </c>
      <c r="CZ28" s="5">
        <f t="shared" si="7"/>
        <v>0.72374110142767778</v>
      </c>
      <c r="DA28" s="5">
        <f t="shared" si="8"/>
        <v>0.71869325736923606</v>
      </c>
      <c r="DB28" s="5">
        <f t="shared" si="9"/>
        <v>0.71295112064320421</v>
      </c>
      <c r="DC28" s="5">
        <f t="shared" si="10"/>
        <v>0.70692042724194604</v>
      </c>
    </row>
    <row r="29" spans="1:107" x14ac:dyDescent="0.15">
      <c r="S29" s="19">
        <v>25</v>
      </c>
      <c r="T29" s="19">
        <f t="shared" si="16"/>
        <v>250.61561154126917</v>
      </c>
      <c r="U29" s="19">
        <f t="shared" si="17"/>
        <v>252.59326995895023</v>
      </c>
      <c r="V29" s="19">
        <f t="shared" si="18"/>
        <v>254.8017374841223</v>
      </c>
      <c r="W29" s="19">
        <f t="shared" si="19"/>
        <v>257.31396296845196</v>
      </c>
      <c r="X29" s="19">
        <f t="shared" si="20"/>
        <v>259.95243404179558</v>
      </c>
      <c r="Z29" s="19">
        <v>25</v>
      </c>
      <c r="AA29" s="19">
        <f t="shared" si="21"/>
        <v>250.61561154126917</v>
      </c>
      <c r="AB29" s="19">
        <f t="shared" si="22"/>
        <v>252.59326995895023</v>
      </c>
      <c r="AC29" s="19">
        <f t="shared" si="23"/>
        <v>254.8017374841223</v>
      </c>
      <c r="AD29" s="19">
        <f t="shared" si="24"/>
        <v>257.31396296845196</v>
      </c>
      <c r="AE29" s="19">
        <f t="shared" si="25"/>
        <v>259.95243404179558</v>
      </c>
      <c r="AI29" s="19">
        <v>25</v>
      </c>
      <c r="AJ29" s="19">
        <f t="shared" si="26"/>
        <v>1</v>
      </c>
      <c r="AK29" s="19">
        <f t="shared" si="27"/>
        <v>1.0078912020105955</v>
      </c>
      <c r="AL29" s="19">
        <f t="shared" si="28"/>
        <v>1.0167033726155714</v>
      </c>
      <c r="AM29" s="19">
        <f t="shared" si="29"/>
        <v>1.0267275904561108</v>
      </c>
      <c r="AN29" s="19">
        <f t="shared" si="30"/>
        <v>1.03725555021535</v>
      </c>
      <c r="AP29" s="19">
        <v>25</v>
      </c>
      <c r="AQ29" s="19">
        <f t="shared" si="31"/>
        <v>1</v>
      </c>
      <c r="AR29" s="19">
        <f t="shared" si="32"/>
        <v>1.0078912020105955</v>
      </c>
      <c r="AS29" s="19">
        <f t="shared" si="33"/>
        <v>1.0167033726155714</v>
      </c>
      <c r="AT29" s="19">
        <f t="shared" si="34"/>
        <v>1.0267275904561108</v>
      </c>
      <c r="AU29" s="19">
        <f t="shared" si="35"/>
        <v>1.03725555021535</v>
      </c>
      <c r="AY29" s="19">
        <v>25</v>
      </c>
      <c r="AZ29" s="19">
        <f t="shared" si="36"/>
        <v>526.53902885317291</v>
      </c>
      <c r="BA29" s="19">
        <f t="shared" si="37"/>
        <v>531.48317489737565</v>
      </c>
      <c r="BB29" s="19">
        <f t="shared" si="38"/>
        <v>537.00434371030576</v>
      </c>
      <c r="BC29" s="19">
        <f t="shared" si="39"/>
        <v>543.2849074211299</v>
      </c>
      <c r="BD29" s="19">
        <f t="shared" si="40"/>
        <v>549.88108510448899</v>
      </c>
      <c r="BH29" s="19">
        <v>25</v>
      </c>
      <c r="BI29" s="19">
        <f t="shared" si="41"/>
        <v>15.884634295105766</v>
      </c>
      <c r="BJ29" s="19">
        <f t="shared" si="42"/>
        <v>16.049439163245854</v>
      </c>
      <c r="BK29" s="19">
        <f t="shared" si="43"/>
        <v>16.233478123676861</v>
      </c>
      <c r="BL29" s="19">
        <f t="shared" si="44"/>
        <v>16.442830247370999</v>
      </c>
      <c r="BM29" s="19">
        <f t="shared" si="45"/>
        <v>16.662702836816301</v>
      </c>
      <c r="BQ29" s="19">
        <v>25</v>
      </c>
      <c r="BR29" s="19">
        <f t="shared" si="56"/>
        <v>0.11769268590211532</v>
      </c>
      <c r="BS29" s="19">
        <f t="shared" si="46"/>
        <v>0.12098878326491708</v>
      </c>
      <c r="BT29" s="19">
        <f t="shared" si="47"/>
        <v>0.12466956247353719</v>
      </c>
      <c r="BU29" s="19">
        <f t="shared" si="48"/>
        <v>0.12885660494741996</v>
      </c>
      <c r="BV29" s="19">
        <f t="shared" si="49"/>
        <v>0.13325405673632601</v>
      </c>
      <c r="BY29" s="9">
        <v>27</v>
      </c>
      <c r="CN29" s="5">
        <v>26</v>
      </c>
      <c r="CO29" s="5">
        <f>求节点(J$5:J$13,$H$20:H$28,$CN29)</f>
        <v>37.065810441282274</v>
      </c>
      <c r="CP29" s="5">
        <f>求节点(K$5:K$13,$H$20:I$28,$CN29)</f>
        <v>37.702665418870481</v>
      </c>
      <c r="CQ29" s="5">
        <f>求节点(L$5:L$13,$H$20:J$28,$CN29)</f>
        <v>38.414323166729993</v>
      </c>
      <c r="CR29" s="5">
        <f>求节点(M$5:M$13,$H$20:K$28,$CN29)</f>
        <v>39.222630736846064</v>
      </c>
      <c r="CS29" s="5">
        <f>求节点(N$5:N$13,$H$20:L$28,$CN29)</f>
        <v>40.076920346804009</v>
      </c>
      <c r="CT29" s="5">
        <f>求节点(J$5:J$13,$I$20:I$28,$CN29)</f>
        <v>0</v>
      </c>
      <c r="CU29" s="5">
        <f>求节点(K$5:K$13,$I$20:J$28,$CN29)</f>
        <v>0</v>
      </c>
      <c r="CV29" s="5">
        <f>求节点(L$5:L$13,$I$20:K$28,$CN29)</f>
        <v>0</v>
      </c>
      <c r="CW29" s="5">
        <f>求节点(M$5:M$13,$I$20:L$28,$CN29)</f>
        <v>0</v>
      </c>
      <c r="CX29" s="5">
        <f>求节点(N$5:N$13,$I$20:M$28,$CN29)</f>
        <v>0</v>
      </c>
      <c r="CY29" s="5">
        <f t="shared" si="54"/>
        <v>0.7231785243983837</v>
      </c>
      <c r="CZ29" s="5">
        <f t="shared" si="7"/>
        <v>0.71858175085140308</v>
      </c>
      <c r="DA29" s="5">
        <f t="shared" si="8"/>
        <v>0.71344505627416499</v>
      </c>
      <c r="DB29" s="5">
        <f t="shared" si="9"/>
        <v>0.70761075021251663</v>
      </c>
      <c r="DC29" s="5">
        <f t="shared" si="10"/>
        <v>0.70144454908555565</v>
      </c>
    </row>
    <row r="30" spans="1:107" x14ac:dyDescent="0.15">
      <c r="S30" s="19">
        <v>26</v>
      </c>
      <c r="T30" s="19">
        <f t="shared" si="16"/>
        <v>252.83940139352296</v>
      </c>
      <c r="U30" s="19">
        <f t="shared" si="17"/>
        <v>254.85052237538048</v>
      </c>
      <c r="V30" s="19">
        <f t="shared" si="18"/>
        <v>257.09786263177892</v>
      </c>
      <c r="W30" s="19">
        <f t="shared" si="19"/>
        <v>259.65041285319808</v>
      </c>
      <c r="X30" s="19">
        <f t="shared" si="20"/>
        <v>262.34816951622321</v>
      </c>
      <c r="Z30" s="19">
        <v>26</v>
      </c>
      <c r="AA30" s="19">
        <f t="shared" si="21"/>
        <v>252.83940139352296</v>
      </c>
      <c r="AB30" s="19">
        <f t="shared" si="22"/>
        <v>254.85052237538048</v>
      </c>
      <c r="AC30" s="19">
        <f t="shared" si="23"/>
        <v>257.09786263177892</v>
      </c>
      <c r="AD30" s="19">
        <f t="shared" si="24"/>
        <v>259.65041285319808</v>
      </c>
      <c r="AE30" s="19">
        <f t="shared" si="25"/>
        <v>262.34816951622321</v>
      </c>
      <c r="AI30" s="19">
        <v>26</v>
      </c>
      <c r="AJ30" s="19">
        <f t="shared" si="26"/>
        <v>1</v>
      </c>
      <c r="AK30" s="19">
        <f t="shared" si="27"/>
        <v>1.007954143898353</v>
      </c>
      <c r="AL30" s="19">
        <f t="shared" si="28"/>
        <v>1.0168425538693158</v>
      </c>
      <c r="AM30" s="19">
        <f t="shared" si="29"/>
        <v>1.026938093596711</v>
      </c>
      <c r="AN30" s="19">
        <f t="shared" si="30"/>
        <v>1.0376079363829083</v>
      </c>
      <c r="AP30" s="19">
        <v>26</v>
      </c>
      <c r="AQ30" s="19">
        <f t="shared" si="31"/>
        <v>1</v>
      </c>
      <c r="AR30" s="19">
        <f t="shared" si="32"/>
        <v>1.007954143898353</v>
      </c>
      <c r="AS30" s="19">
        <f t="shared" si="33"/>
        <v>1.0168425538693158</v>
      </c>
      <c r="AT30" s="19">
        <f t="shared" si="34"/>
        <v>1.026938093596711</v>
      </c>
      <c r="AU30" s="19">
        <f t="shared" si="35"/>
        <v>1.0376079363829083</v>
      </c>
      <c r="AY30" s="19">
        <v>26</v>
      </c>
      <c r="AZ30" s="19">
        <f t="shared" si="36"/>
        <v>532.09850348380746</v>
      </c>
      <c r="BA30" s="19">
        <f t="shared" si="37"/>
        <v>537.1263059384512</v>
      </c>
      <c r="BB30" s="19">
        <f t="shared" si="38"/>
        <v>542.74465657944734</v>
      </c>
      <c r="BC30" s="19">
        <f t="shared" si="39"/>
        <v>549.12603213299519</v>
      </c>
      <c r="BD30" s="19">
        <f t="shared" si="40"/>
        <v>555.87042379055799</v>
      </c>
      <c r="BH30" s="19">
        <v>26</v>
      </c>
      <c r="BI30" s="19">
        <f t="shared" si="41"/>
        <v>16.069950116126915</v>
      </c>
      <c r="BJ30" s="19">
        <f t="shared" si="42"/>
        <v>16.237543531281705</v>
      </c>
      <c r="BK30" s="19">
        <f t="shared" si="43"/>
        <v>16.424821885981576</v>
      </c>
      <c r="BL30" s="19">
        <f t="shared" si="44"/>
        <v>16.637534404433175</v>
      </c>
      <c r="BM30" s="19">
        <f t="shared" si="45"/>
        <v>16.862347459685264</v>
      </c>
      <c r="BQ30" s="19">
        <v>26</v>
      </c>
      <c r="BR30" s="19">
        <f t="shared" si="56"/>
        <v>0.12139900232253829</v>
      </c>
      <c r="BS30" s="19">
        <f t="shared" si="46"/>
        <v>0.12475087062563414</v>
      </c>
      <c r="BT30" s="19">
        <f t="shared" si="47"/>
        <v>0.12849643771963154</v>
      </c>
      <c r="BU30" s="19">
        <f t="shared" si="48"/>
        <v>0.1327506880886635</v>
      </c>
      <c r="BV30" s="19">
        <f t="shared" si="49"/>
        <v>0.13724694919370531</v>
      </c>
      <c r="BY30" s="9">
        <v>28</v>
      </c>
      <c r="CN30" s="5">
        <v>27</v>
      </c>
      <c r="CO30" s="5">
        <f>求节点(J$5:J$13,$H$20:H$28,$CN30)</f>
        <v>37.770010561162643</v>
      </c>
      <c r="CP30" s="5">
        <f>求节点(K$5:K$13,$H$20:I$28,$CN30)</f>
        <v>38.417462017406727</v>
      </c>
      <c r="CQ30" s="5">
        <f>求节点(L$5:L$13,$H$20:J$28,$CN30)</f>
        <v>39.141429463487924</v>
      </c>
      <c r="CR30" s="5">
        <f>求节点(M$5:M$13,$H$20:K$28,$CN30)</f>
        <v>39.962506533682337</v>
      </c>
      <c r="CS30" s="5">
        <f>求节点(N$5:N$13,$H$20:L$28,$CN30)</f>
        <v>40.835569913706081</v>
      </c>
      <c r="CT30" s="5">
        <f>求节点(J$5:J$13,$I$20:I$28,$CN30)</f>
        <v>0</v>
      </c>
      <c r="CU30" s="5">
        <f>求节点(K$5:K$13,$I$20:J$28,$CN30)</f>
        <v>0</v>
      </c>
      <c r="CV30" s="5">
        <f>求节点(L$5:L$13,$I$20:K$28,$CN30)</f>
        <v>0</v>
      </c>
      <c r="CW30" s="5">
        <f>求节点(M$5:M$13,$I$20:L$28,$CN30)</f>
        <v>0</v>
      </c>
      <c r="CX30" s="5">
        <f>求节点(N$5:N$13,$I$20:M$28,$CN30)</f>
        <v>0</v>
      </c>
      <c r="CY30" s="5">
        <f t="shared" si="54"/>
        <v>0.71809565844496759</v>
      </c>
      <c r="CZ30" s="5">
        <f t="shared" si="7"/>
        <v>0.71342240027512827</v>
      </c>
      <c r="DA30" s="5">
        <f t="shared" si="8"/>
        <v>0.70819685517909381</v>
      </c>
      <c r="DB30" s="5">
        <f t="shared" si="9"/>
        <v>0.70227037978182905</v>
      </c>
      <c r="DC30" s="5">
        <f t="shared" si="10"/>
        <v>0.69596867092916526</v>
      </c>
    </row>
    <row r="31" spans="1:107" x14ac:dyDescent="0.15">
      <c r="S31" s="19">
        <v>27</v>
      </c>
      <c r="T31" s="19">
        <f t="shared" si="16"/>
        <v>255.06319124577675</v>
      </c>
      <c r="U31" s="19">
        <f t="shared" si="17"/>
        <v>257.1077747918107</v>
      </c>
      <c r="V31" s="19">
        <f t="shared" si="18"/>
        <v>259.39398777943552</v>
      </c>
      <c r="W31" s="19">
        <f t="shared" si="19"/>
        <v>261.98686273794425</v>
      </c>
      <c r="X31" s="19">
        <f t="shared" si="20"/>
        <v>264.74390499065078</v>
      </c>
      <c r="Z31" s="19">
        <v>27</v>
      </c>
      <c r="AA31" s="19">
        <f t="shared" si="21"/>
        <v>255.06319124577675</v>
      </c>
      <c r="AB31" s="19">
        <f t="shared" si="22"/>
        <v>257.1077747918107</v>
      </c>
      <c r="AC31" s="19">
        <f t="shared" si="23"/>
        <v>259.39398777943552</v>
      </c>
      <c r="AD31" s="19">
        <f t="shared" si="24"/>
        <v>261.98686273794425</v>
      </c>
      <c r="AE31" s="19">
        <f t="shared" si="25"/>
        <v>264.74390499065078</v>
      </c>
      <c r="AI31" s="19">
        <v>27</v>
      </c>
      <c r="AJ31" s="19">
        <f t="shared" si="26"/>
        <v>1</v>
      </c>
      <c r="AK31" s="19">
        <f t="shared" si="27"/>
        <v>1.0080159882578423</v>
      </c>
      <c r="AL31" s="19">
        <f t="shared" si="28"/>
        <v>1.0169793081961624</v>
      </c>
      <c r="AM31" s="19">
        <f t="shared" si="29"/>
        <v>1.0271449261586942</v>
      </c>
      <c r="AN31" s="19">
        <f t="shared" si="30"/>
        <v>1.0379541779336783</v>
      </c>
      <c r="AP31" s="19">
        <v>27</v>
      </c>
      <c r="AQ31" s="19">
        <f t="shared" si="31"/>
        <v>1</v>
      </c>
      <c r="AR31" s="19">
        <f t="shared" si="32"/>
        <v>1.0080159882578423</v>
      </c>
      <c r="AS31" s="19">
        <f t="shared" si="33"/>
        <v>1.0169793081961624</v>
      </c>
      <c r="AT31" s="19">
        <f t="shared" si="34"/>
        <v>1.0271449261586942</v>
      </c>
      <c r="AU31" s="19">
        <f t="shared" si="35"/>
        <v>1.0379541779336783</v>
      </c>
      <c r="AY31" s="19">
        <v>27</v>
      </c>
      <c r="AZ31" s="19">
        <f t="shared" si="36"/>
        <v>537.6579781144419</v>
      </c>
      <c r="BA31" s="19">
        <f t="shared" si="37"/>
        <v>542.76943697952674</v>
      </c>
      <c r="BB31" s="19">
        <f t="shared" si="38"/>
        <v>548.4849694485888</v>
      </c>
      <c r="BC31" s="19">
        <f t="shared" si="39"/>
        <v>554.9671568448606</v>
      </c>
      <c r="BD31" s="19">
        <f t="shared" si="40"/>
        <v>561.85976247662688</v>
      </c>
      <c r="BH31" s="19">
        <v>27</v>
      </c>
      <c r="BI31" s="19">
        <f t="shared" si="41"/>
        <v>16.255265937148064</v>
      </c>
      <c r="BJ31" s="19">
        <f t="shared" si="42"/>
        <v>16.425647899317561</v>
      </c>
      <c r="BK31" s="19">
        <f t="shared" si="43"/>
        <v>16.616165648286294</v>
      </c>
      <c r="BL31" s="19">
        <f t="shared" si="44"/>
        <v>16.832238561495352</v>
      </c>
      <c r="BM31" s="19">
        <f t="shared" si="45"/>
        <v>17.06199208255423</v>
      </c>
      <c r="BQ31" s="19">
        <v>27</v>
      </c>
      <c r="BR31" s="19">
        <f t="shared" si="56"/>
        <v>0.12510531874296127</v>
      </c>
      <c r="BS31" s="19">
        <f t="shared" si="46"/>
        <v>0.12851295798635121</v>
      </c>
      <c r="BT31" s="19">
        <f t="shared" si="47"/>
        <v>0.13232331296572591</v>
      </c>
      <c r="BU31" s="19">
        <f t="shared" si="48"/>
        <v>0.13664477122990704</v>
      </c>
      <c r="BV31" s="19">
        <f t="shared" si="49"/>
        <v>0.14123984165108464</v>
      </c>
      <c r="BY31" s="9">
        <v>29</v>
      </c>
      <c r="CN31" s="5">
        <v>28</v>
      </c>
      <c r="CO31" s="5">
        <f>求节点(J$5:J$13,$H$20:H$28,$CN31)</f>
        <v>38.474210681043012</v>
      </c>
      <c r="CP31" s="5">
        <f>求节点(K$5:K$13,$H$20:I$28,$CN31)</f>
        <v>39.132258615942966</v>
      </c>
      <c r="CQ31" s="5">
        <f>求节点(L$5:L$13,$H$20:J$28,$CN31)</f>
        <v>39.868535760245848</v>
      </c>
      <c r="CR31" s="5">
        <f>求节点(M$5:M$13,$H$20:K$28,$CN31)</f>
        <v>40.70238233051861</v>
      </c>
      <c r="CS31" s="5">
        <f>求节点(N$5:N$13,$H$20:L$28,$CN31)</f>
        <v>41.594219480608146</v>
      </c>
      <c r="CT31" s="5">
        <f>求节点(J$5:J$13,$I$20:I$28,$CN31)</f>
        <v>0</v>
      </c>
      <c r="CU31" s="5">
        <f>求节点(K$5:K$13,$I$20:J$28,$CN31)</f>
        <v>0</v>
      </c>
      <c r="CV31" s="5">
        <f>求节点(L$5:L$13,$I$20:K$28,$CN31)</f>
        <v>0</v>
      </c>
      <c r="CW31" s="5">
        <f>求节点(M$5:M$13,$I$20:L$28,$CN31)</f>
        <v>0</v>
      </c>
      <c r="CX31" s="5">
        <f>求节点(N$5:N$13,$I$20:M$28,$CN31)</f>
        <v>0</v>
      </c>
      <c r="CY31" s="5">
        <f t="shared" si="54"/>
        <v>0.71301279249155147</v>
      </c>
      <c r="CZ31" s="5">
        <f t="shared" si="7"/>
        <v>0.70826304969885356</v>
      </c>
      <c r="DA31" s="5">
        <f t="shared" si="8"/>
        <v>0.70294865408402274</v>
      </c>
      <c r="DB31" s="5">
        <f t="shared" si="9"/>
        <v>0.69693000935114158</v>
      </c>
      <c r="DC31" s="5">
        <f t="shared" si="10"/>
        <v>0.69049279277277475</v>
      </c>
    </row>
    <row r="32" spans="1:107" x14ac:dyDescent="0.15">
      <c r="S32" s="19">
        <v>28</v>
      </c>
      <c r="T32" s="19">
        <f t="shared" si="16"/>
        <v>257.28698109803054</v>
      </c>
      <c r="U32" s="19">
        <f t="shared" si="17"/>
        <v>259.36502720824097</v>
      </c>
      <c r="V32" s="19">
        <f t="shared" si="18"/>
        <v>261.69011292709217</v>
      </c>
      <c r="W32" s="19">
        <f t="shared" si="19"/>
        <v>264.32331262269037</v>
      </c>
      <c r="X32" s="19">
        <f t="shared" si="20"/>
        <v>267.13964046507834</v>
      </c>
      <c r="Z32" s="19">
        <v>28</v>
      </c>
      <c r="AA32" s="19">
        <f t="shared" si="21"/>
        <v>257.28698109803054</v>
      </c>
      <c r="AB32" s="19">
        <f t="shared" si="22"/>
        <v>259.36502720824097</v>
      </c>
      <c r="AC32" s="19">
        <f t="shared" si="23"/>
        <v>261.69011292709217</v>
      </c>
      <c r="AD32" s="19">
        <f t="shared" si="24"/>
        <v>264.32331262269037</v>
      </c>
      <c r="AE32" s="19">
        <f t="shared" si="25"/>
        <v>267.13964046507834</v>
      </c>
      <c r="AI32" s="19">
        <v>28</v>
      </c>
      <c r="AJ32" s="19">
        <f t="shared" si="26"/>
        <v>1</v>
      </c>
      <c r="AK32" s="19">
        <f t="shared" si="27"/>
        <v>1.0080767635476227</v>
      </c>
      <c r="AL32" s="19">
        <f t="shared" si="28"/>
        <v>1.0171136985255542</v>
      </c>
      <c r="AM32" s="19">
        <f t="shared" si="29"/>
        <v>1.0273481833189952</v>
      </c>
      <c r="AN32" s="19">
        <f t="shared" si="30"/>
        <v>1.0382944341956182</v>
      </c>
      <c r="AP32" s="19">
        <v>28</v>
      </c>
      <c r="AQ32" s="19">
        <f t="shared" si="31"/>
        <v>1</v>
      </c>
      <c r="AR32" s="19">
        <f t="shared" si="32"/>
        <v>1.0080767635476227</v>
      </c>
      <c r="AS32" s="19">
        <f t="shared" si="33"/>
        <v>1.0171136985255542</v>
      </c>
      <c r="AT32" s="19">
        <f t="shared" si="34"/>
        <v>1.0273481833189952</v>
      </c>
      <c r="AU32" s="19">
        <f t="shared" si="35"/>
        <v>1.0382944341956182</v>
      </c>
      <c r="AY32" s="19">
        <v>28</v>
      </c>
      <c r="AZ32" s="19">
        <f t="shared" si="36"/>
        <v>543.21745274507634</v>
      </c>
      <c r="BA32" s="19">
        <f t="shared" si="37"/>
        <v>548.41256802060241</v>
      </c>
      <c r="BB32" s="19">
        <f t="shared" si="38"/>
        <v>554.22528231773038</v>
      </c>
      <c r="BC32" s="19">
        <f t="shared" si="39"/>
        <v>560.80828155672589</v>
      </c>
      <c r="BD32" s="19">
        <f t="shared" si="40"/>
        <v>567.84910116269589</v>
      </c>
      <c r="BH32" s="19">
        <v>28</v>
      </c>
      <c r="BI32" s="19">
        <f t="shared" si="41"/>
        <v>16.440581758169213</v>
      </c>
      <c r="BJ32" s="19">
        <f t="shared" si="42"/>
        <v>16.613752267353412</v>
      </c>
      <c r="BK32" s="19">
        <f t="shared" si="43"/>
        <v>16.807509410591013</v>
      </c>
      <c r="BL32" s="19">
        <f t="shared" si="44"/>
        <v>17.026942718557528</v>
      </c>
      <c r="BM32" s="19">
        <f t="shared" si="45"/>
        <v>17.261636705423197</v>
      </c>
      <c r="BQ32" s="19">
        <v>28</v>
      </c>
      <c r="BR32" s="19">
        <f t="shared" si="56"/>
        <v>0.12881163516338426</v>
      </c>
      <c r="BS32" s="19">
        <f t="shared" si="46"/>
        <v>0.13227504534706827</v>
      </c>
      <c r="BT32" s="19">
        <f t="shared" si="47"/>
        <v>0.13615018821182026</v>
      </c>
      <c r="BU32" s="19">
        <f t="shared" si="48"/>
        <v>0.1405388543711506</v>
      </c>
      <c r="BV32" s="19">
        <f t="shared" si="49"/>
        <v>0.14523273410846393</v>
      </c>
      <c r="BY32" s="9">
        <v>30</v>
      </c>
      <c r="CN32" s="5">
        <v>29</v>
      </c>
      <c r="CO32" s="5">
        <f>求节点(J$5:J$13,$H$20:H$28,$CN32)</f>
        <v>39.178410800923373</v>
      </c>
      <c r="CP32" s="5">
        <f>求节点(K$5:K$13,$H$20:I$28,$CN32)</f>
        <v>39.847055214479212</v>
      </c>
      <c r="CQ32" s="5">
        <f>求节点(L$5:L$13,$H$20:J$28,$CN32)</f>
        <v>40.595642057003779</v>
      </c>
      <c r="CR32" s="5">
        <f>求节点(M$5:M$13,$H$20:K$28,$CN32)</f>
        <v>41.442258127354883</v>
      </c>
      <c r="CS32" s="5">
        <f>求节点(N$5:N$13,$H$20:L$28,$CN32)</f>
        <v>42.352869047510218</v>
      </c>
      <c r="CT32" s="5">
        <f>求节点(J$5:J$13,$I$20:I$28,$CN32)</f>
        <v>0</v>
      </c>
      <c r="CU32" s="5">
        <f>求节点(K$5:K$13,$I$20:J$28,$CN32)</f>
        <v>0</v>
      </c>
      <c r="CV32" s="5">
        <f>求节点(L$5:L$13,$I$20:K$28,$CN32)</f>
        <v>0</v>
      </c>
      <c r="CW32" s="5">
        <f>求节点(M$5:M$13,$I$20:L$28,$CN32)</f>
        <v>0</v>
      </c>
      <c r="CX32" s="5">
        <f>求节点(N$5:N$13,$I$20:M$28,$CN32)</f>
        <v>0</v>
      </c>
      <c r="CY32" s="5">
        <f t="shared" si="54"/>
        <v>0.70792992653813536</v>
      </c>
      <c r="CZ32" s="5">
        <f t="shared" si="7"/>
        <v>0.70310369912257875</v>
      </c>
      <c r="DA32" s="5">
        <f t="shared" si="8"/>
        <v>0.69770045298895156</v>
      </c>
      <c r="DB32" s="5">
        <f t="shared" si="9"/>
        <v>0.691589638920454</v>
      </c>
      <c r="DC32" s="5">
        <f t="shared" si="10"/>
        <v>0.68501691461638436</v>
      </c>
    </row>
    <row r="33" spans="1:107" x14ac:dyDescent="0.15">
      <c r="S33" s="19">
        <v>29</v>
      </c>
      <c r="T33" s="19">
        <f t="shared" si="16"/>
        <v>259.51077095028432</v>
      </c>
      <c r="U33" s="19">
        <f t="shared" si="17"/>
        <v>261.62227962467119</v>
      </c>
      <c r="V33" s="19">
        <f t="shared" si="18"/>
        <v>263.98623807474877</v>
      </c>
      <c r="W33" s="19">
        <f t="shared" si="19"/>
        <v>266.65976250743648</v>
      </c>
      <c r="X33" s="19">
        <f t="shared" si="20"/>
        <v>269.53537593950597</v>
      </c>
      <c r="Z33" s="19">
        <v>29</v>
      </c>
      <c r="AA33" s="19">
        <f t="shared" si="21"/>
        <v>259.51077095028432</v>
      </c>
      <c r="AB33" s="19">
        <f t="shared" si="22"/>
        <v>261.62227962467119</v>
      </c>
      <c r="AC33" s="19">
        <f t="shared" si="23"/>
        <v>263.98623807474877</v>
      </c>
      <c r="AD33" s="19">
        <f t="shared" si="24"/>
        <v>266.65976250743648</v>
      </c>
      <c r="AE33" s="19">
        <f t="shared" si="25"/>
        <v>269.53537593950597</v>
      </c>
      <c r="AI33" s="19">
        <v>29</v>
      </c>
      <c r="AJ33" s="19">
        <f t="shared" si="26"/>
        <v>1</v>
      </c>
      <c r="AK33" s="19">
        <f t="shared" si="27"/>
        <v>1.008136497250788</v>
      </c>
      <c r="AL33" s="19">
        <f t="shared" si="28"/>
        <v>1.0172457856299222</v>
      </c>
      <c r="AM33" s="19">
        <f t="shared" si="29"/>
        <v>1.0275479569922041</v>
      </c>
      <c r="AN33" s="19">
        <f t="shared" si="30"/>
        <v>1.0386288590354582</v>
      </c>
      <c r="AP33" s="19">
        <v>29</v>
      </c>
      <c r="AQ33" s="19">
        <f t="shared" si="31"/>
        <v>1</v>
      </c>
      <c r="AR33" s="19">
        <f t="shared" si="32"/>
        <v>1.008136497250788</v>
      </c>
      <c r="AS33" s="19">
        <f t="shared" si="33"/>
        <v>1.0172457856299222</v>
      </c>
      <c r="AT33" s="19">
        <f t="shared" si="34"/>
        <v>1.0275479569922041</v>
      </c>
      <c r="AU33" s="19">
        <f t="shared" si="35"/>
        <v>1.0386288590354582</v>
      </c>
      <c r="AY33" s="19">
        <v>29</v>
      </c>
      <c r="AZ33" s="19">
        <f t="shared" si="36"/>
        <v>548.7769273757109</v>
      </c>
      <c r="BA33" s="19">
        <f t="shared" si="37"/>
        <v>554.05569906167796</v>
      </c>
      <c r="BB33" s="19">
        <f t="shared" si="38"/>
        <v>559.96559518687195</v>
      </c>
      <c r="BC33" s="19">
        <f t="shared" si="39"/>
        <v>566.64940626859118</v>
      </c>
      <c r="BD33" s="19">
        <f t="shared" si="40"/>
        <v>573.83843984876489</v>
      </c>
      <c r="BH33" s="19">
        <v>29</v>
      </c>
      <c r="BI33" s="19">
        <f t="shared" si="41"/>
        <v>16.625897579190362</v>
      </c>
      <c r="BJ33" s="19">
        <f t="shared" si="42"/>
        <v>16.801856635389267</v>
      </c>
      <c r="BK33" s="19">
        <f t="shared" si="43"/>
        <v>16.998853172895732</v>
      </c>
      <c r="BL33" s="19">
        <f t="shared" si="44"/>
        <v>17.221646875619705</v>
      </c>
      <c r="BM33" s="19">
        <f t="shared" si="45"/>
        <v>17.461281328292163</v>
      </c>
      <c r="BQ33" s="19">
        <v>29</v>
      </c>
      <c r="BR33" s="19">
        <f t="shared" si="56"/>
        <v>0.13251795158380725</v>
      </c>
      <c r="BS33" s="19">
        <f t="shared" si="46"/>
        <v>0.13603713270778534</v>
      </c>
      <c r="BT33" s="19">
        <f t="shared" si="47"/>
        <v>0.13997706345791461</v>
      </c>
      <c r="BU33" s="19">
        <f t="shared" si="48"/>
        <v>0.14443293751239414</v>
      </c>
      <c r="BV33" s="19">
        <f t="shared" si="49"/>
        <v>0.14922562656584326</v>
      </c>
      <c r="BY33" s="9">
        <v>31</v>
      </c>
      <c r="CN33" s="5">
        <v>30</v>
      </c>
      <c r="CO33" s="5">
        <f>求节点(J$5:J$13,$H$20:H$28,$CN33)</f>
        <v>39.882610920803742</v>
      </c>
      <c r="CP33" s="5">
        <f>求节点(K$5:K$13,$H$20:I$28,$CN33)</f>
        <v>40.561851813015451</v>
      </c>
      <c r="CQ33" s="5">
        <f>求节点(L$5:L$13,$H$20:J$28,$CN33)</f>
        <v>41.322748353761703</v>
      </c>
      <c r="CR33" s="5">
        <f>求节点(M$5:M$13,$H$20:K$28,$CN33)</f>
        <v>42.182133924191156</v>
      </c>
      <c r="CS33" s="5">
        <f>求节点(N$5:N$13,$H$20:L$28,$CN33)</f>
        <v>43.11151861441229</v>
      </c>
      <c r="CT33" s="5">
        <f>求节点(J$5:J$13,$I$20:I$28,$CN33)</f>
        <v>0</v>
      </c>
      <c r="CU33" s="5">
        <f>求节点(K$5:K$13,$I$20:J$28,$CN33)</f>
        <v>0</v>
      </c>
      <c r="CV33" s="5">
        <f>求节点(L$5:L$13,$I$20:K$28,$CN33)</f>
        <v>0</v>
      </c>
      <c r="CW33" s="5">
        <f>求节点(M$5:M$13,$I$20:L$28,$CN33)</f>
        <v>0</v>
      </c>
      <c r="CX33" s="5">
        <f>求节点(N$5:N$13,$I$20:M$28,$CN33)</f>
        <v>0</v>
      </c>
      <c r="CY33" s="5">
        <f t="shared" si="54"/>
        <v>0.70284706058471924</v>
      </c>
      <c r="CZ33" s="5">
        <f t="shared" si="7"/>
        <v>0.69794434854630405</v>
      </c>
      <c r="DA33" s="5">
        <f t="shared" si="8"/>
        <v>0.69245225189388049</v>
      </c>
      <c r="DB33" s="5">
        <f t="shared" si="9"/>
        <v>0.68624926848976653</v>
      </c>
      <c r="DC33" s="5">
        <f t="shared" si="10"/>
        <v>0.67954103645999386</v>
      </c>
    </row>
    <row r="34" spans="1:107" x14ac:dyDescent="0.15">
      <c r="S34" s="19">
        <v>30</v>
      </c>
      <c r="T34" s="19">
        <f t="shared" si="16"/>
        <v>261.73456080253811</v>
      </c>
      <c r="U34" s="19">
        <f t="shared" si="17"/>
        <v>263.87953204110141</v>
      </c>
      <c r="V34" s="19">
        <f t="shared" si="18"/>
        <v>266.28236322240537</v>
      </c>
      <c r="W34" s="19">
        <f t="shared" si="19"/>
        <v>268.9962123921826</v>
      </c>
      <c r="X34" s="19">
        <f t="shared" si="20"/>
        <v>271.93111141393354</v>
      </c>
      <c r="Z34" s="19">
        <v>30</v>
      </c>
      <c r="AA34" s="19">
        <f t="shared" si="21"/>
        <v>261.73456080253811</v>
      </c>
      <c r="AB34" s="19">
        <f t="shared" si="22"/>
        <v>263.87953204110141</v>
      </c>
      <c r="AC34" s="19">
        <f t="shared" si="23"/>
        <v>266.28236322240537</v>
      </c>
      <c r="AD34" s="19">
        <f t="shared" si="24"/>
        <v>268.9962123921826</v>
      </c>
      <c r="AE34" s="19">
        <f t="shared" si="25"/>
        <v>271.93111141393354</v>
      </c>
      <c r="AI34" s="19">
        <v>30</v>
      </c>
      <c r="AJ34" s="19">
        <f t="shared" si="26"/>
        <v>1</v>
      </c>
      <c r="AK34" s="19">
        <f t="shared" si="27"/>
        <v>1.0081952159164091</v>
      </c>
      <c r="AL34" s="19">
        <f t="shared" si="28"/>
        <v>1.017375628216322</v>
      </c>
      <c r="AM34" s="19">
        <f t="shared" si="29"/>
        <v>1.0277443359691536</v>
      </c>
      <c r="AN34" s="19">
        <f t="shared" si="30"/>
        <v>1.0389576010907022</v>
      </c>
      <c r="AP34" s="19">
        <v>30</v>
      </c>
      <c r="AQ34" s="19">
        <f t="shared" si="31"/>
        <v>1</v>
      </c>
      <c r="AR34" s="19">
        <f t="shared" si="32"/>
        <v>1.0081952159164091</v>
      </c>
      <c r="AS34" s="19">
        <f t="shared" si="33"/>
        <v>1.017375628216322</v>
      </c>
      <c r="AT34" s="19">
        <f t="shared" si="34"/>
        <v>1.0277443359691536</v>
      </c>
      <c r="AU34" s="19">
        <f t="shared" si="35"/>
        <v>1.0389576010907022</v>
      </c>
      <c r="AY34" s="19">
        <v>30</v>
      </c>
      <c r="AZ34" s="19">
        <f t="shared" si="36"/>
        <v>554.33640200634534</v>
      </c>
      <c r="BA34" s="19">
        <f t="shared" si="37"/>
        <v>559.69883010275362</v>
      </c>
      <c r="BB34" s="19">
        <f t="shared" si="38"/>
        <v>565.70590805601341</v>
      </c>
      <c r="BC34" s="19">
        <f t="shared" si="39"/>
        <v>572.49053098045647</v>
      </c>
      <c r="BD34" s="19">
        <f t="shared" si="40"/>
        <v>579.8277785348339</v>
      </c>
      <c r="BH34" s="19">
        <v>30</v>
      </c>
      <c r="BI34" s="19">
        <f t="shared" si="41"/>
        <v>16.811213400211511</v>
      </c>
      <c r="BJ34" s="19">
        <f t="shared" si="42"/>
        <v>16.989961003425119</v>
      </c>
      <c r="BK34" s="19">
        <f t="shared" si="43"/>
        <v>17.190196935200447</v>
      </c>
      <c r="BL34" s="19">
        <f t="shared" si="44"/>
        <v>17.416351032681884</v>
      </c>
      <c r="BM34" s="19">
        <f t="shared" si="45"/>
        <v>17.660925951161129</v>
      </c>
      <c r="BQ34" s="19">
        <v>30</v>
      </c>
      <c r="BR34" s="19">
        <f t="shared" si="56"/>
        <v>0.13622426800423024</v>
      </c>
      <c r="BS34" s="19">
        <f t="shared" si="46"/>
        <v>0.1397992200685024</v>
      </c>
      <c r="BT34" s="19">
        <f t="shared" si="47"/>
        <v>0.14380393870400898</v>
      </c>
      <c r="BU34" s="19">
        <f t="shared" si="48"/>
        <v>0.14832702065363768</v>
      </c>
      <c r="BV34" s="19">
        <f t="shared" si="49"/>
        <v>0.15321851902322259</v>
      </c>
      <c r="BY34" s="9">
        <v>32</v>
      </c>
      <c r="CN34" s="5">
        <v>31</v>
      </c>
      <c r="CO34" s="5">
        <f>求节点(J$5:J$13,$H$20:H$28,$CN34)</f>
        <v>40.586811040684111</v>
      </c>
      <c r="CP34" s="5">
        <f>求节点(K$5:K$13,$H$20:I$28,$CN34)</f>
        <v>41.27664841155169</v>
      </c>
      <c r="CQ34" s="5">
        <f>求节点(L$5:L$13,$H$20:J$28,$CN34)</f>
        <v>42.049854650519634</v>
      </c>
      <c r="CR34" s="5">
        <f>求节点(M$5:M$13,$H$20:K$28,$CN34)</f>
        <v>42.922009721027429</v>
      </c>
      <c r="CS34" s="5">
        <f>求节点(N$5:N$13,$H$20:L$28,$CN34)</f>
        <v>43.870168181314355</v>
      </c>
      <c r="CT34" s="5">
        <f>求节点(J$5:J$13,$I$20:I$28,$CN34)</f>
        <v>0</v>
      </c>
      <c r="CU34" s="5">
        <f>求节点(K$5:K$13,$I$20:J$28,$CN34)</f>
        <v>0</v>
      </c>
      <c r="CV34" s="5">
        <f>求节点(L$5:L$13,$I$20:K$28,$CN34)</f>
        <v>0</v>
      </c>
      <c r="CW34" s="5">
        <f>求节点(M$5:M$13,$I$20:L$28,$CN34)</f>
        <v>0</v>
      </c>
      <c r="CX34" s="5">
        <f>求节点(N$5:N$13,$I$20:M$28,$CN34)</f>
        <v>0</v>
      </c>
      <c r="CY34" s="5">
        <f t="shared" si="54"/>
        <v>0.69776419463130313</v>
      </c>
      <c r="CZ34" s="5">
        <f t="shared" si="7"/>
        <v>0.69278499797002924</v>
      </c>
      <c r="DA34" s="5">
        <f t="shared" si="8"/>
        <v>0.68720405079880931</v>
      </c>
      <c r="DB34" s="5">
        <f t="shared" si="9"/>
        <v>0.68090889805907895</v>
      </c>
      <c r="DC34" s="5">
        <f t="shared" si="10"/>
        <v>0.67406515830360347</v>
      </c>
    </row>
    <row r="35" spans="1:107" x14ac:dyDescent="0.15">
      <c r="S35" s="19">
        <v>31</v>
      </c>
      <c r="T35" s="19">
        <f t="shared" si="16"/>
        <v>263.9583506547919</v>
      </c>
      <c r="U35" s="19">
        <f t="shared" si="17"/>
        <v>266.13678445753169</v>
      </c>
      <c r="V35" s="19">
        <f t="shared" si="18"/>
        <v>268.57848837006202</v>
      </c>
      <c r="W35" s="19">
        <f t="shared" si="19"/>
        <v>271.33266227692872</v>
      </c>
      <c r="X35" s="19">
        <f t="shared" si="20"/>
        <v>274.32684688836116</v>
      </c>
      <c r="Z35" s="19">
        <v>31</v>
      </c>
      <c r="AA35" s="19">
        <f t="shared" si="21"/>
        <v>263.9583506547919</v>
      </c>
      <c r="AB35" s="19">
        <f t="shared" si="22"/>
        <v>266.13678445753169</v>
      </c>
      <c r="AC35" s="19">
        <f t="shared" si="23"/>
        <v>268.57848837006202</v>
      </c>
      <c r="AD35" s="19">
        <f t="shared" si="24"/>
        <v>271.33266227692872</v>
      </c>
      <c r="AE35" s="19">
        <f t="shared" si="25"/>
        <v>274.32684688836116</v>
      </c>
      <c r="AI35" s="19">
        <v>31</v>
      </c>
      <c r="AJ35" s="19">
        <f t="shared" si="26"/>
        <v>1</v>
      </c>
      <c r="AK35" s="19">
        <f t="shared" si="27"/>
        <v>1.0082529451988764</v>
      </c>
      <c r="AL35" s="19">
        <f t="shared" si="28"/>
        <v>1.0175032830134341</v>
      </c>
      <c r="AM35" s="19">
        <f t="shared" si="29"/>
        <v>1.0279374060485058</v>
      </c>
      <c r="AN35" s="19">
        <f t="shared" si="30"/>
        <v>1.0392808039899042</v>
      </c>
      <c r="AP35" s="19">
        <v>31</v>
      </c>
      <c r="AQ35" s="19">
        <f t="shared" si="31"/>
        <v>1</v>
      </c>
      <c r="AR35" s="19">
        <f t="shared" si="32"/>
        <v>1.0082529451988764</v>
      </c>
      <c r="AS35" s="19">
        <f t="shared" si="33"/>
        <v>1.0175032830134341</v>
      </c>
      <c r="AT35" s="19">
        <f t="shared" si="34"/>
        <v>1.0279374060485058</v>
      </c>
      <c r="AU35" s="19">
        <f t="shared" si="35"/>
        <v>1.0392808039899042</v>
      </c>
      <c r="AY35" s="19">
        <v>31</v>
      </c>
      <c r="AZ35" s="19">
        <f t="shared" si="36"/>
        <v>559.89587663697978</v>
      </c>
      <c r="BA35" s="19">
        <f t="shared" si="37"/>
        <v>565.34196114382917</v>
      </c>
      <c r="BB35" s="19">
        <f t="shared" si="38"/>
        <v>571.44622092515499</v>
      </c>
      <c r="BC35" s="19">
        <f t="shared" si="39"/>
        <v>578.33165569232187</v>
      </c>
      <c r="BD35" s="19">
        <f t="shared" si="40"/>
        <v>585.81711722090279</v>
      </c>
      <c r="BH35" s="19">
        <v>31</v>
      </c>
      <c r="BI35" s="19">
        <f t="shared" si="41"/>
        <v>16.99652922123266</v>
      </c>
      <c r="BJ35" s="19">
        <f t="shared" si="42"/>
        <v>17.178065371460974</v>
      </c>
      <c r="BK35" s="19">
        <f t="shared" si="43"/>
        <v>17.381540697505166</v>
      </c>
      <c r="BL35" s="19">
        <f t="shared" si="44"/>
        <v>17.611055189744061</v>
      </c>
      <c r="BM35" s="19">
        <f t="shared" si="45"/>
        <v>17.860570574030096</v>
      </c>
      <c r="BQ35" s="19">
        <v>31</v>
      </c>
      <c r="BR35" s="19">
        <f t="shared" si="56"/>
        <v>0.13993058442465323</v>
      </c>
      <c r="BS35" s="19">
        <f t="shared" si="46"/>
        <v>0.14356130742921946</v>
      </c>
      <c r="BT35" s="19">
        <f t="shared" si="47"/>
        <v>0.14763081395010333</v>
      </c>
      <c r="BU35" s="19">
        <f t="shared" si="48"/>
        <v>0.15222110379488124</v>
      </c>
      <c r="BV35" s="19">
        <f t="shared" si="49"/>
        <v>0.15721141148060189</v>
      </c>
      <c r="BY35" s="9">
        <v>33</v>
      </c>
      <c r="CN35" s="5">
        <v>32</v>
      </c>
      <c r="CO35" s="5">
        <f>求节点(J$5:J$13,$H$20:H$28,$CN35)</f>
        <v>41.29101116056448</v>
      </c>
      <c r="CP35" s="5">
        <f>求节点(K$5:K$13,$H$20:I$28,$CN35)</f>
        <v>41.991445010087936</v>
      </c>
      <c r="CQ35" s="5">
        <f>求节点(L$5:L$13,$H$20:J$28,$CN35)</f>
        <v>42.776960947277558</v>
      </c>
      <c r="CR35" s="5">
        <f>求节点(M$5:M$13,$H$20:K$28,$CN35)</f>
        <v>43.661885517863702</v>
      </c>
      <c r="CS35" s="5">
        <f>求节点(N$5:N$13,$H$20:L$28,$CN35)</f>
        <v>44.628817748216427</v>
      </c>
      <c r="CT35" s="5">
        <f>求节点(J$5:J$13,$I$20:I$28,$CN35)</f>
        <v>0</v>
      </c>
      <c r="CU35" s="5">
        <f>求节点(K$5:K$13,$I$20:J$28,$CN35)</f>
        <v>0</v>
      </c>
      <c r="CV35" s="5">
        <f>求节点(L$5:L$13,$I$20:K$28,$CN35)</f>
        <v>0</v>
      </c>
      <c r="CW35" s="5">
        <f>求节点(M$5:M$13,$I$20:L$28,$CN35)</f>
        <v>0</v>
      </c>
      <c r="CX35" s="5">
        <f>求节点(N$5:N$13,$I$20:M$28,$CN35)</f>
        <v>0</v>
      </c>
      <c r="CY35" s="5">
        <f t="shared" si="54"/>
        <v>0.69268132867788701</v>
      </c>
      <c r="CZ35" s="5">
        <f t="shared" si="7"/>
        <v>0.68762564739375454</v>
      </c>
      <c r="DA35" s="5">
        <f t="shared" si="8"/>
        <v>0.68195584970373824</v>
      </c>
      <c r="DB35" s="5">
        <f t="shared" si="9"/>
        <v>0.67556852762839148</v>
      </c>
      <c r="DC35" s="5">
        <f t="shared" si="10"/>
        <v>0.66858928014721308</v>
      </c>
    </row>
    <row r="36" spans="1:107" x14ac:dyDescent="0.15">
      <c r="S36" s="19">
        <v>32</v>
      </c>
      <c r="T36" s="19">
        <f t="shared" si="16"/>
        <v>266.18214050704569</v>
      </c>
      <c r="U36" s="19">
        <f t="shared" si="17"/>
        <v>268.39403687396191</v>
      </c>
      <c r="V36" s="19">
        <f t="shared" si="18"/>
        <v>270.87461351771861</v>
      </c>
      <c r="W36" s="19">
        <f t="shared" si="19"/>
        <v>273.66911216167489</v>
      </c>
      <c r="X36" s="19">
        <f t="shared" si="20"/>
        <v>276.72258236278873</v>
      </c>
      <c r="Z36" s="19">
        <v>32</v>
      </c>
      <c r="AA36" s="19">
        <f t="shared" si="21"/>
        <v>266.18214050704569</v>
      </c>
      <c r="AB36" s="19">
        <f t="shared" si="22"/>
        <v>268.39403687396191</v>
      </c>
      <c r="AC36" s="19">
        <f t="shared" si="23"/>
        <v>270.87461351771861</v>
      </c>
      <c r="AD36" s="19">
        <f t="shared" si="24"/>
        <v>273.66911216167489</v>
      </c>
      <c r="AE36" s="19">
        <f t="shared" si="25"/>
        <v>276.72258236278873</v>
      </c>
      <c r="AI36" s="19">
        <v>32</v>
      </c>
      <c r="AJ36" s="19">
        <f t="shared" si="26"/>
        <v>1</v>
      </c>
      <c r="AK36" s="19">
        <f t="shared" si="27"/>
        <v>1.0083097098952725</v>
      </c>
      <c r="AL36" s="19">
        <f t="shared" si="28"/>
        <v>1.0176288048542037</v>
      </c>
      <c r="AM36" s="19">
        <f t="shared" si="29"/>
        <v>1.0281272501617404</v>
      </c>
      <c r="AN36" s="19">
        <f t="shared" si="30"/>
        <v>1.0395986065619005</v>
      </c>
      <c r="AP36" s="19">
        <v>32</v>
      </c>
      <c r="AQ36" s="19">
        <f t="shared" si="31"/>
        <v>1</v>
      </c>
      <c r="AR36" s="19">
        <f t="shared" si="32"/>
        <v>1.0083097098952725</v>
      </c>
      <c r="AS36" s="19">
        <f t="shared" si="33"/>
        <v>1.0176288048542037</v>
      </c>
      <c r="AT36" s="19">
        <f t="shared" si="34"/>
        <v>1.0281272501617404</v>
      </c>
      <c r="AU36" s="19">
        <f t="shared" si="35"/>
        <v>1.0395986065619005</v>
      </c>
      <c r="AY36" s="19">
        <v>32</v>
      </c>
      <c r="AZ36" s="19">
        <f t="shared" si="36"/>
        <v>565.45535126761433</v>
      </c>
      <c r="BA36" s="19">
        <f t="shared" si="37"/>
        <v>570.98509218490472</v>
      </c>
      <c r="BB36" s="19">
        <f t="shared" si="38"/>
        <v>577.18653379429657</v>
      </c>
      <c r="BC36" s="19">
        <f t="shared" si="39"/>
        <v>584.17278040418717</v>
      </c>
      <c r="BD36" s="19">
        <f t="shared" si="40"/>
        <v>591.80645590697179</v>
      </c>
      <c r="BH36" s="19">
        <v>32</v>
      </c>
      <c r="BI36" s="19">
        <f t="shared" si="41"/>
        <v>17.181845042253808</v>
      </c>
      <c r="BJ36" s="19">
        <f t="shared" si="42"/>
        <v>17.366169739496826</v>
      </c>
      <c r="BK36" s="19">
        <f t="shared" si="43"/>
        <v>17.572884459809885</v>
      </c>
      <c r="BL36" s="19">
        <f t="shared" si="44"/>
        <v>17.805759346806237</v>
      </c>
      <c r="BM36" s="19">
        <f t="shared" si="45"/>
        <v>18.060215196899058</v>
      </c>
      <c r="BQ36" s="19">
        <v>32</v>
      </c>
      <c r="BR36" s="19">
        <f t="shared" si="56"/>
        <v>0.14363690084507619</v>
      </c>
      <c r="BS36" s="19">
        <f t="shared" si="46"/>
        <v>0.1473233947899365</v>
      </c>
      <c r="BT36" s="19">
        <f t="shared" si="47"/>
        <v>0.15145768919619768</v>
      </c>
      <c r="BU36" s="19">
        <f t="shared" si="48"/>
        <v>0.15611518693612478</v>
      </c>
      <c r="BV36" s="19">
        <f t="shared" si="49"/>
        <v>0.16120430393798121</v>
      </c>
      <c r="BY36" s="9">
        <v>34</v>
      </c>
      <c r="CN36" s="5">
        <v>33</v>
      </c>
      <c r="CO36" s="5">
        <f>求节点(J$5:J$13,$H$20:H$28,$CN36)</f>
        <v>41.995211280444842</v>
      </c>
      <c r="CP36" s="5">
        <f>求节点(K$5:K$13,$H$20:I$28,$CN36)</f>
        <v>42.706241608624183</v>
      </c>
      <c r="CQ36" s="5">
        <f>求节点(L$5:L$13,$H$20:J$28,$CN36)</f>
        <v>43.504067244035483</v>
      </c>
      <c r="CR36" s="5">
        <f>求节点(M$5:M$13,$H$20:K$28,$CN36)</f>
        <v>44.401761314699975</v>
      </c>
      <c r="CS36" s="5">
        <f>求节点(N$5:N$13,$H$20:L$28,$CN36)</f>
        <v>45.387467315118499</v>
      </c>
      <c r="CT36" s="5">
        <f>求节点(J$5:J$13,$I$20:I$28,$CN36)</f>
        <v>0</v>
      </c>
      <c r="CU36" s="5">
        <f>求节点(K$5:K$13,$I$20:J$28,$CN36)</f>
        <v>0</v>
      </c>
      <c r="CV36" s="5">
        <f>求节点(L$5:L$13,$I$20:K$28,$CN36)</f>
        <v>0</v>
      </c>
      <c r="CW36" s="5">
        <f>求节点(M$5:M$13,$I$20:L$28,$CN36)</f>
        <v>0</v>
      </c>
      <c r="CX36" s="5">
        <f>求节点(N$5:N$13,$I$20:M$28,$CN36)</f>
        <v>0</v>
      </c>
      <c r="CY36" s="5">
        <f t="shared" si="54"/>
        <v>0.68759846272447078</v>
      </c>
      <c r="CZ36" s="5">
        <f t="shared" si="7"/>
        <v>0.68246629681747972</v>
      </c>
      <c r="DA36" s="5">
        <f t="shared" si="8"/>
        <v>0.67670764860866706</v>
      </c>
      <c r="DB36" s="5">
        <f t="shared" si="9"/>
        <v>0.6702281571977039</v>
      </c>
      <c r="DC36" s="5">
        <f t="shared" si="10"/>
        <v>0.66311340199082258</v>
      </c>
    </row>
    <row r="37" spans="1:107" x14ac:dyDescent="0.15">
      <c r="C37" s="43" t="s">
        <v>216</v>
      </c>
      <c r="S37" s="19">
        <v>33</v>
      </c>
      <c r="T37" s="19">
        <f t="shared" si="16"/>
        <v>268.40593035929953</v>
      </c>
      <c r="U37" s="19">
        <f t="shared" si="17"/>
        <v>270.65128929039213</v>
      </c>
      <c r="V37" s="19">
        <f t="shared" si="18"/>
        <v>273.17073866537521</v>
      </c>
      <c r="W37" s="19">
        <f t="shared" si="19"/>
        <v>276.00556204642101</v>
      </c>
      <c r="X37" s="19">
        <f t="shared" si="20"/>
        <v>279.1183178372163</v>
      </c>
      <c r="Z37" s="19">
        <v>33</v>
      </c>
      <c r="AA37" s="19">
        <f t="shared" si="21"/>
        <v>268.40593035929953</v>
      </c>
      <c r="AB37" s="19">
        <f t="shared" si="22"/>
        <v>270.65128929039213</v>
      </c>
      <c r="AC37" s="19">
        <f t="shared" si="23"/>
        <v>273.17073866537521</v>
      </c>
      <c r="AD37" s="19">
        <f t="shared" si="24"/>
        <v>276.00556204642101</v>
      </c>
      <c r="AE37" s="19">
        <f t="shared" si="25"/>
        <v>279.1183178372163</v>
      </c>
      <c r="AI37" s="19">
        <v>33</v>
      </c>
      <c r="AJ37" s="19">
        <f t="shared" si="26"/>
        <v>1</v>
      </c>
      <c r="AK37" s="19">
        <f t="shared" si="27"/>
        <v>1.0083655339808881</v>
      </c>
      <c r="AL37" s="19">
        <f t="shared" si="28"/>
        <v>1.0177522467543743</v>
      </c>
      <c r="AM37" s="19">
        <f t="shared" si="29"/>
        <v>1.028313948491929</v>
      </c>
      <c r="AN37" s="19">
        <f t="shared" si="30"/>
        <v>1.0399111430346442</v>
      </c>
      <c r="AP37" s="19">
        <v>33</v>
      </c>
      <c r="AQ37" s="19">
        <f t="shared" si="31"/>
        <v>1</v>
      </c>
      <c r="AR37" s="19">
        <f t="shared" si="32"/>
        <v>1.0083655339808881</v>
      </c>
      <c r="AS37" s="19">
        <f t="shared" si="33"/>
        <v>1.0177522467543743</v>
      </c>
      <c r="AT37" s="19">
        <f t="shared" si="34"/>
        <v>1.028313948491929</v>
      </c>
      <c r="AU37" s="19">
        <f t="shared" si="35"/>
        <v>1.0399111430346442</v>
      </c>
      <c r="AY37" s="19">
        <v>33</v>
      </c>
      <c r="AZ37" s="19">
        <f t="shared" si="36"/>
        <v>571.01482589824877</v>
      </c>
      <c r="BA37" s="19">
        <f t="shared" si="37"/>
        <v>576.62822322598038</v>
      </c>
      <c r="BB37" s="19">
        <f t="shared" si="38"/>
        <v>582.92684666343803</v>
      </c>
      <c r="BC37" s="19">
        <f t="shared" si="39"/>
        <v>590.01390511605246</v>
      </c>
      <c r="BD37" s="19">
        <f t="shared" si="40"/>
        <v>597.7957945930408</v>
      </c>
      <c r="BH37" s="19">
        <v>33</v>
      </c>
      <c r="BI37" s="19">
        <f t="shared" si="41"/>
        <v>17.367160863274957</v>
      </c>
      <c r="BJ37" s="19">
        <f t="shared" si="42"/>
        <v>17.554274107532677</v>
      </c>
      <c r="BK37" s="19">
        <f t="shared" si="43"/>
        <v>17.764228222114603</v>
      </c>
      <c r="BL37" s="19">
        <f t="shared" si="44"/>
        <v>18.000463503868417</v>
      </c>
      <c r="BM37" s="19">
        <f t="shared" si="45"/>
        <v>18.259859819768025</v>
      </c>
      <c r="BQ37" s="19">
        <v>33</v>
      </c>
      <c r="BR37" s="19">
        <f t="shared" si="56"/>
        <v>0.14734321726549918</v>
      </c>
      <c r="BS37" s="19">
        <f t="shared" si="46"/>
        <v>0.15108548215065359</v>
      </c>
      <c r="BT37" s="19">
        <f t="shared" si="47"/>
        <v>0.15528456444229205</v>
      </c>
      <c r="BU37" s="19">
        <f t="shared" si="48"/>
        <v>0.16000927007736832</v>
      </c>
      <c r="BV37" s="19">
        <f t="shared" si="49"/>
        <v>0.16519719639536051</v>
      </c>
      <c r="BY37" s="9">
        <v>35</v>
      </c>
      <c r="CN37" s="5">
        <v>34</v>
      </c>
      <c r="CO37" s="5">
        <f>求节点(J$5:J$13,$H$20:H$28,$CN37)</f>
        <v>42.699411400325211</v>
      </c>
      <c r="CP37" s="5">
        <f>求节点(K$5:K$13,$H$20:I$28,$CN37)</f>
        <v>43.421038207160422</v>
      </c>
      <c r="CQ37" s="5">
        <f>求节点(L$5:L$13,$H$20:J$28,$CN37)</f>
        <v>44.231173540793414</v>
      </c>
      <c r="CR37" s="5">
        <f>求节点(M$5:M$13,$H$20:K$28,$CN37)</f>
        <v>45.141637111536255</v>
      </c>
      <c r="CS37" s="5">
        <f>求节点(N$5:N$13,$H$20:L$28,$CN37)</f>
        <v>46.146116882020564</v>
      </c>
      <c r="CT37" s="5">
        <f>求节点(J$5:J$13,$I$20:I$28,$CN37)</f>
        <v>0</v>
      </c>
      <c r="CU37" s="5">
        <f>求节点(K$5:K$13,$I$20:J$28,$CN37)</f>
        <v>0</v>
      </c>
      <c r="CV37" s="5">
        <f>求节点(L$5:L$13,$I$20:K$28,$CN37)</f>
        <v>0</v>
      </c>
      <c r="CW37" s="5">
        <f>求节点(M$5:M$13,$I$20:L$28,$CN37)</f>
        <v>0</v>
      </c>
      <c r="CX37" s="5">
        <f>求节点(N$5:N$13,$I$20:M$28,$CN37)</f>
        <v>0</v>
      </c>
      <c r="CY37" s="5">
        <f t="shared" si="54"/>
        <v>0.68251559677105467</v>
      </c>
      <c r="CZ37" s="5">
        <f t="shared" si="7"/>
        <v>0.67730694624120502</v>
      </c>
      <c r="DA37" s="5">
        <f t="shared" si="8"/>
        <v>0.67145944751359599</v>
      </c>
      <c r="DB37" s="5">
        <f t="shared" si="9"/>
        <v>0.66488778676701643</v>
      </c>
      <c r="DC37" s="5">
        <f t="shared" si="10"/>
        <v>0.65763752383443219</v>
      </c>
    </row>
    <row r="38" spans="1:107" x14ac:dyDescent="0.15">
      <c r="A38" s="44"/>
      <c r="B38" s="74"/>
      <c r="C38" s="99" t="s">
        <v>205</v>
      </c>
      <c r="D38" s="101"/>
      <c r="E38" s="99" t="s">
        <v>398</v>
      </c>
      <c r="F38" s="100"/>
      <c r="G38" s="100"/>
      <c r="H38" s="100"/>
      <c r="I38" s="101"/>
      <c r="J38" s="99" t="s">
        <v>215</v>
      </c>
      <c r="K38" s="100"/>
      <c r="L38" s="100"/>
      <c r="M38" s="100"/>
      <c r="N38" s="101"/>
      <c r="S38" s="19">
        <v>34</v>
      </c>
      <c r="T38" s="19">
        <f t="shared" si="16"/>
        <v>270.62972021155332</v>
      </c>
      <c r="U38" s="19">
        <f t="shared" si="17"/>
        <v>272.9085417068224</v>
      </c>
      <c r="V38" s="19">
        <f t="shared" si="18"/>
        <v>275.46686381303181</v>
      </c>
      <c r="W38" s="19">
        <f t="shared" si="19"/>
        <v>278.34201193116712</v>
      </c>
      <c r="X38" s="19">
        <f t="shared" si="20"/>
        <v>281.51405331164392</v>
      </c>
      <c r="Z38" s="19">
        <v>34</v>
      </c>
      <c r="AA38" s="19">
        <f t="shared" si="21"/>
        <v>270.62972021155332</v>
      </c>
      <c r="AB38" s="19">
        <f t="shared" si="22"/>
        <v>272.9085417068224</v>
      </c>
      <c r="AC38" s="19">
        <f t="shared" si="23"/>
        <v>275.46686381303181</v>
      </c>
      <c r="AD38" s="19">
        <f t="shared" si="24"/>
        <v>278.34201193116712</v>
      </c>
      <c r="AE38" s="19">
        <f t="shared" si="25"/>
        <v>281.51405331164392</v>
      </c>
      <c r="AI38" s="19">
        <v>34</v>
      </c>
      <c r="AJ38" s="19">
        <f t="shared" si="26"/>
        <v>1</v>
      </c>
      <c r="AK38" s="19">
        <f t="shared" si="27"/>
        <v>1.0084204406429853</v>
      </c>
      <c r="AL38" s="19">
        <f t="shared" si="28"/>
        <v>1.0178736599871487</v>
      </c>
      <c r="AM38" s="19">
        <f t="shared" si="29"/>
        <v>1.0284975785866572</v>
      </c>
      <c r="AN38" s="19">
        <f t="shared" si="30"/>
        <v>1.0402185432242337</v>
      </c>
      <c r="AP38" s="19">
        <v>34</v>
      </c>
      <c r="AQ38" s="19">
        <f t="shared" si="31"/>
        <v>1</v>
      </c>
      <c r="AR38" s="19">
        <f t="shared" si="32"/>
        <v>1.0084204406429853</v>
      </c>
      <c r="AS38" s="19">
        <f t="shared" si="33"/>
        <v>1.0178736599871487</v>
      </c>
      <c r="AT38" s="19">
        <f t="shared" si="34"/>
        <v>1.0284975785866572</v>
      </c>
      <c r="AU38" s="19">
        <f t="shared" si="35"/>
        <v>1.0402185432242337</v>
      </c>
      <c r="AY38" s="19">
        <v>34</v>
      </c>
      <c r="AZ38" s="19">
        <f t="shared" si="36"/>
        <v>576.57430052888321</v>
      </c>
      <c r="BA38" s="19">
        <f t="shared" si="37"/>
        <v>582.27135426705593</v>
      </c>
      <c r="BB38" s="19">
        <f t="shared" si="38"/>
        <v>588.6671595325796</v>
      </c>
      <c r="BC38" s="19">
        <f t="shared" si="39"/>
        <v>595.85502982791775</v>
      </c>
      <c r="BD38" s="19">
        <f t="shared" si="40"/>
        <v>603.7851332791098</v>
      </c>
      <c r="BH38" s="19">
        <v>34</v>
      </c>
      <c r="BI38" s="19">
        <f t="shared" si="41"/>
        <v>17.55247668429611</v>
      </c>
      <c r="BJ38" s="19">
        <f t="shared" si="42"/>
        <v>17.742378475568533</v>
      </c>
      <c r="BK38" s="19">
        <f t="shared" si="43"/>
        <v>17.955571984419318</v>
      </c>
      <c r="BL38" s="19">
        <f t="shared" si="44"/>
        <v>18.195167660930593</v>
      </c>
      <c r="BM38" s="19">
        <f t="shared" si="45"/>
        <v>18.459504442636991</v>
      </c>
      <c r="BQ38" s="19">
        <v>34</v>
      </c>
      <c r="BR38" s="19">
        <f t="shared" si="56"/>
        <v>0.15104953368592217</v>
      </c>
      <c r="BS38" s="19">
        <f t="shared" si="46"/>
        <v>0.15484756951137063</v>
      </c>
      <c r="BT38" s="19">
        <f t="shared" si="47"/>
        <v>0.1591114396883864</v>
      </c>
      <c r="BU38" s="19">
        <f t="shared" si="48"/>
        <v>0.16390335321861185</v>
      </c>
      <c r="BV38" s="19">
        <f t="shared" si="49"/>
        <v>0.16919008885273984</v>
      </c>
      <c r="BY38" s="9">
        <v>36</v>
      </c>
      <c r="CN38" s="5">
        <v>35</v>
      </c>
      <c r="CO38" s="5">
        <f>求节点(J$5:J$13,$H$20:H$28,$CN38)</f>
        <v>43.40361152020558</v>
      </c>
      <c r="CP38" s="5">
        <f>求节点(K$5:K$13,$H$20:I$28,$CN38)</f>
        <v>44.135834805696661</v>
      </c>
      <c r="CQ38" s="5">
        <f>求节点(L$5:L$13,$H$20:J$28,$CN38)</f>
        <v>44.958279837551345</v>
      </c>
      <c r="CR38" s="5">
        <f>求节点(M$5:M$13,$H$20:K$28,$CN38)</f>
        <v>45.881512908372528</v>
      </c>
      <c r="CS38" s="5">
        <f>求节点(N$5:N$13,$H$20:L$28,$CN38)</f>
        <v>46.904766448922636</v>
      </c>
      <c r="CT38" s="5">
        <f>求节点(J$5:J$13,$I$20:I$28,$CN38)</f>
        <v>0</v>
      </c>
      <c r="CU38" s="5">
        <f>求节点(K$5:K$13,$I$20:J$28,$CN38)</f>
        <v>0</v>
      </c>
      <c r="CV38" s="5">
        <f>求节点(L$5:L$13,$I$20:K$28,$CN38)</f>
        <v>0</v>
      </c>
      <c r="CW38" s="5">
        <f>求节点(M$5:M$13,$I$20:L$28,$CN38)</f>
        <v>0</v>
      </c>
      <c r="CX38" s="5">
        <f>求节点(N$5:N$13,$I$20:M$28,$CN38)</f>
        <v>0</v>
      </c>
      <c r="CY38" s="5">
        <f t="shared" si="54"/>
        <v>0.67743273081763855</v>
      </c>
      <c r="CZ38" s="5">
        <f t="shared" si="7"/>
        <v>0.67214759566493021</v>
      </c>
      <c r="DA38" s="5">
        <f t="shared" si="8"/>
        <v>0.66621124641852481</v>
      </c>
      <c r="DB38" s="5">
        <f t="shared" si="9"/>
        <v>0.65954741633632885</v>
      </c>
      <c r="DC38" s="5">
        <f t="shared" si="10"/>
        <v>0.65216164567804169</v>
      </c>
    </row>
    <row r="39" spans="1:107" x14ac:dyDescent="0.15">
      <c r="B39" s="75"/>
      <c r="C39" s="76" t="s">
        <v>207</v>
      </c>
      <c r="D39" s="76" t="s">
        <v>214</v>
      </c>
      <c r="E39" s="76" t="s">
        <v>25</v>
      </c>
      <c r="F39" s="76" t="s">
        <v>3</v>
      </c>
      <c r="G39" s="76" t="s">
        <v>1</v>
      </c>
      <c r="H39" s="76" t="s">
        <v>4</v>
      </c>
      <c r="I39" s="76" t="s">
        <v>2</v>
      </c>
      <c r="J39" s="76" t="s">
        <v>25</v>
      </c>
      <c r="K39" s="76" t="s">
        <v>3</v>
      </c>
      <c r="L39" s="76" t="s">
        <v>1</v>
      </c>
      <c r="M39" s="76" t="s">
        <v>4</v>
      </c>
      <c r="N39" s="76" t="s">
        <v>2</v>
      </c>
      <c r="S39" s="19">
        <v>35</v>
      </c>
      <c r="T39" s="19">
        <f t="shared" si="16"/>
        <v>272.85351006380711</v>
      </c>
      <c r="U39" s="19">
        <f t="shared" si="17"/>
        <v>275.16579412325262</v>
      </c>
      <c r="V39" s="19">
        <f t="shared" si="18"/>
        <v>277.76298896068846</v>
      </c>
      <c r="W39" s="19">
        <f t="shared" si="19"/>
        <v>280.67846181591324</v>
      </c>
      <c r="X39" s="19">
        <f t="shared" si="20"/>
        <v>283.90978878607149</v>
      </c>
      <c r="Z39" s="19">
        <v>35</v>
      </c>
      <c r="AA39" s="19">
        <f t="shared" si="21"/>
        <v>272.85351006380711</v>
      </c>
      <c r="AB39" s="19">
        <f t="shared" si="22"/>
        <v>275.16579412325262</v>
      </c>
      <c r="AC39" s="19">
        <f t="shared" si="23"/>
        <v>277.76298896068846</v>
      </c>
      <c r="AD39" s="19">
        <f t="shared" si="24"/>
        <v>280.67846181591324</v>
      </c>
      <c r="AE39" s="19">
        <f t="shared" si="25"/>
        <v>283.90978878607149</v>
      </c>
      <c r="AI39" s="19">
        <v>35</v>
      </c>
      <c r="AJ39" s="19">
        <f t="shared" si="26"/>
        <v>1</v>
      </c>
      <c r="AK39" s="19">
        <f t="shared" si="27"/>
        <v>1.0084744523129088</v>
      </c>
      <c r="AL39" s="19">
        <f t="shared" si="28"/>
        <v>1.0179930941541975</v>
      </c>
      <c r="AM39" s="19">
        <f t="shared" si="29"/>
        <v>1.0286782154654204</v>
      </c>
      <c r="AN39" s="19">
        <f t="shared" si="30"/>
        <v>1.0405209327146969</v>
      </c>
      <c r="AP39" s="19">
        <v>35</v>
      </c>
      <c r="AQ39" s="19">
        <f t="shared" si="31"/>
        <v>1</v>
      </c>
      <c r="AR39" s="19">
        <f t="shared" si="32"/>
        <v>1.0084744523129088</v>
      </c>
      <c r="AS39" s="19">
        <f t="shared" si="33"/>
        <v>1.0179930941541975</v>
      </c>
      <c r="AT39" s="19">
        <f t="shared" si="34"/>
        <v>1.0286782154654204</v>
      </c>
      <c r="AU39" s="19">
        <f t="shared" si="35"/>
        <v>1.0405209327146969</v>
      </c>
      <c r="AY39" s="19">
        <v>35</v>
      </c>
      <c r="AZ39" s="19">
        <f t="shared" si="36"/>
        <v>582.13377515951765</v>
      </c>
      <c r="BA39" s="19">
        <f t="shared" si="37"/>
        <v>587.91448530813159</v>
      </c>
      <c r="BB39" s="19">
        <f t="shared" si="38"/>
        <v>594.40747240172107</v>
      </c>
      <c r="BC39" s="19">
        <f t="shared" si="39"/>
        <v>601.69615453978304</v>
      </c>
      <c r="BD39" s="19">
        <f t="shared" si="40"/>
        <v>609.77447196517869</v>
      </c>
      <c r="BH39" s="19">
        <v>35</v>
      </c>
      <c r="BI39" s="19">
        <f t="shared" si="41"/>
        <v>17.737792505317259</v>
      </c>
      <c r="BJ39" s="19">
        <f t="shared" si="42"/>
        <v>17.930482843604384</v>
      </c>
      <c r="BK39" s="19">
        <f t="shared" si="43"/>
        <v>18.146915746724037</v>
      </c>
      <c r="BL39" s="19">
        <f t="shared" si="44"/>
        <v>18.38987181799277</v>
      </c>
      <c r="BM39" s="19">
        <f t="shared" si="45"/>
        <v>18.659149065505957</v>
      </c>
      <c r="BQ39" s="19">
        <v>35</v>
      </c>
      <c r="BR39" s="19">
        <f t="shared" si="56"/>
        <v>0.15475585010634516</v>
      </c>
      <c r="BS39" s="19">
        <f t="shared" si="46"/>
        <v>0.1586096568720877</v>
      </c>
      <c r="BT39" s="19">
        <f t="shared" si="47"/>
        <v>0.16293831493448074</v>
      </c>
      <c r="BU39" s="19">
        <f t="shared" si="48"/>
        <v>0.16779743635985539</v>
      </c>
      <c r="BV39" s="19">
        <f t="shared" si="49"/>
        <v>0.17318298131011917</v>
      </c>
      <c r="BY39" s="9">
        <v>37</v>
      </c>
      <c r="CN39" s="5">
        <v>36</v>
      </c>
      <c r="CO39" s="5">
        <f>求节点(J$5:J$13,$H$20:H$28,$CN39)</f>
        <v>44.107811640085941</v>
      </c>
      <c r="CP39" s="5">
        <f>求节点(K$5:K$13,$H$20:I$28,$CN39)</f>
        <v>44.8506314042329</v>
      </c>
      <c r="CQ39" s="5">
        <f>求节点(L$5:L$13,$H$20:J$28,$CN39)</f>
        <v>45.685386134309269</v>
      </c>
      <c r="CR39" s="5">
        <f>求节点(M$5:M$13,$H$20:K$28,$CN39)</f>
        <v>46.621388705208801</v>
      </c>
      <c r="CS39" s="5">
        <f>求节点(N$5:N$13,$H$20:L$28,$CN39)</f>
        <v>47.663416015824708</v>
      </c>
      <c r="CT39" s="5">
        <f>求节点(J$5:J$13,$I$20:I$28,$CN39)</f>
        <v>0</v>
      </c>
      <c r="CU39" s="5">
        <f>求节点(K$5:K$13,$I$20:J$28,$CN39)</f>
        <v>0</v>
      </c>
      <c r="CV39" s="5">
        <f>求节点(L$5:L$13,$I$20:K$28,$CN39)</f>
        <v>0</v>
      </c>
      <c r="CW39" s="5">
        <f>求节点(M$5:M$13,$I$20:L$28,$CN39)</f>
        <v>0</v>
      </c>
      <c r="CX39" s="5">
        <f>求节点(N$5:N$13,$I$20:M$28,$CN39)</f>
        <v>0</v>
      </c>
      <c r="CY39" s="5">
        <f t="shared" si="54"/>
        <v>0.67234986486422244</v>
      </c>
      <c r="CZ39" s="5">
        <f t="shared" si="7"/>
        <v>0.66698824508865551</v>
      </c>
      <c r="DA39" s="5">
        <f t="shared" si="8"/>
        <v>0.66096304532345374</v>
      </c>
      <c r="DB39" s="5">
        <f t="shared" si="9"/>
        <v>0.65420704590564127</v>
      </c>
      <c r="DC39" s="5">
        <f t="shared" si="10"/>
        <v>0.6466857675216513</v>
      </c>
    </row>
    <row r="40" spans="1:107" x14ac:dyDescent="0.15">
      <c r="B40" s="75"/>
      <c r="C40" s="76">
        <v>1.5</v>
      </c>
      <c r="D40" s="76">
        <v>3</v>
      </c>
      <c r="E40" s="76">
        <f>求节点(节奏总纲!P$4:P$113,节奏总纲!$O$4:$O$113,$D40)</f>
        <v>20</v>
      </c>
      <c r="F40" s="76">
        <f>求节点(节奏总纲!Q$4:Q$113,节奏总纲!$O$4:$O$113,$D40)</f>
        <v>21.543844702365945</v>
      </c>
      <c r="G40" s="76">
        <f>求节点(节奏总纲!R$4:R$113,节奏总纲!$O$4:$O$113,$D40)</f>
        <v>23.734615677065324</v>
      </c>
      <c r="H40" s="76">
        <f>求节点(节奏总纲!S$4:S$113,节奏总纲!$O$4:$O$113,$D40)</f>
        <v>27.324610510337703</v>
      </c>
      <c r="I40" s="76">
        <f>求节点(节奏总纲!T$4:T$113,节奏总纲!$O$4:$O$113,$D40)</f>
        <v>34.517938607173015</v>
      </c>
      <c r="J40" s="76">
        <f>求节点(节奏总纲!AM$4:AM$53,节奏总纲!$AL$4:$AL$53,$D40)</f>
        <v>16.888397947066121</v>
      </c>
      <c r="K40" s="76">
        <f>求节点(节奏总纲!AN$4:AN$53,节奏总纲!$AL$4:$AL$53,$D40)</f>
        <v>18.108391417375849</v>
      </c>
      <c r="L40" s="76">
        <f>求节点(节奏总纲!AO$4:AO$53,节奏总纲!$AL$4:$AL$53,$D40)</f>
        <v>19.707330185578734</v>
      </c>
      <c r="M40" s="76">
        <f>求节点(节奏总纲!AP$4:AP$53,节奏总纲!$AL$4:$AL$53,$D40)</f>
        <v>22.041972908628715</v>
      </c>
      <c r="N40" s="76">
        <f>求节点(节奏总纲!AQ$4:AQ$53,节奏总纲!$AL$4:$AL$53,$D40)</f>
        <v>26.127796402772656</v>
      </c>
      <c r="S40" s="19">
        <v>36</v>
      </c>
      <c r="T40" s="19">
        <f t="shared" si="16"/>
        <v>275.07729991606089</v>
      </c>
      <c r="U40" s="19">
        <f t="shared" si="17"/>
        <v>277.42304653968284</v>
      </c>
      <c r="V40" s="19">
        <f t="shared" si="18"/>
        <v>280.05911410834506</v>
      </c>
      <c r="W40" s="19">
        <f t="shared" si="19"/>
        <v>283.01491170065935</v>
      </c>
      <c r="X40" s="19">
        <f t="shared" si="20"/>
        <v>286.30552426049906</v>
      </c>
      <c r="Z40" s="19">
        <v>36</v>
      </c>
      <c r="AA40" s="19">
        <f t="shared" si="21"/>
        <v>275.07729991606089</v>
      </c>
      <c r="AB40" s="19">
        <f t="shared" si="22"/>
        <v>277.42304653968284</v>
      </c>
      <c r="AC40" s="19">
        <f t="shared" si="23"/>
        <v>280.05911410834506</v>
      </c>
      <c r="AD40" s="19">
        <f t="shared" si="24"/>
        <v>283.01491170065935</v>
      </c>
      <c r="AE40" s="19">
        <f t="shared" si="25"/>
        <v>286.30552426049906</v>
      </c>
      <c r="AI40" s="19">
        <v>36</v>
      </c>
      <c r="AJ40" s="19">
        <f t="shared" si="26"/>
        <v>1</v>
      </c>
      <c r="AK40" s="19">
        <f t="shared" si="27"/>
        <v>1.0085275906966433</v>
      </c>
      <c r="AL40" s="19">
        <f t="shared" si="28"/>
        <v>1.0181105972532243</v>
      </c>
      <c r="AM40" s="19">
        <f t="shared" si="29"/>
        <v>1.0288559317218127</v>
      </c>
      <c r="AN40" s="19">
        <f t="shared" si="30"/>
        <v>1.0408184330290593</v>
      </c>
      <c r="AP40" s="19">
        <v>36</v>
      </c>
      <c r="AQ40" s="19">
        <f t="shared" si="31"/>
        <v>1</v>
      </c>
      <c r="AR40" s="19">
        <f t="shared" si="32"/>
        <v>1.0085275906966433</v>
      </c>
      <c r="AS40" s="19">
        <f t="shared" si="33"/>
        <v>1.0181105972532243</v>
      </c>
      <c r="AT40" s="19">
        <f t="shared" si="34"/>
        <v>1.0288559317218127</v>
      </c>
      <c r="AU40" s="19">
        <f t="shared" si="35"/>
        <v>1.0408184330290593</v>
      </c>
      <c r="AY40" s="19">
        <v>36</v>
      </c>
      <c r="AZ40" s="19">
        <f t="shared" si="36"/>
        <v>587.69324979015221</v>
      </c>
      <c r="BA40" s="19">
        <f t="shared" si="37"/>
        <v>593.55761634920714</v>
      </c>
      <c r="BB40" s="19">
        <f t="shared" si="38"/>
        <v>600.14778527086264</v>
      </c>
      <c r="BC40" s="19">
        <f t="shared" si="39"/>
        <v>607.53727925164844</v>
      </c>
      <c r="BD40" s="19">
        <f t="shared" si="40"/>
        <v>615.7638106512477</v>
      </c>
      <c r="BH40" s="19">
        <v>36</v>
      </c>
      <c r="BI40" s="19">
        <f t="shared" si="41"/>
        <v>17.923108326338408</v>
      </c>
      <c r="BJ40" s="19">
        <f t="shared" si="42"/>
        <v>18.118587211640239</v>
      </c>
      <c r="BK40" s="19">
        <f t="shared" si="43"/>
        <v>18.338259509028756</v>
      </c>
      <c r="BL40" s="19">
        <f t="shared" si="44"/>
        <v>18.584575975054946</v>
      </c>
      <c r="BM40" s="19">
        <f t="shared" si="45"/>
        <v>18.858793688374924</v>
      </c>
      <c r="BQ40" s="19">
        <v>36</v>
      </c>
      <c r="BR40" s="19">
        <f t="shared" si="56"/>
        <v>0.15846216652676814</v>
      </c>
      <c r="BS40" s="19">
        <f t="shared" si="46"/>
        <v>0.16237174423280476</v>
      </c>
      <c r="BT40" s="19">
        <f t="shared" si="47"/>
        <v>0.16676519018057512</v>
      </c>
      <c r="BU40" s="19">
        <f t="shared" si="48"/>
        <v>0.17169151950109895</v>
      </c>
      <c r="BV40" s="19">
        <f t="shared" si="49"/>
        <v>0.17717587376749849</v>
      </c>
      <c r="BY40" s="9">
        <v>38</v>
      </c>
      <c r="CN40" s="5">
        <v>37</v>
      </c>
      <c r="CO40" s="5">
        <f>求节点(J$5:J$13,$H$20:H$28,$CN40)</f>
        <v>44.81201175996631</v>
      </c>
      <c r="CP40" s="5">
        <f>求节点(K$5:K$13,$H$20:I$28,$CN40)</f>
        <v>45.565428002769146</v>
      </c>
      <c r="CQ40" s="5">
        <f>求节点(L$5:L$13,$H$20:J$28,$CN40)</f>
        <v>46.412492431067193</v>
      </c>
      <c r="CR40" s="5">
        <f>求节点(M$5:M$13,$H$20:K$28,$CN40)</f>
        <v>47.361264502045074</v>
      </c>
      <c r="CS40" s="5">
        <f>求节点(N$5:N$13,$H$20:L$28,$CN40)</f>
        <v>48.422065582726781</v>
      </c>
      <c r="CT40" s="5">
        <f>求节点(J$5:J$13,$I$20:I$28,$CN40)</f>
        <v>0</v>
      </c>
      <c r="CU40" s="5">
        <f>求节点(K$5:K$13,$I$20:J$28,$CN40)</f>
        <v>0</v>
      </c>
      <c r="CV40" s="5">
        <f>求节点(L$5:L$13,$I$20:K$28,$CN40)</f>
        <v>0</v>
      </c>
      <c r="CW40" s="5">
        <f>求节点(M$5:M$13,$I$20:L$28,$CN40)</f>
        <v>0</v>
      </c>
      <c r="CX40" s="5">
        <f>求节点(N$5:N$13,$I$20:M$28,$CN40)</f>
        <v>0</v>
      </c>
      <c r="CY40" s="5">
        <f t="shared" si="54"/>
        <v>0.66726699891080632</v>
      </c>
      <c r="CZ40" s="5">
        <f t="shared" si="7"/>
        <v>0.66182889451238069</v>
      </c>
      <c r="DA40" s="5">
        <f t="shared" si="8"/>
        <v>0.65571484422838267</v>
      </c>
      <c r="DB40" s="5">
        <f t="shared" si="9"/>
        <v>0.6488666754749538</v>
      </c>
      <c r="DC40" s="5">
        <f t="shared" si="10"/>
        <v>0.64120988936526091</v>
      </c>
    </row>
    <row r="41" spans="1:107" x14ac:dyDescent="0.15">
      <c r="B41" s="75"/>
      <c r="C41" s="76">
        <v>2.5</v>
      </c>
      <c r="D41" s="76">
        <v>10</v>
      </c>
      <c r="E41" s="76">
        <f>求节点(节奏总纲!P$4:P$113,节奏总纲!$O$4:$O$113,$D41)</f>
        <v>34.585942742481357</v>
      </c>
      <c r="F41" s="76">
        <f>求节点(节奏总纲!Q$4:Q$113,节奏总纲!$O$4:$O$113,$D41)</f>
        <v>36.36169634498642</v>
      </c>
      <c r="G41" s="76">
        <f>求节点(节奏总纲!R$4:R$113,节奏总纲!$O$4:$O$113,$D41)</f>
        <v>38.977035507933373</v>
      </c>
      <c r="H41" s="76">
        <f>求节点(节奏总纲!S$4:S$113,节奏总纲!$O$4:$O$113,$D41)</f>
        <v>42.970748198558951</v>
      </c>
      <c r="I41" s="76">
        <f>求节点(节奏总纲!T$4:T$113,节奏总纲!$O$4:$O$113,$D41)</f>
        <v>51.212821897464167</v>
      </c>
      <c r="J41" s="76">
        <f>求节点(节奏总纲!AM$4:AM$53,节奏总纲!$AL$4:$AL$53,$D41)</f>
        <v>23.710496742673982</v>
      </c>
      <c r="K41" s="76">
        <f>求节点(节奏总纲!AN$4:AN$53,节奏总纲!$AL$4:$AL$53,$D41)</f>
        <v>25.044229735272328</v>
      </c>
      <c r="L41" s="76">
        <f>求节点(节奏总纲!AO$4:AO$53,节奏总纲!$AL$4:$AL$53,$D41)</f>
        <v>26.755953543357073</v>
      </c>
      <c r="M41" s="76">
        <f>求节点(节奏总纲!AP$4:AP$53,节奏总纲!$AL$4:$AL$53,$D41)</f>
        <v>29.216428548527322</v>
      </c>
      <c r="N41" s="76">
        <f>求节点(节奏总纲!AQ$4:AQ$53,节奏总纲!$AL$4:$AL$53,$D41)</f>
        <v>33.487933395889513</v>
      </c>
      <c r="S41" s="19">
        <v>37</v>
      </c>
      <c r="T41" s="19">
        <f t="shared" si="16"/>
        <v>277.30108976831468</v>
      </c>
      <c r="U41" s="19">
        <f t="shared" si="17"/>
        <v>279.68029895611312</v>
      </c>
      <c r="V41" s="19">
        <f t="shared" si="18"/>
        <v>282.35523925600165</v>
      </c>
      <c r="W41" s="19">
        <f t="shared" si="19"/>
        <v>285.35136158540547</v>
      </c>
      <c r="X41" s="19">
        <f t="shared" si="20"/>
        <v>288.70125973492668</v>
      </c>
      <c r="Z41" s="19">
        <v>37</v>
      </c>
      <c r="AA41" s="19">
        <f t="shared" si="21"/>
        <v>277.30108976831468</v>
      </c>
      <c r="AB41" s="19">
        <f t="shared" si="22"/>
        <v>279.68029895611312</v>
      </c>
      <c r="AC41" s="19">
        <f t="shared" si="23"/>
        <v>282.35523925600165</v>
      </c>
      <c r="AD41" s="19">
        <f t="shared" si="24"/>
        <v>285.35136158540547</v>
      </c>
      <c r="AE41" s="19">
        <f t="shared" si="25"/>
        <v>288.70125973492668</v>
      </c>
      <c r="AI41" s="19">
        <v>37</v>
      </c>
      <c r="AJ41" s="19">
        <f t="shared" si="26"/>
        <v>1</v>
      </c>
      <c r="AK41" s="19">
        <f t="shared" si="27"/>
        <v>1.0085798768038967</v>
      </c>
      <c r="AL41" s="19">
        <f t="shared" si="28"/>
        <v>1.0182262157422812</v>
      </c>
      <c r="AM41" s="19">
        <f t="shared" si="29"/>
        <v>1.0290307976207984</v>
      </c>
      <c r="AN41" s="19">
        <f t="shared" si="30"/>
        <v>1.0411111617921762</v>
      </c>
      <c r="AP41" s="19">
        <v>37</v>
      </c>
      <c r="AQ41" s="19">
        <f t="shared" si="31"/>
        <v>1</v>
      </c>
      <c r="AR41" s="19">
        <f t="shared" si="32"/>
        <v>1.0085798768038967</v>
      </c>
      <c r="AS41" s="19">
        <f t="shared" si="33"/>
        <v>1.0182262157422812</v>
      </c>
      <c r="AT41" s="19">
        <f t="shared" si="34"/>
        <v>1.0290307976207984</v>
      </c>
      <c r="AU41" s="19">
        <f t="shared" si="35"/>
        <v>1.0411111617921762</v>
      </c>
      <c r="AY41" s="19">
        <v>37</v>
      </c>
      <c r="AZ41" s="19">
        <f t="shared" si="36"/>
        <v>593.25272442078665</v>
      </c>
      <c r="BA41" s="19">
        <f t="shared" si="37"/>
        <v>599.20074739028269</v>
      </c>
      <c r="BB41" s="19">
        <f t="shared" si="38"/>
        <v>605.88809814000422</v>
      </c>
      <c r="BC41" s="19">
        <f t="shared" si="39"/>
        <v>613.37840396351373</v>
      </c>
      <c r="BD41" s="19">
        <f t="shared" si="40"/>
        <v>621.7531493373167</v>
      </c>
      <c r="BH41" s="19">
        <v>37</v>
      </c>
      <c r="BI41" s="19">
        <f t="shared" si="41"/>
        <v>18.108424147359557</v>
      </c>
      <c r="BJ41" s="19">
        <f t="shared" si="42"/>
        <v>18.306691579676091</v>
      </c>
      <c r="BK41" s="19">
        <f t="shared" si="43"/>
        <v>18.529603271333471</v>
      </c>
      <c r="BL41" s="19">
        <f t="shared" si="44"/>
        <v>18.779280132117123</v>
      </c>
      <c r="BM41" s="19">
        <f t="shared" si="45"/>
        <v>19.05843831124389</v>
      </c>
      <c r="BQ41" s="19">
        <v>37</v>
      </c>
      <c r="BR41" s="19">
        <f t="shared" si="56"/>
        <v>0.16216848294719111</v>
      </c>
      <c r="BS41" s="19">
        <f t="shared" si="46"/>
        <v>0.16613383159352182</v>
      </c>
      <c r="BT41" s="19">
        <f t="shared" si="47"/>
        <v>0.17059206542666946</v>
      </c>
      <c r="BU41" s="19">
        <f t="shared" si="48"/>
        <v>0.17558560264234249</v>
      </c>
      <c r="BV41" s="19">
        <f t="shared" si="49"/>
        <v>0.18116876622487779</v>
      </c>
      <c r="BY41" s="9">
        <v>39</v>
      </c>
      <c r="CN41" s="5">
        <v>38</v>
      </c>
      <c r="CO41" s="5">
        <f>求节点(J$5:J$13,$H$20:H$28,$CN41)</f>
        <v>45.516211879846679</v>
      </c>
      <c r="CP41" s="5">
        <f>求节点(K$5:K$13,$H$20:I$28,$CN41)</f>
        <v>46.280224601305392</v>
      </c>
      <c r="CQ41" s="5">
        <f>求节点(L$5:L$13,$H$20:J$28,$CN41)</f>
        <v>47.139598727825124</v>
      </c>
      <c r="CR41" s="5">
        <f>求节点(M$5:M$13,$H$20:K$28,$CN41)</f>
        <v>48.101140298881347</v>
      </c>
      <c r="CS41" s="5">
        <f>求节点(N$5:N$13,$H$20:L$28,$CN41)</f>
        <v>49.180715149628853</v>
      </c>
      <c r="CT41" s="5">
        <f>求节点(J$5:J$13,$I$20:I$28,$CN41)</f>
        <v>0</v>
      </c>
      <c r="CU41" s="5">
        <f>求节点(K$5:K$13,$I$20:J$28,$CN41)</f>
        <v>0</v>
      </c>
      <c r="CV41" s="5">
        <f>求节点(L$5:L$13,$I$20:K$28,$CN41)</f>
        <v>0</v>
      </c>
      <c r="CW41" s="5">
        <f>求节点(M$5:M$13,$I$20:L$28,$CN41)</f>
        <v>0</v>
      </c>
      <c r="CX41" s="5">
        <f>求节点(N$5:N$13,$I$20:M$28,$CN41)</f>
        <v>0</v>
      </c>
      <c r="CY41" s="5">
        <f t="shared" si="54"/>
        <v>0.6621841329573902</v>
      </c>
      <c r="CZ41" s="5">
        <f t="shared" si="7"/>
        <v>0.65666954393610599</v>
      </c>
      <c r="DA41" s="5">
        <f t="shared" si="8"/>
        <v>0.65046664313331148</v>
      </c>
      <c r="DB41" s="5">
        <f t="shared" si="9"/>
        <v>0.64352630504426622</v>
      </c>
      <c r="DC41" s="5">
        <f t="shared" si="10"/>
        <v>0.63573401120887041</v>
      </c>
    </row>
    <row r="42" spans="1:107" x14ac:dyDescent="0.15">
      <c r="B42" s="75"/>
      <c r="C42" s="76">
        <v>3.5</v>
      </c>
      <c r="D42" s="76">
        <v>27.5</v>
      </c>
      <c r="E42" s="76">
        <f>求节点(节奏总纲!P$4:P$113,节奏总纲!$O$4:$O$113,$D42)</f>
        <v>48.321281314909029</v>
      </c>
      <c r="F42" s="76">
        <f>求节点(节奏总纲!Q$4:Q$113,节奏总纲!$O$4:$O$113,$D42)</f>
        <v>50.245573821593112</v>
      </c>
      <c r="G42" s="76">
        <f>求节点(节奏总纲!R$4:R$113,节奏总纲!$O$4:$O$113,$D42)</f>
        <v>52.959319359320851</v>
      </c>
      <c r="H42" s="76">
        <f>求节点(节奏总纲!S$4:S$113,节奏总纲!$O$4:$O$113,$D42)</f>
        <v>57.437877317640243</v>
      </c>
      <c r="I42" s="76">
        <f>求节点(节奏总纲!T$4:T$113,节奏总纲!$O$4:$O$113,$D42)</f>
        <v>65.810894394486951</v>
      </c>
      <c r="J42" s="76">
        <f>求节点(节奏总纲!AM$4:AM$53,节奏总纲!$AL$4:$AL$53,$D42)</f>
        <v>29.80118336305917</v>
      </c>
      <c r="K42" s="76">
        <f>求节点(节奏总纲!AN$4:AN$53,节奏总纲!$AL$4:$AL$53,$D42)</f>
        <v>31.173511834845616</v>
      </c>
      <c r="L42" s="76">
        <f>求节点(节奏总纲!AO$4:AO$53,节奏总纲!$AL$4:$AL$53,$D42)</f>
        <v>32.963643391764613</v>
      </c>
      <c r="M42" s="76">
        <f>求节点(节奏总纲!AP$4:AP$53,节奏总纲!$AL$4:$AL$53,$D42)</f>
        <v>35.512351993284277</v>
      </c>
      <c r="N42" s="76">
        <f>求节点(节奏总纲!AQ$4:AQ$53,节奏总纲!$AL$4:$AL$53,$D42)</f>
        <v>40.168994574261895</v>
      </c>
      <c r="S42" s="19">
        <v>38</v>
      </c>
      <c r="T42" s="19">
        <f t="shared" si="16"/>
        <v>279.52487962056847</v>
      </c>
      <c r="U42" s="19">
        <f t="shared" si="17"/>
        <v>281.93755137254334</v>
      </c>
      <c r="V42" s="19">
        <f t="shared" si="18"/>
        <v>284.65136440365831</v>
      </c>
      <c r="W42" s="19">
        <f t="shared" si="19"/>
        <v>287.68781147015159</v>
      </c>
      <c r="X42" s="19">
        <f t="shared" si="20"/>
        <v>291.09699520935425</v>
      </c>
      <c r="Z42" s="19">
        <v>38</v>
      </c>
      <c r="AA42" s="19">
        <f t="shared" si="21"/>
        <v>279.52487962056847</v>
      </c>
      <c r="AB42" s="19">
        <f t="shared" si="22"/>
        <v>281.93755137254334</v>
      </c>
      <c r="AC42" s="19">
        <f t="shared" si="23"/>
        <v>284.65136440365831</v>
      </c>
      <c r="AD42" s="19">
        <f t="shared" si="24"/>
        <v>287.68781147015159</v>
      </c>
      <c r="AE42" s="19">
        <f t="shared" si="25"/>
        <v>291.09699520935425</v>
      </c>
      <c r="AI42" s="19">
        <v>38</v>
      </c>
      <c r="AJ42" s="19">
        <f t="shared" si="26"/>
        <v>1</v>
      </c>
      <c r="AK42" s="19">
        <f t="shared" si="27"/>
        <v>1.0086313309757968</v>
      </c>
      <c r="AL42" s="19">
        <f t="shared" si="28"/>
        <v>1.0183399946010123</v>
      </c>
      <c r="AM42" s="19">
        <f t="shared" si="29"/>
        <v>1.0292028811913401</v>
      </c>
      <c r="AN42" s="19">
        <f t="shared" si="30"/>
        <v>1.0413992328857953</v>
      </c>
      <c r="AP42" s="19">
        <v>38</v>
      </c>
      <c r="AQ42" s="19">
        <f t="shared" si="31"/>
        <v>1</v>
      </c>
      <c r="AR42" s="19">
        <f t="shared" si="32"/>
        <v>1.0086313309757968</v>
      </c>
      <c r="AS42" s="19">
        <f t="shared" si="33"/>
        <v>1.0183399946010123</v>
      </c>
      <c r="AT42" s="19">
        <f t="shared" si="34"/>
        <v>1.0292028811913401</v>
      </c>
      <c r="AU42" s="19">
        <f t="shared" si="35"/>
        <v>1.0413992328857953</v>
      </c>
      <c r="AY42" s="19">
        <v>38</v>
      </c>
      <c r="AZ42" s="19">
        <f t="shared" si="36"/>
        <v>598.81219905142109</v>
      </c>
      <c r="BA42" s="19">
        <f t="shared" si="37"/>
        <v>604.84387843135835</v>
      </c>
      <c r="BB42" s="19">
        <f t="shared" si="38"/>
        <v>611.62841100914568</v>
      </c>
      <c r="BC42" s="19">
        <f t="shared" si="39"/>
        <v>619.21952867537902</v>
      </c>
      <c r="BD42" s="19">
        <f t="shared" si="40"/>
        <v>627.7424880233857</v>
      </c>
      <c r="BH42" s="19">
        <v>38</v>
      </c>
      <c r="BI42" s="19">
        <f t="shared" si="41"/>
        <v>18.293739968380706</v>
      </c>
      <c r="BJ42" s="19">
        <f t="shared" si="42"/>
        <v>18.494795947711943</v>
      </c>
      <c r="BK42" s="19">
        <f t="shared" si="43"/>
        <v>18.72094703363819</v>
      </c>
      <c r="BL42" s="19">
        <f t="shared" si="44"/>
        <v>18.973984289179302</v>
      </c>
      <c r="BM42" s="19">
        <f t="shared" si="45"/>
        <v>19.258082934112856</v>
      </c>
      <c r="BQ42" s="19">
        <v>38</v>
      </c>
      <c r="BR42" s="19">
        <f t="shared" si="56"/>
        <v>0.1658747993676141</v>
      </c>
      <c r="BS42" s="19">
        <f t="shared" si="46"/>
        <v>0.16989591895423889</v>
      </c>
      <c r="BT42" s="19">
        <f t="shared" si="47"/>
        <v>0.17441894067276381</v>
      </c>
      <c r="BU42" s="19">
        <f t="shared" si="48"/>
        <v>0.17947968578358603</v>
      </c>
      <c r="BV42" s="19">
        <f t="shared" si="49"/>
        <v>0.18516165868225709</v>
      </c>
      <c r="BY42" s="9">
        <v>40</v>
      </c>
      <c r="CN42" s="5">
        <v>39</v>
      </c>
      <c r="CO42" s="5">
        <f>求节点(J$5:J$13,$H$20:H$28,$CN42)</f>
        <v>46.220411999727048</v>
      </c>
      <c r="CP42" s="5">
        <f>求节点(K$5:K$13,$H$20:I$28,$CN42)</f>
        <v>46.995021199841631</v>
      </c>
      <c r="CQ42" s="5">
        <f>求节点(L$5:L$13,$H$20:J$28,$CN42)</f>
        <v>47.866705024583055</v>
      </c>
      <c r="CR42" s="5">
        <f>求节点(M$5:M$13,$H$20:K$28,$CN42)</f>
        <v>48.84101609571762</v>
      </c>
      <c r="CS42" s="5">
        <f>求节点(N$5:N$13,$H$20:L$28,$CN42)</f>
        <v>49.939364716530918</v>
      </c>
      <c r="CT42" s="5">
        <f>求节点(J$5:J$13,$I$20:I$28,$CN42)</f>
        <v>0</v>
      </c>
      <c r="CU42" s="5">
        <f>求节点(K$5:K$13,$I$20:J$28,$CN42)</f>
        <v>0</v>
      </c>
      <c r="CV42" s="5">
        <f>求节点(L$5:L$13,$I$20:K$28,$CN42)</f>
        <v>0</v>
      </c>
      <c r="CW42" s="5">
        <f>求节点(M$5:M$13,$I$20:L$28,$CN42)</f>
        <v>0</v>
      </c>
      <c r="CX42" s="5">
        <f>求节点(N$5:N$13,$I$20:M$28,$CN42)</f>
        <v>0</v>
      </c>
      <c r="CY42" s="5">
        <f t="shared" si="54"/>
        <v>0.65710126700397398</v>
      </c>
      <c r="CZ42" s="5">
        <f t="shared" si="7"/>
        <v>0.65151019335983118</v>
      </c>
      <c r="DA42" s="5">
        <f t="shared" si="8"/>
        <v>0.64521844203824041</v>
      </c>
      <c r="DB42" s="5">
        <f t="shared" si="9"/>
        <v>0.63818593461357875</v>
      </c>
      <c r="DC42" s="5">
        <f t="shared" si="10"/>
        <v>0.63025813305248002</v>
      </c>
    </row>
    <row r="43" spans="1:107" x14ac:dyDescent="0.15">
      <c r="B43" s="75"/>
      <c r="C43" s="76">
        <v>4.5</v>
      </c>
      <c r="D43" s="76">
        <v>69</v>
      </c>
      <c r="E43" s="76">
        <f>求节点(节奏总纲!P$4:P$113,节奏总纲!$O$4:$O$113,$D43)</f>
        <v>61.285688244217212</v>
      </c>
      <c r="F43" s="76">
        <f>求节点(节奏总纲!Q$4:Q$113,节奏总纲!$O$4:$O$113,$D43)</f>
        <v>63.310338531528565</v>
      </c>
      <c r="G43" s="76">
        <f>求节点(节奏总纲!R$4:R$113,节奏总纲!$O$4:$O$113,$D43)</f>
        <v>66.106079073217742</v>
      </c>
      <c r="H43" s="76">
        <f>求节点(节奏总纲!S$4:S$113,节奏总纲!$O$4:$O$113,$D43)</f>
        <v>70.655884085397304</v>
      </c>
      <c r="I43" s="76">
        <f>求节点(节奏总纲!T$4:T$113,节奏总纲!$O$4:$O$113,$D43)</f>
        <v>79.188599387584361</v>
      </c>
      <c r="J43" s="76">
        <f>求节点(节奏总纲!AM$4:AM$53,节奏总纲!$AL$4:$AL$53,$D43)</f>
        <v>35.536749707250202</v>
      </c>
      <c r="K43" s="76">
        <f>求节点(节奏总纲!AN$4:AN$53,节奏总纲!$AL$4:$AL$53,$D43)</f>
        <v>37.045197000674086</v>
      </c>
      <c r="L43" s="76">
        <f>求节点(节奏总纲!AO$4:AO$53,节奏总纲!$AL$4:$AL$53,$D43)</f>
        <v>38.976971320055128</v>
      </c>
      <c r="M43" s="76">
        <f>求节点(节奏总纲!AP$4:AP$53,节奏总纲!$AL$4:$AL$53,$D43)</f>
        <v>41.690869443102159</v>
      </c>
      <c r="N43" s="76">
        <f>求节点(节奏总纲!AQ$4:AQ$53,节奏总纲!$AL$4:$AL$53,$D43)</f>
        <v>46.368730644141969</v>
      </c>
      <c r="S43" s="19">
        <v>39</v>
      </c>
      <c r="T43" s="19">
        <f t="shared" si="16"/>
        <v>281.74866947282226</v>
      </c>
      <c r="U43" s="19">
        <f t="shared" si="17"/>
        <v>284.19480378897356</v>
      </c>
      <c r="V43" s="19">
        <f t="shared" si="18"/>
        <v>286.9474895513149</v>
      </c>
      <c r="W43" s="19">
        <f t="shared" si="19"/>
        <v>290.02426135489776</v>
      </c>
      <c r="X43" s="19">
        <f t="shared" si="20"/>
        <v>293.49273068378187</v>
      </c>
      <c r="Z43" s="19">
        <v>39</v>
      </c>
      <c r="AA43" s="19">
        <f t="shared" si="21"/>
        <v>281.74866947282226</v>
      </c>
      <c r="AB43" s="19">
        <f t="shared" si="22"/>
        <v>284.19480378897356</v>
      </c>
      <c r="AC43" s="19">
        <f t="shared" si="23"/>
        <v>286.9474895513149</v>
      </c>
      <c r="AD43" s="19">
        <f t="shared" si="24"/>
        <v>290.02426135489776</v>
      </c>
      <c r="AE43" s="19">
        <f t="shared" si="25"/>
        <v>293.49273068378187</v>
      </c>
      <c r="AI43" s="19">
        <v>39</v>
      </c>
      <c r="AJ43" s="19">
        <f t="shared" si="26"/>
        <v>1</v>
      </c>
      <c r="AK43" s="19">
        <f t="shared" si="27"/>
        <v>1.0086819729112768</v>
      </c>
      <c r="AL43" s="19">
        <f t="shared" si="28"/>
        <v>1.0184519773889975</v>
      </c>
      <c r="AM43" s="19">
        <f t="shared" si="29"/>
        <v>1.0293722483146412</v>
      </c>
      <c r="AN43" s="19">
        <f t="shared" si="30"/>
        <v>1.0416827565962736</v>
      </c>
      <c r="AP43" s="19">
        <v>39</v>
      </c>
      <c r="AQ43" s="19">
        <f t="shared" si="31"/>
        <v>1</v>
      </c>
      <c r="AR43" s="19">
        <f t="shared" si="32"/>
        <v>1.0086819729112768</v>
      </c>
      <c r="AS43" s="19">
        <f t="shared" si="33"/>
        <v>1.0184519773889975</v>
      </c>
      <c r="AT43" s="19">
        <f t="shared" si="34"/>
        <v>1.0293722483146412</v>
      </c>
      <c r="AU43" s="19">
        <f t="shared" si="35"/>
        <v>1.0416827565962736</v>
      </c>
      <c r="AY43" s="19">
        <v>39</v>
      </c>
      <c r="AZ43" s="19">
        <f t="shared" si="36"/>
        <v>604.37167368205564</v>
      </c>
      <c r="BA43" s="19">
        <f t="shared" si="37"/>
        <v>610.4870094724339</v>
      </c>
      <c r="BB43" s="19">
        <f t="shared" si="38"/>
        <v>617.36872387828726</v>
      </c>
      <c r="BC43" s="19">
        <f t="shared" si="39"/>
        <v>625.06065338724432</v>
      </c>
      <c r="BD43" s="19">
        <f t="shared" si="40"/>
        <v>633.73182670945459</v>
      </c>
      <c r="BH43" s="19">
        <v>39</v>
      </c>
      <c r="BI43" s="19">
        <f t="shared" si="41"/>
        <v>18.479055789401855</v>
      </c>
      <c r="BJ43" s="19">
        <f t="shared" si="42"/>
        <v>18.682900315747798</v>
      </c>
      <c r="BK43" s="19">
        <f t="shared" si="43"/>
        <v>18.912290795942909</v>
      </c>
      <c r="BL43" s="19">
        <f t="shared" si="44"/>
        <v>19.168688446241479</v>
      </c>
      <c r="BM43" s="19">
        <f t="shared" si="45"/>
        <v>19.457727556981823</v>
      </c>
      <c r="BQ43" s="19">
        <v>39</v>
      </c>
      <c r="BR43" s="19">
        <f t="shared" si="56"/>
        <v>0.16958111578803708</v>
      </c>
      <c r="BS43" s="19">
        <f t="shared" si="46"/>
        <v>0.17365800631495595</v>
      </c>
      <c r="BT43" s="19">
        <f t="shared" si="47"/>
        <v>0.17824581591885819</v>
      </c>
      <c r="BU43" s="19">
        <f t="shared" si="48"/>
        <v>0.18337376892482959</v>
      </c>
      <c r="BV43" s="19">
        <f t="shared" si="49"/>
        <v>0.18915455113963642</v>
      </c>
      <c r="BY43" s="9">
        <v>41</v>
      </c>
      <c r="CN43" s="5">
        <v>40</v>
      </c>
      <c r="CO43" s="5">
        <f>求节点(J$5:J$13,$H$20:H$28,$CN43)</f>
        <v>46.92461211960741</v>
      </c>
      <c r="CP43" s="5">
        <f>求节点(K$5:K$13,$H$20:I$28,$CN43)</f>
        <v>47.70981779837787</v>
      </c>
      <c r="CQ43" s="5">
        <f>求节点(L$5:L$13,$H$20:J$28,$CN43)</f>
        <v>48.593811321340979</v>
      </c>
      <c r="CR43" s="5">
        <f>求节点(M$5:M$13,$H$20:K$28,$CN43)</f>
        <v>49.580891892553893</v>
      </c>
      <c r="CS43" s="5">
        <f>求节点(N$5:N$13,$H$20:L$28,$CN43)</f>
        <v>50.69801428343299</v>
      </c>
      <c r="CT43" s="5">
        <f>求节点(J$5:J$13,$I$20:I$28,$CN43)</f>
        <v>0</v>
      </c>
      <c r="CU43" s="5">
        <f>求节点(K$5:K$13,$I$20:J$28,$CN43)</f>
        <v>0</v>
      </c>
      <c r="CV43" s="5">
        <f>求节点(L$5:L$13,$I$20:K$28,$CN43)</f>
        <v>0</v>
      </c>
      <c r="CW43" s="5">
        <f>求节点(M$5:M$13,$I$20:L$28,$CN43)</f>
        <v>0</v>
      </c>
      <c r="CX43" s="5">
        <f>求节点(N$5:N$13,$I$20:M$28,$CN43)</f>
        <v>0</v>
      </c>
      <c r="CY43" s="5">
        <f t="shared" si="54"/>
        <v>0.65201840105055786</v>
      </c>
      <c r="CZ43" s="5">
        <f t="shared" si="7"/>
        <v>0.64635084278355648</v>
      </c>
      <c r="DA43" s="5">
        <f t="shared" si="8"/>
        <v>0.63997024094316923</v>
      </c>
      <c r="DB43" s="5">
        <f t="shared" si="9"/>
        <v>0.63284556418289117</v>
      </c>
      <c r="DC43" s="5">
        <f t="shared" si="10"/>
        <v>0.62478225489608952</v>
      </c>
    </row>
    <row r="44" spans="1:107" x14ac:dyDescent="0.15">
      <c r="B44" s="75"/>
      <c r="C44" s="75"/>
      <c r="D44" s="75"/>
      <c r="E44" s="75"/>
      <c r="F44" s="75"/>
      <c r="G44" s="75"/>
      <c r="H44" s="75"/>
      <c r="I44" s="75"/>
      <c r="J44" s="75"/>
      <c r="K44" s="75"/>
      <c r="L44" s="75"/>
      <c r="M44" s="75"/>
      <c r="N44" s="75"/>
      <c r="S44" s="19">
        <v>40</v>
      </c>
      <c r="T44" s="19">
        <f t="shared" si="16"/>
        <v>283.97245932507604</v>
      </c>
      <c r="U44" s="19">
        <f t="shared" si="17"/>
        <v>286.45205620540378</v>
      </c>
      <c r="V44" s="19">
        <f t="shared" si="18"/>
        <v>289.2436146989715</v>
      </c>
      <c r="W44" s="19">
        <f t="shared" si="19"/>
        <v>292.36071123964388</v>
      </c>
      <c r="X44" s="19">
        <f t="shared" si="20"/>
        <v>295.88846615820944</v>
      </c>
      <c r="Z44" s="19">
        <v>40</v>
      </c>
      <c r="AA44" s="19">
        <f t="shared" si="21"/>
        <v>283.97245932507604</v>
      </c>
      <c r="AB44" s="19">
        <f t="shared" si="22"/>
        <v>286.45205620540378</v>
      </c>
      <c r="AC44" s="19">
        <f t="shared" si="23"/>
        <v>289.2436146989715</v>
      </c>
      <c r="AD44" s="19">
        <f t="shared" si="24"/>
        <v>292.36071123964388</v>
      </c>
      <c r="AE44" s="19">
        <f t="shared" si="25"/>
        <v>295.88846615820944</v>
      </c>
      <c r="AI44" s="19">
        <v>40</v>
      </c>
      <c r="AJ44" s="19">
        <f t="shared" si="26"/>
        <v>1</v>
      </c>
      <c r="AK44" s="19">
        <f t="shared" si="27"/>
        <v>1.0087318216922199</v>
      </c>
      <c r="AL44" s="19">
        <f t="shared" si="28"/>
        <v>1.018562206301356</v>
      </c>
      <c r="AM44" s="19">
        <f t="shared" si="29"/>
        <v>1.0295389628082399</v>
      </c>
      <c r="AN44" s="19">
        <f t="shared" si="30"/>
        <v>1.0419618397553567</v>
      </c>
      <c r="AP44" s="19">
        <v>40</v>
      </c>
      <c r="AQ44" s="19">
        <f t="shared" si="31"/>
        <v>1</v>
      </c>
      <c r="AR44" s="19">
        <f t="shared" si="32"/>
        <v>1.0087318216922199</v>
      </c>
      <c r="AS44" s="19">
        <f t="shared" si="33"/>
        <v>1.018562206301356</v>
      </c>
      <c r="AT44" s="19">
        <f t="shared" si="34"/>
        <v>1.0295389628082399</v>
      </c>
      <c r="AU44" s="19">
        <f t="shared" si="35"/>
        <v>1.0419618397553567</v>
      </c>
      <c r="AY44" s="19">
        <v>40</v>
      </c>
      <c r="AZ44" s="19">
        <f t="shared" si="36"/>
        <v>609.93114831269008</v>
      </c>
      <c r="BA44" s="19">
        <f t="shared" si="37"/>
        <v>616.13014051350956</v>
      </c>
      <c r="BB44" s="19">
        <f t="shared" si="38"/>
        <v>623.10903674742872</v>
      </c>
      <c r="BC44" s="19">
        <f t="shared" si="39"/>
        <v>630.90177809910961</v>
      </c>
      <c r="BD44" s="19">
        <f t="shared" si="40"/>
        <v>639.7211653955236</v>
      </c>
      <c r="BH44" s="19">
        <v>40</v>
      </c>
      <c r="BI44" s="19">
        <f t="shared" si="41"/>
        <v>18.664371610423004</v>
      </c>
      <c r="BJ44" s="19">
        <f t="shared" si="42"/>
        <v>18.871004683783649</v>
      </c>
      <c r="BK44" s="19">
        <f t="shared" si="43"/>
        <v>19.103634558247627</v>
      </c>
      <c r="BL44" s="19">
        <f t="shared" si="44"/>
        <v>19.363392603303655</v>
      </c>
      <c r="BM44" s="19">
        <f t="shared" si="45"/>
        <v>19.657372179850785</v>
      </c>
      <c r="BQ44" s="19">
        <v>40</v>
      </c>
      <c r="BR44" s="19">
        <f t="shared" si="56"/>
        <v>0.17328743220846005</v>
      </c>
      <c r="BS44" s="19">
        <f t="shared" si="46"/>
        <v>0.17742009367567302</v>
      </c>
      <c r="BT44" s="19">
        <f t="shared" si="47"/>
        <v>0.18207269116495253</v>
      </c>
      <c r="BU44" s="19">
        <f t="shared" si="48"/>
        <v>0.1872678520660731</v>
      </c>
      <c r="BV44" s="19">
        <f t="shared" si="49"/>
        <v>0.19314744359701574</v>
      </c>
      <c r="BY44" s="9">
        <v>42</v>
      </c>
      <c r="CN44" s="5">
        <v>41</v>
      </c>
      <c r="CO44" s="5">
        <f>求节点(J$5:J$13,$H$20:H$28,$CN44)</f>
        <v>47.628812239487779</v>
      </c>
      <c r="CP44" s="5">
        <f>求节点(K$5:K$13,$H$20:I$28,$CN44)</f>
        <v>48.424614396914116</v>
      </c>
      <c r="CQ44" s="5">
        <f>求节点(L$5:L$13,$H$20:J$28,$CN44)</f>
        <v>49.320917618098903</v>
      </c>
      <c r="CR44" s="5">
        <f>求节点(M$5:M$13,$H$20:K$28,$CN44)</f>
        <v>50.320767689390166</v>
      </c>
      <c r="CS44" s="5">
        <f>求节点(N$5:N$13,$H$20:L$28,$CN44)</f>
        <v>51.456663850335062</v>
      </c>
      <c r="CT44" s="5">
        <f>求节点(J$5:J$13,$I$20:I$28,$CN44)</f>
        <v>0</v>
      </c>
      <c r="CU44" s="5">
        <f>求节点(K$5:K$13,$I$20:J$28,$CN44)</f>
        <v>0</v>
      </c>
      <c r="CV44" s="5">
        <f>求节点(L$5:L$13,$I$20:K$28,$CN44)</f>
        <v>0</v>
      </c>
      <c r="CW44" s="5">
        <f>求节点(M$5:M$13,$I$20:L$28,$CN44)</f>
        <v>0</v>
      </c>
      <c r="CX44" s="5">
        <f>求节点(N$5:N$13,$I$20:M$28,$CN44)</f>
        <v>0</v>
      </c>
      <c r="CY44" s="5">
        <f t="shared" si="54"/>
        <v>0.64693553509714175</v>
      </c>
      <c r="CZ44" s="5">
        <f t="shared" si="7"/>
        <v>0.64119149220728167</v>
      </c>
      <c r="DA44" s="5">
        <f t="shared" si="8"/>
        <v>0.63472203984809816</v>
      </c>
      <c r="DB44" s="5">
        <f t="shared" si="9"/>
        <v>0.6275051937522037</v>
      </c>
      <c r="DC44" s="5">
        <f t="shared" si="10"/>
        <v>0.61930637673969913</v>
      </c>
    </row>
    <row r="45" spans="1:107" x14ac:dyDescent="0.15">
      <c r="B45" s="75"/>
      <c r="C45" s="75"/>
      <c r="D45" s="75"/>
      <c r="E45" s="75"/>
      <c r="F45" s="75"/>
      <c r="G45" s="75"/>
      <c r="H45" s="75"/>
      <c r="I45" s="75"/>
      <c r="J45" s="75"/>
      <c r="K45" s="75"/>
      <c r="L45" s="75"/>
      <c r="M45" s="75"/>
      <c r="N45" s="75"/>
      <c r="S45" s="19">
        <v>41</v>
      </c>
      <c r="T45" s="19">
        <f t="shared" si="16"/>
        <v>286.19624917732983</v>
      </c>
      <c r="U45" s="19">
        <f t="shared" si="17"/>
        <v>288.70930862183405</v>
      </c>
      <c r="V45" s="19">
        <f t="shared" si="18"/>
        <v>291.53973984662809</v>
      </c>
      <c r="W45" s="19">
        <f t="shared" si="19"/>
        <v>294.69716112438999</v>
      </c>
      <c r="X45" s="19">
        <f t="shared" si="20"/>
        <v>298.28420163263701</v>
      </c>
      <c r="Z45" s="19">
        <v>41</v>
      </c>
      <c r="AA45" s="19">
        <f t="shared" si="21"/>
        <v>286.19624917732983</v>
      </c>
      <c r="AB45" s="19">
        <f t="shared" si="22"/>
        <v>288.70930862183405</v>
      </c>
      <c r="AC45" s="19">
        <f t="shared" si="23"/>
        <v>291.53973984662809</v>
      </c>
      <c r="AD45" s="19">
        <f t="shared" si="24"/>
        <v>294.69716112438999</v>
      </c>
      <c r="AE45" s="19">
        <f t="shared" si="25"/>
        <v>298.28420163263701</v>
      </c>
      <c r="AI45" s="19">
        <v>41</v>
      </c>
      <c r="AJ45" s="19">
        <f t="shared" si="26"/>
        <v>1</v>
      </c>
      <c r="AK45" s="19">
        <f t="shared" si="27"/>
        <v>1.0087808958074329</v>
      </c>
      <c r="AL45" s="19">
        <f t="shared" si="28"/>
        <v>1.0186707222217555</v>
      </c>
      <c r="AM45" s="19">
        <f t="shared" si="29"/>
        <v>1.0297030865061858</v>
      </c>
      <c r="AN45" s="19">
        <f t="shared" si="30"/>
        <v>1.0422365858743921</v>
      </c>
      <c r="AP45" s="19">
        <v>41</v>
      </c>
      <c r="AQ45" s="19">
        <f t="shared" si="31"/>
        <v>1</v>
      </c>
      <c r="AR45" s="19">
        <f t="shared" si="32"/>
        <v>1.0087808958074329</v>
      </c>
      <c r="AS45" s="19">
        <f t="shared" si="33"/>
        <v>1.0186707222217555</v>
      </c>
      <c r="AT45" s="19">
        <f t="shared" si="34"/>
        <v>1.0297030865061858</v>
      </c>
      <c r="AU45" s="19">
        <f t="shared" si="35"/>
        <v>1.0422365858743921</v>
      </c>
      <c r="AY45" s="19">
        <v>41</v>
      </c>
      <c r="AZ45" s="19">
        <f t="shared" si="36"/>
        <v>615.49062294332452</v>
      </c>
      <c r="BA45" s="19">
        <f t="shared" si="37"/>
        <v>621.77327155458511</v>
      </c>
      <c r="BB45" s="19">
        <f t="shared" si="38"/>
        <v>628.84934961657029</v>
      </c>
      <c r="BC45" s="19">
        <f t="shared" si="39"/>
        <v>636.74290281097501</v>
      </c>
      <c r="BD45" s="19">
        <f t="shared" si="40"/>
        <v>645.7105040815926</v>
      </c>
      <c r="BH45" s="19">
        <v>41</v>
      </c>
      <c r="BI45" s="19">
        <f t="shared" si="41"/>
        <v>18.849687431444153</v>
      </c>
      <c r="BJ45" s="19">
        <f t="shared" si="42"/>
        <v>19.059109051819505</v>
      </c>
      <c r="BK45" s="19">
        <f t="shared" si="43"/>
        <v>19.294978320552346</v>
      </c>
      <c r="BL45" s="19">
        <f t="shared" si="44"/>
        <v>19.558096760365832</v>
      </c>
      <c r="BM45" s="19">
        <f t="shared" si="45"/>
        <v>19.857016802719752</v>
      </c>
      <c r="BQ45" s="19">
        <v>41</v>
      </c>
      <c r="BR45" s="19">
        <f t="shared" si="56"/>
        <v>0.17699374862888306</v>
      </c>
      <c r="BS45" s="19">
        <f t="shared" si="46"/>
        <v>0.18118218103639008</v>
      </c>
      <c r="BT45" s="19">
        <f t="shared" si="47"/>
        <v>0.18589956641104688</v>
      </c>
      <c r="BU45" s="19">
        <f t="shared" si="48"/>
        <v>0.19116193520731667</v>
      </c>
      <c r="BV45" s="19">
        <f t="shared" si="49"/>
        <v>0.19714033605439507</v>
      </c>
      <c r="BY45" s="9">
        <v>43</v>
      </c>
      <c r="CN45" s="5">
        <v>42</v>
      </c>
      <c r="CO45" s="5">
        <f>求节点(J$5:J$13,$H$20:H$28,$CN45)</f>
        <v>48.333012359368148</v>
      </c>
      <c r="CP45" s="5">
        <f>求节点(K$5:K$13,$H$20:I$28,$CN45)</f>
        <v>49.139410995450355</v>
      </c>
      <c r="CQ45" s="5">
        <f>求节点(L$5:L$13,$H$20:J$28,$CN45)</f>
        <v>50.048023914856834</v>
      </c>
      <c r="CR45" s="5">
        <f>求节点(M$5:M$13,$H$20:K$28,$CN45)</f>
        <v>51.060643486226439</v>
      </c>
      <c r="CS45" s="5">
        <f>求节点(N$5:N$13,$H$20:L$28,$CN45)</f>
        <v>52.459583753525351</v>
      </c>
      <c r="CT45" s="5">
        <f>求节点(J$5:J$13,$I$20:I$28,$CN45)</f>
        <v>0</v>
      </c>
      <c r="CU45" s="5">
        <f>求节点(K$5:K$13,$I$20:J$28,$CN45)</f>
        <v>0</v>
      </c>
      <c r="CV45" s="5">
        <f>求节点(L$5:L$13,$I$20:K$28,$CN45)</f>
        <v>0</v>
      </c>
      <c r="CW45" s="5">
        <f>求节点(M$5:M$13,$I$20:L$28,$CN45)</f>
        <v>0</v>
      </c>
      <c r="CX45" s="5">
        <f>求节点(N$5:N$13,$I$20:M$28,$CN45)</f>
        <v>0</v>
      </c>
      <c r="CY45" s="5">
        <f t="shared" si="54"/>
        <v>0.64185266914372563</v>
      </c>
      <c r="CZ45" s="5">
        <f t="shared" si="7"/>
        <v>0.63603214163100696</v>
      </c>
      <c r="DA45" s="5">
        <f t="shared" si="8"/>
        <v>0.62947383875302698</v>
      </c>
      <c r="DB45" s="5">
        <f t="shared" si="9"/>
        <v>0.62216482332151612</v>
      </c>
      <c r="DC45" s="5">
        <f t="shared" si="10"/>
        <v>0.6142130868481136</v>
      </c>
    </row>
    <row r="46" spans="1:107" x14ac:dyDescent="0.15">
      <c r="B46" s="75"/>
      <c r="C46" s="75"/>
      <c r="D46" s="75"/>
      <c r="E46" s="75"/>
      <c r="F46" s="75"/>
      <c r="G46" s="75"/>
      <c r="H46" s="75"/>
      <c r="I46" s="75"/>
      <c r="J46" s="75"/>
      <c r="K46" s="75"/>
      <c r="L46" s="75"/>
      <c r="M46" s="75"/>
      <c r="N46" s="75"/>
      <c r="S46" s="19">
        <v>42</v>
      </c>
      <c r="T46" s="19">
        <f t="shared" si="16"/>
        <v>288.42003902958362</v>
      </c>
      <c r="U46" s="19">
        <f t="shared" si="17"/>
        <v>290.96656103826427</v>
      </c>
      <c r="V46" s="19">
        <f t="shared" si="18"/>
        <v>293.83586499428475</v>
      </c>
      <c r="W46" s="19">
        <f t="shared" si="19"/>
        <v>297.03361100913611</v>
      </c>
      <c r="X46" s="19">
        <f t="shared" si="20"/>
        <v>300.72565855819795</v>
      </c>
      <c r="Z46" s="19">
        <v>42</v>
      </c>
      <c r="AA46" s="19">
        <f t="shared" si="21"/>
        <v>288.42003902958362</v>
      </c>
      <c r="AB46" s="19">
        <f t="shared" si="22"/>
        <v>290.96656103826427</v>
      </c>
      <c r="AC46" s="19">
        <f t="shared" si="23"/>
        <v>293.83586499428475</v>
      </c>
      <c r="AD46" s="19">
        <f t="shared" si="24"/>
        <v>297.03361100913611</v>
      </c>
      <c r="AE46" s="19">
        <f t="shared" si="25"/>
        <v>300.72565855819795</v>
      </c>
      <c r="AI46" s="19">
        <v>42</v>
      </c>
      <c r="AJ46" s="19">
        <f t="shared" si="26"/>
        <v>1</v>
      </c>
      <c r="AK46" s="19">
        <f t="shared" si="27"/>
        <v>1.0088292131755083</v>
      </c>
      <c r="AL46" s="19">
        <f t="shared" si="28"/>
        <v>1.018777564772972</v>
      </c>
      <c r="AM46" s="19">
        <f t="shared" si="29"/>
        <v>1.0298646793355055</v>
      </c>
      <c r="AN46" s="19">
        <f t="shared" si="30"/>
        <v>1.0426656191089141</v>
      </c>
      <c r="AP46" s="19">
        <v>42</v>
      </c>
      <c r="AQ46" s="19">
        <f t="shared" si="31"/>
        <v>1</v>
      </c>
      <c r="AR46" s="19">
        <f t="shared" si="32"/>
        <v>1.0088292131755083</v>
      </c>
      <c r="AS46" s="19">
        <f t="shared" si="33"/>
        <v>1.018777564772972</v>
      </c>
      <c r="AT46" s="19">
        <f t="shared" si="34"/>
        <v>1.0298646793355055</v>
      </c>
      <c r="AU46" s="19">
        <f t="shared" si="35"/>
        <v>1.0426656191089141</v>
      </c>
      <c r="AY46" s="19">
        <v>42</v>
      </c>
      <c r="AZ46" s="19">
        <f t="shared" si="36"/>
        <v>621.05009757395908</v>
      </c>
      <c r="BA46" s="19">
        <f t="shared" si="37"/>
        <v>627.41640259566066</v>
      </c>
      <c r="BB46" s="19">
        <f t="shared" si="38"/>
        <v>634.58966248571187</v>
      </c>
      <c r="BC46" s="19">
        <f t="shared" si="39"/>
        <v>642.5840275228403</v>
      </c>
      <c r="BD46" s="19">
        <f t="shared" si="40"/>
        <v>652.41886186065972</v>
      </c>
      <c r="BH46" s="19">
        <v>42</v>
      </c>
      <c r="BI46" s="19">
        <f t="shared" si="41"/>
        <v>19.035003252465302</v>
      </c>
      <c r="BJ46" s="19">
        <f t="shared" si="42"/>
        <v>19.247213419855356</v>
      </c>
      <c r="BK46" s="19">
        <f t="shared" si="43"/>
        <v>19.486322082857061</v>
      </c>
      <c r="BL46" s="19">
        <f t="shared" si="44"/>
        <v>19.752800917428011</v>
      </c>
      <c r="BM46" s="19">
        <f t="shared" si="45"/>
        <v>20.060471546516492</v>
      </c>
      <c r="BQ46" s="19">
        <v>42</v>
      </c>
      <c r="BR46" s="19">
        <f t="shared" si="56"/>
        <v>0.18070006504930602</v>
      </c>
      <c r="BS46" s="19">
        <f t="shared" si="46"/>
        <v>0.18494426839710715</v>
      </c>
      <c r="BT46" s="19">
        <f t="shared" si="47"/>
        <v>0.18972644165714125</v>
      </c>
      <c r="BU46" s="19">
        <f t="shared" si="48"/>
        <v>0.19505601834856021</v>
      </c>
      <c r="BV46" s="19">
        <f t="shared" si="49"/>
        <v>0.20120943093032989</v>
      </c>
      <c r="BY46" s="9">
        <v>44</v>
      </c>
      <c r="CN46" s="5">
        <v>43</v>
      </c>
      <c r="CO46" s="5">
        <f>求节点(J$5:J$13,$H$20:H$28,$CN46)</f>
        <v>49.03721247924851</v>
      </c>
      <c r="CP46" s="5">
        <f>求节点(K$5:K$13,$H$20:I$28,$CN46)</f>
        <v>49.854207593986601</v>
      </c>
      <c r="CQ46" s="5">
        <f>求节点(L$5:L$13,$H$20:J$28,$CN46)</f>
        <v>50.775130211614766</v>
      </c>
      <c r="CR46" s="5">
        <f>求节点(M$5:M$13,$H$20:K$28,$CN46)</f>
        <v>51.800519283062712</v>
      </c>
      <c r="CS46" s="5">
        <f>求节点(N$5:N$13,$H$20:L$28,$CN46)</f>
        <v>54.078911615398653</v>
      </c>
      <c r="CT46" s="5">
        <f>求节点(J$5:J$13,$I$20:I$28,$CN46)</f>
        <v>0</v>
      </c>
      <c r="CU46" s="5">
        <f>求节点(K$5:K$13,$I$20:J$28,$CN46)</f>
        <v>0</v>
      </c>
      <c r="CV46" s="5">
        <f>求节点(L$5:L$13,$I$20:K$28,$CN46)</f>
        <v>0</v>
      </c>
      <c r="CW46" s="5">
        <f>求节点(M$5:M$13,$I$20:L$28,$CN46)</f>
        <v>0</v>
      </c>
      <c r="CX46" s="5">
        <f>求节点(N$5:N$13,$I$20:M$28,$CN46)</f>
        <v>0</v>
      </c>
      <c r="CY46" s="5">
        <f t="shared" si="54"/>
        <v>0.63676980319030951</v>
      </c>
      <c r="CZ46" s="5">
        <f t="shared" si="7"/>
        <v>0.63087279105473215</v>
      </c>
      <c r="DA46" s="5">
        <f t="shared" si="8"/>
        <v>0.62422563765795591</v>
      </c>
      <c r="DB46" s="5">
        <f t="shared" si="9"/>
        <v>0.61682445289082866</v>
      </c>
      <c r="DC46" s="5">
        <f t="shared" si="10"/>
        <v>0.61008524554479282</v>
      </c>
    </row>
    <row r="47" spans="1:107" x14ac:dyDescent="0.15">
      <c r="B47" s="75"/>
      <c r="C47" s="75"/>
      <c r="D47" s="75"/>
      <c r="E47" s="75"/>
      <c r="F47" s="75"/>
      <c r="G47" s="75"/>
      <c r="H47" s="75"/>
      <c r="I47" s="75"/>
      <c r="J47" s="75"/>
      <c r="K47" s="75"/>
      <c r="L47" s="75"/>
      <c r="M47" s="75"/>
      <c r="N47" s="75"/>
      <c r="S47" s="19">
        <v>43</v>
      </c>
      <c r="T47" s="19">
        <f t="shared" si="16"/>
        <v>290.64382888183741</v>
      </c>
      <c r="U47" s="19">
        <f t="shared" si="17"/>
        <v>293.22381345469455</v>
      </c>
      <c r="V47" s="19">
        <f t="shared" si="18"/>
        <v>296.13199014194134</v>
      </c>
      <c r="W47" s="19">
        <f t="shared" si="19"/>
        <v>299.37006089388223</v>
      </c>
      <c r="X47" s="19">
        <f t="shared" si="20"/>
        <v>303.28249202431368</v>
      </c>
      <c r="Z47" s="19">
        <v>43</v>
      </c>
      <c r="AA47" s="19">
        <f t="shared" si="21"/>
        <v>290.64382888183741</v>
      </c>
      <c r="AB47" s="19">
        <f t="shared" si="22"/>
        <v>293.22381345469455</v>
      </c>
      <c r="AC47" s="19">
        <f t="shared" si="23"/>
        <v>296.13199014194134</v>
      </c>
      <c r="AD47" s="19">
        <f t="shared" si="24"/>
        <v>299.37006089388223</v>
      </c>
      <c r="AE47" s="19">
        <f t="shared" si="25"/>
        <v>303.28249202431368</v>
      </c>
      <c r="AI47" s="19">
        <v>43</v>
      </c>
      <c r="AJ47" s="19">
        <f t="shared" si="26"/>
        <v>1</v>
      </c>
      <c r="AK47" s="19">
        <f t="shared" si="27"/>
        <v>1.0088767911666414</v>
      </c>
      <c r="AL47" s="19">
        <f t="shared" si="28"/>
        <v>1.0188827723651246</v>
      </c>
      <c r="AM47" s="19">
        <f t="shared" si="29"/>
        <v>1.0300237993891572</v>
      </c>
      <c r="AN47" s="19">
        <f t="shared" si="30"/>
        <v>1.0434850558881625</v>
      </c>
      <c r="AP47" s="19">
        <v>43</v>
      </c>
      <c r="AQ47" s="19">
        <f t="shared" si="31"/>
        <v>1</v>
      </c>
      <c r="AR47" s="19">
        <f t="shared" si="32"/>
        <v>1.0088767911666414</v>
      </c>
      <c r="AS47" s="19">
        <f t="shared" si="33"/>
        <v>1.0188827723651246</v>
      </c>
      <c r="AT47" s="19">
        <f t="shared" si="34"/>
        <v>1.0300237993891572</v>
      </c>
      <c r="AU47" s="19">
        <f t="shared" si="35"/>
        <v>1.0434850558881625</v>
      </c>
      <c r="AY47" s="19">
        <v>43</v>
      </c>
      <c r="AZ47" s="19">
        <f t="shared" si="36"/>
        <v>626.60957220459352</v>
      </c>
      <c r="BA47" s="19">
        <f t="shared" si="37"/>
        <v>633.05953363673632</v>
      </c>
      <c r="BB47" s="19">
        <f t="shared" si="38"/>
        <v>640.32997535485333</v>
      </c>
      <c r="BC47" s="19">
        <f t="shared" si="39"/>
        <v>648.42515223470559</v>
      </c>
      <c r="BD47" s="19">
        <f t="shared" si="40"/>
        <v>660.94164008104553</v>
      </c>
      <c r="BH47" s="19">
        <v>43</v>
      </c>
      <c r="BI47" s="19">
        <f t="shared" si="41"/>
        <v>19.220319073486451</v>
      </c>
      <c r="BJ47" s="19">
        <f t="shared" si="42"/>
        <v>19.435317787891211</v>
      </c>
      <c r="BK47" s="19">
        <f t="shared" si="43"/>
        <v>19.67766584516178</v>
      </c>
      <c r="BL47" s="19">
        <f t="shared" si="44"/>
        <v>19.947505074490188</v>
      </c>
      <c r="BM47" s="19">
        <f t="shared" si="45"/>
        <v>20.273541002026139</v>
      </c>
      <c r="BQ47" s="19">
        <v>43</v>
      </c>
      <c r="BR47" s="19">
        <f t="shared" si="56"/>
        <v>0.18440638146972901</v>
      </c>
      <c r="BS47" s="19">
        <f t="shared" si="46"/>
        <v>0.18870635575782421</v>
      </c>
      <c r="BT47" s="19">
        <f t="shared" si="47"/>
        <v>0.1935533169032356</v>
      </c>
      <c r="BU47" s="19">
        <f t="shared" si="48"/>
        <v>0.19895010148980374</v>
      </c>
      <c r="BV47" s="19">
        <f t="shared" si="49"/>
        <v>0.20547082004052278</v>
      </c>
      <c r="BY47" s="9">
        <v>45</v>
      </c>
      <c r="CN47" s="5">
        <v>44</v>
      </c>
      <c r="CO47" s="5">
        <f>求节点(J$5:J$13,$H$20:H$28,$CN47)</f>
        <v>49.741412599128878</v>
      </c>
      <c r="CP47" s="5">
        <f>求节点(K$5:K$13,$H$20:I$28,$CN47)</f>
        <v>50.56900419252284</v>
      </c>
      <c r="CQ47" s="5">
        <f>求节点(L$5:L$13,$H$20:J$28,$CN47)</f>
        <v>51.50223650837269</v>
      </c>
      <c r="CR47" s="5">
        <f>求节点(M$5:M$13,$H$20:K$28,$CN47)</f>
        <v>53.185777694422065</v>
      </c>
      <c r="CS47" s="5">
        <f>求节点(N$5:N$13,$H$20:L$28,$CN47)</f>
        <v>55.698239477271954</v>
      </c>
      <c r="CT47" s="5">
        <f>求节点(J$5:J$13,$I$20:I$28,$CN47)</f>
        <v>0</v>
      </c>
      <c r="CU47" s="5">
        <f>求节点(K$5:K$13,$I$20:J$28,$CN47)</f>
        <v>0</v>
      </c>
      <c r="CV47" s="5">
        <f>求节点(L$5:L$13,$I$20:K$28,$CN47)</f>
        <v>0</v>
      </c>
      <c r="CW47" s="5">
        <f>求节点(M$5:M$13,$I$20:L$28,$CN47)</f>
        <v>0</v>
      </c>
      <c r="CX47" s="5">
        <f>求节点(N$5:N$13,$I$20:M$28,$CN47)</f>
        <v>0</v>
      </c>
      <c r="CY47" s="5">
        <f t="shared" si="54"/>
        <v>0.6316869372368934</v>
      </c>
      <c r="CZ47" s="5">
        <f t="shared" si="7"/>
        <v>0.62571344047845745</v>
      </c>
      <c r="DA47" s="5">
        <f t="shared" si="8"/>
        <v>0.61897743656288473</v>
      </c>
      <c r="DB47" s="5">
        <f t="shared" si="9"/>
        <v>0.61236194020015366</v>
      </c>
      <c r="DC47" s="5">
        <f t="shared" si="10"/>
        <v>0.60595740424147204</v>
      </c>
    </row>
    <row r="48" spans="1:107" x14ac:dyDescent="0.15">
      <c r="B48" s="75"/>
      <c r="C48" s="75" t="s">
        <v>209</v>
      </c>
      <c r="D48" s="75" t="s">
        <v>210</v>
      </c>
      <c r="E48" s="75" t="s">
        <v>211</v>
      </c>
      <c r="F48" s="75" t="s">
        <v>213</v>
      </c>
      <c r="G48" s="75"/>
      <c r="H48" s="75" t="s">
        <v>212</v>
      </c>
      <c r="I48" s="75" t="s">
        <v>213</v>
      </c>
      <c r="J48" s="75"/>
      <c r="K48" s="75"/>
      <c r="L48" s="75"/>
      <c r="M48" s="75"/>
      <c r="N48" s="75"/>
      <c r="S48" s="19">
        <v>44</v>
      </c>
      <c r="T48" s="19">
        <f t="shared" si="16"/>
        <v>292.8676187340912</v>
      </c>
      <c r="U48" s="19">
        <f t="shared" si="17"/>
        <v>295.48106587112477</v>
      </c>
      <c r="V48" s="19">
        <f t="shared" si="18"/>
        <v>298.42811528959794</v>
      </c>
      <c r="W48" s="19">
        <f t="shared" si="19"/>
        <v>301.87228057014011</v>
      </c>
      <c r="X48" s="19">
        <f t="shared" si="20"/>
        <v>305.83932549042942</v>
      </c>
      <c r="Z48" s="19">
        <v>44</v>
      </c>
      <c r="AA48" s="19">
        <f t="shared" si="21"/>
        <v>292.8676187340912</v>
      </c>
      <c r="AB48" s="19">
        <f t="shared" si="22"/>
        <v>295.48106587112477</v>
      </c>
      <c r="AC48" s="19">
        <f t="shared" si="23"/>
        <v>298.42811528959794</v>
      </c>
      <c r="AD48" s="19">
        <f t="shared" si="24"/>
        <v>301.87228057014011</v>
      </c>
      <c r="AE48" s="19">
        <f t="shared" si="25"/>
        <v>305.83932549042942</v>
      </c>
      <c r="AI48" s="19">
        <v>44</v>
      </c>
      <c r="AJ48" s="19">
        <f t="shared" si="26"/>
        <v>1</v>
      </c>
      <c r="AK48" s="19">
        <f t="shared" si="27"/>
        <v>1.0089236466234475</v>
      </c>
      <c r="AL48" s="19">
        <f t="shared" si="28"/>
        <v>1.0189863822417164</v>
      </c>
      <c r="AM48" s="19">
        <f t="shared" si="29"/>
        <v>1.0307465259388224</v>
      </c>
      <c r="AN48" s="19">
        <f t="shared" si="30"/>
        <v>1.0442920484429379</v>
      </c>
      <c r="AP48" s="19">
        <v>44</v>
      </c>
      <c r="AQ48" s="19">
        <f t="shared" si="31"/>
        <v>1</v>
      </c>
      <c r="AR48" s="19">
        <f t="shared" si="32"/>
        <v>1.0089236466234475</v>
      </c>
      <c r="AS48" s="19">
        <f t="shared" si="33"/>
        <v>1.0189863822417164</v>
      </c>
      <c r="AT48" s="19">
        <f t="shared" si="34"/>
        <v>1.0307465259388224</v>
      </c>
      <c r="AU48" s="19">
        <f t="shared" si="35"/>
        <v>1.0442920484429379</v>
      </c>
      <c r="AY48" s="19">
        <v>44</v>
      </c>
      <c r="AZ48" s="19">
        <f t="shared" si="36"/>
        <v>632.16904683522796</v>
      </c>
      <c r="BA48" s="19">
        <f t="shared" si="37"/>
        <v>638.70266467781187</v>
      </c>
      <c r="BB48" s="19">
        <f t="shared" si="38"/>
        <v>646.07028822399491</v>
      </c>
      <c r="BC48" s="19">
        <f t="shared" si="39"/>
        <v>656.24093523380031</v>
      </c>
      <c r="BD48" s="19">
        <f t="shared" si="40"/>
        <v>669.46441830143135</v>
      </c>
      <c r="BH48" s="19">
        <v>44</v>
      </c>
      <c r="BI48" s="19">
        <f t="shared" si="41"/>
        <v>19.4056348945076</v>
      </c>
      <c r="BJ48" s="19">
        <f t="shared" si="42"/>
        <v>19.623422155927063</v>
      </c>
      <c r="BK48" s="19">
        <f t="shared" si="43"/>
        <v>19.869009607466495</v>
      </c>
      <c r="BL48" s="19">
        <f t="shared" si="44"/>
        <v>20.15602338084501</v>
      </c>
      <c r="BM48" s="19">
        <f t="shared" si="45"/>
        <v>20.486610457535782</v>
      </c>
      <c r="BQ48" s="19">
        <v>44</v>
      </c>
      <c r="BR48" s="19">
        <f t="shared" si="56"/>
        <v>0.188112697890152</v>
      </c>
      <c r="BS48" s="19">
        <f t="shared" si="46"/>
        <v>0.19246844311854128</v>
      </c>
      <c r="BT48" s="19">
        <f t="shared" si="47"/>
        <v>0.19738019214932995</v>
      </c>
      <c r="BU48" s="19">
        <f t="shared" si="48"/>
        <v>0.20312046761690017</v>
      </c>
      <c r="BV48" s="19">
        <f t="shared" si="49"/>
        <v>0.20973220915071569</v>
      </c>
      <c r="BY48" s="9">
        <v>1</v>
      </c>
      <c r="BZ48" s="15" t="s">
        <v>87</v>
      </c>
      <c r="CA48" s="107" t="s">
        <v>80</v>
      </c>
      <c r="CB48" s="108"/>
      <c r="CC48" s="108"/>
      <c r="CD48" s="109"/>
      <c r="CE48" s="106" t="s">
        <v>81</v>
      </c>
      <c r="CF48" s="106"/>
      <c r="CG48" s="106"/>
      <c r="CH48" s="106"/>
      <c r="CI48" s="106"/>
      <c r="CN48" s="5">
        <v>45</v>
      </c>
      <c r="CO48" s="5">
        <f>求节点(J$5:J$13,$H$20:H$28,$CN48)</f>
        <v>50.445612719009247</v>
      </c>
      <c r="CP48" s="5">
        <f>求节点(K$5:K$13,$H$20:I$28,$CN48)</f>
        <v>51.283800791059079</v>
      </c>
      <c r="CQ48" s="5">
        <f>求节点(L$5:L$13,$H$20:J$28,$CN48)</f>
        <v>52.512711699024486</v>
      </c>
      <c r="CR48" s="5">
        <f>求节点(M$5:M$13,$H$20:K$28,$CN48)</f>
        <v>54.809271780813823</v>
      </c>
      <c r="CS48" s="5">
        <f>求节点(N$5:N$13,$H$20:L$28,$CN48)</f>
        <v>57.317567339145256</v>
      </c>
      <c r="CT48" s="5">
        <f>求节点(J$5:J$13,$I$20:I$28,$CN48)</f>
        <v>0</v>
      </c>
      <c r="CU48" s="5">
        <f>求节点(K$5:K$13,$I$20:J$28,$CN48)</f>
        <v>0</v>
      </c>
      <c r="CV48" s="5">
        <f>求节点(L$5:L$13,$I$20:K$28,$CN48)</f>
        <v>0</v>
      </c>
      <c r="CW48" s="5">
        <f>求节点(M$5:M$13,$I$20:L$28,$CN48)</f>
        <v>0</v>
      </c>
      <c r="CX48" s="5">
        <f>求节点(N$5:N$13,$I$20:M$28,$CN48)</f>
        <v>0</v>
      </c>
      <c r="CY48" s="5">
        <f t="shared" si="54"/>
        <v>0.62660407128347728</v>
      </c>
      <c r="CZ48" s="5">
        <f t="shared" si="7"/>
        <v>0.62055408990218264</v>
      </c>
      <c r="DA48" s="5">
        <f t="shared" si="8"/>
        <v>0.61407765798719205</v>
      </c>
      <c r="DB48" s="5">
        <f t="shared" si="9"/>
        <v>0.60822347874136529</v>
      </c>
      <c r="DC48" s="5">
        <f t="shared" si="10"/>
        <v>0.60182956293815126</v>
      </c>
    </row>
    <row r="49" spans="2:107" x14ac:dyDescent="0.15">
      <c r="B49" s="75"/>
      <c r="C49" s="75">
        <v>4</v>
      </c>
      <c r="D49" s="75">
        <v>3</v>
      </c>
      <c r="E49" s="75">
        <v>5</v>
      </c>
      <c r="F49" s="75" t="s">
        <v>217</v>
      </c>
      <c r="G49" s="75"/>
      <c r="H49" s="75">
        <v>13</v>
      </c>
      <c r="I49" s="75">
        <v>2.5</v>
      </c>
      <c r="J49" s="75"/>
      <c r="K49" s="75"/>
      <c r="L49" s="75"/>
      <c r="M49" s="75"/>
      <c r="N49" s="75"/>
      <c r="S49" s="19">
        <v>45</v>
      </c>
      <c r="T49" s="19">
        <f t="shared" si="16"/>
        <v>295.09140858634498</v>
      </c>
      <c r="U49" s="19">
        <f t="shared" si="17"/>
        <v>297.73831828755499</v>
      </c>
      <c r="V49" s="19">
        <f t="shared" si="18"/>
        <v>300.80954478793342</v>
      </c>
      <c r="W49" s="19">
        <f t="shared" si="19"/>
        <v>304.43569228549552</v>
      </c>
      <c r="X49" s="19">
        <f t="shared" si="20"/>
        <v>308.39615895654515</v>
      </c>
      <c r="Z49" s="19">
        <v>45</v>
      </c>
      <c r="AA49" s="19">
        <f t="shared" si="21"/>
        <v>295.09140858634498</v>
      </c>
      <c r="AB49" s="19">
        <f t="shared" si="22"/>
        <v>297.73831828755499</v>
      </c>
      <c r="AC49" s="19">
        <f t="shared" si="23"/>
        <v>300.80954478793342</v>
      </c>
      <c r="AD49" s="19">
        <f t="shared" si="24"/>
        <v>304.43569228549552</v>
      </c>
      <c r="AE49" s="19">
        <f t="shared" si="25"/>
        <v>308.39615895654515</v>
      </c>
      <c r="AI49" s="19">
        <v>45</v>
      </c>
      <c r="AJ49" s="19">
        <f t="shared" si="26"/>
        <v>1</v>
      </c>
      <c r="AK49" s="19">
        <f t="shared" si="27"/>
        <v>1.0089697958808432</v>
      </c>
      <c r="AL49" s="19">
        <f t="shared" si="28"/>
        <v>1.0193775082405196</v>
      </c>
      <c r="AM49" s="19">
        <f t="shared" si="29"/>
        <v>1.0316657260335533</v>
      </c>
      <c r="AN49" s="19">
        <f t="shared" si="30"/>
        <v>1.0450868781098626</v>
      </c>
      <c r="AP49" s="19">
        <v>45</v>
      </c>
      <c r="AQ49" s="19">
        <f t="shared" si="31"/>
        <v>1</v>
      </c>
      <c r="AR49" s="19">
        <f t="shared" si="32"/>
        <v>1.0089697958808432</v>
      </c>
      <c r="AS49" s="19">
        <f t="shared" si="33"/>
        <v>1.0193775082405196</v>
      </c>
      <c r="AT49" s="19">
        <f t="shared" si="34"/>
        <v>1.0316657260335533</v>
      </c>
      <c r="AU49" s="19">
        <f t="shared" si="35"/>
        <v>1.0450868781098626</v>
      </c>
      <c r="AY49" s="19">
        <v>45</v>
      </c>
      <c r="AZ49" s="19">
        <f t="shared" si="36"/>
        <v>637.72852146586251</v>
      </c>
      <c r="BA49" s="19">
        <f t="shared" si="37"/>
        <v>644.34579571888753</v>
      </c>
      <c r="BB49" s="19">
        <f t="shared" si="38"/>
        <v>652.69848262644462</v>
      </c>
      <c r="BC49" s="19">
        <f t="shared" si="39"/>
        <v>664.78564095165166</v>
      </c>
      <c r="BD49" s="19">
        <f t="shared" si="40"/>
        <v>677.98719652181717</v>
      </c>
      <c r="BH49" s="19">
        <v>45</v>
      </c>
      <c r="BI49" s="19">
        <f t="shared" si="41"/>
        <v>19.590950715528749</v>
      </c>
      <c r="BJ49" s="19">
        <f t="shared" si="42"/>
        <v>19.811526523962918</v>
      </c>
      <c r="BK49" s="19">
        <f t="shared" si="43"/>
        <v>20.067462065661115</v>
      </c>
      <c r="BL49" s="19">
        <f t="shared" si="44"/>
        <v>20.369641023791292</v>
      </c>
      <c r="BM49" s="19">
        <f t="shared" si="45"/>
        <v>20.699679913045429</v>
      </c>
      <c r="BQ49" s="19">
        <v>45</v>
      </c>
      <c r="BR49" s="19">
        <f t="shared" si="56"/>
        <v>0.19181901431057496</v>
      </c>
      <c r="BS49" s="19">
        <f t="shared" si="46"/>
        <v>0.19623053047925831</v>
      </c>
      <c r="BT49" s="19">
        <f t="shared" si="47"/>
        <v>0.20134924131322235</v>
      </c>
      <c r="BU49" s="19">
        <f t="shared" si="48"/>
        <v>0.20739282047582586</v>
      </c>
      <c r="BV49" s="19">
        <f t="shared" si="49"/>
        <v>0.21399359826090858</v>
      </c>
      <c r="BY49" s="9">
        <v>2</v>
      </c>
      <c r="BZ49" s="15" t="s">
        <v>390</v>
      </c>
      <c r="CA49" s="15" t="s">
        <v>82</v>
      </c>
      <c r="CB49" s="15" t="s">
        <v>8</v>
      </c>
      <c r="CC49" s="15" t="s">
        <v>39</v>
      </c>
      <c r="CD49" s="15" t="s">
        <v>425</v>
      </c>
      <c r="CE49" s="15" t="s">
        <v>82</v>
      </c>
      <c r="CF49" s="15" t="s">
        <v>8</v>
      </c>
      <c r="CG49" s="15" t="s">
        <v>39</v>
      </c>
      <c r="CH49" s="15" t="s">
        <v>425</v>
      </c>
      <c r="CI49" s="15" t="s">
        <v>85</v>
      </c>
      <c r="CN49" s="5">
        <v>46</v>
      </c>
      <c r="CO49" s="5">
        <f>求节点(J$5:J$13,$H$20:H$28,$CN49)</f>
        <v>51.149812838889616</v>
      </c>
      <c r="CP49" s="5">
        <f>求节点(K$5:K$13,$H$20:I$28,$CN49)</f>
        <v>51.998597389595318</v>
      </c>
      <c r="CQ49" s="5">
        <f>求节点(L$5:L$13,$H$20:J$28,$CN49)</f>
        <v>54.138208101973952</v>
      </c>
      <c r="CR49" s="5">
        <f>求节点(M$5:M$13,$H$20:K$28,$CN49)</f>
        <v>56.432765867205589</v>
      </c>
      <c r="CS49" s="5">
        <f>求节点(N$5:N$13,$H$20:L$28,$CN49)</f>
        <v>58.936895201018565</v>
      </c>
      <c r="CT49" s="5">
        <f>求节点(J$5:J$13,$I$20:I$28,$CN49)</f>
        <v>0</v>
      </c>
      <c r="CU49" s="5">
        <f>求节点(K$5:K$13,$I$20:J$28,$CN49)</f>
        <v>0</v>
      </c>
      <c r="CV49" s="5">
        <f>求节点(L$5:L$13,$I$20:K$28,$CN49)</f>
        <v>0</v>
      </c>
      <c r="CW49" s="5">
        <f>求节点(M$5:M$13,$I$20:L$28,$CN49)</f>
        <v>0</v>
      </c>
      <c r="CX49" s="5">
        <f>求节点(N$5:N$13,$I$20:M$28,$CN49)</f>
        <v>0</v>
      </c>
      <c r="CY49" s="5">
        <f t="shared" si="54"/>
        <v>0.62152120533006117</v>
      </c>
      <c r="CZ49" s="5">
        <f t="shared" si="7"/>
        <v>0.61539473932590794</v>
      </c>
      <c r="DA49" s="5">
        <f t="shared" si="8"/>
        <v>0.60993409240762375</v>
      </c>
      <c r="DB49" s="5">
        <f t="shared" si="9"/>
        <v>0.60408501728257691</v>
      </c>
      <c r="DC49" s="5">
        <f t="shared" si="10"/>
        <v>0.59770172163483049</v>
      </c>
    </row>
    <row r="50" spans="2:107" x14ac:dyDescent="0.15">
      <c r="B50" s="75"/>
      <c r="C50" s="75">
        <v>5</v>
      </c>
      <c r="D50" s="75">
        <v>7</v>
      </c>
      <c r="E50" s="75">
        <v>10</v>
      </c>
      <c r="F50" s="75">
        <v>2.5</v>
      </c>
      <c r="G50" s="75"/>
      <c r="H50" s="75">
        <v>39</v>
      </c>
      <c r="I50" s="75">
        <v>3.5</v>
      </c>
      <c r="J50" s="75"/>
      <c r="K50" s="75"/>
      <c r="L50" s="75"/>
      <c r="M50" s="75"/>
      <c r="N50" s="75"/>
      <c r="S50" s="19">
        <v>46</v>
      </c>
      <c r="T50" s="19">
        <f t="shared" si="16"/>
        <v>297.31519843859877</v>
      </c>
      <c r="U50" s="19">
        <f t="shared" si="17"/>
        <v>299.99557070398521</v>
      </c>
      <c r="V50" s="19">
        <f t="shared" si="18"/>
        <v>303.37611805574835</v>
      </c>
      <c r="W50" s="19">
        <f t="shared" si="19"/>
        <v>306.99910400085093</v>
      </c>
      <c r="X50" s="19">
        <f t="shared" si="20"/>
        <v>310.95299242266088</v>
      </c>
      <c r="Z50" s="19">
        <v>46</v>
      </c>
      <c r="AA50" s="19">
        <f t="shared" si="21"/>
        <v>297.31519843859877</v>
      </c>
      <c r="AB50" s="19">
        <f t="shared" si="22"/>
        <v>299.99557070398521</v>
      </c>
      <c r="AC50" s="19">
        <f t="shared" si="23"/>
        <v>303.37611805574835</v>
      </c>
      <c r="AD50" s="19">
        <f t="shared" si="24"/>
        <v>306.99910400085093</v>
      </c>
      <c r="AE50" s="19">
        <f t="shared" si="25"/>
        <v>310.95299242266088</v>
      </c>
      <c r="AI50" s="19">
        <v>46</v>
      </c>
      <c r="AJ50" s="19">
        <f t="shared" si="26"/>
        <v>1</v>
      </c>
      <c r="AK50" s="19">
        <f t="shared" si="27"/>
        <v>1.0090152547850324</v>
      </c>
      <c r="AL50" s="19">
        <f t="shared" si="28"/>
        <v>1.0203855021505108</v>
      </c>
      <c r="AM50" s="19">
        <f t="shared" si="29"/>
        <v>1.0325711756852958</v>
      </c>
      <c r="AN50" s="19">
        <f t="shared" si="30"/>
        <v>1.0458698178084513</v>
      </c>
      <c r="AP50" s="19">
        <v>46</v>
      </c>
      <c r="AQ50" s="19">
        <f t="shared" si="31"/>
        <v>1</v>
      </c>
      <c r="AR50" s="19">
        <f t="shared" si="32"/>
        <v>1.0090152547850324</v>
      </c>
      <c r="AS50" s="19">
        <f t="shared" si="33"/>
        <v>1.0203855021505108</v>
      </c>
      <c r="AT50" s="19">
        <f t="shared" si="34"/>
        <v>1.0325711756852958</v>
      </c>
      <c r="AU50" s="19">
        <f t="shared" si="35"/>
        <v>1.0458698178084513</v>
      </c>
      <c r="AY50" s="19">
        <v>46</v>
      </c>
      <c r="AZ50" s="19">
        <f t="shared" si="36"/>
        <v>643.28799609649695</v>
      </c>
      <c r="BA50" s="19">
        <f t="shared" si="37"/>
        <v>649.98892675996308</v>
      </c>
      <c r="BB50" s="19">
        <f t="shared" si="38"/>
        <v>661.25372685249454</v>
      </c>
      <c r="BC50" s="19">
        <f t="shared" si="39"/>
        <v>673.33034666950311</v>
      </c>
      <c r="BD50" s="19">
        <f t="shared" si="40"/>
        <v>686.50997474220298</v>
      </c>
      <c r="BH50" s="19">
        <v>46</v>
      </c>
      <c r="BI50" s="19">
        <f t="shared" si="41"/>
        <v>19.776266536549898</v>
      </c>
      <c r="BJ50" s="19">
        <f t="shared" si="42"/>
        <v>19.99963089199877</v>
      </c>
      <c r="BK50" s="19">
        <f t="shared" si="43"/>
        <v>20.281343171312361</v>
      </c>
      <c r="BL50" s="19">
        <f t="shared" si="44"/>
        <v>20.583258666737578</v>
      </c>
      <c r="BM50" s="19">
        <f t="shared" si="45"/>
        <v>20.912749368555072</v>
      </c>
      <c r="BQ50" s="19">
        <v>46</v>
      </c>
      <c r="BR50" s="19">
        <f t="shared" si="56"/>
        <v>0.19552533073099798</v>
      </c>
      <c r="BS50" s="19">
        <f t="shared" si="46"/>
        <v>0.19999261783997541</v>
      </c>
      <c r="BT50" s="19">
        <f t="shared" si="47"/>
        <v>0.20562686342624725</v>
      </c>
      <c r="BU50" s="19">
        <f t="shared" si="48"/>
        <v>0.21166517333475154</v>
      </c>
      <c r="BV50" s="19">
        <f t="shared" si="49"/>
        <v>0.21825498737110149</v>
      </c>
      <c r="BY50" s="9">
        <v>3</v>
      </c>
      <c r="BZ50" s="15">
        <v>10</v>
      </c>
      <c r="CA50" s="19">
        <v>0</v>
      </c>
      <c r="CB50" s="19">
        <f t="shared" ref="CB50:CB65" si="68">INDEX($U$5:$U$164,$BZ50,1)</f>
        <v>219.5429405816827</v>
      </c>
      <c r="CC50" s="19">
        <f t="shared" ref="CC50:CC65" si="69">INDEX($AB$5:$AB$164,$BZ50,1)</f>
        <v>219.5429405816827</v>
      </c>
      <c r="CD50" s="19">
        <f t="shared" ref="CD50:CD65" si="70">INDEX($BS$5:$BS$164,$BZ50,1)</f>
        <v>4.8857351454206749E-2</v>
      </c>
      <c r="CE50" s="19">
        <f>CA50*(INDEX([4]非r将兵属性验证!$U$7:$U$166,$BZ50,1)+INDEX([4]非r将兵属性验证!$AM$7:$AM$166,$BZ50,1))</f>
        <v>0</v>
      </c>
      <c r="CF50" s="29">
        <f>CB50*INDEX([4]小r将兵属性验证!AQ$7:AQ$166,$BZ50,1)</f>
        <v>11152197.115056716</v>
      </c>
      <c r="CG50" s="29">
        <f>CC50*INDEX([4]小r将兵属性验证!AR$7:AR$166,$BZ50,1)</f>
        <v>11152197.115056716</v>
      </c>
      <c r="CH50" s="29">
        <f>CD50*INDEX([4]小r将兵属性验证!AX$7:AX$166,$BZ50,1)</f>
        <v>1185854.4398417373</v>
      </c>
      <c r="CI50" s="19">
        <f>SUM(CE50:CH50)</f>
        <v>23490248.669955168</v>
      </c>
      <c r="CN50" s="5">
        <v>47</v>
      </c>
      <c r="CO50" s="5">
        <f>求节点(J$5:J$13,$H$20:H$28,$CN50)</f>
        <v>51.854012958769985</v>
      </c>
      <c r="CP50" s="5">
        <f>求节点(K$5:K$13,$H$20:I$28,$CN50)</f>
        <v>53.625875294859163</v>
      </c>
      <c r="CQ50" s="5">
        <f>求节点(L$5:L$13,$H$20:J$28,$CN50)</f>
        <v>55.763704504923425</v>
      </c>
      <c r="CR50" s="5">
        <f>求节点(M$5:M$13,$H$20:K$28,$CN50)</f>
        <v>58.056259953597348</v>
      </c>
      <c r="CS50" s="5">
        <f>求节点(N$5:N$13,$H$20:L$28,$CN50)</f>
        <v>60.556223062891867</v>
      </c>
      <c r="CT50" s="5">
        <f>求节点(J$5:J$13,$I$20:I$28,$CN50)</f>
        <v>0</v>
      </c>
      <c r="CU50" s="5">
        <f>求节点(K$5:K$13,$I$20:J$28,$CN50)</f>
        <v>0</v>
      </c>
      <c r="CV50" s="5">
        <f>求节点(L$5:L$13,$I$20:K$28,$CN50)</f>
        <v>0</v>
      </c>
      <c r="CW50" s="5">
        <f>求节点(M$5:M$13,$I$20:L$28,$CN50)</f>
        <v>0</v>
      </c>
      <c r="CX50" s="5">
        <f>求节点(N$5:N$13,$I$20:M$28,$CN50)</f>
        <v>0</v>
      </c>
      <c r="CY50" s="5">
        <f t="shared" si="54"/>
        <v>0.61643833937664494</v>
      </c>
      <c r="CZ50" s="5">
        <f t="shared" si="7"/>
        <v>0.61124008396872009</v>
      </c>
      <c r="DA50" s="5">
        <f t="shared" si="8"/>
        <v>0.60579052682805545</v>
      </c>
      <c r="DB50" s="5">
        <f t="shared" si="9"/>
        <v>0.59994655582378853</v>
      </c>
      <c r="DC50" s="5">
        <f t="shared" si="10"/>
        <v>0.59357388033150982</v>
      </c>
    </row>
    <row r="51" spans="2:107" x14ac:dyDescent="0.15">
      <c r="B51" s="75"/>
      <c r="C51" s="75">
        <v>6</v>
      </c>
      <c r="D51" s="75">
        <v>13</v>
      </c>
      <c r="E51" s="75">
        <v>16.5</v>
      </c>
      <c r="F51" s="75"/>
      <c r="G51" s="75"/>
      <c r="H51" s="75"/>
      <c r="I51" s="75"/>
      <c r="J51" s="75"/>
      <c r="K51" s="75"/>
      <c r="L51" s="75"/>
      <c r="M51" s="75"/>
      <c r="N51" s="75"/>
      <c r="S51" s="19">
        <v>47</v>
      </c>
      <c r="T51" s="19">
        <f t="shared" si="16"/>
        <v>299.53898829085256</v>
      </c>
      <c r="U51" s="19">
        <f t="shared" si="17"/>
        <v>302.56717151819868</v>
      </c>
      <c r="V51" s="19">
        <f t="shared" si="18"/>
        <v>305.94269132356328</v>
      </c>
      <c r="W51" s="19">
        <f t="shared" si="19"/>
        <v>309.56251571620635</v>
      </c>
      <c r="X51" s="19">
        <f t="shared" si="20"/>
        <v>313.50982588877662</v>
      </c>
      <c r="Z51" s="19">
        <v>47</v>
      </c>
      <c r="AA51" s="19">
        <f t="shared" si="21"/>
        <v>299.53898829085256</v>
      </c>
      <c r="AB51" s="19">
        <f t="shared" si="22"/>
        <v>302.56717151819868</v>
      </c>
      <c r="AC51" s="19">
        <f t="shared" si="23"/>
        <v>305.94269132356328</v>
      </c>
      <c r="AD51" s="19">
        <f t="shared" si="24"/>
        <v>309.56251571620635</v>
      </c>
      <c r="AE51" s="19">
        <f t="shared" si="25"/>
        <v>313.50982588877662</v>
      </c>
      <c r="AI51" s="19">
        <v>47</v>
      </c>
      <c r="AJ51" s="19">
        <f t="shared" si="26"/>
        <v>1</v>
      </c>
      <c r="AK51" s="19">
        <f t="shared" si="27"/>
        <v>1.010109479385721</v>
      </c>
      <c r="AL51" s="19">
        <f t="shared" si="28"/>
        <v>1.0213785292834492</v>
      </c>
      <c r="AM51" s="19">
        <f t="shared" si="29"/>
        <v>1.0334631811456241</v>
      </c>
      <c r="AN51" s="19">
        <f t="shared" si="30"/>
        <v>1.0466411323535565</v>
      </c>
      <c r="AP51" s="19">
        <v>47</v>
      </c>
      <c r="AQ51" s="19">
        <f t="shared" si="31"/>
        <v>1</v>
      </c>
      <c r="AR51" s="19">
        <f t="shared" si="32"/>
        <v>1.010109479385721</v>
      </c>
      <c r="AS51" s="19">
        <f t="shared" si="33"/>
        <v>1.0213785292834492</v>
      </c>
      <c r="AT51" s="19">
        <f t="shared" si="34"/>
        <v>1.0334631811456241</v>
      </c>
      <c r="AU51" s="19">
        <f t="shared" si="35"/>
        <v>1.0466411323535565</v>
      </c>
      <c r="AY51" s="19">
        <v>47</v>
      </c>
      <c r="AZ51" s="19">
        <f t="shared" si="36"/>
        <v>648.84747072713139</v>
      </c>
      <c r="BA51" s="19">
        <f t="shared" si="37"/>
        <v>658.55723839399559</v>
      </c>
      <c r="BB51" s="19">
        <f t="shared" si="38"/>
        <v>669.80897107854435</v>
      </c>
      <c r="BC51" s="19">
        <f t="shared" si="39"/>
        <v>681.87505238735446</v>
      </c>
      <c r="BD51" s="19">
        <f t="shared" si="40"/>
        <v>695.0327529625888</v>
      </c>
      <c r="BH51" s="19">
        <v>47</v>
      </c>
      <c r="BI51" s="19">
        <f t="shared" si="41"/>
        <v>19.961582357571046</v>
      </c>
      <c r="BJ51" s="19">
        <f t="shared" si="42"/>
        <v>20.21393095984989</v>
      </c>
      <c r="BK51" s="19">
        <f t="shared" si="43"/>
        <v>20.495224276963608</v>
      </c>
      <c r="BL51" s="19">
        <f t="shared" si="44"/>
        <v>20.79687630968386</v>
      </c>
      <c r="BM51" s="19">
        <f t="shared" si="45"/>
        <v>21.125818824064719</v>
      </c>
      <c r="BQ51" s="19">
        <v>47</v>
      </c>
      <c r="BR51" s="19">
        <f t="shared" si="56"/>
        <v>0.19923164715142094</v>
      </c>
      <c r="BS51" s="19">
        <f t="shared" si="46"/>
        <v>0.2042786191969978</v>
      </c>
      <c r="BT51" s="19">
        <f t="shared" si="47"/>
        <v>0.20990448553927216</v>
      </c>
      <c r="BU51" s="19">
        <f t="shared" si="48"/>
        <v>0.21593752619367723</v>
      </c>
      <c r="BV51" s="19">
        <f t="shared" si="49"/>
        <v>0.22251637648129438</v>
      </c>
      <c r="BY51" s="9">
        <v>4</v>
      </c>
      <c r="BZ51" s="15">
        <v>20</v>
      </c>
      <c r="CA51" s="19">
        <v>0</v>
      </c>
      <c r="CB51" s="19">
        <f t="shared" si="68"/>
        <v>241.30700787679905</v>
      </c>
      <c r="CC51" s="19">
        <f t="shared" si="69"/>
        <v>241.30700787679905</v>
      </c>
      <c r="CD51" s="19">
        <f t="shared" si="70"/>
        <v>0.10217834646133177</v>
      </c>
      <c r="CE51" s="19">
        <f>CA51*(INDEX([4]非r将兵属性验证!$U$7:$U$166,$BZ51,1)+INDEX([4]非r将兵属性验证!$AM$7:$AM$166,$BZ51,1))</f>
        <v>0</v>
      </c>
      <c r="CF51" s="19">
        <f>(CB51-CB50)*INDEX([4]小r将兵属性验证!AQ$7:AQ$166,$BZ51,1)+CF50</f>
        <v>14834106.367362075</v>
      </c>
      <c r="CG51" s="19">
        <f>(CC51-CC50)*INDEX([4]小r将兵属性验证!AR$7:AR$166,$BZ51,1)+CG50</f>
        <v>14834106.367362075</v>
      </c>
      <c r="CH51" s="19">
        <f>(CD51-CD50)*INDEX([4]小r将兵属性验证!AX$7:AX$166,$BZ51,1)+CH50</f>
        <v>5963052.5662697237</v>
      </c>
      <c r="CI51" s="19">
        <f t="shared" ref="CI51" si="71">SUM(CE51:CH51)</f>
        <v>35631265.300993875</v>
      </c>
      <c r="CN51" s="5">
        <v>48</v>
      </c>
      <c r="CO51" s="5">
        <f>求节点(J$5:J$13,$H$20:H$28,$CN51)</f>
        <v>53.293892920558939</v>
      </c>
      <c r="CP51" s="5">
        <f>求节点(K$5:K$13,$H$20:I$28,$CN51)</f>
        <v>55.254947237914436</v>
      </c>
      <c r="CQ51" s="5">
        <f>求节点(L$5:L$13,$H$20:J$28,$CN51)</f>
        <v>57.38920090787289</v>
      </c>
      <c r="CR51" s="5">
        <f>求节点(M$5:M$13,$H$20:K$28,$CN51)</f>
        <v>59.679754039989106</v>
      </c>
      <c r="CS51" s="5">
        <f>求节点(N$5:N$13,$H$20:L$28,$CN51)</f>
        <v>62.175550924765169</v>
      </c>
      <c r="CT51" s="5">
        <f>求节点(J$5:J$13,$I$20:I$28,$CN51)</f>
        <v>0</v>
      </c>
      <c r="CU51" s="5">
        <f>求节点(K$5:K$13,$I$20:J$28,$CN51)</f>
        <v>0</v>
      </c>
      <c r="CV51" s="5">
        <f>求节点(L$5:L$13,$I$20:K$28,$CN51)</f>
        <v>0</v>
      </c>
      <c r="CW51" s="5">
        <f>求节点(M$5:M$13,$I$20:L$28,$CN51)</f>
        <v>0</v>
      </c>
      <c r="CX51" s="5">
        <f>求节点(N$5:N$13,$I$20:M$28,$CN51)</f>
        <v>0</v>
      </c>
      <c r="CY51" s="5">
        <f t="shared" si="54"/>
        <v>0.61208634283258334</v>
      </c>
      <c r="CZ51" s="5">
        <f t="shared" si="7"/>
        <v>0.60708740395193506</v>
      </c>
      <c r="DA51" s="5">
        <f t="shared" si="8"/>
        <v>0.60164696124848716</v>
      </c>
      <c r="DB51" s="5">
        <f t="shared" si="9"/>
        <v>0.59580809436500004</v>
      </c>
      <c r="DC51" s="5">
        <f t="shared" si="10"/>
        <v>0.58944603902818904</v>
      </c>
    </row>
    <row r="52" spans="2:107" x14ac:dyDescent="0.15">
      <c r="B52" s="75"/>
      <c r="C52" s="75">
        <v>7</v>
      </c>
      <c r="D52" s="75">
        <v>20</v>
      </c>
      <c r="E52" s="75">
        <v>27.5</v>
      </c>
      <c r="F52" s="75">
        <v>3.5</v>
      </c>
      <c r="G52" s="75"/>
      <c r="H52" s="75"/>
      <c r="I52" s="75"/>
      <c r="J52" s="75"/>
      <c r="K52" s="75"/>
      <c r="L52" s="75"/>
      <c r="M52" s="75"/>
      <c r="N52" s="75"/>
      <c r="S52" s="19">
        <v>48</v>
      </c>
      <c r="T52" s="19">
        <f t="shared" si="16"/>
        <v>302.04298882193518</v>
      </c>
      <c r="U52" s="19">
        <f t="shared" si="17"/>
        <v>305.13939037565439</v>
      </c>
      <c r="V52" s="19">
        <f t="shared" si="18"/>
        <v>308.50926459137827</v>
      </c>
      <c r="W52" s="19">
        <f t="shared" si="19"/>
        <v>312.12592743156176</v>
      </c>
      <c r="X52" s="19">
        <f t="shared" si="20"/>
        <v>316.06665935489235</v>
      </c>
      <c r="Z52" s="19">
        <v>48</v>
      </c>
      <c r="AA52" s="19">
        <f t="shared" si="21"/>
        <v>302.04298882193518</v>
      </c>
      <c r="AB52" s="19">
        <f t="shared" si="22"/>
        <v>305.13939037565439</v>
      </c>
      <c r="AC52" s="19">
        <f t="shared" si="23"/>
        <v>308.50926459137827</v>
      </c>
      <c r="AD52" s="19">
        <f t="shared" si="24"/>
        <v>312.12592743156176</v>
      </c>
      <c r="AE52" s="19">
        <f t="shared" si="25"/>
        <v>316.06665935489235</v>
      </c>
      <c r="AI52" s="19">
        <v>48</v>
      </c>
      <c r="AJ52" s="19">
        <f t="shared" si="26"/>
        <v>1</v>
      </c>
      <c r="AK52" s="19">
        <f t="shared" si="27"/>
        <v>1.0102515260022957</v>
      </c>
      <c r="AL52" s="19">
        <f t="shared" si="28"/>
        <v>1.0214084617380581</v>
      </c>
      <c r="AM52" s="19">
        <f t="shared" si="29"/>
        <v>1.0333824620427485</v>
      </c>
      <c r="AN52" s="19">
        <f t="shared" si="30"/>
        <v>1.0464293860541309</v>
      </c>
      <c r="AP52" s="19">
        <v>48</v>
      </c>
      <c r="AQ52" s="19">
        <f t="shared" si="31"/>
        <v>1</v>
      </c>
      <c r="AR52" s="19">
        <f t="shared" si="32"/>
        <v>1.0102515260022957</v>
      </c>
      <c r="AS52" s="19">
        <f t="shared" si="33"/>
        <v>1.0214084617380581</v>
      </c>
      <c r="AT52" s="19">
        <f t="shared" si="34"/>
        <v>1.0333824620427485</v>
      </c>
      <c r="AU52" s="19">
        <f t="shared" si="35"/>
        <v>1.0464293860541309</v>
      </c>
      <c r="AY52" s="19">
        <v>48</v>
      </c>
      <c r="AZ52" s="19">
        <f t="shared" si="36"/>
        <v>656.80996273978383</v>
      </c>
      <c r="BA52" s="19">
        <f t="shared" si="37"/>
        <v>667.13130125218129</v>
      </c>
      <c r="BB52" s="19">
        <f t="shared" si="38"/>
        <v>678.36421530459415</v>
      </c>
      <c r="BC52" s="19">
        <f t="shared" si="39"/>
        <v>690.4197581052058</v>
      </c>
      <c r="BD52" s="19">
        <f t="shared" si="40"/>
        <v>703.55553118297462</v>
      </c>
      <c r="BH52" s="19">
        <v>48</v>
      </c>
      <c r="BI52" s="19">
        <f t="shared" si="41"/>
        <v>20.170249068494599</v>
      </c>
      <c r="BJ52" s="19">
        <f t="shared" si="42"/>
        <v>20.428282531304532</v>
      </c>
      <c r="BK52" s="19">
        <f t="shared" si="43"/>
        <v>20.709105382614855</v>
      </c>
      <c r="BL52" s="19">
        <f t="shared" si="44"/>
        <v>21.010493952630146</v>
      </c>
      <c r="BM52" s="19">
        <f t="shared" si="45"/>
        <v>21.338888279574363</v>
      </c>
      <c r="BQ52" s="19">
        <v>48</v>
      </c>
      <c r="BR52" s="19">
        <f t="shared" si="56"/>
        <v>0.20340498136989194</v>
      </c>
      <c r="BS52" s="19">
        <f t="shared" si="46"/>
        <v>0.20856565062609064</v>
      </c>
      <c r="BT52" s="19">
        <f t="shared" si="47"/>
        <v>0.21418210765229709</v>
      </c>
      <c r="BU52" s="19">
        <f t="shared" si="48"/>
        <v>0.22020987905260292</v>
      </c>
      <c r="BV52" s="19">
        <f t="shared" si="49"/>
        <v>0.2267777655914873</v>
      </c>
      <c r="BY52" s="9">
        <v>5</v>
      </c>
      <c r="BZ52" s="15">
        <v>30</v>
      </c>
      <c r="CA52" s="19">
        <v>0</v>
      </c>
      <c r="CB52" s="19">
        <f t="shared" si="68"/>
        <v>263.87953204110141</v>
      </c>
      <c r="CC52" s="19">
        <f t="shared" si="69"/>
        <v>263.87953204110141</v>
      </c>
      <c r="CD52" s="19">
        <f t="shared" si="70"/>
        <v>0.1397992200685024</v>
      </c>
      <c r="CE52" s="19">
        <f>CA52*(INDEX([4]非r将兵属性验证!$U$7:$U$166,$BZ52,1)+INDEX([4]非r将兵属性验证!$AM$7:$AM$166,$BZ52,1))</f>
        <v>0</v>
      </c>
      <c r="CF52" s="19">
        <f>(CB52-CB51)*INDEX([4]小r将兵属性验证!AQ$7:AQ$166,$BZ52,1)+CF51</f>
        <v>24051619.838508446</v>
      </c>
      <c r="CG52" s="19">
        <f>(CC52-CC51)*INDEX([4]小r将兵属性验证!AR$7:AR$166,$BZ52,1)+CG51</f>
        <v>24051619.838508446</v>
      </c>
      <c r="CH52" s="19">
        <f>(CD52-CD51)*INDEX([4]小r将兵属性验证!AX$7:AX$166,$BZ52,1)+CH51</f>
        <v>15055116.875705037</v>
      </c>
      <c r="CI52" s="19">
        <f t="shared" ref="CI52:CI65" si="72">SUM(CE52:CH52)</f>
        <v>63158356.552721933</v>
      </c>
      <c r="CN52" s="5">
        <v>49</v>
      </c>
      <c r="CO52" s="5">
        <f>求节点(J$5:J$13,$H$20:H$28,$CN52)</f>
        <v>54.926172035145385</v>
      </c>
      <c r="CP52" s="5">
        <f>求节点(K$5:K$13,$H$20:I$28,$CN52)</f>
        <v>56.884019180969716</v>
      </c>
      <c r="CQ52" s="5">
        <f>求节点(L$5:L$13,$H$20:J$28,$CN52)</f>
        <v>59.014697310822356</v>
      </c>
      <c r="CR52" s="5">
        <f>求节点(M$5:M$13,$H$20:K$28,$CN52)</f>
        <v>61.303248126380865</v>
      </c>
      <c r="CS52" s="5">
        <f>求节点(N$5:N$13,$H$20:L$28,$CN52)</f>
        <v>63.794878786638471</v>
      </c>
      <c r="CT52" s="5">
        <f>求节点(J$5:J$13,$I$20:I$28,$CN52)</f>
        <v>0</v>
      </c>
      <c r="CU52" s="5">
        <f>求节点(K$5:K$13,$I$20:J$28,$CN52)</f>
        <v>0</v>
      </c>
      <c r="CV52" s="5">
        <f>求节点(L$5:L$13,$I$20:K$28,$CN52)</f>
        <v>0</v>
      </c>
      <c r="CW52" s="5">
        <f>求节点(M$5:M$13,$I$20:L$28,$CN52)</f>
        <v>0</v>
      </c>
      <c r="CX52" s="5">
        <f>求节点(N$5:N$13,$I$20:M$28,$CN52)</f>
        <v>0</v>
      </c>
      <c r="CY52" s="5">
        <f t="shared" si="54"/>
        <v>0.60792548738979291</v>
      </c>
      <c r="CZ52" s="5">
        <f t="shared" si="7"/>
        <v>0.60293472393515002</v>
      </c>
      <c r="DA52" s="5">
        <f t="shared" si="8"/>
        <v>0.59750339566891886</v>
      </c>
      <c r="DB52" s="5">
        <f t="shared" si="9"/>
        <v>0.59166963290621166</v>
      </c>
      <c r="DC52" s="5">
        <f t="shared" si="10"/>
        <v>0.58531819772486826</v>
      </c>
    </row>
    <row r="53" spans="2:107" x14ac:dyDescent="0.15">
      <c r="B53" s="75"/>
      <c r="C53" s="75">
        <v>8</v>
      </c>
      <c r="D53" s="75">
        <v>35</v>
      </c>
      <c r="E53" s="75">
        <v>44.5</v>
      </c>
      <c r="F53" s="75"/>
      <c r="G53" s="75"/>
      <c r="H53" s="75"/>
      <c r="I53" s="75"/>
      <c r="J53" s="75"/>
      <c r="K53" s="75"/>
      <c r="L53" s="75"/>
      <c r="M53" s="75"/>
      <c r="N53" s="75"/>
      <c r="S53" s="19">
        <v>49</v>
      </c>
      <c r="T53" s="19">
        <f t="shared" si="16"/>
        <v>304.62027163444009</v>
      </c>
      <c r="U53" s="19">
        <f t="shared" si="17"/>
        <v>307.7116092331101</v>
      </c>
      <c r="V53" s="19">
        <f t="shared" si="18"/>
        <v>311.0758378591932</v>
      </c>
      <c r="W53" s="19">
        <f t="shared" si="19"/>
        <v>314.68933914691718</v>
      </c>
      <c r="X53" s="19">
        <f t="shared" si="20"/>
        <v>318.62349282100809</v>
      </c>
      <c r="Z53" s="19">
        <v>49</v>
      </c>
      <c r="AA53" s="19">
        <f t="shared" si="21"/>
        <v>304.62027163444009</v>
      </c>
      <c r="AB53" s="19">
        <f t="shared" si="22"/>
        <v>307.7116092331101</v>
      </c>
      <c r="AC53" s="19">
        <f t="shared" si="23"/>
        <v>311.0758378591932</v>
      </c>
      <c r="AD53" s="19">
        <f t="shared" si="24"/>
        <v>314.68933914691718</v>
      </c>
      <c r="AE53" s="19">
        <f t="shared" si="25"/>
        <v>318.62349282100809</v>
      </c>
      <c r="AI53" s="19">
        <v>49</v>
      </c>
      <c r="AJ53" s="19">
        <f t="shared" si="26"/>
        <v>1</v>
      </c>
      <c r="AK53" s="19">
        <f t="shared" si="27"/>
        <v>1.0101481676911501</v>
      </c>
      <c r="AL53" s="19">
        <f t="shared" si="28"/>
        <v>1.021192175393042</v>
      </c>
      <c r="AM53" s="19">
        <f t="shared" si="29"/>
        <v>1.0330544893104177</v>
      </c>
      <c r="AN53" s="19">
        <f t="shared" si="30"/>
        <v>1.0459694330631173</v>
      </c>
      <c r="AP53" s="19">
        <v>49</v>
      </c>
      <c r="AQ53" s="19">
        <f t="shared" si="31"/>
        <v>1</v>
      </c>
      <c r="AR53" s="19">
        <f t="shared" si="32"/>
        <v>1.0101481676911501</v>
      </c>
      <c r="AS53" s="19">
        <f t="shared" si="33"/>
        <v>1.021192175393042</v>
      </c>
      <c r="AT53" s="19">
        <f t="shared" si="34"/>
        <v>1.0330544893104177</v>
      </c>
      <c r="AU53" s="19">
        <f t="shared" si="35"/>
        <v>1.0459694330631173</v>
      </c>
      <c r="AY53" s="19">
        <v>49</v>
      </c>
      <c r="AZ53" s="19">
        <f t="shared" si="36"/>
        <v>665.40090544813359</v>
      </c>
      <c r="BA53" s="19">
        <f t="shared" si="37"/>
        <v>675.70536411036687</v>
      </c>
      <c r="BB53" s="19">
        <f t="shared" si="38"/>
        <v>686.91945953064396</v>
      </c>
      <c r="BC53" s="19">
        <f t="shared" si="39"/>
        <v>698.96446382305726</v>
      </c>
      <c r="BD53" s="19">
        <f t="shared" si="40"/>
        <v>712.07830940336032</v>
      </c>
      <c r="BH53" s="19">
        <v>49</v>
      </c>
      <c r="BI53" s="19">
        <f t="shared" si="41"/>
        <v>20.385022636203338</v>
      </c>
      <c r="BJ53" s="19">
        <f t="shared" si="42"/>
        <v>20.642634102759171</v>
      </c>
      <c r="BK53" s="19">
        <f t="shared" si="43"/>
        <v>20.922986488266101</v>
      </c>
      <c r="BL53" s="19">
        <f t="shared" si="44"/>
        <v>21.224111595576431</v>
      </c>
      <c r="BM53" s="19">
        <f t="shared" si="45"/>
        <v>21.551957735084009</v>
      </c>
      <c r="BQ53" s="19">
        <v>49</v>
      </c>
      <c r="BR53" s="19">
        <f t="shared" si="56"/>
        <v>0.20770045272406681</v>
      </c>
      <c r="BS53" s="19">
        <f t="shared" si="46"/>
        <v>0.21285268205518346</v>
      </c>
      <c r="BT53" s="19">
        <f t="shared" si="47"/>
        <v>0.21845972976532199</v>
      </c>
      <c r="BU53" s="19">
        <f t="shared" si="48"/>
        <v>0.22448223191152861</v>
      </c>
      <c r="BV53" s="19">
        <f t="shared" si="49"/>
        <v>0.23103915470168018</v>
      </c>
      <c r="BY53" s="9">
        <v>6</v>
      </c>
      <c r="BZ53" s="15">
        <v>40</v>
      </c>
      <c r="CA53" s="19">
        <v>0</v>
      </c>
      <c r="CB53" s="19">
        <f t="shared" si="68"/>
        <v>286.45205620540378</v>
      </c>
      <c r="CC53" s="19">
        <f t="shared" si="69"/>
        <v>286.45205620540378</v>
      </c>
      <c r="CD53" s="19">
        <f t="shared" si="70"/>
        <v>0.17742009367567302</v>
      </c>
      <c r="CE53" s="19">
        <f>CA53*(INDEX([4]非r将兵属性验证!$U$7:$U$166,$BZ53,1)+INDEX([4]非r将兵属性验证!$AM$7:$AM$166,$BZ53,1))</f>
        <v>0</v>
      </c>
      <c r="CF53" s="19">
        <f>(CB53-CB52)*INDEX([4]小r将兵属性验证!AQ$7:AQ$166,$BZ53,1)+CF52</f>
        <v>47297728.012924209</v>
      </c>
      <c r="CG53" s="19">
        <f>(CC53-CC52)*INDEX([4]小r将兵属性验证!AR$7:AR$166,$BZ53,1)+CG52</f>
        <v>47297728.012924209</v>
      </c>
      <c r="CH53" s="19">
        <f>(CD53-CD52)*INDEX([4]小r将兵属性验证!AX$7:AX$166,$BZ53,1)+CH52</f>
        <v>39789017.824510366</v>
      </c>
      <c r="CI53" s="19">
        <f t="shared" si="72"/>
        <v>134384473.85035878</v>
      </c>
      <c r="CN53" s="5">
        <v>50</v>
      </c>
      <c r="CO53" s="5">
        <f>求节点(J$5:J$13,$H$20:H$28,$CN53)</f>
        <v>56.55845114973183</v>
      </c>
      <c r="CP53" s="5">
        <f>求节点(K$5:K$13,$H$20:I$28,$CN53)</f>
        <v>58.513091124024989</v>
      </c>
      <c r="CQ53" s="5">
        <f>求节点(L$5:L$13,$H$20:J$28,$CN53)</f>
        <v>60.640193713771822</v>
      </c>
      <c r="CR53" s="5">
        <f>求节点(M$5:M$13,$H$20:K$28,$CN53)</f>
        <v>62.926742212772631</v>
      </c>
      <c r="CS53" s="5">
        <f>求节点(N$5:N$13,$H$20:L$28,$CN53)</f>
        <v>65.414206648511765</v>
      </c>
      <c r="CT53" s="5">
        <f>求节点(J$5:J$13,$I$20:I$28,$CN53)</f>
        <v>0</v>
      </c>
      <c r="CU53" s="5">
        <f>求节点(K$5:K$13,$I$20:J$28,$CN53)</f>
        <v>0</v>
      </c>
      <c r="CV53" s="5">
        <f>求节点(L$5:L$13,$I$20:K$28,$CN53)</f>
        <v>0</v>
      </c>
      <c r="CW53" s="5">
        <f>求节点(M$5:M$13,$I$20:L$28,$CN53)</f>
        <v>0</v>
      </c>
      <c r="CX53" s="5">
        <f>求节点(N$5:N$13,$I$20:M$28,$CN53)</f>
        <v>0</v>
      </c>
      <c r="CY53" s="5">
        <f t="shared" si="54"/>
        <v>0.60376463194700247</v>
      </c>
      <c r="CZ53" s="5">
        <f t="shared" si="7"/>
        <v>0.59878204391836487</v>
      </c>
      <c r="DA53" s="5">
        <f t="shared" si="8"/>
        <v>0.59335983008935067</v>
      </c>
      <c r="DB53" s="5">
        <f t="shared" si="9"/>
        <v>0.58753117144742328</v>
      </c>
      <c r="DC53" s="5">
        <f t="shared" si="10"/>
        <v>0.58119035642154748</v>
      </c>
    </row>
    <row r="54" spans="2:107" x14ac:dyDescent="0.15">
      <c r="B54" s="75"/>
      <c r="C54" s="75">
        <v>9</v>
      </c>
      <c r="D54" s="75">
        <v>54</v>
      </c>
      <c r="E54" s="75">
        <v>69</v>
      </c>
      <c r="F54" s="75">
        <v>4.5</v>
      </c>
      <c r="G54" s="75"/>
      <c r="H54" s="75"/>
      <c r="I54" s="75"/>
      <c r="J54" s="75"/>
      <c r="K54" s="75"/>
      <c r="L54" s="75"/>
      <c r="M54" s="75"/>
      <c r="N54" s="75"/>
      <c r="S54" s="19">
        <v>50</v>
      </c>
      <c r="T54" s="19">
        <f t="shared" si="16"/>
        <v>307.19755444694499</v>
      </c>
      <c r="U54" s="19">
        <f t="shared" si="17"/>
        <v>310.28382809056575</v>
      </c>
      <c r="V54" s="19">
        <f t="shared" si="18"/>
        <v>313.64241112700813</v>
      </c>
      <c r="W54" s="19">
        <f t="shared" si="19"/>
        <v>317.25275086227259</v>
      </c>
      <c r="X54" s="19">
        <f t="shared" si="20"/>
        <v>321.18032628712388</v>
      </c>
      <c r="Z54" s="19">
        <v>50</v>
      </c>
      <c r="AA54" s="19">
        <f t="shared" si="21"/>
        <v>307.19755444694499</v>
      </c>
      <c r="AB54" s="19">
        <f t="shared" si="22"/>
        <v>310.28382809056575</v>
      </c>
      <c r="AC54" s="19">
        <f t="shared" si="23"/>
        <v>313.64241112700813</v>
      </c>
      <c r="AD54" s="19">
        <f t="shared" si="24"/>
        <v>317.25275086227259</v>
      </c>
      <c r="AE54" s="19">
        <f t="shared" si="25"/>
        <v>321.18032628712388</v>
      </c>
      <c r="AI54" s="19">
        <v>50</v>
      </c>
      <c r="AJ54" s="19">
        <f t="shared" si="26"/>
        <v>1</v>
      </c>
      <c r="AK54" s="19">
        <f t="shared" si="27"/>
        <v>1.0100465436620323</v>
      </c>
      <c r="AL54" s="19">
        <f t="shared" si="28"/>
        <v>1.0209795181855077</v>
      </c>
      <c r="AM54" s="19">
        <f t="shared" si="29"/>
        <v>1.0327320197370393</v>
      </c>
      <c r="AN54" s="19">
        <f t="shared" si="30"/>
        <v>1.0455171977698599</v>
      </c>
      <c r="AP54" s="19">
        <v>50</v>
      </c>
      <c r="AQ54" s="19">
        <f t="shared" si="31"/>
        <v>1</v>
      </c>
      <c r="AR54" s="19">
        <f t="shared" si="32"/>
        <v>1.0100465436620323</v>
      </c>
      <c r="AS54" s="19">
        <f t="shared" si="33"/>
        <v>1.0209795181855077</v>
      </c>
      <c r="AT54" s="19">
        <f t="shared" si="34"/>
        <v>1.0327320197370393</v>
      </c>
      <c r="AU54" s="19">
        <f t="shared" si="35"/>
        <v>1.0455171977698599</v>
      </c>
      <c r="AY54" s="19">
        <v>50</v>
      </c>
      <c r="AZ54" s="19">
        <f t="shared" si="36"/>
        <v>673.99184815648334</v>
      </c>
      <c r="BA54" s="19">
        <f t="shared" si="37"/>
        <v>684.27942696855257</v>
      </c>
      <c r="BB54" s="19">
        <f t="shared" si="38"/>
        <v>695.47470375669377</v>
      </c>
      <c r="BC54" s="19">
        <f t="shared" si="39"/>
        <v>707.5091695409086</v>
      </c>
      <c r="BD54" s="19">
        <f t="shared" si="40"/>
        <v>720.60108762374614</v>
      </c>
      <c r="BH54" s="19">
        <v>50</v>
      </c>
      <c r="BI54" s="19">
        <f t="shared" si="41"/>
        <v>20.599796203912081</v>
      </c>
      <c r="BJ54" s="19">
        <f t="shared" si="42"/>
        <v>20.856985674213814</v>
      </c>
      <c r="BK54" s="19">
        <f t="shared" si="43"/>
        <v>21.136867593917344</v>
      </c>
      <c r="BL54" s="19">
        <f t="shared" si="44"/>
        <v>21.437729238522714</v>
      </c>
      <c r="BM54" s="19">
        <f t="shared" si="45"/>
        <v>21.765027190593653</v>
      </c>
      <c r="BQ54" s="19">
        <v>50</v>
      </c>
      <c r="BR54" s="19">
        <f t="shared" si="56"/>
        <v>0.21199592407824167</v>
      </c>
      <c r="BS54" s="19">
        <f t="shared" si="46"/>
        <v>0.2171397134842763</v>
      </c>
      <c r="BT54" s="19">
        <f t="shared" si="47"/>
        <v>0.22273735187834692</v>
      </c>
      <c r="BU54" s="19">
        <f t="shared" si="48"/>
        <v>0.22875458477045429</v>
      </c>
      <c r="BV54" s="19">
        <f t="shared" si="49"/>
        <v>0.2353005438118731</v>
      </c>
      <c r="BY54" s="9">
        <v>7</v>
      </c>
      <c r="BZ54" s="15">
        <v>50</v>
      </c>
      <c r="CA54" s="19">
        <v>0</v>
      </c>
      <c r="CB54" s="19">
        <f t="shared" si="68"/>
        <v>310.28382809056575</v>
      </c>
      <c r="CC54" s="19">
        <f t="shared" si="69"/>
        <v>310.28382809056575</v>
      </c>
      <c r="CD54" s="19">
        <f t="shared" si="70"/>
        <v>0.2171397134842763</v>
      </c>
      <c r="CE54" s="19">
        <f>CA54*(INDEX([4]非r将兵属性验证!$U$7:$U$166,$BZ54,1)+INDEX([4]非r将兵属性验证!$AM$7:$AM$166,$BZ54,1))</f>
        <v>0</v>
      </c>
      <c r="CF54" s="19">
        <f>(CB54-CB53)*INDEX([4]小r将兵属性验证!AQ$7:AQ$166,$BZ54,1)+CF53</f>
        <v>95728051.724651694</v>
      </c>
      <c r="CG54" s="19">
        <f>(CC54-CC53)*INDEX([4]小r将兵属性验证!AR$7:AR$166,$BZ54,1)+CG53</f>
        <v>95728051.724651694</v>
      </c>
      <c r="CH54" s="19">
        <f>(CD54-CD53)*INDEX([4]小r将兵属性验证!AX$7:AX$166,$BZ54,1)+CH53</f>
        <v>95654880.917828768</v>
      </c>
      <c r="CI54" s="19">
        <f t="shared" si="72"/>
        <v>287110984.36713219</v>
      </c>
      <c r="CN54" s="5">
        <v>51</v>
      </c>
      <c r="CO54" s="5">
        <f>求节点(J$5:J$13,$H$20:H$28,$CN54)</f>
        <v>58.190730264318276</v>
      </c>
      <c r="CP54" s="5">
        <f>求节点(K$5:K$13,$H$20:I$28,$CN54)</f>
        <v>60.142163067080261</v>
      </c>
      <c r="CQ54" s="5">
        <f>求节点(L$5:L$13,$H$20:J$28,$CN54)</f>
        <v>62.265690116721295</v>
      </c>
      <c r="CR54" s="5">
        <f>求节点(M$5:M$13,$H$20:K$28,$CN54)</f>
        <v>64.550236299164396</v>
      </c>
      <c r="CS54" s="5">
        <f>求节点(N$5:N$13,$H$20:L$28,$CN54)</f>
        <v>67.033534510385081</v>
      </c>
      <c r="CT54" s="5">
        <f>求节点(J$5:J$13,$I$20:I$28,$CN54)</f>
        <v>0</v>
      </c>
      <c r="CU54" s="5">
        <f>求节点(K$5:K$13,$I$20:J$28,$CN54)</f>
        <v>0</v>
      </c>
      <c r="CV54" s="5">
        <f>求节点(L$5:L$13,$I$20:K$28,$CN54)</f>
        <v>0</v>
      </c>
      <c r="CW54" s="5">
        <f>求节点(M$5:M$13,$I$20:L$28,$CN54)</f>
        <v>0</v>
      </c>
      <c r="CX54" s="5">
        <f>求节点(N$5:N$13,$I$20:M$28,$CN54)</f>
        <v>0</v>
      </c>
      <c r="CY54" s="5">
        <f t="shared" si="54"/>
        <v>0.59960377650421193</v>
      </c>
      <c r="CZ54" s="5">
        <f t="shared" si="7"/>
        <v>0.59462936390157983</v>
      </c>
      <c r="DA54" s="5">
        <f t="shared" si="8"/>
        <v>0.58921626450978237</v>
      </c>
      <c r="DB54" s="5">
        <f t="shared" si="9"/>
        <v>0.58339270998863479</v>
      </c>
      <c r="DC54" s="5">
        <f t="shared" si="10"/>
        <v>0.5770625151182267</v>
      </c>
    </row>
    <row r="55" spans="2:107" x14ac:dyDescent="0.15">
      <c r="B55" s="75"/>
      <c r="C55" s="75">
        <v>10</v>
      </c>
      <c r="D55" s="75">
        <v>84</v>
      </c>
      <c r="E55" s="75">
        <v>100</v>
      </c>
      <c r="F55" s="75"/>
      <c r="G55" s="75"/>
      <c r="H55" s="75"/>
      <c r="I55" s="75"/>
      <c r="J55" s="75"/>
      <c r="K55" s="75"/>
      <c r="L55" s="75"/>
      <c r="M55" s="75"/>
      <c r="N55" s="75"/>
      <c r="S55" s="19">
        <v>51</v>
      </c>
      <c r="T55" s="19">
        <f t="shared" si="16"/>
        <v>309.7748372594499</v>
      </c>
      <c r="U55" s="19">
        <f t="shared" si="17"/>
        <v>312.85604694802146</v>
      </c>
      <c r="V55" s="19">
        <f t="shared" si="18"/>
        <v>316.20898439482312</v>
      </c>
      <c r="W55" s="19">
        <f t="shared" si="19"/>
        <v>319.81616257762801</v>
      </c>
      <c r="X55" s="19">
        <f t="shared" si="20"/>
        <v>323.73715975323961</v>
      </c>
      <c r="Z55" s="19">
        <v>51</v>
      </c>
      <c r="AA55" s="19">
        <f t="shared" si="21"/>
        <v>309.7748372594499</v>
      </c>
      <c r="AB55" s="19">
        <f t="shared" si="22"/>
        <v>312.85604694802146</v>
      </c>
      <c r="AC55" s="19">
        <f t="shared" si="23"/>
        <v>316.20898439482312</v>
      </c>
      <c r="AD55" s="19">
        <f t="shared" si="24"/>
        <v>319.81616257762801</v>
      </c>
      <c r="AE55" s="19">
        <f t="shared" si="25"/>
        <v>323.73715975323961</v>
      </c>
      <c r="AI55" s="19">
        <v>51</v>
      </c>
      <c r="AJ55" s="19">
        <f t="shared" si="26"/>
        <v>1</v>
      </c>
      <c r="AK55" s="19">
        <f t="shared" si="27"/>
        <v>1.0099466106279993</v>
      </c>
      <c r="AL55" s="19">
        <f t="shared" si="28"/>
        <v>1.0207703995337243</v>
      </c>
      <c r="AM55" s="19">
        <f t="shared" si="29"/>
        <v>1.0324149159661025</v>
      </c>
      <c r="AN55" s="19">
        <f t="shared" si="30"/>
        <v>1.0450724875438984</v>
      </c>
      <c r="AP55" s="19">
        <v>51</v>
      </c>
      <c r="AQ55" s="19">
        <f t="shared" si="31"/>
        <v>1</v>
      </c>
      <c r="AR55" s="19">
        <f t="shared" si="32"/>
        <v>1.0099466106279993</v>
      </c>
      <c r="AS55" s="19">
        <f t="shared" si="33"/>
        <v>1.0207703995337243</v>
      </c>
      <c r="AT55" s="19">
        <f t="shared" si="34"/>
        <v>1.0324149159661025</v>
      </c>
      <c r="AU55" s="19">
        <f t="shared" si="35"/>
        <v>1.0450724875438984</v>
      </c>
      <c r="AY55" s="19">
        <v>51</v>
      </c>
      <c r="AZ55" s="19">
        <f t="shared" si="36"/>
        <v>682.58279086483299</v>
      </c>
      <c r="BA55" s="19">
        <f t="shared" si="37"/>
        <v>692.85348982673827</v>
      </c>
      <c r="BB55" s="19">
        <f t="shared" si="38"/>
        <v>704.02994798274369</v>
      </c>
      <c r="BC55" s="19">
        <f t="shared" si="39"/>
        <v>716.05387525875994</v>
      </c>
      <c r="BD55" s="19">
        <f t="shared" si="40"/>
        <v>729.12386584413196</v>
      </c>
      <c r="BH55" s="19">
        <v>51</v>
      </c>
      <c r="BI55" s="19">
        <f t="shared" si="41"/>
        <v>20.814569771620825</v>
      </c>
      <c r="BJ55" s="19">
        <f t="shared" si="42"/>
        <v>21.071337245668456</v>
      </c>
      <c r="BK55" s="19">
        <f t="shared" si="43"/>
        <v>21.350748699568591</v>
      </c>
      <c r="BL55" s="19">
        <f t="shared" si="44"/>
        <v>21.651346881468999</v>
      </c>
      <c r="BM55" s="19">
        <f t="shared" si="45"/>
        <v>21.9780966461033</v>
      </c>
      <c r="BQ55" s="19">
        <v>51</v>
      </c>
      <c r="BR55" s="19">
        <f t="shared" si="56"/>
        <v>0.21629139543241652</v>
      </c>
      <c r="BS55" s="19">
        <f t="shared" si="46"/>
        <v>0.22142674491336911</v>
      </c>
      <c r="BT55" s="19">
        <f t="shared" si="47"/>
        <v>0.22701497399137183</v>
      </c>
      <c r="BU55" s="19">
        <f t="shared" si="48"/>
        <v>0.23302693762937998</v>
      </c>
      <c r="BV55" s="19">
        <f t="shared" si="49"/>
        <v>0.23956193292206598</v>
      </c>
      <c r="BY55" s="9">
        <v>8</v>
      </c>
      <c r="BZ55" s="15">
        <v>60</v>
      </c>
      <c r="CA55" s="19">
        <v>0</v>
      </c>
      <c r="CB55" s="19">
        <f t="shared" si="68"/>
        <v>336.00601666512273</v>
      </c>
      <c r="CC55" s="19">
        <f t="shared" si="69"/>
        <v>336.00601666512273</v>
      </c>
      <c r="CD55" s="19">
        <f t="shared" si="70"/>
        <v>0.26001002777520454</v>
      </c>
      <c r="CE55" s="19">
        <f>CA55*(INDEX([4]非r将兵属性验证!$U$7:$U$166,$BZ55,1)+INDEX([4]非r将兵属性验证!$AM$7:$AM$166,$BZ55,1))</f>
        <v>0</v>
      </c>
      <c r="CF55" s="19">
        <f>(CB55-CB54)*INDEX([4]小r将兵属性验证!AQ$7:AQ$166,$BZ55,1)+CF54</f>
        <v>221183511.87595105</v>
      </c>
      <c r="CG55" s="19">
        <f>(CC55-CC54)*INDEX([4]小r将兵属性验证!AR$7:AR$166,$BZ55,1)+CG54</f>
        <v>221183511.87595105</v>
      </c>
      <c r="CH55" s="19">
        <f>(CD55-CD54)*INDEX([4]小r将兵属性验证!AX$7:AX$166,$BZ55,1)+CH54</f>
        <v>243433896.9190838</v>
      </c>
      <c r="CI55" s="19">
        <f t="shared" si="72"/>
        <v>685800920.67098594</v>
      </c>
      <c r="CN55" s="5">
        <v>52</v>
      </c>
      <c r="CO55" s="5">
        <f>求节点(J$5:J$13,$H$20:H$28,$CN55)</f>
        <v>59.823009378904722</v>
      </c>
      <c r="CP55" s="5">
        <f>求节点(K$5:K$13,$H$20:I$28,$CN55)</f>
        <v>61.771235010135534</v>
      </c>
      <c r="CQ55" s="5">
        <f>求节点(L$5:L$13,$H$20:J$28,$CN55)</f>
        <v>63.891186519670761</v>
      </c>
      <c r="CR55" s="5">
        <f>求节点(M$5:M$13,$H$20:K$28,$CN55)</f>
        <v>66.173730385556155</v>
      </c>
      <c r="CS55" s="5">
        <f>求节点(N$5:N$13,$H$20:L$28,$CN55)</f>
        <v>68.652862372258383</v>
      </c>
      <c r="CT55" s="5">
        <f>求节点(J$5:J$13,$I$20:I$28,$CN55)</f>
        <v>0</v>
      </c>
      <c r="CU55" s="5">
        <f>求节点(K$5:K$13,$I$20:J$28,$CN55)</f>
        <v>0</v>
      </c>
      <c r="CV55" s="5">
        <f>求节点(L$5:L$13,$I$20:K$28,$CN55)</f>
        <v>0</v>
      </c>
      <c r="CW55" s="5">
        <f>求节点(M$5:M$13,$I$20:L$28,$CN55)</f>
        <v>0</v>
      </c>
      <c r="CX55" s="5">
        <f>求节点(N$5:N$13,$I$20:M$28,$CN55)</f>
        <v>0</v>
      </c>
      <c r="CY55" s="5">
        <f t="shared" si="54"/>
        <v>0.59544292106142149</v>
      </c>
      <c r="CZ55" s="5">
        <f t="shared" si="7"/>
        <v>0.5904766838847948</v>
      </c>
      <c r="DA55" s="5">
        <f t="shared" si="8"/>
        <v>0.58507269893021407</v>
      </c>
      <c r="DB55" s="5">
        <f t="shared" si="9"/>
        <v>0.57925424852984642</v>
      </c>
      <c r="DC55" s="5">
        <f t="shared" si="10"/>
        <v>0.57293467381490593</v>
      </c>
    </row>
    <row r="56" spans="2:107" x14ac:dyDescent="0.15">
      <c r="B56" s="75"/>
      <c r="C56" s="75"/>
      <c r="D56" s="75"/>
      <c r="E56" s="75"/>
      <c r="F56" s="75"/>
      <c r="G56" s="75"/>
      <c r="H56" s="75"/>
      <c r="I56" s="75"/>
      <c r="J56" s="75"/>
      <c r="K56" s="75"/>
      <c r="L56" s="75"/>
      <c r="M56" s="75"/>
      <c r="N56" s="75"/>
      <c r="S56" s="19">
        <v>52</v>
      </c>
      <c r="T56" s="19">
        <f t="shared" si="16"/>
        <v>312.3521200719548</v>
      </c>
      <c r="U56" s="19">
        <f t="shared" si="17"/>
        <v>315.42826580547717</v>
      </c>
      <c r="V56" s="19">
        <f t="shared" si="18"/>
        <v>318.77555766263805</v>
      </c>
      <c r="W56" s="19">
        <f t="shared" si="19"/>
        <v>322.37957429298342</v>
      </c>
      <c r="X56" s="19">
        <f t="shared" si="20"/>
        <v>326.29399321935534</v>
      </c>
      <c r="Z56" s="19">
        <v>52</v>
      </c>
      <c r="AA56" s="19">
        <f t="shared" si="21"/>
        <v>312.3521200719548</v>
      </c>
      <c r="AB56" s="19">
        <f t="shared" si="22"/>
        <v>315.42826580547717</v>
      </c>
      <c r="AC56" s="19">
        <f t="shared" si="23"/>
        <v>318.77555766263805</v>
      </c>
      <c r="AD56" s="19">
        <f t="shared" si="24"/>
        <v>322.37957429298342</v>
      </c>
      <c r="AE56" s="19">
        <f t="shared" si="25"/>
        <v>326.29399321935534</v>
      </c>
      <c r="AI56" s="19">
        <v>52</v>
      </c>
      <c r="AJ56" s="19">
        <f t="shared" si="26"/>
        <v>1</v>
      </c>
      <c r="AK56" s="19">
        <f t="shared" si="27"/>
        <v>1.0098483267307863</v>
      </c>
      <c r="AL56" s="19">
        <f t="shared" si="28"/>
        <v>1.0205647318455964</v>
      </c>
      <c r="AM56" s="19">
        <f t="shared" si="29"/>
        <v>1.032103045174525</v>
      </c>
      <c r="AN56" s="19">
        <f t="shared" si="30"/>
        <v>1.0446351161125105</v>
      </c>
      <c r="AP56" s="19">
        <v>52</v>
      </c>
      <c r="AQ56" s="19">
        <f t="shared" si="31"/>
        <v>1</v>
      </c>
      <c r="AR56" s="19">
        <f t="shared" si="32"/>
        <v>1.0098483267307863</v>
      </c>
      <c r="AS56" s="19">
        <f t="shared" si="33"/>
        <v>1.0205647318455964</v>
      </c>
      <c r="AT56" s="19">
        <f t="shared" si="34"/>
        <v>1.032103045174525</v>
      </c>
      <c r="AU56" s="19">
        <f t="shared" si="35"/>
        <v>1.0446351161125105</v>
      </c>
      <c r="AY56" s="19">
        <v>52</v>
      </c>
      <c r="AZ56" s="19">
        <f t="shared" si="36"/>
        <v>691.17373357318274</v>
      </c>
      <c r="BA56" s="19">
        <f t="shared" si="37"/>
        <v>701.42755268492385</v>
      </c>
      <c r="BB56" s="19">
        <f t="shared" si="38"/>
        <v>712.5851922087935</v>
      </c>
      <c r="BC56" s="19">
        <f t="shared" si="39"/>
        <v>724.59858097661129</v>
      </c>
      <c r="BD56" s="19">
        <f t="shared" si="40"/>
        <v>737.64664406451777</v>
      </c>
      <c r="BH56" s="19">
        <v>52</v>
      </c>
      <c r="BI56" s="19">
        <f t="shared" si="41"/>
        <v>21.029343339329568</v>
      </c>
      <c r="BJ56" s="19">
        <f t="shared" si="42"/>
        <v>21.285688817123095</v>
      </c>
      <c r="BK56" s="19">
        <f t="shared" si="43"/>
        <v>21.564629805219838</v>
      </c>
      <c r="BL56" s="19">
        <f t="shared" si="44"/>
        <v>21.864964524415281</v>
      </c>
      <c r="BM56" s="19">
        <f t="shared" si="45"/>
        <v>22.191166101612943</v>
      </c>
      <c r="BQ56" s="19">
        <v>52</v>
      </c>
      <c r="BR56" s="19">
        <f t="shared" si="56"/>
        <v>0.22058686678659137</v>
      </c>
      <c r="BS56" s="19">
        <f t="shared" si="46"/>
        <v>0.22571377634246192</v>
      </c>
      <c r="BT56" s="19">
        <f t="shared" si="47"/>
        <v>0.23129259610439673</v>
      </c>
      <c r="BU56" s="19">
        <f t="shared" si="48"/>
        <v>0.23729929048830567</v>
      </c>
      <c r="BV56" s="19">
        <f t="shared" si="49"/>
        <v>0.2438233220322589</v>
      </c>
      <c r="BY56" s="9">
        <v>9</v>
      </c>
      <c r="BZ56" s="15">
        <v>70</v>
      </c>
      <c r="CA56" s="19">
        <v>0</v>
      </c>
      <c r="CB56" s="19">
        <f t="shared" si="68"/>
        <v>361.80417606203088</v>
      </c>
      <c r="CC56" s="19">
        <f t="shared" si="69"/>
        <v>361.80417606203088</v>
      </c>
      <c r="CD56" s="19">
        <f t="shared" si="70"/>
        <v>0.30300696010338479</v>
      </c>
      <c r="CE56" s="19">
        <f>CA56*(INDEX([4]非r将兵属性验证!$U$7:$U$166,$BZ56,1)+INDEX([4]非r将兵属性验证!$AM$7:$AM$166,$BZ56,1))</f>
        <v>0</v>
      </c>
      <c r="CF56" s="19">
        <f>(CB56-CB55)*INDEX([4]小r将兵属性验证!AQ$7:AQ$166,$BZ56,1)+CF55</f>
        <v>713161472.80059934</v>
      </c>
      <c r="CG56" s="19">
        <f>(CC56-CC55)*INDEX([4]小r将兵属性验证!AR$7:AR$166,$BZ56,1)+CG55</f>
        <v>713161472.80059934</v>
      </c>
      <c r="CH56" s="19">
        <f>(CD56-CD55)*INDEX([4]小r将兵属性验证!AX$7:AX$166,$BZ56,1)+CH55</f>
        <v>700682034.98032629</v>
      </c>
      <c r="CI56" s="19">
        <f t="shared" si="72"/>
        <v>2127004980.5815248</v>
      </c>
      <c r="CN56" s="5">
        <v>53</v>
      </c>
      <c r="CO56" s="5">
        <f>求节点(J$5:J$13,$H$20:H$28,$CN56)</f>
        <v>61.455288493491167</v>
      </c>
      <c r="CP56" s="5">
        <f>求节点(K$5:K$13,$H$20:I$28,$CN56)</f>
        <v>63.400306953190807</v>
      </c>
      <c r="CQ56" s="5">
        <f>求节点(L$5:L$13,$H$20:J$28,$CN56)</f>
        <v>65.516682922620234</v>
      </c>
      <c r="CR56" s="5">
        <f>求节点(M$5:M$13,$H$20:K$28,$CN56)</f>
        <v>67.797224471947914</v>
      </c>
      <c r="CS56" s="5">
        <f>求节点(N$5:N$13,$H$20:L$28,$CN56)</f>
        <v>70.272190234131685</v>
      </c>
      <c r="CT56" s="5">
        <f>求节点(J$5:J$13,$I$20:I$28,$CN56)</f>
        <v>0</v>
      </c>
      <c r="CU56" s="5">
        <f>求节点(K$5:K$13,$I$20:J$28,$CN56)</f>
        <v>0</v>
      </c>
      <c r="CV56" s="5">
        <f>求节点(L$5:L$13,$I$20:K$28,$CN56)</f>
        <v>0</v>
      </c>
      <c r="CW56" s="5">
        <f>求节点(M$5:M$13,$I$20:L$28,$CN56)</f>
        <v>0</v>
      </c>
      <c r="CX56" s="5">
        <f>求节点(N$5:N$13,$I$20:M$28,$CN56)</f>
        <v>0</v>
      </c>
      <c r="CY56" s="5">
        <f t="shared" si="54"/>
        <v>0.59128206561863106</v>
      </c>
      <c r="CZ56" s="5">
        <f t="shared" si="7"/>
        <v>0.58632400386800965</v>
      </c>
      <c r="DA56" s="5">
        <f t="shared" si="8"/>
        <v>0.58092913335064578</v>
      </c>
      <c r="DB56" s="5">
        <f t="shared" si="9"/>
        <v>0.57511578707105804</v>
      </c>
      <c r="DC56" s="5">
        <f t="shared" si="10"/>
        <v>0.56880683251158526</v>
      </c>
    </row>
    <row r="57" spans="2:107" x14ac:dyDescent="0.15">
      <c r="S57" s="19">
        <v>53</v>
      </c>
      <c r="T57" s="19">
        <f t="shared" si="16"/>
        <v>314.92940288445976</v>
      </c>
      <c r="U57" s="19">
        <f t="shared" si="17"/>
        <v>318.00048466293288</v>
      </c>
      <c r="V57" s="19">
        <f t="shared" si="18"/>
        <v>321.34213093045298</v>
      </c>
      <c r="W57" s="19">
        <f t="shared" si="19"/>
        <v>324.94298600833883</v>
      </c>
      <c r="X57" s="19">
        <f t="shared" si="20"/>
        <v>328.85082668547108</v>
      </c>
      <c r="Z57" s="19">
        <v>53</v>
      </c>
      <c r="AA57" s="19">
        <f t="shared" si="21"/>
        <v>314.92940288445976</v>
      </c>
      <c r="AB57" s="19">
        <f t="shared" si="22"/>
        <v>318.00048466293288</v>
      </c>
      <c r="AC57" s="19">
        <f t="shared" si="23"/>
        <v>321.34213093045298</v>
      </c>
      <c r="AD57" s="19">
        <f t="shared" si="24"/>
        <v>324.94298600833883</v>
      </c>
      <c r="AE57" s="19">
        <f t="shared" si="25"/>
        <v>328.85082668547108</v>
      </c>
      <c r="AI57" s="19">
        <v>53</v>
      </c>
      <c r="AJ57" s="19">
        <f t="shared" si="26"/>
        <v>1</v>
      </c>
      <c r="AK57" s="19">
        <f t="shared" si="27"/>
        <v>1.0097516514823477</v>
      </c>
      <c r="AL57" s="19">
        <f t="shared" si="28"/>
        <v>1.0203624303963321</v>
      </c>
      <c r="AM57" s="19">
        <f t="shared" si="29"/>
        <v>1.0317962788871538</v>
      </c>
      <c r="AN57" s="19">
        <f t="shared" si="30"/>
        <v>1.044204903300562</v>
      </c>
      <c r="AP57" s="19">
        <v>53</v>
      </c>
      <c r="AQ57" s="19">
        <f t="shared" si="31"/>
        <v>1</v>
      </c>
      <c r="AR57" s="19">
        <f t="shared" si="32"/>
        <v>1.0097516514823477</v>
      </c>
      <c r="AS57" s="19">
        <f t="shared" si="33"/>
        <v>1.0203624303963321</v>
      </c>
      <c r="AT57" s="19">
        <f t="shared" si="34"/>
        <v>1.0317962788871538</v>
      </c>
      <c r="AU57" s="19">
        <f t="shared" si="35"/>
        <v>1.044204903300562</v>
      </c>
      <c r="AY57" s="19">
        <v>53</v>
      </c>
      <c r="AZ57" s="19">
        <f t="shared" si="36"/>
        <v>699.7646762815325</v>
      </c>
      <c r="BA57" s="19">
        <f t="shared" si="37"/>
        <v>710.00161554310955</v>
      </c>
      <c r="BB57" s="19">
        <f t="shared" si="38"/>
        <v>721.14043643484331</v>
      </c>
      <c r="BC57" s="19">
        <f t="shared" si="39"/>
        <v>733.14328669446263</v>
      </c>
      <c r="BD57" s="19">
        <f t="shared" si="40"/>
        <v>746.16942228490359</v>
      </c>
      <c r="BH57" s="19">
        <v>53</v>
      </c>
      <c r="BI57" s="19">
        <f t="shared" si="41"/>
        <v>21.244116907038311</v>
      </c>
      <c r="BJ57" s="19">
        <f t="shared" si="42"/>
        <v>21.500040388577737</v>
      </c>
      <c r="BK57" s="19">
        <f t="shared" si="43"/>
        <v>21.778510910871084</v>
      </c>
      <c r="BL57" s="19">
        <f t="shared" si="44"/>
        <v>22.078582167361567</v>
      </c>
      <c r="BM57" s="19">
        <f t="shared" si="45"/>
        <v>22.40423555712259</v>
      </c>
      <c r="BQ57" s="19">
        <v>53</v>
      </c>
      <c r="BR57" s="19">
        <f t="shared" si="56"/>
        <v>0.22488233814076622</v>
      </c>
      <c r="BS57" s="19">
        <f t="shared" si="46"/>
        <v>0.23000080777155477</v>
      </c>
      <c r="BT57" s="19">
        <f t="shared" si="47"/>
        <v>0.23557021821742166</v>
      </c>
      <c r="BU57" s="19">
        <f t="shared" si="48"/>
        <v>0.24157164334723136</v>
      </c>
      <c r="BV57" s="19">
        <f t="shared" si="49"/>
        <v>0.24808471114245179</v>
      </c>
      <c r="BY57" s="9">
        <v>10</v>
      </c>
      <c r="BZ57" s="15">
        <v>80</v>
      </c>
      <c r="CA57" s="19">
        <v>0</v>
      </c>
      <c r="CB57" s="19">
        <f t="shared" si="68"/>
        <v>388.6570959720882</v>
      </c>
      <c r="CC57" s="19">
        <f t="shared" si="69"/>
        <v>388.6570959720882</v>
      </c>
      <c r="CD57" s="19">
        <f t="shared" si="70"/>
        <v>0.34776182662014699</v>
      </c>
      <c r="CE57" s="19">
        <f>CA57*(INDEX([4]非r将兵属性验证!$U$7:$U$166,$BZ57,1)+INDEX([4]非r将兵属性验证!$AM$7:$AM$166,$BZ57,1))</f>
        <v>0</v>
      </c>
      <c r="CF57" s="19">
        <f>(CB57-CB56)*INDEX([4]小r将兵属性验证!AQ$7:AQ$166,$BZ57,1)+CF56</f>
        <v>2035925810.2695715</v>
      </c>
      <c r="CG57" s="19">
        <f>(CC57-CC56)*INDEX([4]小r将兵属性验证!AR$7:AR$166,$BZ57,1)+CG56</f>
        <v>2035925810.2695715</v>
      </c>
      <c r="CH57" s="19">
        <f>(CD57-CD56)*INDEX([4]小r将兵属性验证!AX$7:AX$166,$BZ57,1)+CH56</f>
        <v>1965174247.2090025</v>
      </c>
      <c r="CI57" s="19">
        <f t="shared" si="72"/>
        <v>6037025867.7481461</v>
      </c>
      <c r="CN57" s="5">
        <v>54</v>
      </c>
      <c r="CO57" s="5">
        <f>求节点(J$5:J$13,$H$20:H$28,$CN57)</f>
        <v>63.087567608077613</v>
      </c>
      <c r="CP57" s="5">
        <f>求节点(K$5:K$13,$H$20:I$28,$CN57)</f>
        <v>65.029378896246087</v>
      </c>
      <c r="CQ57" s="5">
        <f>求节点(L$5:L$13,$H$20:J$28,$CN57)</f>
        <v>67.1421793255697</v>
      </c>
      <c r="CR57" s="5">
        <f>求节点(M$5:M$13,$H$20:K$28,$CN57)</f>
        <v>69.420718558339672</v>
      </c>
      <c r="CS57" s="5">
        <f>求节点(N$5:N$13,$H$20:L$28,$CN57)</f>
        <v>71.891518096004987</v>
      </c>
      <c r="CT57" s="5">
        <f>求节点(J$5:J$13,$I$20:I$28,$CN57)</f>
        <v>0</v>
      </c>
      <c r="CU57" s="5">
        <f>求节点(K$5:K$13,$I$20:J$28,$CN57)</f>
        <v>0</v>
      </c>
      <c r="CV57" s="5">
        <f>求节点(L$5:L$13,$I$20:K$28,$CN57)</f>
        <v>0</v>
      </c>
      <c r="CW57" s="5">
        <f>求节点(M$5:M$13,$I$20:L$28,$CN57)</f>
        <v>0</v>
      </c>
      <c r="CX57" s="5">
        <f>求节点(N$5:N$13,$I$20:M$28,$CN57)</f>
        <v>0</v>
      </c>
      <c r="CY57" s="5">
        <f t="shared" si="54"/>
        <v>0.58712121017584062</v>
      </c>
      <c r="CZ57" s="5">
        <f t="shared" si="7"/>
        <v>0.58217132385122461</v>
      </c>
      <c r="DA57" s="5">
        <f t="shared" si="8"/>
        <v>0.57678556777107748</v>
      </c>
      <c r="DB57" s="5">
        <f t="shared" si="9"/>
        <v>0.57097732561226966</v>
      </c>
      <c r="DC57" s="5">
        <f t="shared" si="10"/>
        <v>0.56467899120826448</v>
      </c>
    </row>
    <row r="58" spans="2:107" x14ac:dyDescent="0.15">
      <c r="E58" s="104" t="s">
        <v>219</v>
      </c>
      <c r="F58" s="104"/>
      <c r="G58" s="104"/>
      <c r="H58" s="104"/>
      <c r="I58" s="104"/>
      <c r="J58" s="104" t="s">
        <v>220</v>
      </c>
      <c r="K58" s="104"/>
      <c r="L58" s="104"/>
      <c r="M58" s="104"/>
      <c r="N58" s="104"/>
      <c r="S58" s="19">
        <v>54</v>
      </c>
      <c r="T58" s="19">
        <f t="shared" si="16"/>
        <v>317.50668569696467</v>
      </c>
      <c r="U58" s="19">
        <f t="shared" si="17"/>
        <v>320.57270352038853</v>
      </c>
      <c r="V58" s="19">
        <f t="shared" si="18"/>
        <v>323.90870419826797</v>
      </c>
      <c r="W58" s="19">
        <f t="shared" si="19"/>
        <v>327.50639772369425</v>
      </c>
      <c r="X58" s="19">
        <f t="shared" si="20"/>
        <v>331.40766015158681</v>
      </c>
      <c r="Z58" s="19">
        <v>54</v>
      </c>
      <c r="AA58" s="19">
        <f t="shared" si="21"/>
        <v>317.50668569696467</v>
      </c>
      <c r="AB58" s="19">
        <f t="shared" si="22"/>
        <v>320.57270352038853</v>
      </c>
      <c r="AC58" s="19">
        <f t="shared" si="23"/>
        <v>323.90870419826797</v>
      </c>
      <c r="AD58" s="19">
        <f t="shared" si="24"/>
        <v>327.50639772369425</v>
      </c>
      <c r="AE58" s="19">
        <f t="shared" si="25"/>
        <v>331.40766015158681</v>
      </c>
      <c r="AI58" s="19">
        <v>54</v>
      </c>
      <c r="AJ58" s="19">
        <f t="shared" si="26"/>
        <v>1</v>
      </c>
      <c r="AK58" s="19">
        <f t="shared" si="27"/>
        <v>1.0096565457092457</v>
      </c>
      <c r="AL58" s="19">
        <f t="shared" si="28"/>
        <v>1.0201634132120718</v>
      </c>
      <c r="AM58" s="19">
        <f t="shared" si="29"/>
        <v>1.0314944928002983</v>
      </c>
      <c r="AN58" s="19">
        <f t="shared" si="30"/>
        <v>1.0437816747830297</v>
      </c>
      <c r="AP58" s="19">
        <v>54</v>
      </c>
      <c r="AQ58" s="19">
        <f t="shared" si="31"/>
        <v>1</v>
      </c>
      <c r="AR58" s="19">
        <f t="shared" si="32"/>
        <v>1.0096565457092457</v>
      </c>
      <c r="AS58" s="19">
        <f t="shared" si="33"/>
        <v>1.0201634132120718</v>
      </c>
      <c r="AT58" s="19">
        <f t="shared" si="34"/>
        <v>1.0314944928002983</v>
      </c>
      <c r="AU58" s="19">
        <f t="shared" si="35"/>
        <v>1.0437816747830297</v>
      </c>
      <c r="AY58" s="19">
        <v>54</v>
      </c>
      <c r="AZ58" s="19">
        <f t="shared" si="36"/>
        <v>708.35561898988215</v>
      </c>
      <c r="BA58" s="19">
        <f t="shared" si="37"/>
        <v>718.57567840129514</v>
      </c>
      <c r="BB58" s="19">
        <f t="shared" si="38"/>
        <v>729.69568066089312</v>
      </c>
      <c r="BC58" s="19">
        <f t="shared" si="39"/>
        <v>741.68799241231409</v>
      </c>
      <c r="BD58" s="19">
        <f t="shared" si="40"/>
        <v>754.69220050528941</v>
      </c>
      <c r="BH58" s="19">
        <v>54</v>
      </c>
      <c r="BI58" s="19">
        <f t="shared" si="41"/>
        <v>21.458890474747054</v>
      </c>
      <c r="BJ58" s="19">
        <f t="shared" si="42"/>
        <v>21.71439196003238</v>
      </c>
      <c r="BK58" s="19">
        <f t="shared" si="43"/>
        <v>21.992392016522327</v>
      </c>
      <c r="BL58" s="19">
        <f t="shared" si="44"/>
        <v>22.292199810307853</v>
      </c>
      <c r="BM58" s="19">
        <f t="shared" si="45"/>
        <v>22.617305012632233</v>
      </c>
      <c r="BQ58" s="19">
        <v>54</v>
      </c>
      <c r="BR58" s="19">
        <f t="shared" si="56"/>
        <v>0.2291778094949411</v>
      </c>
      <c r="BS58" s="19">
        <f t="shared" si="46"/>
        <v>0.23428783920064761</v>
      </c>
      <c r="BT58" s="19">
        <f t="shared" si="47"/>
        <v>0.23984784033044657</v>
      </c>
      <c r="BU58" s="19">
        <f t="shared" si="48"/>
        <v>0.24584399620615704</v>
      </c>
      <c r="BV58" s="19">
        <f t="shared" si="49"/>
        <v>0.2523461002526447</v>
      </c>
      <c r="BY58" s="9">
        <v>11</v>
      </c>
      <c r="BZ58" s="15">
        <v>90</v>
      </c>
      <c r="CA58" s="19">
        <v>0</v>
      </c>
      <c r="CB58" s="19">
        <f t="shared" si="68"/>
        <v>415.51001588214547</v>
      </c>
      <c r="CC58" s="19">
        <f t="shared" si="69"/>
        <v>415.51001588214547</v>
      </c>
      <c r="CD58" s="19">
        <f t="shared" si="70"/>
        <v>0.39251669313690918</v>
      </c>
      <c r="CE58" s="19">
        <f>CA58*(INDEX([4]非r将兵属性验证!$U$7:$U$166,$BZ58,1)+INDEX([4]非r将兵属性验证!$AM$7:$AM$166,$BZ58,1))</f>
        <v>0</v>
      </c>
      <c r="CF58" s="19">
        <f>(CB58-CB57)*INDEX([4]小r将兵属性验证!AQ$7:AQ$166,$BZ58,1)+CF57</f>
        <v>5282879317.697629</v>
      </c>
      <c r="CG58" s="19">
        <f>(CC58-CC57)*INDEX([4]小r将兵属性验证!AR$7:AR$166,$BZ58,1)+CG57</f>
        <v>5282879317.697629</v>
      </c>
      <c r="CH58" s="19">
        <f>(CD58-CD57)*INDEX([4]小r将兵属性验证!AX$7:AX$166,$BZ58,1)+CH57</f>
        <v>4965395520.2697105</v>
      </c>
      <c r="CI58" s="19">
        <f t="shared" si="72"/>
        <v>15531154155.664968</v>
      </c>
      <c r="CN58" s="5">
        <v>55</v>
      </c>
      <c r="CO58" s="5">
        <f>求节点(J$5:J$13,$H$20:H$28,$CN58)</f>
        <v>64.719846722664059</v>
      </c>
      <c r="CP58" s="5">
        <f>求节点(K$5:K$13,$H$20:I$28,$CN58)</f>
        <v>66.658450839301352</v>
      </c>
      <c r="CQ58" s="5">
        <f>求节点(L$5:L$13,$H$20:J$28,$CN58)</f>
        <v>68.767675728519166</v>
      </c>
      <c r="CR58" s="5">
        <f>求节点(M$5:M$13,$H$20:K$28,$CN58)</f>
        <v>71.044212644731431</v>
      </c>
      <c r="CS58" s="5">
        <f>求节点(N$5:N$13,$H$20:L$28,$CN58)</f>
        <v>73.510845957878288</v>
      </c>
      <c r="CT58" s="5">
        <f>求节点(J$5:J$13,$I$20:I$28,$CN58)</f>
        <v>0</v>
      </c>
      <c r="CU58" s="5">
        <f>求节点(K$5:K$13,$I$20:J$28,$CN58)</f>
        <v>0</v>
      </c>
      <c r="CV58" s="5">
        <f>求节点(L$5:L$13,$I$20:K$28,$CN58)</f>
        <v>0</v>
      </c>
      <c r="CW58" s="5">
        <f>求节点(M$5:M$13,$I$20:L$28,$CN58)</f>
        <v>0</v>
      </c>
      <c r="CX58" s="5">
        <f>求节点(N$5:N$13,$I$20:M$28,$CN58)</f>
        <v>0</v>
      </c>
      <c r="CY58" s="5">
        <f t="shared" si="54"/>
        <v>0.58296035473305019</v>
      </c>
      <c r="CZ58" s="5">
        <f t="shared" si="7"/>
        <v>0.57801864383443957</v>
      </c>
      <c r="DA58" s="5">
        <f t="shared" si="8"/>
        <v>0.57264200219150918</v>
      </c>
      <c r="DB58" s="5">
        <f t="shared" si="9"/>
        <v>0.56683886415348117</v>
      </c>
      <c r="DC58" s="5">
        <f t="shared" si="10"/>
        <v>0.5605511499049437</v>
      </c>
    </row>
    <row r="59" spans="2:107" x14ac:dyDescent="0.15">
      <c r="D59" s="42" t="s">
        <v>218</v>
      </c>
      <c r="E59" s="19" t="s">
        <v>167</v>
      </c>
      <c r="F59" s="19" t="s">
        <v>168</v>
      </c>
      <c r="G59" s="19" t="s">
        <v>169</v>
      </c>
      <c r="H59" s="19" t="s">
        <v>170</v>
      </c>
      <c r="I59" s="19" t="s">
        <v>171</v>
      </c>
      <c r="J59" s="19" t="s">
        <v>167</v>
      </c>
      <c r="K59" s="19" t="s">
        <v>168</v>
      </c>
      <c r="L59" s="19" t="s">
        <v>169</v>
      </c>
      <c r="M59" s="19" t="s">
        <v>170</v>
      </c>
      <c r="N59" s="19" t="s">
        <v>171</v>
      </c>
      <c r="S59" s="19">
        <v>55</v>
      </c>
      <c r="T59" s="19">
        <f t="shared" si="16"/>
        <v>320.08396850946957</v>
      </c>
      <c r="U59" s="19">
        <f t="shared" si="17"/>
        <v>323.14492237784424</v>
      </c>
      <c r="V59" s="19">
        <f t="shared" si="18"/>
        <v>326.4752774660829</v>
      </c>
      <c r="W59" s="19">
        <f t="shared" si="19"/>
        <v>330.06980943904961</v>
      </c>
      <c r="X59" s="19">
        <f t="shared" si="20"/>
        <v>333.96449361770254</v>
      </c>
      <c r="Z59" s="19">
        <v>55</v>
      </c>
      <c r="AA59" s="19">
        <f t="shared" si="21"/>
        <v>320.08396850946957</v>
      </c>
      <c r="AB59" s="19">
        <f t="shared" si="22"/>
        <v>323.14492237784424</v>
      </c>
      <c r="AC59" s="19">
        <f t="shared" si="23"/>
        <v>326.4752774660829</v>
      </c>
      <c r="AD59" s="19">
        <f t="shared" si="24"/>
        <v>330.06980943904961</v>
      </c>
      <c r="AE59" s="19">
        <f t="shared" si="25"/>
        <v>333.96449361770254</v>
      </c>
      <c r="AI59" s="19">
        <v>55</v>
      </c>
      <c r="AJ59" s="19">
        <f t="shared" si="26"/>
        <v>1</v>
      </c>
      <c r="AK59" s="19">
        <f t="shared" si="27"/>
        <v>1.0095629714997241</v>
      </c>
      <c r="AL59" s="19">
        <f t="shared" si="28"/>
        <v>1.0199676009591347</v>
      </c>
      <c r="AM59" s="19">
        <f t="shared" si="29"/>
        <v>1.0311975666137887</v>
      </c>
      <c r="AN59" s="19">
        <f t="shared" si="30"/>
        <v>1.0433652618494773</v>
      </c>
      <c r="AP59" s="19">
        <v>55</v>
      </c>
      <c r="AQ59" s="19">
        <f t="shared" si="31"/>
        <v>1</v>
      </c>
      <c r="AR59" s="19">
        <f t="shared" si="32"/>
        <v>1.0095629714997241</v>
      </c>
      <c r="AS59" s="19">
        <f t="shared" si="33"/>
        <v>1.0199676009591347</v>
      </c>
      <c r="AT59" s="19">
        <f t="shared" si="34"/>
        <v>1.0311975666137887</v>
      </c>
      <c r="AU59" s="19">
        <f t="shared" si="35"/>
        <v>1.0433652618494773</v>
      </c>
      <c r="AY59" s="19">
        <v>55</v>
      </c>
      <c r="AZ59" s="19">
        <f t="shared" si="36"/>
        <v>716.9465616982319</v>
      </c>
      <c r="BA59" s="19">
        <f t="shared" si="37"/>
        <v>727.14974125948083</v>
      </c>
      <c r="BB59" s="19">
        <f t="shared" si="38"/>
        <v>738.25092488694293</v>
      </c>
      <c r="BC59" s="19">
        <f t="shared" si="39"/>
        <v>750.23269813016543</v>
      </c>
      <c r="BD59" s="19">
        <f t="shared" si="40"/>
        <v>763.21497872567522</v>
      </c>
      <c r="BH59" s="19">
        <v>55</v>
      </c>
      <c r="BI59" s="19">
        <f t="shared" si="41"/>
        <v>21.673664042455798</v>
      </c>
      <c r="BJ59" s="19">
        <f t="shared" si="42"/>
        <v>21.928743531487022</v>
      </c>
      <c r="BK59" s="19">
        <f t="shared" si="43"/>
        <v>22.206273122173574</v>
      </c>
      <c r="BL59" s="19">
        <f t="shared" si="44"/>
        <v>22.505817453254135</v>
      </c>
      <c r="BM59" s="19">
        <f t="shared" si="45"/>
        <v>22.83037446814188</v>
      </c>
      <c r="BQ59" s="19">
        <v>55</v>
      </c>
      <c r="BR59" s="19">
        <f t="shared" si="56"/>
        <v>0.23347328084911595</v>
      </c>
      <c r="BS59" s="19">
        <f t="shared" si="46"/>
        <v>0.23857487062974042</v>
      </c>
      <c r="BT59" s="19">
        <f t="shared" si="47"/>
        <v>0.2441254624434715</v>
      </c>
      <c r="BU59" s="19">
        <f t="shared" si="48"/>
        <v>0.25011634906508273</v>
      </c>
      <c r="BV59" s="19">
        <f t="shared" si="49"/>
        <v>0.25660748936283762</v>
      </c>
      <c r="BY59" s="9">
        <v>12</v>
      </c>
      <c r="BZ59" s="15">
        <v>100</v>
      </c>
      <c r="CA59" s="19">
        <v>0</v>
      </c>
      <c r="CB59" s="19">
        <f t="shared" si="68"/>
        <v>450.73314148269708</v>
      </c>
      <c r="CC59" s="19">
        <f t="shared" si="69"/>
        <v>450.73314148269708</v>
      </c>
      <c r="CD59" s="19">
        <f t="shared" si="70"/>
        <v>0.45122190247116184</v>
      </c>
      <c r="CE59" s="19">
        <f>CA59*(INDEX([4]非r将兵属性验证!$U$7:$U$166,$BZ59,1)+INDEX([4]非r将兵属性验证!$AM$7:$AM$166,$BZ59,1))</f>
        <v>0</v>
      </c>
      <c r="CF59" s="19">
        <f>(CB59-CB58)*INDEX([4]小r将兵属性验证!AQ$7:AQ$166,$BZ59,1)+CF58</f>
        <v>15310072707.334843</v>
      </c>
      <c r="CG59" s="19">
        <f>(CC59-CC58)*INDEX([4]小r将兵属性验证!AR$7:AR$166,$BZ59,1)+CG58</f>
        <v>15310072707.334843</v>
      </c>
      <c r="CH59" s="19">
        <f>(CD59-CD58)*INDEX([4]小r将兵属性验证!AX$7:AX$166,$BZ59,1)+CH58</f>
        <v>14039102876.484138</v>
      </c>
      <c r="CI59" s="19">
        <f t="shared" si="72"/>
        <v>44659248291.153824</v>
      </c>
      <c r="CN59" s="5">
        <v>56</v>
      </c>
      <c r="CO59" s="5">
        <f>求节点(J$5:J$13,$H$20:H$28,$CN59)</f>
        <v>66.352125837250497</v>
      </c>
      <c r="CP59" s="5">
        <f>求节点(K$5:K$13,$H$20:I$28,$CN59)</f>
        <v>68.287522782356632</v>
      </c>
      <c r="CQ59" s="5">
        <f>求节点(L$5:L$13,$H$20:J$28,$CN59)</f>
        <v>70.393172131468631</v>
      </c>
      <c r="CR59" s="5">
        <f>求节点(M$5:M$13,$H$20:K$28,$CN59)</f>
        <v>72.667706731123189</v>
      </c>
      <c r="CS59" s="5">
        <f>求节点(N$5:N$13,$H$20:L$28,$CN59)</f>
        <v>75.13017381975159</v>
      </c>
      <c r="CT59" s="5">
        <f>求节点(J$5:J$13,$I$20:I$28,$CN59)</f>
        <v>0</v>
      </c>
      <c r="CU59" s="5">
        <f>求节点(K$5:K$13,$I$20:J$28,$CN59)</f>
        <v>0</v>
      </c>
      <c r="CV59" s="5">
        <f>求节点(L$5:L$13,$I$20:K$28,$CN59)</f>
        <v>0</v>
      </c>
      <c r="CW59" s="5">
        <f>求节点(M$5:M$13,$I$20:L$28,$CN59)</f>
        <v>0</v>
      </c>
      <c r="CX59" s="5">
        <f>求节点(N$5:N$13,$I$20:M$28,$CN59)</f>
        <v>0</v>
      </c>
      <c r="CY59" s="5">
        <f t="shared" si="54"/>
        <v>0.57879949929025964</v>
      </c>
      <c r="CZ59" s="5">
        <f t="shared" si="7"/>
        <v>0.57386596381765442</v>
      </c>
      <c r="DA59" s="5">
        <f t="shared" si="8"/>
        <v>0.56849843661194088</v>
      </c>
      <c r="DB59" s="5">
        <f t="shared" si="9"/>
        <v>0.56270040269469279</v>
      </c>
      <c r="DC59" s="5">
        <f t="shared" si="10"/>
        <v>0.55642330860162292</v>
      </c>
    </row>
    <row r="60" spans="2:107" x14ac:dyDescent="0.15">
      <c r="D60" s="42">
        <v>1</v>
      </c>
      <c r="E60" s="19">
        <f>求节点(节奏总纲!$O$4:$O$163,节奏总纲!P$4:P$163,E5)</f>
        <v>0</v>
      </c>
      <c r="F60" s="19">
        <f>求节点(节奏总纲!$O$4:$O$163,节奏总纲!Q$4:Q$163,F5)</f>
        <v>0</v>
      </c>
      <c r="G60" s="19">
        <f>求节点(节奏总纲!$O$4:$O$163,节奏总纲!R$4:R$163,G5)</f>
        <v>0</v>
      </c>
      <c r="H60" s="19">
        <f>求节点(节奏总纲!$O$4:$O$163,节奏总纲!S$4:S$163,H5)</f>
        <v>0</v>
      </c>
      <c r="I60" s="19">
        <f>求节点(节奏总纲!$O$4:$O$163,节奏总纲!T$4:T$163,I5)</f>
        <v>0</v>
      </c>
      <c r="J60" s="19"/>
      <c r="K60" s="19"/>
      <c r="L60" s="19"/>
      <c r="M60" s="19"/>
      <c r="N60" s="19"/>
      <c r="S60" s="19">
        <v>56</v>
      </c>
      <c r="T60" s="19">
        <f t="shared" si="16"/>
        <v>322.66125132197448</v>
      </c>
      <c r="U60" s="19">
        <f t="shared" si="17"/>
        <v>325.71714123529995</v>
      </c>
      <c r="V60" s="19">
        <f t="shared" si="18"/>
        <v>329.04185073389783</v>
      </c>
      <c r="W60" s="19">
        <f t="shared" si="19"/>
        <v>332.63322115440502</v>
      </c>
      <c r="X60" s="19">
        <f t="shared" si="20"/>
        <v>336.52132708381828</v>
      </c>
      <c r="Z60" s="19">
        <v>56</v>
      </c>
      <c r="AA60" s="19">
        <f t="shared" si="21"/>
        <v>322.66125132197448</v>
      </c>
      <c r="AB60" s="19">
        <f t="shared" si="22"/>
        <v>325.71714123529995</v>
      </c>
      <c r="AC60" s="19">
        <f t="shared" si="23"/>
        <v>329.04185073389783</v>
      </c>
      <c r="AD60" s="19">
        <f t="shared" si="24"/>
        <v>332.63322115440502</v>
      </c>
      <c r="AE60" s="19">
        <f t="shared" si="25"/>
        <v>336.52132708381828</v>
      </c>
      <c r="AI60" s="19">
        <v>56</v>
      </c>
      <c r="AJ60" s="19">
        <f t="shared" si="26"/>
        <v>1</v>
      </c>
      <c r="AK60" s="19">
        <f t="shared" si="27"/>
        <v>1.0094708921533193</v>
      </c>
      <c r="AL60" s="19">
        <f t="shared" si="28"/>
        <v>1.0197749168385775</v>
      </c>
      <c r="AM60" s="19">
        <f t="shared" si="29"/>
        <v>1.030905383871086</v>
      </c>
      <c r="AN60" s="19">
        <f t="shared" si="30"/>
        <v>1.0429555011798217</v>
      </c>
      <c r="AP60" s="19">
        <v>56</v>
      </c>
      <c r="AQ60" s="19">
        <f t="shared" si="31"/>
        <v>1</v>
      </c>
      <c r="AR60" s="19">
        <f t="shared" si="32"/>
        <v>1.0094708921533193</v>
      </c>
      <c r="AS60" s="19">
        <f t="shared" si="33"/>
        <v>1.0197749168385775</v>
      </c>
      <c r="AT60" s="19">
        <f t="shared" si="34"/>
        <v>1.030905383871086</v>
      </c>
      <c r="AU60" s="19">
        <f t="shared" si="35"/>
        <v>1.0429555011798217</v>
      </c>
      <c r="AY60" s="19">
        <v>56</v>
      </c>
      <c r="AZ60" s="19">
        <f t="shared" si="36"/>
        <v>725.53750440658155</v>
      </c>
      <c r="BA60" s="19">
        <f t="shared" si="37"/>
        <v>735.72380411766653</v>
      </c>
      <c r="BB60" s="19">
        <f t="shared" si="38"/>
        <v>746.80616911299285</v>
      </c>
      <c r="BC60" s="19">
        <f t="shared" si="39"/>
        <v>758.77740384801677</v>
      </c>
      <c r="BD60" s="19">
        <f t="shared" si="40"/>
        <v>771.73775694606093</v>
      </c>
      <c r="BH60" s="19">
        <v>56</v>
      </c>
      <c r="BI60" s="19">
        <f t="shared" si="41"/>
        <v>21.888437610164541</v>
      </c>
      <c r="BJ60" s="19">
        <f t="shared" si="42"/>
        <v>22.143095102941661</v>
      </c>
      <c r="BK60" s="19">
        <f t="shared" si="43"/>
        <v>22.42015422782482</v>
      </c>
      <c r="BL60" s="19">
        <f t="shared" si="44"/>
        <v>22.719435096200421</v>
      </c>
      <c r="BM60" s="19">
        <f t="shared" si="45"/>
        <v>23.043443923651523</v>
      </c>
      <c r="BQ60" s="19">
        <v>56</v>
      </c>
      <c r="BR60" s="19">
        <f t="shared" si="56"/>
        <v>0.2377687522032908</v>
      </c>
      <c r="BS60" s="19">
        <f t="shared" si="46"/>
        <v>0.24286190205883323</v>
      </c>
      <c r="BT60" s="19">
        <f t="shared" si="47"/>
        <v>0.2484030845564964</v>
      </c>
      <c r="BU60" s="19">
        <f t="shared" si="48"/>
        <v>0.25438870192400842</v>
      </c>
      <c r="BV60" s="19">
        <f t="shared" si="49"/>
        <v>0.26086887847303047</v>
      </c>
      <c r="BY60" s="9">
        <v>13</v>
      </c>
      <c r="BZ60" s="15">
        <v>110</v>
      </c>
      <c r="CA60" s="19">
        <v>0</v>
      </c>
      <c r="CB60" s="19">
        <f t="shared" si="68"/>
        <v>487.29883465835098</v>
      </c>
      <c r="CC60" s="19">
        <f t="shared" si="69"/>
        <v>487.29883465835098</v>
      </c>
      <c r="CD60" s="19">
        <f t="shared" si="70"/>
        <v>0.51216472443058492</v>
      </c>
      <c r="CE60" s="19">
        <f>CA60*(INDEX([4]非r将兵属性验证!$U$7:$U$166,$BZ60,1)+INDEX([4]非r将兵属性验证!$AM$7:$AM$166,$BZ60,1))</f>
        <v>0</v>
      </c>
      <c r="CF60" s="19">
        <f>(CB60-CB59)*INDEX([4]小r将兵属性验证!AQ$7:AQ$166,$BZ60,1)+CF59</f>
        <v>36364778216.199677</v>
      </c>
      <c r="CG60" s="19">
        <f>(CC60-CC59)*INDEX([4]小r将兵属性验证!AR$7:AR$166,$BZ60,1)+CG59</f>
        <v>36364778216.199677</v>
      </c>
      <c r="CH60" s="19">
        <f>(CD60-CD59)*INDEX([4]小r将兵属性验证!AX$7:AX$166,$BZ60,1)+CH59</f>
        <v>31340379385.053452</v>
      </c>
      <c r="CI60" s="19">
        <f t="shared" si="72"/>
        <v>104069935817.4528</v>
      </c>
      <c r="CN60" s="5">
        <v>57</v>
      </c>
      <c r="CO60" s="5">
        <f>求节点(J$5:J$13,$H$20:H$28,$CN60)</f>
        <v>67.98440495183695</v>
      </c>
      <c r="CP60" s="5">
        <f>求节点(K$5:K$13,$H$20:I$28,$CN60)</f>
        <v>69.916594725411898</v>
      </c>
      <c r="CQ60" s="5">
        <f>求节点(L$5:L$13,$H$20:J$28,$CN60)</f>
        <v>72.018668534418097</v>
      </c>
      <c r="CR60" s="5">
        <f>求节点(M$5:M$13,$H$20:K$28,$CN60)</f>
        <v>74.291200817514948</v>
      </c>
      <c r="CS60" s="5">
        <f>求节点(N$5:N$13,$H$20:L$28,$CN60)</f>
        <v>76.749501681624892</v>
      </c>
      <c r="CT60" s="5">
        <f>求节点(J$5:J$13,$I$20:I$28,$CN60)</f>
        <v>0</v>
      </c>
      <c r="CU60" s="5">
        <f>求节点(K$5:K$13,$I$20:J$28,$CN60)</f>
        <v>0</v>
      </c>
      <c r="CV60" s="5">
        <f>求节点(L$5:L$13,$I$20:K$28,$CN60)</f>
        <v>0</v>
      </c>
      <c r="CW60" s="5">
        <f>求节点(M$5:M$13,$I$20:L$28,$CN60)</f>
        <v>0</v>
      </c>
      <c r="CX60" s="5">
        <f>求节点(N$5:N$13,$I$20:M$28,$CN60)</f>
        <v>0</v>
      </c>
      <c r="CY60" s="5">
        <f t="shared" si="54"/>
        <v>0.57463864384746921</v>
      </c>
      <c r="CZ60" s="5">
        <f t="shared" si="7"/>
        <v>0.56971328380086939</v>
      </c>
      <c r="DA60" s="5">
        <f t="shared" si="8"/>
        <v>0.56435487103237258</v>
      </c>
      <c r="DB60" s="5">
        <f t="shared" si="9"/>
        <v>0.55856194123590441</v>
      </c>
      <c r="DC60" s="5">
        <f t="shared" si="10"/>
        <v>0.55229546729830215</v>
      </c>
    </row>
    <row r="61" spans="2:107" x14ac:dyDescent="0.15">
      <c r="D61" s="42">
        <v>2</v>
      </c>
      <c r="E61" s="19">
        <f>求节点(节奏总纲!$O$4:$O$163,节奏总纲!P$4:P$163,E6)</f>
        <v>2.5387719203926467</v>
      </c>
      <c r="F61" s="19">
        <f>求节点(节奏总纲!$O$4:$O$163,节奏总纲!Q$4:Q$163,F6)</f>
        <v>2.0310175363141179</v>
      </c>
      <c r="G61" s="19">
        <f>求节点(节奏总纲!$O$4:$O$163,节奏总纲!R$4:R$163,G6)</f>
        <v>1.5232631522355879</v>
      </c>
      <c r="H61" s="19">
        <f>求节点(节奏总纲!$O$4:$O$163,节奏总纲!S$4:S$163,H6)</f>
        <v>1.0155087681570587</v>
      </c>
      <c r="I61" s="19">
        <f>求节点(节奏总纲!$O$4:$O$163,节奏总纲!T$4:T$163,I6)</f>
        <v>0.50775438407852935</v>
      </c>
      <c r="J61" s="19">
        <f>(G61*0.7+G62*0.3)</f>
        <v>4.7430109984978639</v>
      </c>
      <c r="K61" s="19">
        <f>J61</f>
        <v>4.7430109984978639</v>
      </c>
      <c r="L61" s="19">
        <f t="shared" ref="L61:N61" si="73">K61</f>
        <v>4.7430109984978639</v>
      </c>
      <c r="M61" s="19">
        <f t="shared" si="73"/>
        <v>4.7430109984978639</v>
      </c>
      <c r="N61" s="19">
        <f t="shared" si="73"/>
        <v>4.7430109984978639</v>
      </c>
      <c r="S61" s="19">
        <v>57</v>
      </c>
      <c r="T61" s="19">
        <f t="shared" si="16"/>
        <v>325.23853413447938</v>
      </c>
      <c r="U61" s="19">
        <f t="shared" si="17"/>
        <v>328.28936009275566</v>
      </c>
      <c r="V61" s="19">
        <f t="shared" si="18"/>
        <v>331.60842400171282</v>
      </c>
      <c r="W61" s="19">
        <f t="shared" si="19"/>
        <v>335.19663286976044</v>
      </c>
      <c r="X61" s="19">
        <f t="shared" si="20"/>
        <v>339.07816054993401</v>
      </c>
      <c r="Z61" s="19">
        <v>57</v>
      </c>
      <c r="AA61" s="19">
        <f t="shared" si="21"/>
        <v>325.23853413447938</v>
      </c>
      <c r="AB61" s="19">
        <f t="shared" si="22"/>
        <v>328.28936009275566</v>
      </c>
      <c r="AC61" s="19">
        <f t="shared" si="23"/>
        <v>331.60842400171282</v>
      </c>
      <c r="AD61" s="19">
        <f t="shared" si="24"/>
        <v>335.19663286976044</v>
      </c>
      <c r="AE61" s="19">
        <f t="shared" si="25"/>
        <v>339.07816054993401</v>
      </c>
      <c r="AI61" s="19">
        <v>57</v>
      </c>
      <c r="AJ61" s="19">
        <f t="shared" si="26"/>
        <v>1</v>
      </c>
      <c r="AK61" s="19">
        <f t="shared" si="27"/>
        <v>1.0093802721328673</v>
      </c>
      <c r="AL61" s="19">
        <f t="shared" si="28"/>
        <v>1.0195852864857631</v>
      </c>
      <c r="AM61" s="19">
        <f t="shared" si="29"/>
        <v>1.0306178318069887</v>
      </c>
      <c r="AN61" s="19">
        <f t="shared" si="30"/>
        <v>1.0425522346307594</v>
      </c>
      <c r="AP61" s="19">
        <v>57</v>
      </c>
      <c r="AQ61" s="19">
        <f t="shared" si="31"/>
        <v>1</v>
      </c>
      <c r="AR61" s="19">
        <f t="shared" si="32"/>
        <v>1.0093802721328673</v>
      </c>
      <c r="AS61" s="19">
        <f t="shared" si="33"/>
        <v>1.0195852864857631</v>
      </c>
      <c r="AT61" s="19">
        <f t="shared" si="34"/>
        <v>1.0306178318069887</v>
      </c>
      <c r="AU61" s="19">
        <f t="shared" si="35"/>
        <v>1.0425522346307594</v>
      </c>
      <c r="AY61" s="19">
        <v>57</v>
      </c>
      <c r="AZ61" s="19">
        <f t="shared" si="36"/>
        <v>734.1284471149313</v>
      </c>
      <c r="BA61" s="19">
        <f t="shared" si="37"/>
        <v>744.29786697585212</v>
      </c>
      <c r="BB61" s="19">
        <f t="shared" si="38"/>
        <v>755.36141333904266</v>
      </c>
      <c r="BC61" s="19">
        <f t="shared" si="39"/>
        <v>767.32210956586823</v>
      </c>
      <c r="BD61" s="19">
        <f t="shared" si="40"/>
        <v>780.26053516644674</v>
      </c>
      <c r="BH61" s="19">
        <v>57</v>
      </c>
      <c r="BI61" s="19">
        <f t="shared" si="41"/>
        <v>22.103211177873284</v>
      </c>
      <c r="BJ61" s="19">
        <f t="shared" si="42"/>
        <v>22.357446674396304</v>
      </c>
      <c r="BK61" s="19">
        <f t="shared" si="43"/>
        <v>22.634035333476067</v>
      </c>
      <c r="BL61" s="19">
        <f t="shared" si="44"/>
        <v>22.933052739146703</v>
      </c>
      <c r="BM61" s="19">
        <f t="shared" si="45"/>
        <v>23.25651337916117</v>
      </c>
      <c r="BQ61" s="19">
        <v>57</v>
      </c>
      <c r="BR61" s="19">
        <f t="shared" si="56"/>
        <v>0.24206422355746565</v>
      </c>
      <c r="BS61" s="19">
        <f t="shared" si="46"/>
        <v>0.24714893348792608</v>
      </c>
      <c r="BT61" s="19">
        <f t="shared" si="47"/>
        <v>0.2526807066695213</v>
      </c>
      <c r="BU61" s="19">
        <f t="shared" si="48"/>
        <v>0.25866105478293411</v>
      </c>
      <c r="BV61" s="19">
        <f t="shared" si="49"/>
        <v>0.26513026758322339</v>
      </c>
      <c r="BY61" s="9">
        <v>14</v>
      </c>
      <c r="BZ61" s="15">
        <v>120</v>
      </c>
      <c r="CA61" s="19">
        <v>0</v>
      </c>
      <c r="CB61" s="19">
        <f t="shared" si="68"/>
        <v>522.56925555826012</v>
      </c>
      <c r="CC61" s="19">
        <f t="shared" si="69"/>
        <v>522.56925555826012</v>
      </c>
      <c r="CD61" s="19">
        <f t="shared" si="70"/>
        <v>0.57094875926376687</v>
      </c>
      <c r="CE61" s="19">
        <f>CA61*(INDEX([4]非r将兵属性验证!$U$7:$U$166,$BZ61,1)+INDEX([4]非r将兵属性验证!$AM$7:$AM$166,$BZ61,1))</f>
        <v>0</v>
      </c>
      <c r="CF61" s="19">
        <f>(CB61-CB60)*INDEX([4]小r将兵属性验证!AQ$7:AQ$166,$BZ61,1)+CF60</f>
        <v>66534637033.246635</v>
      </c>
      <c r="CG61" s="19">
        <f>(CC61-CC60)*INDEX([4]小r将兵属性验证!AR$7:AR$166,$BZ61,1)+CG60</f>
        <v>66534637033.246635</v>
      </c>
      <c r="CH61" s="19">
        <f>(CD61-CD60)*INDEX([4]小r将兵属性验证!AX$7:AX$166,$BZ61,1)+CH60</f>
        <v>57092803482.705711</v>
      </c>
      <c r="CI61" s="19">
        <f t="shared" si="72"/>
        <v>190162077549.19897</v>
      </c>
      <c r="CN61" s="5">
        <v>58</v>
      </c>
      <c r="CO61" s="5">
        <f>求节点(J$5:J$13,$H$20:H$28,$CN61)</f>
        <v>69.616684066423403</v>
      </c>
      <c r="CP61" s="5">
        <f>求节点(K$5:K$13,$H$20:I$28,$CN61)</f>
        <v>71.545666668467177</v>
      </c>
      <c r="CQ61" s="5">
        <f>求节点(L$5:L$13,$H$20:J$28,$CN61)</f>
        <v>73.644164937367577</v>
      </c>
      <c r="CR61" s="5">
        <f>求节点(M$5:M$13,$H$20:K$28,$CN61)</f>
        <v>75.914694903906707</v>
      </c>
      <c r="CS61" s="5">
        <f>求节点(N$5:N$13,$H$20:L$28,$CN61)</f>
        <v>78.368829543498194</v>
      </c>
      <c r="CT61" s="5">
        <f>求节点(J$5:J$13,$I$20:I$28,$CN61)</f>
        <v>0</v>
      </c>
      <c r="CU61" s="5">
        <f>求节点(K$5:K$13,$I$20:J$28,$CN61)</f>
        <v>0</v>
      </c>
      <c r="CV61" s="5">
        <f>求节点(L$5:L$13,$I$20:K$28,$CN61)</f>
        <v>0</v>
      </c>
      <c r="CW61" s="5">
        <f>求节点(M$5:M$13,$I$20:L$28,$CN61)</f>
        <v>0</v>
      </c>
      <c r="CX61" s="5">
        <f>求节点(N$5:N$13,$I$20:M$28,$CN61)</f>
        <v>0</v>
      </c>
      <c r="CY61" s="5">
        <f t="shared" si="54"/>
        <v>0.57047778840467878</v>
      </c>
      <c r="CZ61" s="5">
        <f t="shared" si="7"/>
        <v>0.56556060378408435</v>
      </c>
      <c r="DA61" s="5">
        <f t="shared" si="8"/>
        <v>0.56021130545280429</v>
      </c>
      <c r="DB61" s="5">
        <f t="shared" si="9"/>
        <v>0.55442347977711592</v>
      </c>
      <c r="DC61" s="5">
        <f t="shared" si="10"/>
        <v>0.54816762599498148</v>
      </c>
    </row>
    <row r="62" spans="2:107" x14ac:dyDescent="0.15">
      <c r="D62" s="42">
        <v>3</v>
      </c>
      <c r="E62" s="19">
        <f>求节点(节奏总纲!$O$4:$O$163,节奏总纲!P$4:P$163,E7)</f>
        <v>20.426259955183074</v>
      </c>
      <c r="F62" s="19">
        <f>求节点(节奏总纲!$O$4:$O$163,节奏总纲!Q$4:Q$163,F7)</f>
        <v>16.34100796414646</v>
      </c>
      <c r="G62" s="19">
        <f>求节点(节奏总纲!$O$4:$O$163,节奏总纲!R$4:R$163,G7)</f>
        <v>12.255755973109842</v>
      </c>
      <c r="H62" s="19">
        <f>求节点(节奏总纲!$O$4:$O$163,节奏总纲!S$4:S$163,H7)</f>
        <v>8.1705039820732281</v>
      </c>
      <c r="I62" s="19">
        <f>求节点(节奏总纲!$O$4:$O$163,节奏总纲!T$4:T$163,I7)</f>
        <v>4.0852519910366141</v>
      </c>
      <c r="J62" s="19">
        <f t="shared" ref="J62:J66" si="74">(G62*0.7+G63*0.3)</f>
        <v>26.471215672762671</v>
      </c>
      <c r="K62" s="19">
        <f t="shared" ref="K62:N62" si="75">J62</f>
        <v>26.471215672762671</v>
      </c>
      <c r="L62" s="19">
        <f t="shared" si="75"/>
        <v>26.471215672762671</v>
      </c>
      <c r="M62" s="19">
        <f t="shared" si="75"/>
        <v>26.471215672762671</v>
      </c>
      <c r="N62" s="19">
        <f t="shared" si="75"/>
        <v>26.471215672762671</v>
      </c>
      <c r="S62" s="19">
        <v>58</v>
      </c>
      <c r="T62" s="19">
        <f t="shared" si="16"/>
        <v>327.81581694698428</v>
      </c>
      <c r="U62" s="19">
        <f t="shared" si="17"/>
        <v>330.86157895021131</v>
      </c>
      <c r="V62" s="19">
        <f t="shared" si="18"/>
        <v>334.17499726952775</v>
      </c>
      <c r="W62" s="19">
        <f t="shared" si="19"/>
        <v>337.76004458511585</v>
      </c>
      <c r="X62" s="19">
        <f t="shared" si="20"/>
        <v>341.63499401604975</v>
      </c>
      <c r="Z62" s="19">
        <v>58</v>
      </c>
      <c r="AA62" s="19">
        <f t="shared" si="21"/>
        <v>327.81581694698428</v>
      </c>
      <c r="AB62" s="19">
        <f t="shared" si="22"/>
        <v>330.86157895021131</v>
      </c>
      <c r="AC62" s="19">
        <f t="shared" si="23"/>
        <v>334.17499726952775</v>
      </c>
      <c r="AD62" s="19">
        <f t="shared" si="24"/>
        <v>337.76004458511585</v>
      </c>
      <c r="AE62" s="19">
        <f t="shared" si="25"/>
        <v>341.63499401604975</v>
      </c>
      <c r="AI62" s="19">
        <v>58</v>
      </c>
      <c r="AJ62" s="19">
        <f t="shared" si="26"/>
        <v>1</v>
      </c>
      <c r="AK62" s="19">
        <f t="shared" si="27"/>
        <v>1.0092910770187749</v>
      </c>
      <c r="AL62" s="19">
        <f t="shared" si="28"/>
        <v>1.0193986378746693</v>
      </c>
      <c r="AM62" s="19">
        <f t="shared" si="29"/>
        <v>1.0303348012025295</v>
      </c>
      <c r="AN62" s="19">
        <f t="shared" si="30"/>
        <v>1.0421553090322677</v>
      </c>
      <c r="AP62" s="19">
        <v>58</v>
      </c>
      <c r="AQ62" s="19">
        <f t="shared" si="31"/>
        <v>1</v>
      </c>
      <c r="AR62" s="19">
        <f t="shared" si="32"/>
        <v>1.0092910770187749</v>
      </c>
      <c r="AS62" s="19">
        <f t="shared" si="33"/>
        <v>1.0193986378746693</v>
      </c>
      <c r="AT62" s="19">
        <f t="shared" si="34"/>
        <v>1.0303348012025295</v>
      </c>
      <c r="AU62" s="19">
        <f t="shared" si="35"/>
        <v>1.0421553090322677</v>
      </c>
      <c r="AY62" s="19">
        <v>58</v>
      </c>
      <c r="AZ62" s="19">
        <f t="shared" si="36"/>
        <v>742.71938982328106</v>
      </c>
      <c r="BA62" s="19">
        <f t="shared" si="37"/>
        <v>752.87192983403781</v>
      </c>
      <c r="BB62" s="19">
        <f t="shared" si="38"/>
        <v>763.91665756509246</v>
      </c>
      <c r="BC62" s="19">
        <f t="shared" si="39"/>
        <v>775.86681528371957</v>
      </c>
      <c r="BD62" s="19">
        <f t="shared" si="40"/>
        <v>788.78331338683256</v>
      </c>
      <c r="BH62" s="19">
        <v>58</v>
      </c>
      <c r="BI62" s="19">
        <f t="shared" si="41"/>
        <v>22.317984745582024</v>
      </c>
      <c r="BJ62" s="19">
        <f t="shared" si="42"/>
        <v>22.571798245850946</v>
      </c>
      <c r="BK62" s="19">
        <f t="shared" si="43"/>
        <v>22.84791643912731</v>
      </c>
      <c r="BL62" s="19">
        <f t="shared" si="44"/>
        <v>23.146670382092989</v>
      </c>
      <c r="BM62" s="19">
        <f t="shared" si="45"/>
        <v>23.469582834670813</v>
      </c>
      <c r="BQ62" s="19">
        <v>58</v>
      </c>
      <c r="BR62" s="19">
        <f t="shared" si="56"/>
        <v>0.2463596949116405</v>
      </c>
      <c r="BS62" s="19">
        <f t="shared" si="46"/>
        <v>0.25143596491701892</v>
      </c>
      <c r="BT62" s="19">
        <f t="shared" si="47"/>
        <v>0.25695832878254621</v>
      </c>
      <c r="BU62" s="19">
        <f t="shared" si="48"/>
        <v>0.2629334076418598</v>
      </c>
      <c r="BV62" s="19">
        <f t="shared" si="49"/>
        <v>0.2693916566934163</v>
      </c>
      <c r="BY62" s="9">
        <v>15</v>
      </c>
      <c r="BZ62" s="15">
        <v>130</v>
      </c>
      <c r="CA62" s="19">
        <v>0</v>
      </c>
      <c r="CB62" s="19">
        <f t="shared" si="68"/>
        <v>557.98943294483229</v>
      </c>
      <c r="CC62" s="19">
        <f t="shared" si="69"/>
        <v>557.98943294483229</v>
      </c>
      <c r="CD62" s="19">
        <f t="shared" si="70"/>
        <v>0.62998238824138708</v>
      </c>
      <c r="CE62" s="19">
        <f>CA62*(INDEX([4]非r将兵属性验证!$U$7:$U$166,$BZ62,1)+INDEX([4]非r将兵属性验证!$AM$7:$AM$166,$BZ62,1))</f>
        <v>0</v>
      </c>
      <c r="CF62" s="19">
        <f>(CB62-CB61)*INDEX([4]小r将兵属性验证!AQ$7:AQ$166,$BZ62,1)+CF61</f>
        <v>108610500132.73953</v>
      </c>
      <c r="CG62" s="19">
        <f>(CC62-CC61)*INDEX([4]小r将兵属性验证!AR$7:AR$166,$BZ62,1)+CG61</f>
        <v>108610500132.73953</v>
      </c>
      <c r="CH62" s="19">
        <f>(CD62-CD61)*INDEX([4]小r将兵属性验证!AX$7:AX$166,$BZ62,1)+CH61</f>
        <v>95345766774.800781</v>
      </c>
      <c r="CI62" s="19">
        <f t="shared" si="72"/>
        <v>312566767040.27985</v>
      </c>
      <c r="CN62" s="5">
        <v>59</v>
      </c>
      <c r="CO62" s="5">
        <f>求节点(J$5:J$13,$H$20:H$28,$CN62)</f>
        <v>71.248963181009842</v>
      </c>
      <c r="CP62" s="5">
        <f>求节点(K$5:K$13,$H$20:I$28,$CN62)</f>
        <v>73.174738611522457</v>
      </c>
      <c r="CQ62" s="5">
        <f>求节点(L$5:L$13,$H$20:J$28,$CN62)</f>
        <v>75.269661340317043</v>
      </c>
      <c r="CR62" s="5">
        <f>求节点(M$5:M$13,$H$20:K$28,$CN62)</f>
        <v>77.53818899029848</v>
      </c>
      <c r="CS62" s="5">
        <f>求节点(N$5:N$13,$H$20:L$28,$CN62)</f>
        <v>79.988157405371496</v>
      </c>
      <c r="CT62" s="5">
        <f>求节点(J$5:J$13,$I$20:I$28,$CN62)</f>
        <v>0</v>
      </c>
      <c r="CU62" s="5">
        <f>求节点(K$5:K$13,$I$20:J$28,$CN62)</f>
        <v>0</v>
      </c>
      <c r="CV62" s="5">
        <f>求节点(L$5:L$13,$I$20:K$28,$CN62)</f>
        <v>0</v>
      </c>
      <c r="CW62" s="5">
        <f>求节点(M$5:M$13,$I$20:L$28,$CN62)</f>
        <v>0</v>
      </c>
      <c r="CX62" s="5">
        <f>求节点(N$5:N$13,$I$20:M$28,$CN62)</f>
        <v>0</v>
      </c>
      <c r="CY62" s="5">
        <f t="shared" si="54"/>
        <v>0.56631693296188834</v>
      </c>
      <c r="CZ62" s="5">
        <f t="shared" si="7"/>
        <v>0.5614079237672992</v>
      </c>
      <c r="DA62" s="5">
        <f t="shared" si="8"/>
        <v>0.55606773987323599</v>
      </c>
      <c r="DB62" s="5">
        <f t="shared" si="9"/>
        <v>0.55028501831832755</v>
      </c>
      <c r="DC62" s="5">
        <f t="shared" si="10"/>
        <v>0.5440397846916607</v>
      </c>
    </row>
    <row r="63" spans="2:107" x14ac:dyDescent="0.15">
      <c r="D63" s="42">
        <v>4</v>
      </c>
      <c r="E63" s="19">
        <f>求节点(节奏总纲!$O$4:$O$163,节奏总纲!P$4:P$163,E8)</f>
        <v>99.401036064365428</v>
      </c>
      <c r="F63" s="19">
        <f>求节点(节奏总纲!$O$4:$O$163,节奏总纲!Q$4:Q$163,F8)</f>
        <v>79.52082885149234</v>
      </c>
      <c r="G63" s="19">
        <f>求节点(节奏总纲!$O$4:$O$163,节奏总纲!R$4:R$163,G8)</f>
        <v>59.640621638619272</v>
      </c>
      <c r="H63" s="19">
        <f>求节点(节奏总纲!$O$4:$O$163,节奏总纲!S$4:S$163,H8)</f>
        <v>39.760414425746177</v>
      </c>
      <c r="I63" s="19">
        <f>求节点(节奏总纲!$O$4:$O$163,节奏总纲!T$4:T$163,I8)</f>
        <v>19.880207212873092</v>
      </c>
      <c r="J63" s="19">
        <f t="shared" si="74"/>
        <v>120.5707030518565</v>
      </c>
      <c r="K63" s="19">
        <f t="shared" ref="K63:N63" si="76">J63</f>
        <v>120.5707030518565</v>
      </c>
      <c r="L63" s="19">
        <f t="shared" si="76"/>
        <v>120.5707030518565</v>
      </c>
      <c r="M63" s="19">
        <f t="shared" si="76"/>
        <v>120.5707030518565</v>
      </c>
      <c r="N63" s="19">
        <f t="shared" si="76"/>
        <v>120.5707030518565</v>
      </c>
      <c r="S63" s="19">
        <v>59</v>
      </c>
      <c r="T63" s="19">
        <f t="shared" si="16"/>
        <v>330.39309975948925</v>
      </c>
      <c r="U63" s="19">
        <f t="shared" si="17"/>
        <v>333.43379780766702</v>
      </c>
      <c r="V63" s="19">
        <f t="shared" si="18"/>
        <v>336.74157053734268</v>
      </c>
      <c r="W63" s="19">
        <f t="shared" si="19"/>
        <v>340.32345630047126</v>
      </c>
      <c r="X63" s="19">
        <f t="shared" si="20"/>
        <v>344.19182748216554</v>
      </c>
      <c r="Z63" s="19">
        <v>59</v>
      </c>
      <c r="AA63" s="19">
        <f t="shared" si="21"/>
        <v>330.39309975948925</v>
      </c>
      <c r="AB63" s="19">
        <f t="shared" si="22"/>
        <v>333.43379780766702</v>
      </c>
      <c r="AC63" s="19">
        <f t="shared" si="23"/>
        <v>336.74157053734268</v>
      </c>
      <c r="AD63" s="19">
        <f t="shared" si="24"/>
        <v>340.32345630047126</v>
      </c>
      <c r="AE63" s="19">
        <f t="shared" si="25"/>
        <v>344.19182748216554</v>
      </c>
      <c r="AI63" s="19">
        <v>59</v>
      </c>
      <c r="AJ63" s="19">
        <f t="shared" si="26"/>
        <v>1</v>
      </c>
      <c r="AK63" s="19">
        <f t="shared" si="27"/>
        <v>1.0092032734654304</v>
      </c>
      <c r="AL63" s="19">
        <f t="shared" si="28"/>
        <v>1.0192149012266747</v>
      </c>
      <c r="AM63" s="19">
        <f t="shared" si="29"/>
        <v>1.0300561862466584</v>
      </c>
      <c r="AN63" s="19">
        <f t="shared" si="30"/>
        <v>1.0417645759936305</v>
      </c>
      <c r="AP63" s="19">
        <v>59</v>
      </c>
      <c r="AQ63" s="19">
        <f t="shared" si="31"/>
        <v>1</v>
      </c>
      <c r="AR63" s="19">
        <f t="shared" si="32"/>
        <v>1.0092032734654304</v>
      </c>
      <c r="AS63" s="19">
        <f t="shared" si="33"/>
        <v>1.0192149012266747</v>
      </c>
      <c r="AT63" s="19">
        <f t="shared" si="34"/>
        <v>1.0300561862466584</v>
      </c>
      <c r="AU63" s="19">
        <f t="shared" si="35"/>
        <v>1.0417645759936305</v>
      </c>
      <c r="AY63" s="19">
        <v>59</v>
      </c>
      <c r="AZ63" s="19">
        <f t="shared" si="36"/>
        <v>751.31033253163071</v>
      </c>
      <c r="BA63" s="19">
        <f t="shared" si="37"/>
        <v>761.4459926922234</v>
      </c>
      <c r="BB63" s="19">
        <f t="shared" si="38"/>
        <v>772.47190179114227</v>
      </c>
      <c r="BC63" s="19">
        <f t="shared" si="39"/>
        <v>784.41152100157092</v>
      </c>
      <c r="BD63" s="19">
        <f t="shared" si="40"/>
        <v>797.30609160721838</v>
      </c>
      <c r="BH63" s="19">
        <v>59</v>
      </c>
      <c r="BI63" s="19">
        <f t="shared" si="41"/>
        <v>22.532758313290767</v>
      </c>
      <c r="BJ63" s="19">
        <f t="shared" si="42"/>
        <v>22.786149817305585</v>
      </c>
      <c r="BK63" s="19">
        <f t="shared" si="43"/>
        <v>23.061797544778557</v>
      </c>
      <c r="BL63" s="19">
        <f t="shared" si="44"/>
        <v>23.360288025039274</v>
      </c>
      <c r="BM63" s="19">
        <f t="shared" si="45"/>
        <v>23.68265229018046</v>
      </c>
      <c r="BQ63" s="19">
        <v>59</v>
      </c>
      <c r="BR63" s="19">
        <f t="shared" si="56"/>
        <v>0.25065516626581535</v>
      </c>
      <c r="BS63" s="19">
        <f t="shared" si="46"/>
        <v>0.25572299634611173</v>
      </c>
      <c r="BT63" s="19">
        <f t="shared" si="47"/>
        <v>0.26123595089557117</v>
      </c>
      <c r="BU63" s="19">
        <f t="shared" si="48"/>
        <v>0.26720576050078548</v>
      </c>
      <c r="BV63" s="19">
        <f t="shared" si="49"/>
        <v>0.27365304580360916</v>
      </c>
      <c r="BY63" s="9">
        <v>16</v>
      </c>
      <c r="BZ63" s="15">
        <v>140</v>
      </c>
      <c r="CA63" s="19">
        <v>0</v>
      </c>
      <c r="CB63" s="19">
        <f t="shared" si="68"/>
        <v>593.55593400793725</v>
      </c>
      <c r="CC63" s="19">
        <f t="shared" si="69"/>
        <v>593.55593400793725</v>
      </c>
      <c r="CD63" s="19">
        <f t="shared" si="70"/>
        <v>0.68925989001322863</v>
      </c>
      <c r="CE63" s="19">
        <f>CA63*(INDEX([4]非r将兵属性验证!$U$7:$U$166,$BZ63,1)+INDEX([4]非r将兵属性验证!$AM$7:$AM$166,$BZ63,1))</f>
        <v>0</v>
      </c>
      <c r="CF63" s="19">
        <f>(CB63-CB62)*INDEX([4]小r将兵属性验证!AQ$7:AQ$166,$BZ63,1)+CF62</f>
        <v>163731292731.16953</v>
      </c>
      <c r="CG63" s="19">
        <f>(CC63-CC62)*INDEX([4]小r将兵属性验证!AR$7:AR$166,$BZ63,1)+CG62</f>
        <v>163731292731.16953</v>
      </c>
      <c r="CH63" s="19">
        <f>(CD63-CD62)*INDEX([4]小r将兵属性验证!AX$7:AX$166,$BZ63,1)+CH62</f>
        <v>149328746798.57391</v>
      </c>
      <c r="CI63" s="19">
        <f t="shared" si="72"/>
        <v>476791332260.91296</v>
      </c>
      <c r="CN63" s="5">
        <v>60</v>
      </c>
      <c r="CO63" s="5">
        <f>求节点(J$5:J$13,$H$20:H$28,$CN63)</f>
        <v>72.88124229559628</v>
      </c>
      <c r="CP63" s="5">
        <f>求节点(K$5:K$13,$H$20:I$28,$CN63)</f>
        <v>74.803810554577723</v>
      </c>
      <c r="CQ63" s="5">
        <f>求节点(L$5:L$13,$H$20:J$28,$CN63)</f>
        <v>76.895157743266509</v>
      </c>
      <c r="CR63" s="5">
        <f>求节点(M$5:M$13,$H$20:K$28,$CN63)</f>
        <v>79.161683076690238</v>
      </c>
      <c r="CS63" s="5">
        <f>求节点(N$5:N$13,$H$20:L$28,$CN63)</f>
        <v>81.607485267244797</v>
      </c>
      <c r="CT63" s="5">
        <f>求节点(J$5:J$13,$I$20:I$28,$CN63)</f>
        <v>0</v>
      </c>
      <c r="CU63" s="5">
        <f>求节点(K$5:K$13,$I$20:J$28,$CN63)</f>
        <v>0</v>
      </c>
      <c r="CV63" s="5">
        <f>求节点(L$5:L$13,$I$20:K$28,$CN63)</f>
        <v>0</v>
      </c>
      <c r="CW63" s="5">
        <f>求节点(M$5:M$13,$I$20:L$28,$CN63)</f>
        <v>0</v>
      </c>
      <c r="CX63" s="5">
        <f>求节点(N$5:N$13,$I$20:M$28,$CN63)</f>
        <v>0</v>
      </c>
      <c r="CY63" s="5">
        <f t="shared" si="54"/>
        <v>0.5621560775190978</v>
      </c>
      <c r="CZ63" s="5">
        <f t="shared" si="7"/>
        <v>0.55725524375051416</v>
      </c>
      <c r="DA63" s="5">
        <f t="shared" si="8"/>
        <v>0.55192417429366769</v>
      </c>
      <c r="DB63" s="5">
        <f t="shared" si="9"/>
        <v>0.54614655685953917</v>
      </c>
      <c r="DC63" s="5">
        <f t="shared" si="10"/>
        <v>0.53991194338833992</v>
      </c>
    </row>
    <row r="64" spans="2:107" x14ac:dyDescent="0.15">
      <c r="D64" s="42">
        <v>5</v>
      </c>
      <c r="E64" s="19">
        <f>求节点(节奏总纲!$O$4:$O$163,节奏总纲!P$4:P$163,E9)</f>
        <v>437.90148836012776</v>
      </c>
      <c r="F64" s="19">
        <f>求节点(节奏总纲!$O$4:$O$163,节奏总纲!Q$4:Q$163,F9)</f>
        <v>350.32119068810243</v>
      </c>
      <c r="G64" s="19">
        <f>求节点(节奏总纲!$O$4:$O$163,节奏总纲!R$4:R$163,G9)</f>
        <v>262.74089301607671</v>
      </c>
      <c r="H64" s="19">
        <f>求节点(节奏总纲!$O$4:$O$163,节奏总纲!S$4:S$163,H9)</f>
        <v>175.16059534405122</v>
      </c>
      <c r="I64" s="19">
        <f>求节点(节奏总纲!$O$4:$O$163,节奏总纲!T$4:T$163,I9)</f>
        <v>87.580297672025551</v>
      </c>
      <c r="J64" s="19">
        <f t="shared" si="74"/>
        <v>480.5270968099187</v>
      </c>
      <c r="K64" s="19">
        <f t="shared" ref="K64:N64" si="77">J64</f>
        <v>480.5270968099187</v>
      </c>
      <c r="L64" s="19">
        <f t="shared" si="77"/>
        <v>480.5270968099187</v>
      </c>
      <c r="M64" s="19">
        <f t="shared" si="77"/>
        <v>480.5270968099187</v>
      </c>
      <c r="N64" s="19">
        <f t="shared" si="77"/>
        <v>480.5270968099187</v>
      </c>
      <c r="S64" s="19">
        <v>60</v>
      </c>
      <c r="T64" s="19">
        <f t="shared" si="16"/>
        <v>332.97038257199415</v>
      </c>
      <c r="U64" s="19">
        <f t="shared" si="17"/>
        <v>336.00601666512273</v>
      </c>
      <c r="V64" s="19">
        <f t="shared" si="18"/>
        <v>339.30814380515767</v>
      </c>
      <c r="W64" s="19">
        <f t="shared" si="19"/>
        <v>342.88686801582668</v>
      </c>
      <c r="X64" s="19">
        <f t="shared" si="20"/>
        <v>346.74866094828127</v>
      </c>
      <c r="Z64" s="19">
        <v>60</v>
      </c>
      <c r="AA64" s="19">
        <f t="shared" si="21"/>
        <v>332.97038257199415</v>
      </c>
      <c r="AB64" s="19">
        <f t="shared" si="22"/>
        <v>336.00601666512273</v>
      </c>
      <c r="AC64" s="19">
        <f t="shared" si="23"/>
        <v>339.30814380515767</v>
      </c>
      <c r="AD64" s="19">
        <f t="shared" si="24"/>
        <v>342.88686801582668</v>
      </c>
      <c r="AE64" s="19">
        <f t="shared" si="25"/>
        <v>346.74866094828127</v>
      </c>
      <c r="AI64" s="19">
        <v>60</v>
      </c>
      <c r="AJ64" s="19">
        <f t="shared" si="26"/>
        <v>1</v>
      </c>
      <c r="AK64" s="19">
        <f t="shared" si="27"/>
        <v>1.0091168291596393</v>
      </c>
      <c r="AL64" s="19">
        <f t="shared" si="28"/>
        <v>1.019034008923581</v>
      </c>
      <c r="AM64" s="19">
        <f t="shared" si="29"/>
        <v>1.0297818844043536</v>
      </c>
      <c r="AN64" s="19">
        <f t="shared" si="30"/>
        <v>1.0413798917184713</v>
      </c>
      <c r="AP64" s="19">
        <v>60</v>
      </c>
      <c r="AQ64" s="19">
        <f t="shared" si="31"/>
        <v>1</v>
      </c>
      <c r="AR64" s="19">
        <f t="shared" si="32"/>
        <v>1.0091168291596393</v>
      </c>
      <c r="AS64" s="19">
        <f t="shared" si="33"/>
        <v>1.019034008923581</v>
      </c>
      <c r="AT64" s="19">
        <f t="shared" si="34"/>
        <v>1.0297818844043536</v>
      </c>
      <c r="AU64" s="19">
        <f t="shared" si="35"/>
        <v>1.0413798917184713</v>
      </c>
      <c r="AY64" s="19">
        <v>60</v>
      </c>
      <c r="AZ64" s="19">
        <f t="shared" si="36"/>
        <v>759.90127523998046</v>
      </c>
      <c r="BA64" s="19">
        <f t="shared" si="37"/>
        <v>770.0200555504091</v>
      </c>
      <c r="BB64" s="19">
        <f t="shared" si="38"/>
        <v>781.02714601719208</v>
      </c>
      <c r="BC64" s="19">
        <f t="shared" si="39"/>
        <v>792.95622671942226</v>
      </c>
      <c r="BD64" s="19">
        <f t="shared" si="40"/>
        <v>805.82886982760419</v>
      </c>
      <c r="BH64" s="19">
        <v>60</v>
      </c>
      <c r="BI64" s="19">
        <f t="shared" si="41"/>
        <v>22.74753188099951</v>
      </c>
      <c r="BJ64" s="19">
        <f t="shared" si="42"/>
        <v>23.000501388760227</v>
      </c>
      <c r="BK64" s="19">
        <f t="shared" si="43"/>
        <v>23.275678650429803</v>
      </c>
      <c r="BL64" s="19">
        <f t="shared" si="44"/>
        <v>23.573905667985557</v>
      </c>
      <c r="BM64" s="19">
        <f t="shared" si="45"/>
        <v>23.895721745690103</v>
      </c>
      <c r="BQ64" s="19">
        <v>60</v>
      </c>
      <c r="BR64" s="19">
        <f t="shared" si="56"/>
        <v>0.25495063761999021</v>
      </c>
      <c r="BS64" s="19">
        <f t="shared" si="46"/>
        <v>0.26001002777520454</v>
      </c>
      <c r="BT64" s="19">
        <f t="shared" si="47"/>
        <v>0.26551357300859607</v>
      </c>
      <c r="BU64" s="19">
        <f t="shared" si="48"/>
        <v>0.27147811335971117</v>
      </c>
      <c r="BV64" s="19">
        <f t="shared" si="49"/>
        <v>0.27791443491380208</v>
      </c>
      <c r="BY64" s="9">
        <v>17</v>
      </c>
      <c r="BZ64" s="15">
        <v>150</v>
      </c>
      <c r="CA64" s="19">
        <v>0</v>
      </c>
      <c r="CB64" s="19">
        <f t="shared" si="68"/>
        <v>634.27245697411968</v>
      </c>
      <c r="CC64" s="19">
        <f t="shared" si="69"/>
        <v>634.27245697411968</v>
      </c>
      <c r="CD64" s="19">
        <f t="shared" si="70"/>
        <v>0.75712076162353281</v>
      </c>
      <c r="CE64" s="19">
        <f>CA64*(INDEX([4]非r将兵属性验证!$U$7:$U$166,$BZ64,1)+INDEX([4]非r将兵属性验证!$AM$7:$AM$166,$BZ64,1))</f>
        <v>0</v>
      </c>
      <c r="CF64" s="19">
        <f>(CB64-CB63)*INDEX([4]小r将兵属性验证!AQ$7:AQ$166,$BZ64,1)+CF63</f>
        <v>248049368444.37711</v>
      </c>
      <c r="CG64" s="19">
        <f>(CC64-CC63)*INDEX([4]小r将兵属性验证!AR$7:AR$166,$BZ64,1)+CG63</f>
        <v>248049368444.37711</v>
      </c>
      <c r="CH64" s="19">
        <f>(CD64-CD63)*INDEX([4]小r将兵属性验证!AX$7:AX$166,$BZ64,1)+CH63</f>
        <v>237856106981.80582</v>
      </c>
      <c r="CI64" s="19">
        <f t="shared" si="72"/>
        <v>733954843870.56006</v>
      </c>
      <c r="CN64" s="5">
        <v>61</v>
      </c>
      <c r="CO64" s="5">
        <f>求节点(J$5:J$13,$H$20:H$28,$CN64)</f>
        <v>74.513521410182733</v>
      </c>
      <c r="CP64" s="5">
        <f>求节点(K$5:K$13,$H$20:I$28,$CN64)</f>
        <v>76.432882497633003</v>
      </c>
      <c r="CQ64" s="5">
        <f>求节点(L$5:L$13,$H$20:J$28,$CN64)</f>
        <v>78.520654146215975</v>
      </c>
      <c r="CR64" s="5">
        <f>求节点(M$5:M$13,$H$20:K$28,$CN64)</f>
        <v>80.785177163081997</v>
      </c>
      <c r="CS64" s="5">
        <f>求节点(N$5:N$13,$H$20:L$28,$CN64)</f>
        <v>83.226813129118099</v>
      </c>
      <c r="CT64" s="5">
        <f>求节点(J$5:J$13,$I$20:I$28,$CN64)</f>
        <v>0</v>
      </c>
      <c r="CU64" s="5">
        <f>求节点(K$5:K$13,$I$20:J$28,$CN64)</f>
        <v>0</v>
      </c>
      <c r="CV64" s="5">
        <f>求节点(L$5:L$13,$I$20:K$28,$CN64)</f>
        <v>0</v>
      </c>
      <c r="CW64" s="5">
        <f>求节点(M$5:M$13,$I$20:L$28,$CN64)</f>
        <v>0</v>
      </c>
      <c r="CX64" s="5">
        <f>求节点(N$5:N$13,$I$20:M$28,$CN64)</f>
        <v>0</v>
      </c>
      <c r="CY64" s="5">
        <f t="shared" si="54"/>
        <v>0.55799522207630736</v>
      </c>
      <c r="CZ64" s="5">
        <f t="shared" si="7"/>
        <v>0.55310256373372912</v>
      </c>
      <c r="DA64" s="5">
        <f t="shared" si="8"/>
        <v>0.54778060871409939</v>
      </c>
      <c r="DB64" s="5">
        <f t="shared" si="9"/>
        <v>0.54200809540075068</v>
      </c>
      <c r="DC64" s="5">
        <f t="shared" si="10"/>
        <v>0.53578410208501914</v>
      </c>
    </row>
    <row r="65" spans="4:107" x14ac:dyDescent="0.15">
      <c r="D65" s="42">
        <v>6</v>
      </c>
      <c r="E65" s="19">
        <f>求节点(节奏总纲!$O$4:$O$163,节奏总纲!P$4:P$163,E10)</f>
        <v>1647.8248427703609</v>
      </c>
      <c r="F65" s="19">
        <f>求节点(节奏总纲!$O$4:$O$163,节奏总纲!Q$4:Q$163,F10)</f>
        <v>1318.2598742162891</v>
      </c>
      <c r="G65" s="19">
        <f>求节点(节奏总纲!$O$4:$O$163,节奏总纲!R$4:R$163,G10)</f>
        <v>988.6949056622168</v>
      </c>
      <c r="H65" s="19">
        <f>求节点(节奏总纲!$O$4:$O$163,节奏总纲!S$4:S$163,H10)</f>
        <v>659.12993710814487</v>
      </c>
      <c r="I65" s="19">
        <f>求节点(节奏总纲!$O$4:$O$163,节奏总纲!T$4:T$163,I10)</f>
        <v>329.56496855407238</v>
      </c>
      <c r="J65" s="19">
        <f t="shared" si="74"/>
        <v>1650.433433963552</v>
      </c>
      <c r="K65" s="19">
        <f t="shared" ref="K65:N65" si="78">J65</f>
        <v>1650.433433963552</v>
      </c>
      <c r="L65" s="19">
        <f t="shared" si="78"/>
        <v>1650.433433963552</v>
      </c>
      <c r="M65" s="19">
        <f t="shared" si="78"/>
        <v>1650.433433963552</v>
      </c>
      <c r="N65" s="19">
        <f t="shared" si="78"/>
        <v>1650.433433963552</v>
      </c>
      <c r="S65" s="19">
        <v>61</v>
      </c>
      <c r="T65" s="19">
        <f t="shared" si="16"/>
        <v>335.54766538449906</v>
      </c>
      <c r="U65" s="19">
        <f t="shared" si="17"/>
        <v>338.57823552257844</v>
      </c>
      <c r="V65" s="19">
        <f t="shared" si="18"/>
        <v>341.8747170729726</v>
      </c>
      <c r="W65" s="19">
        <f t="shared" si="19"/>
        <v>345.45027973118209</v>
      </c>
      <c r="X65" s="19">
        <f t="shared" si="20"/>
        <v>349.305494414397</v>
      </c>
      <c r="Z65" s="19">
        <v>61</v>
      </c>
      <c r="AA65" s="19">
        <f t="shared" si="21"/>
        <v>335.54766538449906</v>
      </c>
      <c r="AB65" s="19">
        <f t="shared" si="22"/>
        <v>338.57823552257844</v>
      </c>
      <c r="AC65" s="19">
        <f t="shared" si="23"/>
        <v>341.8747170729726</v>
      </c>
      <c r="AD65" s="19">
        <f t="shared" si="24"/>
        <v>345.45027973118209</v>
      </c>
      <c r="AE65" s="19">
        <f t="shared" si="25"/>
        <v>349.305494414397</v>
      </c>
      <c r="AI65" s="19">
        <v>61</v>
      </c>
      <c r="AJ65" s="19">
        <f t="shared" si="26"/>
        <v>1</v>
      </c>
      <c r="AK65" s="19">
        <f t="shared" si="27"/>
        <v>1.0090317127809747</v>
      </c>
      <c r="AL65" s="19">
        <f t="shared" si="28"/>
        <v>1.0188558954246441</v>
      </c>
      <c r="AM65" s="19">
        <f t="shared" si="29"/>
        <v>1.0295117962908065</v>
      </c>
      <c r="AN65" s="19">
        <f t="shared" si="30"/>
        <v>1.0410011168283142</v>
      </c>
      <c r="AP65" s="19">
        <v>61</v>
      </c>
      <c r="AQ65" s="19">
        <f t="shared" si="31"/>
        <v>1</v>
      </c>
      <c r="AR65" s="19">
        <f t="shared" si="32"/>
        <v>1.0090317127809747</v>
      </c>
      <c r="AS65" s="19">
        <f t="shared" si="33"/>
        <v>1.0188558954246441</v>
      </c>
      <c r="AT65" s="19">
        <f t="shared" si="34"/>
        <v>1.0295117962908065</v>
      </c>
      <c r="AU65" s="19">
        <f t="shared" si="35"/>
        <v>1.0410011168283142</v>
      </c>
      <c r="AY65" s="19">
        <v>61</v>
      </c>
      <c r="AZ65" s="19">
        <f t="shared" si="36"/>
        <v>768.49221794833011</v>
      </c>
      <c r="BA65" s="19">
        <f t="shared" si="37"/>
        <v>778.5941184085948</v>
      </c>
      <c r="BB65" s="19">
        <f t="shared" si="38"/>
        <v>789.58239024324189</v>
      </c>
      <c r="BC65" s="19">
        <f t="shared" si="39"/>
        <v>801.5009324372736</v>
      </c>
      <c r="BD65" s="19">
        <f t="shared" si="40"/>
        <v>814.35164804799001</v>
      </c>
      <c r="BH65" s="19">
        <v>61</v>
      </c>
      <c r="BI65" s="19">
        <f t="shared" si="41"/>
        <v>22.962305448708253</v>
      </c>
      <c r="BJ65" s="19">
        <f t="shared" si="42"/>
        <v>23.21485296021487</v>
      </c>
      <c r="BK65" s="19">
        <f t="shared" si="43"/>
        <v>23.48955975608105</v>
      </c>
      <c r="BL65" s="19">
        <f t="shared" si="44"/>
        <v>23.787523310931842</v>
      </c>
      <c r="BM65" s="19">
        <f t="shared" si="45"/>
        <v>24.10879120119975</v>
      </c>
      <c r="BQ65" s="19">
        <v>61</v>
      </c>
      <c r="BR65" s="19">
        <f t="shared" si="56"/>
        <v>0.25924610897416511</v>
      </c>
      <c r="BS65" s="19">
        <f t="shared" si="46"/>
        <v>0.26429705920429736</v>
      </c>
      <c r="BT65" s="19">
        <f t="shared" si="47"/>
        <v>0.26979119512162097</v>
      </c>
      <c r="BU65" s="19">
        <f t="shared" si="48"/>
        <v>0.27575046621863686</v>
      </c>
      <c r="BV65" s="19">
        <f t="shared" si="49"/>
        <v>0.28217582402399499</v>
      </c>
      <c r="BY65" s="9">
        <v>18</v>
      </c>
      <c r="BZ65" s="15">
        <v>160</v>
      </c>
      <c r="CA65" s="19">
        <v>0</v>
      </c>
      <c r="CB65" s="19">
        <f t="shared" si="68"/>
        <v>660</v>
      </c>
      <c r="CC65" s="19">
        <f t="shared" si="69"/>
        <v>660</v>
      </c>
      <c r="CD65" s="19">
        <f t="shared" si="70"/>
        <v>0.8</v>
      </c>
      <c r="CE65" s="19">
        <f>CA65*(INDEX([4]非r将兵属性验证!$U$7:$U$166,$BZ65,1)+INDEX([4]非r将兵属性验证!$AM$7:$AM$166,$BZ65,1))</f>
        <v>0</v>
      </c>
      <c r="CF65" s="19">
        <f>(CB65-CB64)*INDEX([4]小r将兵属性验证!AQ$7:AQ$166,$BZ65,1)+CF64</f>
        <v>311442581371.06903</v>
      </c>
      <c r="CG65" s="19">
        <f>(CC65-CC64)*INDEX([4]小r将兵属性验证!AR$7:AR$166,$BZ65,1)+CG64</f>
        <v>311442581371.06903</v>
      </c>
      <c r="CH65" s="19">
        <f>(CD65-CD64)*INDEX([4]小r将兵属性验证!AX$7:AX$166,$BZ65,1)+CH64</f>
        <v>307468503702.43274</v>
      </c>
      <c r="CI65" s="19">
        <f t="shared" si="72"/>
        <v>930353666444.5708</v>
      </c>
      <c r="CN65" s="5">
        <v>62</v>
      </c>
      <c r="CO65" s="5">
        <f>求节点(J$5:J$13,$H$20:H$28,$CN65)</f>
        <v>76.145800524769186</v>
      </c>
      <c r="CP65" s="5">
        <f>求节点(K$5:K$13,$H$20:I$28,$CN65)</f>
        <v>78.061954440688282</v>
      </c>
      <c r="CQ65" s="5">
        <f>求节点(L$5:L$13,$H$20:J$28,$CN65)</f>
        <v>80.146150549165441</v>
      </c>
      <c r="CR65" s="5">
        <f>求节点(M$5:M$13,$H$20:K$28,$CN65)</f>
        <v>82.408671249473755</v>
      </c>
      <c r="CS65" s="5">
        <f>求节点(N$5:N$13,$H$20:L$28,$CN65)</f>
        <v>84.846140990991415</v>
      </c>
      <c r="CT65" s="5">
        <f>求节点(J$5:J$13,$I$20:I$28,$CN65)</f>
        <v>0</v>
      </c>
      <c r="CU65" s="5">
        <f>求节点(K$5:K$13,$I$20:J$28,$CN65)</f>
        <v>0</v>
      </c>
      <c r="CV65" s="5">
        <f>求节点(L$5:L$13,$I$20:K$28,$CN65)</f>
        <v>0</v>
      </c>
      <c r="CW65" s="5">
        <f>求节点(M$5:M$13,$I$20:L$28,$CN65)</f>
        <v>0</v>
      </c>
      <c r="CX65" s="5">
        <f>求节点(N$5:N$13,$I$20:M$28,$CN65)</f>
        <v>0</v>
      </c>
      <c r="CY65" s="5">
        <f t="shared" si="54"/>
        <v>0.55383436663351693</v>
      </c>
      <c r="CZ65" s="5">
        <f t="shared" si="7"/>
        <v>0.54894988371694398</v>
      </c>
      <c r="DA65" s="5">
        <f t="shared" si="8"/>
        <v>0.54363704313453109</v>
      </c>
      <c r="DB65" s="5">
        <f t="shared" si="9"/>
        <v>0.5378696339419623</v>
      </c>
      <c r="DC65" s="5">
        <f t="shared" si="10"/>
        <v>0.53165626078169836</v>
      </c>
    </row>
    <row r="66" spans="4:107" x14ac:dyDescent="0.15">
      <c r="D66" s="42">
        <v>7</v>
      </c>
      <c r="E66" s="19">
        <f>求节点(节奏总纲!$O$4:$O$163,节奏总纲!P$4:P$163,E11)</f>
        <v>5324.15</v>
      </c>
      <c r="F66" s="19">
        <f>求节点(节奏总纲!$O$4:$O$163,节奏总纲!Q$4:Q$163,F11)</f>
        <v>4259.3200000000006</v>
      </c>
      <c r="G66" s="19">
        <f>求节点(节奏总纲!$O$4:$O$163,节奏总纲!R$4:R$163,G11)</f>
        <v>3194.4900000000007</v>
      </c>
      <c r="H66" s="19">
        <f>求节点(节奏总纲!$O$4:$O$163,节奏总纲!S$4:S$163,H11)</f>
        <v>2129.6600000000012</v>
      </c>
      <c r="I66" s="19">
        <f>求节点(节奏总纲!$O$4:$O$163,节奏总纲!T$4:T$163,I11)</f>
        <v>1064.8300000000004</v>
      </c>
      <c r="J66" s="19">
        <f t="shared" si="74"/>
        <v>5320.3395280327295</v>
      </c>
      <c r="K66" s="19">
        <f t="shared" ref="K66:N66" si="79">J66</f>
        <v>5320.3395280327295</v>
      </c>
      <c r="L66" s="19">
        <f t="shared" si="79"/>
        <v>5320.3395280327295</v>
      </c>
      <c r="M66" s="19">
        <f t="shared" si="79"/>
        <v>5320.3395280327295</v>
      </c>
      <c r="N66" s="19">
        <f t="shared" si="79"/>
        <v>5320.3395280327295</v>
      </c>
      <c r="S66" s="19">
        <v>62</v>
      </c>
      <c r="T66" s="19">
        <f t="shared" si="16"/>
        <v>338.12494819700396</v>
      </c>
      <c r="U66" s="19">
        <f t="shared" si="17"/>
        <v>341.15045438003409</v>
      </c>
      <c r="V66" s="19">
        <f t="shared" si="18"/>
        <v>344.44129034078753</v>
      </c>
      <c r="W66" s="19">
        <f t="shared" si="19"/>
        <v>348.01369144653751</v>
      </c>
      <c r="X66" s="19">
        <f t="shared" si="20"/>
        <v>351.86232788051274</v>
      </c>
      <c r="Z66" s="19">
        <v>62</v>
      </c>
      <c r="AA66" s="19">
        <f t="shared" si="21"/>
        <v>338.12494819700396</v>
      </c>
      <c r="AB66" s="19">
        <f t="shared" si="22"/>
        <v>341.15045438003409</v>
      </c>
      <c r="AC66" s="19">
        <f t="shared" si="23"/>
        <v>344.44129034078753</v>
      </c>
      <c r="AD66" s="19">
        <f t="shared" si="24"/>
        <v>348.01369144653751</v>
      </c>
      <c r="AE66" s="19">
        <f t="shared" si="25"/>
        <v>351.86232788051274</v>
      </c>
      <c r="AI66" s="19">
        <v>62</v>
      </c>
      <c r="AJ66" s="19">
        <f t="shared" si="26"/>
        <v>1</v>
      </c>
      <c r="AK66" s="19">
        <f t="shared" si="27"/>
        <v>1.0089478939639418</v>
      </c>
      <c r="AL66" s="19">
        <f t="shared" si="28"/>
        <v>1.0186804971873991</v>
      </c>
      <c r="AM66" s="19">
        <f t="shared" si="29"/>
        <v>1.0292458255513639</v>
      </c>
      <c r="AN66" s="19">
        <f t="shared" si="30"/>
        <v>1.040628116194209</v>
      </c>
      <c r="AP66" s="19">
        <v>62</v>
      </c>
      <c r="AQ66" s="19">
        <f t="shared" si="31"/>
        <v>1</v>
      </c>
      <c r="AR66" s="19">
        <f t="shared" si="32"/>
        <v>1.0089478939639418</v>
      </c>
      <c r="AS66" s="19">
        <f t="shared" si="33"/>
        <v>1.0186804971873991</v>
      </c>
      <c r="AT66" s="19">
        <f t="shared" si="34"/>
        <v>1.0292458255513639</v>
      </c>
      <c r="AU66" s="19">
        <f t="shared" si="35"/>
        <v>1.040628116194209</v>
      </c>
      <c r="AY66" s="19">
        <v>62</v>
      </c>
      <c r="AZ66" s="19">
        <f t="shared" si="36"/>
        <v>777.08316065667987</v>
      </c>
      <c r="BA66" s="19">
        <f t="shared" si="37"/>
        <v>787.16818126678038</v>
      </c>
      <c r="BB66" s="19">
        <f t="shared" si="38"/>
        <v>798.13763446929181</v>
      </c>
      <c r="BC66" s="19">
        <f t="shared" si="39"/>
        <v>810.04563815512506</v>
      </c>
      <c r="BD66" s="19">
        <f t="shared" si="40"/>
        <v>822.87442626837583</v>
      </c>
      <c r="BH66" s="19">
        <v>62</v>
      </c>
      <c r="BI66" s="19">
        <f t="shared" si="41"/>
        <v>23.177079016416997</v>
      </c>
      <c r="BJ66" s="19">
        <f t="shared" si="42"/>
        <v>23.429204531669509</v>
      </c>
      <c r="BK66" s="19">
        <f t="shared" si="43"/>
        <v>23.703440861732297</v>
      </c>
      <c r="BL66" s="19">
        <f t="shared" si="44"/>
        <v>24.001140953878128</v>
      </c>
      <c r="BM66" s="19">
        <f t="shared" si="45"/>
        <v>24.321860656709397</v>
      </c>
      <c r="BQ66" s="19">
        <v>62</v>
      </c>
      <c r="BR66" s="19">
        <f t="shared" si="56"/>
        <v>0.26354158032833996</v>
      </c>
      <c r="BS66" s="19">
        <f t="shared" si="46"/>
        <v>0.26858409063339017</v>
      </c>
      <c r="BT66" s="19">
        <f t="shared" si="47"/>
        <v>0.27406881723464588</v>
      </c>
      <c r="BU66" s="19">
        <f t="shared" si="48"/>
        <v>0.28002281907756255</v>
      </c>
      <c r="BV66" s="19">
        <f t="shared" si="49"/>
        <v>0.28643721313418791</v>
      </c>
      <c r="BY66" s="9">
        <v>19</v>
      </c>
      <c r="CN66" s="5">
        <v>63</v>
      </c>
      <c r="CO66" s="5">
        <f>求节点(J$5:J$13,$H$20:H$28,$CN66)</f>
        <v>77.778079639355624</v>
      </c>
      <c r="CP66" s="5">
        <f>求节点(K$5:K$13,$H$20:I$28,$CN66)</f>
        <v>79.691026383743548</v>
      </c>
      <c r="CQ66" s="5">
        <f>求节点(L$5:L$13,$H$20:J$28,$CN66)</f>
        <v>81.771646952114907</v>
      </c>
      <c r="CR66" s="5">
        <f>求节点(M$5:M$13,$H$20:K$28,$CN66)</f>
        <v>84.032165335865514</v>
      </c>
      <c r="CS66" s="5">
        <f>求节点(N$5:N$13,$H$20:L$28,$CN66)</f>
        <v>86.465468852864717</v>
      </c>
      <c r="CT66" s="5">
        <f>求节点(J$5:J$13,$I$20:I$28,$CN66)</f>
        <v>0</v>
      </c>
      <c r="CU66" s="5">
        <f>求节点(K$5:K$13,$I$20:J$28,$CN66)</f>
        <v>0</v>
      </c>
      <c r="CV66" s="5">
        <f>求节点(L$5:L$13,$I$20:K$28,$CN66)</f>
        <v>0</v>
      </c>
      <c r="CW66" s="5">
        <f>求节点(M$5:M$13,$I$20:L$28,$CN66)</f>
        <v>0</v>
      </c>
      <c r="CX66" s="5">
        <f>求节点(N$5:N$13,$I$20:M$28,$CN66)</f>
        <v>0</v>
      </c>
      <c r="CY66" s="5">
        <f t="shared" si="54"/>
        <v>0.54967351119072649</v>
      </c>
      <c r="CZ66" s="5">
        <f t="shared" si="7"/>
        <v>0.54479720370015894</v>
      </c>
      <c r="DA66" s="5">
        <f t="shared" si="8"/>
        <v>0.5394934775549628</v>
      </c>
      <c r="DB66" s="5">
        <f t="shared" si="9"/>
        <v>0.53373117248317392</v>
      </c>
      <c r="DC66" s="5">
        <f t="shared" si="10"/>
        <v>0.52752841947837759</v>
      </c>
    </row>
    <row r="67" spans="4:107" x14ac:dyDescent="0.15">
      <c r="D67" s="42">
        <v>8</v>
      </c>
      <c r="E67" s="19">
        <f>求节点(节奏总纲!$O$4:$O$163,节奏总纲!P$4:P$163,E12)</f>
        <v>17134.425155737365</v>
      </c>
      <c r="F67" s="19">
        <f>求节点(节奏总纲!$O$4:$O$163,节奏总纲!Q$4:Q$163,F12)</f>
        <v>13707.540124589901</v>
      </c>
      <c r="G67" s="19">
        <f>求节点(节奏总纲!$O$4:$O$163,节奏总纲!R$4:R$163,G12)</f>
        <v>10280.655093442432</v>
      </c>
      <c r="H67" s="19">
        <f>求节点(节奏总纲!$O$4:$O$163,节奏总纲!S$4:S$163,H12)</f>
        <v>6853.7700622949478</v>
      </c>
      <c r="I67" s="19">
        <f>求节点(节奏总纲!$O$4:$O$163,节奏总纲!T$4:T$163,I12)</f>
        <v>3426.8850311474762</v>
      </c>
      <c r="J67" s="19"/>
      <c r="K67" s="19"/>
      <c r="L67" s="19"/>
      <c r="M67" s="19"/>
      <c r="N67" s="19"/>
      <c r="S67" s="19">
        <v>63</v>
      </c>
      <c r="T67" s="19">
        <f t="shared" si="16"/>
        <v>340.70223100950886</v>
      </c>
      <c r="U67" s="19">
        <f t="shared" si="17"/>
        <v>343.7226732374898</v>
      </c>
      <c r="V67" s="19">
        <f t="shared" si="18"/>
        <v>347.00786360860252</v>
      </c>
      <c r="W67" s="19">
        <f t="shared" si="19"/>
        <v>350.57710316189292</v>
      </c>
      <c r="X67" s="19">
        <f t="shared" si="20"/>
        <v>354.41916134662847</v>
      </c>
      <c r="Z67" s="19">
        <v>63</v>
      </c>
      <c r="AA67" s="19">
        <f t="shared" si="21"/>
        <v>340.70223100950886</v>
      </c>
      <c r="AB67" s="19">
        <f t="shared" si="22"/>
        <v>343.7226732374898</v>
      </c>
      <c r="AC67" s="19">
        <f t="shared" si="23"/>
        <v>347.00786360860252</v>
      </c>
      <c r="AD67" s="19">
        <f t="shared" si="24"/>
        <v>350.57710316189292</v>
      </c>
      <c r="AE67" s="19">
        <f t="shared" si="25"/>
        <v>354.41916134662847</v>
      </c>
      <c r="AI67" s="19">
        <v>63</v>
      </c>
      <c r="AJ67" s="19">
        <f t="shared" si="26"/>
        <v>1</v>
      </c>
      <c r="AK67" s="19">
        <f t="shared" si="27"/>
        <v>1.0088653432618604</v>
      </c>
      <c r="AL67" s="19">
        <f t="shared" si="28"/>
        <v>1.01850775259208</v>
      </c>
      <c r="AM67" s="19">
        <f t="shared" si="29"/>
        <v>1.0289838787469181</v>
      </c>
      <c r="AN67" s="19">
        <f t="shared" si="30"/>
        <v>1.0402607587760022</v>
      </c>
      <c r="AP67" s="19">
        <v>63</v>
      </c>
      <c r="AQ67" s="19">
        <f t="shared" si="31"/>
        <v>1</v>
      </c>
      <c r="AR67" s="19">
        <f t="shared" si="32"/>
        <v>1.0088653432618604</v>
      </c>
      <c r="AS67" s="19">
        <f t="shared" si="33"/>
        <v>1.01850775259208</v>
      </c>
      <c r="AT67" s="19">
        <f t="shared" si="34"/>
        <v>1.0289838787469181</v>
      </c>
      <c r="AU67" s="19">
        <f t="shared" si="35"/>
        <v>1.0402607587760022</v>
      </c>
      <c r="AY67" s="19">
        <v>63</v>
      </c>
      <c r="AZ67" s="19">
        <f t="shared" si="36"/>
        <v>785.67410336502962</v>
      </c>
      <c r="BA67" s="19">
        <f t="shared" si="37"/>
        <v>795.74224412496608</v>
      </c>
      <c r="BB67" s="19">
        <f t="shared" si="38"/>
        <v>806.69287869534162</v>
      </c>
      <c r="BC67" s="19">
        <f t="shared" si="39"/>
        <v>818.5903438729764</v>
      </c>
      <c r="BD67" s="19">
        <f t="shared" si="40"/>
        <v>831.39720448876164</v>
      </c>
      <c r="BH67" s="19">
        <v>63</v>
      </c>
      <c r="BI67" s="19">
        <f t="shared" si="41"/>
        <v>23.39185258412574</v>
      </c>
      <c r="BJ67" s="19">
        <f t="shared" si="42"/>
        <v>23.643556103124151</v>
      </c>
      <c r="BK67" s="19">
        <f t="shared" si="43"/>
        <v>23.91732196738354</v>
      </c>
      <c r="BL67" s="19">
        <f t="shared" si="44"/>
        <v>24.21475859682441</v>
      </c>
      <c r="BM67" s="19">
        <f t="shared" si="45"/>
        <v>24.53493011221904</v>
      </c>
      <c r="BQ67" s="19">
        <v>63</v>
      </c>
      <c r="BR67" s="19">
        <f t="shared" si="56"/>
        <v>0.26783705168251482</v>
      </c>
      <c r="BS67" s="19">
        <f t="shared" si="46"/>
        <v>0.27287112206248304</v>
      </c>
      <c r="BT67" s="19">
        <f t="shared" si="47"/>
        <v>0.27834643934767078</v>
      </c>
      <c r="BU67" s="19">
        <f t="shared" si="48"/>
        <v>0.28429517193648818</v>
      </c>
      <c r="BV67" s="19">
        <f t="shared" si="49"/>
        <v>0.29069860224438082</v>
      </c>
      <c r="BY67" s="9">
        <v>20</v>
      </c>
      <c r="CN67" s="5">
        <v>64</v>
      </c>
      <c r="CO67" s="5">
        <f>求节点(J$5:J$13,$H$20:H$28,$CN67)</f>
        <v>79.410358753942063</v>
      </c>
      <c r="CP67" s="5">
        <f>求节点(K$5:K$13,$H$20:I$28,$CN67)</f>
        <v>81.320098326798828</v>
      </c>
      <c r="CQ67" s="5">
        <f>求节点(L$5:L$13,$H$20:J$28,$CN67)</f>
        <v>83.397143355064372</v>
      </c>
      <c r="CR67" s="5">
        <f>求节点(M$5:M$13,$H$20:K$28,$CN67)</f>
        <v>85.655659422257287</v>
      </c>
      <c r="CS67" s="5">
        <f>求节点(N$5:N$13,$H$20:L$28,$CN67)</f>
        <v>88.084796714738019</v>
      </c>
      <c r="CT67" s="5">
        <f>求节点(J$5:J$13,$I$20:I$28,$CN67)</f>
        <v>0</v>
      </c>
      <c r="CU67" s="5">
        <f>求节点(K$5:K$13,$I$20:J$28,$CN67)</f>
        <v>0</v>
      </c>
      <c r="CV67" s="5">
        <f>求节点(L$5:L$13,$I$20:K$28,$CN67)</f>
        <v>0</v>
      </c>
      <c r="CW67" s="5">
        <f>求节点(M$5:M$13,$I$20:L$28,$CN67)</f>
        <v>0</v>
      </c>
      <c r="CX67" s="5">
        <f>求节点(N$5:N$13,$I$20:M$28,$CN67)</f>
        <v>0</v>
      </c>
      <c r="CY67" s="5">
        <f t="shared" si="54"/>
        <v>0.54551265574793595</v>
      </c>
      <c r="CZ67" s="5">
        <f t="shared" si="7"/>
        <v>0.5406445236833739</v>
      </c>
      <c r="DA67" s="5">
        <f t="shared" si="8"/>
        <v>0.5353499119753945</v>
      </c>
      <c r="DB67" s="5">
        <f t="shared" si="9"/>
        <v>0.52959271102438543</v>
      </c>
      <c r="DC67" s="5">
        <f t="shared" si="10"/>
        <v>0.52340057817505692</v>
      </c>
    </row>
    <row r="68" spans="4:107" x14ac:dyDescent="0.15">
      <c r="D68" s="42">
        <v>9</v>
      </c>
      <c r="E68" s="19">
        <f>求节点(节奏总纲!$O$4:$O$163,节奏总纲!P$4:P$163,E13)</f>
        <v>47512.875</v>
      </c>
      <c r="F68" s="19">
        <f>求节点(节奏总纲!$O$4:$O$163,节奏总纲!Q$4:Q$163,F13)</f>
        <v>38010.300000000097</v>
      </c>
      <c r="G68" s="19">
        <f>求节点(节奏总纲!$O$4:$O$163,节奏总纲!R$4:R$163,G13)</f>
        <v>28507.724999999919</v>
      </c>
      <c r="H68" s="19">
        <f>求节点(节奏总纲!$O$4:$O$163,节奏总纲!S$4:S$163,H13)</f>
        <v>19005.150000000067</v>
      </c>
      <c r="I68" s="19">
        <f>求节点(节奏总纲!$O$4:$O$163,节奏总纲!T$4:T$163,I13)</f>
        <v>9502.574999999948</v>
      </c>
      <c r="J68" s="45"/>
      <c r="K68" s="45"/>
      <c r="L68" s="45"/>
      <c r="M68" s="45"/>
      <c r="N68" s="45"/>
      <c r="S68" s="19">
        <v>64</v>
      </c>
      <c r="T68" s="19">
        <f t="shared" si="16"/>
        <v>343.27951382201377</v>
      </c>
      <c r="U68" s="19">
        <f t="shared" si="17"/>
        <v>346.29489209494551</v>
      </c>
      <c r="V68" s="19">
        <f t="shared" si="18"/>
        <v>349.57443687641745</v>
      </c>
      <c r="W68" s="19">
        <f t="shared" si="19"/>
        <v>353.14051487724834</v>
      </c>
      <c r="X68" s="19">
        <f t="shared" si="20"/>
        <v>356.9759948127442</v>
      </c>
      <c r="Z68" s="19">
        <v>64</v>
      </c>
      <c r="AA68" s="19">
        <f t="shared" si="21"/>
        <v>343.27951382201377</v>
      </c>
      <c r="AB68" s="19">
        <f t="shared" si="22"/>
        <v>346.29489209494551</v>
      </c>
      <c r="AC68" s="19">
        <f t="shared" si="23"/>
        <v>349.57443687641745</v>
      </c>
      <c r="AD68" s="19">
        <f t="shared" si="24"/>
        <v>353.14051487724834</v>
      </c>
      <c r="AE68" s="19">
        <f t="shared" si="25"/>
        <v>356.9759948127442</v>
      </c>
      <c r="AI68" s="19">
        <v>64</v>
      </c>
      <c r="AJ68" s="19">
        <f t="shared" si="26"/>
        <v>1</v>
      </c>
      <c r="AK68" s="19">
        <f t="shared" si="27"/>
        <v>1.0087840321123711</v>
      </c>
      <c r="AL68" s="19">
        <f t="shared" si="28"/>
        <v>1.0183376018694419</v>
      </c>
      <c r="AM68" s="19">
        <f t="shared" si="29"/>
        <v>1.0287258652444591</v>
      </c>
      <c r="AN68" s="19">
        <f t="shared" si="30"/>
        <v>1.0398989174688469</v>
      </c>
      <c r="AP68" s="19">
        <v>64</v>
      </c>
      <c r="AQ68" s="19">
        <f t="shared" si="31"/>
        <v>1</v>
      </c>
      <c r="AR68" s="19">
        <f t="shared" si="32"/>
        <v>1.0087840321123711</v>
      </c>
      <c r="AS68" s="19">
        <f t="shared" si="33"/>
        <v>1.0183376018694419</v>
      </c>
      <c r="AT68" s="19">
        <f t="shared" si="34"/>
        <v>1.0287258652444591</v>
      </c>
      <c r="AU68" s="19">
        <f t="shared" si="35"/>
        <v>1.0398989174688469</v>
      </c>
      <c r="AY68" s="19">
        <v>64</v>
      </c>
      <c r="AZ68" s="19">
        <f t="shared" si="36"/>
        <v>794.26504607337938</v>
      </c>
      <c r="BA68" s="19">
        <f t="shared" si="37"/>
        <v>804.31630698315166</v>
      </c>
      <c r="BB68" s="19">
        <f t="shared" si="38"/>
        <v>815.24812292139143</v>
      </c>
      <c r="BC68" s="19">
        <f t="shared" si="39"/>
        <v>827.13504959082775</v>
      </c>
      <c r="BD68" s="19">
        <f t="shared" si="40"/>
        <v>839.91998270914746</v>
      </c>
      <c r="BH68" s="19">
        <v>64</v>
      </c>
      <c r="BI68" s="19">
        <f t="shared" si="41"/>
        <v>23.606626151834483</v>
      </c>
      <c r="BJ68" s="19">
        <f t="shared" si="42"/>
        <v>23.857907674578794</v>
      </c>
      <c r="BK68" s="19">
        <f t="shared" si="43"/>
        <v>24.131203073034786</v>
      </c>
      <c r="BL68" s="19">
        <f t="shared" si="44"/>
        <v>24.428376239770692</v>
      </c>
      <c r="BM68" s="19">
        <f t="shared" si="45"/>
        <v>24.747999567728684</v>
      </c>
      <c r="BQ68" s="19">
        <v>64</v>
      </c>
      <c r="BR68" s="19">
        <f t="shared" si="56"/>
        <v>0.27213252303668967</v>
      </c>
      <c r="BS68" s="19">
        <f t="shared" si="46"/>
        <v>0.27715815349157585</v>
      </c>
      <c r="BT68" s="19">
        <f t="shared" si="47"/>
        <v>0.28262406146069574</v>
      </c>
      <c r="BU68" s="19">
        <f t="shared" si="48"/>
        <v>0.28856752479541387</v>
      </c>
      <c r="BV68" s="19">
        <f t="shared" si="49"/>
        <v>0.29495999135457368</v>
      </c>
      <c r="BY68" s="9">
        <v>21</v>
      </c>
      <c r="CN68" s="5">
        <v>65</v>
      </c>
      <c r="CO68" s="5">
        <f>求节点(J$5:J$13,$H$20:H$28,$CN68)</f>
        <v>81.042637868528516</v>
      </c>
      <c r="CP68" s="5">
        <f>求节点(K$5:K$13,$H$20:I$28,$CN68)</f>
        <v>82.949170269854093</v>
      </c>
      <c r="CQ68" s="5">
        <f>求节点(L$5:L$13,$H$20:J$28,$CN68)</f>
        <v>85.022639758013838</v>
      </c>
      <c r="CR68" s="5">
        <f>求节点(M$5:M$13,$H$20:K$28,$CN68)</f>
        <v>87.279153508649046</v>
      </c>
      <c r="CS68" s="5">
        <f>求节点(N$5:N$13,$H$20:L$28,$CN68)</f>
        <v>89.704124576611321</v>
      </c>
      <c r="CT68" s="5">
        <f>求节点(J$5:J$13,$I$20:I$28,$CN68)</f>
        <v>0</v>
      </c>
      <c r="CU68" s="5">
        <f>求节点(K$5:K$13,$I$20:J$28,$CN68)</f>
        <v>0</v>
      </c>
      <c r="CV68" s="5">
        <f>求节点(L$5:L$13,$I$20:K$28,$CN68)</f>
        <v>0</v>
      </c>
      <c r="CW68" s="5">
        <f>求节点(M$5:M$13,$I$20:L$28,$CN68)</f>
        <v>0</v>
      </c>
      <c r="CX68" s="5">
        <f>求节点(N$5:N$13,$I$20:M$28,$CN68)</f>
        <v>0</v>
      </c>
      <c r="CY68" s="5">
        <f t="shared" si="54"/>
        <v>0.54135180030514551</v>
      </c>
      <c r="CZ68" s="5">
        <f t="shared" si="7"/>
        <v>0.53649184366658886</v>
      </c>
      <c r="DA68" s="5">
        <f t="shared" si="8"/>
        <v>0.5312063463958262</v>
      </c>
      <c r="DB68" s="5">
        <f t="shared" si="9"/>
        <v>0.52545424956559705</v>
      </c>
      <c r="DC68" s="5">
        <f t="shared" si="10"/>
        <v>0.51927273687173614</v>
      </c>
    </row>
    <row r="69" spans="4:107" x14ac:dyDescent="0.15">
      <c r="S69" s="19">
        <v>65</v>
      </c>
      <c r="T69" s="19">
        <f t="shared" si="16"/>
        <v>345.85679663451873</v>
      </c>
      <c r="U69" s="19">
        <f t="shared" si="17"/>
        <v>348.86711095240122</v>
      </c>
      <c r="V69" s="19">
        <f t="shared" si="18"/>
        <v>352.14101014423238</v>
      </c>
      <c r="W69" s="19">
        <f t="shared" si="19"/>
        <v>355.70392659260375</v>
      </c>
      <c r="X69" s="19">
        <f t="shared" si="20"/>
        <v>359.53282827885994</v>
      </c>
      <c r="Z69" s="19">
        <v>65</v>
      </c>
      <c r="AA69" s="19">
        <f t="shared" si="21"/>
        <v>345.85679663451873</v>
      </c>
      <c r="AB69" s="19">
        <f t="shared" si="22"/>
        <v>348.86711095240122</v>
      </c>
      <c r="AC69" s="19">
        <f t="shared" si="23"/>
        <v>352.14101014423238</v>
      </c>
      <c r="AD69" s="19">
        <f t="shared" si="24"/>
        <v>355.70392659260375</v>
      </c>
      <c r="AE69" s="19">
        <f t="shared" si="25"/>
        <v>359.53282827885994</v>
      </c>
      <c r="AI69" s="19">
        <v>65</v>
      </c>
      <c r="AJ69" s="19">
        <f t="shared" si="26"/>
        <v>1</v>
      </c>
      <c r="AK69" s="19">
        <f t="shared" si="27"/>
        <v>1.0087039328044884</v>
      </c>
      <c r="AL69" s="19">
        <f t="shared" si="28"/>
        <v>1.0181699870318133</v>
      </c>
      <c r="AM69" s="19">
        <f t="shared" si="29"/>
        <v>1.0284716971125216</v>
      </c>
      <c r="AN69" s="19">
        <f t="shared" si="30"/>
        <v>1.0395424689565758</v>
      </c>
      <c r="AP69" s="19">
        <v>65</v>
      </c>
      <c r="AQ69" s="19">
        <f t="shared" si="31"/>
        <v>1</v>
      </c>
      <c r="AR69" s="19">
        <f t="shared" si="32"/>
        <v>1.0087039328044884</v>
      </c>
      <c r="AS69" s="19">
        <f t="shared" si="33"/>
        <v>1.0181699870318133</v>
      </c>
      <c r="AT69" s="19">
        <f t="shared" si="34"/>
        <v>1.0284716971125216</v>
      </c>
      <c r="AU69" s="19">
        <f t="shared" si="35"/>
        <v>1.0395424689565758</v>
      </c>
      <c r="AY69" s="19">
        <v>65</v>
      </c>
      <c r="AZ69" s="19">
        <f t="shared" si="36"/>
        <v>802.85598878172902</v>
      </c>
      <c r="BA69" s="19">
        <f t="shared" si="37"/>
        <v>812.89036984133736</v>
      </c>
      <c r="BB69" s="19">
        <f t="shared" si="38"/>
        <v>823.80336714744135</v>
      </c>
      <c r="BC69" s="19">
        <f t="shared" si="39"/>
        <v>835.6797553086792</v>
      </c>
      <c r="BD69" s="19">
        <f t="shared" si="40"/>
        <v>848.44276092953316</v>
      </c>
      <c r="BH69" s="19">
        <v>65</v>
      </c>
      <c r="BI69" s="19">
        <f t="shared" si="41"/>
        <v>23.821399719543226</v>
      </c>
      <c r="BJ69" s="19">
        <f t="shared" si="42"/>
        <v>24.072259246033433</v>
      </c>
      <c r="BK69" s="19">
        <f t="shared" si="43"/>
        <v>24.345084178686033</v>
      </c>
      <c r="BL69" s="19">
        <f t="shared" si="44"/>
        <v>24.641993882716978</v>
      </c>
      <c r="BM69" s="19">
        <f t="shared" si="45"/>
        <v>24.961069023238331</v>
      </c>
      <c r="BQ69" s="19">
        <v>65</v>
      </c>
      <c r="BR69" s="19">
        <f t="shared" si="56"/>
        <v>0.27642799439086452</v>
      </c>
      <c r="BS69" s="19">
        <f t="shared" si="46"/>
        <v>0.28144518492066867</v>
      </c>
      <c r="BT69" s="19">
        <f t="shared" si="47"/>
        <v>0.28690168357372065</v>
      </c>
      <c r="BU69" s="19">
        <f t="shared" si="48"/>
        <v>0.29283987765433955</v>
      </c>
      <c r="BV69" s="19">
        <f t="shared" si="49"/>
        <v>0.2992213804647666</v>
      </c>
      <c r="BY69" s="9">
        <v>22</v>
      </c>
      <c r="CN69" s="5">
        <v>66</v>
      </c>
      <c r="CO69" s="5">
        <f>求节点(J$5:J$13,$H$20:H$28,$CN69)</f>
        <v>82.674916983114969</v>
      </c>
      <c r="CP69" s="5">
        <f>求节点(K$5:K$13,$H$20:I$28,$CN69)</f>
        <v>84.578242212909373</v>
      </c>
      <c r="CQ69" s="5">
        <f>求节点(L$5:L$13,$H$20:J$28,$CN69)</f>
        <v>86.648136160963304</v>
      </c>
      <c r="CR69" s="5">
        <f>求节点(M$5:M$13,$H$20:K$28,$CN69)</f>
        <v>88.902647595040804</v>
      </c>
      <c r="CS69" s="5">
        <f>求节点(N$5:N$13,$H$20:L$28,$CN69)</f>
        <v>93.624853834360621</v>
      </c>
      <c r="CT69" s="5">
        <f>求节点(J$5:J$13,$I$20:I$28,$CN69)</f>
        <v>0</v>
      </c>
      <c r="CU69" s="5">
        <f>求节点(K$5:K$13,$I$20:J$28,$CN69)</f>
        <v>0</v>
      </c>
      <c r="CV69" s="5">
        <f>求节点(L$5:L$13,$I$20:K$28,$CN69)</f>
        <v>0</v>
      </c>
      <c r="CW69" s="5">
        <f>求节点(M$5:M$13,$I$20:L$28,$CN69)</f>
        <v>0</v>
      </c>
      <c r="CX69" s="5">
        <f>求节点(N$5:N$13,$I$20:M$28,$CN69)</f>
        <v>0</v>
      </c>
      <c r="CY69" s="5">
        <f t="shared" ref="CY69:CY103" si="80">求节点(J$5:J$13,$I$72:$I$80,$CN69)</f>
        <v>0.53719094486235508</v>
      </c>
      <c r="CZ69" s="5">
        <f t="shared" ref="CZ69:CZ103" si="81">求节点(K$5:K$13,$I$72:$I$80,$CN69)</f>
        <v>0.53233916364980371</v>
      </c>
      <c r="DA69" s="5">
        <f t="shared" ref="DA69:DA103" si="82">求节点(L$5:L$13,$I$72:$I$80,$CN69)</f>
        <v>0.5270627808162579</v>
      </c>
      <c r="DB69" s="5">
        <f t="shared" ref="DB69:DB103" si="83">求节点(M$5:M$13,$I$72:$I$80,$CN69)</f>
        <v>0.52131578810680868</v>
      </c>
      <c r="DC69" s="5">
        <f t="shared" ref="DC69:DC103" si="84">求节点(N$5:N$13,$I$72:$I$80,$CN69)</f>
        <v>0.51625740111696816</v>
      </c>
    </row>
    <row r="70" spans="4:107" x14ac:dyDescent="0.15">
      <c r="E70" s="5" t="s">
        <v>386</v>
      </c>
      <c r="S70" s="19">
        <v>66</v>
      </c>
      <c r="T70" s="19">
        <f t="shared" ref="T70:T104" si="85">求节点(J$5:J$13,$D$20:$D$28,$S70)</f>
        <v>348.43407944702363</v>
      </c>
      <c r="U70" s="19">
        <f t="shared" ref="U70:U104" si="86">求节点(K$5:K$13,$D$20:$D$28,$S70)</f>
        <v>351.43932980985687</v>
      </c>
      <c r="V70" s="19">
        <f t="shared" ref="V70:V104" si="87">求节点(L$5:L$13,$D$20:$D$28,$S70)</f>
        <v>354.70758341204737</v>
      </c>
      <c r="W70" s="19">
        <f t="shared" ref="W70:W104" si="88">求节点(M$5:M$13,$D$20:$D$28,$S70)</f>
        <v>358.26733830795916</v>
      </c>
      <c r="X70" s="19">
        <f t="shared" ref="X70:X104" si="89">求节点(N$5:N$13,$D$20:$D$28,$S70)</f>
        <v>362.17491230061637</v>
      </c>
      <c r="Z70" s="19">
        <v>66</v>
      </c>
      <c r="AA70" s="19">
        <f t="shared" ref="AA70:AA133" si="90">求节点(J$5:J$13,$E$20:$E$28,$Z70)</f>
        <v>348.43407944702363</v>
      </c>
      <c r="AB70" s="19">
        <f t="shared" ref="AB70:AB133" si="91">求节点(K$5:K$13,$E$20:$E$28,$Z70)</f>
        <v>351.43932980985687</v>
      </c>
      <c r="AC70" s="19">
        <f t="shared" ref="AC70:AC133" si="92">求节点(L$5:L$13,$E$20:$E$28,$Z70)</f>
        <v>354.70758341204737</v>
      </c>
      <c r="AD70" s="19">
        <f t="shared" ref="AD70:AD133" si="93">求节点(M$5:M$13,$E$20:$E$28,$Z70)</f>
        <v>358.26733830795916</v>
      </c>
      <c r="AE70" s="19">
        <f t="shared" ref="AE70:AE133" si="94">求节点(N$5:N$13,$E$20:$E$28,$Z70)</f>
        <v>362.17491230061637</v>
      </c>
      <c r="AI70" s="19">
        <v>66</v>
      </c>
      <c r="AJ70" s="19">
        <f t="shared" ref="AJ70:AJ104" si="95">T70/$T70</f>
        <v>1</v>
      </c>
      <c r="AK70" s="19">
        <f t="shared" ref="AK70:AK104" si="96">U70/$T70</f>
        <v>1.0086250184471124</v>
      </c>
      <c r="AL70" s="19">
        <f t="shared" ref="AL70:AL104" si="97">V70/$T70</f>
        <v>1.0180048518072056</v>
      </c>
      <c r="AM70" s="19">
        <f t="shared" ref="AM70:AM104" si="98">W70/$T70</f>
        <v>1.0282212890212727</v>
      </c>
      <c r="AN70" s="19">
        <f t="shared" ref="AN70:AN104" si="99">X70/$T70</f>
        <v>1.0394359612452373</v>
      </c>
      <c r="AP70" s="19">
        <v>66</v>
      </c>
      <c r="AQ70" s="19">
        <f t="shared" ref="AQ70:AQ104" si="100">AA70/$AA70</f>
        <v>1</v>
      </c>
      <c r="AR70" s="19">
        <f t="shared" ref="AR70:AR104" si="101">AB70/$AA70</f>
        <v>1.0086250184471124</v>
      </c>
      <c r="AS70" s="19">
        <f t="shared" ref="AS70:AS104" si="102">AC70/$AA70</f>
        <v>1.0180048518072056</v>
      </c>
      <c r="AT70" s="19">
        <f t="shared" ref="AT70:AT104" si="103">AD70/$AA70</f>
        <v>1.0282212890212727</v>
      </c>
      <c r="AU70" s="19">
        <f t="shared" ref="AU70:AU104" si="104">AE70/$AA70</f>
        <v>1.0394359612452373</v>
      </c>
      <c r="AY70" s="19">
        <v>66</v>
      </c>
      <c r="AZ70" s="19">
        <f t="shared" ref="AZ70:AZ104" si="105">求节点(J$5:J$13,$F$20:$F$28,$AY70)</f>
        <v>811.44693149007878</v>
      </c>
      <c r="BA70" s="19">
        <f t="shared" ref="BA70:BA104" si="106">求节点(K$5:K$13,$F$20:$F$28,$AY70)</f>
        <v>821.46443269952306</v>
      </c>
      <c r="BB70" s="19">
        <f t="shared" ref="BB70:BB104" si="107">求节点(L$5:L$13,$F$20:$F$28,$AY70)</f>
        <v>832.35861137349116</v>
      </c>
      <c r="BC70" s="19">
        <f t="shared" ref="BC70:BC104" si="108">求节点(M$5:M$13,$F$20:$F$28,$AY70)</f>
        <v>844.22446102653055</v>
      </c>
      <c r="BD70" s="19">
        <f t="shared" ref="BD70:BD104" si="109">求节点(N$5:N$13,$F$20:$F$28,$AY70)</f>
        <v>859.0621345859015</v>
      </c>
      <c r="BH70" s="19">
        <v>66</v>
      </c>
      <c r="BI70" s="19">
        <f t="shared" ref="BI70:BI104" si="110">求节点(J$5:J$13,$G$20:$G$28,$BH70)</f>
        <v>24.03617328725197</v>
      </c>
      <c r="BJ70" s="19">
        <f t="shared" ref="BJ70:BJ104" si="111">求节点(K$5:K$13,$G$20:$G$28,$BH70)</f>
        <v>24.286610817488075</v>
      </c>
      <c r="BK70" s="19">
        <f t="shared" ref="BK70:BK104" si="112">求节点(L$5:L$13,$G$20:$G$28,$BH70)</f>
        <v>24.558965284337276</v>
      </c>
      <c r="BL70" s="19">
        <f t="shared" ref="BL70:BL104" si="113">求节点(M$5:M$13,$G$20:$G$28,$BH70)</f>
        <v>24.855611525663264</v>
      </c>
      <c r="BM70" s="19">
        <f t="shared" ref="BM70:BM104" si="114">求节点(N$5:N$13,$G$20:$G$28,$BH70)</f>
        <v>25.18124269171803</v>
      </c>
      <c r="BQ70" s="19">
        <v>66</v>
      </c>
      <c r="BR70" s="19">
        <f t="shared" ref="BR70:BR104" si="115">求节点(J$5:J$13,$J$20:$J$28,$BQ70)</f>
        <v>0.28072346574503937</v>
      </c>
      <c r="BS70" s="19">
        <f t="shared" ref="BS70:BS104" si="116">求节点(K$5:K$13,$J$20:$J$28,$BQ70)</f>
        <v>0.28573221634976148</v>
      </c>
      <c r="BT70" s="19">
        <f t="shared" ref="BT70:BT104" si="117">求节点(L$5:L$13,$J$20:$J$28,$BQ70)</f>
        <v>0.29117930568674555</v>
      </c>
      <c r="BU70" s="19">
        <f t="shared" ref="BU70:BU104" si="118">求节点(M$5:M$13,$J$20:$J$28,$BQ70)</f>
        <v>0.29711223051326524</v>
      </c>
      <c r="BV70" s="19">
        <f t="shared" ref="BV70:BV104" si="119">求节点(N$5:N$13,$J$20:$J$28,$BQ70)</f>
        <v>0.30362485383436061</v>
      </c>
      <c r="BY70" s="9">
        <v>23</v>
      </c>
      <c r="CN70" s="5">
        <v>67</v>
      </c>
      <c r="CO70" s="5">
        <f>求节点(J$5:J$13,$H$20:H$28,$CN70)</f>
        <v>84.307196097701407</v>
      </c>
      <c r="CP70" s="5">
        <f>求节点(K$5:K$13,$H$20:I$28,$CN70)</f>
        <v>86.207314155964639</v>
      </c>
      <c r="CQ70" s="5">
        <f>求节点(L$5:L$13,$H$20:J$28,$CN70)</f>
        <v>88.273632563912784</v>
      </c>
      <c r="CR70" s="5">
        <f>求节点(M$5:M$13,$H$20:K$28,$CN70)</f>
        <v>91.440521435016464</v>
      </c>
      <c r="CS70" s="5">
        <f>求节点(N$5:N$13,$H$20:L$28,$CN70)</f>
        <v>98.060092032961478</v>
      </c>
      <c r="CT70" s="5">
        <f>求节点(J$5:J$13,$I$20:I$28,$CN70)</f>
        <v>0</v>
      </c>
      <c r="CU70" s="5">
        <f>求节点(K$5:K$13,$I$20:J$28,$CN70)</f>
        <v>0</v>
      </c>
      <c r="CV70" s="5">
        <f>求节点(L$5:L$13,$I$20:K$28,$CN70)</f>
        <v>0</v>
      </c>
      <c r="CW70" s="5">
        <f>求节点(M$5:M$13,$I$20:L$28,$CN70)</f>
        <v>0</v>
      </c>
      <c r="CX70" s="5">
        <f>求节点(N$5:N$13,$I$20:M$28,$CN70)</f>
        <v>0</v>
      </c>
      <c r="CY70" s="5">
        <f t="shared" si="80"/>
        <v>0.53303008941956465</v>
      </c>
      <c r="CZ70" s="5">
        <f t="shared" si="81"/>
        <v>0.52818648363301868</v>
      </c>
      <c r="DA70" s="5">
        <f t="shared" si="82"/>
        <v>0.52291921523668961</v>
      </c>
      <c r="DB70" s="5">
        <f t="shared" si="83"/>
        <v>0.51761994764287478</v>
      </c>
      <c r="DC70" s="5">
        <f t="shared" si="84"/>
        <v>0.5134907807981528</v>
      </c>
    </row>
    <row r="71" spans="4:107" x14ac:dyDescent="0.15">
      <c r="E71" s="5" t="s">
        <v>384</v>
      </c>
      <c r="F71" s="5" t="s">
        <v>382</v>
      </c>
      <c r="G71" s="5" t="s">
        <v>383</v>
      </c>
      <c r="H71" s="5" t="s">
        <v>385</v>
      </c>
      <c r="I71" s="5" t="s">
        <v>387</v>
      </c>
      <c r="S71" s="19">
        <v>67</v>
      </c>
      <c r="T71" s="19">
        <f t="shared" si="85"/>
        <v>351.01136225952854</v>
      </c>
      <c r="U71" s="19">
        <f t="shared" si="86"/>
        <v>354.01154866731258</v>
      </c>
      <c r="V71" s="19">
        <f t="shared" si="87"/>
        <v>357.2741566798623</v>
      </c>
      <c r="W71" s="19">
        <f t="shared" si="88"/>
        <v>360.86431286100986</v>
      </c>
      <c r="X71" s="19">
        <f t="shared" si="89"/>
        <v>364.83605521977688</v>
      </c>
      <c r="Z71" s="19">
        <v>67</v>
      </c>
      <c r="AA71" s="19">
        <f t="shared" si="90"/>
        <v>351.01136225952854</v>
      </c>
      <c r="AB71" s="19">
        <f t="shared" si="91"/>
        <v>354.01154866731258</v>
      </c>
      <c r="AC71" s="19">
        <f t="shared" si="92"/>
        <v>357.2741566798623</v>
      </c>
      <c r="AD71" s="19">
        <f t="shared" si="93"/>
        <v>360.86431286100986</v>
      </c>
      <c r="AE71" s="19">
        <f t="shared" si="94"/>
        <v>364.83605521977688</v>
      </c>
      <c r="AI71" s="19">
        <v>67</v>
      </c>
      <c r="AJ71" s="19">
        <f t="shared" si="95"/>
        <v>1</v>
      </c>
      <c r="AK71" s="19">
        <f t="shared" si="96"/>
        <v>1.0085472629389296</v>
      </c>
      <c r="AL71" s="19">
        <f t="shared" si="97"/>
        <v>1.0178421415763266</v>
      </c>
      <c r="AM71" s="19">
        <f t="shared" si="98"/>
        <v>1.0280701756719668</v>
      </c>
      <c r="AN71" s="19">
        <f t="shared" si="99"/>
        <v>1.0393853146839922</v>
      </c>
      <c r="AP71" s="19">
        <v>67</v>
      </c>
      <c r="AQ71" s="19">
        <f t="shared" si="100"/>
        <v>1</v>
      </c>
      <c r="AR71" s="19">
        <f t="shared" si="101"/>
        <v>1.0085472629389296</v>
      </c>
      <c r="AS71" s="19">
        <f t="shared" si="102"/>
        <v>1.0178421415763266</v>
      </c>
      <c r="AT71" s="19">
        <f t="shared" si="103"/>
        <v>1.0280701756719668</v>
      </c>
      <c r="AU71" s="19">
        <f t="shared" si="104"/>
        <v>1.0393853146839922</v>
      </c>
      <c r="AY71" s="19">
        <v>67</v>
      </c>
      <c r="AZ71" s="19">
        <f t="shared" si="105"/>
        <v>820.03787419842843</v>
      </c>
      <c r="BA71" s="19">
        <f t="shared" si="106"/>
        <v>830.03849555770864</v>
      </c>
      <c r="BB71" s="19">
        <f t="shared" si="107"/>
        <v>840.91385559954097</v>
      </c>
      <c r="BC71" s="19">
        <f t="shared" si="108"/>
        <v>853.60130358754122</v>
      </c>
      <c r="BD71" s="19">
        <f t="shared" si="109"/>
        <v>870.15023008240371</v>
      </c>
      <c r="BH71" s="19">
        <v>67</v>
      </c>
      <c r="BI71" s="19">
        <f t="shared" si="110"/>
        <v>24.250946854960709</v>
      </c>
      <c r="BJ71" s="19">
        <f t="shared" si="111"/>
        <v>24.500962388942717</v>
      </c>
      <c r="BK71" s="19">
        <f t="shared" si="112"/>
        <v>24.772846389988523</v>
      </c>
      <c r="BL71" s="19">
        <f t="shared" si="113"/>
        <v>25.072026071750823</v>
      </c>
      <c r="BM71" s="19">
        <f t="shared" si="114"/>
        <v>25.403004601648075</v>
      </c>
      <c r="BQ71" s="19">
        <v>67</v>
      </c>
      <c r="BR71" s="19">
        <f t="shared" si="115"/>
        <v>0.28501893709921422</v>
      </c>
      <c r="BS71" s="19">
        <f t="shared" si="116"/>
        <v>0.29001924777885435</v>
      </c>
      <c r="BT71" s="19">
        <f t="shared" si="117"/>
        <v>0.29545692779977045</v>
      </c>
      <c r="BU71" s="19">
        <f t="shared" si="118"/>
        <v>0.30144052143501648</v>
      </c>
      <c r="BV71" s="19">
        <f t="shared" si="119"/>
        <v>0.30806009203296147</v>
      </c>
      <c r="BY71" s="9">
        <v>24</v>
      </c>
      <c r="CN71" s="5">
        <v>68</v>
      </c>
      <c r="CO71" s="5">
        <f>求节点(J$5:J$13,$H$20:H$28,$CN71)</f>
        <v>85.939475212287846</v>
      </c>
      <c r="CP71" s="5">
        <f>求节点(K$5:K$13,$H$20:I$28,$CN71)</f>
        <v>87.836386099019919</v>
      </c>
      <c r="CQ71" s="5">
        <f>求节点(L$5:L$13,$H$20:J$28,$CN71)</f>
        <v>89.89912896686225</v>
      </c>
      <c r="CR71" s="5">
        <f>求节点(M$5:M$13,$H$20:K$28,$CN71)</f>
        <v>95.885480109839847</v>
      </c>
      <c r="CS71" s="5">
        <f>求节点(N$5:N$13,$H$20:L$28,$CN71)</f>
        <v>102.49533023156235</v>
      </c>
      <c r="CT71" s="5">
        <f>求节点(J$5:J$13,$I$20:I$28,$CN71)</f>
        <v>0</v>
      </c>
      <c r="CU71" s="5">
        <f>求节点(K$5:K$13,$I$20:J$28,$CN71)</f>
        <v>0</v>
      </c>
      <c r="CV71" s="5">
        <f>求节点(L$5:L$13,$I$20:K$28,$CN71)</f>
        <v>0</v>
      </c>
      <c r="CW71" s="5">
        <f>求节点(M$5:M$13,$I$20:L$28,$CN71)</f>
        <v>0</v>
      </c>
      <c r="CX71" s="5">
        <f>求节点(N$5:N$13,$I$20:M$28,$CN71)</f>
        <v>0</v>
      </c>
      <c r="CY71" s="5">
        <f t="shared" si="80"/>
        <v>0.52886923397677421</v>
      </c>
      <c r="CZ71" s="5">
        <f t="shared" si="81"/>
        <v>0.52403380361623364</v>
      </c>
      <c r="DA71" s="5">
        <f t="shared" si="82"/>
        <v>0.51877564965712131</v>
      </c>
      <c r="DB71" s="5">
        <f t="shared" si="83"/>
        <v>0.51484726386910584</v>
      </c>
      <c r="DC71" s="5">
        <f t="shared" si="84"/>
        <v>0.51072416047933744</v>
      </c>
    </row>
    <row r="72" spans="4:107" x14ac:dyDescent="0.15">
      <c r="D72" s="19" t="s">
        <v>22</v>
      </c>
      <c r="E72" s="5">
        <v>20</v>
      </c>
      <c r="F72" s="5">
        <v>0</v>
      </c>
      <c r="G72" s="5">
        <v>4</v>
      </c>
      <c r="H72" s="5">
        <f>SUM(E72:G72)</f>
        <v>24</v>
      </c>
      <c r="I72" s="5">
        <f t="shared" ref="I72:I80" si="120">(E72+G72/3+F72/2)/SUM(E72:G72)</f>
        <v>0.88888888888888884</v>
      </c>
      <c r="J72" s="5" t="e">
        <f>G72/F72</f>
        <v>#DIV/0!</v>
      </c>
      <c r="L72" s="5">
        <f>(E72+G72/3+F72/2)</f>
        <v>21.333333333333332</v>
      </c>
      <c r="N72" s="5" t="s">
        <v>378</v>
      </c>
      <c r="S72" s="19">
        <v>68</v>
      </c>
      <c r="T72" s="19">
        <f t="shared" si="85"/>
        <v>353.58864507203344</v>
      </c>
      <c r="U72" s="19">
        <f t="shared" si="86"/>
        <v>356.58376752476829</v>
      </c>
      <c r="V72" s="19">
        <f t="shared" si="87"/>
        <v>359.84072994767723</v>
      </c>
      <c r="W72" s="19">
        <f t="shared" si="88"/>
        <v>363.53128806590394</v>
      </c>
      <c r="X72" s="19">
        <f t="shared" si="89"/>
        <v>367.49719813893739</v>
      </c>
      <c r="Z72" s="19">
        <v>68</v>
      </c>
      <c r="AA72" s="19">
        <f t="shared" si="90"/>
        <v>353.58864507203344</v>
      </c>
      <c r="AB72" s="19">
        <f t="shared" si="91"/>
        <v>356.58376752476829</v>
      </c>
      <c r="AC72" s="19">
        <f t="shared" si="92"/>
        <v>359.84072994767723</v>
      </c>
      <c r="AD72" s="19">
        <f t="shared" si="93"/>
        <v>363.53128806590394</v>
      </c>
      <c r="AE72" s="19">
        <f t="shared" si="94"/>
        <v>367.49719813893739</v>
      </c>
      <c r="AI72" s="19">
        <v>68</v>
      </c>
      <c r="AJ72" s="19">
        <f t="shared" si="95"/>
        <v>1</v>
      </c>
      <c r="AK72" s="19">
        <f t="shared" si="96"/>
        <v>1.0084706409396282</v>
      </c>
      <c r="AL72" s="19">
        <f t="shared" si="97"/>
        <v>1.0176818033123494</v>
      </c>
      <c r="AM72" s="19">
        <f t="shared" si="98"/>
        <v>1.0281192372335513</v>
      </c>
      <c r="AN72" s="19">
        <f t="shared" si="99"/>
        <v>1.0393354064412066</v>
      </c>
      <c r="AP72" s="19">
        <v>68</v>
      </c>
      <c r="AQ72" s="19">
        <f t="shared" si="100"/>
        <v>1</v>
      </c>
      <c r="AR72" s="19">
        <f t="shared" si="101"/>
        <v>1.0084706409396282</v>
      </c>
      <c r="AS72" s="19">
        <f t="shared" si="102"/>
        <v>1.0176818033123494</v>
      </c>
      <c r="AT72" s="19">
        <f t="shared" si="103"/>
        <v>1.0281192372335513</v>
      </c>
      <c r="AU72" s="19">
        <f t="shared" si="104"/>
        <v>1.0393354064412066</v>
      </c>
      <c r="AY72" s="19">
        <v>68</v>
      </c>
      <c r="AZ72" s="19">
        <f t="shared" si="105"/>
        <v>828.62881690677818</v>
      </c>
      <c r="BA72" s="19">
        <f t="shared" si="106"/>
        <v>838.61255841589434</v>
      </c>
      <c r="BB72" s="19">
        <f t="shared" si="107"/>
        <v>849.46909982559077</v>
      </c>
      <c r="BC72" s="19">
        <f t="shared" si="108"/>
        <v>864.71370027459966</v>
      </c>
      <c r="BD72" s="19">
        <f t="shared" si="109"/>
        <v>881.23832557890591</v>
      </c>
      <c r="BH72" s="19">
        <v>68</v>
      </c>
      <c r="BI72" s="19">
        <f t="shared" si="110"/>
        <v>24.465720422669456</v>
      </c>
      <c r="BJ72" s="19">
        <f t="shared" si="111"/>
        <v>24.715313960397356</v>
      </c>
      <c r="BK72" s="19">
        <f t="shared" si="112"/>
        <v>24.986727495639769</v>
      </c>
      <c r="BL72" s="19">
        <f t="shared" si="113"/>
        <v>25.294274005491992</v>
      </c>
      <c r="BM72" s="19">
        <f t="shared" si="114"/>
        <v>25.624766511578116</v>
      </c>
      <c r="BQ72" s="19">
        <v>68</v>
      </c>
      <c r="BR72" s="19">
        <f t="shared" si="115"/>
        <v>0.28931440845338907</v>
      </c>
      <c r="BS72" s="19">
        <f t="shared" si="116"/>
        <v>0.29430627920794716</v>
      </c>
      <c r="BT72" s="19">
        <f t="shared" si="117"/>
        <v>0.29973454991279536</v>
      </c>
      <c r="BU72" s="19">
        <f t="shared" si="118"/>
        <v>0.30588548010983985</v>
      </c>
      <c r="BV72" s="19">
        <f t="shared" si="119"/>
        <v>0.31249533023156234</v>
      </c>
      <c r="BY72" s="9">
        <v>25</v>
      </c>
      <c r="CN72" s="5">
        <v>69</v>
      </c>
      <c r="CO72" s="5">
        <f>求节点(J$5:J$13,$H$20:H$28,$CN72)</f>
        <v>87.571754326874299</v>
      </c>
      <c r="CP72" s="5">
        <f>求节点(K$5:K$13,$H$20:I$28,$CN72)</f>
        <v>89.465458042075198</v>
      </c>
      <c r="CQ72" s="5">
        <f>求节点(L$5:L$13,$H$20:J$28,$CN72)</f>
        <v>94.183576634305737</v>
      </c>
      <c r="CR72" s="5">
        <f>求节点(M$5:M$13,$H$20:K$28,$CN72)</f>
        <v>100.33043878466322</v>
      </c>
      <c r="CS72" s="5">
        <f>求节点(N$5:N$13,$H$20:L$28,$CN72)</f>
        <v>106.93056843016322</v>
      </c>
      <c r="CT72" s="5">
        <f>求节点(J$5:J$13,$I$20:I$28,$CN72)</f>
        <v>0</v>
      </c>
      <c r="CU72" s="5">
        <f>求节点(K$5:K$13,$I$20:J$28,$CN72)</f>
        <v>0</v>
      </c>
      <c r="CV72" s="5">
        <f>求节点(L$5:L$13,$I$20:K$28,$CN72)</f>
        <v>0</v>
      </c>
      <c r="CW72" s="5">
        <f>求节点(M$5:M$13,$I$20:L$28,$CN72)</f>
        <v>0</v>
      </c>
      <c r="CX72" s="5">
        <f>求节点(N$5:N$13,$I$20:M$28,$CN72)</f>
        <v>0</v>
      </c>
      <c r="CY72" s="5">
        <f t="shared" si="80"/>
        <v>0.52470837853398367</v>
      </c>
      <c r="CZ72" s="5">
        <f t="shared" si="81"/>
        <v>0.51988112359944849</v>
      </c>
      <c r="DA72" s="5">
        <f t="shared" si="82"/>
        <v>0.51590888007216806</v>
      </c>
      <c r="DB72" s="5">
        <f t="shared" si="83"/>
        <v>0.51207458009533691</v>
      </c>
      <c r="DC72" s="5">
        <f t="shared" si="84"/>
        <v>0.50795754016052208</v>
      </c>
    </row>
    <row r="73" spans="4:107" x14ac:dyDescent="0.15">
      <c r="D73" s="19" t="s">
        <v>23</v>
      </c>
      <c r="E73" s="5">
        <v>20</v>
      </c>
      <c r="F73" s="5">
        <v>3</v>
      </c>
      <c r="G73" s="5">
        <v>10</v>
      </c>
      <c r="H73" s="5">
        <f t="shared" ref="H73:H80" si="121">SUM(E73:G73)</f>
        <v>33</v>
      </c>
      <c r="I73" s="5">
        <f t="shared" si="120"/>
        <v>0.75252525252525249</v>
      </c>
      <c r="J73" s="5">
        <f t="shared" ref="J73:J80" si="122">G73/F73</f>
        <v>3.3333333333333335</v>
      </c>
      <c r="K73" s="5">
        <f>G73-G72</f>
        <v>6</v>
      </c>
      <c r="L73" s="5">
        <f t="shared" ref="L73:L80" si="123">(E73+G73/3+F73/2)</f>
        <v>24.833333333333332</v>
      </c>
      <c r="N73" s="5" t="s">
        <v>379</v>
      </c>
      <c r="S73" s="19">
        <v>69</v>
      </c>
      <c r="T73" s="19">
        <f t="shared" si="85"/>
        <v>356.16592788453835</v>
      </c>
      <c r="U73" s="19">
        <f t="shared" si="86"/>
        <v>359.155986382224</v>
      </c>
      <c r="V73" s="19">
        <f t="shared" si="87"/>
        <v>362.51014598058345</v>
      </c>
      <c r="W73" s="19">
        <f t="shared" si="88"/>
        <v>366.19826327079795</v>
      </c>
      <c r="X73" s="19">
        <f t="shared" si="89"/>
        <v>370.1583410580979</v>
      </c>
      <c r="Z73" s="19">
        <v>69</v>
      </c>
      <c r="AA73" s="19">
        <f t="shared" si="90"/>
        <v>356.16592788453835</v>
      </c>
      <c r="AB73" s="19">
        <f t="shared" si="91"/>
        <v>359.155986382224</v>
      </c>
      <c r="AC73" s="19">
        <f t="shared" si="92"/>
        <v>362.51014598058345</v>
      </c>
      <c r="AD73" s="19">
        <f t="shared" si="93"/>
        <v>366.19826327079795</v>
      </c>
      <c r="AE73" s="19">
        <f t="shared" si="94"/>
        <v>370.1583410580979</v>
      </c>
      <c r="AI73" s="19">
        <v>69</v>
      </c>
      <c r="AJ73" s="19">
        <f t="shared" si="95"/>
        <v>1</v>
      </c>
      <c r="AK73" s="19">
        <f t="shared" si="96"/>
        <v>1.0083951278423662</v>
      </c>
      <c r="AL73" s="19">
        <f t="shared" si="97"/>
        <v>1.0178125351117295</v>
      </c>
      <c r="AM73" s="19">
        <f t="shared" si="98"/>
        <v>1.02816758875799</v>
      </c>
      <c r="AN73" s="19">
        <f t="shared" si="99"/>
        <v>1.0392862204890514</v>
      </c>
      <c r="AP73" s="19">
        <v>69</v>
      </c>
      <c r="AQ73" s="19">
        <f t="shared" si="100"/>
        <v>1</v>
      </c>
      <c r="AR73" s="19">
        <f t="shared" si="101"/>
        <v>1.0083951278423662</v>
      </c>
      <c r="AS73" s="19">
        <f t="shared" si="102"/>
        <v>1.0178125351117295</v>
      </c>
      <c r="AT73" s="19">
        <f t="shared" si="103"/>
        <v>1.02816758875799</v>
      </c>
      <c r="AU73" s="19">
        <f t="shared" si="104"/>
        <v>1.0392862204890514</v>
      </c>
      <c r="AY73" s="19">
        <v>69</v>
      </c>
      <c r="AZ73" s="19">
        <f t="shared" si="105"/>
        <v>837.21975961512794</v>
      </c>
      <c r="BA73" s="19">
        <f t="shared" si="106"/>
        <v>847.18662127407993</v>
      </c>
      <c r="BB73" s="19">
        <f t="shared" si="107"/>
        <v>860.45894158576436</v>
      </c>
      <c r="BC73" s="19">
        <f t="shared" si="108"/>
        <v>875.8260969616581</v>
      </c>
      <c r="BD73" s="19">
        <f t="shared" si="109"/>
        <v>892.32642107540801</v>
      </c>
      <c r="BH73" s="19">
        <v>69</v>
      </c>
      <c r="BI73" s="19">
        <f t="shared" si="110"/>
        <v>24.680493990378196</v>
      </c>
      <c r="BJ73" s="19">
        <f t="shared" si="111"/>
        <v>24.929665531851999</v>
      </c>
      <c r="BK73" s="19">
        <f t="shared" si="112"/>
        <v>25.209178831715288</v>
      </c>
      <c r="BL73" s="19">
        <f t="shared" si="113"/>
        <v>25.516521939233161</v>
      </c>
      <c r="BM73" s="19">
        <f t="shared" si="114"/>
        <v>25.846528421508161</v>
      </c>
      <c r="BQ73" s="19">
        <v>69</v>
      </c>
      <c r="BR73" s="19">
        <f t="shared" si="115"/>
        <v>0.29360987980756392</v>
      </c>
      <c r="BS73" s="19">
        <f t="shared" si="116"/>
        <v>0.29859331063703998</v>
      </c>
      <c r="BT73" s="19">
        <f t="shared" si="117"/>
        <v>0.30418357663430573</v>
      </c>
      <c r="BU73" s="19">
        <f t="shared" si="118"/>
        <v>0.31033043878466321</v>
      </c>
      <c r="BV73" s="19">
        <f t="shared" si="119"/>
        <v>0.31693056843016321</v>
      </c>
      <c r="BY73" s="9">
        <v>26</v>
      </c>
      <c r="CN73" s="5">
        <v>70</v>
      </c>
      <c r="CO73" s="5">
        <f>求节点(J$5:J$13,$H$20:H$28,$CN73)</f>
        <v>89.204033441460751</v>
      </c>
      <c r="CP73" s="5">
        <f>求节点(K$5:K$13,$H$20:I$28,$CN73)</f>
        <v>93.006960103384813</v>
      </c>
      <c r="CQ73" s="5">
        <f>求节点(L$5:L$13,$H$20:J$28,$CN73)</f>
        <v>98.643943689175899</v>
      </c>
      <c r="CR73" s="5">
        <f>求节点(M$5:M$13,$H$20:K$28,$CN73)</f>
        <v>104.7753974594866</v>
      </c>
      <c r="CS73" s="5">
        <f>求节点(N$5:N$13,$H$20:L$28,$CN73)</f>
        <v>111.36580662876409</v>
      </c>
      <c r="CT73" s="5">
        <f>求节点(J$5:J$13,$I$20:I$28,$CN73)</f>
        <v>0</v>
      </c>
      <c r="CU73" s="5">
        <f>求节点(K$5:K$13,$I$20:J$28,$CN73)</f>
        <v>0</v>
      </c>
      <c r="CV73" s="5">
        <f>求节点(L$5:L$13,$I$20:K$28,$CN73)</f>
        <v>0</v>
      </c>
      <c r="CW73" s="5">
        <f>求节点(M$5:M$13,$I$20:L$28,$CN73)</f>
        <v>0</v>
      </c>
      <c r="CX73" s="5">
        <f>求节点(N$5:N$13,$I$20:M$28,$CN73)</f>
        <v>0</v>
      </c>
      <c r="CY73" s="5">
        <f t="shared" si="80"/>
        <v>0.52054752309119323</v>
      </c>
      <c r="CZ73" s="5">
        <f t="shared" si="81"/>
        <v>0.51664283190432148</v>
      </c>
      <c r="DA73" s="5">
        <f t="shared" si="82"/>
        <v>0.51312658483326268</v>
      </c>
      <c r="DB73" s="5">
        <f t="shared" si="83"/>
        <v>0.50930189632156786</v>
      </c>
      <c r="DC73" s="5">
        <f t="shared" si="84"/>
        <v>0.50519091984170672</v>
      </c>
    </row>
    <row r="74" spans="4:107" x14ac:dyDescent="0.15">
      <c r="D74" s="19" t="s">
        <v>24</v>
      </c>
      <c r="E74" s="5">
        <v>20</v>
      </c>
      <c r="F74" s="5">
        <v>8</v>
      </c>
      <c r="G74" s="5">
        <v>24</v>
      </c>
      <c r="H74" s="5">
        <f t="shared" si="121"/>
        <v>52</v>
      </c>
      <c r="I74" s="5">
        <f t="shared" si="120"/>
        <v>0.61538461538461542</v>
      </c>
      <c r="J74" s="5">
        <f t="shared" si="122"/>
        <v>3</v>
      </c>
      <c r="K74" s="5">
        <f t="shared" ref="K74:K80" si="124">G74-G73</f>
        <v>14</v>
      </c>
      <c r="L74" s="5">
        <f t="shared" si="123"/>
        <v>32</v>
      </c>
      <c r="M74" s="67"/>
      <c r="N74" s="5" t="s">
        <v>380</v>
      </c>
      <c r="S74" s="19">
        <v>70</v>
      </c>
      <c r="T74" s="19">
        <f t="shared" si="85"/>
        <v>358.74321069704331</v>
      </c>
      <c r="U74" s="19">
        <f t="shared" si="86"/>
        <v>361.80417606203088</v>
      </c>
      <c r="V74" s="19">
        <f t="shared" si="87"/>
        <v>365.18636621350555</v>
      </c>
      <c r="W74" s="19">
        <f t="shared" si="88"/>
        <v>368.86523847569197</v>
      </c>
      <c r="X74" s="19">
        <f t="shared" si="89"/>
        <v>372.81948397725847</v>
      </c>
      <c r="Z74" s="19">
        <v>70</v>
      </c>
      <c r="AA74" s="19">
        <f t="shared" si="90"/>
        <v>358.74321069704331</v>
      </c>
      <c r="AB74" s="19">
        <f t="shared" si="91"/>
        <v>361.80417606203088</v>
      </c>
      <c r="AC74" s="19">
        <f t="shared" si="92"/>
        <v>365.18636621350555</v>
      </c>
      <c r="AD74" s="19">
        <f t="shared" si="93"/>
        <v>368.86523847569197</v>
      </c>
      <c r="AE74" s="19">
        <f t="shared" si="94"/>
        <v>372.81948397725847</v>
      </c>
      <c r="AI74" s="19">
        <v>70</v>
      </c>
      <c r="AJ74" s="19">
        <f t="shared" si="95"/>
        <v>1</v>
      </c>
      <c r="AK74" s="19">
        <f t="shared" si="96"/>
        <v>1.0085324691136037</v>
      </c>
      <c r="AL74" s="19">
        <f t="shared" si="97"/>
        <v>1.0179603552745795</v>
      </c>
      <c r="AM74" s="19">
        <f t="shared" si="98"/>
        <v>1.0282152455484284</v>
      </c>
      <c r="AN74" s="19">
        <f t="shared" si="99"/>
        <v>1.0392377412602869</v>
      </c>
      <c r="AP74" s="19">
        <v>70</v>
      </c>
      <c r="AQ74" s="19">
        <f t="shared" si="100"/>
        <v>1</v>
      </c>
      <c r="AR74" s="19">
        <f t="shared" si="101"/>
        <v>1.0085324691136037</v>
      </c>
      <c r="AS74" s="19">
        <f t="shared" si="102"/>
        <v>1.0179603552745795</v>
      </c>
      <c r="AT74" s="19">
        <f t="shared" si="103"/>
        <v>1.0282152455484284</v>
      </c>
      <c r="AU74" s="19">
        <f t="shared" si="104"/>
        <v>1.0392377412602869</v>
      </c>
      <c r="AY74" s="19">
        <v>70</v>
      </c>
      <c r="AZ74" s="19">
        <f t="shared" si="105"/>
        <v>845.81070232347759</v>
      </c>
      <c r="BA74" s="19">
        <f t="shared" si="106"/>
        <v>857.51740025846198</v>
      </c>
      <c r="BB74" s="19">
        <f t="shared" si="107"/>
        <v>871.60985922293969</v>
      </c>
      <c r="BC74" s="19">
        <f t="shared" si="108"/>
        <v>886.93849364871653</v>
      </c>
      <c r="BD74" s="19">
        <f t="shared" si="109"/>
        <v>903.41451657191021</v>
      </c>
      <c r="BH74" s="19">
        <v>70</v>
      </c>
      <c r="BI74" s="19">
        <f t="shared" si="110"/>
        <v>24.895267558086939</v>
      </c>
      <c r="BJ74" s="19">
        <f t="shared" si="111"/>
        <v>25.150348005169242</v>
      </c>
      <c r="BK74" s="19">
        <f t="shared" si="112"/>
        <v>25.432197184458794</v>
      </c>
      <c r="BL74" s="19">
        <f t="shared" si="113"/>
        <v>25.738769872974331</v>
      </c>
      <c r="BM74" s="19">
        <f t="shared" si="114"/>
        <v>26.068290331438206</v>
      </c>
      <c r="BQ74" s="19">
        <v>70</v>
      </c>
      <c r="BR74" s="19">
        <f t="shared" si="115"/>
        <v>0.29790535116173877</v>
      </c>
      <c r="BS74" s="19">
        <f t="shared" si="116"/>
        <v>0.30300696010338479</v>
      </c>
      <c r="BT74" s="19">
        <f t="shared" si="117"/>
        <v>0.30864394368917586</v>
      </c>
      <c r="BU74" s="19">
        <f t="shared" si="118"/>
        <v>0.31477539745948657</v>
      </c>
      <c r="BV74" s="19">
        <f t="shared" si="119"/>
        <v>0.32136580662876407</v>
      </c>
      <c r="BY74" s="9">
        <v>27</v>
      </c>
      <c r="CN74" s="5">
        <v>71</v>
      </c>
      <c r="CO74" s="5">
        <f>求节点(J$5:J$13,$H$20:H$28,$CN74)</f>
        <v>92.299237230337383</v>
      </c>
      <c r="CP74" s="5">
        <f>求节点(K$5:K$13,$H$20:I$28,$CN74)</f>
        <v>97.482446755061019</v>
      </c>
      <c r="CQ74" s="5">
        <f>求节点(L$5:L$13,$H$20:J$28,$CN74)</f>
        <v>103.10431074404605</v>
      </c>
      <c r="CR74" s="5">
        <f>求节点(M$5:M$13,$H$20:K$28,$CN74)</f>
        <v>109.22035613430998</v>
      </c>
      <c r="CS74" s="5">
        <f>求节点(N$5:N$13,$H$20:L$28,$CN74)</f>
        <v>115.80104482736495</v>
      </c>
      <c r="CT74" s="5">
        <f>求节点(J$5:J$13,$I$20:I$28,$CN74)</f>
        <v>0</v>
      </c>
      <c r="CU74" s="5">
        <f>求节点(K$5:K$13,$I$20:J$28,$CN74)</f>
        <v>0</v>
      </c>
      <c r="CV74" s="5">
        <f>求节点(L$5:L$13,$I$20:K$28,$CN74)</f>
        <v>0</v>
      </c>
      <c r="CW74" s="5">
        <f>求节点(M$5:M$13,$I$20:L$28,$CN74)</f>
        <v>0</v>
      </c>
      <c r="CX74" s="5">
        <f>求节点(N$5:N$13,$I$20:M$28,$CN74)</f>
        <v>0</v>
      </c>
      <c r="CY74" s="5">
        <f t="shared" si="80"/>
        <v>0.51708429646450693</v>
      </c>
      <c r="CZ74" s="5">
        <f t="shared" si="81"/>
        <v>0.51385110533797373</v>
      </c>
      <c r="DA74" s="5">
        <f t="shared" si="82"/>
        <v>0.51034428959435729</v>
      </c>
      <c r="DB74" s="5">
        <f t="shared" si="83"/>
        <v>0.50652921254779892</v>
      </c>
      <c r="DC74" s="5">
        <f t="shared" si="84"/>
        <v>0.50242429952289136</v>
      </c>
    </row>
    <row r="75" spans="4:107" x14ac:dyDescent="0.15">
      <c r="D75" s="19" t="s">
        <v>145</v>
      </c>
      <c r="E75" s="5">
        <v>20</v>
      </c>
      <c r="F75" s="5">
        <v>20</v>
      </c>
      <c r="G75" s="5">
        <v>50</v>
      </c>
      <c r="H75" s="5">
        <f t="shared" si="121"/>
        <v>90</v>
      </c>
      <c r="I75" s="5">
        <f t="shared" si="120"/>
        <v>0.5185185185185186</v>
      </c>
      <c r="J75" s="5">
        <f t="shared" si="122"/>
        <v>2.5</v>
      </c>
      <c r="K75" s="5">
        <f t="shared" si="124"/>
        <v>26</v>
      </c>
      <c r="L75" s="5">
        <f t="shared" si="123"/>
        <v>46.666666666666671</v>
      </c>
      <c r="N75" s="5" t="s">
        <v>381</v>
      </c>
      <c r="S75" s="19">
        <v>71</v>
      </c>
      <c r="T75" s="19">
        <f t="shared" si="85"/>
        <v>361.37954233820244</v>
      </c>
      <c r="U75" s="19">
        <f t="shared" si="86"/>
        <v>364.4894680530366</v>
      </c>
      <c r="V75" s="19">
        <f t="shared" si="87"/>
        <v>367.8625864464276</v>
      </c>
      <c r="W75" s="19">
        <f t="shared" si="88"/>
        <v>371.53221368058598</v>
      </c>
      <c r="X75" s="19">
        <f t="shared" si="89"/>
        <v>375.48062689641898</v>
      </c>
      <c r="Z75" s="19">
        <v>71</v>
      </c>
      <c r="AA75" s="19">
        <f t="shared" si="90"/>
        <v>361.37954233820244</v>
      </c>
      <c r="AB75" s="19">
        <f t="shared" si="91"/>
        <v>364.4894680530366</v>
      </c>
      <c r="AC75" s="19">
        <f t="shared" si="92"/>
        <v>367.8625864464276</v>
      </c>
      <c r="AD75" s="19">
        <f t="shared" si="93"/>
        <v>371.53221368058598</v>
      </c>
      <c r="AE75" s="19">
        <f t="shared" si="94"/>
        <v>375.48062689641898</v>
      </c>
      <c r="AI75" s="19">
        <v>71</v>
      </c>
      <c r="AJ75" s="19">
        <f t="shared" si="95"/>
        <v>1</v>
      </c>
      <c r="AK75" s="19">
        <f t="shared" si="96"/>
        <v>1.0086057049458645</v>
      </c>
      <c r="AL75" s="19">
        <f t="shared" si="97"/>
        <v>1.0179397097751535</v>
      </c>
      <c r="AM75" s="19">
        <f t="shared" si="98"/>
        <v>1.028094206098922</v>
      </c>
      <c r="AN75" s="19">
        <f t="shared" si="99"/>
        <v>1.0390201516858966</v>
      </c>
      <c r="AP75" s="19">
        <v>71</v>
      </c>
      <c r="AQ75" s="19">
        <f t="shared" si="100"/>
        <v>1</v>
      </c>
      <c r="AR75" s="19">
        <f t="shared" si="101"/>
        <v>1.0086057049458645</v>
      </c>
      <c r="AS75" s="19">
        <f t="shared" si="102"/>
        <v>1.0179397097751535</v>
      </c>
      <c r="AT75" s="19">
        <f t="shared" si="103"/>
        <v>1.028094206098922</v>
      </c>
      <c r="AU75" s="19">
        <f t="shared" si="104"/>
        <v>1.0390201516858966</v>
      </c>
      <c r="AY75" s="19">
        <v>71</v>
      </c>
      <c r="AZ75" s="19">
        <f t="shared" si="105"/>
        <v>855.74809307584349</v>
      </c>
      <c r="BA75" s="19">
        <f t="shared" si="106"/>
        <v>868.70611688765257</v>
      </c>
      <c r="BB75" s="19">
        <f t="shared" si="107"/>
        <v>882.76077686011513</v>
      </c>
      <c r="BC75" s="19">
        <f t="shared" si="108"/>
        <v>898.05089033577497</v>
      </c>
      <c r="BD75" s="19">
        <f t="shared" si="109"/>
        <v>914.50261206841242</v>
      </c>
      <c r="BH75" s="19">
        <v>71</v>
      </c>
      <c r="BI75" s="19">
        <f t="shared" si="110"/>
        <v>25.114961861516868</v>
      </c>
      <c r="BJ75" s="19">
        <f t="shared" si="111"/>
        <v>25.37412233775305</v>
      </c>
      <c r="BK75" s="19">
        <f t="shared" si="112"/>
        <v>25.655215537202302</v>
      </c>
      <c r="BL75" s="19">
        <f t="shared" si="113"/>
        <v>25.9610178067155</v>
      </c>
      <c r="BM75" s="19">
        <f t="shared" si="114"/>
        <v>26.290052241368247</v>
      </c>
      <c r="BQ75" s="19">
        <v>71</v>
      </c>
      <c r="BR75" s="19">
        <f t="shared" si="115"/>
        <v>0.30229923723033736</v>
      </c>
      <c r="BS75" s="19">
        <f t="shared" si="116"/>
        <v>0.30748244675506103</v>
      </c>
      <c r="BT75" s="19">
        <f t="shared" si="117"/>
        <v>0.31310431074404604</v>
      </c>
      <c r="BU75" s="19">
        <f t="shared" si="118"/>
        <v>0.31922035613430999</v>
      </c>
      <c r="BV75" s="19">
        <f t="shared" si="119"/>
        <v>0.32580104482736494</v>
      </c>
      <c r="BY75" s="9">
        <v>28</v>
      </c>
      <c r="CN75" s="5">
        <v>72</v>
      </c>
      <c r="CO75" s="5">
        <f>求节点(J$5:J$13,$H$20:H$28,$CN75)</f>
        <v>96.786790219255465</v>
      </c>
      <c r="CP75" s="5">
        <f>求节点(K$5:K$13,$H$20:I$28,$CN75)</f>
        <v>101.95793340673724</v>
      </c>
      <c r="CQ75" s="5">
        <f>求节点(L$5:L$13,$H$20:J$28,$CN75)</f>
        <v>107.56467779891619</v>
      </c>
      <c r="CR75" s="5">
        <f>求节点(M$5:M$13,$H$20:K$28,$CN75)</f>
        <v>113.66531480913335</v>
      </c>
      <c r="CS75" s="5">
        <f>求节点(N$5:N$13,$H$20:L$28,$CN75)</f>
        <v>120.23628302596582</v>
      </c>
      <c r="CT75" s="5">
        <f>求节点(J$5:J$13,$I$20:I$28,$CN75)</f>
        <v>0</v>
      </c>
      <c r="CU75" s="5">
        <f>求节点(K$5:K$13,$I$20:J$28,$CN75)</f>
        <v>0</v>
      </c>
      <c r="CV75" s="5">
        <f>求节点(L$5:L$13,$I$20:K$28,$CN75)</f>
        <v>0</v>
      </c>
      <c r="CW75" s="5">
        <f>求节点(M$5:M$13,$I$20:L$28,$CN75)</f>
        <v>0</v>
      </c>
      <c r="CX75" s="5">
        <f>求节点(N$5:N$13,$I$20:M$28,$CN75)</f>
        <v>0</v>
      </c>
      <c r="CY75" s="5">
        <f t="shared" si="80"/>
        <v>0.51428504313808632</v>
      </c>
      <c r="CZ75" s="5">
        <f t="shared" si="81"/>
        <v>0.51105937877162599</v>
      </c>
      <c r="DA75" s="5">
        <f t="shared" si="82"/>
        <v>0.50756199435545191</v>
      </c>
      <c r="DB75" s="5">
        <f t="shared" si="83"/>
        <v>0.50375652877402999</v>
      </c>
      <c r="DC75" s="5">
        <f t="shared" si="84"/>
        <v>0.49965767920407594</v>
      </c>
    </row>
    <row r="76" spans="4:107" x14ac:dyDescent="0.15">
      <c r="D76" s="19" t="s">
        <v>196</v>
      </c>
      <c r="E76" s="5">
        <v>20</v>
      </c>
      <c r="F76" s="5">
        <v>60</v>
      </c>
      <c r="G76" s="5">
        <v>110</v>
      </c>
      <c r="H76" s="5">
        <f t="shared" si="121"/>
        <v>190</v>
      </c>
      <c r="I76" s="5">
        <f t="shared" si="120"/>
        <v>0.45614035087719296</v>
      </c>
      <c r="J76" s="5">
        <f t="shared" si="122"/>
        <v>1.8333333333333333</v>
      </c>
      <c r="K76" s="5">
        <f t="shared" si="124"/>
        <v>60</v>
      </c>
      <c r="L76" s="5">
        <f t="shared" si="123"/>
        <v>86.666666666666657</v>
      </c>
      <c r="S76" s="19">
        <v>72</v>
      </c>
      <c r="T76" s="19">
        <f t="shared" si="85"/>
        <v>364.07207413155328</v>
      </c>
      <c r="U76" s="19">
        <f t="shared" si="86"/>
        <v>367.17476004404233</v>
      </c>
      <c r="V76" s="19">
        <f t="shared" si="87"/>
        <v>370.5388066793497</v>
      </c>
      <c r="W76" s="19">
        <f t="shared" si="88"/>
        <v>374.19918888548</v>
      </c>
      <c r="X76" s="19">
        <f t="shared" si="89"/>
        <v>378.14176981557949</v>
      </c>
      <c r="Z76" s="19">
        <v>72</v>
      </c>
      <c r="AA76" s="19">
        <f t="shared" si="90"/>
        <v>364.07207413155328</v>
      </c>
      <c r="AB76" s="19">
        <f t="shared" si="91"/>
        <v>367.17476004404233</v>
      </c>
      <c r="AC76" s="19">
        <f t="shared" si="92"/>
        <v>370.5388066793497</v>
      </c>
      <c r="AD76" s="19">
        <f t="shared" si="93"/>
        <v>374.19918888548</v>
      </c>
      <c r="AE76" s="19">
        <f t="shared" si="94"/>
        <v>378.14176981557949</v>
      </c>
      <c r="AI76" s="19">
        <v>72</v>
      </c>
      <c r="AJ76" s="19">
        <f t="shared" si="95"/>
        <v>1</v>
      </c>
      <c r="AK76" s="19">
        <f t="shared" si="96"/>
        <v>1.0085221749564015</v>
      </c>
      <c r="AL76" s="19">
        <f t="shared" si="97"/>
        <v>1.0177622317317854</v>
      </c>
      <c r="AM76" s="19">
        <f t="shared" si="98"/>
        <v>1.0278162360518412</v>
      </c>
      <c r="AN76" s="19">
        <f t="shared" si="99"/>
        <v>1.0386453581137407</v>
      </c>
      <c r="AP76" s="19">
        <v>72</v>
      </c>
      <c r="AQ76" s="19">
        <f t="shared" si="100"/>
        <v>1</v>
      </c>
      <c r="AR76" s="19">
        <f t="shared" si="101"/>
        <v>1.0085221749564015</v>
      </c>
      <c r="AS76" s="19">
        <f t="shared" si="102"/>
        <v>1.0177622317317854</v>
      </c>
      <c r="AT76" s="19">
        <f t="shared" si="103"/>
        <v>1.0278162360518412</v>
      </c>
      <c r="AU76" s="19">
        <f t="shared" si="104"/>
        <v>1.0386453581137407</v>
      </c>
      <c r="AY76" s="19">
        <v>72</v>
      </c>
      <c r="AZ76" s="19">
        <f t="shared" si="105"/>
        <v>866.96697554813863</v>
      </c>
      <c r="BA76" s="19">
        <f t="shared" si="106"/>
        <v>879.89483351684305</v>
      </c>
      <c r="BB76" s="19">
        <f t="shared" si="107"/>
        <v>893.91169449729045</v>
      </c>
      <c r="BC76" s="19">
        <f t="shared" si="108"/>
        <v>909.1632870228334</v>
      </c>
      <c r="BD76" s="19">
        <f t="shared" si="109"/>
        <v>925.59070756491451</v>
      </c>
      <c r="BH76" s="19">
        <v>72</v>
      </c>
      <c r="BI76" s="19">
        <f t="shared" si="110"/>
        <v>25.339339510962773</v>
      </c>
      <c r="BJ76" s="19">
        <f t="shared" si="111"/>
        <v>25.597896670336862</v>
      </c>
      <c r="BK76" s="19">
        <f t="shared" si="112"/>
        <v>25.878233889945811</v>
      </c>
      <c r="BL76" s="19">
        <f t="shared" si="113"/>
        <v>26.183265740456669</v>
      </c>
      <c r="BM76" s="19">
        <f t="shared" si="114"/>
        <v>26.511814151298292</v>
      </c>
      <c r="BQ76" s="19">
        <v>72</v>
      </c>
      <c r="BR76" s="19">
        <f t="shared" si="115"/>
        <v>0.30678679021925548</v>
      </c>
      <c r="BS76" s="19">
        <f t="shared" si="116"/>
        <v>0.31195793340673722</v>
      </c>
      <c r="BT76" s="19">
        <f t="shared" si="117"/>
        <v>0.31756467779891617</v>
      </c>
      <c r="BU76" s="19">
        <f t="shared" si="118"/>
        <v>0.32366531480913335</v>
      </c>
      <c r="BV76" s="19">
        <f t="shared" si="119"/>
        <v>0.3302362830259658</v>
      </c>
      <c r="BY76" s="9">
        <v>29</v>
      </c>
      <c r="CN76" s="5">
        <v>73</v>
      </c>
      <c r="CO76" s="5">
        <f>求节点(J$5:J$13,$H$20:H$28,$CN76)</f>
        <v>101.27434320817355</v>
      </c>
      <c r="CP76" s="5">
        <f>求节点(K$5:K$13,$H$20:I$28,$CN76)</f>
        <v>106.43342005841346</v>
      </c>
      <c r="CQ76" s="5">
        <f>求节点(L$5:L$13,$H$20:J$28,$CN76)</f>
        <v>112.02504485378635</v>
      </c>
      <c r="CR76" s="5">
        <f>求节点(M$5:M$13,$H$20:K$28,$CN76)</f>
        <v>118.11027348395673</v>
      </c>
      <c r="CS76" s="5">
        <f>求节点(N$5:N$13,$H$20:L$28,$CN76)</f>
        <v>124.67152122456667</v>
      </c>
      <c r="CT76" s="5">
        <f>求节点(J$5:J$13,$I$20:I$28,$CN76)</f>
        <v>0</v>
      </c>
      <c r="CU76" s="5">
        <f>求节点(K$5:K$13,$I$20:J$28,$CN76)</f>
        <v>0</v>
      </c>
      <c r="CV76" s="5">
        <f>求节点(L$5:L$13,$I$20:K$28,$CN76)</f>
        <v>0</v>
      </c>
      <c r="CW76" s="5">
        <f>求节点(M$5:M$13,$I$20:L$28,$CN76)</f>
        <v>0</v>
      </c>
      <c r="CX76" s="5">
        <f>求节点(N$5:N$13,$I$20:M$28,$CN76)</f>
        <v>0</v>
      </c>
      <c r="CY76" s="5">
        <f t="shared" si="80"/>
        <v>0.5114857898116657</v>
      </c>
      <c r="CZ76" s="5">
        <f t="shared" si="81"/>
        <v>0.50826765220527825</v>
      </c>
      <c r="DA76" s="5">
        <f t="shared" si="82"/>
        <v>0.50477969911654663</v>
      </c>
      <c r="DB76" s="5">
        <f t="shared" si="83"/>
        <v>0.50098384500026094</v>
      </c>
      <c r="DC76" s="5">
        <f t="shared" si="84"/>
        <v>0.49689105888526058</v>
      </c>
    </row>
    <row r="77" spans="4:107" x14ac:dyDescent="0.15">
      <c r="D77" s="19" t="s">
        <v>327</v>
      </c>
      <c r="E77" s="5">
        <v>20</v>
      </c>
      <c r="F77" s="5">
        <v>110</v>
      </c>
      <c r="G77" s="5">
        <v>200</v>
      </c>
      <c r="H77" s="5">
        <f t="shared" si="121"/>
        <v>330</v>
      </c>
      <c r="I77" s="5">
        <f t="shared" si="120"/>
        <v>0.42929292929292934</v>
      </c>
      <c r="J77" s="5">
        <f t="shared" si="122"/>
        <v>1.8181818181818181</v>
      </c>
      <c r="K77" s="5">
        <f t="shared" si="124"/>
        <v>90</v>
      </c>
      <c r="L77" s="5">
        <f t="shared" si="123"/>
        <v>141.66666666666669</v>
      </c>
      <c r="S77" s="19">
        <v>73</v>
      </c>
      <c r="T77" s="19">
        <f t="shared" si="85"/>
        <v>366.76460592490412</v>
      </c>
      <c r="U77" s="19">
        <f t="shared" si="86"/>
        <v>369.86005203504806</v>
      </c>
      <c r="V77" s="19">
        <f t="shared" si="87"/>
        <v>373.21502691227181</v>
      </c>
      <c r="W77" s="19">
        <f t="shared" si="88"/>
        <v>376.86616409037401</v>
      </c>
      <c r="X77" s="19">
        <f t="shared" si="89"/>
        <v>380.80291273474</v>
      </c>
      <c r="Z77" s="19">
        <v>73</v>
      </c>
      <c r="AA77" s="19">
        <f t="shared" si="90"/>
        <v>366.76460592490412</v>
      </c>
      <c r="AB77" s="19">
        <f t="shared" si="91"/>
        <v>369.86005203504806</v>
      </c>
      <c r="AC77" s="19">
        <f t="shared" si="92"/>
        <v>373.21502691227181</v>
      </c>
      <c r="AD77" s="19">
        <f t="shared" si="93"/>
        <v>376.86616409037401</v>
      </c>
      <c r="AE77" s="19">
        <f t="shared" si="94"/>
        <v>380.80291273474</v>
      </c>
      <c r="AI77" s="19">
        <v>73</v>
      </c>
      <c r="AJ77" s="19">
        <f t="shared" si="95"/>
        <v>1</v>
      </c>
      <c r="AK77" s="19">
        <f t="shared" si="96"/>
        <v>1.0084398714056333</v>
      </c>
      <c r="AL77" s="19">
        <f t="shared" si="97"/>
        <v>1.0175873595302389</v>
      </c>
      <c r="AM77" s="19">
        <f t="shared" si="98"/>
        <v>1.0275423473320058</v>
      </c>
      <c r="AN77" s="19">
        <f t="shared" si="99"/>
        <v>1.0382760674913933</v>
      </c>
      <c r="AP77" s="19">
        <v>73</v>
      </c>
      <c r="AQ77" s="19">
        <f t="shared" si="100"/>
        <v>1</v>
      </c>
      <c r="AR77" s="19">
        <f t="shared" si="101"/>
        <v>1.0084398714056333</v>
      </c>
      <c r="AS77" s="19">
        <f t="shared" si="102"/>
        <v>1.0175873595302389</v>
      </c>
      <c r="AT77" s="19">
        <f t="shared" si="103"/>
        <v>1.0275423473320058</v>
      </c>
      <c r="AU77" s="19">
        <f t="shared" si="104"/>
        <v>1.0382760674913933</v>
      </c>
      <c r="AY77" s="19">
        <v>73</v>
      </c>
      <c r="AZ77" s="19">
        <f t="shared" si="105"/>
        <v>878.1858580204339</v>
      </c>
      <c r="BA77" s="19">
        <f t="shared" si="106"/>
        <v>891.08355014603364</v>
      </c>
      <c r="BB77" s="19">
        <f t="shared" si="107"/>
        <v>905.06261213446589</v>
      </c>
      <c r="BC77" s="19">
        <f t="shared" si="108"/>
        <v>920.27568370989184</v>
      </c>
      <c r="BD77" s="19">
        <f t="shared" si="109"/>
        <v>936.67880306141672</v>
      </c>
      <c r="BH77" s="19">
        <v>73</v>
      </c>
      <c r="BI77" s="19">
        <f t="shared" si="110"/>
        <v>25.563717160408679</v>
      </c>
      <c r="BJ77" s="19">
        <f t="shared" si="111"/>
        <v>25.821671002920674</v>
      </c>
      <c r="BK77" s="19">
        <f t="shared" si="112"/>
        <v>26.101252242689316</v>
      </c>
      <c r="BL77" s="19">
        <f t="shared" si="113"/>
        <v>26.405513674197838</v>
      </c>
      <c r="BM77" s="19">
        <f t="shared" si="114"/>
        <v>26.733576061228334</v>
      </c>
      <c r="BQ77" s="19">
        <v>73</v>
      </c>
      <c r="BR77" s="19">
        <f t="shared" si="115"/>
        <v>0.31127434320817354</v>
      </c>
      <c r="BS77" s="19">
        <f t="shared" si="116"/>
        <v>0.31643342005841346</v>
      </c>
      <c r="BT77" s="19">
        <f t="shared" si="117"/>
        <v>0.32202504485378636</v>
      </c>
      <c r="BU77" s="19">
        <f t="shared" si="118"/>
        <v>0.32811027348395672</v>
      </c>
      <c r="BV77" s="19">
        <f t="shared" si="119"/>
        <v>0.33467152122456667</v>
      </c>
      <c r="BY77" s="9">
        <v>30</v>
      </c>
      <c r="CN77" s="5">
        <v>74</v>
      </c>
      <c r="CO77" s="5">
        <f>求节点(J$5:J$13,$H$20:H$28,$CN77)</f>
        <v>105.76189619709163</v>
      </c>
      <c r="CP77" s="5">
        <f>求节点(K$5:K$13,$H$20:I$28,$CN77)</f>
        <v>110.90890671008967</v>
      </c>
      <c r="CQ77" s="5">
        <f>求节点(L$5:L$13,$H$20:J$28,$CN77)</f>
        <v>116.4854119086565</v>
      </c>
      <c r="CR77" s="5">
        <f>求节点(M$5:M$13,$H$20:K$28,$CN77)</f>
        <v>122.55523215878011</v>
      </c>
      <c r="CS77" s="5">
        <f>求节点(N$5:N$13,$H$20:L$28,$CN77)</f>
        <v>129.10675942316755</v>
      </c>
      <c r="CT77" s="5">
        <f>求节点(J$5:J$13,$I$20:I$28,$CN77)</f>
        <v>0</v>
      </c>
      <c r="CU77" s="5">
        <f>求节点(K$5:K$13,$I$20:J$28,$CN77)</f>
        <v>0</v>
      </c>
      <c r="CV77" s="5">
        <f>求节点(L$5:L$13,$I$20:K$28,$CN77)</f>
        <v>0</v>
      </c>
      <c r="CW77" s="5">
        <f>求节点(M$5:M$13,$I$20:L$28,$CN77)</f>
        <v>0</v>
      </c>
      <c r="CX77" s="5">
        <f>求节点(N$5:N$13,$I$20:M$28,$CN77)</f>
        <v>0</v>
      </c>
      <c r="CY77" s="5">
        <f t="shared" si="80"/>
        <v>0.50868653648524509</v>
      </c>
      <c r="CZ77" s="5">
        <f t="shared" si="81"/>
        <v>0.50547592563893051</v>
      </c>
      <c r="DA77" s="5">
        <f t="shared" si="82"/>
        <v>0.50199740387764125</v>
      </c>
      <c r="DB77" s="5">
        <f t="shared" si="83"/>
        <v>0.49821116122649201</v>
      </c>
      <c r="DC77" s="5">
        <f t="shared" si="84"/>
        <v>0.49412443856644522</v>
      </c>
    </row>
    <row r="78" spans="4:107" x14ac:dyDescent="0.15">
      <c r="D78" s="19" t="s">
        <v>328</v>
      </c>
      <c r="E78" s="5">
        <v>20</v>
      </c>
      <c r="F78" s="5">
        <v>180</v>
      </c>
      <c r="G78" s="5">
        <v>320</v>
      </c>
      <c r="H78" s="5">
        <f t="shared" si="121"/>
        <v>520</v>
      </c>
      <c r="I78" s="5">
        <f t="shared" si="120"/>
        <v>0.41666666666666669</v>
      </c>
      <c r="J78" s="5">
        <f t="shared" si="122"/>
        <v>1.7777777777777777</v>
      </c>
      <c r="K78" s="5">
        <f t="shared" si="124"/>
        <v>120</v>
      </c>
      <c r="L78" s="5">
        <f t="shared" si="123"/>
        <v>216.66666666666669</v>
      </c>
      <c r="S78" s="19">
        <v>74</v>
      </c>
      <c r="T78" s="19">
        <f t="shared" si="85"/>
        <v>369.45713771825496</v>
      </c>
      <c r="U78" s="19">
        <f t="shared" si="86"/>
        <v>372.54534402605378</v>
      </c>
      <c r="V78" s="19">
        <f t="shared" si="87"/>
        <v>375.89124714519392</v>
      </c>
      <c r="W78" s="19">
        <f t="shared" si="88"/>
        <v>379.53313929526809</v>
      </c>
      <c r="X78" s="19">
        <f t="shared" si="89"/>
        <v>383.46405565390052</v>
      </c>
      <c r="Z78" s="19">
        <v>74</v>
      </c>
      <c r="AA78" s="19">
        <f t="shared" si="90"/>
        <v>369.45713771825496</v>
      </c>
      <c r="AB78" s="19">
        <f t="shared" si="91"/>
        <v>372.54534402605378</v>
      </c>
      <c r="AC78" s="19">
        <f t="shared" si="92"/>
        <v>375.89124714519392</v>
      </c>
      <c r="AD78" s="19">
        <f t="shared" si="93"/>
        <v>379.53313929526809</v>
      </c>
      <c r="AE78" s="19">
        <f t="shared" si="94"/>
        <v>383.46405565390052</v>
      </c>
      <c r="AI78" s="19">
        <v>74</v>
      </c>
      <c r="AJ78" s="19">
        <f t="shared" si="95"/>
        <v>1</v>
      </c>
      <c r="AK78" s="19">
        <f t="shared" si="96"/>
        <v>1.0083587674794197</v>
      </c>
      <c r="AL78" s="19">
        <f t="shared" si="97"/>
        <v>1.0174150361979082</v>
      </c>
      <c r="AM78" s="19">
        <f t="shared" si="98"/>
        <v>1.0272724507076569</v>
      </c>
      <c r="AN78" s="19">
        <f t="shared" si="99"/>
        <v>1.0379121595055694</v>
      </c>
      <c r="AP78" s="19">
        <v>74</v>
      </c>
      <c r="AQ78" s="19">
        <f t="shared" si="100"/>
        <v>1</v>
      </c>
      <c r="AR78" s="19">
        <f t="shared" si="101"/>
        <v>1.0083587674794197</v>
      </c>
      <c r="AS78" s="19">
        <f t="shared" si="102"/>
        <v>1.0174150361979082</v>
      </c>
      <c r="AT78" s="19">
        <f t="shared" si="103"/>
        <v>1.0272724507076569</v>
      </c>
      <c r="AU78" s="19">
        <f t="shared" si="104"/>
        <v>1.0379121595055694</v>
      </c>
      <c r="AY78" s="19">
        <v>74</v>
      </c>
      <c r="AZ78" s="19">
        <f t="shared" si="105"/>
        <v>889.40474049272905</v>
      </c>
      <c r="BA78" s="19">
        <f t="shared" si="106"/>
        <v>902.27226677522413</v>
      </c>
      <c r="BB78" s="19">
        <f t="shared" si="107"/>
        <v>916.21352977164122</v>
      </c>
      <c r="BC78" s="19">
        <f t="shared" si="108"/>
        <v>931.38808039695027</v>
      </c>
      <c r="BD78" s="19">
        <f t="shared" si="109"/>
        <v>947.76689855791892</v>
      </c>
      <c r="BH78" s="19">
        <v>74</v>
      </c>
      <c r="BI78" s="19">
        <f t="shared" si="110"/>
        <v>25.788094809854581</v>
      </c>
      <c r="BJ78" s="19">
        <f t="shared" si="111"/>
        <v>26.045445335504482</v>
      </c>
      <c r="BK78" s="19">
        <f t="shared" si="112"/>
        <v>26.324270595432825</v>
      </c>
      <c r="BL78" s="19">
        <f t="shared" si="113"/>
        <v>26.627761607939007</v>
      </c>
      <c r="BM78" s="19">
        <f t="shared" si="114"/>
        <v>26.955337971158379</v>
      </c>
      <c r="BQ78" s="19">
        <v>74</v>
      </c>
      <c r="BR78" s="19">
        <f t="shared" si="115"/>
        <v>0.31576189619709161</v>
      </c>
      <c r="BS78" s="19">
        <f t="shared" si="116"/>
        <v>0.32090890671008965</v>
      </c>
      <c r="BT78" s="19">
        <f t="shared" si="117"/>
        <v>0.32648541190865649</v>
      </c>
      <c r="BU78" s="19">
        <f t="shared" si="118"/>
        <v>0.33255523215878013</v>
      </c>
      <c r="BV78" s="19">
        <f t="shared" si="119"/>
        <v>0.33910675942316754</v>
      </c>
      <c r="BY78" s="9">
        <v>31</v>
      </c>
      <c r="CN78" s="5">
        <v>75</v>
      </c>
      <c r="CO78" s="5">
        <f>求节点(J$5:J$13,$H$20:H$28,$CN78)</f>
        <v>110.24944918600971</v>
      </c>
      <c r="CP78" s="5">
        <f>求节点(K$5:K$13,$H$20:I$28,$CN78)</f>
        <v>115.38439336176589</v>
      </c>
      <c r="CQ78" s="5">
        <f>求节点(L$5:L$13,$H$20:J$28,$CN78)</f>
        <v>120.94577896352666</v>
      </c>
      <c r="CR78" s="5">
        <f>求节点(M$5:M$13,$H$20:K$28,$CN78)</f>
        <v>127.00019083360348</v>
      </c>
      <c r="CS78" s="5">
        <f>求节点(N$5:N$13,$H$20:L$28,$CN78)</f>
        <v>133.54199762176842</v>
      </c>
      <c r="CT78" s="5">
        <f>求节点(J$5:J$13,$I$20:I$28,$CN78)</f>
        <v>0</v>
      </c>
      <c r="CU78" s="5">
        <f>求节点(K$5:K$13,$I$20:J$28,$CN78)</f>
        <v>0</v>
      </c>
      <c r="CV78" s="5">
        <f>求节点(L$5:L$13,$I$20:K$28,$CN78)</f>
        <v>0</v>
      </c>
      <c r="CW78" s="5">
        <f>求节点(M$5:M$13,$I$20:L$28,$CN78)</f>
        <v>0</v>
      </c>
      <c r="CX78" s="5">
        <f>求节点(N$5:N$13,$I$20:M$28,$CN78)</f>
        <v>0</v>
      </c>
      <c r="CY78" s="5">
        <f t="shared" si="80"/>
        <v>0.50588728315882436</v>
      </c>
      <c r="CZ78" s="5">
        <f t="shared" si="81"/>
        <v>0.50268419907258277</v>
      </c>
      <c r="DA78" s="5">
        <f t="shared" si="82"/>
        <v>0.49921510863873586</v>
      </c>
      <c r="DB78" s="5">
        <f t="shared" si="83"/>
        <v>0.49543847745272301</v>
      </c>
      <c r="DC78" s="5">
        <f t="shared" si="84"/>
        <v>0.49135781824762986</v>
      </c>
    </row>
    <row r="79" spans="4:107" x14ac:dyDescent="0.15">
      <c r="D79" s="19" t="s">
        <v>329</v>
      </c>
      <c r="E79" s="5">
        <v>20</v>
      </c>
      <c r="F79" s="5">
        <v>280</v>
      </c>
      <c r="G79" s="5">
        <v>480</v>
      </c>
      <c r="H79" s="5">
        <f t="shared" si="121"/>
        <v>780</v>
      </c>
      <c r="I79" s="5">
        <f t="shared" si="120"/>
        <v>0.41025641025641024</v>
      </c>
      <c r="J79" s="5">
        <f t="shared" si="122"/>
        <v>1.7142857142857142</v>
      </c>
      <c r="K79" s="5">
        <f t="shared" si="124"/>
        <v>160</v>
      </c>
      <c r="L79" s="5">
        <f t="shared" si="123"/>
        <v>320</v>
      </c>
      <c r="S79" s="19">
        <v>75</v>
      </c>
      <c r="T79" s="19">
        <f t="shared" si="85"/>
        <v>372.14966951160585</v>
      </c>
      <c r="U79" s="19">
        <f t="shared" si="86"/>
        <v>375.23063601705951</v>
      </c>
      <c r="V79" s="19">
        <f t="shared" si="87"/>
        <v>378.56746737811602</v>
      </c>
      <c r="W79" s="19">
        <f t="shared" si="88"/>
        <v>382.2001145001621</v>
      </c>
      <c r="X79" s="19">
        <f t="shared" si="89"/>
        <v>386.12519857306103</v>
      </c>
      <c r="Z79" s="19">
        <v>75</v>
      </c>
      <c r="AA79" s="19">
        <f t="shared" si="90"/>
        <v>372.14966951160585</v>
      </c>
      <c r="AB79" s="19">
        <f t="shared" si="91"/>
        <v>375.23063601705951</v>
      </c>
      <c r="AC79" s="19">
        <f t="shared" si="92"/>
        <v>378.56746737811602</v>
      </c>
      <c r="AD79" s="19">
        <f t="shared" si="93"/>
        <v>382.2001145001621</v>
      </c>
      <c r="AE79" s="19">
        <f t="shared" si="94"/>
        <v>386.12519857306103</v>
      </c>
      <c r="AI79" s="19">
        <v>75</v>
      </c>
      <c r="AJ79" s="19">
        <f t="shared" si="95"/>
        <v>1</v>
      </c>
      <c r="AK79" s="19">
        <f t="shared" si="96"/>
        <v>1.0082788371396298</v>
      </c>
      <c r="AL79" s="19">
        <f t="shared" si="97"/>
        <v>1.0172452064109923</v>
      </c>
      <c r="AM79" s="19">
        <f t="shared" si="98"/>
        <v>1.0270064595294308</v>
      </c>
      <c r="AN79" s="19">
        <f t="shared" si="99"/>
        <v>1.0375535173248873</v>
      </c>
      <c r="AP79" s="19">
        <v>75</v>
      </c>
      <c r="AQ79" s="19">
        <f t="shared" si="100"/>
        <v>1</v>
      </c>
      <c r="AR79" s="19">
        <f t="shared" si="101"/>
        <v>1.0082788371396298</v>
      </c>
      <c r="AS79" s="19">
        <f t="shared" si="102"/>
        <v>1.0172452064109923</v>
      </c>
      <c r="AT79" s="19">
        <f t="shared" si="103"/>
        <v>1.0270064595294308</v>
      </c>
      <c r="AU79" s="19">
        <f t="shared" si="104"/>
        <v>1.0375535173248873</v>
      </c>
      <c r="AY79" s="19">
        <v>75</v>
      </c>
      <c r="AZ79" s="19">
        <f t="shared" si="105"/>
        <v>900.62362296502431</v>
      </c>
      <c r="BA79" s="19">
        <f t="shared" si="106"/>
        <v>913.46098340441472</v>
      </c>
      <c r="BB79" s="19">
        <f t="shared" si="107"/>
        <v>927.36444740881666</v>
      </c>
      <c r="BC79" s="19">
        <f t="shared" si="108"/>
        <v>942.50047708400871</v>
      </c>
      <c r="BD79" s="19">
        <f t="shared" si="109"/>
        <v>958.85499405442101</v>
      </c>
      <c r="BH79" s="19">
        <v>75</v>
      </c>
      <c r="BI79" s="19">
        <f t="shared" si="110"/>
        <v>26.012472459300486</v>
      </c>
      <c r="BJ79" s="19">
        <f t="shared" si="111"/>
        <v>26.269219668088294</v>
      </c>
      <c r="BK79" s="19">
        <f t="shared" si="112"/>
        <v>26.547288948176334</v>
      </c>
      <c r="BL79" s="19">
        <f t="shared" si="113"/>
        <v>26.850009541680173</v>
      </c>
      <c r="BM79" s="19">
        <f t="shared" si="114"/>
        <v>27.17709988108842</v>
      </c>
      <c r="BQ79" s="19">
        <v>75</v>
      </c>
      <c r="BR79" s="19">
        <f t="shared" si="115"/>
        <v>0.32024944918600973</v>
      </c>
      <c r="BS79" s="19">
        <f t="shared" si="116"/>
        <v>0.32538439336176589</v>
      </c>
      <c r="BT79" s="19">
        <f t="shared" si="117"/>
        <v>0.33094577896352667</v>
      </c>
      <c r="BU79" s="19">
        <f t="shared" si="118"/>
        <v>0.3370001908336035</v>
      </c>
      <c r="BV79" s="19">
        <f t="shared" si="119"/>
        <v>0.3435419976217684</v>
      </c>
      <c r="BY79" s="9">
        <v>32</v>
      </c>
      <c r="CN79" s="5">
        <v>76</v>
      </c>
      <c r="CO79" s="5">
        <f>求节点(J$5:J$13,$H$20:H$28,$CN79)</f>
        <v>114.7370021749278</v>
      </c>
      <c r="CP79" s="5">
        <f>求节点(K$5:K$13,$H$20:I$28,$CN79)</f>
        <v>119.85988001344211</v>
      </c>
      <c r="CQ79" s="5">
        <f>求节点(L$5:L$13,$H$20:J$28,$CN79)</f>
        <v>125.40614601839681</v>
      </c>
      <c r="CR79" s="5">
        <f>求节点(M$5:M$13,$H$20:K$28,$CN79)</f>
        <v>131.44514950842685</v>
      </c>
      <c r="CS79" s="5">
        <f>求节点(N$5:N$13,$H$20:L$28,$CN79)</f>
        <v>137.97723582036929</v>
      </c>
      <c r="CT79" s="5">
        <f>求节点(J$5:J$13,$I$20:I$28,$CN79)</f>
        <v>0</v>
      </c>
      <c r="CU79" s="5">
        <f>求节点(K$5:K$13,$I$20:J$28,$CN79)</f>
        <v>0</v>
      </c>
      <c r="CV79" s="5">
        <f>求节点(L$5:L$13,$I$20:K$28,$CN79)</f>
        <v>0</v>
      </c>
      <c r="CW79" s="5">
        <f>求节点(M$5:M$13,$I$20:L$28,$CN79)</f>
        <v>0</v>
      </c>
      <c r="CX79" s="5">
        <f>求节点(N$5:N$13,$I$20:M$28,$CN79)</f>
        <v>0</v>
      </c>
      <c r="CY79" s="5">
        <f t="shared" si="80"/>
        <v>0.50308802983240375</v>
      </c>
      <c r="CZ79" s="5">
        <f t="shared" si="81"/>
        <v>0.49989247250623497</v>
      </c>
      <c r="DA79" s="5">
        <f t="shared" si="82"/>
        <v>0.49643281339983047</v>
      </c>
      <c r="DB79" s="5">
        <f t="shared" si="83"/>
        <v>0.49266579367895402</v>
      </c>
      <c r="DC79" s="5">
        <f t="shared" si="84"/>
        <v>0.4885911979288145</v>
      </c>
    </row>
    <row r="80" spans="4:107" x14ac:dyDescent="0.15">
      <c r="D80" s="19" t="s">
        <v>330</v>
      </c>
      <c r="E80" s="5">
        <v>20</v>
      </c>
      <c r="F80" s="5">
        <v>410</v>
      </c>
      <c r="G80" s="5">
        <v>680</v>
      </c>
      <c r="H80" s="5">
        <f t="shared" si="121"/>
        <v>1110</v>
      </c>
      <c r="I80" s="5">
        <f t="shared" si="120"/>
        <v>0.4069069069069069</v>
      </c>
      <c r="J80" s="5">
        <f t="shared" si="122"/>
        <v>1.6585365853658536</v>
      </c>
      <c r="K80" s="5">
        <f t="shared" si="124"/>
        <v>200</v>
      </c>
      <c r="L80" s="5">
        <f t="shared" si="123"/>
        <v>451.66666666666663</v>
      </c>
      <c r="S80" s="19">
        <v>76</v>
      </c>
      <c r="T80" s="19">
        <f t="shared" si="85"/>
        <v>374.84220130495669</v>
      </c>
      <c r="U80" s="19">
        <f t="shared" si="86"/>
        <v>377.91592800806524</v>
      </c>
      <c r="V80" s="19">
        <f t="shared" si="87"/>
        <v>381.24368761103807</v>
      </c>
      <c r="W80" s="19">
        <f t="shared" si="88"/>
        <v>384.86708970505612</v>
      </c>
      <c r="X80" s="19">
        <f t="shared" si="89"/>
        <v>388.7863414922216</v>
      </c>
      <c r="Z80" s="19">
        <v>76</v>
      </c>
      <c r="AA80" s="19">
        <f t="shared" si="90"/>
        <v>374.84220130495669</v>
      </c>
      <c r="AB80" s="19">
        <f t="shared" si="91"/>
        <v>377.91592800806524</v>
      </c>
      <c r="AC80" s="19">
        <f t="shared" si="92"/>
        <v>381.24368761103807</v>
      </c>
      <c r="AD80" s="19">
        <f t="shared" si="93"/>
        <v>384.86708970505612</v>
      </c>
      <c r="AE80" s="19">
        <f t="shared" si="94"/>
        <v>388.7863414922216</v>
      </c>
      <c r="AI80" s="19">
        <v>76</v>
      </c>
      <c r="AJ80" s="19">
        <f t="shared" si="95"/>
        <v>1</v>
      </c>
      <c r="AK80" s="19">
        <f t="shared" si="96"/>
        <v>1.008200055096272</v>
      </c>
      <c r="AL80" s="19">
        <f t="shared" si="97"/>
        <v>1.0170778164352774</v>
      </c>
      <c r="AM80" s="19">
        <f t="shared" si="98"/>
        <v>1.0267442896376109</v>
      </c>
      <c r="AN80" s="19">
        <f t="shared" si="99"/>
        <v>1.0372000274748161</v>
      </c>
      <c r="AP80" s="19">
        <v>76</v>
      </c>
      <c r="AQ80" s="19">
        <f t="shared" si="100"/>
        <v>1</v>
      </c>
      <c r="AR80" s="19">
        <f t="shared" si="101"/>
        <v>1.008200055096272</v>
      </c>
      <c r="AS80" s="19">
        <f t="shared" si="102"/>
        <v>1.0170778164352774</v>
      </c>
      <c r="AT80" s="19">
        <f t="shared" si="103"/>
        <v>1.0267442896376109</v>
      </c>
      <c r="AU80" s="19">
        <f t="shared" si="104"/>
        <v>1.0372000274748161</v>
      </c>
      <c r="AY80" s="19">
        <v>76</v>
      </c>
      <c r="AZ80" s="19">
        <f t="shared" si="105"/>
        <v>911.84250543731946</v>
      </c>
      <c r="BA80" s="19">
        <f t="shared" si="106"/>
        <v>924.64970003360531</v>
      </c>
      <c r="BB80" s="19">
        <f t="shared" si="107"/>
        <v>938.51536504599198</v>
      </c>
      <c r="BC80" s="19">
        <f t="shared" si="108"/>
        <v>953.61287377106714</v>
      </c>
      <c r="BD80" s="19">
        <f t="shared" si="109"/>
        <v>969.94308955092322</v>
      </c>
      <c r="BH80" s="19">
        <v>76</v>
      </c>
      <c r="BI80" s="19">
        <f t="shared" si="110"/>
        <v>26.236850108746388</v>
      </c>
      <c r="BJ80" s="19">
        <f t="shared" si="111"/>
        <v>26.492994000672105</v>
      </c>
      <c r="BK80" s="19">
        <f t="shared" si="112"/>
        <v>26.770307300919839</v>
      </c>
      <c r="BL80" s="19">
        <f t="shared" si="113"/>
        <v>27.072257475421342</v>
      </c>
      <c r="BM80" s="19">
        <f t="shared" si="114"/>
        <v>27.398861791018465</v>
      </c>
      <c r="BQ80" s="19">
        <v>76</v>
      </c>
      <c r="BR80" s="19">
        <f t="shared" si="115"/>
        <v>0.32473700217492779</v>
      </c>
      <c r="BS80" s="19">
        <f t="shared" si="116"/>
        <v>0.32985988001344213</v>
      </c>
      <c r="BT80" s="19">
        <f t="shared" si="117"/>
        <v>0.3354061460183968</v>
      </c>
      <c r="BU80" s="19">
        <f t="shared" si="118"/>
        <v>0.34144514950842686</v>
      </c>
      <c r="BV80" s="19">
        <f t="shared" si="119"/>
        <v>0.34797723582036927</v>
      </c>
      <c r="BY80" s="9">
        <v>33</v>
      </c>
      <c r="CN80" s="5">
        <v>77</v>
      </c>
      <c r="CO80" s="5">
        <f>求节点(J$5:J$13,$H$20:H$28,$CN80)</f>
        <v>119.22455516384588</v>
      </c>
      <c r="CP80" s="5">
        <f>求节点(K$5:K$13,$H$20:I$28,$CN80)</f>
        <v>124.33536666511833</v>
      </c>
      <c r="CQ80" s="5">
        <f>求节点(L$5:L$13,$H$20:J$28,$CN80)</f>
        <v>129.86651307326696</v>
      </c>
      <c r="CR80" s="5">
        <f>求节点(M$5:M$13,$H$20:K$28,$CN80)</f>
        <v>135.89010818325022</v>
      </c>
      <c r="CS80" s="5">
        <f>求节点(N$5:N$13,$H$20:L$28,$CN80)</f>
        <v>142.41247401897016</v>
      </c>
      <c r="CT80" s="5">
        <f>求节点(J$5:J$13,$I$20:I$28,$CN80)</f>
        <v>0</v>
      </c>
      <c r="CU80" s="5">
        <f>求节点(K$5:K$13,$I$20:J$28,$CN80)</f>
        <v>0</v>
      </c>
      <c r="CV80" s="5">
        <f>求节点(L$5:L$13,$I$20:K$28,$CN80)</f>
        <v>0</v>
      </c>
      <c r="CW80" s="5">
        <f>求节点(M$5:M$13,$I$20:L$28,$CN80)</f>
        <v>0</v>
      </c>
      <c r="CX80" s="5">
        <f>求节点(N$5:N$13,$I$20:M$28,$CN80)</f>
        <v>0</v>
      </c>
      <c r="CY80" s="5">
        <f t="shared" si="80"/>
        <v>0.50028877650598313</v>
      </c>
      <c r="CZ80" s="5">
        <f t="shared" si="81"/>
        <v>0.49710074593988723</v>
      </c>
      <c r="DA80" s="5">
        <f t="shared" si="82"/>
        <v>0.49365051816092514</v>
      </c>
      <c r="DB80" s="5">
        <f t="shared" si="83"/>
        <v>0.48989310990518509</v>
      </c>
      <c r="DC80" s="5">
        <f t="shared" si="84"/>
        <v>0.48582457760999914</v>
      </c>
    </row>
    <row r="81" spans="10:107" x14ac:dyDescent="0.15">
      <c r="S81" s="19">
        <v>77</v>
      </c>
      <c r="T81" s="19">
        <f t="shared" si="85"/>
        <v>377.53473309830753</v>
      </c>
      <c r="U81" s="19">
        <f t="shared" si="86"/>
        <v>380.60121999907096</v>
      </c>
      <c r="V81" s="19">
        <f t="shared" si="87"/>
        <v>383.91990784396017</v>
      </c>
      <c r="W81" s="19">
        <f t="shared" si="88"/>
        <v>387.53406490995013</v>
      </c>
      <c r="X81" s="19">
        <f t="shared" si="89"/>
        <v>391.44748441138211</v>
      </c>
      <c r="Z81" s="19">
        <v>77</v>
      </c>
      <c r="AA81" s="19">
        <f t="shared" si="90"/>
        <v>377.53473309830753</v>
      </c>
      <c r="AB81" s="19">
        <f t="shared" si="91"/>
        <v>380.60121999907096</v>
      </c>
      <c r="AC81" s="19">
        <f t="shared" si="92"/>
        <v>383.91990784396017</v>
      </c>
      <c r="AD81" s="19">
        <f t="shared" si="93"/>
        <v>387.53406490995013</v>
      </c>
      <c r="AE81" s="19">
        <f t="shared" si="94"/>
        <v>391.44748441138211</v>
      </c>
      <c r="AI81" s="19">
        <v>77</v>
      </c>
      <c r="AJ81" s="19">
        <f t="shared" si="95"/>
        <v>1</v>
      </c>
      <c r="AK81" s="19">
        <f t="shared" si="96"/>
        <v>1.0081223967808146</v>
      </c>
      <c r="AL81" s="19">
        <f t="shared" si="97"/>
        <v>1.0169128140694541</v>
      </c>
      <c r="AM81" s="19">
        <f t="shared" si="98"/>
        <v>1.0264858592733475</v>
      </c>
      <c r="AN81" s="19">
        <f t="shared" si="99"/>
        <v>1.0368515797179694</v>
      </c>
      <c r="AP81" s="19">
        <v>77</v>
      </c>
      <c r="AQ81" s="19">
        <f t="shared" si="100"/>
        <v>1</v>
      </c>
      <c r="AR81" s="19">
        <f t="shared" si="101"/>
        <v>1.0081223967808146</v>
      </c>
      <c r="AS81" s="19">
        <f t="shared" si="102"/>
        <v>1.0169128140694541</v>
      </c>
      <c r="AT81" s="19">
        <f t="shared" si="103"/>
        <v>1.0264858592733475</v>
      </c>
      <c r="AU81" s="19">
        <f t="shared" si="104"/>
        <v>1.0368515797179694</v>
      </c>
      <c r="AY81" s="19">
        <v>77</v>
      </c>
      <c r="AZ81" s="19">
        <f t="shared" si="105"/>
        <v>923.06138790961472</v>
      </c>
      <c r="BA81" s="19">
        <f t="shared" si="106"/>
        <v>935.83841666279579</v>
      </c>
      <c r="BB81" s="19">
        <f t="shared" si="107"/>
        <v>949.66628268316742</v>
      </c>
      <c r="BC81" s="19">
        <f t="shared" si="108"/>
        <v>964.72527045812558</v>
      </c>
      <c r="BD81" s="19">
        <f t="shared" si="109"/>
        <v>981.03118504742542</v>
      </c>
      <c r="BH81" s="19">
        <v>77</v>
      </c>
      <c r="BI81" s="19">
        <f t="shared" si="110"/>
        <v>26.461227758192294</v>
      </c>
      <c r="BJ81" s="19">
        <f t="shared" si="111"/>
        <v>26.716768333255917</v>
      </c>
      <c r="BK81" s="19">
        <f t="shared" si="112"/>
        <v>26.993325653663348</v>
      </c>
      <c r="BL81" s="19">
        <f t="shared" si="113"/>
        <v>27.294505409162511</v>
      </c>
      <c r="BM81" s="19">
        <f t="shared" si="114"/>
        <v>27.620623700948506</v>
      </c>
      <c r="BQ81" s="19">
        <v>77</v>
      </c>
      <c r="BR81" s="19">
        <f t="shared" si="115"/>
        <v>0.32922455516384586</v>
      </c>
      <c r="BS81" s="19">
        <f t="shared" si="116"/>
        <v>0.33433536666511832</v>
      </c>
      <c r="BT81" s="19">
        <f t="shared" si="117"/>
        <v>0.33986651307326698</v>
      </c>
      <c r="BU81" s="19">
        <f t="shared" si="118"/>
        <v>0.34589010818325022</v>
      </c>
      <c r="BV81" s="19">
        <f t="shared" si="119"/>
        <v>0.35241247401897013</v>
      </c>
      <c r="BY81" s="9">
        <v>34</v>
      </c>
      <c r="CN81" s="5">
        <v>78</v>
      </c>
      <c r="CO81" s="5">
        <f>求节点(J$5:J$13,$H$20:H$28,$CN81)</f>
        <v>123.71210815276396</v>
      </c>
      <c r="CP81" s="5">
        <f>求节点(K$5:K$13,$H$20:I$28,$CN81)</f>
        <v>128.81085331679452</v>
      </c>
      <c r="CQ81" s="5">
        <f>求节点(L$5:L$13,$H$20:J$28,$CN81)</f>
        <v>134.32688012813713</v>
      </c>
      <c r="CR81" s="5">
        <f>求节点(M$5:M$13,$H$20:K$28,$CN81)</f>
        <v>140.33506685807362</v>
      </c>
      <c r="CS81" s="5">
        <f>求节点(N$5:N$13,$H$20:L$28,$CN81)</f>
        <v>146.84771221757103</v>
      </c>
      <c r="CT81" s="5">
        <f>求节点(J$5:J$13,$I$20:I$28,$CN81)</f>
        <v>0</v>
      </c>
      <c r="CU81" s="5">
        <f>求节点(K$5:K$13,$I$20:J$28,$CN81)</f>
        <v>0</v>
      </c>
      <c r="CV81" s="5">
        <f>求节点(L$5:L$13,$I$20:K$28,$CN81)</f>
        <v>0</v>
      </c>
      <c r="CW81" s="5">
        <f>求节点(M$5:M$13,$I$20:L$28,$CN81)</f>
        <v>0</v>
      </c>
      <c r="CX81" s="5">
        <f>求节点(N$5:N$13,$I$20:M$28,$CN81)</f>
        <v>0</v>
      </c>
      <c r="CY81" s="5">
        <f t="shared" si="80"/>
        <v>0.49748952317956252</v>
      </c>
      <c r="CZ81" s="5">
        <f t="shared" si="81"/>
        <v>0.49430901937353949</v>
      </c>
      <c r="DA81" s="5">
        <f t="shared" si="82"/>
        <v>0.49086822292201976</v>
      </c>
      <c r="DB81" s="5">
        <f t="shared" si="83"/>
        <v>0.4871204261314161</v>
      </c>
      <c r="DC81" s="5">
        <f t="shared" si="84"/>
        <v>0.48305795729118378</v>
      </c>
    </row>
    <row r="82" spans="10:107" x14ac:dyDescent="0.15">
      <c r="S82" s="19">
        <v>78</v>
      </c>
      <c r="T82" s="19">
        <f t="shared" si="85"/>
        <v>380.22726489165836</v>
      </c>
      <c r="U82" s="19">
        <f t="shared" si="86"/>
        <v>383.28651199007675</v>
      </c>
      <c r="V82" s="19">
        <f t="shared" si="87"/>
        <v>386.59612807688228</v>
      </c>
      <c r="W82" s="19">
        <f t="shared" si="88"/>
        <v>390.20104011484415</v>
      </c>
      <c r="X82" s="19">
        <f t="shared" si="89"/>
        <v>394.10862733054262</v>
      </c>
      <c r="Z82" s="19">
        <v>78</v>
      </c>
      <c r="AA82" s="19">
        <f t="shared" si="90"/>
        <v>380.22726489165836</v>
      </c>
      <c r="AB82" s="19">
        <f t="shared" si="91"/>
        <v>383.28651199007675</v>
      </c>
      <c r="AC82" s="19">
        <f t="shared" si="92"/>
        <v>386.59612807688228</v>
      </c>
      <c r="AD82" s="19">
        <f t="shared" si="93"/>
        <v>390.20104011484415</v>
      </c>
      <c r="AE82" s="19">
        <f t="shared" si="94"/>
        <v>394.10862733054262</v>
      </c>
      <c r="AI82" s="19">
        <v>78</v>
      </c>
      <c r="AJ82" s="19">
        <f t="shared" si="95"/>
        <v>1</v>
      </c>
      <c r="AK82" s="19">
        <f t="shared" si="96"/>
        <v>1.0080458383206425</v>
      </c>
      <c r="AL82" s="19">
        <f t="shared" si="97"/>
        <v>1.0167501485908399</v>
      </c>
      <c r="AM82" s="19">
        <f t="shared" si="98"/>
        <v>1.0262310889936515</v>
      </c>
      <c r="AN82" s="19">
        <f t="shared" si="99"/>
        <v>1.036508066939491</v>
      </c>
      <c r="AP82" s="19">
        <v>78</v>
      </c>
      <c r="AQ82" s="19">
        <f t="shared" si="100"/>
        <v>1</v>
      </c>
      <c r="AR82" s="19">
        <f t="shared" si="101"/>
        <v>1.0080458383206425</v>
      </c>
      <c r="AS82" s="19">
        <f t="shared" si="102"/>
        <v>1.0167501485908399</v>
      </c>
      <c r="AT82" s="19">
        <f t="shared" si="103"/>
        <v>1.0262310889936515</v>
      </c>
      <c r="AU82" s="19">
        <f t="shared" si="104"/>
        <v>1.036508066939491</v>
      </c>
      <c r="AY82" s="19">
        <v>78</v>
      </c>
      <c r="AZ82" s="19">
        <f t="shared" si="105"/>
        <v>934.28027038190987</v>
      </c>
      <c r="BA82" s="19">
        <f t="shared" si="106"/>
        <v>947.02713329198639</v>
      </c>
      <c r="BB82" s="19">
        <f t="shared" si="107"/>
        <v>960.81720032034275</v>
      </c>
      <c r="BC82" s="19">
        <f t="shared" si="108"/>
        <v>975.83766714518401</v>
      </c>
      <c r="BD82" s="19">
        <f t="shared" si="109"/>
        <v>992.11928054392752</v>
      </c>
      <c r="BH82" s="19">
        <v>78</v>
      </c>
      <c r="BI82" s="19">
        <f t="shared" si="110"/>
        <v>26.685605407638199</v>
      </c>
      <c r="BJ82" s="19">
        <f t="shared" si="111"/>
        <v>26.940542665839725</v>
      </c>
      <c r="BK82" s="19">
        <f t="shared" si="112"/>
        <v>27.216344006406857</v>
      </c>
      <c r="BL82" s="19">
        <f t="shared" si="113"/>
        <v>27.51675334290368</v>
      </c>
      <c r="BM82" s="19">
        <f t="shared" si="114"/>
        <v>27.842385610878551</v>
      </c>
      <c r="BQ82" s="19">
        <v>78</v>
      </c>
      <c r="BR82" s="19">
        <f t="shared" si="115"/>
        <v>0.33371210815276398</v>
      </c>
      <c r="BS82" s="19">
        <f t="shared" si="116"/>
        <v>0.33881085331679456</v>
      </c>
      <c r="BT82" s="19">
        <f t="shared" si="117"/>
        <v>0.34432688012813711</v>
      </c>
      <c r="BU82" s="19">
        <f t="shared" si="118"/>
        <v>0.35033506685807364</v>
      </c>
      <c r="BV82" s="19">
        <f t="shared" si="119"/>
        <v>0.356847712217571</v>
      </c>
      <c r="BY82" s="9">
        <v>35</v>
      </c>
      <c r="CN82" s="5">
        <v>79</v>
      </c>
      <c r="CO82" s="5">
        <f>求节点(J$5:J$13,$H$20:H$28,$CN82)</f>
        <v>128.19966114168204</v>
      </c>
      <c r="CP82" s="5">
        <f>求节点(K$5:K$13,$H$20:I$28,$CN82)</f>
        <v>133.28633996847077</v>
      </c>
      <c r="CQ82" s="5">
        <f>求节点(L$5:L$13,$H$20:J$28,$CN82)</f>
        <v>138.78724718300728</v>
      </c>
      <c r="CR82" s="5">
        <f>求节点(M$5:M$13,$H$20:K$28,$CN82)</f>
        <v>144.78002553289699</v>
      </c>
      <c r="CS82" s="5">
        <f>求节点(N$5:N$13,$H$20:L$28,$CN82)</f>
        <v>151.28295041617187</v>
      </c>
      <c r="CT82" s="5">
        <f>求节点(J$5:J$13,$I$20:I$28,$CN82)</f>
        <v>0</v>
      </c>
      <c r="CU82" s="5">
        <f>求节点(K$5:K$13,$I$20:J$28,$CN82)</f>
        <v>0</v>
      </c>
      <c r="CV82" s="5">
        <f>求节点(L$5:L$13,$I$20:K$28,$CN82)</f>
        <v>0</v>
      </c>
      <c r="CW82" s="5">
        <f>求节点(M$5:M$13,$I$20:L$28,$CN82)</f>
        <v>0</v>
      </c>
      <c r="CX82" s="5">
        <f>求节点(N$5:N$13,$I$20:M$28,$CN82)</f>
        <v>0</v>
      </c>
      <c r="CY82" s="5">
        <f t="shared" si="80"/>
        <v>0.49469026985314185</v>
      </c>
      <c r="CZ82" s="5">
        <f t="shared" si="81"/>
        <v>0.49151729280719175</v>
      </c>
      <c r="DA82" s="5">
        <f t="shared" si="82"/>
        <v>0.48808592768311443</v>
      </c>
      <c r="DB82" s="5">
        <f t="shared" si="83"/>
        <v>0.4843477423576471</v>
      </c>
      <c r="DC82" s="5">
        <f t="shared" si="84"/>
        <v>0.48029133697236842</v>
      </c>
    </row>
    <row r="83" spans="10:107" x14ac:dyDescent="0.15">
      <c r="S83" s="19">
        <v>79</v>
      </c>
      <c r="T83" s="19">
        <f t="shared" si="85"/>
        <v>382.9197966850092</v>
      </c>
      <c r="U83" s="19">
        <f t="shared" si="86"/>
        <v>385.97180398108247</v>
      </c>
      <c r="V83" s="19">
        <f t="shared" si="87"/>
        <v>389.27234830980439</v>
      </c>
      <c r="W83" s="19">
        <f t="shared" si="88"/>
        <v>392.86801531973822</v>
      </c>
      <c r="X83" s="19">
        <f t="shared" si="89"/>
        <v>396.76977024970313</v>
      </c>
      <c r="Z83" s="19">
        <v>79</v>
      </c>
      <c r="AA83" s="19">
        <f t="shared" si="90"/>
        <v>382.9197966850092</v>
      </c>
      <c r="AB83" s="19">
        <f t="shared" si="91"/>
        <v>385.97180398108247</v>
      </c>
      <c r="AC83" s="19">
        <f t="shared" si="92"/>
        <v>389.27234830980439</v>
      </c>
      <c r="AD83" s="19">
        <f t="shared" si="93"/>
        <v>392.86801531973822</v>
      </c>
      <c r="AE83" s="19">
        <f t="shared" si="94"/>
        <v>396.76977024970313</v>
      </c>
      <c r="AI83" s="19">
        <v>79</v>
      </c>
      <c r="AJ83" s="19">
        <f t="shared" si="95"/>
        <v>1</v>
      </c>
      <c r="AK83" s="19">
        <f t="shared" si="96"/>
        <v>1.0079703565145886</v>
      </c>
      <c r="AL83" s="19">
        <f t="shared" si="97"/>
        <v>1.0165897707033957</v>
      </c>
      <c r="AM83" s="19">
        <f t="shared" si="98"/>
        <v>1.0259799015899731</v>
      </c>
      <c r="AN83" s="19">
        <f t="shared" si="99"/>
        <v>1.0361693850372717</v>
      </c>
      <c r="AP83" s="19">
        <v>79</v>
      </c>
      <c r="AQ83" s="19">
        <f t="shared" si="100"/>
        <v>1</v>
      </c>
      <c r="AR83" s="19">
        <f t="shared" si="101"/>
        <v>1.0079703565145886</v>
      </c>
      <c r="AS83" s="19">
        <f t="shared" si="102"/>
        <v>1.0165897707033957</v>
      </c>
      <c r="AT83" s="19">
        <f t="shared" si="103"/>
        <v>1.0259799015899731</v>
      </c>
      <c r="AU83" s="19">
        <f t="shared" si="104"/>
        <v>1.0361693850372717</v>
      </c>
      <c r="AY83" s="19">
        <v>79</v>
      </c>
      <c r="AZ83" s="19">
        <f t="shared" si="105"/>
        <v>945.49915285420514</v>
      </c>
      <c r="BA83" s="19">
        <f t="shared" si="106"/>
        <v>958.21584992117687</v>
      </c>
      <c r="BB83" s="19">
        <f t="shared" si="107"/>
        <v>971.96811795751819</v>
      </c>
      <c r="BC83" s="19">
        <f t="shared" si="108"/>
        <v>986.95006383224245</v>
      </c>
      <c r="BD83" s="19">
        <f t="shared" si="109"/>
        <v>1003.2073760404297</v>
      </c>
      <c r="BH83" s="19">
        <v>79</v>
      </c>
      <c r="BI83" s="19">
        <f t="shared" si="110"/>
        <v>26.909983057084101</v>
      </c>
      <c r="BJ83" s="19">
        <f t="shared" si="111"/>
        <v>27.164316998423537</v>
      </c>
      <c r="BK83" s="19">
        <f t="shared" si="112"/>
        <v>27.439362359150362</v>
      </c>
      <c r="BL83" s="19">
        <f t="shared" si="113"/>
        <v>27.739001276644849</v>
      </c>
      <c r="BM83" s="19">
        <f t="shared" si="114"/>
        <v>28.064147520808593</v>
      </c>
      <c r="BQ83" s="19">
        <v>79</v>
      </c>
      <c r="BR83" s="19">
        <f t="shared" si="115"/>
        <v>0.33819966114168204</v>
      </c>
      <c r="BS83" s="19">
        <f t="shared" si="116"/>
        <v>0.34328633996847074</v>
      </c>
      <c r="BT83" s="19">
        <f t="shared" si="117"/>
        <v>0.34878724718300724</v>
      </c>
      <c r="BU83" s="19">
        <f t="shared" si="118"/>
        <v>0.354780025532897</v>
      </c>
      <c r="BV83" s="19">
        <f t="shared" si="119"/>
        <v>0.36128295041617187</v>
      </c>
      <c r="BY83" s="9">
        <v>36</v>
      </c>
      <c r="CN83" s="5">
        <v>80</v>
      </c>
      <c r="CO83" s="5">
        <f>求节点(J$5:J$13,$H$20:H$28,$CN83)</f>
        <v>132.68721413060013</v>
      </c>
      <c r="CP83" s="5">
        <f>求节点(K$5:K$13,$H$20:I$28,$CN83)</f>
        <v>137.76182662014696</v>
      </c>
      <c r="CQ83" s="5">
        <f>求节点(L$5:L$13,$H$20:J$28,$CN83)</f>
        <v>143.24761423787743</v>
      </c>
      <c r="CR83" s="5">
        <f>求节点(M$5:M$13,$H$20:K$28,$CN83)</f>
        <v>149.22498420772035</v>
      </c>
      <c r="CS83" s="5">
        <f>求节点(N$5:N$13,$H$20:L$28,$CN83)</f>
        <v>155.71818861477274</v>
      </c>
      <c r="CT83" s="5">
        <f>求节点(J$5:J$13,$I$20:I$28,$CN83)</f>
        <v>0</v>
      </c>
      <c r="CU83" s="5">
        <f>求节点(K$5:K$13,$I$20:J$28,$CN83)</f>
        <v>0</v>
      </c>
      <c r="CV83" s="5">
        <f>求节点(L$5:L$13,$I$20:K$28,$CN83)</f>
        <v>0</v>
      </c>
      <c r="CW83" s="5">
        <f>求节点(M$5:M$13,$I$20:L$28,$CN83)</f>
        <v>0</v>
      </c>
      <c r="CX83" s="5">
        <f>求节点(N$5:N$13,$I$20:M$28,$CN83)</f>
        <v>0</v>
      </c>
      <c r="CY83" s="5">
        <f t="shared" si="80"/>
        <v>0.49189101652672118</v>
      </c>
      <c r="CZ83" s="5">
        <f t="shared" si="81"/>
        <v>0.48872556624084401</v>
      </c>
      <c r="DA83" s="5">
        <f t="shared" si="82"/>
        <v>0.48530363244420904</v>
      </c>
      <c r="DB83" s="5">
        <f t="shared" si="83"/>
        <v>0.48157505858387817</v>
      </c>
      <c r="DC83" s="5">
        <f t="shared" si="84"/>
        <v>0.47752471665355306</v>
      </c>
    </row>
    <row r="84" spans="10:107" x14ac:dyDescent="0.15">
      <c r="J84" s="67"/>
      <c r="K84" s="67"/>
      <c r="S84" s="19">
        <v>80</v>
      </c>
      <c r="T84" s="19">
        <f t="shared" si="85"/>
        <v>385.61232847836004</v>
      </c>
      <c r="U84" s="19">
        <f t="shared" si="86"/>
        <v>388.6570959720882</v>
      </c>
      <c r="V84" s="19">
        <f t="shared" si="87"/>
        <v>391.94856854272643</v>
      </c>
      <c r="W84" s="19">
        <f t="shared" si="88"/>
        <v>395.53499052463224</v>
      </c>
      <c r="X84" s="19">
        <f t="shared" si="89"/>
        <v>399.43091316886364</v>
      </c>
      <c r="Z84" s="19">
        <v>80</v>
      </c>
      <c r="AA84" s="19">
        <f t="shared" si="90"/>
        <v>385.61232847836004</v>
      </c>
      <c r="AB84" s="19">
        <f t="shared" si="91"/>
        <v>388.6570959720882</v>
      </c>
      <c r="AC84" s="19">
        <f t="shared" si="92"/>
        <v>391.94856854272643</v>
      </c>
      <c r="AD84" s="19">
        <f t="shared" si="93"/>
        <v>395.53499052463224</v>
      </c>
      <c r="AE84" s="19">
        <f t="shared" si="94"/>
        <v>399.43091316886364</v>
      </c>
      <c r="AI84" s="19">
        <v>80</v>
      </c>
      <c r="AJ84" s="19">
        <f t="shared" si="95"/>
        <v>1</v>
      </c>
      <c r="AK84" s="19">
        <f t="shared" si="96"/>
        <v>1.0078959288094935</v>
      </c>
      <c r="AL84" s="19">
        <f t="shared" si="97"/>
        <v>1.0164316324879172</v>
      </c>
      <c r="AM84" s="19">
        <f t="shared" si="98"/>
        <v>1.0257322220101919</v>
      </c>
      <c r="AN84" s="19">
        <f t="shared" si="99"/>
        <v>1.0358354328167676</v>
      </c>
      <c r="AP84" s="19">
        <v>80</v>
      </c>
      <c r="AQ84" s="19">
        <f t="shared" si="100"/>
        <v>1</v>
      </c>
      <c r="AR84" s="19">
        <f t="shared" si="101"/>
        <v>1.0078959288094935</v>
      </c>
      <c r="AS84" s="19">
        <f t="shared" si="102"/>
        <v>1.0164316324879172</v>
      </c>
      <c r="AT84" s="19">
        <f t="shared" si="103"/>
        <v>1.0257322220101919</v>
      </c>
      <c r="AU84" s="19">
        <f t="shared" si="104"/>
        <v>1.0358354328167676</v>
      </c>
      <c r="AY84" s="19">
        <v>80</v>
      </c>
      <c r="AZ84" s="19">
        <f t="shared" si="105"/>
        <v>956.71803532650029</v>
      </c>
      <c r="BA84" s="19">
        <f t="shared" si="106"/>
        <v>969.40456655036746</v>
      </c>
      <c r="BB84" s="19">
        <f t="shared" si="107"/>
        <v>983.11903559469351</v>
      </c>
      <c r="BC84" s="19">
        <f t="shared" si="108"/>
        <v>998.06246051930088</v>
      </c>
      <c r="BD84" s="19">
        <f t="shared" si="109"/>
        <v>1014.2954715369318</v>
      </c>
      <c r="BH84" s="19">
        <v>80</v>
      </c>
      <c r="BI84" s="19">
        <f t="shared" si="110"/>
        <v>27.134360706530007</v>
      </c>
      <c r="BJ84" s="19">
        <f t="shared" si="111"/>
        <v>27.388091331007349</v>
      </c>
      <c r="BK84" s="19">
        <f t="shared" si="112"/>
        <v>27.662380711893871</v>
      </c>
      <c r="BL84" s="19">
        <f t="shared" si="113"/>
        <v>27.961249210386018</v>
      </c>
      <c r="BM84" s="19">
        <f t="shared" si="114"/>
        <v>28.285909430738638</v>
      </c>
      <c r="BQ84" s="19">
        <v>80</v>
      </c>
      <c r="BR84" s="19">
        <f t="shared" si="115"/>
        <v>0.3426872141306001</v>
      </c>
      <c r="BS84" s="19">
        <f t="shared" si="116"/>
        <v>0.34776182662014699</v>
      </c>
      <c r="BT84" s="19">
        <f t="shared" si="117"/>
        <v>0.35324761423787743</v>
      </c>
      <c r="BU84" s="19">
        <f t="shared" si="118"/>
        <v>0.35922498420772037</v>
      </c>
      <c r="BV84" s="19">
        <f t="shared" si="119"/>
        <v>0.36571818861477279</v>
      </c>
      <c r="BY84" s="9">
        <v>37</v>
      </c>
      <c r="CN84" s="5">
        <v>81</v>
      </c>
      <c r="CO84" s="5">
        <f>求节点(J$5:J$13,$H$20:H$28,$CN84)</f>
        <v>137.17476711951821</v>
      </c>
      <c r="CP84" s="5">
        <f>求节点(K$5:K$13,$H$20:I$28,$CN84)</f>
        <v>142.23731327182318</v>
      </c>
      <c r="CQ84" s="5">
        <f>求节点(L$5:L$13,$H$20:J$28,$CN84)</f>
        <v>147.70798129274758</v>
      </c>
      <c r="CR84" s="5">
        <f>求节点(M$5:M$13,$H$20:K$28,$CN84)</f>
        <v>153.66994288254375</v>
      </c>
      <c r="CS84" s="5">
        <f>求节点(N$5:N$13,$H$20:L$28,$CN84)</f>
        <v>160.15342681337361</v>
      </c>
      <c r="CT84" s="5">
        <f>求节点(J$5:J$13,$I$20:I$28,$CN84)</f>
        <v>0</v>
      </c>
      <c r="CU84" s="5">
        <f>求节点(K$5:K$13,$I$20:J$28,$CN84)</f>
        <v>0</v>
      </c>
      <c r="CV84" s="5">
        <f>求节点(L$5:L$13,$I$20:K$28,$CN84)</f>
        <v>0</v>
      </c>
      <c r="CW84" s="5">
        <f>求节点(M$5:M$13,$I$20:L$28,$CN84)</f>
        <v>0</v>
      </c>
      <c r="CX84" s="5">
        <f>求节点(N$5:N$13,$I$20:M$28,$CN84)</f>
        <v>0</v>
      </c>
      <c r="CY84" s="5">
        <f t="shared" si="80"/>
        <v>0.48909176320030057</v>
      </c>
      <c r="CZ84" s="5">
        <f t="shared" si="81"/>
        <v>0.48593383967449627</v>
      </c>
      <c r="DA84" s="5">
        <f t="shared" si="82"/>
        <v>0.48252133720530366</v>
      </c>
      <c r="DB84" s="5">
        <f t="shared" si="83"/>
        <v>0.47880237481010918</v>
      </c>
      <c r="DC84" s="5">
        <f t="shared" si="84"/>
        <v>0.4747580963347377</v>
      </c>
    </row>
    <row r="85" spans="10:107" x14ac:dyDescent="0.15">
      <c r="S85" s="19">
        <v>81</v>
      </c>
      <c r="T85" s="19">
        <f t="shared" si="85"/>
        <v>388.30486027171094</v>
      </c>
      <c r="U85" s="19">
        <f t="shared" si="86"/>
        <v>391.34238796309393</v>
      </c>
      <c r="V85" s="19">
        <f t="shared" si="87"/>
        <v>394.62478877564854</v>
      </c>
      <c r="W85" s="19">
        <f t="shared" si="88"/>
        <v>398.20196572952625</v>
      </c>
      <c r="X85" s="19">
        <f t="shared" si="89"/>
        <v>402.09205608802415</v>
      </c>
      <c r="Z85" s="19">
        <v>81</v>
      </c>
      <c r="AA85" s="19">
        <f t="shared" si="90"/>
        <v>388.30486027171094</v>
      </c>
      <c r="AB85" s="19">
        <f t="shared" si="91"/>
        <v>391.34238796309393</v>
      </c>
      <c r="AC85" s="19">
        <f t="shared" si="92"/>
        <v>394.62478877564854</v>
      </c>
      <c r="AD85" s="19">
        <f t="shared" si="93"/>
        <v>398.20196572952625</v>
      </c>
      <c r="AE85" s="19">
        <f t="shared" si="94"/>
        <v>402.09205608802415</v>
      </c>
      <c r="AI85" s="19">
        <v>81</v>
      </c>
      <c r="AJ85" s="19">
        <f t="shared" si="95"/>
        <v>1</v>
      </c>
      <c r="AK85" s="19">
        <f t="shared" si="96"/>
        <v>1.0078225332777384</v>
      </c>
      <c r="AL85" s="19">
        <f t="shared" si="97"/>
        <v>1.0162756873543002</v>
      </c>
      <c r="AM85" s="19">
        <f t="shared" si="98"/>
        <v>1.0254879772838537</v>
      </c>
      <c r="AN85" s="19">
        <f t="shared" si="99"/>
        <v>1.0355061118901931</v>
      </c>
      <c r="AP85" s="19">
        <v>81</v>
      </c>
      <c r="AQ85" s="19">
        <f t="shared" si="100"/>
        <v>1</v>
      </c>
      <c r="AR85" s="19">
        <f t="shared" si="101"/>
        <v>1.0078225332777384</v>
      </c>
      <c r="AS85" s="19">
        <f t="shared" si="102"/>
        <v>1.0162756873543002</v>
      </c>
      <c r="AT85" s="19">
        <f t="shared" si="103"/>
        <v>1.0254879772838537</v>
      </c>
      <c r="AU85" s="19">
        <f t="shared" si="104"/>
        <v>1.0355061118901931</v>
      </c>
      <c r="AY85" s="19">
        <v>81</v>
      </c>
      <c r="AZ85" s="19">
        <f t="shared" si="105"/>
        <v>967.93691779879555</v>
      </c>
      <c r="BA85" s="19">
        <f t="shared" si="106"/>
        <v>980.59328317955794</v>
      </c>
      <c r="BB85" s="19">
        <f t="shared" si="107"/>
        <v>994.26995323186895</v>
      </c>
      <c r="BC85" s="19">
        <f t="shared" si="108"/>
        <v>1009.1748572063593</v>
      </c>
      <c r="BD85" s="19">
        <f t="shared" si="109"/>
        <v>1025.383567033434</v>
      </c>
      <c r="BH85" s="19">
        <v>81</v>
      </c>
      <c r="BI85" s="19">
        <f t="shared" si="110"/>
        <v>27.358738355975909</v>
      </c>
      <c r="BJ85" s="19">
        <f t="shared" si="111"/>
        <v>27.611865663591161</v>
      </c>
      <c r="BK85" s="19">
        <f t="shared" si="112"/>
        <v>27.885399064637379</v>
      </c>
      <c r="BL85" s="19">
        <f t="shared" si="113"/>
        <v>28.183497144127188</v>
      </c>
      <c r="BM85" s="19">
        <f t="shared" si="114"/>
        <v>28.507671340668679</v>
      </c>
      <c r="BQ85" s="19">
        <v>81</v>
      </c>
      <c r="BR85" s="19">
        <f t="shared" si="115"/>
        <v>0.34717476711951822</v>
      </c>
      <c r="BS85" s="19">
        <f t="shared" si="116"/>
        <v>0.35223731327182317</v>
      </c>
      <c r="BT85" s="19">
        <f t="shared" si="117"/>
        <v>0.35770798129274756</v>
      </c>
      <c r="BU85" s="19">
        <f t="shared" si="118"/>
        <v>0.36366994288254373</v>
      </c>
      <c r="BV85" s="19">
        <f t="shared" si="119"/>
        <v>0.3701534268133736</v>
      </c>
      <c r="BY85" s="9">
        <v>38</v>
      </c>
      <c r="CN85" s="5">
        <v>82</v>
      </c>
      <c r="CO85" s="5">
        <f>求节点(J$5:J$13,$H$20:H$28,$CN85)</f>
        <v>141.66232010843629</v>
      </c>
      <c r="CP85" s="5">
        <f>求节点(K$5:K$13,$H$20:I$28,$CN85)</f>
        <v>146.7127999234994</v>
      </c>
      <c r="CQ85" s="5">
        <f>求节点(L$5:L$13,$H$20:J$28,$CN85)</f>
        <v>152.16834834761772</v>
      </c>
      <c r="CR85" s="5">
        <f>求节点(M$5:M$13,$H$20:K$28,$CN85)</f>
        <v>158.11490155736712</v>
      </c>
      <c r="CS85" s="5">
        <f>求节点(N$5:N$13,$H$20:L$28,$CN85)</f>
        <v>164.58866501197448</v>
      </c>
      <c r="CT85" s="5">
        <f>求节点(J$5:J$13,$I$20:I$28,$CN85)</f>
        <v>0</v>
      </c>
      <c r="CU85" s="5">
        <f>求节点(K$5:K$13,$I$20:J$28,$CN85)</f>
        <v>0</v>
      </c>
      <c r="CV85" s="5">
        <f>求节点(L$5:L$13,$I$20:K$28,$CN85)</f>
        <v>0</v>
      </c>
      <c r="CW85" s="5">
        <f>求节点(M$5:M$13,$I$20:L$28,$CN85)</f>
        <v>0</v>
      </c>
      <c r="CX85" s="5">
        <f>求节点(N$5:N$13,$I$20:M$28,$CN85)</f>
        <v>0</v>
      </c>
      <c r="CY85" s="5">
        <f t="shared" si="80"/>
        <v>0.48629250987387995</v>
      </c>
      <c r="CZ85" s="5">
        <f t="shared" si="81"/>
        <v>0.48314211310814853</v>
      </c>
      <c r="DA85" s="5">
        <f t="shared" si="82"/>
        <v>0.47973904196639833</v>
      </c>
      <c r="DB85" s="5">
        <f t="shared" si="83"/>
        <v>0.47602969103634019</v>
      </c>
      <c r="DC85" s="5">
        <f t="shared" si="84"/>
        <v>0.47199147601592234</v>
      </c>
    </row>
    <row r="86" spans="10:107" x14ac:dyDescent="0.15">
      <c r="S86" s="19">
        <v>82</v>
      </c>
      <c r="T86" s="19">
        <f t="shared" si="85"/>
        <v>390.99739206506177</v>
      </c>
      <c r="U86" s="19">
        <f t="shared" si="86"/>
        <v>394.02767995409965</v>
      </c>
      <c r="V86" s="19">
        <f t="shared" si="87"/>
        <v>397.30100900857065</v>
      </c>
      <c r="W86" s="19">
        <f t="shared" si="88"/>
        <v>400.86894093442027</v>
      </c>
      <c r="X86" s="19">
        <f t="shared" si="89"/>
        <v>404.75319900718466</v>
      </c>
      <c r="Z86" s="19">
        <v>82</v>
      </c>
      <c r="AA86" s="19">
        <f t="shared" si="90"/>
        <v>390.99739206506177</v>
      </c>
      <c r="AB86" s="19">
        <f t="shared" si="91"/>
        <v>394.02767995409965</v>
      </c>
      <c r="AC86" s="19">
        <f t="shared" si="92"/>
        <v>397.30100900857065</v>
      </c>
      <c r="AD86" s="19">
        <f t="shared" si="93"/>
        <v>400.86894093442027</v>
      </c>
      <c r="AE86" s="19">
        <f t="shared" si="94"/>
        <v>404.75319900718466</v>
      </c>
      <c r="AI86" s="19">
        <v>82</v>
      </c>
      <c r="AJ86" s="19">
        <f t="shared" si="95"/>
        <v>1</v>
      </c>
      <c r="AK86" s="19">
        <f t="shared" si="96"/>
        <v>1.0077501485957063</v>
      </c>
      <c r="AL86" s="19">
        <f t="shared" si="97"/>
        <v>1.0161218899957776</v>
      </c>
      <c r="AM86" s="19">
        <f t="shared" si="98"/>
        <v>1.0252470964504947</v>
      </c>
      <c r="AN86" s="19">
        <f t="shared" si="99"/>
        <v>1.0351813265798815</v>
      </c>
      <c r="AP86" s="19">
        <v>82</v>
      </c>
      <c r="AQ86" s="19">
        <f t="shared" si="100"/>
        <v>1</v>
      </c>
      <c r="AR86" s="19">
        <f t="shared" si="101"/>
        <v>1.0077501485957063</v>
      </c>
      <c r="AS86" s="19">
        <f t="shared" si="102"/>
        <v>1.0161218899957776</v>
      </c>
      <c r="AT86" s="19">
        <f t="shared" si="103"/>
        <v>1.0252470964504947</v>
      </c>
      <c r="AU86" s="19">
        <f t="shared" si="104"/>
        <v>1.0351813265798815</v>
      </c>
      <c r="AY86" s="19">
        <v>82</v>
      </c>
      <c r="AZ86" s="19">
        <f t="shared" si="105"/>
        <v>979.1558002710907</v>
      </c>
      <c r="BA86" s="19">
        <f t="shared" si="106"/>
        <v>991.78199980874854</v>
      </c>
      <c r="BB86" s="19">
        <f t="shared" si="107"/>
        <v>1005.4208708690443</v>
      </c>
      <c r="BC86" s="19">
        <f t="shared" si="108"/>
        <v>1020.2872538934178</v>
      </c>
      <c r="BD86" s="19">
        <f t="shared" si="109"/>
        <v>1036.4716625299361</v>
      </c>
      <c r="BH86" s="19">
        <v>82</v>
      </c>
      <c r="BI86" s="19">
        <f t="shared" si="110"/>
        <v>27.583116005421815</v>
      </c>
      <c r="BJ86" s="19">
        <f t="shared" si="111"/>
        <v>27.835639996174969</v>
      </c>
      <c r="BK86" s="19">
        <f t="shared" si="112"/>
        <v>28.108417417380885</v>
      </c>
      <c r="BL86" s="19">
        <f t="shared" si="113"/>
        <v>28.405745077868357</v>
      </c>
      <c r="BM86" s="19">
        <f t="shared" si="114"/>
        <v>28.729433250598724</v>
      </c>
      <c r="BQ86" s="19">
        <v>82</v>
      </c>
      <c r="BR86" s="19">
        <f t="shared" si="115"/>
        <v>0.35166232010843629</v>
      </c>
      <c r="BS86" s="19">
        <f t="shared" si="116"/>
        <v>0.35671279992349941</v>
      </c>
      <c r="BT86" s="19">
        <f t="shared" si="117"/>
        <v>0.36216834834761774</v>
      </c>
      <c r="BU86" s="19">
        <f t="shared" si="118"/>
        <v>0.36811490155736715</v>
      </c>
      <c r="BV86" s="19">
        <f t="shared" si="119"/>
        <v>0.37458866501197452</v>
      </c>
      <c r="BY86" s="9">
        <v>39</v>
      </c>
      <c r="CN86" s="5">
        <v>83</v>
      </c>
      <c r="CO86" s="5">
        <f>求节点(J$5:J$13,$H$20:H$28,$CN86)</f>
        <v>146.14987309735437</v>
      </c>
      <c r="CP86" s="5">
        <f>求节点(K$5:K$13,$H$20:I$28,$CN86)</f>
        <v>151.18828657517562</v>
      </c>
      <c r="CQ86" s="5">
        <f>求节点(L$5:L$13,$H$20:J$28,$CN86)</f>
        <v>156.6287154024879</v>
      </c>
      <c r="CR86" s="5">
        <f>求节点(M$5:M$13,$H$20:K$28,$CN86)</f>
        <v>162.55986023219049</v>
      </c>
      <c r="CS86" s="5">
        <f>求节点(N$5:N$13,$H$20:L$28,$CN86)</f>
        <v>169.02390321057533</v>
      </c>
      <c r="CT86" s="5">
        <f>求节点(J$5:J$13,$I$20:I$28,$CN86)</f>
        <v>0</v>
      </c>
      <c r="CU86" s="5">
        <f>求节点(K$5:K$13,$I$20:J$28,$CN86)</f>
        <v>0</v>
      </c>
      <c r="CV86" s="5">
        <f>求节点(L$5:L$13,$I$20:K$28,$CN86)</f>
        <v>0</v>
      </c>
      <c r="CW86" s="5">
        <f>求节点(M$5:M$13,$I$20:L$28,$CN86)</f>
        <v>0</v>
      </c>
      <c r="CX86" s="5">
        <f>求节点(N$5:N$13,$I$20:M$28,$CN86)</f>
        <v>0</v>
      </c>
      <c r="CY86" s="5">
        <f t="shared" si="80"/>
        <v>0.48349325654745928</v>
      </c>
      <c r="CZ86" s="5">
        <f t="shared" si="81"/>
        <v>0.48035038654180079</v>
      </c>
      <c r="DA86" s="5">
        <f t="shared" si="82"/>
        <v>0.47695674672749294</v>
      </c>
      <c r="DB86" s="5">
        <f t="shared" si="83"/>
        <v>0.47325700726257125</v>
      </c>
      <c r="DC86" s="5">
        <f t="shared" si="84"/>
        <v>0.46922485569710698</v>
      </c>
    </row>
    <row r="87" spans="10:107" x14ac:dyDescent="0.15">
      <c r="K87" s="68"/>
      <c r="S87" s="19">
        <v>83</v>
      </c>
      <c r="T87" s="19">
        <f t="shared" si="85"/>
        <v>393.68992385841261</v>
      </c>
      <c r="U87" s="19">
        <f t="shared" si="86"/>
        <v>396.71297194510538</v>
      </c>
      <c r="V87" s="19">
        <f t="shared" si="87"/>
        <v>399.97722924149275</v>
      </c>
      <c r="W87" s="19">
        <f t="shared" si="88"/>
        <v>403.53591613931428</v>
      </c>
      <c r="X87" s="19">
        <f t="shared" si="89"/>
        <v>407.41434192634517</v>
      </c>
      <c r="Z87" s="19">
        <v>83</v>
      </c>
      <c r="AA87" s="19">
        <f t="shared" si="90"/>
        <v>393.68992385841261</v>
      </c>
      <c r="AB87" s="19">
        <f t="shared" si="91"/>
        <v>396.71297194510538</v>
      </c>
      <c r="AC87" s="19">
        <f t="shared" si="92"/>
        <v>399.97722924149275</v>
      </c>
      <c r="AD87" s="19">
        <f t="shared" si="93"/>
        <v>403.53591613931428</v>
      </c>
      <c r="AE87" s="19">
        <f t="shared" si="94"/>
        <v>407.41434192634517</v>
      </c>
      <c r="AI87" s="19">
        <v>83</v>
      </c>
      <c r="AJ87" s="19">
        <f t="shared" si="95"/>
        <v>1</v>
      </c>
      <c r="AK87" s="19">
        <f t="shared" si="96"/>
        <v>1.007678754023128</v>
      </c>
      <c r="AL87" s="19">
        <f t="shared" si="97"/>
        <v>1.0159701963450336</v>
      </c>
      <c r="AM87" s="19">
        <f t="shared" si="98"/>
        <v>1.0250095104909078</v>
      </c>
      <c r="AN87" s="19">
        <f t="shared" si="99"/>
        <v>1.0348609838256069</v>
      </c>
      <c r="AP87" s="19">
        <v>83</v>
      </c>
      <c r="AQ87" s="19">
        <f t="shared" si="100"/>
        <v>1</v>
      </c>
      <c r="AR87" s="19">
        <f t="shared" si="101"/>
        <v>1.007678754023128</v>
      </c>
      <c r="AS87" s="19">
        <f t="shared" si="102"/>
        <v>1.0159701963450336</v>
      </c>
      <c r="AT87" s="19">
        <f t="shared" si="103"/>
        <v>1.0250095104909078</v>
      </c>
      <c r="AU87" s="19">
        <f t="shared" si="104"/>
        <v>1.0348609838256069</v>
      </c>
      <c r="AY87" s="19">
        <v>83</v>
      </c>
      <c r="AZ87" s="19">
        <f t="shared" si="105"/>
        <v>990.37468274338585</v>
      </c>
      <c r="BA87" s="19">
        <f t="shared" si="106"/>
        <v>1002.970716437939</v>
      </c>
      <c r="BB87" s="19">
        <f t="shared" si="107"/>
        <v>1016.5717885062197</v>
      </c>
      <c r="BC87" s="19">
        <f t="shared" si="108"/>
        <v>1031.3996505804762</v>
      </c>
      <c r="BD87" s="19">
        <f t="shared" si="109"/>
        <v>1047.5597580264384</v>
      </c>
      <c r="BH87" s="19">
        <v>83</v>
      </c>
      <c r="BI87" s="19">
        <f t="shared" si="110"/>
        <v>27.807493654867717</v>
      </c>
      <c r="BJ87" s="19">
        <f t="shared" si="111"/>
        <v>28.05941432875878</v>
      </c>
      <c r="BK87" s="19">
        <f t="shared" si="112"/>
        <v>28.331435770124394</v>
      </c>
      <c r="BL87" s="19">
        <f t="shared" si="113"/>
        <v>28.627993011609526</v>
      </c>
      <c r="BM87" s="19">
        <f t="shared" si="114"/>
        <v>28.951195160528766</v>
      </c>
      <c r="BQ87" s="19">
        <v>83</v>
      </c>
      <c r="BR87" s="19">
        <f t="shared" si="115"/>
        <v>0.35614987309735435</v>
      </c>
      <c r="BS87" s="19">
        <f t="shared" si="116"/>
        <v>0.36118828657517565</v>
      </c>
      <c r="BT87" s="19">
        <f t="shared" si="117"/>
        <v>0.36662871540248787</v>
      </c>
      <c r="BU87" s="19">
        <f t="shared" si="118"/>
        <v>0.37255986023219051</v>
      </c>
      <c r="BV87" s="19">
        <f t="shared" si="119"/>
        <v>0.37902390321057533</v>
      </c>
      <c r="BY87" s="9">
        <v>40</v>
      </c>
      <c r="CN87" s="5">
        <v>84</v>
      </c>
      <c r="CO87" s="5">
        <f>求节点(J$5:J$13,$H$20:H$28,$CN87)</f>
        <v>150.63742608627246</v>
      </c>
      <c r="CP87" s="5">
        <f>求节点(K$5:K$13,$H$20:I$28,$CN87)</f>
        <v>155.66377322685184</v>
      </c>
      <c r="CQ87" s="5">
        <f>求节点(L$5:L$13,$H$20:J$28,$CN87)</f>
        <v>161.08908245735805</v>
      </c>
      <c r="CR87" s="5">
        <f>求节点(M$5:M$13,$H$20:K$28,$CN87)</f>
        <v>167.00481890701388</v>
      </c>
      <c r="CS87" s="5">
        <f>求节点(N$5:N$13,$H$20:L$28,$CN87)</f>
        <v>173.4591414091762</v>
      </c>
      <c r="CT87" s="5">
        <f>求节点(J$5:J$13,$I$20:I$28,$CN87)</f>
        <v>0</v>
      </c>
      <c r="CU87" s="5">
        <f>求节点(K$5:K$13,$I$20:J$28,$CN87)</f>
        <v>0</v>
      </c>
      <c r="CV87" s="5">
        <f>求节点(L$5:L$13,$I$20:K$28,$CN87)</f>
        <v>0</v>
      </c>
      <c r="CW87" s="5">
        <f>求节点(M$5:M$13,$I$20:L$28,$CN87)</f>
        <v>0</v>
      </c>
      <c r="CX87" s="5">
        <f>求节点(N$5:N$13,$I$20:M$28,$CN87)</f>
        <v>0</v>
      </c>
      <c r="CY87" s="5">
        <f t="shared" si="80"/>
        <v>0.48069400322103867</v>
      </c>
      <c r="CZ87" s="5">
        <f t="shared" si="81"/>
        <v>0.47755865997545305</v>
      </c>
      <c r="DA87" s="5">
        <f t="shared" si="82"/>
        <v>0.47417445148858761</v>
      </c>
      <c r="DB87" s="5">
        <f t="shared" si="83"/>
        <v>0.47048432348880226</v>
      </c>
      <c r="DC87" s="5">
        <f t="shared" si="84"/>
        <v>0.46645823537829162</v>
      </c>
    </row>
    <row r="88" spans="10:107" x14ac:dyDescent="0.15">
      <c r="S88" s="19">
        <v>84</v>
      </c>
      <c r="T88" s="19">
        <f t="shared" si="85"/>
        <v>396.38245565176345</v>
      </c>
      <c r="U88" s="19">
        <f t="shared" si="86"/>
        <v>399.39826393611111</v>
      </c>
      <c r="V88" s="19">
        <f t="shared" si="87"/>
        <v>402.6534494744148</v>
      </c>
      <c r="W88" s="19">
        <f t="shared" si="88"/>
        <v>406.2028913442083</v>
      </c>
      <c r="X88" s="19">
        <f t="shared" si="89"/>
        <v>410.07548484550574</v>
      </c>
      <c r="Z88" s="19">
        <v>84</v>
      </c>
      <c r="AA88" s="19">
        <f t="shared" si="90"/>
        <v>396.38245565176345</v>
      </c>
      <c r="AB88" s="19">
        <f t="shared" si="91"/>
        <v>399.39826393611111</v>
      </c>
      <c r="AC88" s="19">
        <f t="shared" si="92"/>
        <v>402.6534494744148</v>
      </c>
      <c r="AD88" s="19">
        <f t="shared" si="93"/>
        <v>406.2028913442083</v>
      </c>
      <c r="AE88" s="19">
        <f t="shared" si="94"/>
        <v>410.07548484550574</v>
      </c>
      <c r="AI88" s="19">
        <v>84</v>
      </c>
      <c r="AJ88" s="19">
        <f t="shared" si="95"/>
        <v>1</v>
      </c>
      <c r="AK88" s="19">
        <f t="shared" si="96"/>
        <v>1.0076083293832692</v>
      </c>
      <c r="AL88" s="19">
        <f t="shared" si="97"/>
        <v>1.0158205635321071</v>
      </c>
      <c r="AM88" s="19">
        <f t="shared" si="98"/>
        <v>1.0247751522612103</v>
      </c>
      <c r="AN88" s="19">
        <f t="shared" si="99"/>
        <v>1.0345449930956887</v>
      </c>
      <c r="AP88" s="19">
        <v>84</v>
      </c>
      <c r="AQ88" s="19">
        <f t="shared" si="100"/>
        <v>1</v>
      </c>
      <c r="AR88" s="19">
        <f t="shared" si="101"/>
        <v>1.0076083293832692</v>
      </c>
      <c r="AS88" s="19">
        <f t="shared" si="102"/>
        <v>1.0158205635321071</v>
      </c>
      <c r="AT88" s="19">
        <f t="shared" si="103"/>
        <v>1.0247751522612103</v>
      </c>
      <c r="AU88" s="19">
        <f t="shared" si="104"/>
        <v>1.0345449930956887</v>
      </c>
      <c r="AY88" s="19">
        <v>84</v>
      </c>
      <c r="AZ88" s="19">
        <f t="shared" si="105"/>
        <v>1001.5935652156811</v>
      </c>
      <c r="BA88" s="19">
        <f t="shared" si="106"/>
        <v>1014.1594330671296</v>
      </c>
      <c r="BB88" s="19">
        <f t="shared" si="107"/>
        <v>1027.722706143395</v>
      </c>
      <c r="BC88" s="19">
        <f t="shared" si="108"/>
        <v>1042.5120472675346</v>
      </c>
      <c r="BD88" s="19">
        <f t="shared" si="109"/>
        <v>1058.6478535229405</v>
      </c>
      <c r="BH88" s="19">
        <v>84</v>
      </c>
      <c r="BI88" s="19">
        <f t="shared" si="110"/>
        <v>28.031871304313622</v>
      </c>
      <c r="BJ88" s="19">
        <f t="shared" si="111"/>
        <v>28.283188661342592</v>
      </c>
      <c r="BK88" s="19">
        <f t="shared" si="112"/>
        <v>28.554454122867902</v>
      </c>
      <c r="BL88" s="19">
        <f t="shared" si="113"/>
        <v>28.850240945350695</v>
      </c>
      <c r="BM88" s="19">
        <f t="shared" si="114"/>
        <v>29.172957070458811</v>
      </c>
      <c r="BQ88" s="19">
        <v>84</v>
      </c>
      <c r="BR88" s="19">
        <f t="shared" si="115"/>
        <v>0.36063742608627247</v>
      </c>
      <c r="BS88" s="19">
        <f t="shared" si="116"/>
        <v>0.36566377322685184</v>
      </c>
      <c r="BT88" s="19">
        <f t="shared" si="117"/>
        <v>0.37108908245735805</v>
      </c>
      <c r="BU88" s="19">
        <f t="shared" si="118"/>
        <v>0.37700481890701387</v>
      </c>
      <c r="BV88" s="19">
        <f t="shared" si="119"/>
        <v>0.38345914140917625</v>
      </c>
      <c r="BY88" s="9">
        <v>41</v>
      </c>
      <c r="CN88" s="5">
        <v>85</v>
      </c>
      <c r="CO88" s="5">
        <f>求节点(J$5:J$13,$H$20:H$28,$CN88)</f>
        <v>155.12497907519054</v>
      </c>
      <c r="CP88" s="5">
        <f>求节点(K$5:K$13,$H$20:I$28,$CN88)</f>
        <v>160.13925987852804</v>
      </c>
      <c r="CQ88" s="5">
        <f>求节点(L$5:L$13,$H$20:J$28,$CN88)</f>
        <v>165.54944951222819</v>
      </c>
      <c r="CR88" s="5">
        <f>求节点(M$5:M$13,$H$20:K$28,$CN88)</f>
        <v>171.44977758183725</v>
      </c>
      <c r="CS88" s="5">
        <f>求节点(N$5:N$13,$H$20:L$28,$CN88)</f>
        <v>177.89437960777707</v>
      </c>
      <c r="CT88" s="5">
        <f>求节点(J$5:J$13,$I$20:I$28,$CN88)</f>
        <v>0</v>
      </c>
      <c r="CU88" s="5">
        <f>求节点(K$5:K$13,$I$20:J$28,$CN88)</f>
        <v>0</v>
      </c>
      <c r="CV88" s="5">
        <f>求节点(L$5:L$13,$I$20:K$28,$CN88)</f>
        <v>0</v>
      </c>
      <c r="CW88" s="5">
        <f>求节点(M$5:M$13,$I$20:L$28,$CN88)</f>
        <v>0</v>
      </c>
      <c r="CX88" s="5">
        <f>求节点(N$5:N$13,$I$20:M$28,$CN88)</f>
        <v>0</v>
      </c>
      <c r="CY88" s="5">
        <f t="shared" si="80"/>
        <v>0.477894749894618</v>
      </c>
      <c r="CZ88" s="5">
        <f t="shared" si="81"/>
        <v>0.47476693340910531</v>
      </c>
      <c r="DA88" s="5">
        <f t="shared" si="82"/>
        <v>0.47139215624968223</v>
      </c>
      <c r="DB88" s="5">
        <f t="shared" si="83"/>
        <v>0.46771163971503327</v>
      </c>
      <c r="DC88" s="5">
        <f t="shared" si="84"/>
        <v>0.46369161505947626</v>
      </c>
    </row>
    <row r="89" spans="10:107" x14ac:dyDescent="0.15">
      <c r="S89" s="19">
        <v>85</v>
      </c>
      <c r="T89" s="19">
        <f t="shared" si="85"/>
        <v>399.07498744511429</v>
      </c>
      <c r="U89" s="19">
        <f t="shared" si="86"/>
        <v>402.08355592711683</v>
      </c>
      <c r="V89" s="19">
        <f t="shared" si="87"/>
        <v>405.3296697073369</v>
      </c>
      <c r="W89" s="19">
        <f t="shared" si="88"/>
        <v>408.86986654910237</v>
      </c>
      <c r="X89" s="19">
        <f t="shared" si="89"/>
        <v>412.73662776466625</v>
      </c>
      <c r="Z89" s="19">
        <v>85</v>
      </c>
      <c r="AA89" s="19">
        <f t="shared" si="90"/>
        <v>399.07498744511429</v>
      </c>
      <c r="AB89" s="19">
        <f t="shared" si="91"/>
        <v>402.08355592711683</v>
      </c>
      <c r="AC89" s="19">
        <f t="shared" si="92"/>
        <v>405.3296697073369</v>
      </c>
      <c r="AD89" s="19">
        <f t="shared" si="93"/>
        <v>408.86986654910237</v>
      </c>
      <c r="AE89" s="19">
        <f t="shared" si="94"/>
        <v>412.73662776466625</v>
      </c>
      <c r="AI89" s="19">
        <v>85</v>
      </c>
      <c r="AJ89" s="19">
        <f t="shared" si="95"/>
        <v>1</v>
      </c>
      <c r="AK89" s="19">
        <f t="shared" si="96"/>
        <v>1.007538855043919</v>
      </c>
      <c r="AL89" s="19">
        <f t="shared" si="97"/>
        <v>1.0156729498440009</v>
      </c>
      <c r="AM89" s="19">
        <f t="shared" si="98"/>
        <v>1.02454395642958</v>
      </c>
      <c r="AN89" s="19">
        <f t="shared" si="99"/>
        <v>1.0342332663016893</v>
      </c>
      <c r="AP89" s="19">
        <v>85</v>
      </c>
      <c r="AQ89" s="19">
        <f t="shared" si="100"/>
        <v>1</v>
      </c>
      <c r="AR89" s="19">
        <f t="shared" si="101"/>
        <v>1.007538855043919</v>
      </c>
      <c r="AS89" s="19">
        <f t="shared" si="102"/>
        <v>1.0156729498440009</v>
      </c>
      <c r="AT89" s="19">
        <f t="shared" si="103"/>
        <v>1.02454395642958</v>
      </c>
      <c r="AU89" s="19">
        <f t="shared" si="104"/>
        <v>1.0342332663016893</v>
      </c>
      <c r="AY89" s="19">
        <v>85</v>
      </c>
      <c r="AZ89" s="19">
        <f t="shared" si="105"/>
        <v>1012.8124476879764</v>
      </c>
      <c r="BA89" s="19">
        <f t="shared" si="106"/>
        <v>1025.3481496963202</v>
      </c>
      <c r="BB89" s="19">
        <f t="shared" si="107"/>
        <v>1038.8736237805704</v>
      </c>
      <c r="BC89" s="19">
        <f t="shared" si="108"/>
        <v>1053.6244439545931</v>
      </c>
      <c r="BD89" s="19">
        <f t="shared" si="109"/>
        <v>1069.7359490194426</v>
      </c>
      <c r="BH89" s="19">
        <v>85</v>
      </c>
      <c r="BI89" s="19">
        <f t="shared" si="110"/>
        <v>28.256248953759528</v>
      </c>
      <c r="BJ89" s="19">
        <f t="shared" si="111"/>
        <v>28.506962993926404</v>
      </c>
      <c r="BK89" s="19">
        <f t="shared" si="112"/>
        <v>28.777472475611411</v>
      </c>
      <c r="BL89" s="19">
        <f t="shared" si="113"/>
        <v>29.072488879091864</v>
      </c>
      <c r="BM89" s="19">
        <f t="shared" si="114"/>
        <v>29.394718980388852</v>
      </c>
      <c r="BQ89" s="19">
        <v>85</v>
      </c>
      <c r="BR89" s="19">
        <f t="shared" si="115"/>
        <v>0.36512497907519054</v>
      </c>
      <c r="BS89" s="19">
        <f t="shared" si="116"/>
        <v>0.37013925987852808</v>
      </c>
      <c r="BT89" s="19">
        <f t="shared" si="117"/>
        <v>0.37554944951222818</v>
      </c>
      <c r="BU89" s="19">
        <f t="shared" si="118"/>
        <v>0.38144977758183729</v>
      </c>
      <c r="BV89" s="19">
        <f t="shared" si="119"/>
        <v>0.38789437960777706</v>
      </c>
      <c r="BY89" s="9">
        <v>42</v>
      </c>
      <c r="CN89" s="5">
        <v>86</v>
      </c>
      <c r="CO89" s="5">
        <f>求节点(J$5:J$13,$H$20:H$28,$CN89)</f>
        <v>159.61253206410862</v>
      </c>
      <c r="CP89" s="5">
        <f>求节点(K$5:K$13,$H$20:I$28,$CN89)</f>
        <v>164.61474653020429</v>
      </c>
      <c r="CQ89" s="5">
        <f>求节点(L$5:L$13,$H$20:J$28,$CN89)</f>
        <v>170.00981656709837</v>
      </c>
      <c r="CR89" s="5">
        <f>求节点(M$5:M$13,$H$20:K$28,$CN89)</f>
        <v>175.89473625666062</v>
      </c>
      <c r="CS89" s="5">
        <f>求节点(N$5:N$13,$H$20:L$28,$CN89)</f>
        <v>182.32961780637794</v>
      </c>
      <c r="CT89" s="5">
        <f>求节点(J$5:J$13,$I$20:I$28,$CN89)</f>
        <v>0</v>
      </c>
      <c r="CU89" s="5">
        <f>求节点(K$5:K$13,$I$20:J$28,$CN89)</f>
        <v>0</v>
      </c>
      <c r="CV89" s="5">
        <f>求节点(L$5:L$13,$I$20:K$28,$CN89)</f>
        <v>0</v>
      </c>
      <c r="CW89" s="5">
        <f>求节点(M$5:M$13,$I$20:L$28,$CN89)</f>
        <v>0</v>
      </c>
      <c r="CX89" s="5">
        <f>求节点(N$5:N$13,$I$20:M$28,$CN89)</f>
        <v>0</v>
      </c>
      <c r="CY89" s="5">
        <f t="shared" si="80"/>
        <v>0.47509549656819738</v>
      </c>
      <c r="CZ89" s="5">
        <f t="shared" si="81"/>
        <v>0.47197520684275757</v>
      </c>
      <c r="DA89" s="5">
        <f t="shared" si="82"/>
        <v>0.46860986101077684</v>
      </c>
      <c r="DB89" s="5">
        <f t="shared" si="83"/>
        <v>0.46493895594126433</v>
      </c>
      <c r="DC89" s="5">
        <f t="shared" si="84"/>
        <v>0.4609249947406609</v>
      </c>
    </row>
    <row r="90" spans="10:107" x14ac:dyDescent="0.15">
      <c r="S90" s="19">
        <v>86</v>
      </c>
      <c r="T90" s="19">
        <f t="shared" si="85"/>
        <v>401.76751923846518</v>
      </c>
      <c r="U90" s="19">
        <f t="shared" si="86"/>
        <v>404.76884791812256</v>
      </c>
      <c r="V90" s="19">
        <f t="shared" si="87"/>
        <v>408.00588994025901</v>
      </c>
      <c r="W90" s="19">
        <f t="shared" si="88"/>
        <v>411.53684175399638</v>
      </c>
      <c r="X90" s="19">
        <f t="shared" si="89"/>
        <v>415.39777068382676</v>
      </c>
      <c r="Z90" s="19">
        <v>86</v>
      </c>
      <c r="AA90" s="19">
        <f t="shared" si="90"/>
        <v>401.76751923846518</v>
      </c>
      <c r="AB90" s="19">
        <f t="shared" si="91"/>
        <v>404.76884791812256</v>
      </c>
      <c r="AC90" s="19">
        <f t="shared" si="92"/>
        <v>408.00588994025901</v>
      </c>
      <c r="AD90" s="19">
        <f t="shared" si="93"/>
        <v>411.53684175399638</v>
      </c>
      <c r="AE90" s="19">
        <f t="shared" si="94"/>
        <v>415.39777068382676</v>
      </c>
      <c r="AI90" s="19">
        <v>86</v>
      </c>
      <c r="AJ90" s="19">
        <f t="shared" si="95"/>
        <v>1</v>
      </c>
      <c r="AK90" s="19">
        <f t="shared" si="96"/>
        <v>1.0074703118991457</v>
      </c>
      <c r="AL90" s="19">
        <f t="shared" si="97"/>
        <v>1.0155273146859118</v>
      </c>
      <c r="AM90" s="19">
        <f t="shared" si="98"/>
        <v>1.0243158594155362</v>
      </c>
      <c r="AN90" s="19">
        <f t="shared" si="99"/>
        <v>1.0339257177165471</v>
      </c>
      <c r="AP90" s="19">
        <v>86</v>
      </c>
      <c r="AQ90" s="19">
        <f t="shared" si="100"/>
        <v>1</v>
      </c>
      <c r="AR90" s="19">
        <f t="shared" si="101"/>
        <v>1.0074703118991457</v>
      </c>
      <c r="AS90" s="19">
        <f t="shared" si="102"/>
        <v>1.0155273146859118</v>
      </c>
      <c r="AT90" s="19">
        <f t="shared" si="103"/>
        <v>1.0243158594155362</v>
      </c>
      <c r="AU90" s="19">
        <f t="shared" si="104"/>
        <v>1.0339257177165471</v>
      </c>
      <c r="AY90" s="19">
        <v>86</v>
      </c>
      <c r="AZ90" s="19">
        <f t="shared" si="105"/>
        <v>1024.0313301602714</v>
      </c>
      <c r="BA90" s="19">
        <f t="shared" si="106"/>
        <v>1036.5368663255106</v>
      </c>
      <c r="BB90" s="19">
        <f t="shared" si="107"/>
        <v>1050.0245414177459</v>
      </c>
      <c r="BC90" s="19">
        <f t="shared" si="108"/>
        <v>1064.7368406416515</v>
      </c>
      <c r="BD90" s="19">
        <f t="shared" si="109"/>
        <v>1080.8240445159449</v>
      </c>
      <c r="BH90" s="19">
        <v>86</v>
      </c>
      <c r="BI90" s="19">
        <f t="shared" si="110"/>
        <v>28.48062660320543</v>
      </c>
      <c r="BJ90" s="19">
        <f t="shared" si="111"/>
        <v>28.730737326510212</v>
      </c>
      <c r="BK90" s="19">
        <f t="shared" si="112"/>
        <v>29.000490828354916</v>
      </c>
      <c r="BL90" s="19">
        <f t="shared" si="113"/>
        <v>29.29473681283303</v>
      </c>
      <c r="BM90" s="19">
        <f t="shared" si="114"/>
        <v>29.616480890318897</v>
      </c>
      <c r="BQ90" s="19">
        <v>86</v>
      </c>
      <c r="BR90" s="19">
        <f t="shared" si="115"/>
        <v>0.3696125320641086</v>
      </c>
      <c r="BS90" s="19">
        <f t="shared" si="116"/>
        <v>0.37461474653020427</v>
      </c>
      <c r="BT90" s="19">
        <f t="shared" si="117"/>
        <v>0.38000981656709837</v>
      </c>
      <c r="BU90" s="19">
        <f t="shared" si="118"/>
        <v>0.38589473625666065</v>
      </c>
      <c r="BV90" s="19">
        <f t="shared" si="119"/>
        <v>0.39232961780637798</v>
      </c>
      <c r="BY90" s="9">
        <v>43</v>
      </c>
      <c r="CN90" s="5">
        <v>87</v>
      </c>
      <c r="CO90" s="5">
        <f>求节点(J$5:J$13,$H$20:H$28,$CN90)</f>
        <v>164.1000850530267</v>
      </c>
      <c r="CP90" s="5">
        <f>求节点(K$5:K$13,$H$20:I$28,$CN90)</f>
        <v>169.09023318188048</v>
      </c>
      <c r="CQ90" s="5">
        <f>求节点(L$5:L$13,$H$20:J$28,$CN90)</f>
        <v>174.47018362196849</v>
      </c>
      <c r="CR90" s="5">
        <f>求节点(M$5:M$13,$H$20:K$28,$CN90)</f>
        <v>180.33969493148402</v>
      </c>
      <c r="CS90" s="5">
        <f>求节点(N$5:N$13,$H$20:L$28,$CN90)</f>
        <v>186.76485600497881</v>
      </c>
      <c r="CT90" s="5">
        <f>求节点(J$5:J$13,$I$20:I$28,$CN90)</f>
        <v>0</v>
      </c>
      <c r="CU90" s="5">
        <f>求节点(K$5:K$13,$I$20:J$28,$CN90)</f>
        <v>0</v>
      </c>
      <c r="CV90" s="5">
        <f>求节点(L$5:L$13,$I$20:K$28,$CN90)</f>
        <v>0</v>
      </c>
      <c r="CW90" s="5">
        <f>求节点(M$5:M$13,$I$20:L$28,$CN90)</f>
        <v>0</v>
      </c>
      <c r="CX90" s="5">
        <f>求节点(N$5:N$13,$I$20:M$28,$CN90)</f>
        <v>0</v>
      </c>
      <c r="CY90" s="5">
        <f t="shared" si="80"/>
        <v>0.47229624324177671</v>
      </c>
      <c r="CZ90" s="5">
        <f t="shared" si="81"/>
        <v>0.46918348027640983</v>
      </c>
      <c r="DA90" s="5">
        <f t="shared" si="82"/>
        <v>0.46582756577187151</v>
      </c>
      <c r="DB90" s="5">
        <f t="shared" si="83"/>
        <v>0.46216627216749534</v>
      </c>
      <c r="DC90" s="5">
        <f t="shared" si="84"/>
        <v>0.45815837442184554</v>
      </c>
    </row>
    <row r="91" spans="10:107" x14ac:dyDescent="0.15">
      <c r="S91" s="19">
        <v>87</v>
      </c>
      <c r="T91" s="19">
        <f t="shared" si="85"/>
        <v>404.46005103181602</v>
      </c>
      <c r="U91" s="19">
        <f t="shared" si="86"/>
        <v>407.45413990912829</v>
      </c>
      <c r="V91" s="19">
        <f t="shared" si="87"/>
        <v>410.68211017318112</v>
      </c>
      <c r="W91" s="19">
        <f t="shared" si="88"/>
        <v>414.2038169588904</v>
      </c>
      <c r="X91" s="19">
        <f t="shared" si="89"/>
        <v>418.05891360298727</v>
      </c>
      <c r="Z91" s="19">
        <v>87</v>
      </c>
      <c r="AA91" s="19">
        <f t="shared" si="90"/>
        <v>404.46005103181602</v>
      </c>
      <c r="AB91" s="19">
        <f t="shared" si="91"/>
        <v>407.45413990912829</v>
      </c>
      <c r="AC91" s="19">
        <f t="shared" si="92"/>
        <v>410.68211017318112</v>
      </c>
      <c r="AD91" s="19">
        <f t="shared" si="93"/>
        <v>414.2038169588904</v>
      </c>
      <c r="AE91" s="19">
        <f t="shared" si="94"/>
        <v>418.05891360298727</v>
      </c>
      <c r="AI91" s="19">
        <v>87</v>
      </c>
      <c r="AJ91" s="19">
        <f t="shared" si="95"/>
        <v>1</v>
      </c>
      <c r="AK91" s="19">
        <f t="shared" si="96"/>
        <v>1.0074026813517776</v>
      </c>
      <c r="AL91" s="19">
        <f t="shared" si="97"/>
        <v>1.0153836185440119</v>
      </c>
      <c r="AM91" s="19">
        <f t="shared" si="98"/>
        <v>1.024090799331645</v>
      </c>
      <c r="AN91" s="19">
        <f t="shared" si="99"/>
        <v>1.0336222638959751</v>
      </c>
      <c r="AP91" s="19">
        <v>87</v>
      </c>
      <c r="AQ91" s="19">
        <f t="shared" si="100"/>
        <v>1</v>
      </c>
      <c r="AR91" s="19">
        <f t="shared" si="101"/>
        <v>1.0074026813517776</v>
      </c>
      <c r="AS91" s="19">
        <f t="shared" si="102"/>
        <v>1.0153836185440119</v>
      </c>
      <c r="AT91" s="19">
        <f t="shared" si="103"/>
        <v>1.024090799331645</v>
      </c>
      <c r="AU91" s="19">
        <f t="shared" si="104"/>
        <v>1.0336222638959751</v>
      </c>
      <c r="AY91" s="19">
        <v>87</v>
      </c>
      <c r="AZ91" s="19">
        <f t="shared" si="105"/>
        <v>1035.2502126325667</v>
      </c>
      <c r="BA91" s="19">
        <f t="shared" si="106"/>
        <v>1047.7255829547012</v>
      </c>
      <c r="BB91" s="19">
        <f t="shared" si="107"/>
        <v>1061.1754590549212</v>
      </c>
      <c r="BC91" s="19">
        <f t="shared" si="108"/>
        <v>1075.8492373287099</v>
      </c>
      <c r="BD91" s="19">
        <f t="shared" si="109"/>
        <v>1091.912140012447</v>
      </c>
      <c r="BH91" s="19">
        <v>87</v>
      </c>
      <c r="BI91" s="19">
        <f t="shared" si="110"/>
        <v>28.705004252651335</v>
      </c>
      <c r="BJ91" s="19">
        <f t="shared" si="111"/>
        <v>28.954511659094024</v>
      </c>
      <c r="BK91" s="19">
        <f t="shared" si="112"/>
        <v>29.223509181098425</v>
      </c>
      <c r="BL91" s="19">
        <f t="shared" si="113"/>
        <v>29.516984746574199</v>
      </c>
      <c r="BM91" s="19">
        <f t="shared" si="114"/>
        <v>29.838242800248942</v>
      </c>
      <c r="BQ91" s="19">
        <v>87</v>
      </c>
      <c r="BR91" s="19">
        <f t="shared" si="115"/>
        <v>0.37410008505302672</v>
      </c>
      <c r="BS91" s="19">
        <f t="shared" si="116"/>
        <v>0.37909023318188051</v>
      </c>
      <c r="BT91" s="19">
        <f t="shared" si="117"/>
        <v>0.3844701836219685</v>
      </c>
      <c r="BU91" s="19">
        <f t="shared" si="118"/>
        <v>0.39033969493148402</v>
      </c>
      <c r="BV91" s="19">
        <f t="shared" si="119"/>
        <v>0.39676485600497885</v>
      </c>
      <c r="BY91" s="9">
        <v>44</v>
      </c>
      <c r="CN91" s="5">
        <v>88</v>
      </c>
      <c r="CO91" s="5">
        <f>求节点(J$5:J$13,$H$20:H$28,$CN91)</f>
        <v>168.58763804194479</v>
      </c>
      <c r="CP91" s="5">
        <f>求节点(K$5:K$13,$H$20:I$28,$CN91)</f>
        <v>173.5657198335567</v>
      </c>
      <c r="CQ91" s="5">
        <f>求节点(L$5:L$13,$H$20:J$28,$CN91)</f>
        <v>178.93055067683866</v>
      </c>
      <c r="CR91" s="5">
        <f>求节点(M$5:M$13,$H$20:K$28,$CN91)</f>
        <v>184.78465360630736</v>
      </c>
      <c r="CS91" s="5">
        <f>求节点(N$5:N$13,$H$20:L$28,$CN91)</f>
        <v>192.22974679352981</v>
      </c>
      <c r="CT91" s="5">
        <f>求节点(J$5:J$13,$I$20:I$28,$CN91)</f>
        <v>0</v>
      </c>
      <c r="CU91" s="5">
        <f>求节点(K$5:K$13,$I$20:J$28,$CN91)</f>
        <v>0</v>
      </c>
      <c r="CV91" s="5">
        <f>求节点(L$5:L$13,$I$20:K$28,$CN91)</f>
        <v>0</v>
      </c>
      <c r="CW91" s="5">
        <f>求节点(M$5:M$13,$I$20:L$28,$CN91)</f>
        <v>0</v>
      </c>
      <c r="CX91" s="5">
        <f>求节点(N$5:N$13,$I$20:M$28,$CN91)</f>
        <v>0</v>
      </c>
      <c r="CY91" s="5">
        <f t="shared" si="80"/>
        <v>0.4694969899153561</v>
      </c>
      <c r="CZ91" s="5">
        <f t="shared" si="81"/>
        <v>0.46639175371006208</v>
      </c>
      <c r="DA91" s="5">
        <f t="shared" si="82"/>
        <v>0.46304527053296612</v>
      </c>
      <c r="DB91" s="5">
        <f t="shared" si="83"/>
        <v>0.45939358839372635</v>
      </c>
      <c r="DC91" s="5">
        <f t="shared" si="84"/>
        <v>0.45571275836153541</v>
      </c>
    </row>
    <row r="92" spans="10:107" x14ac:dyDescent="0.15">
      <c r="S92" s="19">
        <v>88</v>
      </c>
      <c r="T92" s="19">
        <f t="shared" si="85"/>
        <v>407.15258282516686</v>
      </c>
      <c r="U92" s="19">
        <f t="shared" si="86"/>
        <v>410.13943190013401</v>
      </c>
      <c r="V92" s="19">
        <f t="shared" si="87"/>
        <v>413.35833040610316</v>
      </c>
      <c r="W92" s="19">
        <f t="shared" si="88"/>
        <v>416.87079216378442</v>
      </c>
      <c r="X92" s="19">
        <f t="shared" si="89"/>
        <v>420.95560576865563</v>
      </c>
      <c r="Z92" s="19">
        <v>88</v>
      </c>
      <c r="AA92" s="19">
        <f t="shared" si="90"/>
        <v>407.15258282516686</v>
      </c>
      <c r="AB92" s="19">
        <f t="shared" si="91"/>
        <v>410.13943190013401</v>
      </c>
      <c r="AC92" s="19">
        <f t="shared" si="92"/>
        <v>413.35833040610316</v>
      </c>
      <c r="AD92" s="19">
        <f t="shared" si="93"/>
        <v>416.87079216378442</v>
      </c>
      <c r="AE92" s="19">
        <f t="shared" si="94"/>
        <v>420.95560576865563</v>
      </c>
      <c r="AI92" s="19">
        <v>88</v>
      </c>
      <c r="AJ92" s="19">
        <f t="shared" si="95"/>
        <v>1</v>
      </c>
      <c r="AK92" s="19">
        <f t="shared" si="96"/>
        <v>1.0073359452965811</v>
      </c>
      <c r="AL92" s="19">
        <f t="shared" si="97"/>
        <v>1.0152418229497051</v>
      </c>
      <c r="AM92" s="19">
        <f t="shared" si="98"/>
        <v>1.0238687159275386</v>
      </c>
      <c r="AN92" s="19">
        <f t="shared" si="99"/>
        <v>1.0339013517922735</v>
      </c>
      <c r="AP92" s="19">
        <v>88</v>
      </c>
      <c r="AQ92" s="19">
        <f t="shared" si="100"/>
        <v>1</v>
      </c>
      <c r="AR92" s="19">
        <f t="shared" si="101"/>
        <v>1.0073359452965811</v>
      </c>
      <c r="AS92" s="19">
        <f t="shared" si="102"/>
        <v>1.0152418229497051</v>
      </c>
      <c r="AT92" s="19">
        <f t="shared" si="103"/>
        <v>1.0238687159275386</v>
      </c>
      <c r="AU92" s="19">
        <f t="shared" si="104"/>
        <v>1.0339013517922735</v>
      </c>
      <c r="AY92" s="19">
        <v>88</v>
      </c>
      <c r="AZ92" s="19">
        <f t="shared" si="105"/>
        <v>1046.4690951048619</v>
      </c>
      <c r="BA92" s="19">
        <f t="shared" si="106"/>
        <v>1058.9142995838918</v>
      </c>
      <c r="BB92" s="19">
        <f t="shared" si="107"/>
        <v>1072.3263766920966</v>
      </c>
      <c r="BC92" s="19">
        <f t="shared" si="108"/>
        <v>1086.9616340157686</v>
      </c>
      <c r="BD92" s="19">
        <f t="shared" si="109"/>
        <v>1104.7780288432782</v>
      </c>
      <c r="BH92" s="19">
        <v>88</v>
      </c>
      <c r="BI92" s="19">
        <f t="shared" si="110"/>
        <v>28.929381902097237</v>
      </c>
      <c r="BJ92" s="19">
        <f t="shared" si="111"/>
        <v>29.178285991677836</v>
      </c>
      <c r="BK92" s="19">
        <f t="shared" si="112"/>
        <v>29.44652753384193</v>
      </c>
      <c r="BL92" s="19">
        <f t="shared" si="113"/>
        <v>29.739232680315368</v>
      </c>
      <c r="BM92" s="19">
        <f t="shared" si="114"/>
        <v>30.079633814054638</v>
      </c>
      <c r="BQ92" s="19">
        <v>88</v>
      </c>
      <c r="BR92" s="19">
        <f t="shared" si="115"/>
        <v>0.37858763804194479</v>
      </c>
      <c r="BS92" s="19">
        <f t="shared" si="116"/>
        <v>0.3835657198335567</v>
      </c>
      <c r="BT92" s="19">
        <f t="shared" si="117"/>
        <v>0.38893055067683868</v>
      </c>
      <c r="BU92" s="19">
        <f t="shared" si="118"/>
        <v>0.39478465360630743</v>
      </c>
      <c r="BV92" s="19">
        <f t="shared" si="119"/>
        <v>0.40159267628109274</v>
      </c>
      <c r="BY92" s="9">
        <v>45</v>
      </c>
      <c r="CN92" s="5">
        <v>89</v>
      </c>
      <c r="CO92" s="5">
        <f>求节点(J$5:J$13,$H$20:H$28,$CN92)</f>
        <v>173.07519103086287</v>
      </c>
      <c r="CP92" s="5">
        <f>求节点(K$5:K$13,$H$20:I$28,$CN92)</f>
        <v>178.04120648523292</v>
      </c>
      <c r="CQ92" s="5">
        <f>求节点(L$5:L$13,$H$20:J$28,$CN92)</f>
        <v>183.39091773170881</v>
      </c>
      <c r="CR92" s="5">
        <f>求节点(M$5:M$13,$H$20:K$28,$CN92)</f>
        <v>189.22961228113076</v>
      </c>
      <c r="CS92" s="5">
        <f>求节点(N$5:N$13,$H$20:L$28,$CN92)</f>
        <v>200.47031501090203</v>
      </c>
      <c r="CT92" s="5">
        <f>求节点(J$5:J$13,$I$20:I$28,$CN92)</f>
        <v>0</v>
      </c>
      <c r="CU92" s="5">
        <f>求节点(K$5:K$13,$I$20:J$28,$CN92)</f>
        <v>0</v>
      </c>
      <c r="CV92" s="5">
        <f>求节点(L$5:L$13,$I$20:K$28,$CN92)</f>
        <v>0</v>
      </c>
      <c r="CW92" s="5">
        <f>求节点(M$5:M$13,$I$20:L$28,$CN92)</f>
        <v>0</v>
      </c>
      <c r="CX92" s="5">
        <f>求节点(N$5:N$13,$I$20:M$28,$CN92)</f>
        <v>0</v>
      </c>
      <c r="CY92" s="5">
        <f t="shared" si="80"/>
        <v>0.46669773658893543</v>
      </c>
      <c r="CZ92" s="5">
        <f t="shared" si="81"/>
        <v>0.46360002714371434</v>
      </c>
      <c r="DA92" s="5">
        <f t="shared" si="82"/>
        <v>0.46026297529406079</v>
      </c>
      <c r="DB92" s="5">
        <f t="shared" si="83"/>
        <v>0.45662090461995741</v>
      </c>
      <c r="DC92" s="5">
        <f t="shared" si="84"/>
        <v>0.45413248686849489</v>
      </c>
    </row>
    <row r="93" spans="10:107" x14ac:dyDescent="0.15">
      <c r="S93" s="19">
        <v>89</v>
      </c>
      <c r="T93" s="19">
        <f t="shared" si="85"/>
        <v>409.8451146185177</v>
      </c>
      <c r="U93" s="19">
        <f t="shared" si="86"/>
        <v>412.82472389113974</v>
      </c>
      <c r="V93" s="19">
        <f t="shared" si="87"/>
        <v>416.03455063902527</v>
      </c>
      <c r="W93" s="19">
        <f t="shared" si="88"/>
        <v>419.53776736867849</v>
      </c>
      <c r="X93" s="19">
        <f t="shared" si="89"/>
        <v>424.48727786181519</v>
      </c>
      <c r="Z93" s="19">
        <v>89</v>
      </c>
      <c r="AA93" s="19">
        <f t="shared" si="90"/>
        <v>409.8451146185177</v>
      </c>
      <c r="AB93" s="19">
        <f t="shared" si="91"/>
        <v>412.82472389113974</v>
      </c>
      <c r="AC93" s="19">
        <f t="shared" si="92"/>
        <v>416.03455063902527</v>
      </c>
      <c r="AD93" s="19">
        <f t="shared" si="93"/>
        <v>419.53776736867849</v>
      </c>
      <c r="AE93" s="19">
        <f t="shared" si="94"/>
        <v>424.48727786181519</v>
      </c>
      <c r="AI93" s="19">
        <v>89</v>
      </c>
      <c r="AJ93" s="19">
        <f t="shared" si="95"/>
        <v>1</v>
      </c>
      <c r="AK93" s="19">
        <f t="shared" si="96"/>
        <v>1.0072700861041017</v>
      </c>
      <c r="AL93" s="19">
        <f t="shared" si="97"/>
        <v>1.0151018904452933</v>
      </c>
      <c r="AM93" s="19">
        <f t="shared" si="98"/>
        <v>1.0236495505361403</v>
      </c>
      <c r="AN93" s="19">
        <f t="shared" si="99"/>
        <v>1.0357260894934086</v>
      </c>
      <c r="AP93" s="19">
        <v>89</v>
      </c>
      <c r="AQ93" s="19">
        <f t="shared" si="100"/>
        <v>1</v>
      </c>
      <c r="AR93" s="19">
        <f t="shared" si="101"/>
        <v>1.0072700861041017</v>
      </c>
      <c r="AS93" s="19">
        <f t="shared" si="102"/>
        <v>1.0151018904452933</v>
      </c>
      <c r="AT93" s="19">
        <f t="shared" si="103"/>
        <v>1.0236495505361403</v>
      </c>
      <c r="AU93" s="19">
        <f t="shared" si="104"/>
        <v>1.0357260894934086</v>
      </c>
      <c r="AY93" s="19">
        <v>89</v>
      </c>
      <c r="AZ93" s="19">
        <f t="shared" si="105"/>
        <v>1057.6879775771572</v>
      </c>
      <c r="BA93" s="19">
        <f t="shared" si="106"/>
        <v>1070.1030162130824</v>
      </c>
      <c r="BB93" s="19">
        <f t="shared" si="107"/>
        <v>1083.4772943292719</v>
      </c>
      <c r="BC93" s="19">
        <f t="shared" si="108"/>
        <v>1098.0740307028268</v>
      </c>
      <c r="BD93" s="19">
        <f t="shared" si="109"/>
        <v>1122.4363893090758</v>
      </c>
      <c r="BH93" s="19">
        <v>89</v>
      </c>
      <c r="BI93" s="19">
        <f t="shared" si="110"/>
        <v>29.153759551543143</v>
      </c>
      <c r="BJ93" s="19">
        <f t="shared" si="111"/>
        <v>29.402060324261647</v>
      </c>
      <c r="BK93" s="19">
        <f t="shared" si="112"/>
        <v>29.669545886585439</v>
      </c>
      <c r="BL93" s="19">
        <f t="shared" si="113"/>
        <v>29.961480614056537</v>
      </c>
      <c r="BM93" s="19">
        <f t="shared" si="114"/>
        <v>30.373939821817931</v>
      </c>
      <c r="BQ93" s="19">
        <v>89</v>
      </c>
      <c r="BR93" s="19">
        <f t="shared" si="115"/>
        <v>0.38307519103086285</v>
      </c>
      <c r="BS93" s="19">
        <f t="shared" si="116"/>
        <v>0.38804120648523294</v>
      </c>
      <c r="BT93" s="19">
        <f t="shared" si="117"/>
        <v>0.39339091773170881</v>
      </c>
      <c r="BU93" s="19">
        <f t="shared" si="118"/>
        <v>0.3992296122811308</v>
      </c>
      <c r="BV93" s="19">
        <f t="shared" si="119"/>
        <v>0.40747879643635859</v>
      </c>
      <c r="BY93" s="9">
        <v>1</v>
      </c>
      <c r="BZ93" s="15" t="s">
        <v>88</v>
      </c>
      <c r="CA93" s="107" t="s">
        <v>80</v>
      </c>
      <c r="CB93" s="108"/>
      <c r="CC93" s="108"/>
      <c r="CD93" s="109"/>
      <c r="CE93" s="106" t="s">
        <v>81</v>
      </c>
      <c r="CF93" s="106"/>
      <c r="CG93" s="106"/>
      <c r="CH93" s="106"/>
      <c r="CI93" s="106"/>
      <c r="CN93" s="5">
        <v>90</v>
      </c>
      <c r="CO93" s="5">
        <f>求节点(J$5:J$13,$H$20:H$28,$CN93)</f>
        <v>177.56274401978095</v>
      </c>
      <c r="CP93" s="5">
        <f>求节点(K$5:K$13,$H$20:I$28,$CN93)</f>
        <v>182.51669313690911</v>
      </c>
      <c r="CQ93" s="5">
        <f>求节点(L$5:L$13,$H$20:J$28,$CN93)</f>
        <v>187.85128478657896</v>
      </c>
      <c r="CR93" s="5">
        <f>求节点(M$5:M$13,$H$20:K$28,$CN93)</f>
        <v>196.93143459388105</v>
      </c>
      <c r="CS93" s="5">
        <f>求节点(N$5:N$13,$H$20:L$28,$CN93)</f>
        <v>208.71088322827424</v>
      </c>
      <c r="CT93" s="5">
        <f>求节点(J$5:J$13,$I$20:I$28,$CN93)</f>
        <v>0</v>
      </c>
      <c r="CU93" s="5">
        <f>求节点(K$5:K$13,$I$20:J$28,$CN93)</f>
        <v>0</v>
      </c>
      <c r="CV93" s="5">
        <f>求节点(L$5:L$13,$I$20:K$28,$CN93)</f>
        <v>0</v>
      </c>
      <c r="CW93" s="5">
        <f>求节点(M$5:M$13,$I$20:L$28,$CN93)</f>
        <v>0</v>
      </c>
      <c r="CX93" s="5">
        <f>求节点(N$5:N$13,$I$20:M$28,$CN93)</f>
        <v>0</v>
      </c>
      <c r="CY93" s="5">
        <f t="shared" si="80"/>
        <v>0.46389848326251482</v>
      </c>
      <c r="CZ93" s="5">
        <f t="shared" si="81"/>
        <v>0.4608083005773666</v>
      </c>
      <c r="DA93" s="5">
        <f t="shared" si="82"/>
        <v>0.45748068005515541</v>
      </c>
      <c r="DB93" s="5">
        <f t="shared" si="83"/>
        <v>0.45481112840058102</v>
      </c>
      <c r="DC93" s="5">
        <f t="shared" si="84"/>
        <v>0.45255221537545431</v>
      </c>
    </row>
    <row r="94" spans="10:107" x14ac:dyDescent="0.15">
      <c r="S94" s="19">
        <v>90</v>
      </c>
      <c r="T94" s="19">
        <f t="shared" si="85"/>
        <v>412.53764641186854</v>
      </c>
      <c r="U94" s="19">
        <f t="shared" si="86"/>
        <v>415.51001588214547</v>
      </c>
      <c r="V94" s="19">
        <f t="shared" si="87"/>
        <v>418.71077087194737</v>
      </c>
      <c r="W94" s="19">
        <f t="shared" si="88"/>
        <v>422.97061482594904</v>
      </c>
      <c r="X94" s="19">
        <f t="shared" si="89"/>
        <v>428.01894995497469</v>
      </c>
      <c r="Z94" s="19">
        <v>90</v>
      </c>
      <c r="AA94" s="19">
        <f t="shared" si="90"/>
        <v>412.53764641186854</v>
      </c>
      <c r="AB94" s="19">
        <f t="shared" si="91"/>
        <v>415.51001588214547</v>
      </c>
      <c r="AC94" s="19">
        <f t="shared" si="92"/>
        <v>418.71077087194737</v>
      </c>
      <c r="AD94" s="19">
        <f t="shared" si="93"/>
        <v>422.97061482594904</v>
      </c>
      <c r="AE94" s="19">
        <f t="shared" si="94"/>
        <v>428.01894995497469</v>
      </c>
      <c r="AI94" s="19">
        <v>90</v>
      </c>
      <c r="AJ94" s="19">
        <f t="shared" si="95"/>
        <v>1</v>
      </c>
      <c r="AK94" s="19">
        <f t="shared" si="96"/>
        <v>1.0072050866051372</v>
      </c>
      <c r="AL94" s="19">
        <f t="shared" si="97"/>
        <v>1.014963784550988</v>
      </c>
      <c r="AM94" s="19">
        <f t="shared" si="98"/>
        <v>1.0252897365969467</v>
      </c>
      <c r="AN94" s="19">
        <f t="shared" si="99"/>
        <v>1.0375270079658379</v>
      </c>
      <c r="AP94" s="19">
        <v>90</v>
      </c>
      <c r="AQ94" s="19">
        <f t="shared" si="100"/>
        <v>1</v>
      </c>
      <c r="AR94" s="19">
        <f t="shared" si="101"/>
        <v>1.0072050866051372</v>
      </c>
      <c r="AS94" s="19">
        <f t="shared" si="102"/>
        <v>1.014963784550988</v>
      </c>
      <c r="AT94" s="19">
        <f t="shared" si="103"/>
        <v>1.0252897365969467</v>
      </c>
      <c r="AU94" s="19">
        <f t="shared" si="104"/>
        <v>1.0375270079658379</v>
      </c>
      <c r="AY94" s="19">
        <v>90</v>
      </c>
      <c r="AZ94" s="19">
        <f t="shared" si="105"/>
        <v>1068.9068600494525</v>
      </c>
      <c r="BA94" s="19">
        <f t="shared" si="106"/>
        <v>1081.2917328422727</v>
      </c>
      <c r="BB94" s="19">
        <f t="shared" si="107"/>
        <v>1094.6282119664475</v>
      </c>
      <c r="BC94" s="19">
        <f t="shared" si="108"/>
        <v>1114.8530741297452</v>
      </c>
      <c r="BD94" s="19">
        <f t="shared" si="109"/>
        <v>1140.0947497748734</v>
      </c>
      <c r="BH94" s="19">
        <v>90</v>
      </c>
      <c r="BI94" s="19">
        <f t="shared" si="110"/>
        <v>29.378137200989045</v>
      </c>
      <c r="BJ94" s="19">
        <f t="shared" si="111"/>
        <v>29.625834656845456</v>
      </c>
      <c r="BK94" s="19">
        <f t="shared" si="112"/>
        <v>29.892564239328948</v>
      </c>
      <c r="BL94" s="19">
        <f t="shared" si="113"/>
        <v>30.247551235495752</v>
      </c>
      <c r="BM94" s="19">
        <f t="shared" si="114"/>
        <v>30.668245829581224</v>
      </c>
      <c r="BQ94" s="19">
        <v>90</v>
      </c>
      <c r="BR94" s="19">
        <f t="shared" si="115"/>
        <v>0.38756274401978097</v>
      </c>
      <c r="BS94" s="19">
        <f t="shared" si="116"/>
        <v>0.39251669313690918</v>
      </c>
      <c r="BT94" s="19">
        <f t="shared" si="117"/>
        <v>0.39785128478657894</v>
      </c>
      <c r="BU94" s="19">
        <f t="shared" si="118"/>
        <v>0.40495102470991506</v>
      </c>
      <c r="BV94" s="19">
        <f t="shared" si="119"/>
        <v>0.4133649165916245</v>
      </c>
      <c r="BY94" s="9">
        <v>2</v>
      </c>
      <c r="BZ94" s="15" t="s">
        <v>390</v>
      </c>
      <c r="CA94" s="15" t="s">
        <v>82</v>
      </c>
      <c r="CB94" s="15" t="s">
        <v>8</v>
      </c>
      <c r="CC94" s="15" t="s">
        <v>39</v>
      </c>
      <c r="CD94" s="15" t="s">
        <v>425</v>
      </c>
      <c r="CE94" s="15" t="s">
        <v>82</v>
      </c>
      <c r="CF94" s="15" t="s">
        <v>8</v>
      </c>
      <c r="CG94" s="15" t="s">
        <v>39</v>
      </c>
      <c r="CH94" s="15" t="s">
        <v>425</v>
      </c>
      <c r="CI94" s="15" t="s">
        <v>85</v>
      </c>
      <c r="CN94" s="5">
        <v>91</v>
      </c>
      <c r="CO94" s="5">
        <f>求节点(J$5:J$13,$H$20:H$28,$CN94)</f>
        <v>182.05029700869903</v>
      </c>
      <c r="CP94" s="5">
        <f>求节点(K$5:K$13,$H$20:I$28,$CN94)</f>
        <v>186.99217978858536</v>
      </c>
      <c r="CQ94" s="5">
        <f>求节点(L$5:L$13,$H$20:J$28,$CN94)</f>
        <v>194.41021527619347</v>
      </c>
      <c r="CR94" s="5">
        <f>求节点(M$5:M$13,$H$20:K$28,$CN94)</f>
        <v>205.31607070415106</v>
      </c>
      <c r="CS94" s="5">
        <f>求节点(N$5:N$13,$H$20:L$28,$CN94)</f>
        <v>216.95145144564646</v>
      </c>
      <c r="CT94" s="5">
        <f>求节点(J$5:J$13,$I$20:I$28,$CN94)</f>
        <v>0</v>
      </c>
      <c r="CU94" s="5">
        <f>求节点(K$5:K$13,$I$20:J$28,$CN94)</f>
        <v>0</v>
      </c>
      <c r="CV94" s="5">
        <f>求节点(L$5:L$13,$I$20:K$28,$CN94)</f>
        <v>0</v>
      </c>
      <c r="CW94" s="5">
        <f>求节点(M$5:M$13,$I$20:L$28,$CN94)</f>
        <v>0</v>
      </c>
      <c r="CX94" s="5">
        <f>求节点(N$5:N$13,$I$20:M$28,$CN94)</f>
        <v>0</v>
      </c>
      <c r="CY94" s="5">
        <f t="shared" si="80"/>
        <v>0.46109922993609415</v>
      </c>
      <c r="CZ94" s="5">
        <f t="shared" si="81"/>
        <v>0.45801657401101886</v>
      </c>
      <c r="DA94" s="5">
        <f t="shared" si="82"/>
        <v>0.45529461581435493</v>
      </c>
      <c r="DB94" s="5">
        <f t="shared" si="83"/>
        <v>0.45320322939713059</v>
      </c>
      <c r="DC94" s="5">
        <f t="shared" si="84"/>
        <v>0.45097194388241379</v>
      </c>
    </row>
    <row r="95" spans="10:107" x14ac:dyDescent="0.15">
      <c r="S95" s="19">
        <v>91</v>
      </c>
      <c r="T95" s="19">
        <f t="shared" si="85"/>
        <v>415.23017820521943</v>
      </c>
      <c r="U95" s="19">
        <f t="shared" si="86"/>
        <v>418.19530787315119</v>
      </c>
      <c r="V95" s="19">
        <f t="shared" si="87"/>
        <v>421.89009226122579</v>
      </c>
      <c r="W95" s="19">
        <f t="shared" si="88"/>
        <v>426.56403030177904</v>
      </c>
      <c r="X95" s="19">
        <f t="shared" si="89"/>
        <v>431.55062204813419</v>
      </c>
      <c r="Z95" s="19">
        <v>91</v>
      </c>
      <c r="AA95" s="19">
        <f t="shared" si="90"/>
        <v>415.23017820521943</v>
      </c>
      <c r="AB95" s="19">
        <f t="shared" si="91"/>
        <v>418.19530787315119</v>
      </c>
      <c r="AC95" s="19">
        <f t="shared" si="92"/>
        <v>421.89009226122579</v>
      </c>
      <c r="AD95" s="19">
        <f t="shared" si="93"/>
        <v>426.56403030177904</v>
      </c>
      <c r="AE95" s="19">
        <f t="shared" si="94"/>
        <v>431.55062204813419</v>
      </c>
      <c r="AI95" s="19">
        <v>91</v>
      </c>
      <c r="AJ95" s="19">
        <f t="shared" si="95"/>
        <v>1</v>
      </c>
      <c r="AK95" s="19">
        <f t="shared" si="96"/>
        <v>1.0071409300758152</v>
      </c>
      <c r="AL95" s="19">
        <f t="shared" si="97"/>
        <v>1.0160390896557494</v>
      </c>
      <c r="AM95" s="19">
        <f t="shared" si="98"/>
        <v>1.0272953477166538</v>
      </c>
      <c r="AN95" s="19">
        <f t="shared" si="99"/>
        <v>1.0393045705720567</v>
      </c>
      <c r="AP95" s="19">
        <v>91</v>
      </c>
      <c r="AQ95" s="19">
        <f t="shared" si="100"/>
        <v>1</v>
      </c>
      <c r="AR95" s="19">
        <f t="shared" si="101"/>
        <v>1.0071409300758152</v>
      </c>
      <c r="AS95" s="19">
        <f t="shared" si="102"/>
        <v>1.0160390896557494</v>
      </c>
      <c r="AT95" s="19">
        <f t="shared" si="103"/>
        <v>1.0272953477166538</v>
      </c>
      <c r="AU95" s="19">
        <f t="shared" si="104"/>
        <v>1.0393045705720567</v>
      </c>
      <c r="AY95" s="19">
        <v>91</v>
      </c>
      <c r="AZ95" s="19">
        <f t="shared" si="105"/>
        <v>1080.1257425217475</v>
      </c>
      <c r="BA95" s="19">
        <f t="shared" si="106"/>
        <v>1092.4804494714633</v>
      </c>
      <c r="BB95" s="19">
        <f t="shared" si="107"/>
        <v>1109.4504613061288</v>
      </c>
      <c r="BC95" s="19">
        <f t="shared" si="108"/>
        <v>1132.8201515088952</v>
      </c>
      <c r="BD95" s="19">
        <f t="shared" si="109"/>
        <v>1157.753110240671</v>
      </c>
      <c r="BH95" s="19">
        <v>91</v>
      </c>
      <c r="BI95" s="19">
        <f t="shared" si="110"/>
        <v>29.60251485043495</v>
      </c>
      <c r="BJ95" s="19">
        <f t="shared" si="111"/>
        <v>29.849608989429267</v>
      </c>
      <c r="BK95" s="19">
        <f t="shared" si="112"/>
        <v>30.15750768843548</v>
      </c>
      <c r="BL95" s="19">
        <f t="shared" si="113"/>
        <v>30.547002525148251</v>
      </c>
      <c r="BM95" s="19">
        <f t="shared" si="114"/>
        <v>30.962551837344517</v>
      </c>
      <c r="BQ95" s="19">
        <v>91</v>
      </c>
      <c r="BR95" s="19">
        <f t="shared" si="115"/>
        <v>0.39205029700869903</v>
      </c>
      <c r="BS95" s="19">
        <f t="shared" si="116"/>
        <v>0.39699217978858536</v>
      </c>
      <c r="BT95" s="19">
        <f t="shared" si="117"/>
        <v>0.40315015376870966</v>
      </c>
      <c r="BU95" s="19">
        <f t="shared" si="118"/>
        <v>0.41094005050296506</v>
      </c>
      <c r="BV95" s="19">
        <f t="shared" si="119"/>
        <v>0.41925103674689035</v>
      </c>
      <c r="BY95" s="9">
        <v>3</v>
      </c>
      <c r="BZ95" s="15">
        <v>10</v>
      </c>
      <c r="CA95" s="19">
        <v>0</v>
      </c>
      <c r="CB95" s="19">
        <f t="shared" ref="CB95:CB110" si="125">INDEX($V$5:$V$164,$BZ95,1)</f>
        <v>220.50861175145999</v>
      </c>
      <c r="CC95" s="19">
        <f t="shared" ref="CC95:CC110" si="126">INDEX($AC$5:$AC$164,$BZ95,1)</f>
        <v>220.50861175145999</v>
      </c>
      <c r="CD95" s="19">
        <f t="shared" ref="CD95:CD110" si="127">INDEX($BT$5:$BT$164,$BZ95,1)</f>
        <v>5.1271529378649983E-2</v>
      </c>
      <c r="CE95" s="19">
        <f>CA95*(INDEX([4]非r将兵属性验证!$U$7:$U$166,$BZ95,1)+INDEX([4]非r将兵属性验证!$AM$7:$AM$166,$BZ95,1))</f>
        <v>0</v>
      </c>
      <c r="CF95" s="29">
        <f>CB95*INDEX([4]中r将兵属性验证!AQ$7:AQ$166,$BZ95,1)</f>
        <v>12121492.920926858</v>
      </c>
      <c r="CG95" s="29">
        <f>CC95*INDEX([4]中r将兵属性验证!AR$7:AR$166,$BZ95,1)</f>
        <v>12121492.920926858</v>
      </c>
      <c r="CH95" s="29">
        <f>CD95*INDEX([4]中r将兵属性验证!AX$7:AX$166,$BZ95,1)</f>
        <v>1352210.7773600405</v>
      </c>
      <c r="CI95" s="19">
        <f>SUM(CE95:CH95)</f>
        <v>25595196.619213756</v>
      </c>
      <c r="CN95" s="5">
        <v>92</v>
      </c>
      <c r="CO95" s="5">
        <f>求节点(J$5:J$13,$H$20:H$28,$CN95)</f>
        <v>186.53784999761712</v>
      </c>
      <c r="CP95" s="5">
        <f>求节点(K$5:K$13,$H$20:I$28,$CN95)</f>
        <v>192.8237974248072</v>
      </c>
      <c r="CQ95" s="5">
        <f>求节点(L$5:L$13,$H$20:J$28,$CN95)</f>
        <v>202.919792094858</v>
      </c>
      <c r="CR95" s="5">
        <f>求节点(M$5:M$13,$H$20:K$28,$CN95)</f>
        <v>213.70070681442104</v>
      </c>
      <c r="CS95" s="5">
        <f>求节点(N$5:N$13,$H$20:L$28,$CN95)</f>
        <v>225.1920196630187</v>
      </c>
      <c r="CT95" s="5">
        <f>求节点(J$5:J$13,$I$20:I$28,$CN95)</f>
        <v>0</v>
      </c>
      <c r="CU95" s="5">
        <f>求节点(K$5:K$13,$I$20:J$28,$CN95)</f>
        <v>0</v>
      </c>
      <c r="CV95" s="5">
        <f>求节点(L$5:L$13,$I$20:K$28,$CN95)</f>
        <v>0</v>
      </c>
      <c r="CW95" s="5">
        <f>求节点(M$5:M$13,$I$20:L$28,$CN95)</f>
        <v>0</v>
      </c>
      <c r="CX95" s="5">
        <f>求节点(N$5:N$13,$I$20:M$28,$CN95)</f>
        <v>0</v>
      </c>
      <c r="CY95" s="5">
        <f t="shared" si="80"/>
        <v>0.45829997660967353</v>
      </c>
      <c r="CZ95" s="5">
        <f t="shared" si="81"/>
        <v>0.4555988388776761</v>
      </c>
      <c r="DA95" s="5">
        <f t="shared" si="82"/>
        <v>0.4536627572689666</v>
      </c>
      <c r="DB95" s="5">
        <f t="shared" si="83"/>
        <v>0.45159533039368016</v>
      </c>
      <c r="DC95" s="5">
        <f t="shared" si="84"/>
        <v>0.44939167238937328</v>
      </c>
    </row>
    <row r="96" spans="10:107" x14ac:dyDescent="0.15">
      <c r="S96" s="19">
        <v>92</v>
      </c>
      <c r="T96" s="19">
        <f t="shared" si="85"/>
        <v>417.92270999857027</v>
      </c>
      <c r="U96" s="19">
        <f t="shared" si="86"/>
        <v>421.21019889634596</v>
      </c>
      <c r="V96" s="19">
        <f t="shared" si="87"/>
        <v>425.53705375493911</v>
      </c>
      <c r="W96" s="19">
        <f t="shared" si="88"/>
        <v>430.15744577760904</v>
      </c>
      <c r="X96" s="19">
        <f t="shared" si="89"/>
        <v>435.08229414129374</v>
      </c>
      <c r="Z96" s="19">
        <v>92</v>
      </c>
      <c r="AA96" s="19">
        <f t="shared" si="90"/>
        <v>417.92270999857027</v>
      </c>
      <c r="AB96" s="19">
        <f t="shared" si="91"/>
        <v>421.21019889634596</v>
      </c>
      <c r="AC96" s="19">
        <f t="shared" si="92"/>
        <v>425.53705375493911</v>
      </c>
      <c r="AD96" s="19">
        <f t="shared" si="93"/>
        <v>430.15744577760904</v>
      </c>
      <c r="AE96" s="19">
        <f t="shared" si="94"/>
        <v>435.08229414129374</v>
      </c>
      <c r="AI96" s="19">
        <v>92</v>
      </c>
      <c r="AJ96" s="19">
        <f t="shared" si="95"/>
        <v>1</v>
      </c>
      <c r="AK96" s="19">
        <f t="shared" si="96"/>
        <v>1.0078662604810036</v>
      </c>
      <c r="AL96" s="19">
        <f t="shared" si="97"/>
        <v>1.0182195022529283</v>
      </c>
      <c r="AM96" s="19">
        <f t="shared" si="98"/>
        <v>1.0292751159157649</v>
      </c>
      <c r="AN96" s="19">
        <f t="shared" si="99"/>
        <v>1.0410592287334235</v>
      </c>
      <c r="AP96" s="19">
        <v>92</v>
      </c>
      <c r="AQ96" s="19">
        <f t="shared" si="100"/>
        <v>1</v>
      </c>
      <c r="AR96" s="19">
        <f t="shared" si="101"/>
        <v>1.0078662604810036</v>
      </c>
      <c r="AS96" s="19">
        <f t="shared" si="102"/>
        <v>1.0182195022529283</v>
      </c>
      <c r="AT96" s="19">
        <f t="shared" si="103"/>
        <v>1.0292751159157649</v>
      </c>
      <c r="AU96" s="19">
        <f t="shared" si="104"/>
        <v>1.0410592287334235</v>
      </c>
      <c r="AY96" s="19">
        <v>92</v>
      </c>
      <c r="AZ96" s="19">
        <f t="shared" si="105"/>
        <v>1091.3446249940428</v>
      </c>
      <c r="BA96" s="19">
        <f t="shared" si="106"/>
        <v>1106.0509944817297</v>
      </c>
      <c r="BB96" s="19">
        <f t="shared" si="107"/>
        <v>1127.6852687746957</v>
      </c>
      <c r="BC96" s="19">
        <f t="shared" si="108"/>
        <v>1150.7872288880451</v>
      </c>
      <c r="BD96" s="19">
        <f t="shared" si="109"/>
        <v>1175.4114707064687</v>
      </c>
      <c r="BH96" s="19">
        <v>92</v>
      </c>
      <c r="BI96" s="19">
        <f t="shared" si="110"/>
        <v>29.826892499880856</v>
      </c>
      <c r="BJ96" s="19">
        <f t="shared" si="111"/>
        <v>30.100849908028827</v>
      </c>
      <c r="BK96" s="19">
        <f t="shared" si="112"/>
        <v>30.461421146244927</v>
      </c>
      <c r="BL96" s="19">
        <f t="shared" si="113"/>
        <v>30.846453814800753</v>
      </c>
      <c r="BM96" s="19">
        <f t="shared" si="114"/>
        <v>31.25685784510781</v>
      </c>
      <c r="BQ96" s="19">
        <v>92</v>
      </c>
      <c r="BR96" s="19">
        <f t="shared" si="115"/>
        <v>0.3965378499976171</v>
      </c>
      <c r="BS96" s="19">
        <f t="shared" si="116"/>
        <v>0.40201699816057662</v>
      </c>
      <c r="BT96" s="19">
        <f t="shared" si="117"/>
        <v>0.40922842292489858</v>
      </c>
      <c r="BU96" s="19">
        <f t="shared" si="118"/>
        <v>0.41692907629601506</v>
      </c>
      <c r="BV96" s="19">
        <f t="shared" si="119"/>
        <v>0.4251371569021562</v>
      </c>
      <c r="BY96" s="9">
        <v>4</v>
      </c>
      <c r="BZ96" s="15">
        <v>20</v>
      </c>
      <c r="CA96" s="19">
        <v>0</v>
      </c>
      <c r="CB96" s="19">
        <f t="shared" si="125"/>
        <v>243.32111174583923</v>
      </c>
      <c r="CC96" s="19">
        <f t="shared" si="126"/>
        <v>243.32111174583923</v>
      </c>
      <c r="CD96" s="19">
        <f t="shared" si="127"/>
        <v>0.10553518624306542</v>
      </c>
      <c r="CE96" s="19">
        <f>CA96*(INDEX([4]非r将兵属性验证!$U$7:$U$166,$BZ96,1)+INDEX([4]非r将兵属性验证!$AM$7:$AM$166,$BZ96,1))</f>
        <v>0</v>
      </c>
      <c r="CF96" s="19">
        <f>(CB96-CB95)*INDEX([4]中r将兵属性验证!AQ$7:AQ$166,$BZ96,1)+CF95</f>
        <v>16282411.271773402</v>
      </c>
      <c r="CG96" s="19">
        <f>(CC96-CC95)*INDEX([4]中r将兵属性验证!AR$7:AR$166,$BZ96,1)+CG95</f>
        <v>16282411.271773402</v>
      </c>
      <c r="CH96" s="19">
        <f>(CD96-CD95)*INDEX([4]中r将兵属性验证!AX$7:AX$166,$BZ96,1)+CH95</f>
        <v>6734111.7272046171</v>
      </c>
      <c r="CI96" s="19">
        <f t="shared" ref="CI96" si="128">SUM(CE96:CH96)</f>
        <v>39298934.270751417</v>
      </c>
      <c r="CN96" s="5">
        <v>93</v>
      </c>
      <c r="CO96" s="5">
        <f>求节点(J$5:J$13,$H$20:H$28,$CN96)</f>
        <v>191.98734248812153</v>
      </c>
      <c r="CP96" s="5">
        <f>求节点(K$5:K$13,$H$20:I$28,$CN96)</f>
        <v>201.43465567915962</v>
      </c>
      <c r="CQ96" s="5">
        <f>求节点(L$5:L$13,$H$20:J$28,$CN96)</f>
        <v>211.4293689135225</v>
      </c>
      <c r="CR96" s="5">
        <f>求节点(M$5:M$13,$H$20:K$28,$CN96)</f>
        <v>222.08534292469105</v>
      </c>
      <c r="CS96" s="5">
        <f>求节点(N$5:N$13,$H$20:L$28,$CN96)</f>
        <v>233.43258788039088</v>
      </c>
      <c r="CT96" s="5">
        <f>求节点(J$5:J$13,$I$20:I$28,$CN96)</f>
        <v>0</v>
      </c>
      <c r="CU96" s="5">
        <f>求节点(K$5:K$13,$I$20:J$28,$CN96)</f>
        <v>0</v>
      </c>
      <c r="CV96" s="5">
        <f>求节点(L$5:L$13,$I$20:K$28,$CN96)</f>
        <v>0</v>
      </c>
      <c r="CW96" s="5">
        <f>求节点(M$5:M$13,$I$20:L$28,$CN96)</f>
        <v>0</v>
      </c>
      <c r="CX96" s="5">
        <f>求节点(N$5:N$13,$I$20:M$28,$CN96)</f>
        <v>0</v>
      </c>
      <c r="CY96" s="5">
        <f t="shared" si="80"/>
        <v>0.45575924357997211</v>
      </c>
      <c r="CZ96" s="5">
        <f t="shared" si="81"/>
        <v>0.45394755786512658</v>
      </c>
      <c r="DA96" s="5">
        <f t="shared" si="82"/>
        <v>0.45203089872357832</v>
      </c>
      <c r="DB96" s="5">
        <f t="shared" si="83"/>
        <v>0.44998743139022973</v>
      </c>
      <c r="DC96" s="5">
        <f t="shared" si="84"/>
        <v>0.4478114008963327</v>
      </c>
    </row>
    <row r="97" spans="3:107" x14ac:dyDescent="0.15">
      <c r="S97" s="19">
        <v>93</v>
      </c>
      <c r="T97" s="19">
        <f t="shared" si="85"/>
        <v>420.85171820919493</v>
      </c>
      <c r="U97" s="19">
        <f t="shared" si="86"/>
        <v>424.90056671963981</v>
      </c>
      <c r="V97" s="19">
        <f t="shared" si="87"/>
        <v>429.18401524865249</v>
      </c>
      <c r="W97" s="19">
        <f t="shared" si="88"/>
        <v>433.75086125343904</v>
      </c>
      <c r="X97" s="19">
        <f t="shared" si="89"/>
        <v>438.61396623445324</v>
      </c>
      <c r="Z97" s="19">
        <v>93</v>
      </c>
      <c r="AA97" s="19">
        <f t="shared" si="90"/>
        <v>420.85171820919493</v>
      </c>
      <c r="AB97" s="19">
        <f t="shared" si="91"/>
        <v>424.90056671963981</v>
      </c>
      <c r="AC97" s="19">
        <f t="shared" si="92"/>
        <v>429.18401524865249</v>
      </c>
      <c r="AD97" s="19">
        <f t="shared" si="93"/>
        <v>433.75086125343904</v>
      </c>
      <c r="AE97" s="19">
        <f t="shared" si="94"/>
        <v>438.61396623445324</v>
      </c>
      <c r="AI97" s="19">
        <v>93</v>
      </c>
      <c r="AJ97" s="19">
        <f t="shared" si="95"/>
        <v>1</v>
      </c>
      <c r="AK97" s="19">
        <f t="shared" si="96"/>
        <v>1.0096206058696244</v>
      </c>
      <c r="AL97" s="19">
        <f t="shared" si="97"/>
        <v>1.019798652777071</v>
      </c>
      <c r="AM97" s="19">
        <f t="shared" si="98"/>
        <v>1.0306500900106395</v>
      </c>
      <c r="AN97" s="19">
        <f t="shared" si="99"/>
        <v>1.0422054782165084</v>
      </c>
      <c r="AP97" s="19">
        <v>93</v>
      </c>
      <c r="AQ97" s="19">
        <f t="shared" si="100"/>
        <v>1</v>
      </c>
      <c r="AR97" s="19">
        <f t="shared" si="101"/>
        <v>1.0096206058696244</v>
      </c>
      <c r="AS97" s="19">
        <f t="shared" si="102"/>
        <v>1.019798652777071</v>
      </c>
      <c r="AT97" s="19">
        <f t="shared" si="103"/>
        <v>1.0306500900106395</v>
      </c>
      <c r="AU97" s="19">
        <f t="shared" si="104"/>
        <v>1.0422054782165084</v>
      </c>
      <c r="AY97" s="19">
        <v>93</v>
      </c>
      <c r="AZ97" s="19">
        <f t="shared" si="105"/>
        <v>1104.2585910459748</v>
      </c>
      <c r="BA97" s="19">
        <f t="shared" si="106"/>
        <v>1124.5028335981992</v>
      </c>
      <c r="BB97" s="19">
        <f t="shared" si="107"/>
        <v>1145.9200762432624</v>
      </c>
      <c r="BC97" s="19">
        <f t="shared" si="108"/>
        <v>1168.754306267195</v>
      </c>
      <c r="BD97" s="19">
        <f t="shared" si="109"/>
        <v>1193.0698311722663</v>
      </c>
      <c r="BH97" s="19">
        <v>93</v>
      </c>
      <c r="BI97" s="19">
        <f t="shared" si="110"/>
        <v>30.070976517432911</v>
      </c>
      <c r="BJ97" s="19">
        <f t="shared" si="111"/>
        <v>30.408380559969988</v>
      </c>
      <c r="BK97" s="19">
        <f t="shared" si="112"/>
        <v>30.765334604054374</v>
      </c>
      <c r="BL97" s="19">
        <f t="shared" si="113"/>
        <v>31.145905104453252</v>
      </c>
      <c r="BM97" s="19">
        <f t="shared" si="114"/>
        <v>31.551163852871102</v>
      </c>
      <c r="BQ97" s="19">
        <v>93</v>
      </c>
      <c r="BR97" s="19">
        <f t="shared" si="115"/>
        <v>0.40141953034865824</v>
      </c>
      <c r="BS97" s="19">
        <f t="shared" si="116"/>
        <v>0.40816761119939976</v>
      </c>
      <c r="BT97" s="19">
        <f t="shared" si="117"/>
        <v>0.4153066920810875</v>
      </c>
      <c r="BU97" s="19">
        <f t="shared" si="118"/>
        <v>0.42291810208906505</v>
      </c>
      <c r="BV97" s="19">
        <f t="shared" si="119"/>
        <v>0.43102327705742211</v>
      </c>
      <c r="BY97" s="9">
        <v>5</v>
      </c>
      <c r="BZ97" s="15">
        <v>30</v>
      </c>
      <c r="CA97" s="19">
        <v>0</v>
      </c>
      <c r="CB97" s="19">
        <f t="shared" si="125"/>
        <v>266.28236322240537</v>
      </c>
      <c r="CC97" s="19">
        <f t="shared" si="126"/>
        <v>266.28236322240537</v>
      </c>
      <c r="CD97" s="19">
        <f t="shared" si="127"/>
        <v>0.14380393870400898</v>
      </c>
      <c r="CE97" s="19">
        <f>CA97*(INDEX([4]非r将兵属性验证!$U$7:$U$166,$BZ97,1)+INDEX([4]非r将兵属性验证!$AM$7:$AM$166,$BZ97,1))</f>
        <v>0</v>
      </c>
      <c r="CF97" s="19">
        <f>(CB97-CB96)*INDEX([4]中r将兵属性验证!AQ$7:AQ$166,$BZ97,1)+CF96</f>
        <v>26854886.504051283</v>
      </c>
      <c r="CG97" s="19">
        <f>(CC97-CC96)*INDEX([4]中r将兵属性验证!AR$7:AR$166,$BZ97,1)+CG96</f>
        <v>26854886.504051283</v>
      </c>
      <c r="CH97" s="19">
        <f>(CD97-CD96)*INDEX([4]中r将兵属性验证!AX$7:AX$166,$BZ97,1)+CH96</f>
        <v>17360057.506433688</v>
      </c>
      <c r="CI97" s="19">
        <f t="shared" ref="CI97:CI110" si="129">SUM(CE97:CH97)</f>
        <v>71069830.514536262</v>
      </c>
      <c r="CN97" s="5">
        <v>94</v>
      </c>
      <c r="CO97" s="5">
        <f>求节点(J$5:J$13,$H$20:H$28,$CN97)</f>
        <v>200.68470814794708</v>
      </c>
      <c r="CP97" s="5">
        <f>求节点(K$5:K$13,$H$20:I$28,$CN97)</f>
        <v>210.04551393351204</v>
      </c>
      <c r="CQ97" s="5">
        <f>求节点(L$5:L$13,$H$20:J$28,$CN97)</f>
        <v>219.93894573218699</v>
      </c>
      <c r="CR97" s="5">
        <f>求节点(M$5:M$13,$H$20:K$28,$CN97)</f>
        <v>230.46997903496106</v>
      </c>
      <c r="CS97" s="5">
        <f>求节点(N$5:N$13,$H$20:L$28,$CN97)</f>
        <v>241.67315609776313</v>
      </c>
      <c r="CT97" s="5">
        <f>求节点(J$5:J$13,$I$20:I$28,$CN97)</f>
        <v>0</v>
      </c>
      <c r="CU97" s="5">
        <f>求节点(K$5:K$13,$I$20:J$28,$CN97)</f>
        <v>0</v>
      </c>
      <c r="CV97" s="5">
        <f>求节点(L$5:L$13,$I$20:K$28,$CN97)</f>
        <v>0</v>
      </c>
      <c r="CW97" s="5">
        <f>求节点(M$5:M$13,$I$20:L$28,$CN97)</f>
        <v>0</v>
      </c>
      <c r="CX97" s="5">
        <f>求节点(N$5:N$13,$I$20:M$28,$CN97)</f>
        <v>0</v>
      </c>
      <c r="CY97" s="5">
        <f t="shared" si="80"/>
        <v>0.45409137327610188</v>
      </c>
      <c r="CZ97" s="5">
        <f t="shared" si="81"/>
        <v>0.45229627685257706</v>
      </c>
      <c r="DA97" s="5">
        <f t="shared" si="82"/>
        <v>0.45039904017818999</v>
      </c>
      <c r="DB97" s="5">
        <f t="shared" si="83"/>
        <v>0.4483795323867793</v>
      </c>
      <c r="DC97" s="5">
        <f t="shared" si="84"/>
        <v>0.44623112940329218</v>
      </c>
    </row>
    <row r="98" spans="3:107" x14ac:dyDescent="0.15">
      <c r="S98" s="19">
        <v>94</v>
      </c>
      <c r="T98" s="19">
        <f t="shared" si="85"/>
        <v>424.57916063483447</v>
      </c>
      <c r="U98" s="19">
        <f t="shared" si="86"/>
        <v>428.59093454293372</v>
      </c>
      <c r="V98" s="19">
        <f t="shared" si="87"/>
        <v>432.83097674236586</v>
      </c>
      <c r="W98" s="19">
        <f t="shared" si="88"/>
        <v>437.34427672926904</v>
      </c>
      <c r="X98" s="19">
        <f t="shared" si="89"/>
        <v>442.14563832761274</v>
      </c>
      <c r="Z98" s="19">
        <v>94</v>
      </c>
      <c r="AA98" s="19">
        <f t="shared" si="90"/>
        <v>424.57916063483447</v>
      </c>
      <c r="AB98" s="19">
        <f t="shared" si="91"/>
        <v>428.59093454293372</v>
      </c>
      <c r="AC98" s="19">
        <f t="shared" si="92"/>
        <v>432.83097674236586</v>
      </c>
      <c r="AD98" s="19">
        <f t="shared" si="93"/>
        <v>437.34427672926904</v>
      </c>
      <c r="AE98" s="19">
        <f t="shared" si="94"/>
        <v>442.14563832761274</v>
      </c>
      <c r="AI98" s="19">
        <v>94</v>
      </c>
      <c r="AJ98" s="19">
        <f t="shared" si="95"/>
        <v>1</v>
      </c>
      <c r="AK98" s="19">
        <f t="shared" si="96"/>
        <v>1.0094488243419693</v>
      </c>
      <c r="AL98" s="19">
        <f t="shared" si="97"/>
        <v>1.0194352829168374</v>
      </c>
      <c r="AM98" s="19">
        <f t="shared" si="98"/>
        <v>1.0300653382877956</v>
      </c>
      <c r="AN98" s="19">
        <f t="shared" si="99"/>
        <v>1.041373857507544</v>
      </c>
      <c r="AP98" s="19">
        <v>94</v>
      </c>
      <c r="AQ98" s="19">
        <f t="shared" si="100"/>
        <v>1</v>
      </c>
      <c r="AR98" s="19">
        <f t="shared" si="101"/>
        <v>1.0094488243419693</v>
      </c>
      <c r="AS98" s="19">
        <f t="shared" si="102"/>
        <v>1.0194352829168374</v>
      </c>
      <c r="AT98" s="19">
        <f t="shared" si="103"/>
        <v>1.0300653382877956</v>
      </c>
      <c r="AU98" s="19">
        <f t="shared" si="104"/>
        <v>1.041373857507544</v>
      </c>
      <c r="AY98" s="19">
        <v>94</v>
      </c>
      <c r="AZ98" s="19">
        <f t="shared" si="105"/>
        <v>1122.8958031741722</v>
      </c>
      <c r="BA98" s="19">
        <f t="shared" si="106"/>
        <v>1142.9546727146687</v>
      </c>
      <c r="BB98" s="19">
        <f t="shared" si="107"/>
        <v>1164.1548837118294</v>
      </c>
      <c r="BC98" s="19">
        <f t="shared" si="108"/>
        <v>1186.7213836463452</v>
      </c>
      <c r="BD98" s="19">
        <f t="shared" si="109"/>
        <v>1210.7281916380639</v>
      </c>
      <c r="BH98" s="19">
        <v>94</v>
      </c>
      <c r="BI98" s="19">
        <f t="shared" si="110"/>
        <v>30.381596719569536</v>
      </c>
      <c r="BJ98" s="19">
        <f t="shared" si="111"/>
        <v>30.715911211911145</v>
      </c>
      <c r="BK98" s="19">
        <f t="shared" si="112"/>
        <v>31.069248061863821</v>
      </c>
      <c r="BL98" s="19">
        <f t="shared" si="113"/>
        <v>31.445356394105751</v>
      </c>
      <c r="BM98" s="19">
        <f t="shared" si="114"/>
        <v>31.845469860634395</v>
      </c>
      <c r="BQ98" s="19">
        <v>94</v>
      </c>
      <c r="BR98" s="19">
        <f t="shared" si="115"/>
        <v>0.40763193439139078</v>
      </c>
      <c r="BS98" s="19">
        <f t="shared" si="116"/>
        <v>0.4143182242382229</v>
      </c>
      <c r="BT98" s="19">
        <f t="shared" si="117"/>
        <v>0.42138496123727642</v>
      </c>
      <c r="BU98" s="19">
        <f t="shared" si="118"/>
        <v>0.42890712788211505</v>
      </c>
      <c r="BV98" s="19">
        <f t="shared" si="119"/>
        <v>0.43690939721268796</v>
      </c>
      <c r="BY98" s="9">
        <v>6</v>
      </c>
      <c r="BZ98" s="15">
        <v>40</v>
      </c>
      <c r="CA98" s="19">
        <v>0</v>
      </c>
      <c r="CB98" s="19">
        <f t="shared" si="125"/>
        <v>289.2436146989715</v>
      </c>
      <c r="CC98" s="19">
        <f t="shared" si="126"/>
        <v>289.2436146989715</v>
      </c>
      <c r="CD98" s="19">
        <f t="shared" si="127"/>
        <v>0.18207269116495253</v>
      </c>
      <c r="CE98" s="19">
        <f>CA98*(INDEX([4]非r将兵属性验证!$U$7:$U$166,$BZ98,1)+INDEX([4]非r将兵属性验证!$AM$7:$AM$166,$BZ98,1))</f>
        <v>0</v>
      </c>
      <c r="CF98" s="19">
        <f>(CB98-CB97)*INDEX([4]中r将兵属性验证!AQ$7:AQ$166,$BZ98,1)+CF97</f>
        <v>53422940.878750637</v>
      </c>
      <c r="CG98" s="19">
        <f>(CC98-CC97)*INDEX([4]中r将兵属性验证!AR$7:AR$166,$BZ98,1)+CG97</f>
        <v>53422940.878750637</v>
      </c>
      <c r="CH98" s="19">
        <f>(CD98-CD97)*INDEX([4]中r将兵属性验证!AX$7:AX$166,$BZ98,1)+CH97</f>
        <v>46294133.784528114</v>
      </c>
      <c r="CI98" s="19">
        <f t="shared" si="129"/>
        <v>153140015.54202938</v>
      </c>
      <c r="CN98" s="5">
        <v>95</v>
      </c>
      <c r="CO98" s="5">
        <f>求节点(J$5:J$13,$H$20:H$28,$CN98)</f>
        <v>209.38207380777263</v>
      </c>
      <c r="CP98" s="5">
        <f>求节点(K$5:K$13,$H$20:I$28,$CN98)</f>
        <v>218.65637218786446</v>
      </c>
      <c r="CQ98" s="5">
        <f>求节点(L$5:L$13,$H$20:J$28,$CN98)</f>
        <v>228.44852255085152</v>
      </c>
      <c r="CR98" s="5">
        <f>求节点(M$5:M$13,$H$20:K$28,$CN98)</f>
        <v>238.85461514523104</v>
      </c>
      <c r="CS98" s="5">
        <f>求节点(N$5:N$13,$H$20:L$28,$CN98)</f>
        <v>249.91372431513531</v>
      </c>
      <c r="CT98" s="5">
        <f>求节点(J$5:J$13,$I$20:I$28,$CN98)</f>
        <v>0</v>
      </c>
      <c r="CU98" s="5">
        <f>求节点(K$5:K$13,$I$20:J$28,$CN98)</f>
        <v>0</v>
      </c>
      <c r="CV98" s="5">
        <f>求节点(L$5:L$13,$I$20:K$28,$CN98)</f>
        <v>0</v>
      </c>
      <c r="CW98" s="5">
        <f>求节点(M$5:M$13,$I$20:L$28,$CN98)</f>
        <v>0</v>
      </c>
      <c r="CX98" s="5">
        <f>求节点(N$5:N$13,$I$20:M$28,$CN98)</f>
        <v>0</v>
      </c>
      <c r="CY98" s="5">
        <f t="shared" si="80"/>
        <v>0.45242350297223166</v>
      </c>
      <c r="CZ98" s="5">
        <f t="shared" si="81"/>
        <v>0.45064499584002748</v>
      </c>
      <c r="DA98" s="5">
        <f t="shared" si="82"/>
        <v>0.44876718163280171</v>
      </c>
      <c r="DB98" s="5">
        <f t="shared" si="83"/>
        <v>0.44677163338332887</v>
      </c>
      <c r="DC98" s="5">
        <f t="shared" si="84"/>
        <v>0.44465085791025166</v>
      </c>
    </row>
    <row r="99" spans="3:107" x14ac:dyDescent="0.15">
      <c r="S99" s="19">
        <v>95</v>
      </c>
      <c r="T99" s="19">
        <f t="shared" si="85"/>
        <v>428.306603060474</v>
      </c>
      <c r="U99" s="19">
        <f t="shared" si="86"/>
        <v>432.28130236622764</v>
      </c>
      <c r="V99" s="19">
        <f t="shared" si="87"/>
        <v>436.47793823607924</v>
      </c>
      <c r="W99" s="19">
        <f t="shared" si="88"/>
        <v>440.93769220509904</v>
      </c>
      <c r="X99" s="19">
        <f t="shared" si="89"/>
        <v>445.6773104207723</v>
      </c>
      <c r="Z99" s="19">
        <v>95</v>
      </c>
      <c r="AA99" s="19">
        <f t="shared" si="90"/>
        <v>428.306603060474</v>
      </c>
      <c r="AB99" s="19">
        <f t="shared" si="91"/>
        <v>432.28130236622764</v>
      </c>
      <c r="AC99" s="19">
        <f t="shared" si="92"/>
        <v>436.47793823607924</v>
      </c>
      <c r="AD99" s="19">
        <f t="shared" si="93"/>
        <v>440.93769220509904</v>
      </c>
      <c r="AE99" s="19">
        <f t="shared" si="94"/>
        <v>445.6773104207723</v>
      </c>
      <c r="AI99" s="19">
        <v>95</v>
      </c>
      <c r="AJ99" s="19">
        <f t="shared" si="95"/>
        <v>1</v>
      </c>
      <c r="AK99" s="19">
        <f t="shared" si="96"/>
        <v>1.0092800327553961</v>
      </c>
      <c r="AL99" s="19">
        <f t="shared" si="97"/>
        <v>1.0190782376858465</v>
      </c>
      <c r="AM99" s="19">
        <f t="shared" si="98"/>
        <v>1.0294907644532429</v>
      </c>
      <c r="AN99" s="19">
        <f t="shared" si="99"/>
        <v>1.0405567115617074</v>
      </c>
      <c r="AP99" s="19">
        <v>95</v>
      </c>
      <c r="AQ99" s="19">
        <f t="shared" si="100"/>
        <v>1</v>
      </c>
      <c r="AR99" s="19">
        <f t="shared" si="101"/>
        <v>1.0092800327553961</v>
      </c>
      <c r="AS99" s="19">
        <f t="shared" si="102"/>
        <v>1.0190782376858465</v>
      </c>
      <c r="AT99" s="19">
        <f t="shared" si="103"/>
        <v>1.0294907644532429</v>
      </c>
      <c r="AU99" s="19">
        <f t="shared" si="104"/>
        <v>1.0405567115617074</v>
      </c>
      <c r="AY99" s="19">
        <v>95</v>
      </c>
      <c r="AZ99" s="19">
        <f t="shared" si="105"/>
        <v>1141.5330153023699</v>
      </c>
      <c r="BA99" s="19">
        <f t="shared" si="106"/>
        <v>1161.4065118311382</v>
      </c>
      <c r="BB99" s="19">
        <f t="shared" si="107"/>
        <v>1182.3896911803961</v>
      </c>
      <c r="BC99" s="19">
        <f t="shared" si="108"/>
        <v>1204.6884610254951</v>
      </c>
      <c r="BD99" s="19">
        <f t="shared" si="109"/>
        <v>1228.3865521038615</v>
      </c>
      <c r="BH99" s="19">
        <v>95</v>
      </c>
      <c r="BI99" s="19">
        <f t="shared" si="110"/>
        <v>30.692216921706166</v>
      </c>
      <c r="BJ99" s="19">
        <f t="shared" si="111"/>
        <v>31.023441863852302</v>
      </c>
      <c r="BK99" s="19">
        <f t="shared" si="112"/>
        <v>31.373161519673268</v>
      </c>
      <c r="BL99" s="19">
        <f t="shared" si="113"/>
        <v>31.744807683758253</v>
      </c>
      <c r="BM99" s="19">
        <f t="shared" si="114"/>
        <v>32.139775868397692</v>
      </c>
      <c r="BQ99" s="19">
        <v>95</v>
      </c>
      <c r="BR99" s="19">
        <f t="shared" si="115"/>
        <v>0.41384433843412333</v>
      </c>
      <c r="BS99" s="19">
        <f t="shared" si="116"/>
        <v>0.42046883727704604</v>
      </c>
      <c r="BT99" s="19">
        <f t="shared" si="117"/>
        <v>0.4274632303934654</v>
      </c>
      <c r="BU99" s="19">
        <f t="shared" si="118"/>
        <v>0.43489615367516504</v>
      </c>
      <c r="BV99" s="19">
        <f t="shared" si="119"/>
        <v>0.44279551736795381</v>
      </c>
      <c r="BY99" s="9">
        <v>7</v>
      </c>
      <c r="BZ99" s="15">
        <v>50</v>
      </c>
      <c r="CA99" s="19">
        <v>0</v>
      </c>
      <c r="CB99" s="19">
        <f t="shared" si="125"/>
        <v>313.64241112700813</v>
      </c>
      <c r="CC99" s="19">
        <f t="shared" si="126"/>
        <v>313.64241112700813</v>
      </c>
      <c r="CD99" s="19">
        <f t="shared" si="127"/>
        <v>0.22273735187834692</v>
      </c>
      <c r="CE99" s="19">
        <f>CA99*(INDEX([4]非r将兵属性验证!$U$7:$U$166,$BZ99,1)+INDEX([4]非r将兵属性验证!$AM$7:$AM$166,$BZ99,1))</f>
        <v>0</v>
      </c>
      <c r="CF99" s="19">
        <f>(CB99-CB98)*INDEX([4]中r将兵属性验证!AQ$7:AQ$166,$BZ99,1)+CF98</f>
        <v>110608689.31722522</v>
      </c>
      <c r="CG99" s="19">
        <f>(CC99-CC98)*INDEX([4]中r将兵属性验证!AR$7:AR$166,$BZ99,1)+CG98</f>
        <v>110608689.31722522</v>
      </c>
      <c r="CH99" s="19">
        <f>(CD99-CD98)*INDEX([4]中r将兵属性验证!AX$7:AX$166,$BZ99,1)+CH98</f>
        <v>113812847.41391504</v>
      </c>
      <c r="CI99" s="19">
        <f t="shared" si="129"/>
        <v>335030226.04836547</v>
      </c>
      <c r="CN99" s="5">
        <v>96</v>
      </c>
      <c r="CO99" s="5">
        <f>求节点(J$5:J$13,$H$20:H$28,$CN99)</f>
        <v>218.07943946759818</v>
      </c>
      <c r="CP99" s="5">
        <f>求节点(K$5:K$13,$H$20:I$28,$CN99)</f>
        <v>227.26723044221688</v>
      </c>
      <c r="CQ99" s="5">
        <f>求节点(L$5:L$13,$H$20:J$28,$CN99)</f>
        <v>236.95809936951602</v>
      </c>
      <c r="CR99" s="5">
        <f>求节点(M$5:M$13,$H$20:K$28,$CN99)</f>
        <v>247.23925125550105</v>
      </c>
      <c r="CS99" s="5">
        <f>求节点(N$5:N$13,$H$20:L$28,$CN99)</f>
        <v>258.15429253250755</v>
      </c>
      <c r="CT99" s="5">
        <f>求节点(J$5:J$13,$I$20:I$28,$CN99)</f>
        <v>0</v>
      </c>
      <c r="CU99" s="5">
        <f>求节点(K$5:K$13,$I$20:J$28,$CN99)</f>
        <v>0</v>
      </c>
      <c r="CV99" s="5">
        <f>求节点(L$5:L$13,$I$20:K$28,$CN99)</f>
        <v>0</v>
      </c>
      <c r="CW99" s="5">
        <f>求节点(M$5:M$13,$I$20:L$28,$CN99)</f>
        <v>0</v>
      </c>
      <c r="CX99" s="5">
        <f>求节点(N$5:N$13,$I$20:M$28,$CN99)</f>
        <v>0</v>
      </c>
      <c r="CY99" s="5">
        <f t="shared" si="80"/>
        <v>0.45075563266836138</v>
      </c>
      <c r="CZ99" s="5">
        <f t="shared" si="81"/>
        <v>0.44899371482747796</v>
      </c>
      <c r="DA99" s="5">
        <f t="shared" si="82"/>
        <v>0.44713532308741338</v>
      </c>
      <c r="DB99" s="5">
        <f t="shared" si="83"/>
        <v>0.4451637343798785</v>
      </c>
      <c r="DC99" s="5">
        <f t="shared" si="84"/>
        <v>0.44307058641721109</v>
      </c>
    </row>
    <row r="100" spans="3:107" x14ac:dyDescent="0.15">
      <c r="S100" s="19">
        <v>96</v>
      </c>
      <c r="T100" s="19">
        <f t="shared" si="85"/>
        <v>432.03404548611348</v>
      </c>
      <c r="U100" s="19">
        <f t="shared" si="86"/>
        <v>435.97167018952155</v>
      </c>
      <c r="V100" s="19">
        <f t="shared" si="87"/>
        <v>440.12489972979256</v>
      </c>
      <c r="W100" s="19">
        <f t="shared" si="88"/>
        <v>444.53110768092904</v>
      </c>
      <c r="X100" s="19">
        <f t="shared" si="89"/>
        <v>449.2089825139318</v>
      </c>
      <c r="Z100" s="19">
        <v>96</v>
      </c>
      <c r="AA100" s="19">
        <f t="shared" si="90"/>
        <v>432.03404548611348</v>
      </c>
      <c r="AB100" s="19">
        <f t="shared" si="91"/>
        <v>435.97167018952155</v>
      </c>
      <c r="AC100" s="19">
        <f t="shared" si="92"/>
        <v>440.12489972979256</v>
      </c>
      <c r="AD100" s="19">
        <f t="shared" si="93"/>
        <v>444.53110768092904</v>
      </c>
      <c r="AE100" s="19">
        <f t="shared" si="94"/>
        <v>449.2089825139318</v>
      </c>
      <c r="AI100" s="19">
        <v>96</v>
      </c>
      <c r="AJ100" s="19">
        <f t="shared" si="95"/>
        <v>1</v>
      </c>
      <c r="AK100" s="19">
        <f t="shared" si="96"/>
        <v>1.0091141537213288</v>
      </c>
      <c r="AL100" s="19">
        <f t="shared" si="97"/>
        <v>1.0187273533838646</v>
      </c>
      <c r="AM100" s="19">
        <f t="shared" si="98"/>
        <v>1.0289261050729328</v>
      </c>
      <c r="AN100" s="19">
        <f t="shared" si="99"/>
        <v>1.0397536657290365</v>
      </c>
      <c r="AP100" s="19">
        <v>96</v>
      </c>
      <c r="AQ100" s="19">
        <f t="shared" si="100"/>
        <v>1</v>
      </c>
      <c r="AR100" s="19">
        <f t="shared" si="101"/>
        <v>1.0091141537213288</v>
      </c>
      <c r="AS100" s="19">
        <f t="shared" si="102"/>
        <v>1.0187273533838646</v>
      </c>
      <c r="AT100" s="19">
        <f t="shared" si="103"/>
        <v>1.0289261050729328</v>
      </c>
      <c r="AU100" s="19">
        <f t="shared" si="104"/>
        <v>1.0397536657290365</v>
      </c>
      <c r="AY100" s="19">
        <v>96</v>
      </c>
      <c r="AZ100" s="19">
        <f t="shared" si="105"/>
        <v>1160.1702274305676</v>
      </c>
      <c r="BA100" s="19">
        <f t="shared" si="106"/>
        <v>1179.8583509476075</v>
      </c>
      <c r="BB100" s="19">
        <f t="shared" si="107"/>
        <v>1200.6244986489628</v>
      </c>
      <c r="BC100" s="19">
        <f t="shared" si="108"/>
        <v>1222.6555384046451</v>
      </c>
      <c r="BD100" s="19">
        <f t="shared" si="109"/>
        <v>1246.0449125696591</v>
      </c>
      <c r="BH100" s="19">
        <v>96</v>
      </c>
      <c r="BI100" s="19">
        <f t="shared" si="110"/>
        <v>31.002837123842792</v>
      </c>
      <c r="BJ100" s="19">
        <f t="shared" si="111"/>
        <v>31.330972515793459</v>
      </c>
      <c r="BK100" s="19">
        <f t="shared" si="112"/>
        <v>31.677074977482715</v>
      </c>
      <c r="BL100" s="19">
        <f t="shared" si="113"/>
        <v>32.044258973410749</v>
      </c>
      <c r="BM100" s="19">
        <f t="shared" si="114"/>
        <v>32.434081876160981</v>
      </c>
      <c r="BQ100" s="19">
        <v>96</v>
      </c>
      <c r="BR100" s="19">
        <f t="shared" si="115"/>
        <v>0.42005674247685587</v>
      </c>
      <c r="BS100" s="19">
        <f t="shared" si="116"/>
        <v>0.42661945031586923</v>
      </c>
      <c r="BT100" s="19">
        <f t="shared" si="117"/>
        <v>0.43354149954965432</v>
      </c>
      <c r="BU100" s="19">
        <f t="shared" si="118"/>
        <v>0.44088517946821504</v>
      </c>
      <c r="BV100" s="19">
        <f t="shared" si="119"/>
        <v>0.44868163752321966</v>
      </c>
      <c r="BY100" s="9">
        <v>8</v>
      </c>
      <c r="BZ100" s="15">
        <v>60</v>
      </c>
      <c r="CA100" s="19">
        <v>0</v>
      </c>
      <c r="CB100" s="19">
        <f t="shared" si="125"/>
        <v>339.30814380515767</v>
      </c>
      <c r="CC100" s="19">
        <f t="shared" si="126"/>
        <v>339.30814380515767</v>
      </c>
      <c r="CD100" s="19">
        <f t="shared" si="127"/>
        <v>0.26551357300859607</v>
      </c>
      <c r="CE100" s="19">
        <f>CA100*(INDEX([4]非r将兵属性验证!$U$7:$U$166,$BZ100,1)+INDEX([4]非r将兵属性验证!$AM$7:$AM$166,$BZ100,1))</f>
        <v>0</v>
      </c>
      <c r="CF100" s="19">
        <f>(CB100-CB99)*INDEX([4]中r将兵属性验证!AQ$7:AQ$166,$BZ100,1)+CF99</f>
        <v>254566105.48951238</v>
      </c>
      <c r="CG100" s="19">
        <f>(CC100-CC99)*INDEX([4]中r将兵属性验证!AR$7:AR$166,$BZ100,1)+CG99</f>
        <v>254566105.48951238</v>
      </c>
      <c r="CH100" s="19">
        <f>(CD100-CD99)*INDEX([4]中r将兵属性验证!AX$7:AX$166,$BZ100,1)+CH99</f>
        <v>291155106.23023242</v>
      </c>
      <c r="CI100" s="19">
        <f t="shared" si="129"/>
        <v>800287317.20925713</v>
      </c>
      <c r="CN100" s="5">
        <v>97</v>
      </c>
      <c r="CO100" s="5">
        <f>求节点(J$5:J$13,$H$20:H$28,$CN100)</f>
        <v>226.77680512742373</v>
      </c>
      <c r="CP100" s="5">
        <f>求节点(K$5:K$13,$H$20:I$28,$CN100)</f>
        <v>235.87808869656928</v>
      </c>
      <c r="CQ100" s="5">
        <f>求节点(L$5:L$13,$H$20:J$28,$CN100)</f>
        <v>245.46767618818052</v>
      </c>
      <c r="CR100" s="5">
        <f>求节点(M$5:M$13,$H$20:K$28,$CN100)</f>
        <v>255.62388736577105</v>
      </c>
      <c r="CS100" s="5">
        <f>求节点(N$5:N$13,$H$20:L$28,$CN100)</f>
        <v>266.39486074987974</v>
      </c>
      <c r="CT100" s="5">
        <f>求节点(J$5:J$13,$I$20:I$28,$CN100)</f>
        <v>0</v>
      </c>
      <c r="CU100" s="5">
        <f>求节点(K$5:K$13,$I$20:J$28,$CN100)</f>
        <v>0</v>
      </c>
      <c r="CV100" s="5">
        <f>求节点(L$5:L$13,$I$20:K$28,$CN100)</f>
        <v>0</v>
      </c>
      <c r="CW100" s="5">
        <f>求节点(M$5:M$13,$I$20:L$28,$CN100)</f>
        <v>0</v>
      </c>
      <c r="CX100" s="5">
        <f>求节点(N$5:N$13,$I$20:M$28,$CN100)</f>
        <v>0</v>
      </c>
      <c r="CY100" s="5">
        <f t="shared" si="80"/>
        <v>0.44908776236449116</v>
      </c>
      <c r="CZ100" s="5">
        <f t="shared" si="81"/>
        <v>0.44734243381492844</v>
      </c>
      <c r="DA100" s="5">
        <f t="shared" si="82"/>
        <v>0.44550346454202505</v>
      </c>
      <c r="DB100" s="5">
        <f t="shared" si="83"/>
        <v>0.44355583537642806</v>
      </c>
      <c r="DC100" s="5">
        <f t="shared" si="84"/>
        <v>0.44149031492417057</v>
      </c>
    </row>
    <row r="101" spans="3:107" x14ac:dyDescent="0.15">
      <c r="S101" s="19">
        <v>97</v>
      </c>
      <c r="T101" s="19">
        <f t="shared" si="85"/>
        <v>435.76148791175302</v>
      </c>
      <c r="U101" s="19">
        <f t="shared" si="86"/>
        <v>439.6620380128154</v>
      </c>
      <c r="V101" s="19">
        <f t="shared" si="87"/>
        <v>443.77186122350594</v>
      </c>
      <c r="W101" s="19">
        <f t="shared" si="88"/>
        <v>448.12452315675904</v>
      </c>
      <c r="X101" s="19">
        <f t="shared" si="89"/>
        <v>452.7406546070913</v>
      </c>
      <c r="Z101" s="19">
        <v>97</v>
      </c>
      <c r="AA101" s="19">
        <f t="shared" si="90"/>
        <v>435.76148791175302</v>
      </c>
      <c r="AB101" s="19">
        <f t="shared" si="91"/>
        <v>439.6620380128154</v>
      </c>
      <c r="AC101" s="19">
        <f t="shared" si="92"/>
        <v>443.77186122350594</v>
      </c>
      <c r="AD101" s="19">
        <f t="shared" si="93"/>
        <v>448.12452315675904</v>
      </c>
      <c r="AE101" s="19">
        <f t="shared" si="94"/>
        <v>452.7406546070913</v>
      </c>
      <c r="AI101" s="19">
        <v>97</v>
      </c>
      <c r="AJ101" s="19">
        <f t="shared" si="95"/>
        <v>1</v>
      </c>
      <c r="AK101" s="19">
        <f t="shared" si="96"/>
        <v>1.0089511124990749</v>
      </c>
      <c r="AL101" s="19">
        <f t="shared" si="97"/>
        <v>1.0183824719117334</v>
      </c>
      <c r="AM101" s="19">
        <f t="shared" si="98"/>
        <v>1.0283711057263272</v>
      </c>
      <c r="AN101" s="19">
        <f t="shared" si="99"/>
        <v>1.0389643581783821</v>
      </c>
      <c r="AP101" s="19">
        <v>97</v>
      </c>
      <c r="AQ101" s="19">
        <f t="shared" si="100"/>
        <v>1</v>
      </c>
      <c r="AR101" s="19">
        <f t="shared" si="101"/>
        <v>1.0089511124990749</v>
      </c>
      <c r="AS101" s="19">
        <f t="shared" si="102"/>
        <v>1.0183824719117334</v>
      </c>
      <c r="AT101" s="19">
        <f t="shared" si="103"/>
        <v>1.0283711057263272</v>
      </c>
      <c r="AU101" s="19">
        <f t="shared" si="104"/>
        <v>1.0389643581783821</v>
      </c>
      <c r="AY101" s="19">
        <v>97</v>
      </c>
      <c r="AZ101" s="19">
        <f t="shared" si="105"/>
        <v>1178.8074395587651</v>
      </c>
      <c r="BA101" s="19">
        <f t="shared" si="106"/>
        <v>1198.310190064077</v>
      </c>
      <c r="BB101" s="19">
        <f t="shared" si="107"/>
        <v>1218.8593061175297</v>
      </c>
      <c r="BC101" s="19">
        <f t="shared" si="108"/>
        <v>1240.622615783795</v>
      </c>
      <c r="BD101" s="19">
        <f t="shared" si="109"/>
        <v>1263.7032730354567</v>
      </c>
      <c r="BH101" s="19">
        <v>97</v>
      </c>
      <c r="BI101" s="19">
        <f t="shared" si="110"/>
        <v>31.313457325979417</v>
      </c>
      <c r="BJ101" s="19">
        <f t="shared" si="111"/>
        <v>31.638503167734619</v>
      </c>
      <c r="BK101" s="19">
        <f t="shared" si="112"/>
        <v>31.980988435292161</v>
      </c>
      <c r="BL101" s="19">
        <f t="shared" si="113"/>
        <v>32.343710263063251</v>
      </c>
      <c r="BM101" s="19">
        <f t="shared" si="114"/>
        <v>32.728387883924277</v>
      </c>
      <c r="BQ101" s="19">
        <v>97</v>
      </c>
      <c r="BR101" s="19">
        <f t="shared" si="115"/>
        <v>0.42626914651958836</v>
      </c>
      <c r="BS101" s="19">
        <f t="shared" si="116"/>
        <v>0.43277006335469237</v>
      </c>
      <c r="BT101" s="19">
        <f t="shared" si="117"/>
        <v>0.43961976870584324</v>
      </c>
      <c r="BU101" s="19">
        <f t="shared" si="118"/>
        <v>0.44687420526126503</v>
      </c>
      <c r="BV101" s="19">
        <f t="shared" si="119"/>
        <v>0.45456775767848556</v>
      </c>
      <c r="BY101" s="9">
        <v>9</v>
      </c>
      <c r="BZ101" s="15">
        <v>70</v>
      </c>
      <c r="CA101" s="19">
        <v>0</v>
      </c>
      <c r="CB101" s="19">
        <f t="shared" si="125"/>
        <v>365.18636621350555</v>
      </c>
      <c r="CC101" s="19">
        <f t="shared" si="126"/>
        <v>365.18636621350555</v>
      </c>
      <c r="CD101" s="19">
        <f t="shared" si="127"/>
        <v>0.30864394368917586</v>
      </c>
      <c r="CE101" s="19">
        <f>CA101*(INDEX([4]非r将兵属性验证!$U$7:$U$166,$BZ101,1)+INDEX([4]非r将兵属性验证!$AM$7:$AM$166,$BZ101,1))</f>
        <v>0</v>
      </c>
      <c r="CF101" s="19">
        <f>(CB101-CB100)*INDEX([4]中r将兵属性验证!AQ$7:AQ$166,$BZ101,1)+CF100</f>
        <v>866712135.92044997</v>
      </c>
      <c r="CG101" s="19">
        <f>(CC101-CC100)*INDEX([4]中r将兵属性验证!AR$7:AR$166,$BZ101,1)+CG100</f>
        <v>866712135.92044997</v>
      </c>
      <c r="CH101" s="19">
        <f>(CD101-CD100)*INDEX([4]中r将兵属性验证!AX$7:AX$166,$BZ101,1)+CH100</f>
        <v>862986703.5863266</v>
      </c>
      <c r="CI101" s="19">
        <f t="shared" si="129"/>
        <v>2596410975.4272265</v>
      </c>
      <c r="CN101" s="5">
        <v>98</v>
      </c>
      <c r="CO101" s="5">
        <f>求节点(J$5:J$13,$H$20:H$28,$CN101)</f>
        <v>235.47417078724928</v>
      </c>
      <c r="CP101" s="5">
        <f>求节点(K$5:K$13,$H$20:I$28,$CN101)</f>
        <v>244.4889469509217</v>
      </c>
      <c r="CQ101" s="5">
        <f>求节点(L$5:L$13,$H$20:J$28,$CN101)</f>
        <v>253.97725300684505</v>
      </c>
      <c r="CR101" s="5">
        <f>求节点(M$5:M$13,$H$20:K$28,$CN101)</f>
        <v>264.00852347604103</v>
      </c>
      <c r="CS101" s="5">
        <f>求节点(N$5:N$13,$H$20:L$28,$CN101)</f>
        <v>274.63542896725198</v>
      </c>
      <c r="CT101" s="5">
        <f>求节点(J$5:J$13,$I$20:I$28,$CN101)</f>
        <v>0</v>
      </c>
      <c r="CU101" s="5">
        <f>求节点(K$5:K$13,$I$20:J$28,$CN101)</f>
        <v>0</v>
      </c>
      <c r="CV101" s="5">
        <f>求节点(L$5:L$13,$I$20:K$28,$CN101)</f>
        <v>0</v>
      </c>
      <c r="CW101" s="5">
        <f>求节点(M$5:M$13,$I$20:L$28,$CN101)</f>
        <v>0</v>
      </c>
      <c r="CX101" s="5">
        <f>求节点(N$5:N$13,$I$20:M$28,$CN101)</f>
        <v>0</v>
      </c>
      <c r="CY101" s="5">
        <f t="shared" si="80"/>
        <v>0.44741989206062094</v>
      </c>
      <c r="CZ101" s="5">
        <f t="shared" si="81"/>
        <v>0.44569115280237886</v>
      </c>
      <c r="DA101" s="5">
        <f t="shared" si="82"/>
        <v>0.44387160599663678</v>
      </c>
      <c r="DB101" s="5">
        <f t="shared" si="83"/>
        <v>0.44194793637297763</v>
      </c>
      <c r="DC101" s="5">
        <f t="shared" si="84"/>
        <v>0.43991004343113005</v>
      </c>
    </row>
    <row r="102" spans="3:107" x14ac:dyDescent="0.15">
      <c r="C102" s="8" t="s">
        <v>937</v>
      </c>
      <c r="D102" s="88">
        <v>16</v>
      </c>
      <c r="E102" s="5">
        <f>INDEX(节奏总纲!AM$4:AM$83,士兵阶位属性!$D102)</f>
        <v>2.5387719203926467</v>
      </c>
      <c r="F102" s="5">
        <f>INDEX(节奏总纲!AN$4:AN$83,士兵阶位属性!$D102)</f>
        <v>2.0310175363141174</v>
      </c>
      <c r="G102" s="5">
        <f>INDEX(节奏总纲!AO$4:AO$83,士兵阶位属性!$D102)</f>
        <v>1.5232631522355879</v>
      </c>
      <c r="H102" s="5">
        <f>INDEX(节奏总纲!AP$4:AP$83,士兵阶位属性!$D102)</f>
        <v>1.0155087681570587</v>
      </c>
      <c r="I102" s="5">
        <f>INDEX(节奏总纲!AQ$4:AQ$83,士兵阶位属性!$D102)</f>
        <v>0.50775438407852935</v>
      </c>
      <c r="J102" s="89">
        <f>E102-E101</f>
        <v>2.5387719203926467</v>
      </c>
      <c r="K102" s="89">
        <f t="shared" ref="K102:N102" si="130">F102-F101</f>
        <v>2.0310175363141174</v>
      </c>
      <c r="L102" s="89">
        <f t="shared" si="130"/>
        <v>1.5232631522355879</v>
      </c>
      <c r="M102" s="89">
        <f t="shared" si="130"/>
        <v>1.0155087681570587</v>
      </c>
      <c r="N102" s="89">
        <f t="shared" si="130"/>
        <v>0.50775438407852935</v>
      </c>
      <c r="S102" s="19">
        <v>98</v>
      </c>
      <c r="T102" s="19">
        <f t="shared" si="85"/>
        <v>439.48893033739256</v>
      </c>
      <c r="U102" s="19">
        <f t="shared" si="86"/>
        <v>443.35240583610931</v>
      </c>
      <c r="V102" s="19">
        <f t="shared" si="87"/>
        <v>447.41882271721931</v>
      </c>
      <c r="W102" s="19">
        <f t="shared" si="88"/>
        <v>451.71793863258904</v>
      </c>
      <c r="X102" s="19">
        <f t="shared" si="89"/>
        <v>456.27232670025086</v>
      </c>
      <c r="Z102" s="19">
        <v>98</v>
      </c>
      <c r="AA102" s="19">
        <f t="shared" si="90"/>
        <v>439.48893033739256</v>
      </c>
      <c r="AB102" s="19">
        <f t="shared" si="91"/>
        <v>443.35240583610931</v>
      </c>
      <c r="AC102" s="19">
        <f t="shared" si="92"/>
        <v>447.41882271721931</v>
      </c>
      <c r="AD102" s="19">
        <f t="shared" si="93"/>
        <v>451.71793863258904</v>
      </c>
      <c r="AE102" s="19">
        <f t="shared" si="94"/>
        <v>456.27232670025086</v>
      </c>
      <c r="AI102" s="19">
        <v>98</v>
      </c>
      <c r="AJ102" s="19">
        <f t="shared" si="95"/>
        <v>1</v>
      </c>
      <c r="AK102" s="19">
        <f t="shared" si="96"/>
        <v>1.0087908368835383</v>
      </c>
      <c r="AL102" s="19">
        <f t="shared" si="97"/>
        <v>1.018043440533847</v>
      </c>
      <c r="AM102" s="19">
        <f t="shared" si="98"/>
        <v>1.0278255206241675</v>
      </c>
      <c r="AN102" s="19">
        <f t="shared" si="99"/>
        <v>1.0381884393538054</v>
      </c>
      <c r="AP102" s="19">
        <v>98</v>
      </c>
      <c r="AQ102" s="19">
        <f t="shared" si="100"/>
        <v>1</v>
      </c>
      <c r="AR102" s="19">
        <f t="shared" si="101"/>
        <v>1.0087908368835383</v>
      </c>
      <c r="AS102" s="19">
        <f t="shared" si="102"/>
        <v>1.018043440533847</v>
      </c>
      <c r="AT102" s="19">
        <f t="shared" si="103"/>
        <v>1.0278255206241675</v>
      </c>
      <c r="AU102" s="19">
        <f t="shared" si="104"/>
        <v>1.0381884393538054</v>
      </c>
      <c r="AY102" s="19">
        <v>98</v>
      </c>
      <c r="AZ102" s="19">
        <f t="shared" si="105"/>
        <v>1197.4446516869627</v>
      </c>
      <c r="BA102" s="19">
        <f t="shared" si="106"/>
        <v>1216.7620291805465</v>
      </c>
      <c r="BB102" s="19">
        <f t="shared" si="107"/>
        <v>1237.0941135860965</v>
      </c>
      <c r="BC102" s="19">
        <f t="shared" si="108"/>
        <v>1258.589693162945</v>
      </c>
      <c r="BD102" s="19">
        <f t="shared" si="109"/>
        <v>1281.3616335012543</v>
      </c>
      <c r="BH102" s="19">
        <v>98</v>
      </c>
      <c r="BI102" s="19">
        <f t="shared" si="110"/>
        <v>31.624077528116047</v>
      </c>
      <c r="BJ102" s="19">
        <f t="shared" si="111"/>
        <v>31.946033819675776</v>
      </c>
      <c r="BK102" s="19">
        <f t="shared" si="112"/>
        <v>32.284901893101612</v>
      </c>
      <c r="BL102" s="19">
        <f t="shared" si="113"/>
        <v>32.643161552715753</v>
      </c>
      <c r="BM102" s="19">
        <f t="shared" si="114"/>
        <v>33.022693891687574</v>
      </c>
      <c r="BQ102" s="19">
        <v>98</v>
      </c>
      <c r="BR102" s="19">
        <f t="shared" si="115"/>
        <v>0.4324815505623209</v>
      </c>
      <c r="BS102" s="19">
        <f t="shared" si="116"/>
        <v>0.43892067639351551</v>
      </c>
      <c r="BT102" s="19">
        <f t="shared" si="117"/>
        <v>0.44569803786203216</v>
      </c>
      <c r="BU102" s="19">
        <f t="shared" si="118"/>
        <v>0.45286323105431503</v>
      </c>
      <c r="BV102" s="19">
        <f t="shared" si="119"/>
        <v>0.46045387783375141</v>
      </c>
      <c r="BY102" s="9">
        <v>10</v>
      </c>
      <c r="BZ102" s="15">
        <v>80</v>
      </c>
      <c r="CA102" s="19">
        <v>0</v>
      </c>
      <c r="CB102" s="19">
        <f t="shared" si="125"/>
        <v>391.94856854272643</v>
      </c>
      <c r="CC102" s="19">
        <f t="shared" si="126"/>
        <v>391.94856854272643</v>
      </c>
      <c r="CD102" s="19">
        <f t="shared" si="127"/>
        <v>0.35324761423787743</v>
      </c>
      <c r="CE102" s="19">
        <f>CA102*(INDEX([4]非r将兵属性验证!$U$7:$U$166,$BZ102,1)+INDEX([4]非r将兵属性验证!$AM$7:$AM$166,$BZ102,1))</f>
        <v>0</v>
      </c>
      <c r="CF102" s="19">
        <f>(CB102-CB101)*INDEX([4]中r将兵属性验证!AQ$7:AQ$166,$BZ102,1)+CF101</f>
        <v>2519863446.0846777</v>
      </c>
      <c r="CG102" s="19">
        <f>(CC102-CC101)*INDEX([4]中r将兵属性验证!AR$7:AR$166,$BZ102,1)+CG101</f>
        <v>2519863446.0846777</v>
      </c>
      <c r="CH102" s="19">
        <f>(CD102-CD101)*INDEX([4]中r将兵属性验证!AX$7:AX$166,$BZ102,1)+CH101</f>
        <v>2396240455.587944</v>
      </c>
      <c r="CI102" s="19">
        <f t="shared" si="129"/>
        <v>7435967347.7572994</v>
      </c>
      <c r="CN102" s="5">
        <v>99</v>
      </c>
      <c r="CO102" s="5">
        <f>求节点(J$5:J$13,$H$20:H$28,$CN102)</f>
        <v>244.17153644707483</v>
      </c>
      <c r="CP102" s="5">
        <f>求节点(K$5:K$13,$H$20:I$28,$CN102)</f>
        <v>253.09980520527412</v>
      </c>
      <c r="CQ102" s="5">
        <f>求节点(L$5:L$13,$H$20:J$28,$CN102)</f>
        <v>262.48682982550952</v>
      </c>
      <c r="CR102" s="5">
        <f>求节点(M$5:M$13,$H$20:K$28,$CN102)</f>
        <v>272.39315958631107</v>
      </c>
      <c r="CS102" s="5">
        <f>求节点(N$5:N$13,$H$20:L$28,$CN102)</f>
        <v>282.87599718462417</v>
      </c>
      <c r="CT102" s="5">
        <f>求节点(J$5:J$13,$I$20:I$28,$CN102)</f>
        <v>0</v>
      </c>
      <c r="CU102" s="5">
        <f>求节点(K$5:K$13,$I$20:J$28,$CN102)</f>
        <v>0</v>
      </c>
      <c r="CV102" s="5">
        <f>求节点(L$5:L$13,$I$20:K$28,$CN102)</f>
        <v>0</v>
      </c>
      <c r="CW102" s="5">
        <f>求节点(M$5:M$13,$I$20:L$28,$CN102)</f>
        <v>0</v>
      </c>
      <c r="CX102" s="5">
        <f>求节点(N$5:N$13,$I$20:M$28,$CN102)</f>
        <v>0</v>
      </c>
      <c r="CY102" s="5">
        <f t="shared" si="80"/>
        <v>0.44575202175675066</v>
      </c>
      <c r="CZ102" s="5">
        <f t="shared" si="81"/>
        <v>0.44403987178982934</v>
      </c>
      <c r="DA102" s="5">
        <f t="shared" si="82"/>
        <v>0.44223974745124844</v>
      </c>
      <c r="DB102" s="5">
        <f t="shared" si="83"/>
        <v>0.4403400373695272</v>
      </c>
      <c r="DC102" s="5">
        <f t="shared" si="84"/>
        <v>0.43832977193808947</v>
      </c>
    </row>
    <row r="103" spans="3:107" x14ac:dyDescent="0.15">
      <c r="C103" s="8" t="s">
        <v>938</v>
      </c>
      <c r="D103" s="5">
        <v>20</v>
      </c>
      <c r="E103" s="5">
        <f>INDEX(节奏总纲!AM$4:AM$83,士兵阶位属性!$D103)</f>
        <v>5.25</v>
      </c>
      <c r="F103" s="5">
        <f>INDEX(节奏总纲!AN$4:AN$83,士兵阶位属性!$D103)</f>
        <v>4.2</v>
      </c>
      <c r="G103" s="5">
        <f>INDEX(节奏总纲!AO$4:AO$83,士兵阶位属性!$D103)</f>
        <v>3.15</v>
      </c>
      <c r="H103" s="5">
        <f>INDEX(节奏总纲!AP$4:AP$83,士兵阶位属性!$D103)</f>
        <v>2.1</v>
      </c>
      <c r="I103" s="5">
        <f>INDEX(节奏总纲!AQ$4:AQ$83,士兵阶位属性!$D103)</f>
        <v>1.05</v>
      </c>
      <c r="J103" s="89">
        <f t="shared" ref="J103:J111" si="131">E103-E102</f>
        <v>2.7112280796073533</v>
      </c>
      <c r="K103" s="89">
        <f t="shared" ref="K103:K111" si="132">F103-F102</f>
        <v>2.1689824636858828</v>
      </c>
      <c r="L103" s="89">
        <f t="shared" ref="L103:L111" si="133">G103-G102</f>
        <v>1.626736847764412</v>
      </c>
      <c r="M103" s="89">
        <f t="shared" ref="M103:M111" si="134">H103-H102</f>
        <v>1.0844912318429414</v>
      </c>
      <c r="N103" s="89">
        <f t="shared" ref="N103:N111" si="135">I103-I102</f>
        <v>0.54224561592147069</v>
      </c>
      <c r="S103" s="19">
        <v>99</v>
      </c>
      <c r="T103" s="19">
        <f t="shared" si="85"/>
        <v>443.21637276303204</v>
      </c>
      <c r="U103" s="19">
        <f t="shared" si="86"/>
        <v>447.04277365940322</v>
      </c>
      <c r="V103" s="19">
        <f t="shared" si="87"/>
        <v>451.06578421093269</v>
      </c>
      <c r="W103" s="19">
        <f t="shared" si="88"/>
        <v>455.31135410841904</v>
      </c>
      <c r="X103" s="19">
        <f t="shared" si="89"/>
        <v>459.80399879341036</v>
      </c>
      <c r="Z103" s="19">
        <v>99</v>
      </c>
      <c r="AA103" s="19">
        <f t="shared" si="90"/>
        <v>443.21637276303204</v>
      </c>
      <c r="AB103" s="19">
        <f t="shared" si="91"/>
        <v>447.04277365940322</v>
      </c>
      <c r="AC103" s="19">
        <f t="shared" si="92"/>
        <v>451.06578421093269</v>
      </c>
      <c r="AD103" s="19">
        <f t="shared" si="93"/>
        <v>455.31135410841904</v>
      </c>
      <c r="AE103" s="19">
        <f t="shared" si="94"/>
        <v>459.80399879341036</v>
      </c>
      <c r="AI103" s="19">
        <v>99</v>
      </c>
      <c r="AJ103" s="19">
        <f t="shared" si="95"/>
        <v>1</v>
      </c>
      <c r="AK103" s="19">
        <f t="shared" si="96"/>
        <v>1.0086332570985976</v>
      </c>
      <c r="AL103" s="19">
        <f t="shared" si="97"/>
        <v>1.0177101116526157</v>
      </c>
      <c r="AM103" s="19">
        <f t="shared" si="98"/>
        <v>1.0272891122455299</v>
      </c>
      <c r="AN103" s="19">
        <f t="shared" si="99"/>
        <v>1.037425571458406</v>
      </c>
      <c r="AP103" s="19">
        <v>99</v>
      </c>
      <c r="AQ103" s="19">
        <f t="shared" si="100"/>
        <v>1</v>
      </c>
      <c r="AR103" s="19">
        <f t="shared" si="101"/>
        <v>1.0086332570985976</v>
      </c>
      <c r="AS103" s="19">
        <f t="shared" si="102"/>
        <v>1.0177101116526157</v>
      </c>
      <c r="AT103" s="19">
        <f t="shared" si="103"/>
        <v>1.0272891122455299</v>
      </c>
      <c r="AU103" s="19">
        <f t="shared" si="104"/>
        <v>1.037425571458406</v>
      </c>
      <c r="AY103" s="19">
        <v>99</v>
      </c>
      <c r="AZ103" s="19">
        <f t="shared" si="105"/>
        <v>1216.0818638151604</v>
      </c>
      <c r="BA103" s="19">
        <f t="shared" si="106"/>
        <v>1235.213868297016</v>
      </c>
      <c r="BB103" s="19">
        <f t="shared" si="107"/>
        <v>1255.3289210546634</v>
      </c>
      <c r="BC103" s="19">
        <f t="shared" si="108"/>
        <v>1276.5567705420951</v>
      </c>
      <c r="BD103" s="19">
        <f t="shared" si="109"/>
        <v>1299.0199939670517</v>
      </c>
      <c r="BH103" s="19">
        <v>99</v>
      </c>
      <c r="BI103" s="19">
        <f t="shared" si="110"/>
        <v>31.934697730252672</v>
      </c>
      <c r="BJ103" s="19">
        <f t="shared" si="111"/>
        <v>32.253564471616933</v>
      </c>
      <c r="BK103" s="19">
        <f t="shared" si="112"/>
        <v>32.588815350911055</v>
      </c>
      <c r="BL103" s="19">
        <f t="shared" si="113"/>
        <v>32.942612842368248</v>
      </c>
      <c r="BM103" s="19">
        <f t="shared" si="114"/>
        <v>33.316999899450863</v>
      </c>
      <c r="BQ103" s="19">
        <v>99</v>
      </c>
      <c r="BR103" s="19">
        <f t="shared" si="115"/>
        <v>0.43869395460505345</v>
      </c>
      <c r="BS103" s="19">
        <f t="shared" si="116"/>
        <v>0.44507128943233865</v>
      </c>
      <c r="BT103" s="19">
        <f t="shared" si="117"/>
        <v>0.45177630701822113</v>
      </c>
      <c r="BU103" s="19">
        <f t="shared" si="118"/>
        <v>0.45885225684736503</v>
      </c>
      <c r="BV103" s="19">
        <f t="shared" si="119"/>
        <v>0.46633999798901726</v>
      </c>
      <c r="BY103" s="9">
        <v>11</v>
      </c>
      <c r="BZ103" s="15">
        <v>90</v>
      </c>
      <c r="CA103" s="19">
        <v>0</v>
      </c>
      <c r="CB103" s="19">
        <f t="shared" si="125"/>
        <v>418.71077087194737</v>
      </c>
      <c r="CC103" s="19">
        <f t="shared" si="126"/>
        <v>418.71077087194737</v>
      </c>
      <c r="CD103" s="19">
        <f t="shared" si="127"/>
        <v>0.39785128478657894</v>
      </c>
      <c r="CE103" s="19">
        <f>CA103*(INDEX([4]非r将兵属性验证!$U$7:$U$166,$BZ103,1)+INDEX([4]非r将兵属性验证!$AM$7:$AM$166,$BZ103,1))</f>
        <v>0</v>
      </c>
      <c r="CF103" s="19">
        <f>(CB103-CB102)*INDEX([4]中r将兵属性验证!AQ$7:AQ$166,$BZ103,1)+CF102</f>
        <v>6866858011.335804</v>
      </c>
      <c r="CG103" s="19">
        <f>(CC103-CC102)*INDEX([4]中r将兵属性验证!AR$7:AR$166,$BZ103,1)+CG102</f>
        <v>6866858011.335804</v>
      </c>
      <c r="CH103" s="19">
        <f>(CD103-CD102)*INDEX([4]中r将兵属性验证!AX$7:AX$166,$BZ103,1)+CH102</f>
        <v>6213497964.2232857</v>
      </c>
      <c r="CI103" s="19">
        <f t="shared" si="129"/>
        <v>19947213986.894894</v>
      </c>
      <c r="CN103" s="5">
        <v>100</v>
      </c>
      <c r="CO103" s="5">
        <f>求节点(J$5:J$13,$H$20:H$28,$CN103)</f>
        <v>252.86890210690038</v>
      </c>
      <c r="CP103" s="5">
        <f>求节点(K$5:K$13,$H$20:I$28,$CN103)</f>
        <v>261.71066345962652</v>
      </c>
      <c r="CQ103" s="5">
        <f>求节点(L$5:L$13,$H$20:J$28,$CN103)</f>
        <v>270.99640664417404</v>
      </c>
      <c r="CR103" s="5">
        <f>求节点(M$5:M$13,$H$20:K$28,$CN103)</f>
        <v>280.77779569658105</v>
      </c>
      <c r="CS103" s="5">
        <f>求节点(N$5:N$13,$H$20:L$28,$CN103)</f>
        <v>291.11656540199641</v>
      </c>
      <c r="CT103" s="5">
        <f>求节点(J$5:J$13,$I$20:I$28,$CN103)</f>
        <v>0</v>
      </c>
      <c r="CU103" s="5">
        <f>求节点(K$5:K$13,$I$20:J$28,$CN103)</f>
        <v>0</v>
      </c>
      <c r="CV103" s="5">
        <f>求节点(L$5:L$13,$I$20:K$28,$CN103)</f>
        <v>0</v>
      </c>
      <c r="CW103" s="5">
        <f>求节点(M$5:M$13,$I$20:L$28,$CN103)</f>
        <v>0</v>
      </c>
      <c r="CX103" s="5">
        <f>求节点(N$5:N$13,$I$20:M$28,$CN103)</f>
        <v>0</v>
      </c>
      <c r="CY103" s="5">
        <f t="shared" si="80"/>
        <v>0.44408415145288044</v>
      </c>
      <c r="CZ103" s="5">
        <f t="shared" si="81"/>
        <v>0.44238859077727982</v>
      </c>
      <c r="DA103" s="5">
        <f t="shared" si="82"/>
        <v>0.44060788890586017</v>
      </c>
      <c r="DB103" s="5">
        <f t="shared" si="83"/>
        <v>0.43873213836607677</v>
      </c>
      <c r="DC103" s="5">
        <f t="shared" si="84"/>
        <v>0.43674950044504895</v>
      </c>
    </row>
    <row r="104" spans="3:107" x14ac:dyDescent="0.15">
      <c r="C104" s="8" t="s">
        <v>939</v>
      </c>
      <c r="D104" s="88">
        <v>28</v>
      </c>
      <c r="E104" s="5">
        <f>INDEX(节奏总纲!AM$4:AM$83,士兵阶位属性!$D104)</f>
        <v>20.42625995518307</v>
      </c>
      <c r="F104" s="5">
        <f>INDEX(节奏总纲!AN$4:AN$83,士兵阶位属性!$D104)</f>
        <v>16.341007964146456</v>
      </c>
      <c r="G104" s="5">
        <f>INDEX(节奏总纲!AO$4:AO$83,士兵阶位属性!$D104)</f>
        <v>12.255755973109842</v>
      </c>
      <c r="H104" s="5">
        <f>INDEX(节奏总纲!AP$4:AP$83,士兵阶位属性!$D104)</f>
        <v>8.1705039820732281</v>
      </c>
      <c r="I104" s="5">
        <f>INDEX(节奏总纲!AQ$4:AQ$83,士兵阶位属性!$D104)</f>
        <v>4.0852519910366141</v>
      </c>
      <c r="J104" s="89">
        <f t="shared" si="131"/>
        <v>15.17625995518307</v>
      </c>
      <c r="K104" s="89">
        <f t="shared" si="132"/>
        <v>12.141007964146457</v>
      </c>
      <c r="L104" s="89">
        <f t="shared" si="133"/>
        <v>9.1057559731098419</v>
      </c>
      <c r="M104" s="89">
        <f t="shared" si="134"/>
        <v>6.0705039820732285</v>
      </c>
      <c r="N104" s="89">
        <f t="shared" si="135"/>
        <v>3.0352519910366142</v>
      </c>
      <c r="S104" s="19">
        <v>100</v>
      </c>
      <c r="T104" s="19">
        <f t="shared" si="85"/>
        <v>446.94381518867158</v>
      </c>
      <c r="U104" s="19">
        <f t="shared" si="86"/>
        <v>450.73314148269708</v>
      </c>
      <c r="V104" s="19">
        <f t="shared" si="87"/>
        <v>454.71274570464601</v>
      </c>
      <c r="W104" s="19">
        <f t="shared" si="88"/>
        <v>458.90476958424904</v>
      </c>
      <c r="X104" s="19">
        <f t="shared" si="89"/>
        <v>463.33567088656991</v>
      </c>
      <c r="Z104" s="19">
        <v>100</v>
      </c>
      <c r="AA104" s="19">
        <f t="shared" si="90"/>
        <v>446.94381518867158</v>
      </c>
      <c r="AB104" s="19">
        <f t="shared" si="91"/>
        <v>450.73314148269708</v>
      </c>
      <c r="AC104" s="19">
        <f t="shared" si="92"/>
        <v>454.71274570464601</v>
      </c>
      <c r="AD104" s="19">
        <f t="shared" si="93"/>
        <v>458.90476958424904</v>
      </c>
      <c r="AE104" s="19">
        <f t="shared" si="94"/>
        <v>463.33567088656991</v>
      </c>
      <c r="AI104" s="19">
        <v>100</v>
      </c>
      <c r="AJ104" s="19">
        <f t="shared" si="95"/>
        <v>1</v>
      </c>
      <c r="AK104" s="19">
        <f t="shared" si="96"/>
        <v>1.0084783056958198</v>
      </c>
      <c r="AL104" s="19">
        <f t="shared" si="97"/>
        <v>1.0173823425942137</v>
      </c>
      <c r="AM104" s="19">
        <f t="shared" si="98"/>
        <v>1.0267616509930411</v>
      </c>
      <c r="AN104" s="19">
        <f t="shared" si="99"/>
        <v>1.0366754279639796</v>
      </c>
      <c r="AP104" s="19">
        <v>100</v>
      </c>
      <c r="AQ104" s="19">
        <f t="shared" si="100"/>
        <v>1</v>
      </c>
      <c r="AR104" s="19">
        <f t="shared" si="101"/>
        <v>1.0084783056958198</v>
      </c>
      <c r="AS104" s="19">
        <f t="shared" si="102"/>
        <v>1.0173823425942137</v>
      </c>
      <c r="AT104" s="19">
        <f t="shared" si="103"/>
        <v>1.0267616509930411</v>
      </c>
      <c r="AU104" s="19">
        <f t="shared" si="104"/>
        <v>1.0366754279639796</v>
      </c>
      <c r="AY104" s="19">
        <v>100</v>
      </c>
      <c r="AZ104" s="19">
        <f t="shared" si="105"/>
        <v>1234.7190759433579</v>
      </c>
      <c r="BA104" s="19">
        <f t="shared" si="106"/>
        <v>1253.6657074134855</v>
      </c>
      <c r="BB104" s="19">
        <f t="shared" si="107"/>
        <v>1273.5637285232301</v>
      </c>
      <c r="BC104" s="19">
        <f t="shared" si="108"/>
        <v>1294.5238479212451</v>
      </c>
      <c r="BD104" s="19">
        <f t="shared" si="109"/>
        <v>1316.6783544328493</v>
      </c>
      <c r="BH104" s="19">
        <v>100</v>
      </c>
      <c r="BI104" s="19">
        <f t="shared" si="110"/>
        <v>32.245317932389298</v>
      </c>
      <c r="BJ104" s="19">
        <f t="shared" si="111"/>
        <v>32.56109512355809</v>
      </c>
      <c r="BK104" s="19">
        <f t="shared" si="112"/>
        <v>32.892728808720506</v>
      </c>
      <c r="BL104" s="19">
        <f t="shared" si="113"/>
        <v>33.242064132020751</v>
      </c>
      <c r="BM104" s="19">
        <f t="shared" si="114"/>
        <v>33.61130590721416</v>
      </c>
      <c r="BQ104" s="19">
        <v>100</v>
      </c>
      <c r="BR104" s="19">
        <f t="shared" si="115"/>
        <v>0.44490635864778599</v>
      </c>
      <c r="BS104" s="19">
        <f t="shared" si="116"/>
        <v>0.45122190247116184</v>
      </c>
      <c r="BT104" s="19">
        <f t="shared" si="117"/>
        <v>0.45785457617441006</v>
      </c>
      <c r="BU104" s="19">
        <f t="shared" si="118"/>
        <v>0.46484128264041502</v>
      </c>
      <c r="BV104" s="19">
        <f t="shared" si="119"/>
        <v>0.47222611814428317</v>
      </c>
      <c r="BY104" s="9">
        <v>12</v>
      </c>
      <c r="BZ104" s="15">
        <v>100</v>
      </c>
      <c r="CA104" s="19">
        <v>0</v>
      </c>
      <c r="CB104" s="19">
        <f t="shared" si="125"/>
        <v>454.71274570464601</v>
      </c>
      <c r="CC104" s="19">
        <f t="shared" si="126"/>
        <v>454.71274570464601</v>
      </c>
      <c r="CD104" s="19">
        <f t="shared" si="127"/>
        <v>0.45785457617441006</v>
      </c>
      <c r="CE104" s="19">
        <f>CA104*(INDEX([4]非r将兵属性验证!$U$7:$U$166,$BZ104,1)+INDEX([4]非r将兵属性验证!$AM$7:$AM$166,$BZ104,1))</f>
        <v>0</v>
      </c>
      <c r="CF104" s="19">
        <f>(CB104-CB103)*INDEX([4]中r将兵属性验证!AQ$7:AQ$166,$BZ104,1)+CF103</f>
        <v>21417933672.55468</v>
      </c>
      <c r="CG104" s="19">
        <f>(CC104-CC103)*INDEX([4]中r将兵属性验证!AR$7:AR$166,$BZ104,1)+CG103</f>
        <v>21417933672.55468</v>
      </c>
      <c r="CH104" s="19">
        <f>(CD104-CD103)*INDEX([4]中r将兵属性验证!AX$7:AX$166,$BZ104,1)+CH103</f>
        <v>18029287454.755386</v>
      </c>
      <c r="CI104" s="19">
        <f t="shared" si="129"/>
        <v>60865154799.864746</v>
      </c>
      <c r="CN104" s="5">
        <v>101</v>
      </c>
      <c r="CO104" s="5">
        <f>求节点(J$5:J$13,$H$20:H$28,$CN104)</f>
        <v>261.5662677667259</v>
      </c>
      <c r="CP104" s="5">
        <f>求节点(K$5:K$13,$H$20:I$28,$CN104)</f>
        <v>270.32152171397894</v>
      </c>
      <c r="CQ104" s="5">
        <f>求节点(L$5:L$13,$H$20:J$28,$CN104)</f>
        <v>279.50598346283857</v>
      </c>
      <c r="CR104" s="5">
        <f>求节点(M$5:M$13,$H$20:K$28,$CN104)</f>
        <v>289.16243180685103</v>
      </c>
      <c r="CS104" s="5">
        <f>求节点(N$5:N$13,$H$20:L$28,$CN104)</f>
        <v>299.3571336193686</v>
      </c>
      <c r="CT104" s="5">
        <f>求节点(J$5:J$13,$I$20:I$28,$CN104)</f>
        <v>0</v>
      </c>
      <c r="CU104" s="5">
        <f>求节点(K$5:K$13,$I$20:J$28,$CN104)</f>
        <v>0</v>
      </c>
      <c r="CV104" s="5">
        <f>求节点(L$5:L$13,$I$20:K$28,$CN104)</f>
        <v>0</v>
      </c>
      <c r="CW104" s="5">
        <f>求节点(M$5:M$13,$I$20:L$28,$CN104)</f>
        <v>0</v>
      </c>
      <c r="CX104" s="5">
        <f>求节点(N$5:N$13,$I$20:M$28,$CN104)</f>
        <v>0</v>
      </c>
      <c r="CY104" s="5">
        <f t="shared" ref="CY104:CY125" si="136">求节点(J$5:J$13,$I$72:$I$80,$CN104)</f>
        <v>0.44241628114901022</v>
      </c>
      <c r="CZ104" s="5">
        <f t="shared" ref="CZ104:CZ125" si="137">求节点(K$5:K$13,$I$72:$I$80,$CN104)</f>
        <v>0.44073730976473025</v>
      </c>
      <c r="DA104" s="5">
        <f t="shared" ref="DA104:DA125" si="138">求节点(L$5:L$13,$I$72:$I$80,$CN104)</f>
        <v>0.43897603036047184</v>
      </c>
      <c r="DB104" s="5">
        <f t="shared" ref="DB104:DB125" si="139">求节点(M$5:M$13,$I$72:$I$80,$CN104)</f>
        <v>0.43712423936262634</v>
      </c>
      <c r="DC104" s="5">
        <f t="shared" ref="DC104:DC125" si="140">求节点(N$5:N$13,$I$72:$I$80,$CN104)</f>
        <v>0.43516922895200838</v>
      </c>
    </row>
    <row r="105" spans="3:107" x14ac:dyDescent="0.15">
      <c r="C105" s="8" t="s">
        <v>940</v>
      </c>
      <c r="D105" s="5">
        <v>32</v>
      </c>
      <c r="E105" s="5">
        <f>INDEX(节奏总纲!AM$4:AM$83,士兵阶位属性!$D105)</f>
        <v>39.220797956048642</v>
      </c>
      <c r="F105" s="5">
        <f>INDEX(节奏总纲!AN$4:AN$83,士兵阶位属性!$D105)</f>
        <v>31.376638364838914</v>
      </c>
      <c r="G105" s="5">
        <f>INDEX(节奏总纲!AO$4:AO$83,士兵阶位属性!$D105)</f>
        <v>23.532478773629183</v>
      </c>
      <c r="H105" s="5">
        <f>INDEX(节奏总纲!AP$4:AP$83,士兵阶位属性!$D105)</f>
        <v>15.688319182419457</v>
      </c>
      <c r="I105" s="5">
        <f>INDEX(节奏总纲!AQ$4:AQ$83,士兵阶位属性!$D105)</f>
        <v>7.8441595912097286</v>
      </c>
      <c r="J105" s="89">
        <f t="shared" si="131"/>
        <v>18.794538000865572</v>
      </c>
      <c r="K105" s="89">
        <f t="shared" si="132"/>
        <v>15.035630400692458</v>
      </c>
      <c r="L105" s="89">
        <f t="shared" si="133"/>
        <v>11.276722800519341</v>
      </c>
      <c r="M105" s="89">
        <f t="shared" si="134"/>
        <v>7.5178152003462291</v>
      </c>
      <c r="N105" s="89">
        <f t="shared" si="135"/>
        <v>3.7589076001731145</v>
      </c>
      <c r="S105" s="19">
        <v>101</v>
      </c>
      <c r="T105" s="19">
        <f t="shared" ref="T105:T164" si="141">求节点(J$5:J$13,$D$20:$D$28,$S105)</f>
        <v>450.67125761431112</v>
      </c>
      <c r="U105" s="19">
        <f t="shared" ref="U105:U164" si="142">求节点(K$5:K$13,$D$20:$D$28,$S105)</f>
        <v>454.42350930599099</v>
      </c>
      <c r="V105" s="19">
        <f t="shared" ref="V105:V164" si="143">求节点(L$5:L$13,$D$20:$D$28,$S105)</f>
        <v>458.35970719835939</v>
      </c>
      <c r="W105" s="19">
        <f t="shared" ref="W105:W164" si="144">求节点(M$5:M$13,$D$20:$D$28,$S105)</f>
        <v>462.49818506007904</v>
      </c>
      <c r="X105" s="19">
        <f t="shared" ref="X105:X164" si="145">求节点(N$5:N$13,$D$20:$D$28,$S105)</f>
        <v>466.86734297972941</v>
      </c>
      <c r="Z105" s="19">
        <v>101</v>
      </c>
      <c r="AA105" s="19">
        <f t="shared" si="90"/>
        <v>450.67125761431112</v>
      </c>
      <c r="AB105" s="19">
        <f t="shared" si="91"/>
        <v>454.42350930599099</v>
      </c>
      <c r="AC105" s="19">
        <f t="shared" si="92"/>
        <v>458.35970719835939</v>
      </c>
      <c r="AD105" s="19">
        <f t="shared" si="93"/>
        <v>462.49818506007904</v>
      </c>
      <c r="AE105" s="19">
        <f t="shared" si="94"/>
        <v>466.86734297972941</v>
      </c>
      <c r="AI105" s="19">
        <v>101</v>
      </c>
      <c r="AJ105" s="19">
        <f t="shared" ref="AJ105:AJ164" si="146">T105/$T105</f>
        <v>1</v>
      </c>
      <c r="AK105" s="19">
        <f t="shared" ref="AK105:AK164" si="147">U105/$T105</f>
        <v>1.0083259174581998</v>
      </c>
      <c r="AL105" s="19">
        <f t="shared" ref="AL105:AL164" si="148">V105/$T105</f>
        <v>1.0170599954049613</v>
      </c>
      <c r="AM105" s="19">
        <f t="shared" ref="AM105:AM164" si="149">W105/$T105</f>
        <v>1.0262429148652066</v>
      </c>
      <c r="AN105" s="19">
        <f t="shared" ref="AN105:AN164" si="150">X105/$T105</f>
        <v>1.0359376931450088</v>
      </c>
      <c r="AP105" s="19">
        <v>101</v>
      </c>
      <c r="AQ105" s="19">
        <f t="shared" ref="AQ105:AQ164" si="151">AA105/$AA105</f>
        <v>1</v>
      </c>
      <c r="AR105" s="19">
        <f t="shared" ref="AR105:AR164" si="152">AB105/$AA105</f>
        <v>1.0083259174581998</v>
      </c>
      <c r="AS105" s="19">
        <f t="shared" ref="AS105:AS164" si="153">AC105/$AA105</f>
        <v>1.0170599954049613</v>
      </c>
      <c r="AT105" s="19">
        <f t="shared" ref="AT105:AT164" si="154">AD105/$AA105</f>
        <v>1.0262429148652066</v>
      </c>
      <c r="AU105" s="19">
        <f t="shared" ref="AU105:AU164" si="155">AE105/$AA105</f>
        <v>1.0359376931450088</v>
      </c>
      <c r="AY105" s="19">
        <v>101</v>
      </c>
      <c r="AZ105" s="19">
        <f t="shared" ref="AZ105:AZ164" si="156">求节点(J$5:J$13,$F$20:$F$28,$AY105)</f>
        <v>1253.3562880715556</v>
      </c>
      <c r="BA105" s="19">
        <f t="shared" ref="BA105:BA164" si="157">求节点(K$5:K$13,$F$20:$F$28,$AY105)</f>
        <v>1272.117546529955</v>
      </c>
      <c r="BB105" s="19">
        <f t="shared" ref="BB105:BB164" si="158">求节点(L$5:L$13,$F$20:$F$28,$AY105)</f>
        <v>1291.7985359917971</v>
      </c>
      <c r="BC105" s="19">
        <f t="shared" ref="BC105:BC164" si="159">求节点(M$5:M$13,$F$20:$F$28,$AY105)</f>
        <v>1312.490925300395</v>
      </c>
      <c r="BD105" s="19">
        <f t="shared" ref="BD105:BD164" si="160">求节点(N$5:N$13,$F$20:$F$28,$AY105)</f>
        <v>1334.336714898647</v>
      </c>
      <c r="BH105" s="19">
        <v>101</v>
      </c>
      <c r="BI105" s="19">
        <f t="shared" ref="BI105:BI164" si="161">求节点(J$5:J$13,$G$20:$G$28,$BH105)</f>
        <v>32.555938134525924</v>
      </c>
      <c r="BJ105" s="19">
        <f t="shared" ref="BJ105:BJ164" si="162">求节点(K$5:K$13,$G$20:$G$28,$BH105)</f>
        <v>32.868625775499247</v>
      </c>
      <c r="BK105" s="19">
        <f t="shared" ref="BK105:BK164" si="163">求节点(L$5:L$13,$G$20:$G$28,$BH105)</f>
        <v>33.196642266529949</v>
      </c>
      <c r="BL105" s="19">
        <f t="shared" ref="BL105:BL164" si="164">求节点(M$5:M$13,$G$20:$G$28,$BH105)</f>
        <v>33.541515421673253</v>
      </c>
      <c r="BM105" s="19">
        <f t="shared" ref="BM105:BM164" si="165">求节点(N$5:N$13,$G$20:$G$28,$BH105)</f>
        <v>33.905611914977449</v>
      </c>
      <c r="BQ105" s="19">
        <v>101</v>
      </c>
      <c r="BR105" s="19">
        <f t="shared" ref="BR105:BR164" si="166">求节点(J$5:J$13,$J$20:$J$28,$BQ105)</f>
        <v>0.45111876269051854</v>
      </c>
      <c r="BS105" s="19">
        <f t="shared" ref="BS105:BS164" si="167">求节点(K$5:K$13,$J$20:$J$28,$BQ105)</f>
        <v>0.45737251550998498</v>
      </c>
      <c r="BT105" s="19">
        <f t="shared" ref="BT105:BT164" si="168">求节点(L$5:L$13,$J$20:$J$28,$BQ105)</f>
        <v>0.46393284533059898</v>
      </c>
      <c r="BU105" s="19">
        <f t="shared" ref="BU105:BU164" si="169">求节点(M$5:M$13,$J$20:$J$28,$BQ105)</f>
        <v>0.47083030843346502</v>
      </c>
      <c r="BV105" s="19">
        <f t="shared" ref="BV105:BV164" si="170">求节点(N$5:N$13,$J$20:$J$28,$BQ105)</f>
        <v>0.47811223829954902</v>
      </c>
      <c r="BY105" s="9">
        <v>13</v>
      </c>
      <c r="BZ105" s="15">
        <v>110</v>
      </c>
      <c r="CA105" s="19">
        <v>0</v>
      </c>
      <c r="CB105" s="19">
        <f t="shared" si="125"/>
        <v>490.75118957263135</v>
      </c>
      <c r="CC105" s="19">
        <f t="shared" si="126"/>
        <v>490.75118957263135</v>
      </c>
      <c r="CD105" s="19">
        <f t="shared" si="127"/>
        <v>0.51791864928771891</v>
      </c>
      <c r="CE105" s="19">
        <f>CA105*(INDEX([4]非r将兵属性验证!$U$7:$U$166,$BZ105,1)+INDEX([4]非r将兵属性验证!$AM$7:$AM$166,$BZ105,1))</f>
        <v>0</v>
      </c>
      <c r="CF105" s="19">
        <f>(CB105-CB104)*INDEX([4]中r将兵属性验证!AQ$7:AQ$166,$BZ105,1)+CF104</f>
        <v>45016173775.685181</v>
      </c>
      <c r="CG105" s="19">
        <f>(CC105-CC104)*INDEX([4]中r将兵属性验证!AR$7:AR$166,$BZ105,1)+CG104</f>
        <v>45016173775.685181</v>
      </c>
      <c r="CH105" s="19">
        <f>(CD105-CD104)*INDEX([4]中r将兵属性验证!AX$7:AX$166,$BZ105,1)+CH104</f>
        <v>36756149924.06488</v>
      </c>
      <c r="CI105" s="19">
        <f t="shared" si="129"/>
        <v>126788497475.43524</v>
      </c>
      <c r="CN105" s="5">
        <v>102</v>
      </c>
      <c r="CO105" s="5">
        <f>求节点(J$5:J$13,$H$20:H$28,$CN105)</f>
        <v>270.26363342655145</v>
      </c>
      <c r="CP105" s="5">
        <f>求节点(K$5:K$13,$H$20:I$28,$CN105)</f>
        <v>278.93237996833136</v>
      </c>
      <c r="CQ105" s="5">
        <f>求节点(L$5:L$13,$H$20:J$28,$CN105)</f>
        <v>288.0155602815031</v>
      </c>
      <c r="CR105" s="5">
        <f>求节点(M$5:M$13,$H$20:K$28,$CN105)</f>
        <v>297.54706791712101</v>
      </c>
      <c r="CS105" s="5">
        <f>求节点(N$5:N$13,$H$20:L$28,$CN105)</f>
        <v>307.59770183674084</v>
      </c>
      <c r="CT105" s="5">
        <f>求节点(J$5:J$13,$I$20:I$28,$CN105)</f>
        <v>0</v>
      </c>
      <c r="CU105" s="5">
        <f>求节点(K$5:K$13,$I$20:J$28,$CN105)</f>
        <v>0</v>
      </c>
      <c r="CV105" s="5">
        <f>求节点(L$5:L$13,$I$20:K$28,$CN105)</f>
        <v>0</v>
      </c>
      <c r="CW105" s="5">
        <f>求节点(M$5:M$13,$I$20:L$28,$CN105)</f>
        <v>0</v>
      </c>
      <c r="CX105" s="5">
        <f>求节点(N$5:N$13,$I$20:M$28,$CN105)</f>
        <v>0</v>
      </c>
      <c r="CY105" s="5">
        <f t="shared" si="136"/>
        <v>0.44074841084513994</v>
      </c>
      <c r="CZ105" s="5">
        <f t="shared" si="137"/>
        <v>0.43908602875218072</v>
      </c>
      <c r="DA105" s="5">
        <f t="shared" si="138"/>
        <v>0.43734417181508356</v>
      </c>
      <c r="DB105" s="5">
        <f t="shared" si="139"/>
        <v>0.43551634035917597</v>
      </c>
      <c r="DC105" s="5">
        <f t="shared" si="140"/>
        <v>0.43358895745896786</v>
      </c>
    </row>
    <row r="106" spans="3:107" x14ac:dyDescent="0.15">
      <c r="C106" s="8" t="s">
        <v>941</v>
      </c>
      <c r="D106" s="88">
        <v>38</v>
      </c>
      <c r="E106" s="5">
        <f>INDEX(节奏总纲!AM$4:AM$83,士兵阶位属性!$D106)</f>
        <v>99.401036064365428</v>
      </c>
      <c r="F106" s="5">
        <f>INDEX(节奏总纲!AN$4:AN$83,士兵阶位属性!$D106)</f>
        <v>79.520828851492354</v>
      </c>
      <c r="G106" s="5">
        <f>INDEX(节奏总纲!AO$4:AO$83,士兵阶位属性!$D106)</f>
        <v>59.640621638619251</v>
      </c>
      <c r="H106" s="5">
        <f>INDEX(节奏总纲!AP$4:AP$83,士兵阶位属性!$D106)</f>
        <v>39.760414425746177</v>
      </c>
      <c r="I106" s="5">
        <f>INDEX(节奏总纲!AQ$4:AQ$83,士兵阶位属性!$D106)</f>
        <v>19.880207212873088</v>
      </c>
      <c r="J106" s="89">
        <f t="shared" si="131"/>
        <v>60.180238108316786</v>
      </c>
      <c r="K106" s="89">
        <f t="shared" si="132"/>
        <v>48.144190486653443</v>
      </c>
      <c r="L106" s="89">
        <f t="shared" si="133"/>
        <v>36.108142864990072</v>
      </c>
      <c r="M106" s="89">
        <f t="shared" si="134"/>
        <v>24.072095243326721</v>
      </c>
      <c r="N106" s="89">
        <f t="shared" si="135"/>
        <v>12.036047621663361</v>
      </c>
      <c r="S106" s="19">
        <v>102</v>
      </c>
      <c r="T106" s="19">
        <f t="shared" si="141"/>
        <v>454.39870003995065</v>
      </c>
      <c r="U106" s="19">
        <f t="shared" si="142"/>
        <v>458.1138771292849</v>
      </c>
      <c r="V106" s="19">
        <f t="shared" si="143"/>
        <v>462.00666869207276</v>
      </c>
      <c r="W106" s="19">
        <f t="shared" si="144"/>
        <v>466.09160053590904</v>
      </c>
      <c r="X106" s="19">
        <f t="shared" si="145"/>
        <v>470.39901507288891</v>
      </c>
      <c r="Z106" s="19">
        <v>102</v>
      </c>
      <c r="AA106" s="19">
        <f t="shared" si="90"/>
        <v>454.39870003995065</v>
      </c>
      <c r="AB106" s="19">
        <f t="shared" si="91"/>
        <v>458.1138771292849</v>
      </c>
      <c r="AC106" s="19">
        <f t="shared" si="92"/>
        <v>462.00666869207276</v>
      </c>
      <c r="AD106" s="19">
        <f t="shared" si="93"/>
        <v>466.09160053590904</v>
      </c>
      <c r="AE106" s="19">
        <f t="shared" si="94"/>
        <v>470.39901507288891</v>
      </c>
      <c r="AI106" s="19">
        <v>102</v>
      </c>
      <c r="AJ106" s="19">
        <f t="shared" si="146"/>
        <v>1</v>
      </c>
      <c r="AK106" s="19">
        <f t="shared" si="147"/>
        <v>1.0081760293086393</v>
      </c>
      <c r="AL106" s="19">
        <f t="shared" si="148"/>
        <v>1.0167429366577263</v>
      </c>
      <c r="AM106" s="19">
        <f t="shared" si="149"/>
        <v>1.0257326891448642</v>
      </c>
      <c r="AN106" s="19">
        <f t="shared" si="150"/>
        <v>1.0352120616355891</v>
      </c>
      <c r="AP106" s="19">
        <v>102</v>
      </c>
      <c r="AQ106" s="19">
        <f t="shared" si="151"/>
        <v>1</v>
      </c>
      <c r="AR106" s="19">
        <f t="shared" si="152"/>
        <v>1.0081760293086393</v>
      </c>
      <c r="AS106" s="19">
        <f t="shared" si="153"/>
        <v>1.0167429366577263</v>
      </c>
      <c r="AT106" s="19">
        <f t="shared" si="154"/>
        <v>1.0257326891448642</v>
      </c>
      <c r="AU106" s="19">
        <f t="shared" si="155"/>
        <v>1.0352120616355891</v>
      </c>
      <c r="AY106" s="19">
        <v>102</v>
      </c>
      <c r="AZ106" s="19">
        <f t="shared" si="156"/>
        <v>1271.9935001997533</v>
      </c>
      <c r="BA106" s="19">
        <f t="shared" si="157"/>
        <v>1290.5693856464243</v>
      </c>
      <c r="BB106" s="19">
        <f t="shared" si="158"/>
        <v>1310.0333434603638</v>
      </c>
      <c r="BC106" s="19">
        <f t="shared" si="159"/>
        <v>1330.4580026795452</v>
      </c>
      <c r="BD106" s="19">
        <f t="shared" si="160"/>
        <v>1351.9950753644446</v>
      </c>
      <c r="BH106" s="19">
        <v>102</v>
      </c>
      <c r="BI106" s="19">
        <f t="shared" si="161"/>
        <v>32.86655833666255</v>
      </c>
      <c r="BJ106" s="19">
        <f t="shared" si="162"/>
        <v>33.176156427440404</v>
      </c>
      <c r="BK106" s="19">
        <f t="shared" si="163"/>
        <v>33.500555724339392</v>
      </c>
      <c r="BL106" s="19">
        <f t="shared" si="164"/>
        <v>33.840966711325748</v>
      </c>
      <c r="BM106" s="19">
        <f t="shared" si="165"/>
        <v>34.199917922740745</v>
      </c>
      <c r="BQ106" s="19">
        <v>102</v>
      </c>
      <c r="BR106" s="19">
        <f t="shared" si="166"/>
        <v>0.45733116673325103</v>
      </c>
      <c r="BS106" s="19">
        <f t="shared" si="167"/>
        <v>0.46352312854880812</v>
      </c>
      <c r="BT106" s="19">
        <f t="shared" si="168"/>
        <v>0.4700111144867879</v>
      </c>
      <c r="BU106" s="19">
        <f t="shared" si="169"/>
        <v>0.47681933422651501</v>
      </c>
      <c r="BV106" s="19">
        <f t="shared" si="170"/>
        <v>0.48399835845481487</v>
      </c>
      <c r="BY106" s="9">
        <v>14</v>
      </c>
      <c r="BZ106" s="15">
        <v>120</v>
      </c>
      <c r="CA106" s="19">
        <v>0</v>
      </c>
      <c r="CB106" s="19">
        <f t="shared" si="125"/>
        <v>525.81460385432194</v>
      </c>
      <c r="CC106" s="19">
        <f t="shared" si="126"/>
        <v>525.81460385432194</v>
      </c>
      <c r="CD106" s="19">
        <f t="shared" si="127"/>
        <v>0.57635767309053654</v>
      </c>
      <c r="CE106" s="19">
        <f>CA106*(INDEX([4]非r将兵属性验证!$U$7:$U$166,$BZ106,1)+INDEX([4]非r将兵属性验证!$AM$7:$AM$166,$BZ106,1))</f>
        <v>0</v>
      </c>
      <c r="CF106" s="19">
        <f>(CB106-CB105)*INDEX([4]中r将兵属性验证!AQ$7:AQ$166,$BZ106,1)+CF105</f>
        <v>77717538994.516342</v>
      </c>
      <c r="CG106" s="19">
        <f>(CC106-CC105)*INDEX([4]中r将兵属性验证!AR$7:AR$166,$BZ106,1)+CG105</f>
        <v>77717538994.516342</v>
      </c>
      <c r="CH106" s="19">
        <f>(CD106-CD105)*INDEX([4]中r将兵属性验证!AX$7:AX$166,$BZ106,1)+CH105</f>
        <v>64289232742.050072</v>
      </c>
      <c r="CI106" s="19">
        <f t="shared" si="129"/>
        <v>219724310731.08276</v>
      </c>
      <c r="CN106" s="5">
        <v>103</v>
      </c>
      <c r="CO106" s="5">
        <f>求节点(J$5:J$13,$H$20:H$28,$CN106)</f>
        <v>278.960999086377</v>
      </c>
      <c r="CP106" s="5">
        <f>求节点(K$5:K$13,$H$20:I$28,$CN106)</f>
        <v>287.54323822268378</v>
      </c>
      <c r="CQ106" s="5">
        <f>求节点(L$5:L$13,$H$20:J$28,$CN106)</f>
        <v>296.52513710016757</v>
      </c>
      <c r="CR106" s="5">
        <f>求节点(M$5:M$13,$H$20:K$28,$CN106)</f>
        <v>305.93170402739105</v>
      </c>
      <c r="CS106" s="5">
        <f>求节点(N$5:N$13,$H$20:L$28,$CN106)</f>
        <v>315.83827005411302</v>
      </c>
      <c r="CT106" s="5">
        <f>求节点(J$5:J$13,$I$20:I$28,$CN106)</f>
        <v>0</v>
      </c>
      <c r="CU106" s="5">
        <f>求节点(K$5:K$13,$I$20:J$28,$CN106)</f>
        <v>0</v>
      </c>
      <c r="CV106" s="5">
        <f>求节点(L$5:L$13,$I$20:K$28,$CN106)</f>
        <v>0</v>
      </c>
      <c r="CW106" s="5">
        <f>求节点(M$5:M$13,$I$20:L$28,$CN106)</f>
        <v>0</v>
      </c>
      <c r="CX106" s="5">
        <f>求节点(N$5:N$13,$I$20:M$28,$CN106)</f>
        <v>0</v>
      </c>
      <c r="CY106" s="5">
        <f t="shared" si="136"/>
        <v>0.43908054054126971</v>
      </c>
      <c r="CZ106" s="5">
        <f t="shared" si="137"/>
        <v>0.4374347477396312</v>
      </c>
      <c r="DA106" s="5">
        <f t="shared" si="138"/>
        <v>0.43571231326969523</v>
      </c>
      <c r="DB106" s="5">
        <f t="shared" si="139"/>
        <v>0.43390844135572554</v>
      </c>
      <c r="DC106" s="5">
        <f t="shared" si="140"/>
        <v>0.43200868596592734</v>
      </c>
    </row>
    <row r="107" spans="3:107" x14ac:dyDescent="0.15">
      <c r="C107" s="8" t="s">
        <v>942</v>
      </c>
      <c r="D107" s="5">
        <v>42</v>
      </c>
      <c r="E107" s="5">
        <f>INDEX(节奏总纲!AM$4:AM$83,士兵阶位属性!$D107)</f>
        <v>180.18480345945557</v>
      </c>
      <c r="F107" s="5">
        <f>INDEX(节奏总纲!AN$4:AN$83,士兵阶位属性!$D107)</f>
        <v>144.14784276756447</v>
      </c>
      <c r="G107" s="5">
        <f>INDEX(节奏总纲!AO$4:AO$83,士兵阶位属性!$D107)</f>
        <v>108.11088207567333</v>
      </c>
      <c r="H107" s="5">
        <f>INDEX(节奏总纲!AP$4:AP$83,士兵阶位属性!$D107)</f>
        <v>72.073921383782235</v>
      </c>
      <c r="I107" s="5">
        <f>INDEX(节奏总纲!AQ$4:AQ$83,士兵阶位属性!$D107)</f>
        <v>36.036960691891117</v>
      </c>
      <c r="J107" s="89">
        <f t="shared" si="131"/>
        <v>80.783767395090138</v>
      </c>
      <c r="K107" s="89">
        <f t="shared" si="132"/>
        <v>64.627013916072116</v>
      </c>
      <c r="L107" s="89">
        <f t="shared" si="133"/>
        <v>48.47026043705408</v>
      </c>
      <c r="M107" s="89">
        <f t="shared" si="134"/>
        <v>32.313506958036058</v>
      </c>
      <c r="N107" s="89">
        <f t="shared" si="135"/>
        <v>16.156753479018029</v>
      </c>
      <c r="S107" s="19">
        <v>103</v>
      </c>
      <c r="T107" s="19">
        <f t="shared" si="141"/>
        <v>458.12614246559014</v>
      </c>
      <c r="U107" s="19">
        <f t="shared" si="142"/>
        <v>461.80424495257876</v>
      </c>
      <c r="V107" s="19">
        <f t="shared" si="143"/>
        <v>465.65363018578614</v>
      </c>
      <c r="W107" s="19">
        <f t="shared" si="144"/>
        <v>469.68501601173904</v>
      </c>
      <c r="X107" s="19">
        <f t="shared" si="145"/>
        <v>473.93068716604841</v>
      </c>
      <c r="Z107" s="19">
        <v>103</v>
      </c>
      <c r="AA107" s="19">
        <f t="shared" si="90"/>
        <v>458.12614246559014</v>
      </c>
      <c r="AB107" s="19">
        <f t="shared" si="91"/>
        <v>461.80424495257876</v>
      </c>
      <c r="AC107" s="19">
        <f t="shared" si="92"/>
        <v>465.65363018578614</v>
      </c>
      <c r="AD107" s="19">
        <f t="shared" si="93"/>
        <v>469.68501601173904</v>
      </c>
      <c r="AE107" s="19">
        <f t="shared" si="94"/>
        <v>473.93068716604841</v>
      </c>
      <c r="AI107" s="19">
        <v>103</v>
      </c>
      <c r="AJ107" s="19">
        <f t="shared" si="146"/>
        <v>1</v>
      </c>
      <c r="AK107" s="19">
        <f t="shared" si="147"/>
        <v>1.008028580222891</v>
      </c>
      <c r="AL107" s="19">
        <f t="shared" si="148"/>
        <v>1.0164310372677792</v>
      </c>
      <c r="AM107" s="19">
        <f t="shared" si="149"/>
        <v>1.025230766102847</v>
      </c>
      <c r="AN107" s="19">
        <f t="shared" si="150"/>
        <v>1.0344982380079857</v>
      </c>
      <c r="AP107" s="19">
        <v>103</v>
      </c>
      <c r="AQ107" s="19">
        <f t="shared" si="151"/>
        <v>1</v>
      </c>
      <c r="AR107" s="19">
        <f t="shared" si="152"/>
        <v>1.008028580222891</v>
      </c>
      <c r="AS107" s="19">
        <f t="shared" si="153"/>
        <v>1.0164310372677792</v>
      </c>
      <c r="AT107" s="19">
        <f t="shared" si="154"/>
        <v>1.025230766102847</v>
      </c>
      <c r="AU107" s="19">
        <f t="shared" si="155"/>
        <v>1.0344982380079857</v>
      </c>
      <c r="AY107" s="19">
        <v>103</v>
      </c>
      <c r="AZ107" s="19">
        <f t="shared" si="156"/>
        <v>1290.6307123279507</v>
      </c>
      <c r="BA107" s="19">
        <f t="shared" si="157"/>
        <v>1309.0212247628938</v>
      </c>
      <c r="BB107" s="19">
        <f t="shared" si="158"/>
        <v>1328.2681509289305</v>
      </c>
      <c r="BC107" s="19">
        <f t="shared" si="159"/>
        <v>1348.4250800586951</v>
      </c>
      <c r="BD107" s="19">
        <f t="shared" si="160"/>
        <v>1369.6534358302422</v>
      </c>
      <c r="BH107" s="19">
        <v>103</v>
      </c>
      <c r="BI107" s="19">
        <f t="shared" si="161"/>
        <v>33.177178538799183</v>
      </c>
      <c r="BJ107" s="19">
        <f t="shared" si="162"/>
        <v>33.483687079381568</v>
      </c>
      <c r="BK107" s="19">
        <f t="shared" si="163"/>
        <v>33.804469182148843</v>
      </c>
      <c r="BL107" s="19">
        <f t="shared" si="164"/>
        <v>34.140418000978251</v>
      </c>
      <c r="BM107" s="19">
        <f t="shared" si="165"/>
        <v>34.494223930504035</v>
      </c>
      <c r="BQ107" s="19">
        <v>103</v>
      </c>
      <c r="BR107" s="19">
        <f t="shared" si="166"/>
        <v>0.46354357077598357</v>
      </c>
      <c r="BS107" s="19">
        <f t="shared" si="167"/>
        <v>0.46967374158763131</v>
      </c>
      <c r="BT107" s="19">
        <f t="shared" si="168"/>
        <v>0.47608938364297687</v>
      </c>
      <c r="BU107" s="19">
        <f t="shared" si="169"/>
        <v>0.48280836001956506</v>
      </c>
      <c r="BV107" s="19">
        <f t="shared" si="170"/>
        <v>0.48988447861008078</v>
      </c>
      <c r="BY107" s="9">
        <v>15</v>
      </c>
      <c r="BZ107" s="15">
        <v>130</v>
      </c>
      <c r="CA107" s="19">
        <v>0</v>
      </c>
      <c r="CB107" s="19">
        <f t="shared" si="125"/>
        <v>561.1830739567414</v>
      </c>
      <c r="CC107" s="19">
        <f t="shared" si="126"/>
        <v>561.1830739567414</v>
      </c>
      <c r="CD107" s="19">
        <f t="shared" si="127"/>
        <v>0.63530512326123556</v>
      </c>
      <c r="CE107" s="19">
        <f>CA107*(INDEX([4]非r将兵属性验证!$U$7:$U$166,$BZ107,1)+INDEX([4]非r将兵属性验证!$AM$7:$AM$166,$BZ107,1))</f>
        <v>0</v>
      </c>
      <c r="CF107" s="19">
        <f>(CB107-CB106)*INDEX([4]中r将兵属性验证!AQ$7:AQ$166,$BZ107,1)+CF106</f>
        <v>123046782949.45871</v>
      </c>
      <c r="CG107" s="19">
        <f>(CC107-CC106)*INDEX([4]中r将兵属性验证!AR$7:AR$166,$BZ107,1)+CG106</f>
        <v>123046782949.45871</v>
      </c>
      <c r="CH107" s="19">
        <f>(CD107-CD106)*INDEX([4]中r将兵属性验证!AX$7:AX$166,$BZ107,1)+CH106</f>
        <v>105263935578.51843</v>
      </c>
      <c r="CI107" s="19">
        <f t="shared" si="129"/>
        <v>351357501477.43585</v>
      </c>
      <c r="CN107" s="5">
        <v>104</v>
      </c>
      <c r="CO107" s="5">
        <f>求节点(J$5:J$13,$H$20:H$28,$CN107)</f>
        <v>287.65836474620255</v>
      </c>
      <c r="CP107" s="5">
        <f>求节点(K$5:K$13,$H$20:I$28,$CN107)</f>
        <v>296.15409647703621</v>
      </c>
      <c r="CQ107" s="5">
        <f>求节点(L$5:L$13,$H$20:J$28,$CN107)</f>
        <v>305.0347139188321</v>
      </c>
      <c r="CR107" s="5">
        <f>求节点(M$5:M$13,$H$20:K$28,$CN107)</f>
        <v>314.31634013766103</v>
      </c>
      <c r="CS107" s="5">
        <f>求节点(N$5:N$13,$H$20:L$28,$CN107)</f>
        <v>324.07883827148521</v>
      </c>
      <c r="CT107" s="5">
        <f>求节点(J$5:J$13,$I$20:I$28,$CN107)</f>
        <v>0</v>
      </c>
      <c r="CU107" s="5">
        <f>求节点(K$5:K$13,$I$20:J$28,$CN107)</f>
        <v>0</v>
      </c>
      <c r="CV107" s="5">
        <f>求节点(L$5:L$13,$I$20:K$28,$CN107)</f>
        <v>0</v>
      </c>
      <c r="CW107" s="5">
        <f>求节点(M$5:M$13,$I$20:L$28,$CN107)</f>
        <v>0</v>
      </c>
      <c r="CX107" s="5">
        <f>求节点(N$5:N$13,$I$20:M$28,$CN107)</f>
        <v>0</v>
      </c>
      <c r="CY107" s="5">
        <f t="shared" si="136"/>
        <v>0.43741267023739949</v>
      </c>
      <c r="CZ107" s="5">
        <f t="shared" si="137"/>
        <v>0.43578346672708163</v>
      </c>
      <c r="DA107" s="5">
        <f t="shared" si="138"/>
        <v>0.43408045472430695</v>
      </c>
      <c r="DB107" s="5">
        <f t="shared" si="139"/>
        <v>0.43230054235227511</v>
      </c>
      <c r="DC107" s="5">
        <f t="shared" si="140"/>
        <v>0.43042841447288677</v>
      </c>
    </row>
    <row r="108" spans="3:107" x14ac:dyDescent="0.15">
      <c r="C108" s="8" t="s">
        <v>943</v>
      </c>
      <c r="D108" s="88">
        <v>48</v>
      </c>
      <c r="E108" s="5">
        <f>INDEX(节奏总纲!AM$4:AM$83,士兵阶位属性!$D108)</f>
        <v>437.90148836012787</v>
      </c>
      <c r="F108" s="5">
        <f>INDEX(节奏总纲!AN$4:AN$83,士兵阶位属性!$D108)</f>
        <v>350.32119068810232</v>
      </c>
      <c r="G108" s="5">
        <f>INDEX(节奏总纲!AO$4:AO$83,士兵阶位属性!$D108)</f>
        <v>262.74089301607671</v>
      </c>
      <c r="H108" s="5">
        <f>INDEX(节奏总纲!AP$4:AP$83,士兵阶位属性!$D108)</f>
        <v>175.16059534405116</v>
      </c>
      <c r="I108" s="5">
        <f>INDEX(节奏总纲!AQ$4:AQ$83,士兵阶位属性!$D108)</f>
        <v>87.58029767202558</v>
      </c>
      <c r="J108" s="89">
        <f t="shared" si="131"/>
        <v>257.71668490067231</v>
      </c>
      <c r="K108" s="89">
        <f t="shared" si="132"/>
        <v>206.17334792053785</v>
      </c>
      <c r="L108" s="89">
        <f t="shared" si="133"/>
        <v>154.63001094040339</v>
      </c>
      <c r="M108" s="89">
        <f t="shared" si="134"/>
        <v>103.08667396026893</v>
      </c>
      <c r="N108" s="89">
        <f t="shared" si="135"/>
        <v>51.543336980134463</v>
      </c>
      <c r="S108" s="19">
        <v>104</v>
      </c>
      <c r="T108" s="19">
        <f t="shared" si="141"/>
        <v>461.85358489122967</v>
      </c>
      <c r="U108" s="19">
        <f t="shared" si="142"/>
        <v>465.49461277587267</v>
      </c>
      <c r="V108" s="19">
        <f t="shared" si="143"/>
        <v>469.30059167949946</v>
      </c>
      <c r="W108" s="19">
        <f t="shared" si="144"/>
        <v>473.27843148756904</v>
      </c>
      <c r="X108" s="19">
        <f t="shared" si="145"/>
        <v>477.46235925920797</v>
      </c>
      <c r="Z108" s="19">
        <v>104</v>
      </c>
      <c r="AA108" s="19">
        <f t="shared" si="90"/>
        <v>461.85358489122967</v>
      </c>
      <c r="AB108" s="19">
        <f t="shared" si="91"/>
        <v>465.49461277587267</v>
      </c>
      <c r="AC108" s="19">
        <f t="shared" si="92"/>
        <v>469.30059167949946</v>
      </c>
      <c r="AD108" s="19">
        <f t="shared" si="93"/>
        <v>473.27843148756904</v>
      </c>
      <c r="AE108" s="19">
        <f t="shared" si="94"/>
        <v>477.46235925920797</v>
      </c>
      <c r="AI108" s="19">
        <v>104</v>
      </c>
      <c r="AJ108" s="19">
        <f t="shared" si="146"/>
        <v>1</v>
      </c>
      <c r="AK108" s="19">
        <f t="shared" si="147"/>
        <v>1.0078835111467208</v>
      </c>
      <c r="AL108" s="19">
        <f t="shared" si="148"/>
        <v>1.0161241723175616</v>
      </c>
      <c r="AM108" s="19">
        <f t="shared" si="149"/>
        <v>1.0247369447159971</v>
      </c>
      <c r="AN108" s="19">
        <f t="shared" si="150"/>
        <v>1.0337959363715976</v>
      </c>
      <c r="AP108" s="19">
        <v>104</v>
      </c>
      <c r="AQ108" s="19">
        <f t="shared" si="151"/>
        <v>1</v>
      </c>
      <c r="AR108" s="19">
        <f t="shared" si="152"/>
        <v>1.0078835111467208</v>
      </c>
      <c r="AS108" s="19">
        <f t="shared" si="153"/>
        <v>1.0161241723175616</v>
      </c>
      <c r="AT108" s="19">
        <f t="shared" si="154"/>
        <v>1.0247369447159971</v>
      </c>
      <c r="AU108" s="19">
        <f t="shared" si="155"/>
        <v>1.0337959363715976</v>
      </c>
      <c r="AY108" s="19">
        <v>104</v>
      </c>
      <c r="AZ108" s="19">
        <f t="shared" si="156"/>
        <v>1309.2679244561484</v>
      </c>
      <c r="BA108" s="19">
        <f t="shared" si="157"/>
        <v>1327.4730638793633</v>
      </c>
      <c r="BB108" s="19">
        <f t="shared" si="158"/>
        <v>1346.5029583974974</v>
      </c>
      <c r="BC108" s="19">
        <f t="shared" si="159"/>
        <v>1366.3921574378451</v>
      </c>
      <c r="BD108" s="19">
        <f t="shared" si="160"/>
        <v>1387.3117962960398</v>
      </c>
      <c r="BH108" s="19">
        <v>104</v>
      </c>
      <c r="BI108" s="19">
        <f t="shared" si="161"/>
        <v>33.487798740935808</v>
      </c>
      <c r="BJ108" s="19">
        <f t="shared" si="162"/>
        <v>33.791217731322725</v>
      </c>
      <c r="BK108" s="19">
        <f t="shared" si="163"/>
        <v>34.108382639958293</v>
      </c>
      <c r="BL108" s="19">
        <f t="shared" si="164"/>
        <v>34.439869290630753</v>
      </c>
      <c r="BM108" s="19">
        <f t="shared" si="165"/>
        <v>34.788529938267331</v>
      </c>
      <c r="BQ108" s="19">
        <v>104</v>
      </c>
      <c r="BR108" s="19">
        <f t="shared" si="166"/>
        <v>0.46975597481871612</v>
      </c>
      <c r="BS108" s="19">
        <f t="shared" si="167"/>
        <v>0.47582435462645445</v>
      </c>
      <c r="BT108" s="19">
        <f t="shared" si="168"/>
        <v>0.48216765279916579</v>
      </c>
      <c r="BU108" s="19">
        <f t="shared" si="169"/>
        <v>0.488797385812615</v>
      </c>
      <c r="BV108" s="19">
        <f t="shared" si="170"/>
        <v>0.49577059876534663</v>
      </c>
      <c r="BY108" s="9">
        <v>16</v>
      </c>
      <c r="BZ108" s="15">
        <v>140</v>
      </c>
      <c r="CA108" s="19">
        <v>0</v>
      </c>
      <c r="CB108" s="19">
        <f t="shared" si="125"/>
        <v>596.75881170474827</v>
      </c>
      <c r="CC108" s="19">
        <f t="shared" si="126"/>
        <v>596.75881170474827</v>
      </c>
      <c r="CD108" s="19">
        <f t="shared" si="127"/>
        <v>0.69459801950791378</v>
      </c>
      <c r="CE108" s="19">
        <f>CA108*(INDEX([4]非r将兵属性验证!$U$7:$U$166,$BZ108,1)+INDEX([4]非r将兵属性验证!$AM$7:$AM$166,$BZ108,1))</f>
        <v>0</v>
      </c>
      <c r="CF108" s="19">
        <f>(CB108-CB107)*INDEX([4]中r将兵属性验证!AQ$7:AQ$166,$BZ108,1)+CF107</f>
        <v>183944916565.5379</v>
      </c>
      <c r="CG108" s="19">
        <f>(CC108-CC107)*INDEX([4]中r将兵属性验证!AR$7:AR$166,$BZ108,1)+CG107</f>
        <v>183944916565.5379</v>
      </c>
      <c r="CH108" s="19">
        <f>(CD108-CD107)*INDEX([4]中r将兵属性验证!AX$7:AX$166,$BZ108,1)+CH107</f>
        <v>164368839492.51712</v>
      </c>
      <c r="CI108" s="19">
        <f t="shared" si="129"/>
        <v>532258672623.5929</v>
      </c>
      <c r="CN108" s="5">
        <v>105</v>
      </c>
      <c r="CO108" s="5">
        <f>求节点(J$5:J$13,$H$20:H$28,$CN108)</f>
        <v>296.3557304060281</v>
      </c>
      <c r="CP108" s="5">
        <f>求节点(K$5:K$13,$H$20:I$28,$CN108)</f>
        <v>304.76495473138863</v>
      </c>
      <c r="CQ108" s="5">
        <f>求节点(L$5:L$13,$H$20:J$28,$CN108)</f>
        <v>313.54429073749662</v>
      </c>
      <c r="CR108" s="5">
        <f>求节点(M$5:M$13,$H$20:K$28,$CN108)</f>
        <v>322.70097624793107</v>
      </c>
      <c r="CS108" s="5">
        <f>求节点(N$5:N$13,$H$20:L$28,$CN108)</f>
        <v>333.10285829614799</v>
      </c>
      <c r="CT108" s="5">
        <f>求节点(J$5:J$13,$I$20:I$28,$CN108)</f>
        <v>0</v>
      </c>
      <c r="CU108" s="5">
        <f>求节点(K$5:K$13,$I$20:J$28,$CN108)</f>
        <v>0</v>
      </c>
      <c r="CV108" s="5">
        <f>求节点(L$5:L$13,$I$20:K$28,$CN108)</f>
        <v>0</v>
      </c>
      <c r="CW108" s="5">
        <f>求节点(M$5:M$13,$I$20:L$28,$CN108)</f>
        <v>0</v>
      </c>
      <c r="CX108" s="5">
        <f>求节点(N$5:N$13,$I$20:M$28,$CN108)</f>
        <v>0</v>
      </c>
      <c r="CY108" s="5">
        <f t="shared" si="136"/>
        <v>0.43574479993352921</v>
      </c>
      <c r="CZ108" s="5">
        <f t="shared" si="137"/>
        <v>0.4341321857145321</v>
      </c>
      <c r="DA108" s="5">
        <f t="shared" si="138"/>
        <v>0.43244859617891862</v>
      </c>
      <c r="DB108" s="5">
        <f t="shared" si="139"/>
        <v>0.43069264334882468</v>
      </c>
      <c r="DC108" s="5">
        <f t="shared" si="140"/>
        <v>0.42908673190482804</v>
      </c>
    </row>
    <row r="109" spans="3:107" x14ac:dyDescent="0.15">
      <c r="C109" s="8" t="s">
        <v>944</v>
      </c>
      <c r="D109" s="5">
        <v>52</v>
      </c>
      <c r="E109" s="5">
        <f>INDEX(节奏总纲!AM$4:AM$83,士兵阶位属性!$D109)</f>
        <v>789.85301886939453</v>
      </c>
      <c r="F109" s="5">
        <f>INDEX(节奏总纲!AN$4:AN$83,士兵阶位属性!$D109)</f>
        <v>631.88241509551563</v>
      </c>
      <c r="G109" s="5">
        <f>INDEX(节奏总纲!AO$4:AO$83,士兵阶位属性!$D109)</f>
        <v>473.91181132163672</v>
      </c>
      <c r="H109" s="5">
        <f>INDEX(节奏总纲!AP$4:AP$83,士兵阶位属性!$D109)</f>
        <v>315.94120754775781</v>
      </c>
      <c r="I109" s="5">
        <f>INDEX(节奏总纲!AQ$4:AQ$83,士兵阶位属性!$D109)</f>
        <v>157.97060377387891</v>
      </c>
      <c r="J109" s="89">
        <f t="shared" si="131"/>
        <v>351.95153050926666</v>
      </c>
      <c r="K109" s="89">
        <f t="shared" si="132"/>
        <v>281.56122440741331</v>
      </c>
      <c r="L109" s="89">
        <f t="shared" si="133"/>
        <v>211.17091830556001</v>
      </c>
      <c r="M109" s="89">
        <f t="shared" si="134"/>
        <v>140.78061220370665</v>
      </c>
      <c r="N109" s="89">
        <f t="shared" si="135"/>
        <v>70.390306101853326</v>
      </c>
      <c r="S109" s="19">
        <v>105</v>
      </c>
      <c r="T109" s="19">
        <f t="shared" si="141"/>
        <v>465.58102731686921</v>
      </c>
      <c r="U109" s="19">
        <f t="shared" si="142"/>
        <v>469.18498059916658</v>
      </c>
      <c r="V109" s="19">
        <f t="shared" si="143"/>
        <v>472.94755317321284</v>
      </c>
      <c r="W109" s="19">
        <f t="shared" si="144"/>
        <v>476.87184696339904</v>
      </c>
      <c r="X109" s="19">
        <f t="shared" si="145"/>
        <v>480.97984998825723</v>
      </c>
      <c r="Z109" s="19">
        <v>105</v>
      </c>
      <c r="AA109" s="19">
        <f t="shared" si="90"/>
        <v>465.58102731686921</v>
      </c>
      <c r="AB109" s="19">
        <f t="shared" si="91"/>
        <v>469.18498059916658</v>
      </c>
      <c r="AC109" s="19">
        <f t="shared" si="92"/>
        <v>472.94755317321284</v>
      </c>
      <c r="AD109" s="19">
        <f t="shared" si="93"/>
        <v>476.87184696339904</v>
      </c>
      <c r="AE109" s="19">
        <f t="shared" si="94"/>
        <v>480.97984998825723</v>
      </c>
      <c r="AI109" s="19">
        <v>105</v>
      </c>
      <c r="AJ109" s="19">
        <f t="shared" si="146"/>
        <v>1</v>
      </c>
      <c r="AK109" s="19">
        <f t="shared" si="147"/>
        <v>1.0077407649170476</v>
      </c>
      <c r="AL109" s="19">
        <f t="shared" si="148"/>
        <v>1.0158222208898775</v>
      </c>
      <c r="AM109" s="19">
        <f t="shared" si="149"/>
        <v>1.0242510303987225</v>
      </c>
      <c r="AN109" s="19">
        <f t="shared" si="150"/>
        <v>1.0330744204937452</v>
      </c>
      <c r="AP109" s="19">
        <v>105</v>
      </c>
      <c r="AQ109" s="19">
        <f t="shared" si="151"/>
        <v>1</v>
      </c>
      <c r="AR109" s="19">
        <f t="shared" si="152"/>
        <v>1.0077407649170476</v>
      </c>
      <c r="AS109" s="19">
        <f t="shared" si="153"/>
        <v>1.0158222208898775</v>
      </c>
      <c r="AT109" s="19">
        <f t="shared" si="154"/>
        <v>1.0242510303987225</v>
      </c>
      <c r="AU109" s="19">
        <f t="shared" si="155"/>
        <v>1.0330744204937452</v>
      </c>
      <c r="AY109" s="19">
        <v>105</v>
      </c>
      <c r="AZ109" s="19">
        <f t="shared" si="156"/>
        <v>1327.9051365843459</v>
      </c>
      <c r="BA109" s="19">
        <f t="shared" si="157"/>
        <v>1345.9249029958328</v>
      </c>
      <c r="BB109" s="19">
        <f t="shared" si="158"/>
        <v>1364.7377658660641</v>
      </c>
      <c r="BC109" s="19">
        <f t="shared" si="159"/>
        <v>1384.359234816995</v>
      </c>
      <c r="BD109" s="19">
        <f t="shared" si="160"/>
        <v>1405.7157915981672</v>
      </c>
      <c r="BH109" s="19">
        <v>105</v>
      </c>
      <c r="BI109" s="19">
        <f t="shared" si="161"/>
        <v>33.798418943072434</v>
      </c>
      <c r="BJ109" s="19">
        <f t="shared" si="162"/>
        <v>34.098748383263882</v>
      </c>
      <c r="BK109" s="19">
        <f t="shared" si="163"/>
        <v>34.412296097767737</v>
      </c>
      <c r="BL109" s="19">
        <f t="shared" si="164"/>
        <v>34.739320580283248</v>
      </c>
      <c r="BM109" s="19">
        <f t="shared" si="165"/>
        <v>35.081654165688107</v>
      </c>
      <c r="BQ109" s="19">
        <v>105</v>
      </c>
      <c r="BR109" s="19">
        <f t="shared" si="166"/>
        <v>0.47596837886144866</v>
      </c>
      <c r="BS109" s="19">
        <f t="shared" si="167"/>
        <v>0.48197496766527759</v>
      </c>
      <c r="BT109" s="19">
        <f t="shared" si="168"/>
        <v>0.48824592195535471</v>
      </c>
      <c r="BU109" s="19">
        <f t="shared" si="169"/>
        <v>0.49478641160566506</v>
      </c>
      <c r="BV109" s="19">
        <f t="shared" si="170"/>
        <v>0.50163308331376211</v>
      </c>
      <c r="BY109" s="9">
        <v>17</v>
      </c>
      <c r="BZ109" s="15">
        <v>150</v>
      </c>
      <c r="CA109" s="19">
        <v>0</v>
      </c>
      <c r="CB109" s="19">
        <f t="shared" si="125"/>
        <v>638.30038323353028</v>
      </c>
      <c r="CC109" s="19">
        <f t="shared" si="126"/>
        <v>638.30038323353028</v>
      </c>
      <c r="CD109" s="19">
        <f t="shared" si="127"/>
        <v>0.76383397205588388</v>
      </c>
      <c r="CE109" s="19">
        <f>CA109*(INDEX([4]非r将兵属性验证!$U$7:$U$166,$BZ109,1)+INDEX([4]非r将兵属性验证!$AM$7:$AM$166,$BZ109,1))</f>
        <v>0</v>
      </c>
      <c r="CF109" s="19">
        <f>(CB109-CB108)*INDEX([4]中r将兵属性验证!AQ$7:AQ$166,$BZ109,1)+CF108</f>
        <v>279884638125.97278</v>
      </c>
      <c r="CG109" s="19">
        <f>(CC109-CC108)*INDEX([4]中r将兵属性验证!AR$7:AR$166,$BZ109,1)+CG108</f>
        <v>279884638125.97278</v>
      </c>
      <c r="CH109" s="19">
        <f>(CD109-CD108)*INDEX([4]中r将兵属性验证!AX$7:AX$166,$BZ109,1)+CH108</f>
        <v>264241242578.24188</v>
      </c>
      <c r="CI109" s="19">
        <f t="shared" si="129"/>
        <v>824010518830.1875</v>
      </c>
      <c r="CN109" s="5">
        <v>106</v>
      </c>
      <c r="CO109" s="5">
        <f>求节点(J$5:J$13,$H$20:H$28,$CN109)</f>
        <v>305.05309606585365</v>
      </c>
      <c r="CP109" s="5">
        <f>求节点(K$5:K$13,$H$20:I$28,$CN109)</f>
        <v>313.37581298574105</v>
      </c>
      <c r="CQ109" s="5">
        <f>求节点(L$5:L$13,$H$20:J$28,$CN109)</f>
        <v>322.05386755616109</v>
      </c>
      <c r="CR109" s="5">
        <f>求节点(M$5:M$13,$H$20:K$28,$CN109)</f>
        <v>331.4318963033345</v>
      </c>
      <c r="CS109" s="5">
        <f>求节点(N$5:N$13,$H$20:L$28,$CN109)</f>
        <v>344.12693518007615</v>
      </c>
      <c r="CT109" s="5">
        <f>求节点(J$5:J$13,$I$20:I$28,$CN109)</f>
        <v>0</v>
      </c>
      <c r="CU109" s="5">
        <f>求节点(K$5:K$13,$I$20:J$28,$CN109)</f>
        <v>0</v>
      </c>
      <c r="CV109" s="5">
        <f>求节点(L$5:L$13,$I$20:K$28,$CN109)</f>
        <v>0</v>
      </c>
      <c r="CW109" s="5">
        <f>求节点(M$5:M$13,$I$20:L$28,$CN109)</f>
        <v>0</v>
      </c>
      <c r="CX109" s="5">
        <f>求节点(N$5:N$13,$I$20:M$28,$CN109)</f>
        <v>0</v>
      </c>
      <c r="CY109" s="5">
        <f t="shared" si="136"/>
        <v>0.43407692962965899</v>
      </c>
      <c r="CZ109" s="5">
        <f t="shared" si="137"/>
        <v>0.43248090470198258</v>
      </c>
      <c r="DA109" s="5">
        <f t="shared" si="138"/>
        <v>0.43081673763353034</v>
      </c>
      <c r="DB109" s="5">
        <f t="shared" si="139"/>
        <v>0.42919777403619525</v>
      </c>
      <c r="DC109" s="5">
        <f t="shared" si="140"/>
        <v>0.42835413774720393</v>
      </c>
    </row>
    <row r="110" spans="3:107" x14ac:dyDescent="0.15">
      <c r="C110" s="8" t="s">
        <v>945</v>
      </c>
      <c r="D110" s="5">
        <v>56</v>
      </c>
      <c r="E110" s="5">
        <f>INDEX(节奏总纲!AM$4:AM$83,士兵阶位属性!$D110)</f>
        <v>1422.6782097755249</v>
      </c>
      <c r="F110" s="5">
        <f>INDEX(节奏总纲!AN$4:AN$83,士兵阶位属性!$D110)</f>
        <v>1138.14256782042</v>
      </c>
      <c r="G110" s="5">
        <f>INDEX(节奏总纲!AO$4:AO$83,士兵阶位属性!$D110)</f>
        <v>853.60692586531491</v>
      </c>
      <c r="H110" s="5">
        <f>INDEX(节奏总纲!AP$4:AP$83,士兵阶位属性!$D110)</f>
        <v>569.07128391021001</v>
      </c>
      <c r="I110" s="5">
        <f>INDEX(节奏总纲!AQ$4:AQ$83,士兵阶位属性!$D110)</f>
        <v>284.53564195510501</v>
      </c>
      <c r="J110" s="89">
        <f t="shared" si="131"/>
        <v>632.82519090613039</v>
      </c>
      <c r="K110" s="89">
        <f t="shared" si="132"/>
        <v>506.2601527249044</v>
      </c>
      <c r="L110" s="89">
        <f t="shared" si="133"/>
        <v>379.69511454367819</v>
      </c>
      <c r="M110" s="89">
        <f t="shared" si="134"/>
        <v>253.1300763624522</v>
      </c>
      <c r="N110" s="89">
        <f t="shared" si="135"/>
        <v>126.5650381812261</v>
      </c>
      <c r="S110" s="19">
        <v>106</v>
      </c>
      <c r="T110" s="19">
        <f t="shared" si="141"/>
        <v>469.30846974250869</v>
      </c>
      <c r="U110" s="19">
        <f t="shared" si="142"/>
        <v>472.87534842246043</v>
      </c>
      <c r="V110" s="19">
        <f t="shared" si="143"/>
        <v>476.59451466692622</v>
      </c>
      <c r="W110" s="19">
        <f t="shared" si="144"/>
        <v>480.4521777800004</v>
      </c>
      <c r="X110" s="19">
        <f t="shared" si="145"/>
        <v>484.46113742528718</v>
      </c>
      <c r="Z110" s="19">
        <v>106</v>
      </c>
      <c r="AA110" s="19">
        <f t="shared" si="90"/>
        <v>469.30846974250869</v>
      </c>
      <c r="AB110" s="19">
        <f t="shared" si="91"/>
        <v>472.87534842246043</v>
      </c>
      <c r="AC110" s="19">
        <f t="shared" si="92"/>
        <v>476.59451466692622</v>
      </c>
      <c r="AD110" s="19">
        <f t="shared" si="93"/>
        <v>480.4521777800004</v>
      </c>
      <c r="AE110" s="19">
        <f t="shared" si="94"/>
        <v>484.46113742528718</v>
      </c>
      <c r="AI110" s="19">
        <v>106</v>
      </c>
      <c r="AJ110" s="19">
        <f t="shared" si="146"/>
        <v>1</v>
      </c>
      <c r="AK110" s="19">
        <f t="shared" si="147"/>
        <v>1.0076002861868416</v>
      </c>
      <c r="AL110" s="19">
        <f t="shared" si="148"/>
        <v>1.015525065909028</v>
      </c>
      <c r="AM110" s="19">
        <f t="shared" si="149"/>
        <v>1.023744954024814</v>
      </c>
      <c r="AN110" s="19">
        <f t="shared" si="150"/>
        <v>1.0322872239895695</v>
      </c>
      <c r="AP110" s="19">
        <v>106</v>
      </c>
      <c r="AQ110" s="19">
        <f t="shared" si="151"/>
        <v>1</v>
      </c>
      <c r="AR110" s="19">
        <f t="shared" si="152"/>
        <v>1.0076002861868416</v>
      </c>
      <c r="AS110" s="19">
        <f t="shared" si="153"/>
        <v>1.015525065909028</v>
      </c>
      <c r="AT110" s="19">
        <f t="shared" si="154"/>
        <v>1.023744954024814</v>
      </c>
      <c r="AU110" s="19">
        <f t="shared" si="155"/>
        <v>1.0322872239895695</v>
      </c>
      <c r="AY110" s="19">
        <v>106</v>
      </c>
      <c r="AZ110" s="19">
        <f t="shared" si="156"/>
        <v>1346.5423487125436</v>
      </c>
      <c r="BA110" s="19">
        <f t="shared" si="157"/>
        <v>1364.3767421123023</v>
      </c>
      <c r="BB110" s="19">
        <f t="shared" si="158"/>
        <v>1382.9725733346309</v>
      </c>
      <c r="BC110" s="19">
        <f t="shared" si="159"/>
        <v>1402.637703716669</v>
      </c>
      <c r="BD110" s="19">
        <f t="shared" si="160"/>
        <v>1426.0233016475088</v>
      </c>
      <c r="BH110" s="19">
        <v>106</v>
      </c>
      <c r="BI110" s="19">
        <f t="shared" si="161"/>
        <v>34.10903914520906</v>
      </c>
      <c r="BJ110" s="19">
        <f t="shared" si="162"/>
        <v>34.406279035205038</v>
      </c>
      <c r="BK110" s="19">
        <f t="shared" si="163"/>
        <v>34.71620955557718</v>
      </c>
      <c r="BL110" s="19">
        <f t="shared" si="164"/>
        <v>35.037681481666695</v>
      </c>
      <c r="BM110" s="19">
        <f t="shared" si="165"/>
        <v>35.371761452107265</v>
      </c>
      <c r="BQ110" s="19">
        <v>106</v>
      </c>
      <c r="BR110" s="19">
        <f t="shared" si="166"/>
        <v>0.4821807829041812</v>
      </c>
      <c r="BS110" s="19">
        <f t="shared" si="167"/>
        <v>0.48812558070410073</v>
      </c>
      <c r="BT110" s="19">
        <f t="shared" si="168"/>
        <v>0.49432419111154369</v>
      </c>
      <c r="BU110" s="19">
        <f t="shared" si="169"/>
        <v>0.50075362963333392</v>
      </c>
      <c r="BV110" s="19">
        <f t="shared" si="170"/>
        <v>0.50743522904214533</v>
      </c>
      <c r="BY110" s="9">
        <v>18</v>
      </c>
      <c r="BZ110" s="15">
        <v>160</v>
      </c>
      <c r="CA110" s="19">
        <v>0</v>
      </c>
      <c r="CB110" s="19">
        <f t="shared" si="125"/>
        <v>660</v>
      </c>
      <c r="CC110" s="19">
        <f t="shared" si="126"/>
        <v>660</v>
      </c>
      <c r="CD110" s="19">
        <f t="shared" si="127"/>
        <v>0.8</v>
      </c>
      <c r="CE110" s="19">
        <f>CA110*(INDEX([4]非r将兵属性验证!$U$7:$U$166,$BZ110,1)+INDEX([4]非r将兵属性验证!$AM$7:$AM$166,$BZ110,1))</f>
        <v>0</v>
      </c>
      <c r="CF110" s="19">
        <f>(CB110-CB109)*INDEX([4]中r将兵属性验证!AQ$7:AQ$166,$BZ110,1)+CF109</f>
        <v>337952755393.4259</v>
      </c>
      <c r="CG110" s="19">
        <f>(CC110-CC109)*INDEX([4]中r将兵属性验证!AR$7:AR$166,$BZ110,1)+CG109</f>
        <v>337952755393.4259</v>
      </c>
      <c r="CH110" s="19">
        <f>(CD110-CD109)*INDEX([4]中r将兵属性验证!AX$7:AX$166,$BZ110,1)+CH109</f>
        <v>326400140352.70679</v>
      </c>
      <c r="CI110" s="19">
        <f t="shared" si="129"/>
        <v>1002305651139.5586</v>
      </c>
      <c r="CN110" s="5">
        <v>107</v>
      </c>
      <c r="CO110" s="5">
        <f>求节点(J$5:J$13,$H$20:H$28,$CN110)</f>
        <v>313.7504617256792</v>
      </c>
      <c r="CP110" s="5">
        <f>求节点(K$5:K$13,$H$20:I$28,$CN110)</f>
        <v>321.98667124009341</v>
      </c>
      <c r="CQ110" s="5">
        <f>求节点(L$5:L$13,$H$20:J$28,$CN110)</f>
        <v>330.73519007905986</v>
      </c>
      <c r="CR110" s="5">
        <f>求节点(M$5:M$13,$H$20:K$28,$CN110)</f>
        <v>342.49102745673775</v>
      </c>
      <c r="CS110" s="5">
        <f>求节点(N$5:N$13,$H$20:L$28,$CN110)</f>
        <v>355.15101206400431</v>
      </c>
      <c r="CT110" s="5">
        <f>求节点(J$5:J$13,$I$20:I$28,$CN110)</f>
        <v>0</v>
      </c>
      <c r="CU110" s="5">
        <f>求节点(K$5:K$13,$I$20:J$28,$CN110)</f>
        <v>0</v>
      </c>
      <c r="CV110" s="5">
        <f>求节点(L$5:L$13,$I$20:K$28,$CN110)</f>
        <v>0</v>
      </c>
      <c r="CW110" s="5">
        <f>求节点(M$5:M$13,$I$20:L$28,$CN110)</f>
        <v>0</v>
      </c>
      <c r="CX110" s="5">
        <f>求节点(N$5:N$13,$I$20:M$28,$CN110)</f>
        <v>0</v>
      </c>
      <c r="CY110" s="5">
        <f t="shared" si="136"/>
        <v>0.43240905932578877</v>
      </c>
      <c r="CZ110" s="5">
        <f t="shared" si="137"/>
        <v>0.43082962368943301</v>
      </c>
      <c r="DA110" s="5">
        <f t="shared" si="138"/>
        <v>0.42924407296125339</v>
      </c>
      <c r="DB110" s="5">
        <f t="shared" si="139"/>
        <v>0.42846285038166287</v>
      </c>
      <c r="DC110" s="5">
        <f t="shared" si="140"/>
        <v>0.42762154358957977</v>
      </c>
    </row>
    <row r="111" spans="3:107" x14ac:dyDescent="0.15">
      <c r="C111" s="8" t="s">
        <v>946</v>
      </c>
      <c r="D111" s="88">
        <v>60</v>
      </c>
      <c r="E111" s="5">
        <f>INDEX(节奏总纲!AM$4:AM$83,士兵阶位属性!$D111)</f>
        <v>2559.375</v>
      </c>
      <c r="F111" s="5">
        <f>INDEX(节奏总纲!AN$4:AN$83,士兵阶位属性!$D111)</f>
        <v>2047.5</v>
      </c>
      <c r="G111" s="5">
        <f>INDEX(节奏总纲!AO$4:AO$83,士兵阶位属性!$D111)</f>
        <v>1535.625</v>
      </c>
      <c r="H111" s="5">
        <f>INDEX(节奏总纲!AP$4:AP$83,士兵阶位属性!$D111)</f>
        <v>1023.75</v>
      </c>
      <c r="I111" s="5">
        <f>INDEX(节奏总纲!AQ$4:AQ$83,士兵阶位属性!$D111)</f>
        <v>511.875</v>
      </c>
      <c r="J111" s="89">
        <f t="shared" si="131"/>
        <v>1136.6967902244751</v>
      </c>
      <c r="K111" s="89">
        <f t="shared" si="132"/>
        <v>909.35743217957997</v>
      </c>
      <c r="L111" s="89">
        <f t="shared" si="133"/>
        <v>682.01807413468509</v>
      </c>
      <c r="M111" s="89">
        <f t="shared" si="134"/>
        <v>454.67871608978999</v>
      </c>
      <c r="N111" s="89">
        <f t="shared" si="135"/>
        <v>227.33935804489499</v>
      </c>
      <c r="S111" s="19">
        <v>107</v>
      </c>
      <c r="T111" s="19">
        <f t="shared" si="141"/>
        <v>473.03591216814823</v>
      </c>
      <c r="U111" s="19">
        <f t="shared" si="142"/>
        <v>476.56571624575434</v>
      </c>
      <c r="V111" s="19">
        <f t="shared" si="143"/>
        <v>480.23216528812418</v>
      </c>
      <c r="W111" s="19">
        <f t="shared" si="144"/>
        <v>483.94453498633823</v>
      </c>
      <c r="X111" s="19">
        <f t="shared" si="145"/>
        <v>487.94242486231713</v>
      </c>
      <c r="Z111" s="19">
        <v>107</v>
      </c>
      <c r="AA111" s="19">
        <f t="shared" si="90"/>
        <v>473.03591216814823</v>
      </c>
      <c r="AB111" s="19">
        <f t="shared" si="91"/>
        <v>476.56571624575434</v>
      </c>
      <c r="AC111" s="19">
        <f t="shared" si="92"/>
        <v>480.23216528812418</v>
      </c>
      <c r="AD111" s="19">
        <f t="shared" si="93"/>
        <v>483.94453498633823</v>
      </c>
      <c r="AE111" s="19">
        <f t="shared" si="94"/>
        <v>487.94242486231713</v>
      </c>
      <c r="AI111" s="19">
        <v>107</v>
      </c>
      <c r="AJ111" s="19">
        <f t="shared" si="146"/>
        <v>1</v>
      </c>
      <c r="AK111" s="19">
        <f t="shared" si="147"/>
        <v>1.0074620213535741</v>
      </c>
      <c r="AL111" s="19">
        <f t="shared" si="148"/>
        <v>1.0152129107639885</v>
      </c>
      <c r="AM111" s="19">
        <f t="shared" si="149"/>
        <v>1.0230608766429394</v>
      </c>
      <c r="AN111" s="19">
        <f t="shared" si="150"/>
        <v>1.0315124334341663</v>
      </c>
      <c r="AP111" s="19">
        <v>107</v>
      </c>
      <c r="AQ111" s="19">
        <f t="shared" si="151"/>
        <v>1</v>
      </c>
      <c r="AR111" s="19">
        <f t="shared" si="152"/>
        <v>1.0074620213535741</v>
      </c>
      <c r="AS111" s="19">
        <f t="shared" si="153"/>
        <v>1.0152129107639885</v>
      </c>
      <c r="AT111" s="19">
        <f t="shared" si="154"/>
        <v>1.0230608766429394</v>
      </c>
      <c r="AU111" s="19">
        <f t="shared" si="155"/>
        <v>1.0315124334341663</v>
      </c>
      <c r="AY111" s="19">
        <v>107</v>
      </c>
      <c r="AZ111" s="19">
        <f t="shared" si="156"/>
        <v>1365.1795608407413</v>
      </c>
      <c r="BA111" s="19">
        <f t="shared" si="157"/>
        <v>1382.8285812287718</v>
      </c>
      <c r="BB111" s="19">
        <f t="shared" si="158"/>
        <v>1401.3542975140576</v>
      </c>
      <c r="BC111" s="19">
        <f t="shared" si="159"/>
        <v>1423.0097874203063</v>
      </c>
      <c r="BD111" s="19">
        <f t="shared" si="160"/>
        <v>1446.3308116968501</v>
      </c>
      <c r="BH111" s="19">
        <v>107</v>
      </c>
      <c r="BI111" s="19">
        <f t="shared" si="161"/>
        <v>34.419659347345686</v>
      </c>
      <c r="BJ111" s="19">
        <f t="shared" si="162"/>
        <v>34.713809687146195</v>
      </c>
      <c r="BK111" s="19">
        <f t="shared" si="163"/>
        <v>35.019347107343677</v>
      </c>
      <c r="BL111" s="19">
        <f t="shared" si="164"/>
        <v>35.328711248861524</v>
      </c>
      <c r="BM111" s="19">
        <f t="shared" si="165"/>
        <v>35.661868738526429</v>
      </c>
      <c r="BQ111" s="19">
        <v>107</v>
      </c>
      <c r="BR111" s="19">
        <f t="shared" si="166"/>
        <v>0.48839318694691369</v>
      </c>
      <c r="BS111" s="19">
        <f t="shared" si="167"/>
        <v>0.49427619374292392</v>
      </c>
      <c r="BT111" s="19">
        <f t="shared" si="168"/>
        <v>0.50038694214687363</v>
      </c>
      <c r="BU111" s="19">
        <f t="shared" si="169"/>
        <v>0.50657422497723037</v>
      </c>
      <c r="BV111" s="19">
        <f t="shared" si="170"/>
        <v>0.51323737477052855</v>
      </c>
      <c r="BY111" s="9">
        <v>19</v>
      </c>
      <c r="CN111" s="5">
        <v>108</v>
      </c>
      <c r="CO111" s="5">
        <f>求节点(J$5:J$13,$H$20:H$28,$CN111)</f>
        <v>322.44782738550475</v>
      </c>
      <c r="CP111" s="5">
        <f>求节点(K$5:K$13,$H$20:I$28,$CN111)</f>
        <v>330.77504318150227</v>
      </c>
      <c r="CQ111" s="5">
        <f>求节点(L$5:L$13,$H$20:J$28,$CN111)</f>
        <v>341.83860460159519</v>
      </c>
      <c r="CR111" s="5">
        <f>求节点(M$5:M$13,$H$20:K$28,$CN111)</f>
        <v>353.55015861014101</v>
      </c>
      <c r="CS111" s="5">
        <f>求节点(N$5:N$13,$H$20:L$28,$CN111)</f>
        <v>366.17508894793247</v>
      </c>
      <c r="CT111" s="5">
        <f>求节点(J$5:J$13,$I$20:I$28,$CN111)</f>
        <v>0</v>
      </c>
      <c r="CU111" s="5">
        <f>求节点(K$5:K$13,$I$20:J$28,$CN111)</f>
        <v>0</v>
      </c>
      <c r="CV111" s="5">
        <f>求节点(L$5:L$13,$I$20:K$28,$CN111)</f>
        <v>0</v>
      </c>
      <c r="CW111" s="5">
        <f>求节点(M$5:M$13,$I$20:L$28,$CN111)</f>
        <v>0</v>
      </c>
      <c r="CX111" s="5">
        <f>求节点(N$5:N$13,$I$20:M$28,$CN111)</f>
        <v>0</v>
      </c>
      <c r="CY111" s="5">
        <f t="shared" si="136"/>
        <v>0.43074118902191849</v>
      </c>
      <c r="CZ111" s="5">
        <f t="shared" si="137"/>
        <v>0.42924142456263281</v>
      </c>
      <c r="DA111" s="5">
        <f t="shared" si="138"/>
        <v>0.4285062064990966</v>
      </c>
      <c r="DB111" s="5">
        <f t="shared" si="139"/>
        <v>0.4277279267271305</v>
      </c>
      <c r="DC111" s="5">
        <f t="shared" si="140"/>
        <v>0.4268889494319556</v>
      </c>
    </row>
    <row r="112" spans="3:107" x14ac:dyDescent="0.15">
      <c r="S112" s="19">
        <v>108</v>
      </c>
      <c r="T112" s="19">
        <f t="shared" si="141"/>
        <v>476.76335459378777</v>
      </c>
      <c r="U112" s="19">
        <f t="shared" si="142"/>
        <v>480.24475047836916</v>
      </c>
      <c r="V112" s="19">
        <f t="shared" si="143"/>
        <v>483.73850671629322</v>
      </c>
      <c r="W112" s="19">
        <f t="shared" si="144"/>
        <v>487.43689219267611</v>
      </c>
      <c r="X112" s="19">
        <f t="shared" si="145"/>
        <v>491.42371229934707</v>
      </c>
      <c r="Z112" s="19">
        <v>108</v>
      </c>
      <c r="AA112" s="19">
        <f t="shared" si="90"/>
        <v>476.76335459378777</v>
      </c>
      <c r="AB112" s="19">
        <f t="shared" si="91"/>
        <v>480.24475047836916</v>
      </c>
      <c r="AC112" s="19">
        <f t="shared" si="92"/>
        <v>483.73850671629322</v>
      </c>
      <c r="AD112" s="19">
        <f t="shared" si="93"/>
        <v>487.43689219267611</v>
      </c>
      <c r="AE112" s="19">
        <f t="shared" si="94"/>
        <v>491.42371229934707</v>
      </c>
      <c r="AI112" s="19">
        <v>108</v>
      </c>
      <c r="AJ112" s="19">
        <f t="shared" si="146"/>
        <v>1</v>
      </c>
      <c r="AK112" s="19">
        <f t="shared" si="147"/>
        <v>1.0073021465493035</v>
      </c>
      <c r="AL112" s="19">
        <f t="shared" si="148"/>
        <v>1.0146302186510296</v>
      </c>
      <c r="AM112" s="19">
        <f t="shared" si="149"/>
        <v>1.0223874958006838</v>
      </c>
      <c r="AN112" s="19">
        <f t="shared" si="150"/>
        <v>1.0307497578500979</v>
      </c>
      <c r="AP112" s="19">
        <v>108</v>
      </c>
      <c r="AQ112" s="19">
        <f t="shared" si="151"/>
        <v>1</v>
      </c>
      <c r="AR112" s="19">
        <f t="shared" si="152"/>
        <v>1.0073021465493035</v>
      </c>
      <c r="AS112" s="19">
        <f t="shared" si="153"/>
        <v>1.0146302186510296</v>
      </c>
      <c r="AT112" s="19">
        <f t="shared" si="154"/>
        <v>1.0223874958006838</v>
      </c>
      <c r="AU112" s="19">
        <f t="shared" si="155"/>
        <v>1.0307497578500979</v>
      </c>
      <c r="AY112" s="19">
        <v>108</v>
      </c>
      <c r="AZ112" s="19">
        <f t="shared" si="156"/>
        <v>1383.8167729689387</v>
      </c>
      <c r="BA112" s="19">
        <f t="shared" si="157"/>
        <v>1401.42771112382</v>
      </c>
      <c r="BB112" s="19">
        <f t="shared" si="158"/>
        <v>1421.8079558450438</v>
      </c>
      <c r="BC112" s="19">
        <f t="shared" si="159"/>
        <v>1443.3818711239439</v>
      </c>
      <c r="BD112" s="19">
        <f t="shared" si="160"/>
        <v>1466.6383217461914</v>
      </c>
      <c r="BH112" s="19">
        <v>108</v>
      </c>
      <c r="BI112" s="19">
        <f t="shared" si="161"/>
        <v>34.730279549482312</v>
      </c>
      <c r="BJ112" s="19">
        <f t="shared" si="162"/>
        <v>35.02039587319743</v>
      </c>
      <c r="BK112" s="19">
        <f t="shared" si="163"/>
        <v>35.311542226357766</v>
      </c>
      <c r="BL112" s="19">
        <f t="shared" si="164"/>
        <v>35.619741016056345</v>
      </c>
      <c r="BM112" s="19">
        <f t="shared" si="165"/>
        <v>35.951976024945594</v>
      </c>
      <c r="BQ112" s="19">
        <v>108</v>
      </c>
      <c r="BR112" s="19">
        <f t="shared" si="166"/>
        <v>0.49460559098964629</v>
      </c>
      <c r="BS112" s="19">
        <f t="shared" si="167"/>
        <v>0.50040791746394853</v>
      </c>
      <c r="BT112" s="19">
        <f t="shared" si="168"/>
        <v>0.50623084452715539</v>
      </c>
      <c r="BU112" s="19">
        <f t="shared" si="169"/>
        <v>0.51239482032112682</v>
      </c>
      <c r="BV112" s="19">
        <f t="shared" si="170"/>
        <v>0.51903952049891178</v>
      </c>
      <c r="BY112" s="9">
        <v>20</v>
      </c>
      <c r="CN112" s="5">
        <v>109</v>
      </c>
      <c r="CO112" s="5">
        <f>求节点(J$5:J$13,$H$20:H$28,$CN112)</f>
        <v>331.4792887608719</v>
      </c>
      <c r="CP112" s="5">
        <f>求节点(K$5:K$13,$H$20:I$28,$CN112)</f>
        <v>341.94400979980685</v>
      </c>
      <c r="CQ112" s="5">
        <f>求节点(L$5:L$13,$H$20:J$28,$CN112)</f>
        <v>352.94201912413052</v>
      </c>
      <c r="CR112" s="5">
        <f>求节点(M$5:M$13,$H$20:K$28,$CN112)</f>
        <v>364.60928976354427</v>
      </c>
      <c r="CS112" s="5">
        <f>求节点(N$5:N$13,$H$20:L$28,$CN112)</f>
        <v>377.19916583186063</v>
      </c>
      <c r="CT112" s="5">
        <f>求节点(J$5:J$13,$I$20:I$28,$CN112)</f>
        <v>0</v>
      </c>
      <c r="CU112" s="5">
        <f>求节点(K$5:K$13,$I$20:J$28,$CN112)</f>
        <v>0</v>
      </c>
      <c r="CV112" s="5">
        <f>求节点(L$5:L$13,$I$20:K$28,$CN112)</f>
        <v>0</v>
      </c>
      <c r="CW112" s="5">
        <f>求节点(M$5:M$13,$I$20:L$28,$CN112)</f>
        <v>0</v>
      </c>
      <c r="CX112" s="5">
        <f>求节点(N$5:N$13,$I$20:M$28,$CN112)</f>
        <v>0</v>
      </c>
      <c r="CY112" s="5">
        <f t="shared" si="136"/>
        <v>0.42919462461716701</v>
      </c>
      <c r="CZ112" s="5">
        <f t="shared" si="137"/>
        <v>0.42849920190059765</v>
      </c>
      <c r="DA112" s="5">
        <f t="shared" si="138"/>
        <v>0.42776834003693981</v>
      </c>
      <c r="DB112" s="5">
        <f t="shared" si="139"/>
        <v>0.42699300307259813</v>
      </c>
      <c r="DC112" s="5">
        <f t="shared" si="140"/>
        <v>0.42615635527433149</v>
      </c>
    </row>
    <row r="113" spans="2:107" x14ac:dyDescent="0.15">
      <c r="S113" s="19">
        <v>109</v>
      </c>
      <c r="T113" s="19">
        <f t="shared" si="141"/>
        <v>480.46714381922271</v>
      </c>
      <c r="U113" s="19">
        <f t="shared" si="142"/>
        <v>483.77179256836007</v>
      </c>
      <c r="V113" s="19">
        <f t="shared" si="143"/>
        <v>487.24484814446225</v>
      </c>
      <c r="W113" s="19">
        <f t="shared" si="144"/>
        <v>490.929249399014</v>
      </c>
      <c r="X113" s="19">
        <f t="shared" si="145"/>
        <v>494.90499973637702</v>
      </c>
      <c r="Z113" s="19">
        <v>109</v>
      </c>
      <c r="AA113" s="19">
        <f t="shared" si="90"/>
        <v>480.46714381922271</v>
      </c>
      <c r="AB113" s="19">
        <f t="shared" si="91"/>
        <v>483.77179256836007</v>
      </c>
      <c r="AC113" s="19">
        <f t="shared" si="92"/>
        <v>487.24484814446225</v>
      </c>
      <c r="AD113" s="19">
        <f t="shared" si="93"/>
        <v>490.929249399014</v>
      </c>
      <c r="AE113" s="19">
        <f t="shared" si="94"/>
        <v>494.90499973637702</v>
      </c>
      <c r="AI113" s="19">
        <v>109</v>
      </c>
      <c r="AJ113" s="19">
        <f t="shared" si="146"/>
        <v>1</v>
      </c>
      <c r="AK113" s="19">
        <f t="shared" si="147"/>
        <v>1.0068779911210344</v>
      </c>
      <c r="AL113" s="19">
        <f t="shared" si="148"/>
        <v>1.0141064886796707</v>
      </c>
      <c r="AM113" s="19">
        <f t="shared" si="149"/>
        <v>1.021774861641169</v>
      </c>
      <c r="AN113" s="19">
        <f t="shared" si="150"/>
        <v>1.0300496217127109</v>
      </c>
      <c r="AP113" s="19">
        <v>109</v>
      </c>
      <c r="AQ113" s="19">
        <f t="shared" si="151"/>
        <v>1</v>
      </c>
      <c r="AR113" s="19">
        <f t="shared" si="152"/>
        <v>1.0068779911210344</v>
      </c>
      <c r="AS113" s="19">
        <f t="shared" si="153"/>
        <v>1.0141064886796707</v>
      </c>
      <c r="AT113" s="19">
        <f t="shared" si="154"/>
        <v>1.021774861641169</v>
      </c>
      <c r="AU113" s="19">
        <f t="shared" si="155"/>
        <v>1.0300496217127109</v>
      </c>
      <c r="AY113" s="19">
        <v>109</v>
      </c>
      <c r="AZ113" s="19">
        <f t="shared" si="156"/>
        <v>1402.7250056121325</v>
      </c>
      <c r="BA113" s="19">
        <f t="shared" si="157"/>
        <v>1422.0021233154337</v>
      </c>
      <c r="BB113" s="19">
        <f t="shared" si="158"/>
        <v>1442.26161417603</v>
      </c>
      <c r="BC113" s="19">
        <f t="shared" si="159"/>
        <v>1463.7539548275815</v>
      </c>
      <c r="BD113" s="19">
        <f t="shared" si="160"/>
        <v>1486.9458317955327</v>
      </c>
      <c r="BH113" s="19">
        <v>109</v>
      </c>
      <c r="BI113" s="19">
        <f t="shared" si="161"/>
        <v>35.038928651601893</v>
      </c>
      <c r="BJ113" s="19">
        <f t="shared" si="162"/>
        <v>35.314316047363342</v>
      </c>
      <c r="BK113" s="19">
        <f t="shared" si="163"/>
        <v>35.603737345371854</v>
      </c>
      <c r="BL113" s="19">
        <f t="shared" si="164"/>
        <v>35.910770783251166</v>
      </c>
      <c r="BM113" s="19">
        <f t="shared" si="165"/>
        <v>36.242083311364752</v>
      </c>
      <c r="BQ113" s="19">
        <v>109</v>
      </c>
      <c r="BR113" s="19">
        <f t="shared" si="166"/>
        <v>0.50077857303203788</v>
      </c>
      <c r="BS113" s="19">
        <f t="shared" si="167"/>
        <v>0.50628632094726678</v>
      </c>
      <c r="BT113" s="19">
        <f t="shared" si="168"/>
        <v>0.51207474690743715</v>
      </c>
      <c r="BU113" s="19">
        <f t="shared" si="169"/>
        <v>0.51821541566502327</v>
      </c>
      <c r="BV113" s="19">
        <f t="shared" si="170"/>
        <v>0.52484166622729511</v>
      </c>
      <c r="BY113" s="9">
        <v>21</v>
      </c>
      <c r="CN113" s="5">
        <v>110</v>
      </c>
      <c r="CO113" s="5">
        <f>求节点(J$5:J$13,$H$20:H$28,$CN113)</f>
        <v>342.71400182714092</v>
      </c>
      <c r="CP113" s="5">
        <f>求节点(K$5:K$13,$H$20:I$28,$CN113)</f>
        <v>353.11297641811143</v>
      </c>
      <c r="CQ113" s="5">
        <f>求节点(L$5:L$13,$H$20:J$28,$CN113)</f>
        <v>364.04543364666586</v>
      </c>
      <c r="CR113" s="5">
        <f>求节点(M$5:M$13,$H$20:K$28,$CN113)</f>
        <v>375.66842091694753</v>
      </c>
      <c r="CS113" s="5">
        <f>求节点(N$5:N$13,$H$20:L$28,$CN113)</f>
        <v>388.22324271578884</v>
      </c>
      <c r="CT113" s="5">
        <f>求节点(J$5:J$13,$I$20:I$28,$CN113)</f>
        <v>0</v>
      </c>
      <c r="CU113" s="5">
        <f>求节点(K$5:K$13,$I$20:J$28,$CN113)</f>
        <v>0</v>
      </c>
      <c r="CV113" s="5">
        <f>求节点(L$5:L$13,$I$20:K$28,$CN113)</f>
        <v>0</v>
      </c>
      <c r="CW113" s="5">
        <f>求节点(M$5:M$13,$I$20:L$28,$CN113)</f>
        <v>0</v>
      </c>
      <c r="CX113" s="5">
        <f>求节点(N$5:N$13,$I$20:M$28,$CN113)</f>
        <v>0</v>
      </c>
      <c r="CY113" s="5">
        <f t="shared" si="136"/>
        <v>0.42844803283977007</v>
      </c>
      <c r="CZ113" s="5">
        <f t="shared" si="137"/>
        <v>0.42775697923856254</v>
      </c>
      <c r="DA113" s="5">
        <f t="shared" si="138"/>
        <v>0.42703047357478302</v>
      </c>
      <c r="DB113" s="5">
        <f t="shared" si="139"/>
        <v>0.42625807941806571</v>
      </c>
      <c r="DC113" s="5">
        <f t="shared" si="140"/>
        <v>0.42542376111670732</v>
      </c>
    </row>
    <row r="114" spans="2:107" x14ac:dyDescent="0.15">
      <c r="S114" s="19">
        <v>110</v>
      </c>
      <c r="T114" s="19">
        <f t="shared" si="141"/>
        <v>484.01494794541293</v>
      </c>
      <c r="U114" s="19">
        <f t="shared" si="142"/>
        <v>487.29883465835098</v>
      </c>
      <c r="V114" s="19">
        <f t="shared" si="143"/>
        <v>490.75118957263135</v>
      </c>
      <c r="W114" s="19">
        <f t="shared" si="144"/>
        <v>494.42160660535183</v>
      </c>
      <c r="X114" s="19">
        <f t="shared" si="145"/>
        <v>498.38628717340697</v>
      </c>
      <c r="Z114" s="19">
        <v>110</v>
      </c>
      <c r="AA114" s="19">
        <f t="shared" si="90"/>
        <v>484.01494794541293</v>
      </c>
      <c r="AB114" s="19">
        <f t="shared" si="91"/>
        <v>487.29883465835098</v>
      </c>
      <c r="AC114" s="19">
        <f t="shared" si="92"/>
        <v>490.75118957263135</v>
      </c>
      <c r="AD114" s="19">
        <f t="shared" si="93"/>
        <v>494.42160660535183</v>
      </c>
      <c r="AE114" s="19">
        <f t="shared" si="94"/>
        <v>498.38628717340697</v>
      </c>
      <c r="AI114" s="19">
        <v>110</v>
      </c>
      <c r="AJ114" s="19">
        <f t="shared" si="146"/>
        <v>1</v>
      </c>
      <c r="AK114" s="19">
        <f t="shared" si="147"/>
        <v>1.0067846803634428</v>
      </c>
      <c r="AL114" s="19">
        <f t="shared" si="148"/>
        <v>1.0139174247733731</v>
      </c>
      <c r="AM114" s="19">
        <f t="shared" si="149"/>
        <v>1.0215006968361493</v>
      </c>
      <c r="AN114" s="19">
        <f t="shared" si="150"/>
        <v>1.029691932633483</v>
      </c>
      <c r="AP114" s="19">
        <v>110</v>
      </c>
      <c r="AQ114" s="19">
        <f t="shared" si="151"/>
        <v>1</v>
      </c>
      <c r="AR114" s="19">
        <f t="shared" si="152"/>
        <v>1.0067846803634428</v>
      </c>
      <c r="AS114" s="19">
        <f t="shared" si="153"/>
        <v>1.0139174247733731</v>
      </c>
      <c r="AT114" s="19">
        <f t="shared" si="154"/>
        <v>1.0215006968361493</v>
      </c>
      <c r="AU114" s="19">
        <f t="shared" si="155"/>
        <v>1.029691932633483</v>
      </c>
      <c r="AY114" s="19">
        <v>110</v>
      </c>
      <c r="AZ114" s="19">
        <f t="shared" si="156"/>
        <v>1423.4205296815753</v>
      </c>
      <c r="BA114" s="19">
        <f t="shared" si="157"/>
        <v>1442.5765355070473</v>
      </c>
      <c r="BB114" s="19">
        <f t="shared" si="158"/>
        <v>1462.7152725070162</v>
      </c>
      <c r="BC114" s="19">
        <f t="shared" si="159"/>
        <v>1484.1260385312191</v>
      </c>
      <c r="BD114" s="19">
        <f t="shared" si="160"/>
        <v>1507.2533418448741</v>
      </c>
      <c r="BH114" s="19">
        <v>110</v>
      </c>
      <c r="BI114" s="19">
        <f t="shared" si="161"/>
        <v>35.334578995451075</v>
      </c>
      <c r="BJ114" s="19">
        <f t="shared" si="162"/>
        <v>35.608236221529246</v>
      </c>
      <c r="BK114" s="19">
        <f t="shared" si="163"/>
        <v>35.895932464385943</v>
      </c>
      <c r="BL114" s="19">
        <f t="shared" si="164"/>
        <v>36.201800550445988</v>
      </c>
      <c r="BM114" s="19">
        <f t="shared" si="165"/>
        <v>36.532190597783917</v>
      </c>
      <c r="BQ114" s="19">
        <v>110</v>
      </c>
      <c r="BR114" s="19">
        <f t="shared" si="166"/>
        <v>0.50669157990902158</v>
      </c>
      <c r="BS114" s="19">
        <f t="shared" si="167"/>
        <v>0.51216472443058492</v>
      </c>
      <c r="BT114" s="19">
        <f t="shared" si="168"/>
        <v>0.51791864928771891</v>
      </c>
      <c r="BU114" s="19">
        <f t="shared" si="169"/>
        <v>0.52403601100891972</v>
      </c>
      <c r="BV114" s="19">
        <f t="shared" si="170"/>
        <v>0.53064381195567834</v>
      </c>
      <c r="BY114" s="9">
        <v>22</v>
      </c>
      <c r="CN114" s="5">
        <v>111</v>
      </c>
      <c r="CO114" s="5">
        <f>求节点(J$5:J$13,$H$20:H$28,$CN114)</f>
        <v>353.94871489341</v>
      </c>
      <c r="CP114" s="5">
        <f>求节点(K$5:K$13,$H$20:I$28,$CN114)</f>
        <v>364.28194303641601</v>
      </c>
      <c r="CQ114" s="5">
        <f>求节点(L$5:L$13,$H$20:J$28,$CN114)</f>
        <v>375.14884816920124</v>
      </c>
      <c r="CR114" s="5">
        <f>求节点(M$5:M$13,$H$20:K$28,$CN114)</f>
        <v>386.72755207035073</v>
      </c>
      <c r="CS114" s="5">
        <f>求节点(N$5:N$13,$H$20:L$28,$CN114)</f>
        <v>399.247319599717</v>
      </c>
      <c r="CT114" s="5">
        <f>求节点(J$5:J$13,$I$20:I$28,$CN114)</f>
        <v>0</v>
      </c>
      <c r="CU114" s="5">
        <f>求节点(K$5:K$13,$I$20:J$28,$CN114)</f>
        <v>0</v>
      </c>
      <c r="CV114" s="5">
        <f>求节点(L$5:L$13,$I$20:K$28,$CN114)</f>
        <v>0</v>
      </c>
      <c r="CW114" s="5">
        <f>求节点(M$5:M$13,$I$20:L$28,$CN114)</f>
        <v>0</v>
      </c>
      <c r="CX114" s="5">
        <f>求节点(N$5:N$13,$I$20:M$28,$CN114)</f>
        <v>0</v>
      </c>
      <c r="CY114" s="5">
        <f t="shared" si="136"/>
        <v>0.42770144106237312</v>
      </c>
      <c r="CZ114" s="5">
        <f t="shared" si="137"/>
        <v>0.42701475657652743</v>
      </c>
      <c r="DA114" s="5">
        <f t="shared" si="138"/>
        <v>0.42629260711262623</v>
      </c>
      <c r="DB114" s="5">
        <f t="shared" si="139"/>
        <v>0.42552315576353333</v>
      </c>
      <c r="DC114" s="5">
        <f t="shared" si="140"/>
        <v>0.42469116695908316</v>
      </c>
    </row>
    <row r="115" spans="2:107" x14ac:dyDescent="0.15">
      <c r="S115" s="19">
        <v>111</v>
      </c>
      <c r="T115" s="19">
        <f t="shared" si="141"/>
        <v>487.56275207160314</v>
      </c>
      <c r="U115" s="19">
        <f t="shared" si="142"/>
        <v>490.8258767483419</v>
      </c>
      <c r="V115" s="19">
        <f t="shared" si="143"/>
        <v>494.25753100080038</v>
      </c>
      <c r="W115" s="19">
        <f t="shared" si="144"/>
        <v>497.91396381168971</v>
      </c>
      <c r="X115" s="19">
        <f t="shared" si="145"/>
        <v>501.86757461043692</v>
      </c>
      <c r="Z115" s="19">
        <v>111</v>
      </c>
      <c r="AA115" s="19">
        <f t="shared" si="90"/>
        <v>487.56275207160314</v>
      </c>
      <c r="AB115" s="19">
        <f t="shared" si="91"/>
        <v>490.8258767483419</v>
      </c>
      <c r="AC115" s="19">
        <f t="shared" si="92"/>
        <v>494.25753100080038</v>
      </c>
      <c r="AD115" s="19">
        <f t="shared" si="93"/>
        <v>497.91396381168971</v>
      </c>
      <c r="AE115" s="19">
        <f t="shared" si="94"/>
        <v>501.86757461043692</v>
      </c>
      <c r="AI115" s="19">
        <v>111</v>
      </c>
      <c r="AJ115" s="19">
        <f t="shared" si="146"/>
        <v>1</v>
      </c>
      <c r="AK115" s="19">
        <f t="shared" si="147"/>
        <v>1.0066927275778843</v>
      </c>
      <c r="AL115" s="19">
        <f t="shared" si="148"/>
        <v>1.0137311123557979</v>
      </c>
      <c r="AM115" s="19">
        <f t="shared" si="149"/>
        <v>1.0212305220119982</v>
      </c>
      <c r="AN115" s="19">
        <f t="shared" si="150"/>
        <v>1.029339449082306</v>
      </c>
      <c r="AP115" s="19">
        <v>111</v>
      </c>
      <c r="AQ115" s="19">
        <f t="shared" si="151"/>
        <v>1</v>
      </c>
      <c r="AR115" s="19">
        <f t="shared" si="152"/>
        <v>1.0066927275778843</v>
      </c>
      <c r="AS115" s="19">
        <f t="shared" si="153"/>
        <v>1.0137311123557979</v>
      </c>
      <c r="AT115" s="19">
        <f t="shared" si="154"/>
        <v>1.0212305220119982</v>
      </c>
      <c r="AU115" s="19">
        <f t="shared" si="155"/>
        <v>1.029339449082306</v>
      </c>
      <c r="AY115" s="19">
        <v>111</v>
      </c>
      <c r="AZ115" s="19">
        <f t="shared" si="156"/>
        <v>1444.1160537510184</v>
      </c>
      <c r="BA115" s="19">
        <f t="shared" si="157"/>
        <v>1463.150947698661</v>
      </c>
      <c r="BB115" s="19">
        <f t="shared" si="158"/>
        <v>1483.1689308380023</v>
      </c>
      <c r="BC115" s="19">
        <f t="shared" si="159"/>
        <v>1504.4981222348565</v>
      </c>
      <c r="BD115" s="19">
        <f t="shared" si="160"/>
        <v>1527.5608518942156</v>
      </c>
      <c r="BH115" s="19">
        <v>111</v>
      </c>
      <c r="BI115" s="19">
        <f t="shared" si="161"/>
        <v>35.630229339300264</v>
      </c>
      <c r="BJ115" s="19">
        <f t="shared" si="162"/>
        <v>35.902156395695158</v>
      </c>
      <c r="BK115" s="19">
        <f t="shared" si="163"/>
        <v>36.188127583400032</v>
      </c>
      <c r="BL115" s="19">
        <f t="shared" si="164"/>
        <v>36.492830317640809</v>
      </c>
      <c r="BM115" s="19">
        <f t="shared" si="165"/>
        <v>36.822297884203081</v>
      </c>
      <c r="BQ115" s="19">
        <v>111</v>
      </c>
      <c r="BR115" s="19">
        <f t="shared" si="166"/>
        <v>0.51260458678600529</v>
      </c>
      <c r="BS115" s="19">
        <f t="shared" si="167"/>
        <v>0.51804312791390317</v>
      </c>
      <c r="BT115" s="19">
        <f t="shared" si="168"/>
        <v>0.52376255166800068</v>
      </c>
      <c r="BU115" s="19">
        <f t="shared" si="169"/>
        <v>0.52985660635281617</v>
      </c>
      <c r="BV115" s="19">
        <f t="shared" si="170"/>
        <v>0.53644595768406156</v>
      </c>
      <c r="BY115" s="9">
        <v>23</v>
      </c>
      <c r="CN115" s="5">
        <v>112</v>
      </c>
      <c r="CO115" s="5">
        <f>求节点(J$5:J$13,$H$20:H$28,$CN115)</f>
        <v>365.18342795967908</v>
      </c>
      <c r="CP115" s="5">
        <f>求节点(K$5:K$13,$H$20:I$28,$CN115)</f>
        <v>375.45090965472053</v>
      </c>
      <c r="CQ115" s="5">
        <f>求节点(L$5:L$13,$H$20:J$28,$CN115)</f>
        <v>386.25226269173658</v>
      </c>
      <c r="CR115" s="5">
        <f>求节点(M$5:M$13,$H$20:K$28,$CN115)</f>
        <v>397.78668322375398</v>
      </c>
      <c r="CS115" s="5">
        <f>求节点(N$5:N$13,$H$20:L$28,$CN115)</f>
        <v>410.27139648364516</v>
      </c>
      <c r="CT115" s="5">
        <f>求节点(J$5:J$13,$I$20:I$28,$CN115)</f>
        <v>0</v>
      </c>
      <c r="CU115" s="5">
        <f>求节点(K$5:K$13,$I$20:J$28,$CN115)</f>
        <v>0</v>
      </c>
      <c r="CV115" s="5">
        <f>求节点(L$5:L$13,$I$20:K$28,$CN115)</f>
        <v>0</v>
      </c>
      <c r="CW115" s="5">
        <f>求节点(M$5:M$13,$I$20:L$28,$CN115)</f>
        <v>0</v>
      </c>
      <c r="CX115" s="5">
        <f>求节点(N$5:N$13,$I$20:M$28,$CN115)</f>
        <v>0</v>
      </c>
      <c r="CY115" s="5">
        <f t="shared" si="136"/>
        <v>0.42695484928497618</v>
      </c>
      <c r="CZ115" s="5">
        <f t="shared" si="137"/>
        <v>0.42627253391449227</v>
      </c>
      <c r="DA115" s="5">
        <f t="shared" si="138"/>
        <v>0.42555474065046944</v>
      </c>
      <c r="DB115" s="5">
        <f t="shared" si="139"/>
        <v>0.42478823210900096</v>
      </c>
      <c r="DC115" s="5">
        <f t="shared" si="140"/>
        <v>0.42395857280145904</v>
      </c>
    </row>
    <row r="116" spans="2:107" x14ac:dyDescent="0.15">
      <c r="S116" s="19">
        <v>112</v>
      </c>
      <c r="T116" s="19">
        <f t="shared" si="141"/>
        <v>491.11055619779341</v>
      </c>
      <c r="U116" s="19">
        <f t="shared" si="142"/>
        <v>494.35291883833281</v>
      </c>
      <c r="V116" s="19">
        <f t="shared" si="143"/>
        <v>497.76387242896942</v>
      </c>
      <c r="W116" s="19">
        <f t="shared" si="144"/>
        <v>501.4063210180276</v>
      </c>
      <c r="X116" s="19">
        <f t="shared" si="145"/>
        <v>505.34886204746687</v>
      </c>
      <c r="Z116" s="19">
        <v>112</v>
      </c>
      <c r="AA116" s="19">
        <f t="shared" si="90"/>
        <v>491.11055619779341</v>
      </c>
      <c r="AB116" s="19">
        <f t="shared" si="91"/>
        <v>494.35291883833281</v>
      </c>
      <c r="AC116" s="19">
        <f t="shared" si="92"/>
        <v>497.76387242896942</v>
      </c>
      <c r="AD116" s="19">
        <f t="shared" si="93"/>
        <v>501.4063210180276</v>
      </c>
      <c r="AE116" s="19">
        <f t="shared" si="94"/>
        <v>505.34886204746687</v>
      </c>
      <c r="AI116" s="19">
        <v>112</v>
      </c>
      <c r="AJ116" s="19">
        <f t="shared" si="146"/>
        <v>1</v>
      </c>
      <c r="AK116" s="19">
        <f t="shared" si="147"/>
        <v>1.0066021033342105</v>
      </c>
      <c r="AL116" s="19">
        <f t="shared" si="148"/>
        <v>1.0135474917963205</v>
      </c>
      <c r="AM116" s="19">
        <f t="shared" si="149"/>
        <v>1.0209642506973269</v>
      </c>
      <c r="AN116" s="19">
        <f t="shared" si="150"/>
        <v>1.0289920582442929</v>
      </c>
      <c r="AP116" s="19">
        <v>112</v>
      </c>
      <c r="AQ116" s="19">
        <f t="shared" si="151"/>
        <v>1</v>
      </c>
      <c r="AR116" s="19">
        <f t="shared" si="152"/>
        <v>1.0066021033342105</v>
      </c>
      <c r="AS116" s="19">
        <f t="shared" si="153"/>
        <v>1.0135474917963205</v>
      </c>
      <c r="AT116" s="19">
        <f t="shared" si="154"/>
        <v>1.0209642506973269</v>
      </c>
      <c r="AU116" s="19">
        <f t="shared" si="155"/>
        <v>1.0289920582442929</v>
      </c>
      <c r="AY116" s="19">
        <v>112</v>
      </c>
      <c r="AZ116" s="19">
        <f t="shared" si="156"/>
        <v>1464.8115778204615</v>
      </c>
      <c r="BA116" s="19">
        <f t="shared" si="157"/>
        <v>1483.7253598902746</v>
      </c>
      <c r="BB116" s="19">
        <f t="shared" si="158"/>
        <v>1503.6225891689885</v>
      </c>
      <c r="BC116" s="19">
        <f t="shared" si="159"/>
        <v>1524.8702059384941</v>
      </c>
      <c r="BD116" s="19">
        <f t="shared" si="160"/>
        <v>1547.8683619435569</v>
      </c>
      <c r="BH116" s="19">
        <v>112</v>
      </c>
      <c r="BI116" s="19">
        <f t="shared" si="161"/>
        <v>35.925879683149446</v>
      </c>
      <c r="BJ116" s="19">
        <f t="shared" si="162"/>
        <v>36.19607656986107</v>
      </c>
      <c r="BK116" s="19">
        <f t="shared" si="163"/>
        <v>36.480322702414121</v>
      </c>
      <c r="BL116" s="19">
        <f t="shared" si="164"/>
        <v>36.783860084835631</v>
      </c>
      <c r="BM116" s="19">
        <f t="shared" si="165"/>
        <v>37.112405170622239</v>
      </c>
      <c r="BQ116" s="19">
        <v>112</v>
      </c>
      <c r="BR116" s="19">
        <f t="shared" si="166"/>
        <v>0.518517593662989</v>
      </c>
      <c r="BS116" s="19">
        <f t="shared" si="167"/>
        <v>0.52392153139722131</v>
      </c>
      <c r="BT116" s="19">
        <f t="shared" si="168"/>
        <v>0.52960645404828244</v>
      </c>
      <c r="BU116" s="19">
        <f t="shared" si="169"/>
        <v>0.53567720169671262</v>
      </c>
      <c r="BV116" s="19">
        <f t="shared" si="170"/>
        <v>0.54224810341244478</v>
      </c>
      <c r="BY116" s="9">
        <v>24</v>
      </c>
      <c r="CN116" s="5">
        <v>113</v>
      </c>
      <c r="CO116" s="5">
        <f>求节点(J$5:J$13,$H$20:H$28,$CN116)</f>
        <v>376.4181410259481</v>
      </c>
      <c r="CP116" s="5">
        <f>求节点(K$5:K$13,$H$20:I$28,$CN116)</f>
        <v>386.61987627302511</v>
      </c>
      <c r="CQ116" s="5">
        <f>求节点(L$5:L$13,$H$20:J$28,$CN116)</f>
        <v>397.35567721427196</v>
      </c>
      <c r="CR116" s="5">
        <f>求节点(M$5:M$13,$H$20:K$28,$CN116)</f>
        <v>408.84581437715724</v>
      </c>
      <c r="CS116" s="5">
        <f>求节点(N$5:N$13,$H$20:L$28,$CN116)</f>
        <v>421.29547336757332</v>
      </c>
      <c r="CT116" s="5">
        <f>求节点(J$5:J$13,$I$20:I$28,$CN116)</f>
        <v>0</v>
      </c>
      <c r="CU116" s="5">
        <f>求节点(K$5:K$13,$I$20:J$28,$CN116)</f>
        <v>0</v>
      </c>
      <c r="CV116" s="5">
        <f>求节点(L$5:L$13,$I$20:K$28,$CN116)</f>
        <v>0</v>
      </c>
      <c r="CW116" s="5">
        <f>求节点(M$5:M$13,$I$20:L$28,$CN116)</f>
        <v>0</v>
      </c>
      <c r="CX116" s="5">
        <f>求节点(N$5:N$13,$I$20:M$28,$CN116)</f>
        <v>0</v>
      </c>
      <c r="CY116" s="5">
        <f t="shared" si="136"/>
        <v>0.42620825750757924</v>
      </c>
      <c r="CZ116" s="5">
        <f t="shared" si="137"/>
        <v>0.42553031125245716</v>
      </c>
      <c r="DA116" s="5">
        <f t="shared" si="138"/>
        <v>0.42481687418831265</v>
      </c>
      <c r="DB116" s="5">
        <f t="shared" si="139"/>
        <v>0.42405330845446859</v>
      </c>
      <c r="DC116" s="5">
        <f t="shared" si="140"/>
        <v>0.42322597864383488</v>
      </c>
    </row>
    <row r="117" spans="2:107" x14ac:dyDescent="0.15">
      <c r="C117" s="19"/>
      <c r="D117" s="102" t="s">
        <v>28</v>
      </c>
      <c r="E117" s="103"/>
      <c r="F117" s="19" t="s">
        <v>28</v>
      </c>
      <c r="G117" s="19" t="s">
        <v>146</v>
      </c>
      <c r="H117" s="102" t="s">
        <v>372</v>
      </c>
      <c r="I117" s="103"/>
      <c r="J117" s="19" t="s">
        <v>132</v>
      </c>
      <c r="S117" s="19">
        <v>113</v>
      </c>
      <c r="T117" s="19">
        <f t="shared" si="141"/>
        <v>494.65836032398363</v>
      </c>
      <c r="U117" s="19">
        <f t="shared" si="142"/>
        <v>497.87996092832373</v>
      </c>
      <c r="V117" s="19">
        <f t="shared" si="143"/>
        <v>501.27021385713851</v>
      </c>
      <c r="W117" s="19">
        <f t="shared" si="144"/>
        <v>504.89867822436543</v>
      </c>
      <c r="X117" s="19">
        <f t="shared" si="145"/>
        <v>508.83014948449681</v>
      </c>
      <c r="Z117" s="19">
        <v>113</v>
      </c>
      <c r="AA117" s="19">
        <f t="shared" si="90"/>
        <v>494.65836032398363</v>
      </c>
      <c r="AB117" s="19">
        <f t="shared" si="91"/>
        <v>497.87996092832373</v>
      </c>
      <c r="AC117" s="19">
        <f t="shared" si="92"/>
        <v>501.27021385713851</v>
      </c>
      <c r="AD117" s="19">
        <f t="shared" si="93"/>
        <v>504.89867822436543</v>
      </c>
      <c r="AE117" s="19">
        <f t="shared" si="94"/>
        <v>508.83014948449681</v>
      </c>
      <c r="AI117" s="19">
        <v>113</v>
      </c>
      <c r="AJ117" s="19">
        <f t="shared" si="146"/>
        <v>1</v>
      </c>
      <c r="AK117" s="19">
        <f t="shared" si="147"/>
        <v>1.0065127790465931</v>
      </c>
      <c r="AL117" s="19">
        <f t="shared" si="148"/>
        <v>1.0133665051750553</v>
      </c>
      <c r="AM117" s="19">
        <f t="shared" si="149"/>
        <v>1.0207017989015181</v>
      </c>
      <c r="AN117" s="19">
        <f t="shared" si="150"/>
        <v>1.0286496505410949</v>
      </c>
      <c r="AP117" s="19">
        <v>113</v>
      </c>
      <c r="AQ117" s="19">
        <f t="shared" si="151"/>
        <v>1</v>
      </c>
      <c r="AR117" s="19">
        <f t="shared" si="152"/>
        <v>1.0065127790465931</v>
      </c>
      <c r="AS117" s="19">
        <f t="shared" si="153"/>
        <v>1.0133665051750553</v>
      </c>
      <c r="AT117" s="19">
        <f t="shared" si="154"/>
        <v>1.0207017989015181</v>
      </c>
      <c r="AU117" s="19">
        <f t="shared" si="155"/>
        <v>1.0286496505410949</v>
      </c>
      <c r="AY117" s="19">
        <v>113</v>
      </c>
      <c r="AZ117" s="19">
        <f t="shared" si="156"/>
        <v>1485.5071018899043</v>
      </c>
      <c r="BA117" s="19">
        <f t="shared" si="157"/>
        <v>1504.2997720818885</v>
      </c>
      <c r="BB117" s="19">
        <f t="shared" si="158"/>
        <v>1524.0762474999747</v>
      </c>
      <c r="BC117" s="19">
        <f t="shared" si="159"/>
        <v>1545.2422896421317</v>
      </c>
      <c r="BD117" s="19">
        <f t="shared" si="160"/>
        <v>1568.1758719928982</v>
      </c>
      <c r="BH117" s="19">
        <v>113</v>
      </c>
      <c r="BI117" s="19">
        <f t="shared" si="161"/>
        <v>36.221530026998636</v>
      </c>
      <c r="BJ117" s="19">
        <f t="shared" si="162"/>
        <v>36.489996744026975</v>
      </c>
      <c r="BK117" s="19">
        <f t="shared" si="163"/>
        <v>36.77251782142821</v>
      </c>
      <c r="BL117" s="19">
        <f t="shared" si="164"/>
        <v>37.074889852030452</v>
      </c>
      <c r="BM117" s="19">
        <f t="shared" si="165"/>
        <v>37.402512457041404</v>
      </c>
      <c r="BQ117" s="19">
        <v>113</v>
      </c>
      <c r="BR117" s="19">
        <f t="shared" si="166"/>
        <v>0.5244306005399727</v>
      </c>
      <c r="BS117" s="19">
        <f t="shared" si="167"/>
        <v>0.52979993488053956</v>
      </c>
      <c r="BT117" s="19">
        <f t="shared" si="168"/>
        <v>0.5354503564285642</v>
      </c>
      <c r="BU117" s="19">
        <f t="shared" si="169"/>
        <v>0.54149779704060907</v>
      </c>
      <c r="BV117" s="19">
        <f t="shared" si="170"/>
        <v>0.54805024914082801</v>
      </c>
      <c r="BY117" s="9">
        <v>25</v>
      </c>
      <c r="CN117" s="5">
        <v>114</v>
      </c>
      <c r="CO117" s="5">
        <f>求节点(J$5:J$13,$H$20:H$28,$CN117)</f>
        <v>387.65285409221718</v>
      </c>
      <c r="CP117" s="5">
        <f>求节点(K$5:K$13,$H$20:I$28,$CN117)</f>
        <v>397.78884289132969</v>
      </c>
      <c r="CQ117" s="5">
        <f>求节点(L$5:L$13,$H$20:J$28,$CN117)</f>
        <v>408.4590917368073</v>
      </c>
      <c r="CR117" s="5">
        <f>求节点(M$5:M$13,$H$20:K$28,$CN117)</f>
        <v>419.90494553056044</v>
      </c>
      <c r="CS117" s="5">
        <f>求节点(N$5:N$13,$H$20:L$28,$CN117)</f>
        <v>432.31955025150148</v>
      </c>
      <c r="CT117" s="5">
        <f>求节点(J$5:J$13,$I$20:I$28,$CN117)</f>
        <v>0</v>
      </c>
      <c r="CU117" s="5">
        <f>求节点(K$5:K$13,$I$20:J$28,$CN117)</f>
        <v>0</v>
      </c>
      <c r="CV117" s="5">
        <f>求节点(L$5:L$13,$I$20:K$28,$CN117)</f>
        <v>0</v>
      </c>
      <c r="CW117" s="5">
        <f>求节点(M$5:M$13,$I$20:L$28,$CN117)</f>
        <v>0</v>
      </c>
      <c r="CX117" s="5">
        <f>求节点(N$5:N$13,$I$20:M$28,$CN117)</f>
        <v>0</v>
      </c>
      <c r="CY117" s="5">
        <f t="shared" si="136"/>
        <v>0.42546166573018229</v>
      </c>
      <c r="CZ117" s="5">
        <f t="shared" si="137"/>
        <v>0.42478808859042205</v>
      </c>
      <c r="DA117" s="5">
        <f t="shared" si="138"/>
        <v>0.42407900772615587</v>
      </c>
      <c r="DB117" s="5">
        <f t="shared" si="139"/>
        <v>0.42331838479993622</v>
      </c>
      <c r="DC117" s="5">
        <f t="shared" si="140"/>
        <v>0.42249338448621071</v>
      </c>
    </row>
    <row r="118" spans="2:107" x14ac:dyDescent="0.15">
      <c r="C118" s="19" t="s">
        <v>21</v>
      </c>
      <c r="D118" s="19" t="s">
        <v>6</v>
      </c>
      <c r="E118" s="19" t="s">
        <v>7</v>
      </c>
      <c r="F118" s="19" t="s">
        <v>50</v>
      </c>
      <c r="G118" s="19" t="s">
        <v>51</v>
      </c>
      <c r="H118" s="19" t="s">
        <v>62</v>
      </c>
      <c r="I118" s="19" t="s">
        <v>63</v>
      </c>
      <c r="J118" s="19" t="s">
        <v>64</v>
      </c>
      <c r="S118" s="19">
        <v>114</v>
      </c>
      <c r="T118" s="19">
        <f t="shared" si="141"/>
        <v>498.20616445017384</v>
      </c>
      <c r="U118" s="19">
        <f t="shared" si="142"/>
        <v>501.40700301831464</v>
      </c>
      <c r="V118" s="19">
        <f t="shared" si="143"/>
        <v>504.77655528530755</v>
      </c>
      <c r="W118" s="19">
        <f t="shared" si="144"/>
        <v>508.39103543070331</v>
      </c>
      <c r="X118" s="19">
        <f t="shared" si="145"/>
        <v>512.31143692152682</v>
      </c>
      <c r="Z118" s="19">
        <v>114</v>
      </c>
      <c r="AA118" s="19">
        <f t="shared" si="90"/>
        <v>498.20616445017384</v>
      </c>
      <c r="AB118" s="19">
        <f t="shared" si="91"/>
        <v>501.40700301831464</v>
      </c>
      <c r="AC118" s="19">
        <f t="shared" si="92"/>
        <v>504.77655528530755</v>
      </c>
      <c r="AD118" s="19">
        <f t="shared" si="93"/>
        <v>508.39103543070331</v>
      </c>
      <c r="AE118" s="19">
        <f t="shared" si="94"/>
        <v>512.31143692152682</v>
      </c>
      <c r="AI118" s="19">
        <v>114</v>
      </c>
      <c r="AJ118" s="19">
        <f t="shared" si="146"/>
        <v>1</v>
      </c>
      <c r="AK118" s="19">
        <f t="shared" si="147"/>
        <v>1.0064247269434599</v>
      </c>
      <c r="AL118" s="19">
        <f t="shared" si="148"/>
        <v>1.0131880962219424</v>
      </c>
      <c r="AM118" s="19">
        <f t="shared" si="149"/>
        <v>1.0204430850263959</v>
      </c>
      <c r="AN118" s="19">
        <f t="shared" si="150"/>
        <v>1.0283121195156621</v>
      </c>
      <c r="AP118" s="19">
        <v>114</v>
      </c>
      <c r="AQ118" s="19">
        <f t="shared" si="151"/>
        <v>1</v>
      </c>
      <c r="AR118" s="19">
        <f t="shared" si="152"/>
        <v>1.0064247269434599</v>
      </c>
      <c r="AS118" s="19">
        <f t="shared" si="153"/>
        <v>1.0131880962219424</v>
      </c>
      <c r="AT118" s="19">
        <f t="shared" si="154"/>
        <v>1.0204430850263959</v>
      </c>
      <c r="AU118" s="19">
        <f t="shared" si="155"/>
        <v>1.0283121195156621</v>
      </c>
      <c r="AY118" s="19">
        <v>114</v>
      </c>
      <c r="AZ118" s="19">
        <f t="shared" si="156"/>
        <v>1506.2026259593474</v>
      </c>
      <c r="BA118" s="19">
        <f t="shared" si="157"/>
        <v>1524.8741842735021</v>
      </c>
      <c r="BB118" s="19">
        <f t="shared" si="158"/>
        <v>1544.5299058309608</v>
      </c>
      <c r="BC118" s="19">
        <f t="shared" si="159"/>
        <v>1565.6143733457693</v>
      </c>
      <c r="BD118" s="19">
        <f t="shared" si="160"/>
        <v>1588.4833820422396</v>
      </c>
      <c r="BH118" s="19">
        <v>114</v>
      </c>
      <c r="BI118" s="19">
        <f t="shared" si="161"/>
        <v>36.517180370847818</v>
      </c>
      <c r="BJ118" s="19">
        <f t="shared" si="162"/>
        <v>36.783916918192887</v>
      </c>
      <c r="BK118" s="19">
        <f t="shared" si="163"/>
        <v>37.064712940442298</v>
      </c>
      <c r="BL118" s="19">
        <f t="shared" si="164"/>
        <v>37.365919619225274</v>
      </c>
      <c r="BM118" s="19">
        <f t="shared" si="165"/>
        <v>37.692619743460568</v>
      </c>
      <c r="BQ118" s="19">
        <v>114</v>
      </c>
      <c r="BR118" s="19">
        <f t="shared" si="166"/>
        <v>0.53034360741695641</v>
      </c>
      <c r="BS118" s="19">
        <f t="shared" si="167"/>
        <v>0.5356783383638577</v>
      </c>
      <c r="BT118" s="19">
        <f t="shared" si="168"/>
        <v>0.54129425880884596</v>
      </c>
      <c r="BU118" s="19">
        <f t="shared" si="169"/>
        <v>0.54731839238450553</v>
      </c>
      <c r="BV118" s="19">
        <f t="shared" si="170"/>
        <v>0.55385239486921134</v>
      </c>
      <c r="BY118" s="9">
        <v>26</v>
      </c>
      <c r="CN118" s="5">
        <v>115</v>
      </c>
      <c r="CO118" s="5">
        <f>求节点(J$5:J$13,$H$20:H$28,$CN118)</f>
        <v>398.88756715848626</v>
      </c>
      <c r="CP118" s="5">
        <f>求节点(K$5:K$13,$H$20:I$28,$CN118)</f>
        <v>408.95780950963422</v>
      </c>
      <c r="CQ118" s="5">
        <f>求节点(L$5:L$13,$H$20:J$28,$CN118)</f>
        <v>419.56250625934263</v>
      </c>
      <c r="CR118" s="5">
        <f>求节点(M$5:M$13,$H$20:K$28,$CN118)</f>
        <v>430.9640766839637</v>
      </c>
      <c r="CS118" s="5">
        <f>求节点(N$5:N$13,$H$20:L$28,$CN118)</f>
        <v>443.34362713542964</v>
      </c>
      <c r="CT118" s="5">
        <f>求节点(J$5:J$13,$I$20:I$28,$CN118)</f>
        <v>0</v>
      </c>
      <c r="CU118" s="5">
        <f>求节点(K$5:K$13,$I$20:J$28,$CN118)</f>
        <v>0</v>
      </c>
      <c r="CV118" s="5">
        <f>求节点(L$5:L$13,$I$20:K$28,$CN118)</f>
        <v>0</v>
      </c>
      <c r="CW118" s="5">
        <f>求节点(M$5:M$13,$I$20:L$28,$CN118)</f>
        <v>0</v>
      </c>
      <c r="CX118" s="5">
        <f>求节点(N$5:N$13,$I$20:M$28,$CN118)</f>
        <v>0</v>
      </c>
      <c r="CY118" s="5">
        <f t="shared" si="136"/>
        <v>0.42471507395278535</v>
      </c>
      <c r="CZ118" s="5">
        <f t="shared" si="137"/>
        <v>0.42404586592838689</v>
      </c>
      <c r="DA118" s="5">
        <f t="shared" si="138"/>
        <v>0.42334114126399908</v>
      </c>
      <c r="DB118" s="5">
        <f t="shared" si="139"/>
        <v>0.42258346114540385</v>
      </c>
      <c r="DC118" s="5">
        <f t="shared" si="140"/>
        <v>0.4217607903285866</v>
      </c>
    </row>
    <row r="119" spans="2:107" x14ac:dyDescent="0.15">
      <c r="C119" s="19" t="s">
        <v>957</v>
      </c>
      <c r="D119" s="19">
        <v>200</v>
      </c>
      <c r="E119" s="19">
        <f>D119</f>
        <v>200</v>
      </c>
      <c r="F119" s="19">
        <v>400</v>
      </c>
      <c r="G119" s="19">
        <v>10</v>
      </c>
      <c r="H119" s="19">
        <v>24</v>
      </c>
      <c r="I119" s="19"/>
      <c r="J119" s="33">
        <v>0</v>
      </c>
      <c r="K119" s="5" t="s">
        <v>966</v>
      </c>
      <c r="S119" s="19">
        <v>115</v>
      </c>
      <c r="T119" s="19">
        <f t="shared" si="141"/>
        <v>501.75396857636406</v>
      </c>
      <c r="U119" s="19">
        <f t="shared" si="142"/>
        <v>504.93404510830555</v>
      </c>
      <c r="V119" s="19">
        <f t="shared" si="143"/>
        <v>508.28289671347659</v>
      </c>
      <c r="W119" s="19">
        <f t="shared" si="144"/>
        <v>511.8833926370412</v>
      </c>
      <c r="X119" s="19">
        <f t="shared" si="145"/>
        <v>515.79272435855671</v>
      </c>
      <c r="Z119" s="19">
        <v>115</v>
      </c>
      <c r="AA119" s="19">
        <f t="shared" si="90"/>
        <v>501.75396857636406</v>
      </c>
      <c r="AB119" s="19">
        <f t="shared" si="91"/>
        <v>504.93404510830555</v>
      </c>
      <c r="AC119" s="19">
        <f t="shared" si="92"/>
        <v>508.28289671347659</v>
      </c>
      <c r="AD119" s="19">
        <f t="shared" si="93"/>
        <v>511.8833926370412</v>
      </c>
      <c r="AE119" s="19">
        <f t="shared" si="94"/>
        <v>515.79272435855671</v>
      </c>
      <c r="AI119" s="19">
        <v>115</v>
      </c>
      <c r="AJ119" s="19">
        <f t="shared" si="146"/>
        <v>1</v>
      </c>
      <c r="AK119" s="19">
        <f t="shared" si="147"/>
        <v>1.0063379200387081</v>
      </c>
      <c r="AL119" s="19">
        <f t="shared" si="148"/>
        <v>1.0130122102584205</v>
      </c>
      <c r="AM119" s="19">
        <f t="shared" si="149"/>
        <v>1.0201880297816428</v>
      </c>
      <c r="AN119" s="19">
        <f t="shared" si="150"/>
        <v>1.0279793617218915</v>
      </c>
      <c r="AP119" s="19">
        <v>115</v>
      </c>
      <c r="AQ119" s="19">
        <f t="shared" si="151"/>
        <v>1</v>
      </c>
      <c r="AR119" s="19">
        <f t="shared" si="152"/>
        <v>1.0063379200387081</v>
      </c>
      <c r="AS119" s="19">
        <f t="shared" si="153"/>
        <v>1.0130122102584205</v>
      </c>
      <c r="AT119" s="19">
        <f t="shared" si="154"/>
        <v>1.0201880297816428</v>
      </c>
      <c r="AU119" s="19">
        <f t="shared" si="155"/>
        <v>1.0279793617218915</v>
      </c>
      <c r="AY119" s="19">
        <v>115</v>
      </c>
      <c r="AZ119" s="19">
        <f t="shared" si="156"/>
        <v>1526.8981500287905</v>
      </c>
      <c r="BA119" s="19">
        <f t="shared" si="157"/>
        <v>1545.4485964651158</v>
      </c>
      <c r="BB119" s="19">
        <f t="shared" si="158"/>
        <v>1564.983564161947</v>
      </c>
      <c r="BC119" s="19">
        <f t="shared" si="159"/>
        <v>1585.9864570494069</v>
      </c>
      <c r="BD119" s="19">
        <f t="shared" si="160"/>
        <v>1608.7908920915809</v>
      </c>
      <c r="BH119" s="19">
        <v>115</v>
      </c>
      <c r="BI119" s="19">
        <f t="shared" si="161"/>
        <v>36.812830714697007</v>
      </c>
      <c r="BJ119" s="19">
        <f t="shared" si="162"/>
        <v>37.077837092358799</v>
      </c>
      <c r="BK119" s="19">
        <f t="shared" si="163"/>
        <v>37.356908059456387</v>
      </c>
      <c r="BL119" s="19">
        <f t="shared" si="164"/>
        <v>37.656949386420095</v>
      </c>
      <c r="BM119" s="19">
        <f t="shared" si="165"/>
        <v>37.982727029879726</v>
      </c>
      <c r="BQ119" s="19">
        <v>115</v>
      </c>
      <c r="BR119" s="19">
        <f t="shared" si="166"/>
        <v>0.53625661429394011</v>
      </c>
      <c r="BS119" s="19">
        <f t="shared" si="167"/>
        <v>0.54155674184717595</v>
      </c>
      <c r="BT119" s="19">
        <f t="shared" si="168"/>
        <v>0.54713816118912773</v>
      </c>
      <c r="BU119" s="19">
        <f t="shared" si="169"/>
        <v>0.55313898772840198</v>
      </c>
      <c r="BV119" s="19">
        <f t="shared" si="170"/>
        <v>0.55965454059759456</v>
      </c>
      <c r="BY119" s="9">
        <v>27</v>
      </c>
      <c r="CN119" s="5">
        <v>116</v>
      </c>
      <c r="CO119" s="5">
        <f>求节点(J$5:J$13,$H$20:H$28,$CN119)</f>
        <v>410.12228022475529</v>
      </c>
      <c r="CP119" s="5">
        <f>求节点(K$5:K$13,$H$20:I$28,$CN119)</f>
        <v>420.1267761279388</v>
      </c>
      <c r="CQ119" s="5">
        <f>求节点(L$5:L$13,$H$20:J$28,$CN119)</f>
        <v>430.66592078187796</v>
      </c>
      <c r="CR119" s="5">
        <f>求节点(M$5:M$13,$H$20:K$28,$CN119)</f>
        <v>442.02320783736695</v>
      </c>
      <c r="CS119" s="5">
        <f>求节点(N$5:N$13,$H$20:L$28,$CN119)</f>
        <v>454.3677040193578</v>
      </c>
      <c r="CT119" s="5">
        <f>求节点(J$5:J$13,$I$20:I$28,$CN119)</f>
        <v>0</v>
      </c>
      <c r="CU119" s="5">
        <f>求节点(K$5:K$13,$I$20:J$28,$CN119)</f>
        <v>0</v>
      </c>
      <c r="CV119" s="5">
        <f>求节点(L$5:L$13,$I$20:K$28,$CN119)</f>
        <v>0</v>
      </c>
      <c r="CW119" s="5">
        <f>求节点(M$5:M$13,$I$20:L$28,$CN119)</f>
        <v>0</v>
      </c>
      <c r="CX119" s="5">
        <f>求节点(N$5:N$13,$I$20:M$28,$CN119)</f>
        <v>0</v>
      </c>
      <c r="CY119" s="5">
        <f t="shared" si="136"/>
        <v>0.42396848217538846</v>
      </c>
      <c r="CZ119" s="5">
        <f t="shared" si="137"/>
        <v>0.42330364326635178</v>
      </c>
      <c r="DA119" s="5">
        <f t="shared" si="138"/>
        <v>0.42260327480184229</v>
      </c>
      <c r="DB119" s="5">
        <f t="shared" si="139"/>
        <v>0.42184853749087142</v>
      </c>
      <c r="DC119" s="5">
        <f t="shared" si="140"/>
        <v>0.42102819617096243</v>
      </c>
    </row>
    <row r="120" spans="2:107" x14ac:dyDescent="0.15">
      <c r="B120" s="5">
        <f>D120-D119</f>
        <v>40</v>
      </c>
      <c r="C120" s="19" t="s">
        <v>958</v>
      </c>
      <c r="D120" s="19">
        <v>240</v>
      </c>
      <c r="E120" s="19">
        <f t="shared" ref="E120:E129" si="171">D120</f>
        <v>240</v>
      </c>
      <c r="F120" s="19">
        <v>500</v>
      </c>
      <c r="G120" s="19">
        <v>15</v>
      </c>
      <c r="H120" s="19">
        <v>33</v>
      </c>
      <c r="I120" s="19"/>
      <c r="J120" s="33">
        <v>0.1</v>
      </c>
      <c r="K120" s="5" t="s">
        <v>966</v>
      </c>
      <c r="S120" s="19">
        <v>116</v>
      </c>
      <c r="T120" s="19">
        <f t="shared" si="141"/>
        <v>505.30177270255433</v>
      </c>
      <c r="U120" s="19">
        <f t="shared" si="142"/>
        <v>508.46108719829647</v>
      </c>
      <c r="V120" s="19">
        <f t="shared" si="143"/>
        <v>511.78923814164568</v>
      </c>
      <c r="W120" s="19">
        <f t="shared" si="144"/>
        <v>515.37574984337903</v>
      </c>
      <c r="X120" s="19">
        <f t="shared" si="145"/>
        <v>519.27401179558672</v>
      </c>
      <c r="Z120" s="19">
        <v>116</v>
      </c>
      <c r="AA120" s="19">
        <f t="shared" si="90"/>
        <v>505.30177270255433</v>
      </c>
      <c r="AB120" s="19">
        <f t="shared" si="91"/>
        <v>508.46108719829647</v>
      </c>
      <c r="AC120" s="19">
        <f t="shared" si="92"/>
        <v>511.78923814164568</v>
      </c>
      <c r="AD120" s="19">
        <f t="shared" si="93"/>
        <v>515.37574984337903</v>
      </c>
      <c r="AE120" s="19">
        <f t="shared" si="94"/>
        <v>519.27401179558672</v>
      </c>
      <c r="AI120" s="19">
        <v>116</v>
      </c>
      <c r="AJ120" s="19">
        <f t="shared" si="146"/>
        <v>1</v>
      </c>
      <c r="AK120" s="19">
        <f t="shared" si="147"/>
        <v>1.0062523321041303</v>
      </c>
      <c r="AL120" s="19">
        <f t="shared" si="148"/>
        <v>1.012838794141556</v>
      </c>
      <c r="AM120" s="19">
        <f t="shared" si="149"/>
        <v>1.0199365561037814</v>
      </c>
      <c r="AN120" s="19">
        <f t="shared" si="150"/>
        <v>1.0276512766189267</v>
      </c>
      <c r="AP120" s="19">
        <v>116</v>
      </c>
      <c r="AQ120" s="19">
        <f t="shared" si="151"/>
        <v>1</v>
      </c>
      <c r="AR120" s="19">
        <f t="shared" si="152"/>
        <v>1.0062523321041303</v>
      </c>
      <c r="AS120" s="19">
        <f t="shared" si="153"/>
        <v>1.012838794141556</v>
      </c>
      <c r="AT120" s="19">
        <f t="shared" si="154"/>
        <v>1.0199365561037814</v>
      </c>
      <c r="AU120" s="19">
        <f t="shared" si="155"/>
        <v>1.0276512766189267</v>
      </c>
      <c r="AY120" s="19">
        <v>116</v>
      </c>
      <c r="AZ120" s="19">
        <f t="shared" si="156"/>
        <v>1547.5936740982334</v>
      </c>
      <c r="BA120" s="19">
        <f t="shared" si="157"/>
        <v>1566.0230086567294</v>
      </c>
      <c r="BB120" s="19">
        <f t="shared" si="158"/>
        <v>1585.4372224929332</v>
      </c>
      <c r="BC120" s="19">
        <f t="shared" si="159"/>
        <v>1606.3585407530445</v>
      </c>
      <c r="BD120" s="19">
        <f t="shared" si="160"/>
        <v>1629.0984021409224</v>
      </c>
      <c r="BH120" s="19">
        <v>116</v>
      </c>
      <c r="BI120" s="19">
        <f t="shared" si="161"/>
        <v>37.10848105854619</v>
      </c>
      <c r="BJ120" s="19">
        <f t="shared" si="162"/>
        <v>37.371757266524703</v>
      </c>
      <c r="BK120" s="19">
        <f t="shared" si="163"/>
        <v>37.649103178470476</v>
      </c>
      <c r="BL120" s="19">
        <f t="shared" si="164"/>
        <v>37.947979153614924</v>
      </c>
      <c r="BM120" s="19">
        <f t="shared" si="165"/>
        <v>38.272834316298891</v>
      </c>
      <c r="BQ120" s="19">
        <v>116</v>
      </c>
      <c r="BR120" s="19">
        <f t="shared" si="166"/>
        <v>0.54216962117092382</v>
      </c>
      <c r="BS120" s="19">
        <f t="shared" si="167"/>
        <v>0.54743514533049409</v>
      </c>
      <c r="BT120" s="19">
        <f t="shared" si="168"/>
        <v>0.55298206356940949</v>
      </c>
      <c r="BU120" s="19">
        <f t="shared" si="169"/>
        <v>0.55895958307229843</v>
      </c>
      <c r="BV120" s="19">
        <f t="shared" si="170"/>
        <v>0.56545668632597779</v>
      </c>
      <c r="BY120" s="9">
        <v>28</v>
      </c>
      <c r="CN120" s="5">
        <v>117</v>
      </c>
      <c r="CO120" s="5">
        <f>求节点(J$5:J$13,$H$20:H$28,$CN120)</f>
        <v>421.35699329102437</v>
      </c>
      <c r="CP120" s="5">
        <f>求节点(K$5:K$13,$H$20:I$28,$CN120)</f>
        <v>431.29574274624338</v>
      </c>
      <c r="CQ120" s="5">
        <f>求节点(L$5:L$13,$H$20:J$28,$CN120)</f>
        <v>441.76933530441335</v>
      </c>
      <c r="CR120" s="5">
        <f>求节点(M$5:M$13,$H$20:K$28,$CN120)</f>
        <v>453.08233899077021</v>
      </c>
      <c r="CS120" s="5">
        <f>求节点(N$5:N$13,$H$20:L$28,$CN120)</f>
        <v>465.39178090328596</v>
      </c>
      <c r="CT120" s="5">
        <f>求节点(J$5:J$13,$I$20:I$28,$CN120)</f>
        <v>0</v>
      </c>
      <c r="CU120" s="5">
        <f>求节点(K$5:K$13,$I$20:J$28,$CN120)</f>
        <v>0</v>
      </c>
      <c r="CV120" s="5">
        <f>求节点(L$5:L$13,$I$20:K$28,$CN120)</f>
        <v>0</v>
      </c>
      <c r="CW120" s="5">
        <f>求节点(M$5:M$13,$I$20:L$28,$CN120)</f>
        <v>0</v>
      </c>
      <c r="CX120" s="5">
        <f>求节点(N$5:N$13,$I$20:M$28,$CN120)</f>
        <v>0</v>
      </c>
      <c r="CY120" s="5">
        <f t="shared" si="136"/>
        <v>0.42322189039799152</v>
      </c>
      <c r="CZ120" s="5">
        <f t="shared" si="137"/>
        <v>0.42256142060431667</v>
      </c>
      <c r="DA120" s="5">
        <f t="shared" si="138"/>
        <v>0.4218654083396855</v>
      </c>
      <c r="DB120" s="5">
        <f t="shared" si="139"/>
        <v>0.42111361383633905</v>
      </c>
      <c r="DC120" s="5">
        <f t="shared" si="140"/>
        <v>0.42029560201333827</v>
      </c>
    </row>
    <row r="121" spans="2:107" x14ac:dyDescent="0.15">
      <c r="B121" s="5">
        <f>D121-D120</f>
        <v>20</v>
      </c>
      <c r="C121" s="19" t="s">
        <v>959</v>
      </c>
      <c r="D121" s="19">
        <v>260</v>
      </c>
      <c r="E121" s="19">
        <f t="shared" si="171"/>
        <v>260</v>
      </c>
      <c r="F121" s="19"/>
      <c r="G121" s="19"/>
      <c r="H121" s="19"/>
      <c r="I121" s="19"/>
      <c r="J121" s="33"/>
      <c r="K121" s="5" t="s">
        <v>966</v>
      </c>
      <c r="S121" s="19">
        <v>117</v>
      </c>
      <c r="T121" s="19">
        <f t="shared" si="141"/>
        <v>508.84957682874455</v>
      </c>
      <c r="U121" s="19">
        <f t="shared" si="142"/>
        <v>511.98812928828738</v>
      </c>
      <c r="V121" s="19">
        <f t="shared" si="143"/>
        <v>515.29557956981478</v>
      </c>
      <c r="W121" s="19">
        <f t="shared" si="144"/>
        <v>518.86810704971685</v>
      </c>
      <c r="X121" s="19">
        <f t="shared" si="145"/>
        <v>522.75529923261661</v>
      </c>
      <c r="Z121" s="19">
        <v>117</v>
      </c>
      <c r="AA121" s="19">
        <f t="shared" si="90"/>
        <v>508.84957682874455</v>
      </c>
      <c r="AB121" s="19">
        <f t="shared" si="91"/>
        <v>511.98812928828738</v>
      </c>
      <c r="AC121" s="19">
        <f t="shared" si="92"/>
        <v>515.29557956981478</v>
      </c>
      <c r="AD121" s="19">
        <f t="shared" si="93"/>
        <v>518.86810704971685</v>
      </c>
      <c r="AE121" s="19">
        <f t="shared" si="94"/>
        <v>522.75529923261661</v>
      </c>
      <c r="AI121" s="19">
        <v>117</v>
      </c>
      <c r="AJ121" s="19">
        <f t="shared" si="146"/>
        <v>1</v>
      </c>
      <c r="AK121" s="19">
        <f t="shared" si="147"/>
        <v>1.0061679376429926</v>
      </c>
      <c r="AL121" s="19">
        <f t="shared" si="148"/>
        <v>1.0126677962105088</v>
      </c>
      <c r="AM121" s="19">
        <f t="shared" si="149"/>
        <v>1.0196885890785443</v>
      </c>
      <c r="AN121" s="19">
        <f t="shared" si="150"/>
        <v>1.0273277664698777</v>
      </c>
      <c r="AP121" s="19">
        <v>117</v>
      </c>
      <c r="AQ121" s="19">
        <f t="shared" si="151"/>
        <v>1</v>
      </c>
      <c r="AR121" s="19">
        <f t="shared" si="152"/>
        <v>1.0061679376429926</v>
      </c>
      <c r="AS121" s="19">
        <f t="shared" si="153"/>
        <v>1.0126677962105088</v>
      </c>
      <c r="AT121" s="19">
        <f t="shared" si="154"/>
        <v>1.0196885890785443</v>
      </c>
      <c r="AU121" s="19">
        <f t="shared" si="155"/>
        <v>1.0273277664698777</v>
      </c>
      <c r="AY121" s="19">
        <v>117</v>
      </c>
      <c r="AZ121" s="19">
        <f t="shared" si="156"/>
        <v>1568.2891981676764</v>
      </c>
      <c r="BA121" s="19">
        <f t="shared" si="157"/>
        <v>1586.5974208483431</v>
      </c>
      <c r="BB121" s="19">
        <f t="shared" si="158"/>
        <v>1605.8908808239194</v>
      </c>
      <c r="BC121" s="19">
        <f t="shared" si="159"/>
        <v>1626.7306244566819</v>
      </c>
      <c r="BD121" s="19">
        <f t="shared" si="160"/>
        <v>1649.4059121902637</v>
      </c>
      <c r="BH121" s="19">
        <v>117</v>
      </c>
      <c r="BI121" s="19">
        <f t="shared" si="161"/>
        <v>37.404131402395379</v>
      </c>
      <c r="BJ121" s="19">
        <f t="shared" si="162"/>
        <v>37.665677440690615</v>
      </c>
      <c r="BK121" s="19">
        <f t="shared" si="163"/>
        <v>37.941298297484565</v>
      </c>
      <c r="BL121" s="19">
        <f t="shared" si="164"/>
        <v>38.239008920809745</v>
      </c>
      <c r="BM121" s="19">
        <f t="shared" si="165"/>
        <v>38.562941602718055</v>
      </c>
      <c r="BQ121" s="19">
        <v>117</v>
      </c>
      <c r="BR121" s="19">
        <f t="shared" si="166"/>
        <v>0.54808262804790753</v>
      </c>
      <c r="BS121" s="19">
        <f t="shared" si="167"/>
        <v>0.55331354881381234</v>
      </c>
      <c r="BT121" s="19">
        <f t="shared" si="168"/>
        <v>0.55882596594969125</v>
      </c>
      <c r="BU121" s="19">
        <f t="shared" si="169"/>
        <v>0.56478017841619488</v>
      </c>
      <c r="BV121" s="19">
        <f t="shared" si="170"/>
        <v>0.57125883205436101</v>
      </c>
      <c r="BY121" s="9">
        <v>29</v>
      </c>
      <c r="CN121" s="5">
        <v>118</v>
      </c>
      <c r="CO121" s="5">
        <f>求节点(J$5:J$13,$H$20:H$28,$CN121)</f>
        <v>432.59170635729345</v>
      </c>
      <c r="CP121" s="5">
        <f>求节点(K$5:K$13,$H$20:I$28,$CN121)</f>
        <v>442.46470936454796</v>
      </c>
      <c r="CQ121" s="5">
        <f>求节点(L$5:L$13,$H$20:J$28,$CN121)</f>
        <v>452.87274982694868</v>
      </c>
      <c r="CR121" s="5">
        <f>求节点(M$5:M$13,$H$20:K$28,$CN121)</f>
        <v>464.14147014417347</v>
      </c>
      <c r="CS121" s="5">
        <f>求节点(N$5:N$13,$H$20:L$28,$CN121)</f>
        <v>476.41585778721418</v>
      </c>
      <c r="CT121" s="5">
        <f>求节点(J$5:J$13,$I$20:I$28,$CN121)</f>
        <v>0</v>
      </c>
      <c r="CU121" s="5">
        <f>求节点(K$5:K$13,$I$20:J$28,$CN121)</f>
        <v>0</v>
      </c>
      <c r="CV121" s="5">
        <f>求节点(L$5:L$13,$I$20:K$28,$CN121)</f>
        <v>0</v>
      </c>
      <c r="CW121" s="5">
        <f>求节点(M$5:M$13,$I$20:L$28,$CN121)</f>
        <v>0</v>
      </c>
      <c r="CX121" s="5">
        <f>求节点(N$5:N$13,$I$20:M$28,$CN121)</f>
        <v>0</v>
      </c>
      <c r="CY121" s="5">
        <f t="shared" si="136"/>
        <v>0.42247529862059457</v>
      </c>
      <c r="CZ121" s="5">
        <f t="shared" si="137"/>
        <v>0.42181919794228151</v>
      </c>
      <c r="DA121" s="5">
        <f t="shared" si="138"/>
        <v>0.42112754187752871</v>
      </c>
      <c r="DB121" s="5">
        <f t="shared" si="139"/>
        <v>0.42037869018180668</v>
      </c>
      <c r="DC121" s="5">
        <f t="shared" si="140"/>
        <v>0.41956300785571415</v>
      </c>
    </row>
    <row r="122" spans="2:107" x14ac:dyDescent="0.15">
      <c r="B122" s="5">
        <f t="shared" ref="B122:B127" si="172">D122-D121</f>
        <v>40</v>
      </c>
      <c r="C122" s="19" t="s">
        <v>960</v>
      </c>
      <c r="D122" s="19">
        <v>300</v>
      </c>
      <c r="E122" s="19">
        <f t="shared" si="171"/>
        <v>300</v>
      </c>
      <c r="F122" s="19">
        <v>650</v>
      </c>
      <c r="G122" s="19">
        <v>20</v>
      </c>
      <c r="H122" s="19">
        <v>52</v>
      </c>
      <c r="I122" s="19"/>
      <c r="J122" s="33">
        <v>0.2</v>
      </c>
      <c r="K122" s="5" t="s">
        <v>966</v>
      </c>
      <c r="L122" s="5" t="s">
        <v>967</v>
      </c>
      <c r="S122" s="19">
        <v>118</v>
      </c>
      <c r="T122" s="19">
        <f t="shared" si="141"/>
        <v>512.39738095493476</v>
      </c>
      <c r="U122" s="19">
        <f t="shared" si="142"/>
        <v>515.5151713782783</v>
      </c>
      <c r="V122" s="19">
        <f t="shared" si="143"/>
        <v>518.80192099798376</v>
      </c>
      <c r="W122" s="19">
        <f t="shared" si="144"/>
        <v>522.3604642560548</v>
      </c>
      <c r="X122" s="19">
        <f t="shared" si="145"/>
        <v>526.23658666964661</v>
      </c>
      <c r="Z122" s="19">
        <v>118</v>
      </c>
      <c r="AA122" s="19">
        <f t="shared" si="90"/>
        <v>512.39738095493476</v>
      </c>
      <c r="AB122" s="19">
        <f t="shared" si="91"/>
        <v>515.5151713782783</v>
      </c>
      <c r="AC122" s="19">
        <f t="shared" si="92"/>
        <v>518.80192099798376</v>
      </c>
      <c r="AD122" s="19">
        <f t="shared" si="93"/>
        <v>522.3604642560548</v>
      </c>
      <c r="AE122" s="19">
        <f t="shared" si="94"/>
        <v>526.23658666964661</v>
      </c>
      <c r="AI122" s="19">
        <v>118</v>
      </c>
      <c r="AJ122" s="19">
        <f t="shared" si="146"/>
        <v>1</v>
      </c>
      <c r="AK122" s="19">
        <f t="shared" si="147"/>
        <v>1.0060847118647114</v>
      </c>
      <c r="AL122" s="19">
        <f t="shared" si="148"/>
        <v>1.0124991662352238</v>
      </c>
      <c r="AM122" s="19">
        <f t="shared" si="149"/>
        <v>1.0194440558664688</v>
      </c>
      <c r="AN122" s="19">
        <f t="shared" si="150"/>
        <v>1.0270087362447486</v>
      </c>
      <c r="AP122" s="19">
        <v>118</v>
      </c>
      <c r="AQ122" s="19">
        <f t="shared" si="151"/>
        <v>1</v>
      </c>
      <c r="AR122" s="19">
        <f t="shared" si="152"/>
        <v>1.0060847118647114</v>
      </c>
      <c r="AS122" s="19">
        <f t="shared" si="153"/>
        <v>1.0124991662352238</v>
      </c>
      <c r="AT122" s="19">
        <f t="shared" si="154"/>
        <v>1.0194440558664688</v>
      </c>
      <c r="AU122" s="19">
        <f t="shared" si="155"/>
        <v>1.0270087362447486</v>
      </c>
      <c r="AY122" s="19">
        <v>118</v>
      </c>
      <c r="AZ122" s="19">
        <f t="shared" si="156"/>
        <v>1588.9847222371195</v>
      </c>
      <c r="BA122" s="19">
        <f t="shared" si="157"/>
        <v>1607.1718330399567</v>
      </c>
      <c r="BB122" s="19">
        <f t="shared" si="158"/>
        <v>1626.3445391549055</v>
      </c>
      <c r="BC122" s="19">
        <f t="shared" si="159"/>
        <v>1647.1027081603195</v>
      </c>
      <c r="BD122" s="19">
        <f t="shared" si="160"/>
        <v>1669.7134222396051</v>
      </c>
      <c r="BH122" s="19">
        <v>118</v>
      </c>
      <c r="BI122" s="19">
        <f t="shared" si="161"/>
        <v>37.699781746244561</v>
      </c>
      <c r="BJ122" s="19">
        <f t="shared" si="162"/>
        <v>37.959597614856527</v>
      </c>
      <c r="BK122" s="19">
        <f t="shared" si="163"/>
        <v>38.233493416498646</v>
      </c>
      <c r="BL122" s="19">
        <f t="shared" si="164"/>
        <v>38.530038688004566</v>
      </c>
      <c r="BM122" s="19">
        <f t="shared" si="165"/>
        <v>38.853048889137213</v>
      </c>
      <c r="BQ122" s="19">
        <v>118</v>
      </c>
      <c r="BR122" s="19">
        <f t="shared" si="166"/>
        <v>0.55399563492489123</v>
      </c>
      <c r="BS122" s="19">
        <f t="shared" si="167"/>
        <v>0.55919195229713048</v>
      </c>
      <c r="BT122" s="19">
        <f t="shared" si="168"/>
        <v>0.56466986832997301</v>
      </c>
      <c r="BU122" s="19">
        <f t="shared" si="169"/>
        <v>0.57060077376009133</v>
      </c>
      <c r="BV122" s="19">
        <f t="shared" si="170"/>
        <v>0.57706097778274423</v>
      </c>
      <c r="BY122" s="9">
        <v>30</v>
      </c>
      <c r="CN122" s="5">
        <v>119</v>
      </c>
      <c r="CO122" s="5">
        <f>求节点(J$5:J$13,$H$20:H$28,$CN122)</f>
        <v>443.82641942356247</v>
      </c>
      <c r="CP122" s="5">
        <f>求节点(K$5:K$13,$H$20:I$28,$CN122)</f>
        <v>453.63367598285254</v>
      </c>
      <c r="CQ122" s="5">
        <f>求节点(L$5:L$13,$H$20:J$28,$CN122)</f>
        <v>463.97616434948407</v>
      </c>
      <c r="CR122" s="5">
        <f>求节点(M$5:M$13,$H$20:K$28,$CN122)</f>
        <v>475.20060129757667</v>
      </c>
      <c r="CS122" s="5">
        <f>求节点(N$5:N$13,$H$20:L$28,$CN122)</f>
        <v>487.43993467114234</v>
      </c>
      <c r="CT122" s="5">
        <f>求节点(J$5:J$13,$I$20:I$28,$CN122)</f>
        <v>0</v>
      </c>
      <c r="CU122" s="5">
        <f>求节点(K$5:K$13,$I$20:J$28,$CN122)</f>
        <v>0</v>
      </c>
      <c r="CV122" s="5">
        <f>求节点(L$5:L$13,$I$20:K$28,$CN122)</f>
        <v>0</v>
      </c>
      <c r="CW122" s="5">
        <f>求节点(M$5:M$13,$I$20:L$28,$CN122)</f>
        <v>0</v>
      </c>
      <c r="CX122" s="5">
        <f>求节点(N$5:N$13,$I$20:M$28,$CN122)</f>
        <v>0</v>
      </c>
      <c r="CY122" s="5">
        <f t="shared" si="136"/>
        <v>0.42172870684319763</v>
      </c>
      <c r="CZ122" s="5">
        <f t="shared" si="137"/>
        <v>0.4210769752802464</v>
      </c>
      <c r="DA122" s="5">
        <f t="shared" si="138"/>
        <v>0.42038967541537192</v>
      </c>
      <c r="DB122" s="5">
        <f t="shared" si="139"/>
        <v>0.41964376652727431</v>
      </c>
      <c r="DC122" s="5">
        <f t="shared" si="140"/>
        <v>0.41883041369808999</v>
      </c>
    </row>
    <row r="123" spans="2:107" x14ac:dyDescent="0.15">
      <c r="B123" s="5">
        <f t="shared" si="172"/>
        <v>20</v>
      </c>
      <c r="C123" s="19" t="s">
        <v>961</v>
      </c>
      <c r="D123" s="19">
        <v>320</v>
      </c>
      <c r="E123" s="19">
        <f t="shared" si="171"/>
        <v>320</v>
      </c>
      <c r="F123" s="19"/>
      <c r="G123" s="19"/>
      <c r="H123" s="19"/>
      <c r="I123" s="19"/>
      <c r="J123" s="33"/>
      <c r="K123" s="5" t="s">
        <v>966</v>
      </c>
      <c r="L123" s="5" t="s">
        <v>967</v>
      </c>
      <c r="S123" s="19">
        <v>119</v>
      </c>
      <c r="T123" s="19">
        <f t="shared" si="141"/>
        <v>515.94518508112503</v>
      </c>
      <c r="U123" s="19">
        <f t="shared" si="142"/>
        <v>519.04221346826921</v>
      </c>
      <c r="V123" s="19">
        <f t="shared" si="143"/>
        <v>522.30826242615285</v>
      </c>
      <c r="W123" s="19">
        <f t="shared" si="144"/>
        <v>525.85282146239263</v>
      </c>
      <c r="X123" s="19">
        <f t="shared" si="145"/>
        <v>529.7178741066765</v>
      </c>
      <c r="Z123" s="19">
        <v>119</v>
      </c>
      <c r="AA123" s="19">
        <f t="shared" si="90"/>
        <v>515.94518508112503</v>
      </c>
      <c r="AB123" s="19">
        <f t="shared" si="91"/>
        <v>519.04221346826921</v>
      </c>
      <c r="AC123" s="19">
        <f t="shared" si="92"/>
        <v>522.30826242615285</v>
      </c>
      <c r="AD123" s="19">
        <f t="shared" si="93"/>
        <v>525.85282146239263</v>
      </c>
      <c r="AE123" s="19">
        <f t="shared" si="94"/>
        <v>529.7178741066765</v>
      </c>
      <c r="AI123" s="19">
        <v>119</v>
      </c>
      <c r="AJ123" s="19">
        <f t="shared" si="146"/>
        <v>1</v>
      </c>
      <c r="AK123" s="19">
        <f t="shared" si="147"/>
        <v>1.0060026306605754</v>
      </c>
      <c r="AL123" s="19">
        <f t="shared" si="148"/>
        <v>1.0123328553672371</v>
      </c>
      <c r="AM123" s="19">
        <f t="shared" si="149"/>
        <v>1.0192028856315614</v>
      </c>
      <c r="AN123" s="19">
        <f t="shared" si="150"/>
        <v>1.0266940935273694</v>
      </c>
      <c r="AP123" s="19">
        <v>119</v>
      </c>
      <c r="AQ123" s="19">
        <f t="shared" si="151"/>
        <v>1</v>
      </c>
      <c r="AR123" s="19">
        <f t="shared" si="152"/>
        <v>1.0060026306605754</v>
      </c>
      <c r="AS123" s="19">
        <f t="shared" si="153"/>
        <v>1.0123328553672371</v>
      </c>
      <c r="AT123" s="19">
        <f t="shared" si="154"/>
        <v>1.0192028856315614</v>
      </c>
      <c r="AU123" s="19">
        <f t="shared" si="155"/>
        <v>1.0266940935273694</v>
      </c>
      <c r="AY123" s="19">
        <v>119</v>
      </c>
      <c r="AZ123" s="19">
        <f t="shared" si="156"/>
        <v>1609.6802463065624</v>
      </c>
      <c r="BA123" s="19">
        <f t="shared" si="157"/>
        <v>1627.7462452315704</v>
      </c>
      <c r="BB123" s="19">
        <f t="shared" si="158"/>
        <v>1646.7981974858917</v>
      </c>
      <c r="BC123" s="19">
        <f t="shared" si="159"/>
        <v>1667.4747918639571</v>
      </c>
      <c r="BD123" s="19">
        <f t="shared" si="160"/>
        <v>1690.0209322889464</v>
      </c>
      <c r="BH123" s="19">
        <v>119</v>
      </c>
      <c r="BI123" s="19">
        <f t="shared" si="161"/>
        <v>37.99543209009375</v>
      </c>
      <c r="BJ123" s="19">
        <f t="shared" si="162"/>
        <v>38.253517789022432</v>
      </c>
      <c r="BK123" s="19">
        <f t="shared" si="163"/>
        <v>38.525688535512735</v>
      </c>
      <c r="BL123" s="19">
        <f t="shared" si="164"/>
        <v>38.821068455199388</v>
      </c>
      <c r="BM123" s="19">
        <f t="shared" si="165"/>
        <v>39.143156175556378</v>
      </c>
      <c r="BQ123" s="19">
        <v>119</v>
      </c>
      <c r="BR123" s="19">
        <f t="shared" si="166"/>
        <v>0.55990864180187494</v>
      </c>
      <c r="BS123" s="19">
        <f t="shared" si="167"/>
        <v>0.56507035578044862</v>
      </c>
      <c r="BT123" s="19">
        <f t="shared" si="168"/>
        <v>0.57051377071025478</v>
      </c>
      <c r="BU123" s="19">
        <f t="shared" si="169"/>
        <v>0.57642136910398767</v>
      </c>
      <c r="BV123" s="19">
        <f t="shared" si="170"/>
        <v>0.58286312351112757</v>
      </c>
      <c r="BY123" s="9">
        <v>31</v>
      </c>
      <c r="CN123" s="5">
        <v>120</v>
      </c>
      <c r="CO123" s="5">
        <f>求节点(J$5:J$13,$H$20:H$28,$CN123)</f>
        <v>455.06113248983155</v>
      </c>
      <c r="CP123" s="5">
        <f>求节点(K$5:K$13,$H$20:I$28,$CN123)</f>
        <v>464.80264260115706</v>
      </c>
      <c r="CQ123" s="5">
        <f>求节点(L$5:L$13,$H$20:J$28,$CN123)</f>
        <v>475.0795788720194</v>
      </c>
      <c r="CR123" s="5">
        <f>求节点(M$5:M$13,$H$20:K$28,$CN123)</f>
        <v>486.25973245097993</v>
      </c>
      <c r="CS123" s="5">
        <f>求节点(N$5:N$13,$H$20:L$28,$CN123)</f>
        <v>498.4640115550705</v>
      </c>
      <c r="CT123" s="5">
        <f>求节点(J$5:J$13,$I$20:I$28,$CN123)</f>
        <v>0</v>
      </c>
      <c r="CU123" s="5">
        <f>求节点(K$5:K$13,$I$20:J$28,$CN123)</f>
        <v>0</v>
      </c>
      <c r="CV123" s="5">
        <f>求节点(L$5:L$13,$I$20:K$28,$CN123)</f>
        <v>0</v>
      </c>
      <c r="CW123" s="5">
        <f>求节点(M$5:M$13,$I$20:L$28,$CN123)</f>
        <v>0</v>
      </c>
      <c r="CX123" s="5">
        <f>求节点(N$5:N$13,$I$20:M$28,$CN123)</f>
        <v>0</v>
      </c>
      <c r="CY123" s="5">
        <f t="shared" si="136"/>
        <v>0.42098211506580069</v>
      </c>
      <c r="CZ123" s="5">
        <f t="shared" si="137"/>
        <v>0.42033475261821129</v>
      </c>
      <c r="DA123" s="5">
        <f t="shared" si="138"/>
        <v>0.41965180895321513</v>
      </c>
      <c r="DB123" s="5">
        <f t="shared" si="139"/>
        <v>0.41890884287274194</v>
      </c>
      <c r="DC123" s="5">
        <f t="shared" si="140"/>
        <v>0.41809781954046582</v>
      </c>
    </row>
    <row r="124" spans="2:107" x14ac:dyDescent="0.15">
      <c r="B124" s="5">
        <f t="shared" si="172"/>
        <v>40</v>
      </c>
      <c r="C124" s="19" t="s">
        <v>962</v>
      </c>
      <c r="D124" s="19">
        <v>360</v>
      </c>
      <c r="E124" s="19">
        <f t="shared" si="171"/>
        <v>360</v>
      </c>
      <c r="F124" s="19">
        <v>850</v>
      </c>
      <c r="G124" s="19">
        <v>25</v>
      </c>
      <c r="H124" s="19">
        <v>90</v>
      </c>
      <c r="I124" s="61"/>
      <c r="J124" s="33">
        <v>0.3</v>
      </c>
      <c r="K124" s="5" t="s">
        <v>966</v>
      </c>
      <c r="L124" s="5" t="s">
        <v>968</v>
      </c>
      <c r="S124" s="19">
        <v>120</v>
      </c>
      <c r="T124" s="19">
        <f t="shared" si="141"/>
        <v>519.49298920731519</v>
      </c>
      <c r="U124" s="19">
        <f t="shared" si="142"/>
        <v>522.56925555826012</v>
      </c>
      <c r="V124" s="19">
        <f t="shared" si="143"/>
        <v>525.81460385432194</v>
      </c>
      <c r="W124" s="19">
        <f t="shared" si="144"/>
        <v>529.34517866873045</v>
      </c>
      <c r="X124" s="19">
        <f t="shared" si="145"/>
        <v>533.19916154370651</v>
      </c>
      <c r="Z124" s="19">
        <v>120</v>
      </c>
      <c r="AA124" s="19">
        <f t="shared" si="90"/>
        <v>519.49298920731519</v>
      </c>
      <c r="AB124" s="19">
        <f t="shared" si="91"/>
        <v>522.56925555826012</v>
      </c>
      <c r="AC124" s="19">
        <f t="shared" si="92"/>
        <v>525.81460385432194</v>
      </c>
      <c r="AD124" s="19">
        <f t="shared" si="93"/>
        <v>529.34517866873045</v>
      </c>
      <c r="AE124" s="19">
        <f t="shared" si="94"/>
        <v>533.19916154370651</v>
      </c>
      <c r="AI124" s="19">
        <v>120</v>
      </c>
      <c r="AJ124" s="19">
        <f t="shared" si="146"/>
        <v>1</v>
      </c>
      <c r="AK124" s="19">
        <f t="shared" si="147"/>
        <v>1.0059216705804614</v>
      </c>
      <c r="AL124" s="19">
        <f t="shared" si="148"/>
        <v>1.0121688160924998</v>
      </c>
      <c r="AM124" s="19">
        <f t="shared" si="149"/>
        <v>1.0189650094728873</v>
      </c>
      <c r="AN124" s="19">
        <f t="shared" si="150"/>
        <v>1.026383748426144</v>
      </c>
      <c r="AP124" s="19">
        <v>120</v>
      </c>
      <c r="AQ124" s="19">
        <f t="shared" si="151"/>
        <v>1</v>
      </c>
      <c r="AR124" s="19">
        <f t="shared" si="152"/>
        <v>1.0059216705804614</v>
      </c>
      <c r="AS124" s="19">
        <f t="shared" si="153"/>
        <v>1.0121688160924998</v>
      </c>
      <c r="AT124" s="19">
        <f t="shared" si="154"/>
        <v>1.0189650094728873</v>
      </c>
      <c r="AU124" s="19">
        <f t="shared" si="155"/>
        <v>1.026383748426144</v>
      </c>
      <c r="AY124" s="19">
        <v>120</v>
      </c>
      <c r="AZ124" s="19">
        <f t="shared" si="156"/>
        <v>1630.3757703760054</v>
      </c>
      <c r="BA124" s="19">
        <f t="shared" si="157"/>
        <v>1648.320657423184</v>
      </c>
      <c r="BB124" s="19">
        <f t="shared" si="158"/>
        <v>1667.2518558168777</v>
      </c>
      <c r="BC124" s="19">
        <f t="shared" si="159"/>
        <v>1687.8468755675947</v>
      </c>
      <c r="BD124" s="19">
        <f t="shared" si="160"/>
        <v>1710.3284423382879</v>
      </c>
      <c r="BH124" s="19">
        <v>120</v>
      </c>
      <c r="BI124" s="19">
        <f t="shared" si="161"/>
        <v>38.291082433942933</v>
      </c>
      <c r="BJ124" s="19">
        <f t="shared" si="162"/>
        <v>38.547437963188344</v>
      </c>
      <c r="BK124" s="19">
        <f t="shared" si="163"/>
        <v>38.817883654526824</v>
      </c>
      <c r="BL124" s="19">
        <f t="shared" si="164"/>
        <v>39.112098222394209</v>
      </c>
      <c r="BM124" s="19">
        <f t="shared" si="165"/>
        <v>39.433263461975542</v>
      </c>
      <c r="BQ124" s="19">
        <v>120</v>
      </c>
      <c r="BR124" s="19">
        <f t="shared" si="166"/>
        <v>0.56582164867885865</v>
      </c>
      <c r="BS124" s="19">
        <f t="shared" si="167"/>
        <v>0.57094875926376687</v>
      </c>
      <c r="BT124" s="19">
        <f t="shared" si="168"/>
        <v>0.57635767309053654</v>
      </c>
      <c r="BU124" s="19">
        <f t="shared" si="169"/>
        <v>0.58224196444788412</v>
      </c>
      <c r="BV124" s="19">
        <f t="shared" si="170"/>
        <v>0.58866526923951079</v>
      </c>
      <c r="BY124" s="9">
        <v>32</v>
      </c>
      <c r="CN124" s="5">
        <v>121</v>
      </c>
      <c r="CO124" s="5">
        <f>求节点(J$5:J$13,$H$20:H$28,$CN124)</f>
        <v>466.29584555610063</v>
      </c>
      <c r="CP124" s="5">
        <f>求节点(K$5:K$13,$H$20:I$28,$CN124)</f>
        <v>475.97160921946164</v>
      </c>
      <c r="CQ124" s="5">
        <f>求节点(L$5:L$13,$H$20:J$28,$CN124)</f>
        <v>486.18299339455473</v>
      </c>
      <c r="CR124" s="5">
        <f>求节点(M$5:M$13,$H$20:K$28,$CN124)</f>
        <v>497.31886360438318</v>
      </c>
      <c r="CS124" s="5">
        <f>求节点(N$5:N$13,$H$20:L$28,$CN124)</f>
        <v>509.48808843899872</v>
      </c>
      <c r="CT124" s="5">
        <f>求节点(J$5:J$13,$I$20:I$28,$CN124)</f>
        <v>0</v>
      </c>
      <c r="CU124" s="5">
        <f>求节点(K$5:K$13,$I$20:J$28,$CN124)</f>
        <v>0</v>
      </c>
      <c r="CV124" s="5">
        <f>求节点(L$5:L$13,$I$20:K$28,$CN124)</f>
        <v>0</v>
      </c>
      <c r="CW124" s="5">
        <f>求节点(M$5:M$13,$I$20:L$28,$CN124)</f>
        <v>0</v>
      </c>
      <c r="CX124" s="5">
        <f>求节点(N$5:N$13,$I$20:M$28,$CN124)</f>
        <v>0</v>
      </c>
      <c r="CY124" s="5">
        <f t="shared" si="136"/>
        <v>0.42023552328840375</v>
      </c>
      <c r="CZ124" s="5">
        <f t="shared" si="137"/>
        <v>0.41959252995617613</v>
      </c>
      <c r="DA124" s="5">
        <f t="shared" si="138"/>
        <v>0.41891394249105834</v>
      </c>
      <c r="DB124" s="5">
        <f t="shared" si="139"/>
        <v>0.41817391921820957</v>
      </c>
      <c r="DC124" s="5">
        <f t="shared" si="140"/>
        <v>0.41736522538284171</v>
      </c>
    </row>
    <row r="125" spans="2:107" x14ac:dyDescent="0.15">
      <c r="B125" s="5">
        <f t="shared" si="172"/>
        <v>20</v>
      </c>
      <c r="C125" s="19" t="s">
        <v>963</v>
      </c>
      <c r="D125" s="19">
        <v>380</v>
      </c>
      <c r="E125" s="19">
        <f t="shared" si="171"/>
        <v>380</v>
      </c>
      <c r="F125" s="19"/>
      <c r="G125" s="19"/>
      <c r="H125" s="19"/>
      <c r="I125" s="61"/>
      <c r="J125" s="33"/>
      <c r="K125" s="5" t="s">
        <v>966</v>
      </c>
      <c r="L125" s="5" t="s">
        <v>968</v>
      </c>
      <c r="S125" s="19">
        <v>121</v>
      </c>
      <c r="T125" s="19">
        <f t="shared" si="141"/>
        <v>523.04079333350546</v>
      </c>
      <c r="U125" s="19">
        <f t="shared" si="142"/>
        <v>526.09629764825104</v>
      </c>
      <c r="V125" s="19">
        <f t="shared" si="143"/>
        <v>529.32094528249092</v>
      </c>
      <c r="W125" s="19">
        <f t="shared" si="144"/>
        <v>532.8375358750684</v>
      </c>
      <c r="X125" s="19">
        <f t="shared" si="145"/>
        <v>536.6804489807364</v>
      </c>
      <c r="Z125" s="19">
        <v>121</v>
      </c>
      <c r="AA125" s="19">
        <f t="shared" si="90"/>
        <v>523.04079333350546</v>
      </c>
      <c r="AB125" s="19">
        <f t="shared" si="91"/>
        <v>526.09629764825104</v>
      </c>
      <c r="AC125" s="19">
        <f t="shared" si="92"/>
        <v>529.32094528249092</v>
      </c>
      <c r="AD125" s="19">
        <f t="shared" si="93"/>
        <v>532.8375358750684</v>
      </c>
      <c r="AE125" s="19">
        <f t="shared" si="94"/>
        <v>536.6804489807364</v>
      </c>
      <c r="AI125" s="19">
        <v>121</v>
      </c>
      <c r="AJ125" s="19">
        <f t="shared" si="146"/>
        <v>1</v>
      </c>
      <c r="AK125" s="19">
        <f t="shared" si="147"/>
        <v>1.0058418088104981</v>
      </c>
      <c r="AL125" s="19">
        <f t="shared" si="148"/>
        <v>1.0120070021861203</v>
      </c>
      <c r="AM125" s="19">
        <f t="shared" si="149"/>
        <v>1.018730360358941</v>
      </c>
      <c r="AN125" s="19">
        <f t="shared" si="150"/>
        <v>1.0260776134884262</v>
      </c>
      <c r="AP125" s="19">
        <v>121</v>
      </c>
      <c r="AQ125" s="19">
        <f t="shared" si="151"/>
        <v>1</v>
      </c>
      <c r="AR125" s="19">
        <f t="shared" si="152"/>
        <v>1.0058418088104981</v>
      </c>
      <c r="AS125" s="19">
        <f t="shared" si="153"/>
        <v>1.0120070021861203</v>
      </c>
      <c r="AT125" s="19">
        <f t="shared" si="154"/>
        <v>1.018730360358941</v>
      </c>
      <c r="AU125" s="19">
        <f t="shared" si="155"/>
        <v>1.0260776134884262</v>
      </c>
      <c r="AY125" s="19">
        <v>121</v>
      </c>
      <c r="AZ125" s="19">
        <f t="shared" si="156"/>
        <v>1651.0712944454485</v>
      </c>
      <c r="BA125" s="19">
        <f t="shared" si="157"/>
        <v>1668.8950696147976</v>
      </c>
      <c r="BB125" s="19">
        <f t="shared" si="158"/>
        <v>1687.7055141478641</v>
      </c>
      <c r="BC125" s="19">
        <f t="shared" si="159"/>
        <v>1708.2189592712321</v>
      </c>
      <c r="BD125" s="19">
        <f t="shared" si="160"/>
        <v>1730.635952387629</v>
      </c>
      <c r="BH125" s="19">
        <v>121</v>
      </c>
      <c r="BI125" s="19">
        <f t="shared" si="161"/>
        <v>38.586732777792122</v>
      </c>
      <c r="BJ125" s="19">
        <f t="shared" si="162"/>
        <v>38.841358137354256</v>
      </c>
      <c r="BK125" s="19">
        <f t="shared" si="163"/>
        <v>39.110078773540913</v>
      </c>
      <c r="BL125" s="19">
        <f t="shared" si="164"/>
        <v>39.403127989589031</v>
      </c>
      <c r="BM125" s="19">
        <f t="shared" si="165"/>
        <v>39.7233707483947</v>
      </c>
      <c r="BQ125" s="19">
        <v>121</v>
      </c>
      <c r="BR125" s="19">
        <f t="shared" si="166"/>
        <v>0.57173465555584246</v>
      </c>
      <c r="BS125" s="19">
        <f t="shared" si="167"/>
        <v>0.57682716274708512</v>
      </c>
      <c r="BT125" s="19">
        <f t="shared" si="168"/>
        <v>0.5822015754708183</v>
      </c>
      <c r="BU125" s="19">
        <f t="shared" si="169"/>
        <v>0.58806255979178057</v>
      </c>
      <c r="BV125" s="19">
        <f t="shared" si="170"/>
        <v>0.59446741496789401</v>
      </c>
      <c r="BY125" s="9">
        <v>33</v>
      </c>
      <c r="CN125" s="5">
        <v>122</v>
      </c>
      <c r="CO125" s="5">
        <f>求节点(J$5:J$13,$H$20:H$28,$CN125)</f>
        <v>477.53055862236965</v>
      </c>
      <c r="CP125" s="5">
        <f>求节点(K$5:K$13,$H$20:I$28,$CN125)</f>
        <v>487.14057583776616</v>
      </c>
      <c r="CQ125" s="5">
        <f>求节点(L$5:L$13,$H$20:J$28,$CN125)</f>
        <v>497.28640791709006</v>
      </c>
      <c r="CR125" s="5">
        <f>求节点(M$5:M$13,$H$20:K$28,$CN125)</f>
        <v>508.37799475778638</v>
      </c>
      <c r="CS125" s="5">
        <f>求节点(N$5:N$13,$H$20:L$28,$CN125)</f>
        <v>520.71068156346246</v>
      </c>
      <c r="CT125" s="5">
        <f>求节点(J$5:J$13,$I$20:I$28,$CN125)</f>
        <v>0</v>
      </c>
      <c r="CU125" s="5">
        <f>求节点(K$5:K$13,$I$20:J$28,$CN125)</f>
        <v>0</v>
      </c>
      <c r="CV125" s="5">
        <f>求节点(L$5:L$13,$I$20:K$28,$CN125)</f>
        <v>0</v>
      </c>
      <c r="CW125" s="5">
        <f>求节点(M$5:M$13,$I$20:L$28,$CN125)</f>
        <v>0</v>
      </c>
      <c r="CX125" s="5">
        <f>求节点(N$5:N$13,$I$20:M$28,$CN125)</f>
        <v>0</v>
      </c>
      <c r="CY125" s="5">
        <f t="shared" si="136"/>
        <v>0.4194889315110068</v>
      </c>
      <c r="CZ125" s="5">
        <f t="shared" si="137"/>
        <v>0.41885030729414102</v>
      </c>
      <c r="DA125" s="5">
        <f t="shared" si="138"/>
        <v>0.41817607602890156</v>
      </c>
      <c r="DB125" s="5">
        <f t="shared" si="139"/>
        <v>0.41743899556367714</v>
      </c>
      <c r="DC125" s="5">
        <f t="shared" si="140"/>
        <v>0.41664914493186733</v>
      </c>
    </row>
    <row r="126" spans="2:107" x14ac:dyDescent="0.15">
      <c r="B126" s="5">
        <f t="shared" si="172"/>
        <v>40</v>
      </c>
      <c r="C126" s="19" t="s">
        <v>964</v>
      </c>
      <c r="D126" s="19">
        <v>420</v>
      </c>
      <c r="E126" s="19">
        <f t="shared" si="171"/>
        <v>420</v>
      </c>
      <c r="F126" s="19">
        <v>1100</v>
      </c>
      <c r="G126" s="19">
        <v>30</v>
      </c>
      <c r="H126" s="19">
        <v>190</v>
      </c>
      <c r="I126" s="61"/>
      <c r="J126" s="33">
        <v>0.4</v>
      </c>
      <c r="K126" s="5" t="s">
        <v>966</v>
      </c>
      <c r="L126" s="5" t="s">
        <v>968</v>
      </c>
      <c r="M126" s="5" t="s">
        <v>967</v>
      </c>
      <c r="S126" s="19">
        <v>122</v>
      </c>
      <c r="T126" s="19">
        <f t="shared" si="141"/>
        <v>526.58859745969562</v>
      </c>
      <c r="U126" s="19">
        <f t="shared" si="142"/>
        <v>529.62333973824195</v>
      </c>
      <c r="V126" s="19">
        <f t="shared" si="143"/>
        <v>532.82728671066002</v>
      </c>
      <c r="W126" s="19">
        <f t="shared" si="144"/>
        <v>536.32989308140623</v>
      </c>
      <c r="X126" s="19">
        <f t="shared" si="145"/>
        <v>540.16400343772216</v>
      </c>
      <c r="Z126" s="19">
        <v>122</v>
      </c>
      <c r="AA126" s="19">
        <f t="shared" si="90"/>
        <v>526.58859745969562</v>
      </c>
      <c r="AB126" s="19">
        <f t="shared" si="91"/>
        <v>529.62333973824195</v>
      </c>
      <c r="AC126" s="19">
        <f t="shared" si="92"/>
        <v>532.82728671066002</v>
      </c>
      <c r="AD126" s="19">
        <f t="shared" si="93"/>
        <v>536.32989308140623</v>
      </c>
      <c r="AE126" s="19">
        <f t="shared" si="94"/>
        <v>540.16400343772216</v>
      </c>
      <c r="AI126" s="19">
        <v>122</v>
      </c>
      <c r="AJ126" s="19">
        <f t="shared" si="146"/>
        <v>1</v>
      </c>
      <c r="AK126" s="19">
        <f t="shared" si="147"/>
        <v>1.0057630231516332</v>
      </c>
      <c r="AL126" s="19">
        <f t="shared" si="148"/>
        <v>1.0118473686689387</v>
      </c>
      <c r="AM126" s="19">
        <f t="shared" si="149"/>
        <v>1.018498873064672</v>
      </c>
      <c r="AN126" s="19">
        <f t="shared" si="150"/>
        <v>1.0257799087247907</v>
      </c>
      <c r="AP126" s="19">
        <v>122</v>
      </c>
      <c r="AQ126" s="19">
        <f t="shared" si="151"/>
        <v>1</v>
      </c>
      <c r="AR126" s="19">
        <f t="shared" si="152"/>
        <v>1.0057630231516332</v>
      </c>
      <c r="AS126" s="19">
        <f t="shared" si="153"/>
        <v>1.0118473686689387</v>
      </c>
      <c r="AT126" s="19">
        <f t="shared" si="154"/>
        <v>1.018498873064672</v>
      </c>
      <c r="AU126" s="19">
        <f t="shared" si="155"/>
        <v>1.0257799087247907</v>
      </c>
      <c r="AY126" s="19">
        <v>122</v>
      </c>
      <c r="AZ126" s="19">
        <f t="shared" si="156"/>
        <v>1671.7668185148914</v>
      </c>
      <c r="BA126" s="19">
        <f t="shared" si="157"/>
        <v>1689.4694818064115</v>
      </c>
      <c r="BB126" s="19">
        <f t="shared" si="158"/>
        <v>1708.15917247885</v>
      </c>
      <c r="BC126" s="19">
        <f t="shared" si="159"/>
        <v>1728.5910429748697</v>
      </c>
      <c r="BD126" s="19">
        <f t="shared" si="160"/>
        <v>1751.0933562514808</v>
      </c>
      <c r="BH126" s="19">
        <v>122</v>
      </c>
      <c r="BI126" s="19">
        <f t="shared" si="161"/>
        <v>38.882383121641304</v>
      </c>
      <c r="BJ126" s="19">
        <f t="shared" si="162"/>
        <v>39.135278311520167</v>
      </c>
      <c r="BK126" s="19">
        <f t="shared" si="163"/>
        <v>39.402273892555002</v>
      </c>
      <c r="BL126" s="19">
        <f t="shared" si="164"/>
        <v>39.694157756783852</v>
      </c>
      <c r="BM126" s="19">
        <f t="shared" si="165"/>
        <v>40.013666953143513</v>
      </c>
      <c r="BQ126" s="19">
        <v>122</v>
      </c>
      <c r="BR126" s="19">
        <f t="shared" si="166"/>
        <v>0.57764766243282617</v>
      </c>
      <c r="BS126" s="19">
        <f t="shared" si="167"/>
        <v>0.58270556623040326</v>
      </c>
      <c r="BT126" s="19">
        <f t="shared" si="168"/>
        <v>0.58804547785110006</v>
      </c>
      <c r="BU126" s="19">
        <f t="shared" si="169"/>
        <v>0.59388315513567702</v>
      </c>
      <c r="BV126" s="19">
        <f t="shared" si="170"/>
        <v>0.60027333906287017</v>
      </c>
      <c r="BY126" s="9">
        <v>34</v>
      </c>
      <c r="CN126" s="5">
        <v>123</v>
      </c>
      <c r="CO126" s="5">
        <f>求节点(J$5:J$13,$H$20:H$28,$CN126)</f>
        <v>488.76527168863868</v>
      </c>
      <c r="CP126" s="5">
        <f>求节点(K$5:K$13,$H$20:I$28,$CN126)</f>
        <v>498.30954245607074</v>
      </c>
      <c r="CQ126" s="5">
        <f>求节点(L$5:L$13,$H$20:J$28,$CN126)</f>
        <v>508.38982243962539</v>
      </c>
      <c r="CR126" s="5">
        <f>求节点(M$5:M$13,$H$20:K$28,$CN126)</f>
        <v>519.4371259111897</v>
      </c>
      <c r="CS126" s="5">
        <f>求节点(N$5:N$13,$H$20:L$28,$CN126)</f>
        <v>536.00771134054537</v>
      </c>
      <c r="CT126" s="5">
        <f>求节点(J$5:J$13,$I$20:I$28,$CN126)</f>
        <v>0</v>
      </c>
      <c r="CU126" s="5">
        <f>求节点(K$5:K$13,$I$20:J$28,$CN126)</f>
        <v>0</v>
      </c>
      <c r="CV126" s="5">
        <f>求节点(L$5:L$13,$I$20:K$28,$CN126)</f>
        <v>0</v>
      </c>
      <c r="CW126" s="5">
        <f>求节点(M$5:M$13,$I$20:L$28,$CN126)</f>
        <v>0</v>
      </c>
      <c r="CX126" s="5">
        <f>求节点(N$5:N$13,$I$20:M$28,$CN126)</f>
        <v>0</v>
      </c>
      <c r="CY126" s="5">
        <f t="shared" ref="CY126:CY163" si="173">求节点(J$5:J$13,$I$72:$I$80,$CN126)</f>
        <v>0.41874233973360991</v>
      </c>
      <c r="CZ126" s="5">
        <f t="shared" ref="CZ126:CZ163" si="174">求节点(K$5:K$13,$I$72:$I$80,$CN126)</f>
        <v>0.41810808463210591</v>
      </c>
      <c r="DA126" s="5">
        <f t="shared" ref="DA126:DA163" si="175">求节点(L$5:L$13,$I$72:$I$80,$CN126)</f>
        <v>0.41743820956674477</v>
      </c>
      <c r="DB126" s="5">
        <f t="shared" ref="DB126:DB163" si="176">求节点(M$5:M$13,$I$72:$I$80,$CN126)</f>
        <v>0.41670407190914477</v>
      </c>
      <c r="DC126" s="5">
        <f t="shared" ref="DC126:DC163" si="177">求节点(N$5:N$13,$I$72:$I$80,$CN126)</f>
        <v>0.41627199922730412</v>
      </c>
    </row>
    <row r="127" spans="2:107" x14ac:dyDescent="0.15">
      <c r="B127" s="5">
        <f t="shared" si="172"/>
        <v>20</v>
      </c>
      <c r="C127" s="19" t="s">
        <v>965</v>
      </c>
      <c r="D127" s="19">
        <v>440</v>
      </c>
      <c r="E127" s="19">
        <f t="shared" si="171"/>
        <v>440</v>
      </c>
      <c r="F127" s="19"/>
      <c r="G127" s="19"/>
      <c r="H127" s="19"/>
      <c r="I127" s="61"/>
      <c r="J127" s="33"/>
      <c r="K127" s="5" t="s">
        <v>966</v>
      </c>
      <c r="L127" s="5" t="s">
        <v>968</v>
      </c>
      <c r="M127" s="5" t="s">
        <v>969</v>
      </c>
      <c r="S127" s="19">
        <v>123</v>
      </c>
      <c r="T127" s="19">
        <f t="shared" si="141"/>
        <v>530.13640158588589</v>
      </c>
      <c r="U127" s="19">
        <f t="shared" si="142"/>
        <v>533.15038182823287</v>
      </c>
      <c r="V127" s="19">
        <f t="shared" si="143"/>
        <v>536.33362813882911</v>
      </c>
      <c r="W127" s="19">
        <f t="shared" si="144"/>
        <v>539.82225028774405</v>
      </c>
      <c r="X127" s="19">
        <f t="shared" si="145"/>
        <v>543.6940872324335</v>
      </c>
      <c r="Z127" s="19">
        <v>123</v>
      </c>
      <c r="AA127" s="19">
        <f t="shared" si="90"/>
        <v>530.13640158588589</v>
      </c>
      <c r="AB127" s="19">
        <f t="shared" si="91"/>
        <v>533.15038182823287</v>
      </c>
      <c r="AC127" s="19">
        <f t="shared" si="92"/>
        <v>536.33362813882911</v>
      </c>
      <c r="AD127" s="19">
        <f t="shared" si="93"/>
        <v>539.82225028774405</v>
      </c>
      <c r="AE127" s="19">
        <f t="shared" si="94"/>
        <v>543.6940872324335</v>
      </c>
      <c r="AI127" s="19">
        <v>123</v>
      </c>
      <c r="AJ127" s="19">
        <f t="shared" si="146"/>
        <v>1</v>
      </c>
      <c r="AK127" s="19">
        <f t="shared" si="147"/>
        <v>1.0056852919990604</v>
      </c>
      <c r="AL127" s="19">
        <f t="shared" si="148"/>
        <v>1.0116898717658407</v>
      </c>
      <c r="AM127" s="19">
        <f t="shared" si="149"/>
        <v>1.0182704841110386</v>
      </c>
      <c r="AN127" s="19">
        <f t="shared" si="150"/>
        <v>1.0255739572042031</v>
      </c>
      <c r="AP127" s="19">
        <v>123</v>
      </c>
      <c r="AQ127" s="19">
        <f t="shared" si="151"/>
        <v>1</v>
      </c>
      <c r="AR127" s="19">
        <f t="shared" si="152"/>
        <v>1.0056852919990604</v>
      </c>
      <c r="AS127" s="19">
        <f t="shared" si="153"/>
        <v>1.0116898717658407</v>
      </c>
      <c r="AT127" s="19">
        <f t="shared" si="154"/>
        <v>1.0182704841110386</v>
      </c>
      <c r="AU127" s="19">
        <f t="shared" si="155"/>
        <v>1.0255739572042031</v>
      </c>
      <c r="AY127" s="19">
        <v>123</v>
      </c>
      <c r="AZ127" s="19">
        <f t="shared" si="156"/>
        <v>1692.4623425843345</v>
      </c>
      <c r="BA127" s="19">
        <f t="shared" si="157"/>
        <v>1710.0438939980252</v>
      </c>
      <c r="BB127" s="19">
        <f t="shared" si="158"/>
        <v>1728.6128308098364</v>
      </c>
      <c r="BC127" s="19">
        <f t="shared" si="159"/>
        <v>1748.9631266785073</v>
      </c>
      <c r="BD127" s="19">
        <f t="shared" si="160"/>
        <v>1774.6272482162235</v>
      </c>
      <c r="BH127" s="19">
        <v>123</v>
      </c>
      <c r="BI127" s="19">
        <f t="shared" si="161"/>
        <v>39.178033465490493</v>
      </c>
      <c r="BJ127" s="19">
        <f t="shared" si="162"/>
        <v>39.429198485686072</v>
      </c>
      <c r="BK127" s="19">
        <f t="shared" si="163"/>
        <v>39.69446901156909</v>
      </c>
      <c r="BL127" s="19">
        <f t="shared" si="164"/>
        <v>39.985187523978674</v>
      </c>
      <c r="BM127" s="19">
        <f t="shared" si="165"/>
        <v>40.307840602702797</v>
      </c>
      <c r="BQ127" s="19">
        <v>123</v>
      </c>
      <c r="BR127" s="19">
        <f t="shared" si="166"/>
        <v>0.58356066930980988</v>
      </c>
      <c r="BS127" s="19">
        <f t="shared" si="167"/>
        <v>0.5885839697137214</v>
      </c>
      <c r="BT127" s="19">
        <f t="shared" si="168"/>
        <v>0.59388938023138182</v>
      </c>
      <c r="BU127" s="19">
        <f t="shared" si="169"/>
        <v>0.59970375047957347</v>
      </c>
      <c r="BV127" s="19">
        <f t="shared" si="170"/>
        <v>0.60615681205405592</v>
      </c>
      <c r="BY127" s="9">
        <v>35</v>
      </c>
      <c r="CN127" s="5">
        <v>124</v>
      </c>
      <c r="CO127" s="5">
        <f>求节点(J$5:J$13,$H$20:H$28,$CN127)</f>
        <v>499.99998475490776</v>
      </c>
      <c r="CP127" s="5">
        <f>求节点(K$5:K$13,$H$20:I$28,$CN127)</f>
        <v>509.47850907437532</v>
      </c>
      <c r="CQ127" s="5">
        <f>求节点(L$5:L$13,$H$20:J$28,$CN127)</f>
        <v>519.49323696216084</v>
      </c>
      <c r="CR127" s="5">
        <f>求节点(M$5:M$13,$H$20:K$28,$CN127)</f>
        <v>534.59213288216483</v>
      </c>
      <c r="CS127" s="5">
        <f>求节点(N$5:N$13,$H$20:L$28,$CN127)</f>
        <v>551.30474111762817</v>
      </c>
      <c r="CT127" s="5">
        <f>求节点(J$5:J$13,$I$20:I$28,$CN127)</f>
        <v>0</v>
      </c>
      <c r="CU127" s="5">
        <f>求节点(K$5:K$13,$I$20:J$28,$CN127)</f>
        <v>0</v>
      </c>
      <c r="CV127" s="5">
        <f>求节点(L$5:L$13,$I$20:K$28,$CN127)</f>
        <v>0</v>
      </c>
      <c r="CW127" s="5">
        <f>求节点(M$5:M$13,$I$20:L$28,$CN127)</f>
        <v>0</v>
      </c>
      <c r="CX127" s="5">
        <f>求节点(N$5:N$13,$I$20:M$28,$CN127)</f>
        <v>0</v>
      </c>
      <c r="CY127" s="5">
        <f t="shared" si="173"/>
        <v>0.41799574795621297</v>
      </c>
      <c r="CZ127" s="5">
        <f t="shared" si="174"/>
        <v>0.41736586197007075</v>
      </c>
      <c r="DA127" s="5">
        <f t="shared" si="175"/>
        <v>0.41670034310458798</v>
      </c>
      <c r="DB127" s="5">
        <f t="shared" si="176"/>
        <v>0.41630690007686971</v>
      </c>
      <c r="DC127" s="5">
        <f t="shared" si="177"/>
        <v>0.41589485352274091</v>
      </c>
    </row>
    <row r="128" spans="2:107" x14ac:dyDescent="0.15">
      <c r="C128" s="19" t="s">
        <v>945</v>
      </c>
      <c r="D128" s="19">
        <v>480</v>
      </c>
      <c r="E128" s="19">
        <f t="shared" si="171"/>
        <v>480</v>
      </c>
      <c r="F128" s="19"/>
      <c r="G128" s="19"/>
      <c r="H128" s="19"/>
      <c r="I128" s="61"/>
      <c r="J128" s="33"/>
      <c r="K128" s="5" t="s">
        <v>966</v>
      </c>
      <c r="L128" s="5" t="s">
        <v>968</v>
      </c>
      <c r="M128" s="5" t="s">
        <v>970</v>
      </c>
      <c r="S128" s="19">
        <v>124</v>
      </c>
      <c r="T128" s="19">
        <f t="shared" si="141"/>
        <v>533.68420571207616</v>
      </c>
      <c r="U128" s="19">
        <f t="shared" si="142"/>
        <v>536.67742391822378</v>
      </c>
      <c r="V128" s="19">
        <f t="shared" si="143"/>
        <v>539.83996956699809</v>
      </c>
      <c r="W128" s="19">
        <f t="shared" si="144"/>
        <v>543.36741528049959</v>
      </c>
      <c r="X128" s="19">
        <f t="shared" si="145"/>
        <v>547.22417102714496</v>
      </c>
      <c r="Z128" s="19">
        <v>124</v>
      </c>
      <c r="AA128" s="19">
        <f t="shared" si="90"/>
        <v>533.68420571207616</v>
      </c>
      <c r="AB128" s="19">
        <f t="shared" si="91"/>
        <v>536.67742391822378</v>
      </c>
      <c r="AC128" s="19">
        <f t="shared" si="92"/>
        <v>539.83996956699809</v>
      </c>
      <c r="AD128" s="19">
        <f t="shared" si="93"/>
        <v>543.36741528049959</v>
      </c>
      <c r="AE128" s="19">
        <f t="shared" si="94"/>
        <v>547.22417102714496</v>
      </c>
      <c r="AI128" s="19">
        <v>124</v>
      </c>
      <c r="AJ128" s="19">
        <f t="shared" si="146"/>
        <v>1</v>
      </c>
      <c r="AK128" s="19">
        <f t="shared" si="147"/>
        <v>1.005608594322468</v>
      </c>
      <c r="AL128" s="19">
        <f t="shared" si="148"/>
        <v>1.0115344688657377</v>
      </c>
      <c r="AM128" s="19">
        <f t="shared" si="149"/>
        <v>1.0181440812090428</v>
      </c>
      <c r="AN128" s="19">
        <f t="shared" si="150"/>
        <v>1.0253707439158761</v>
      </c>
      <c r="AP128" s="19">
        <v>124</v>
      </c>
      <c r="AQ128" s="19">
        <f t="shared" si="151"/>
        <v>1</v>
      </c>
      <c r="AR128" s="19">
        <f t="shared" si="152"/>
        <v>1.005608594322468</v>
      </c>
      <c r="AS128" s="19">
        <f t="shared" si="153"/>
        <v>1.0115344688657377</v>
      </c>
      <c r="AT128" s="19">
        <f t="shared" si="154"/>
        <v>1.0181440812090428</v>
      </c>
      <c r="AU128" s="19">
        <f t="shared" si="155"/>
        <v>1.0253707439158761</v>
      </c>
      <c r="AY128" s="19">
        <v>124</v>
      </c>
      <c r="AZ128" s="19">
        <f t="shared" si="156"/>
        <v>1713.1578666537775</v>
      </c>
      <c r="BA128" s="19">
        <f t="shared" si="157"/>
        <v>1730.6183061896388</v>
      </c>
      <c r="BB128" s="19">
        <f t="shared" si="158"/>
        <v>1749.0664891408223</v>
      </c>
      <c r="BC128" s="19">
        <f t="shared" si="159"/>
        <v>1772.4494352033305</v>
      </c>
      <c r="BD128" s="19">
        <f t="shared" si="160"/>
        <v>1798.1611401809664</v>
      </c>
      <c r="BH128" s="19">
        <v>124</v>
      </c>
      <c r="BI128" s="19">
        <f t="shared" si="161"/>
        <v>39.473683809339676</v>
      </c>
      <c r="BJ128" s="19">
        <f t="shared" si="162"/>
        <v>39.723118659851984</v>
      </c>
      <c r="BK128" s="19">
        <f t="shared" si="163"/>
        <v>39.986664130583179</v>
      </c>
      <c r="BL128" s="19">
        <f t="shared" si="164"/>
        <v>40.28061794004163</v>
      </c>
      <c r="BM128" s="19">
        <f t="shared" si="165"/>
        <v>40.60201425226208</v>
      </c>
      <c r="BQ128" s="19">
        <v>124</v>
      </c>
      <c r="BR128" s="19">
        <f t="shared" si="166"/>
        <v>0.58947367618679358</v>
      </c>
      <c r="BS128" s="19">
        <f t="shared" si="167"/>
        <v>0.59446237319703965</v>
      </c>
      <c r="BT128" s="19">
        <f t="shared" si="168"/>
        <v>0.59973328261166359</v>
      </c>
      <c r="BU128" s="19">
        <f t="shared" si="169"/>
        <v>0.60561235880083264</v>
      </c>
      <c r="BV128" s="19">
        <f t="shared" si="170"/>
        <v>0.61204028504524155</v>
      </c>
      <c r="BY128" s="9">
        <v>36</v>
      </c>
      <c r="CN128" s="5">
        <v>125</v>
      </c>
      <c r="CO128" s="5">
        <f>求节点(J$5:J$13,$H$20:H$28,$CN128)</f>
        <v>511.23469782117684</v>
      </c>
      <c r="CP128" s="5">
        <f>求节点(K$5:K$13,$H$20:I$28,$CN128)</f>
        <v>520.89345712421243</v>
      </c>
      <c r="CQ128" s="5">
        <f>求节点(L$5:L$13,$H$20:J$28,$CN128)</f>
        <v>534.71255535853084</v>
      </c>
      <c r="CR128" s="5">
        <f>求节点(M$5:M$13,$H$20:K$28,$CN128)</f>
        <v>549.96678599504651</v>
      </c>
      <c r="CS128" s="5">
        <f>求节点(N$5:N$13,$H$20:L$28,$CN128)</f>
        <v>566.60177089471097</v>
      </c>
      <c r="CT128" s="5">
        <f>求节点(J$5:J$13,$I$20:I$28,$CN128)</f>
        <v>0</v>
      </c>
      <c r="CU128" s="5">
        <f>求节点(K$5:K$13,$I$20:J$28,$CN128)</f>
        <v>0</v>
      </c>
      <c r="CV128" s="5">
        <f>求节点(L$5:L$13,$I$20:K$28,$CN128)</f>
        <v>0</v>
      </c>
      <c r="CW128" s="5">
        <f>求节点(M$5:M$13,$I$20:L$28,$CN128)</f>
        <v>0</v>
      </c>
      <c r="CX128" s="5">
        <f>求节点(N$5:N$13,$I$20:M$28,$CN128)</f>
        <v>0</v>
      </c>
      <c r="CY128" s="5">
        <f t="shared" si="173"/>
        <v>0.41724915617881603</v>
      </c>
      <c r="CZ128" s="5">
        <f t="shared" si="174"/>
        <v>0.41664463863105988</v>
      </c>
      <c r="DA128" s="5">
        <f t="shared" si="175"/>
        <v>0.41630393108090408</v>
      </c>
      <c r="DB128" s="5">
        <f t="shared" si="176"/>
        <v>0.41592784058197618</v>
      </c>
      <c r="DC128" s="5">
        <f t="shared" si="177"/>
        <v>0.41551770781817776</v>
      </c>
    </row>
    <row r="129" spans="3:107" x14ac:dyDescent="0.15">
      <c r="C129" s="19" t="s">
        <v>946</v>
      </c>
      <c r="D129" s="19">
        <v>500</v>
      </c>
      <c r="E129" s="19">
        <f t="shared" si="171"/>
        <v>500</v>
      </c>
      <c r="F129" s="19">
        <v>1400</v>
      </c>
      <c r="G129" s="19">
        <v>35</v>
      </c>
      <c r="H129" s="19">
        <v>330</v>
      </c>
      <c r="I129" s="61"/>
      <c r="J129" s="33">
        <v>0.5</v>
      </c>
      <c r="K129" s="5" t="s">
        <v>966</v>
      </c>
      <c r="L129" s="5" t="s">
        <v>968</v>
      </c>
      <c r="M129" s="5" t="s">
        <v>970</v>
      </c>
      <c r="S129" s="19">
        <v>125</v>
      </c>
      <c r="T129" s="19">
        <f t="shared" si="141"/>
        <v>537.23200983826632</v>
      </c>
      <c r="U129" s="19">
        <f t="shared" si="142"/>
        <v>540.20618241327975</v>
      </c>
      <c r="V129" s="19">
        <f t="shared" si="143"/>
        <v>543.3952050827379</v>
      </c>
      <c r="W129" s="19">
        <f t="shared" si="144"/>
        <v>546.91541215270308</v>
      </c>
      <c r="X129" s="19">
        <f t="shared" si="145"/>
        <v>550.75425482185642</v>
      </c>
      <c r="Z129" s="19">
        <v>125</v>
      </c>
      <c r="AA129" s="19">
        <f t="shared" si="90"/>
        <v>537.23200983826632</v>
      </c>
      <c r="AB129" s="19">
        <f t="shared" si="91"/>
        <v>540.20618241327975</v>
      </c>
      <c r="AC129" s="19">
        <f t="shared" si="92"/>
        <v>543.3952050827379</v>
      </c>
      <c r="AD129" s="19">
        <f t="shared" si="93"/>
        <v>546.91541215270308</v>
      </c>
      <c r="AE129" s="19">
        <f t="shared" si="94"/>
        <v>550.75425482185642</v>
      </c>
      <c r="AI129" s="19">
        <v>125</v>
      </c>
      <c r="AJ129" s="19">
        <f t="shared" si="146"/>
        <v>1</v>
      </c>
      <c r="AK129" s="19">
        <f t="shared" si="147"/>
        <v>1.0055361045517537</v>
      </c>
      <c r="AL129" s="19">
        <f t="shared" si="148"/>
        <v>1.011472129604353</v>
      </c>
      <c r="AM129" s="19">
        <f t="shared" si="149"/>
        <v>1.0180246190418771</v>
      </c>
      <c r="AN129" s="19">
        <f t="shared" si="150"/>
        <v>1.0251702146111155</v>
      </c>
      <c r="AP129" s="19">
        <v>125</v>
      </c>
      <c r="AQ129" s="19">
        <f t="shared" si="151"/>
        <v>1</v>
      </c>
      <c r="AR129" s="19">
        <f t="shared" si="152"/>
        <v>1.0055361045517537</v>
      </c>
      <c r="AS129" s="19">
        <f t="shared" si="153"/>
        <v>1.011472129604353</v>
      </c>
      <c r="AT129" s="19">
        <f t="shared" si="154"/>
        <v>1.0180246190418771</v>
      </c>
      <c r="AU129" s="19">
        <f t="shared" si="155"/>
        <v>1.0251702146111155</v>
      </c>
      <c r="AY129" s="19">
        <v>125</v>
      </c>
      <c r="AZ129" s="19">
        <f t="shared" si="156"/>
        <v>1733.8533907232204</v>
      </c>
      <c r="BA129" s="19">
        <f t="shared" si="157"/>
        <v>1751.3745494218654</v>
      </c>
      <c r="BB129" s="19">
        <f t="shared" si="158"/>
        <v>1772.6347005515859</v>
      </c>
      <c r="BC129" s="19">
        <f t="shared" si="159"/>
        <v>1796.1027476846868</v>
      </c>
      <c r="BD129" s="19">
        <f t="shared" si="160"/>
        <v>1821.6950321457091</v>
      </c>
      <c r="BH129" s="19">
        <v>125</v>
      </c>
      <c r="BI129" s="19">
        <f t="shared" si="161"/>
        <v>39.769334153188865</v>
      </c>
      <c r="BJ129" s="19">
        <f t="shared" si="162"/>
        <v>40.017181867773317</v>
      </c>
      <c r="BK129" s="19">
        <f t="shared" si="163"/>
        <v>40.282933756894828</v>
      </c>
      <c r="BL129" s="19">
        <f t="shared" si="164"/>
        <v>40.576284346058586</v>
      </c>
      <c r="BM129" s="19">
        <f t="shared" si="165"/>
        <v>40.896187901821364</v>
      </c>
      <c r="BQ129" s="19">
        <v>125</v>
      </c>
      <c r="BR129" s="19">
        <f t="shared" si="166"/>
        <v>0.59538668306377729</v>
      </c>
      <c r="BS129" s="19">
        <f t="shared" si="167"/>
        <v>0.60034363735546625</v>
      </c>
      <c r="BT129" s="19">
        <f t="shared" si="168"/>
        <v>0.60565867513789651</v>
      </c>
      <c r="BU129" s="19">
        <f t="shared" si="169"/>
        <v>0.61152568692117171</v>
      </c>
      <c r="BV129" s="19">
        <f t="shared" si="170"/>
        <v>0.6179237580364273</v>
      </c>
      <c r="BY129" s="9">
        <v>37</v>
      </c>
      <c r="CN129" s="5">
        <v>126</v>
      </c>
      <c r="CO129" s="5">
        <f>求节点(J$5:J$13,$H$20:H$28,$CN129)</f>
        <v>523.38983044354688</v>
      </c>
      <c r="CP129" s="5">
        <f>求节点(K$5:K$13,$H$20:I$28,$CN129)</f>
        <v>536.30560758489128</v>
      </c>
      <c r="CQ129" s="5">
        <f>求节点(L$5:L$13,$H$20:J$28,$CN129)</f>
        <v>550.12870838266724</v>
      </c>
      <c r="CR129" s="5">
        <f>求节点(M$5:M$13,$H$20:K$28,$CN129)</f>
        <v>565.34143910792807</v>
      </c>
      <c r="CS129" s="5">
        <f>求节点(N$5:N$13,$H$20:L$28,$CN129)</f>
        <v>581.89880067179377</v>
      </c>
      <c r="CT129" s="5">
        <f>求节点(J$5:J$13,$I$20:I$28,$CN129)</f>
        <v>0</v>
      </c>
      <c r="CU129" s="5">
        <f>求节点(K$5:K$13,$I$20:J$28,$CN129)</f>
        <v>0</v>
      </c>
      <c r="CV129" s="5">
        <f>求节点(L$5:L$13,$I$20:K$28,$CN129)</f>
        <v>0</v>
      </c>
      <c r="CW129" s="5">
        <f>求节点(M$5:M$13,$I$20:L$28,$CN129)</f>
        <v>0</v>
      </c>
      <c r="CX129" s="5">
        <f>求节点(N$5:N$13,$I$20:M$28,$CN129)</f>
        <v>0</v>
      </c>
      <c r="CY129" s="5">
        <f t="shared" si="173"/>
        <v>0.41658309096539581</v>
      </c>
      <c r="CZ129" s="5">
        <f t="shared" si="174"/>
        <v>0.41626465464534296</v>
      </c>
      <c r="DA129" s="5">
        <f t="shared" si="175"/>
        <v>0.41592384841265617</v>
      </c>
      <c r="DB129" s="5">
        <f t="shared" si="176"/>
        <v>0.41554878108708265</v>
      </c>
      <c r="DC129" s="5">
        <f t="shared" si="177"/>
        <v>0.41514056211361455</v>
      </c>
    </row>
    <row r="130" spans="3:107" x14ac:dyDescent="0.15">
      <c r="S130" s="19">
        <v>126</v>
      </c>
      <c r="T130" s="19">
        <f t="shared" si="141"/>
        <v>540.7822685638954</v>
      </c>
      <c r="U130" s="19">
        <f t="shared" si="142"/>
        <v>543.76283251959023</v>
      </c>
      <c r="V130" s="19">
        <f t="shared" si="143"/>
        <v>546.95277885753853</v>
      </c>
      <c r="W130" s="19">
        <f t="shared" si="144"/>
        <v>550.46340902490647</v>
      </c>
      <c r="X130" s="19">
        <f t="shared" si="145"/>
        <v>554.28433861656777</v>
      </c>
      <c r="Z130" s="19">
        <v>126</v>
      </c>
      <c r="AA130" s="19">
        <f t="shared" si="90"/>
        <v>540.7822685638954</v>
      </c>
      <c r="AB130" s="19">
        <f t="shared" si="91"/>
        <v>543.76283251959023</v>
      </c>
      <c r="AC130" s="19">
        <f t="shared" si="92"/>
        <v>546.95277885753853</v>
      </c>
      <c r="AD130" s="19">
        <f t="shared" si="93"/>
        <v>550.46340902490647</v>
      </c>
      <c r="AE130" s="19">
        <f t="shared" si="94"/>
        <v>554.28433861656777</v>
      </c>
      <c r="AI130" s="19">
        <v>126</v>
      </c>
      <c r="AJ130" s="19">
        <f t="shared" si="146"/>
        <v>1</v>
      </c>
      <c r="AK130" s="19">
        <f t="shared" si="147"/>
        <v>1.0055115785575035</v>
      </c>
      <c r="AL130" s="19">
        <f t="shared" si="148"/>
        <v>1.0114103413745972</v>
      </c>
      <c r="AM130" s="19">
        <f t="shared" si="149"/>
        <v>1.0179021040884353</v>
      </c>
      <c r="AN130" s="19">
        <f t="shared" si="150"/>
        <v>1.0249676641368597</v>
      </c>
      <c r="AP130" s="19">
        <v>126</v>
      </c>
      <c r="AQ130" s="19">
        <f t="shared" si="151"/>
        <v>1</v>
      </c>
      <c r="AR130" s="19">
        <f t="shared" si="152"/>
        <v>1.0055115785575035</v>
      </c>
      <c r="AS130" s="19">
        <f t="shared" si="153"/>
        <v>1.0114103413745972</v>
      </c>
      <c r="AT130" s="19">
        <f t="shared" si="154"/>
        <v>1.0179021040884353</v>
      </c>
      <c r="AU130" s="19">
        <f t="shared" si="155"/>
        <v>1.0249676641368597</v>
      </c>
      <c r="AY130" s="19">
        <v>126</v>
      </c>
      <c r="AZ130" s="19">
        <f t="shared" si="156"/>
        <v>1755.215123759303</v>
      </c>
      <c r="BA130" s="19">
        <f t="shared" si="157"/>
        <v>1775.0855501306019</v>
      </c>
      <c r="BB130" s="19">
        <f t="shared" si="158"/>
        <v>1796.3518590502572</v>
      </c>
      <c r="BC130" s="19">
        <f t="shared" si="159"/>
        <v>1819.7560601660432</v>
      </c>
      <c r="BD130" s="19">
        <f t="shared" si="160"/>
        <v>1845.228924110452</v>
      </c>
      <c r="BH130" s="19">
        <v>126</v>
      </c>
      <c r="BI130" s="19">
        <f t="shared" si="161"/>
        <v>40.065189046991286</v>
      </c>
      <c r="BJ130" s="19">
        <f t="shared" si="162"/>
        <v>40.313569376632522</v>
      </c>
      <c r="BK130" s="19">
        <f t="shared" si="163"/>
        <v>40.579398238128213</v>
      </c>
      <c r="BL130" s="19">
        <f t="shared" si="164"/>
        <v>40.871950752075541</v>
      </c>
      <c r="BM130" s="19">
        <f t="shared" si="165"/>
        <v>41.190361551380647</v>
      </c>
      <c r="BQ130" s="19">
        <v>126</v>
      </c>
      <c r="BR130" s="19">
        <f t="shared" si="166"/>
        <v>0.60130378093982573</v>
      </c>
      <c r="BS130" s="19">
        <f t="shared" si="167"/>
        <v>0.60627138753265042</v>
      </c>
      <c r="BT130" s="19">
        <f t="shared" si="168"/>
        <v>0.61158796476256427</v>
      </c>
      <c r="BU130" s="19">
        <f t="shared" si="169"/>
        <v>0.61743901504151077</v>
      </c>
      <c r="BV130" s="19">
        <f t="shared" si="170"/>
        <v>0.62380723102761293</v>
      </c>
      <c r="BY130" s="9">
        <v>38</v>
      </c>
      <c r="CN130" s="5">
        <v>127</v>
      </c>
      <c r="CO130" s="5">
        <f>求节点(J$5:J$13,$H$20:H$28,$CN130)</f>
        <v>538.81204007668873</v>
      </c>
      <c r="CP130" s="5">
        <f>求节点(K$5:K$13,$H$20:I$28,$CN130)</f>
        <v>551.71775804557001</v>
      </c>
      <c r="CQ130" s="5">
        <f>求节点(L$5:L$13,$H$20:J$28,$CN130)</f>
        <v>565.54486140680353</v>
      </c>
      <c r="CR130" s="5">
        <f>求节点(M$5:M$13,$H$20:K$28,$CN130)</f>
        <v>580.71609222080974</v>
      </c>
      <c r="CS130" s="5">
        <f>求节点(N$5:N$13,$H$20:L$28,$CN130)</f>
        <v>597.19583044887656</v>
      </c>
      <c r="CT130" s="5">
        <f>求节点(J$5:J$13,$I$20:I$28,$CN130)</f>
        <v>0</v>
      </c>
      <c r="CU130" s="5">
        <f>求节点(K$5:K$13,$I$20:J$28,$CN130)</f>
        <v>0</v>
      </c>
      <c r="CV130" s="5">
        <f>求节点(L$5:L$13,$I$20:K$28,$CN130)</f>
        <v>0</v>
      </c>
      <c r="CW130" s="5">
        <f>求节点(M$5:M$13,$I$20:L$28,$CN130)</f>
        <v>0</v>
      </c>
      <c r="CX130" s="5">
        <f>求节点(N$5:N$13,$I$20:M$28,$CN130)</f>
        <v>0</v>
      </c>
      <c r="CY130" s="5">
        <f t="shared" si="173"/>
        <v>0.41620285897246823</v>
      </c>
      <c r="CZ130" s="5">
        <f t="shared" si="174"/>
        <v>0.41588467065962598</v>
      </c>
      <c r="DA130" s="5">
        <f t="shared" si="175"/>
        <v>0.41554376574440821</v>
      </c>
      <c r="DB130" s="5">
        <f t="shared" si="176"/>
        <v>0.41516972159218912</v>
      </c>
      <c r="DC130" s="5">
        <f t="shared" si="177"/>
        <v>0.4147634164090514</v>
      </c>
    </row>
    <row r="131" spans="3:107" x14ac:dyDescent="0.15">
      <c r="S131" s="19">
        <v>127</v>
      </c>
      <c r="T131" s="19">
        <f t="shared" si="141"/>
        <v>544.34124001769737</v>
      </c>
      <c r="U131" s="19">
        <f t="shared" si="142"/>
        <v>547.31948262590083</v>
      </c>
      <c r="V131" s="19">
        <f t="shared" si="143"/>
        <v>550.51035263233928</v>
      </c>
      <c r="W131" s="19">
        <f t="shared" si="144"/>
        <v>554.01140589710997</v>
      </c>
      <c r="X131" s="19">
        <f t="shared" si="145"/>
        <v>557.81442241127922</v>
      </c>
      <c r="Z131" s="19">
        <v>127</v>
      </c>
      <c r="AA131" s="19">
        <f t="shared" si="90"/>
        <v>544.34124001769737</v>
      </c>
      <c r="AB131" s="19">
        <f t="shared" si="91"/>
        <v>547.31948262590083</v>
      </c>
      <c r="AC131" s="19">
        <f t="shared" si="92"/>
        <v>550.51035263233928</v>
      </c>
      <c r="AD131" s="19">
        <f t="shared" si="93"/>
        <v>554.01140589710997</v>
      </c>
      <c r="AE131" s="19">
        <f t="shared" si="94"/>
        <v>557.81442241127922</v>
      </c>
      <c r="AI131" s="19">
        <v>127</v>
      </c>
      <c r="AJ131" s="19">
        <f t="shared" si="146"/>
        <v>1</v>
      </c>
      <c r="AK131" s="19">
        <f t="shared" si="147"/>
        <v>1.0054712786562094</v>
      </c>
      <c r="AL131" s="19">
        <f t="shared" si="148"/>
        <v>1.0113331714761156</v>
      </c>
      <c r="AM131" s="19">
        <f t="shared" si="149"/>
        <v>1.0177648966650004</v>
      </c>
      <c r="AN131" s="19">
        <f t="shared" si="150"/>
        <v>1.0247513533847699</v>
      </c>
      <c r="AP131" s="19">
        <v>127</v>
      </c>
      <c r="AQ131" s="19">
        <f t="shared" si="151"/>
        <v>1</v>
      </c>
      <c r="AR131" s="19">
        <f t="shared" si="152"/>
        <v>1.0054712786562094</v>
      </c>
      <c r="AS131" s="19">
        <f t="shared" si="153"/>
        <v>1.0113331714761156</v>
      </c>
      <c r="AT131" s="19">
        <f t="shared" si="154"/>
        <v>1.0177648966650004</v>
      </c>
      <c r="AU131" s="19">
        <f t="shared" si="155"/>
        <v>1.0247513533847699</v>
      </c>
      <c r="AY131" s="19">
        <v>127</v>
      </c>
      <c r="AZ131" s="19">
        <f t="shared" si="156"/>
        <v>1778.9416001179827</v>
      </c>
      <c r="BA131" s="19">
        <f t="shared" si="157"/>
        <v>1798.7965508393386</v>
      </c>
      <c r="BB131" s="19">
        <f t="shared" si="158"/>
        <v>1820.0690175489285</v>
      </c>
      <c r="BC131" s="19">
        <f t="shared" si="159"/>
        <v>1843.4093726473996</v>
      </c>
      <c r="BD131" s="19">
        <f t="shared" si="160"/>
        <v>1868.7628160751947</v>
      </c>
      <c r="BH131" s="19">
        <v>127</v>
      </c>
      <c r="BI131" s="19">
        <f t="shared" si="161"/>
        <v>40.361770001474781</v>
      </c>
      <c r="BJ131" s="19">
        <f t="shared" si="162"/>
        <v>40.609956885491734</v>
      </c>
      <c r="BK131" s="19">
        <f t="shared" si="163"/>
        <v>40.875862719361606</v>
      </c>
      <c r="BL131" s="19">
        <f t="shared" si="164"/>
        <v>41.167617158092497</v>
      </c>
      <c r="BM131" s="19">
        <f t="shared" si="165"/>
        <v>41.484535200939931</v>
      </c>
      <c r="BQ131" s="19">
        <v>127</v>
      </c>
      <c r="BR131" s="19">
        <f t="shared" si="166"/>
        <v>0.60723540002949561</v>
      </c>
      <c r="BS131" s="19">
        <f t="shared" si="167"/>
        <v>0.61219913770983458</v>
      </c>
      <c r="BT131" s="19">
        <f t="shared" si="168"/>
        <v>0.61751725438723215</v>
      </c>
      <c r="BU131" s="19">
        <f t="shared" si="169"/>
        <v>0.62335234316184984</v>
      </c>
      <c r="BV131" s="19">
        <f t="shared" si="170"/>
        <v>0.62969070401879867</v>
      </c>
      <c r="BY131" s="9">
        <v>39</v>
      </c>
      <c r="CN131" s="5">
        <v>128</v>
      </c>
      <c r="CO131" s="5">
        <f>求节点(J$5:J$13,$H$20:H$28,$CN131)</f>
        <v>554.23424970983046</v>
      </c>
      <c r="CP131" s="5">
        <f>求节点(K$5:K$13,$H$20:I$28,$CN131)</f>
        <v>567.12990850624885</v>
      </c>
      <c r="CQ131" s="5">
        <f>求节点(L$5:L$13,$H$20:J$28,$CN131)</f>
        <v>580.96101443093994</v>
      </c>
      <c r="CR131" s="5">
        <f>求节点(M$5:M$13,$H$20:K$28,$CN131)</f>
        <v>596.0907453336913</v>
      </c>
      <c r="CS131" s="5">
        <f>求节点(N$5:N$13,$H$20:L$28,$CN131)</f>
        <v>612.49286022595936</v>
      </c>
      <c r="CT131" s="5">
        <f>求节点(J$5:J$13,$I$20:I$28,$CN131)</f>
        <v>0</v>
      </c>
      <c r="CU131" s="5">
        <f>求节点(K$5:K$13,$I$20:J$28,$CN131)</f>
        <v>0</v>
      </c>
      <c r="CV131" s="5">
        <f>求节点(L$5:L$13,$I$20:K$28,$CN131)</f>
        <v>0</v>
      </c>
      <c r="CW131" s="5">
        <f>求节点(M$5:M$13,$I$20:L$28,$CN131)</f>
        <v>0</v>
      </c>
      <c r="CX131" s="5">
        <f>求节点(N$5:N$13,$I$20:M$28,$CN131)</f>
        <v>0</v>
      </c>
      <c r="CY131" s="5">
        <f t="shared" si="173"/>
        <v>0.4158226269795407</v>
      </c>
      <c r="CZ131" s="5">
        <f t="shared" si="174"/>
        <v>0.41550468667390905</v>
      </c>
      <c r="DA131" s="5">
        <f t="shared" si="175"/>
        <v>0.41516368307616025</v>
      </c>
      <c r="DB131" s="5">
        <f t="shared" si="176"/>
        <v>0.41479066209729559</v>
      </c>
      <c r="DC131" s="5">
        <f t="shared" si="177"/>
        <v>0.41438627070448819</v>
      </c>
    </row>
    <row r="132" spans="3:107" x14ac:dyDescent="0.15">
      <c r="S132" s="19">
        <v>128</v>
      </c>
      <c r="T132" s="19">
        <f t="shared" si="141"/>
        <v>547.90021147149935</v>
      </c>
      <c r="U132" s="19">
        <f t="shared" si="142"/>
        <v>550.87613273221132</v>
      </c>
      <c r="V132" s="19">
        <f t="shared" si="143"/>
        <v>554.06792640714002</v>
      </c>
      <c r="W132" s="19">
        <f t="shared" si="144"/>
        <v>557.55940276931335</v>
      </c>
      <c r="X132" s="19">
        <f t="shared" si="145"/>
        <v>561.34450620599057</v>
      </c>
      <c r="Z132" s="19">
        <v>128</v>
      </c>
      <c r="AA132" s="19">
        <f t="shared" si="90"/>
        <v>547.90021147149935</v>
      </c>
      <c r="AB132" s="19">
        <f t="shared" si="91"/>
        <v>550.87613273221132</v>
      </c>
      <c r="AC132" s="19">
        <f t="shared" si="92"/>
        <v>554.06792640714002</v>
      </c>
      <c r="AD132" s="19">
        <f t="shared" si="93"/>
        <v>557.55940276931335</v>
      </c>
      <c r="AE132" s="19">
        <f t="shared" si="94"/>
        <v>561.34450620599057</v>
      </c>
      <c r="AI132" s="19">
        <v>128</v>
      </c>
      <c r="AJ132" s="19">
        <f t="shared" si="146"/>
        <v>1</v>
      </c>
      <c r="AK132" s="19">
        <f t="shared" si="147"/>
        <v>1.0054315023035298</v>
      </c>
      <c r="AL132" s="19">
        <f t="shared" si="148"/>
        <v>1.0112570041159064</v>
      </c>
      <c r="AM132" s="19">
        <f t="shared" si="149"/>
        <v>1.0176294717460908</v>
      </c>
      <c r="AN132" s="19">
        <f t="shared" si="150"/>
        <v>1.0245378527932738</v>
      </c>
      <c r="AP132" s="19">
        <v>128</v>
      </c>
      <c r="AQ132" s="19">
        <f t="shared" si="151"/>
        <v>1</v>
      </c>
      <c r="AR132" s="19">
        <f t="shared" si="152"/>
        <v>1.0054315023035298</v>
      </c>
      <c r="AS132" s="19">
        <f t="shared" si="153"/>
        <v>1.0112570041159064</v>
      </c>
      <c r="AT132" s="19">
        <f t="shared" si="154"/>
        <v>1.0176294717460908</v>
      </c>
      <c r="AU132" s="19">
        <f t="shared" si="155"/>
        <v>1.0245378527932738</v>
      </c>
      <c r="AY132" s="19">
        <v>128</v>
      </c>
      <c r="AZ132" s="19">
        <f t="shared" si="156"/>
        <v>1802.6680764766622</v>
      </c>
      <c r="BA132" s="19">
        <f t="shared" si="157"/>
        <v>1822.5075515480751</v>
      </c>
      <c r="BB132" s="19">
        <f t="shared" si="158"/>
        <v>1843.7861760475998</v>
      </c>
      <c r="BC132" s="19">
        <f t="shared" si="159"/>
        <v>1867.0626851287559</v>
      </c>
      <c r="BD132" s="19">
        <f t="shared" si="160"/>
        <v>1892.2967080399376</v>
      </c>
      <c r="BH132" s="19">
        <v>128</v>
      </c>
      <c r="BI132" s="19">
        <f t="shared" si="161"/>
        <v>40.658350955958277</v>
      </c>
      <c r="BJ132" s="19">
        <f t="shared" si="162"/>
        <v>40.906344394350938</v>
      </c>
      <c r="BK132" s="19">
        <f t="shared" si="163"/>
        <v>41.172327200594999</v>
      </c>
      <c r="BL132" s="19">
        <f t="shared" si="164"/>
        <v>41.463283564109446</v>
      </c>
      <c r="BM132" s="19">
        <f t="shared" si="165"/>
        <v>41.778708850499221</v>
      </c>
      <c r="BQ132" s="19">
        <v>128</v>
      </c>
      <c r="BR132" s="19">
        <f t="shared" si="166"/>
        <v>0.6131670191191656</v>
      </c>
      <c r="BS132" s="19">
        <f t="shared" si="167"/>
        <v>0.61812688788701875</v>
      </c>
      <c r="BT132" s="19">
        <f t="shared" si="168"/>
        <v>0.62344654401189992</v>
      </c>
      <c r="BU132" s="19">
        <f t="shared" si="169"/>
        <v>0.62926567128218891</v>
      </c>
      <c r="BV132" s="19">
        <f t="shared" si="170"/>
        <v>0.63557417700998431</v>
      </c>
      <c r="BY132" s="9">
        <v>40</v>
      </c>
      <c r="CN132" s="5">
        <v>129</v>
      </c>
      <c r="CO132" s="5">
        <f>求节点(J$5:J$13,$H$20:H$28,$CN132)</f>
        <v>569.65645934297231</v>
      </c>
      <c r="CP132" s="5">
        <f>求节点(K$5:K$13,$H$20:I$28,$CN132)</f>
        <v>582.5420589669277</v>
      </c>
      <c r="CQ132" s="5">
        <f>求节点(L$5:L$13,$H$20:J$28,$CN132)</f>
        <v>596.37716745507623</v>
      </c>
      <c r="CR132" s="5">
        <f>求节点(M$5:M$13,$H$20:K$28,$CN132)</f>
        <v>611.46539844657298</v>
      </c>
      <c r="CS132" s="5">
        <f>求节点(N$5:N$13,$H$20:L$28,$CN132)</f>
        <v>627.78989000304216</v>
      </c>
      <c r="CT132" s="5">
        <f>求节点(J$5:J$13,$I$20:I$28,$CN132)</f>
        <v>0</v>
      </c>
      <c r="CU132" s="5">
        <f>求节点(K$5:K$13,$I$20:J$28,$CN132)</f>
        <v>0</v>
      </c>
      <c r="CV132" s="5">
        <f>求节点(L$5:L$13,$I$20:K$28,$CN132)</f>
        <v>0</v>
      </c>
      <c r="CW132" s="5">
        <f>求节点(M$5:M$13,$I$20:L$28,$CN132)</f>
        <v>0</v>
      </c>
      <c r="CX132" s="5">
        <f>求节点(N$5:N$13,$I$20:M$28,$CN132)</f>
        <v>0</v>
      </c>
      <c r="CY132" s="5">
        <f t="shared" si="173"/>
        <v>0.41544239498661312</v>
      </c>
      <c r="CZ132" s="5">
        <f t="shared" si="174"/>
        <v>0.41512470268819213</v>
      </c>
      <c r="DA132" s="5">
        <f t="shared" si="175"/>
        <v>0.41478360040791235</v>
      </c>
      <c r="DB132" s="5">
        <f t="shared" si="176"/>
        <v>0.41441160260240206</v>
      </c>
      <c r="DC132" s="5">
        <f t="shared" si="177"/>
        <v>0.41400912499992498</v>
      </c>
    </row>
    <row r="133" spans="3:107" x14ac:dyDescent="0.15">
      <c r="S133" s="19">
        <v>129</v>
      </c>
      <c r="T133" s="19">
        <f t="shared" si="141"/>
        <v>551.45918292530132</v>
      </c>
      <c r="U133" s="19">
        <f t="shared" si="142"/>
        <v>554.4327828385218</v>
      </c>
      <c r="V133" s="19">
        <f t="shared" si="143"/>
        <v>557.62550018194065</v>
      </c>
      <c r="W133" s="19">
        <f t="shared" si="144"/>
        <v>561.10739964151685</v>
      </c>
      <c r="X133" s="19">
        <f t="shared" si="145"/>
        <v>564.87459000070203</v>
      </c>
      <c r="Z133" s="19">
        <v>129</v>
      </c>
      <c r="AA133" s="19">
        <f t="shared" si="90"/>
        <v>551.45918292530132</v>
      </c>
      <c r="AB133" s="19">
        <f t="shared" si="91"/>
        <v>554.4327828385218</v>
      </c>
      <c r="AC133" s="19">
        <f t="shared" si="92"/>
        <v>557.62550018194065</v>
      </c>
      <c r="AD133" s="19">
        <f t="shared" si="93"/>
        <v>561.10739964151685</v>
      </c>
      <c r="AE133" s="19">
        <f t="shared" si="94"/>
        <v>564.87459000070203</v>
      </c>
      <c r="AI133" s="19">
        <v>129</v>
      </c>
      <c r="AJ133" s="19">
        <f t="shared" si="146"/>
        <v>1</v>
      </c>
      <c r="AK133" s="19">
        <f t="shared" si="147"/>
        <v>1.0053922393629326</v>
      </c>
      <c r="AL133" s="19">
        <f t="shared" si="148"/>
        <v>1.0111818198836207</v>
      </c>
      <c r="AM133" s="19">
        <f t="shared" si="149"/>
        <v>1.0174957948202712</v>
      </c>
      <c r="AN133" s="19">
        <f t="shared" si="150"/>
        <v>1.0243271079542762</v>
      </c>
      <c r="AP133" s="19">
        <v>129</v>
      </c>
      <c r="AQ133" s="19">
        <f t="shared" si="151"/>
        <v>1</v>
      </c>
      <c r="AR133" s="19">
        <f t="shared" si="152"/>
        <v>1.0053922393629326</v>
      </c>
      <c r="AS133" s="19">
        <f t="shared" si="153"/>
        <v>1.0111818198836207</v>
      </c>
      <c r="AT133" s="19">
        <f t="shared" si="154"/>
        <v>1.0174957948202712</v>
      </c>
      <c r="AU133" s="19">
        <f t="shared" si="155"/>
        <v>1.0243271079542762</v>
      </c>
      <c r="AY133" s="19">
        <v>129</v>
      </c>
      <c r="AZ133" s="19">
        <f t="shared" si="156"/>
        <v>1826.394552835342</v>
      </c>
      <c r="BA133" s="19">
        <f t="shared" si="157"/>
        <v>1846.2185522568118</v>
      </c>
      <c r="BB133" s="19">
        <f t="shared" si="158"/>
        <v>1867.5033345462712</v>
      </c>
      <c r="BC133" s="19">
        <f t="shared" si="159"/>
        <v>1890.7159976101123</v>
      </c>
      <c r="BD133" s="19">
        <f t="shared" si="160"/>
        <v>1915.8306000046803</v>
      </c>
      <c r="BH133" s="19">
        <v>129</v>
      </c>
      <c r="BI133" s="19">
        <f t="shared" si="161"/>
        <v>40.954931910441772</v>
      </c>
      <c r="BJ133" s="19">
        <f t="shared" si="162"/>
        <v>41.20273190321015</v>
      </c>
      <c r="BK133" s="19">
        <f t="shared" si="163"/>
        <v>41.468791681828392</v>
      </c>
      <c r="BL133" s="19">
        <f t="shared" si="164"/>
        <v>41.758949970126402</v>
      </c>
      <c r="BM133" s="19">
        <f t="shared" si="165"/>
        <v>42.072882500058505</v>
      </c>
      <c r="BQ133" s="19">
        <v>129</v>
      </c>
      <c r="BR133" s="19">
        <f t="shared" si="166"/>
        <v>0.61909863820883548</v>
      </c>
      <c r="BS133" s="19">
        <f t="shared" si="167"/>
        <v>0.62405463806420292</v>
      </c>
      <c r="BT133" s="19">
        <f t="shared" si="168"/>
        <v>0.62937583363656779</v>
      </c>
      <c r="BU133" s="19">
        <f t="shared" si="169"/>
        <v>0.63517899940252798</v>
      </c>
      <c r="BV133" s="19">
        <f t="shared" si="170"/>
        <v>0.64145765000117005</v>
      </c>
      <c r="BY133" s="9">
        <v>41</v>
      </c>
      <c r="CN133" s="5">
        <v>130</v>
      </c>
      <c r="CO133" s="5">
        <f>求节点(J$5:J$13,$H$20:H$28,$CN133)</f>
        <v>585.07866897611405</v>
      </c>
      <c r="CP133" s="5">
        <f>求节点(K$5:K$13,$H$20:I$28,$CN133)</f>
        <v>597.95420942760654</v>
      </c>
      <c r="CQ133" s="5">
        <f>求节点(L$5:L$13,$H$20:J$28,$CN133)</f>
        <v>611.79332047921253</v>
      </c>
      <c r="CR133" s="5">
        <f>求节点(M$5:M$13,$H$20:K$28,$CN133)</f>
        <v>626.84005155945454</v>
      </c>
      <c r="CS133" s="5">
        <f>求节点(N$5:N$13,$H$20:L$28,$CN133)</f>
        <v>643.08691978012496</v>
      </c>
      <c r="CT133" s="5">
        <f>求节点(J$5:J$13,$I$20:I$28,$CN133)</f>
        <v>0</v>
      </c>
      <c r="CU133" s="5">
        <f>求节点(K$5:K$13,$I$20:J$28,$CN133)</f>
        <v>0</v>
      </c>
      <c r="CV133" s="5">
        <f>求节点(L$5:L$13,$I$20:K$28,$CN133)</f>
        <v>0</v>
      </c>
      <c r="CW133" s="5">
        <f>求节点(M$5:M$13,$I$20:L$28,$CN133)</f>
        <v>0</v>
      </c>
      <c r="CX133" s="5">
        <f>求节点(N$5:N$13,$I$20:M$28,$CN133)</f>
        <v>0</v>
      </c>
      <c r="CY133" s="5">
        <f t="shared" si="173"/>
        <v>0.41506216299368554</v>
      </c>
      <c r="CZ133" s="5">
        <f t="shared" si="174"/>
        <v>0.4147447187024752</v>
      </c>
      <c r="DA133" s="5">
        <f t="shared" si="175"/>
        <v>0.41440351773966438</v>
      </c>
      <c r="DB133" s="5">
        <f t="shared" si="176"/>
        <v>0.41403254310750853</v>
      </c>
      <c r="DC133" s="5">
        <f t="shared" si="177"/>
        <v>0.41363197929536183</v>
      </c>
    </row>
    <row r="134" spans="3:107" x14ac:dyDescent="0.15">
      <c r="S134" s="19">
        <v>130</v>
      </c>
      <c r="T134" s="19">
        <f t="shared" si="141"/>
        <v>555.01815437910329</v>
      </c>
      <c r="U134" s="19">
        <f t="shared" si="142"/>
        <v>557.98943294483229</v>
      </c>
      <c r="V134" s="19">
        <f t="shared" si="143"/>
        <v>561.1830739567414</v>
      </c>
      <c r="W134" s="19">
        <f t="shared" si="144"/>
        <v>564.65539651372023</v>
      </c>
      <c r="X134" s="19">
        <f t="shared" si="145"/>
        <v>568.40467379541349</v>
      </c>
      <c r="Z134" s="19">
        <v>130</v>
      </c>
      <c r="AA134" s="19">
        <f t="shared" ref="AA134:AA164" si="178">求节点(J$5:J$13,$E$20:$E$28,$Z134)</f>
        <v>555.01815437910329</v>
      </c>
      <c r="AB134" s="19">
        <f t="shared" ref="AB134:AB164" si="179">求节点(K$5:K$13,$E$20:$E$28,$Z134)</f>
        <v>557.98943294483229</v>
      </c>
      <c r="AC134" s="19">
        <f t="shared" ref="AC134:AC164" si="180">求节点(L$5:L$13,$E$20:$E$28,$Z134)</f>
        <v>561.1830739567414</v>
      </c>
      <c r="AD134" s="19">
        <f t="shared" ref="AD134:AD164" si="181">求节点(M$5:M$13,$E$20:$E$28,$Z134)</f>
        <v>564.65539651372023</v>
      </c>
      <c r="AE134" s="19">
        <f t="shared" ref="AE134:AE164" si="182">求节点(N$5:N$13,$E$20:$E$28,$Z134)</f>
        <v>568.40467379541349</v>
      </c>
      <c r="AI134" s="19">
        <v>130</v>
      </c>
      <c r="AJ134" s="19">
        <f t="shared" si="146"/>
        <v>1</v>
      </c>
      <c r="AK134" s="19">
        <f t="shared" si="147"/>
        <v>1.0053534799578816</v>
      </c>
      <c r="AL134" s="19">
        <f t="shared" si="148"/>
        <v>1.0111075998667733</v>
      </c>
      <c r="AM134" s="19">
        <f t="shared" si="149"/>
        <v>1.0173638322613034</v>
      </c>
      <c r="AN134" s="19">
        <f t="shared" si="150"/>
        <v>1.0241190658552164</v>
      </c>
      <c r="AP134" s="19">
        <v>130</v>
      </c>
      <c r="AQ134" s="19">
        <f t="shared" si="151"/>
        <v>1</v>
      </c>
      <c r="AR134" s="19">
        <f t="shared" si="152"/>
        <v>1.0053534799578816</v>
      </c>
      <c r="AS134" s="19">
        <f t="shared" si="153"/>
        <v>1.0111075998667733</v>
      </c>
      <c r="AT134" s="19">
        <f t="shared" si="154"/>
        <v>1.0173638322613034</v>
      </c>
      <c r="AU134" s="19">
        <f t="shared" si="155"/>
        <v>1.0241190658552164</v>
      </c>
      <c r="AY134" s="19">
        <v>130</v>
      </c>
      <c r="AZ134" s="19">
        <f t="shared" si="156"/>
        <v>1850.1210291940215</v>
      </c>
      <c r="BA134" s="19">
        <f t="shared" si="157"/>
        <v>1869.9295529655485</v>
      </c>
      <c r="BB134" s="19">
        <f t="shared" si="158"/>
        <v>1891.2204930449425</v>
      </c>
      <c r="BC134" s="19">
        <f t="shared" si="159"/>
        <v>1914.3693100914686</v>
      </c>
      <c r="BD134" s="19">
        <f t="shared" si="160"/>
        <v>1939.3644919694229</v>
      </c>
      <c r="BH134" s="19">
        <v>130</v>
      </c>
      <c r="BI134" s="19">
        <f t="shared" si="161"/>
        <v>41.251512864925267</v>
      </c>
      <c r="BJ134" s="19">
        <f t="shared" si="162"/>
        <v>41.499119412069355</v>
      </c>
      <c r="BK134" s="19">
        <f t="shared" si="163"/>
        <v>41.765256163061778</v>
      </c>
      <c r="BL134" s="19">
        <f t="shared" si="164"/>
        <v>42.054616376143358</v>
      </c>
      <c r="BM134" s="19">
        <f t="shared" si="165"/>
        <v>42.367056149617788</v>
      </c>
      <c r="BQ134" s="19">
        <v>130</v>
      </c>
      <c r="BR134" s="19">
        <f t="shared" si="166"/>
        <v>0.62503025729850537</v>
      </c>
      <c r="BS134" s="19">
        <f t="shared" si="167"/>
        <v>0.62998238824138708</v>
      </c>
      <c r="BT134" s="19">
        <f t="shared" si="168"/>
        <v>0.63530512326123556</v>
      </c>
      <c r="BU134" s="19">
        <f t="shared" si="169"/>
        <v>0.64109232752286716</v>
      </c>
      <c r="BV134" s="19">
        <f t="shared" si="170"/>
        <v>0.64734112299235569</v>
      </c>
      <c r="BY134" s="9">
        <v>42</v>
      </c>
      <c r="CN134" s="5">
        <v>131</v>
      </c>
      <c r="CO134" s="5">
        <f>求节点(J$5:J$13,$H$20:H$28,$CN134)</f>
        <v>600.50087860925578</v>
      </c>
      <c r="CP134" s="5">
        <f>求节点(K$5:K$13,$H$20:I$28,$CN134)</f>
        <v>613.36635988828527</v>
      </c>
      <c r="CQ134" s="5">
        <f>求节点(L$5:L$13,$H$20:J$28,$CN134)</f>
        <v>627.20947350334893</v>
      </c>
      <c r="CR134" s="5">
        <f>求节点(M$5:M$13,$H$20:K$28,$CN134)</f>
        <v>642.21470467233621</v>
      </c>
      <c r="CS134" s="5">
        <f>求节点(N$5:N$13,$H$20:L$28,$CN134)</f>
        <v>658.38394955720776</v>
      </c>
      <c r="CT134" s="5">
        <f>求节点(J$5:J$13,$I$20:I$28,$CN134)</f>
        <v>0</v>
      </c>
      <c r="CU134" s="5">
        <f>求节点(K$5:K$13,$I$20:J$28,$CN134)</f>
        <v>0</v>
      </c>
      <c r="CV134" s="5">
        <f>求节点(L$5:L$13,$I$20:K$28,$CN134)</f>
        <v>0</v>
      </c>
      <c r="CW134" s="5">
        <f>求节点(M$5:M$13,$I$20:L$28,$CN134)</f>
        <v>0</v>
      </c>
      <c r="CX134" s="5">
        <f>求节点(N$5:N$13,$I$20:M$28,$CN134)</f>
        <v>0</v>
      </c>
      <c r="CY134" s="5">
        <f t="shared" si="173"/>
        <v>0.41468193100075801</v>
      </c>
      <c r="CZ134" s="5">
        <f t="shared" si="174"/>
        <v>0.41436473471675828</v>
      </c>
      <c r="DA134" s="5">
        <f t="shared" si="175"/>
        <v>0.41402343507141648</v>
      </c>
      <c r="DB134" s="5">
        <f t="shared" si="176"/>
        <v>0.413653483612615</v>
      </c>
      <c r="DC134" s="5">
        <f t="shared" si="177"/>
        <v>0.41325483359079862</v>
      </c>
    </row>
    <row r="135" spans="3:107" x14ac:dyDescent="0.15">
      <c r="S135" s="19">
        <v>131</v>
      </c>
      <c r="T135" s="19">
        <f t="shared" si="141"/>
        <v>558.57712583290515</v>
      </c>
      <c r="U135" s="19">
        <f t="shared" si="142"/>
        <v>561.54608305114277</v>
      </c>
      <c r="V135" s="19">
        <f t="shared" si="143"/>
        <v>564.74064773154203</v>
      </c>
      <c r="W135" s="19">
        <f t="shared" si="144"/>
        <v>568.20339338592373</v>
      </c>
      <c r="X135" s="19">
        <f t="shared" si="145"/>
        <v>571.93475759012483</v>
      </c>
      <c r="Z135" s="19">
        <v>131</v>
      </c>
      <c r="AA135" s="19">
        <f t="shared" si="178"/>
        <v>558.57712583290515</v>
      </c>
      <c r="AB135" s="19">
        <f t="shared" si="179"/>
        <v>561.54608305114277</v>
      </c>
      <c r="AC135" s="19">
        <f t="shared" si="180"/>
        <v>564.74064773154203</v>
      </c>
      <c r="AD135" s="19">
        <f t="shared" si="181"/>
        <v>568.20339338592373</v>
      </c>
      <c r="AE135" s="19">
        <f t="shared" si="182"/>
        <v>571.93475759012483</v>
      </c>
      <c r="AI135" s="19">
        <v>131</v>
      </c>
      <c r="AJ135" s="19">
        <f t="shared" si="146"/>
        <v>1</v>
      </c>
      <c r="AK135" s="19">
        <f t="shared" si="147"/>
        <v>1.0053152144635542</v>
      </c>
      <c r="AL135" s="19">
        <f t="shared" si="148"/>
        <v>1.0110343256348822</v>
      </c>
      <c r="AM135" s="19">
        <f t="shared" si="149"/>
        <v>1.0172335512999475</v>
      </c>
      <c r="AN135" s="19">
        <f t="shared" si="150"/>
        <v>1.0239136748346109</v>
      </c>
      <c r="AP135" s="19">
        <v>131</v>
      </c>
      <c r="AQ135" s="19">
        <f t="shared" si="151"/>
        <v>1</v>
      </c>
      <c r="AR135" s="19">
        <f t="shared" si="152"/>
        <v>1.0053152144635542</v>
      </c>
      <c r="AS135" s="19">
        <f t="shared" si="153"/>
        <v>1.0110343256348822</v>
      </c>
      <c r="AT135" s="19">
        <f t="shared" si="154"/>
        <v>1.0172335512999475</v>
      </c>
      <c r="AU135" s="19">
        <f t="shared" si="155"/>
        <v>1.0239136748346109</v>
      </c>
      <c r="AY135" s="19">
        <v>131</v>
      </c>
      <c r="AZ135" s="19">
        <f t="shared" si="156"/>
        <v>1873.8475055527013</v>
      </c>
      <c r="BA135" s="19">
        <f t="shared" si="157"/>
        <v>1893.640553674285</v>
      </c>
      <c r="BB135" s="19">
        <f t="shared" si="158"/>
        <v>1914.9376515436138</v>
      </c>
      <c r="BC135" s="19">
        <f t="shared" si="159"/>
        <v>1938.022622572825</v>
      </c>
      <c r="BD135" s="19">
        <f t="shared" si="160"/>
        <v>1962.8983839341658</v>
      </c>
      <c r="BH135" s="19">
        <v>131</v>
      </c>
      <c r="BI135" s="19">
        <f t="shared" si="161"/>
        <v>41.548093819408763</v>
      </c>
      <c r="BJ135" s="19">
        <f t="shared" si="162"/>
        <v>41.795506920928567</v>
      </c>
      <c r="BK135" s="19">
        <f t="shared" si="163"/>
        <v>42.061720644295171</v>
      </c>
      <c r="BL135" s="19">
        <f t="shared" si="164"/>
        <v>42.350282782160313</v>
      </c>
      <c r="BM135" s="19">
        <f t="shared" si="165"/>
        <v>42.661229799177072</v>
      </c>
      <c r="BQ135" s="19">
        <v>131</v>
      </c>
      <c r="BR135" s="19">
        <f t="shared" si="166"/>
        <v>0.63096187638817525</v>
      </c>
      <c r="BS135" s="19">
        <f t="shared" si="167"/>
        <v>0.63591013841857125</v>
      </c>
      <c r="BT135" s="19">
        <f t="shared" si="168"/>
        <v>0.64123441288590344</v>
      </c>
      <c r="BU135" s="19">
        <f t="shared" si="169"/>
        <v>0.64700565564320622</v>
      </c>
      <c r="BV135" s="19">
        <f t="shared" si="170"/>
        <v>0.65322459598354143</v>
      </c>
      <c r="BY135" s="9">
        <v>43</v>
      </c>
      <c r="CN135" s="5">
        <v>132</v>
      </c>
      <c r="CO135" s="5">
        <f>求节点(J$5:J$13,$H$20:H$28,$CN135)</f>
        <v>615.92308824239763</v>
      </c>
      <c r="CP135" s="5">
        <f>求节点(K$5:K$13,$H$20:I$28,$CN135)</f>
        <v>628.77851034896412</v>
      </c>
      <c r="CQ135" s="5">
        <f>求节点(L$5:L$13,$H$20:J$28,$CN135)</f>
        <v>642.62562652748534</v>
      </c>
      <c r="CR135" s="5">
        <f>求节点(M$5:M$13,$H$20:K$28,$CN135)</f>
        <v>657.58935778521777</v>
      </c>
      <c r="CS135" s="5">
        <f>求节点(N$5:N$13,$H$20:L$28,$CN135)</f>
        <v>673.68097933429056</v>
      </c>
      <c r="CT135" s="5">
        <f>求节点(J$5:J$13,$I$20:I$28,$CN135)</f>
        <v>0</v>
      </c>
      <c r="CU135" s="5">
        <f>求节点(K$5:K$13,$I$20:J$28,$CN135)</f>
        <v>0</v>
      </c>
      <c r="CV135" s="5">
        <f>求节点(L$5:L$13,$I$20:K$28,$CN135)</f>
        <v>0</v>
      </c>
      <c r="CW135" s="5">
        <f>求节点(M$5:M$13,$I$20:L$28,$CN135)</f>
        <v>0</v>
      </c>
      <c r="CX135" s="5">
        <f>求节点(N$5:N$13,$I$20:M$28,$CN135)</f>
        <v>0</v>
      </c>
      <c r="CY135" s="5">
        <f t="shared" si="173"/>
        <v>0.41430169900783043</v>
      </c>
      <c r="CZ135" s="5">
        <f t="shared" si="174"/>
        <v>0.41398475073104135</v>
      </c>
      <c r="DA135" s="5">
        <f t="shared" si="175"/>
        <v>0.41364335240316852</v>
      </c>
      <c r="DB135" s="5">
        <f t="shared" si="176"/>
        <v>0.41327442411772147</v>
      </c>
      <c r="DC135" s="5">
        <f t="shared" si="177"/>
        <v>0.41287768788623541</v>
      </c>
    </row>
    <row r="136" spans="3:107" x14ac:dyDescent="0.15">
      <c r="S136" s="19">
        <v>132</v>
      </c>
      <c r="T136" s="19">
        <f t="shared" si="141"/>
        <v>562.13609728670713</v>
      </c>
      <c r="U136" s="19">
        <f t="shared" si="142"/>
        <v>565.10273315745326</v>
      </c>
      <c r="V136" s="19">
        <f t="shared" si="143"/>
        <v>568.29822150634277</v>
      </c>
      <c r="W136" s="19">
        <f t="shared" si="144"/>
        <v>571.75139025812723</v>
      </c>
      <c r="X136" s="19">
        <f t="shared" si="145"/>
        <v>575.46484138483629</v>
      </c>
      <c r="Z136" s="19">
        <v>132</v>
      </c>
      <c r="AA136" s="19">
        <f t="shared" si="178"/>
        <v>562.13609728670713</v>
      </c>
      <c r="AB136" s="19">
        <f t="shared" si="179"/>
        <v>565.10273315745326</v>
      </c>
      <c r="AC136" s="19">
        <f t="shared" si="180"/>
        <v>568.29822150634277</v>
      </c>
      <c r="AD136" s="19">
        <f t="shared" si="181"/>
        <v>571.75139025812723</v>
      </c>
      <c r="AE136" s="19">
        <f t="shared" si="182"/>
        <v>575.46484138483629</v>
      </c>
      <c r="AI136" s="19">
        <v>132</v>
      </c>
      <c r="AJ136" s="19">
        <f t="shared" si="146"/>
        <v>1</v>
      </c>
      <c r="AK136" s="19">
        <f t="shared" si="147"/>
        <v>1.0052774334988721</v>
      </c>
      <c r="AL136" s="19">
        <f t="shared" si="148"/>
        <v>1.0109619792242104</v>
      </c>
      <c r="AM136" s="19">
        <f t="shared" si="149"/>
        <v>1.0171049199968314</v>
      </c>
      <c r="AN136" s="19">
        <f t="shared" si="150"/>
        <v>1.0237108845392846</v>
      </c>
      <c r="AP136" s="19">
        <v>132</v>
      </c>
      <c r="AQ136" s="19">
        <f t="shared" si="151"/>
        <v>1</v>
      </c>
      <c r="AR136" s="19">
        <f t="shared" si="152"/>
        <v>1.0052774334988721</v>
      </c>
      <c r="AS136" s="19">
        <f t="shared" si="153"/>
        <v>1.0109619792242104</v>
      </c>
      <c r="AT136" s="19">
        <f t="shared" si="154"/>
        <v>1.0171049199968314</v>
      </c>
      <c r="AU136" s="19">
        <f t="shared" si="155"/>
        <v>1.0237108845392846</v>
      </c>
      <c r="AY136" s="19">
        <v>132</v>
      </c>
      <c r="AZ136" s="19">
        <f t="shared" si="156"/>
        <v>1897.573981911381</v>
      </c>
      <c r="BA136" s="19">
        <f t="shared" si="157"/>
        <v>1917.3515543830217</v>
      </c>
      <c r="BB136" s="19">
        <f t="shared" si="158"/>
        <v>1938.6548100422851</v>
      </c>
      <c r="BC136" s="19">
        <f t="shared" si="159"/>
        <v>1961.6759350541813</v>
      </c>
      <c r="BD136" s="19">
        <f t="shared" si="160"/>
        <v>1986.4322758989085</v>
      </c>
      <c r="BH136" s="19">
        <v>132</v>
      </c>
      <c r="BI136" s="19">
        <f t="shared" si="161"/>
        <v>41.844674773892265</v>
      </c>
      <c r="BJ136" s="19">
        <f t="shared" si="162"/>
        <v>42.091894429787772</v>
      </c>
      <c r="BK136" s="19">
        <f t="shared" si="163"/>
        <v>42.358185125528564</v>
      </c>
      <c r="BL136" s="19">
        <f t="shared" si="164"/>
        <v>42.645949188177269</v>
      </c>
      <c r="BM136" s="19">
        <f t="shared" si="165"/>
        <v>42.955403448736355</v>
      </c>
      <c r="BQ136" s="19">
        <v>132</v>
      </c>
      <c r="BR136" s="19">
        <f t="shared" si="166"/>
        <v>0.63689349547784524</v>
      </c>
      <c r="BS136" s="19">
        <f t="shared" si="167"/>
        <v>0.64183788859575541</v>
      </c>
      <c r="BT136" s="19">
        <f t="shared" si="168"/>
        <v>0.6471637025105712</v>
      </c>
      <c r="BU136" s="19">
        <f t="shared" si="169"/>
        <v>0.65291898376354529</v>
      </c>
      <c r="BV136" s="19">
        <f t="shared" si="170"/>
        <v>0.65910806897472707</v>
      </c>
      <c r="BY136" s="9">
        <v>44</v>
      </c>
      <c r="CN136" s="5">
        <v>133</v>
      </c>
      <c r="CO136" s="5">
        <f>求节点(J$5:J$13,$H$20:H$28,$CN136)</f>
        <v>631.34529787553936</v>
      </c>
      <c r="CP136" s="5">
        <f>求节点(K$5:K$13,$H$20:I$28,$CN136)</f>
        <v>644.19066080964296</v>
      </c>
      <c r="CQ136" s="5">
        <f>求节点(L$5:L$13,$H$20:J$28,$CN136)</f>
        <v>658.04177955162163</v>
      </c>
      <c r="CR136" s="5">
        <f>求节点(M$5:M$13,$H$20:K$28,$CN136)</f>
        <v>672.96401089809945</v>
      </c>
      <c r="CS136" s="5">
        <f>求节点(N$5:N$13,$H$20:L$28,$CN136)</f>
        <v>688.97800911137335</v>
      </c>
      <c r="CT136" s="5">
        <f>求节点(J$5:J$13,$I$20:I$28,$CN136)</f>
        <v>0</v>
      </c>
      <c r="CU136" s="5">
        <f>求节点(K$5:K$13,$I$20:J$28,$CN136)</f>
        <v>0</v>
      </c>
      <c r="CV136" s="5">
        <f>求节点(L$5:L$13,$I$20:K$28,$CN136)</f>
        <v>0</v>
      </c>
      <c r="CW136" s="5">
        <f>求节点(M$5:M$13,$I$20:L$28,$CN136)</f>
        <v>0</v>
      </c>
      <c r="CX136" s="5">
        <f>求节点(N$5:N$13,$I$20:M$28,$CN136)</f>
        <v>0</v>
      </c>
      <c r="CY136" s="5">
        <f t="shared" si="173"/>
        <v>0.4139214670149029</v>
      </c>
      <c r="CZ136" s="5">
        <f t="shared" si="174"/>
        <v>0.41360476674532437</v>
      </c>
      <c r="DA136" s="5">
        <f t="shared" si="175"/>
        <v>0.41326326973492056</v>
      </c>
      <c r="DB136" s="5">
        <f t="shared" si="176"/>
        <v>0.41289536462282794</v>
      </c>
      <c r="DC136" s="5">
        <f t="shared" si="177"/>
        <v>0.41250054218167226</v>
      </c>
    </row>
    <row r="137" spans="3:107" x14ac:dyDescent="0.15">
      <c r="S137" s="19">
        <v>133</v>
      </c>
      <c r="T137" s="19">
        <f t="shared" si="141"/>
        <v>565.6950687405091</v>
      </c>
      <c r="U137" s="19">
        <f t="shared" si="142"/>
        <v>568.65938326376374</v>
      </c>
      <c r="V137" s="19">
        <f t="shared" si="143"/>
        <v>571.8557952811434</v>
      </c>
      <c r="W137" s="19">
        <f t="shared" si="144"/>
        <v>575.29938713033062</v>
      </c>
      <c r="X137" s="19">
        <f t="shared" si="145"/>
        <v>578.99492517954775</v>
      </c>
      <c r="Z137" s="19">
        <v>133</v>
      </c>
      <c r="AA137" s="19">
        <f t="shared" si="178"/>
        <v>565.6950687405091</v>
      </c>
      <c r="AB137" s="19">
        <f t="shared" si="179"/>
        <v>568.65938326376374</v>
      </c>
      <c r="AC137" s="19">
        <f t="shared" si="180"/>
        <v>571.8557952811434</v>
      </c>
      <c r="AD137" s="19">
        <f t="shared" si="181"/>
        <v>575.29938713033062</v>
      </c>
      <c r="AE137" s="19">
        <f t="shared" si="182"/>
        <v>578.99492517954775</v>
      </c>
      <c r="AI137" s="19">
        <v>133</v>
      </c>
      <c r="AJ137" s="19">
        <f t="shared" si="146"/>
        <v>1</v>
      </c>
      <c r="AK137" s="19">
        <f t="shared" si="147"/>
        <v>1.0052401279188354</v>
      </c>
      <c r="AL137" s="19">
        <f t="shared" si="148"/>
        <v>1.0108905431230837</v>
      </c>
      <c r="AM137" s="19">
        <f t="shared" si="149"/>
        <v>1.0169779072163472</v>
      </c>
      <c r="AN137" s="19">
        <f t="shared" si="150"/>
        <v>1.0235106458832142</v>
      </c>
      <c r="AP137" s="19">
        <v>133</v>
      </c>
      <c r="AQ137" s="19">
        <f t="shared" si="151"/>
        <v>1</v>
      </c>
      <c r="AR137" s="19">
        <f t="shared" si="152"/>
        <v>1.0052401279188354</v>
      </c>
      <c r="AS137" s="19">
        <f t="shared" si="153"/>
        <v>1.0108905431230837</v>
      </c>
      <c r="AT137" s="19">
        <f t="shared" si="154"/>
        <v>1.0169779072163472</v>
      </c>
      <c r="AU137" s="19">
        <f t="shared" si="155"/>
        <v>1.0235106458832142</v>
      </c>
      <c r="AY137" s="19">
        <v>133</v>
      </c>
      <c r="AZ137" s="19">
        <f t="shared" si="156"/>
        <v>1921.3004582700605</v>
      </c>
      <c r="BA137" s="19">
        <f t="shared" si="157"/>
        <v>1941.0625550917584</v>
      </c>
      <c r="BB137" s="19">
        <f t="shared" si="158"/>
        <v>1962.3719685409565</v>
      </c>
      <c r="BC137" s="19">
        <f t="shared" si="159"/>
        <v>1985.3292475355377</v>
      </c>
      <c r="BD137" s="19">
        <f t="shared" si="160"/>
        <v>2009.9661678636514</v>
      </c>
      <c r="BH137" s="19">
        <v>133</v>
      </c>
      <c r="BI137" s="19">
        <f t="shared" si="161"/>
        <v>42.141255728375761</v>
      </c>
      <c r="BJ137" s="19">
        <f t="shared" si="162"/>
        <v>42.388281938646976</v>
      </c>
      <c r="BK137" s="19">
        <f t="shared" si="163"/>
        <v>42.654649606761957</v>
      </c>
      <c r="BL137" s="19">
        <f t="shared" si="164"/>
        <v>42.941615594194218</v>
      </c>
      <c r="BM137" s="19">
        <f t="shared" si="165"/>
        <v>43.249577098295646</v>
      </c>
      <c r="BQ137" s="19">
        <v>133</v>
      </c>
      <c r="BR137" s="19">
        <f t="shared" si="166"/>
        <v>0.64282511456751512</v>
      </c>
      <c r="BS137" s="19">
        <f t="shared" si="167"/>
        <v>0.64776563877293958</v>
      </c>
      <c r="BT137" s="19">
        <f t="shared" si="168"/>
        <v>0.65309299213523908</v>
      </c>
      <c r="BU137" s="19">
        <f t="shared" si="169"/>
        <v>0.65883231188388436</v>
      </c>
      <c r="BV137" s="19">
        <f t="shared" si="170"/>
        <v>0.66499154196591281</v>
      </c>
      <c r="BY137" s="9">
        <v>45</v>
      </c>
      <c r="CN137" s="5">
        <v>134</v>
      </c>
      <c r="CO137" s="5">
        <f>求节点(J$5:J$13,$H$20:H$28,$CN137)</f>
        <v>646.76750750868121</v>
      </c>
      <c r="CP137" s="5">
        <f>求节点(K$5:K$13,$H$20:I$28,$CN137)</f>
        <v>659.60281127032181</v>
      </c>
      <c r="CQ137" s="5">
        <f>求节点(L$5:L$13,$H$20:J$28,$CN137)</f>
        <v>673.45793257575792</v>
      </c>
      <c r="CR137" s="5">
        <f>求节点(M$5:M$13,$H$20:K$28,$CN137)</f>
        <v>688.33866401098112</v>
      </c>
      <c r="CS137" s="5">
        <f>求节点(N$5:N$13,$H$20:L$28,$CN137)</f>
        <v>704.27503888845627</v>
      </c>
      <c r="CT137" s="5">
        <f>求节点(J$5:J$13,$I$20:I$28,$CN137)</f>
        <v>0</v>
      </c>
      <c r="CU137" s="5">
        <f>求节点(K$5:K$13,$I$20:J$28,$CN137)</f>
        <v>0</v>
      </c>
      <c r="CV137" s="5">
        <f>求节点(L$5:L$13,$I$20:K$28,$CN137)</f>
        <v>0</v>
      </c>
      <c r="CW137" s="5">
        <f>求节点(M$5:M$13,$I$20:L$28,$CN137)</f>
        <v>0</v>
      </c>
      <c r="CX137" s="5">
        <f>求节点(N$5:N$13,$I$20:M$28,$CN137)</f>
        <v>0</v>
      </c>
      <c r="CY137" s="5">
        <f t="shared" si="173"/>
        <v>0.41354123502197532</v>
      </c>
      <c r="CZ137" s="5">
        <f t="shared" si="174"/>
        <v>0.41322478275960745</v>
      </c>
      <c r="DA137" s="5">
        <f t="shared" si="175"/>
        <v>0.41288318706667265</v>
      </c>
      <c r="DB137" s="5">
        <f t="shared" si="176"/>
        <v>0.41251630512793441</v>
      </c>
      <c r="DC137" s="5">
        <f t="shared" si="177"/>
        <v>0.41212339647710905</v>
      </c>
    </row>
    <row r="138" spans="3:107" x14ac:dyDescent="0.15">
      <c r="S138" s="19">
        <v>134</v>
      </c>
      <c r="T138" s="19">
        <f t="shared" si="141"/>
        <v>569.25404019431107</v>
      </c>
      <c r="U138" s="19">
        <f t="shared" si="142"/>
        <v>572.21603337007423</v>
      </c>
      <c r="V138" s="19">
        <f t="shared" si="143"/>
        <v>575.41336905594414</v>
      </c>
      <c r="W138" s="19">
        <f t="shared" si="144"/>
        <v>578.84738400253411</v>
      </c>
      <c r="X138" s="19">
        <f t="shared" si="145"/>
        <v>582.52500897425909</v>
      </c>
      <c r="Z138" s="19">
        <v>134</v>
      </c>
      <c r="AA138" s="19">
        <f t="shared" si="178"/>
        <v>569.25404019431107</v>
      </c>
      <c r="AB138" s="19">
        <f t="shared" si="179"/>
        <v>572.21603337007423</v>
      </c>
      <c r="AC138" s="19">
        <f t="shared" si="180"/>
        <v>575.41336905594414</v>
      </c>
      <c r="AD138" s="19">
        <f t="shared" si="181"/>
        <v>578.84738400253411</v>
      </c>
      <c r="AE138" s="19">
        <f t="shared" si="182"/>
        <v>582.52500897425909</v>
      </c>
      <c r="AI138" s="19">
        <v>134</v>
      </c>
      <c r="AJ138" s="19">
        <f t="shared" si="146"/>
        <v>1</v>
      </c>
      <c r="AK138" s="19">
        <f t="shared" si="147"/>
        <v>1.0052032888071416</v>
      </c>
      <c r="AL138" s="19">
        <f t="shared" si="148"/>
        <v>1.0108200002577594</v>
      </c>
      <c r="AM138" s="19">
        <f t="shared" si="149"/>
        <v>1.0168524826015259</v>
      </c>
      <c r="AN138" s="19">
        <f t="shared" si="150"/>
        <v>1.0233129110079184</v>
      </c>
      <c r="AP138" s="19">
        <v>134</v>
      </c>
      <c r="AQ138" s="19">
        <f t="shared" si="151"/>
        <v>1</v>
      </c>
      <c r="AR138" s="19">
        <f t="shared" si="152"/>
        <v>1.0052032888071416</v>
      </c>
      <c r="AS138" s="19">
        <f t="shared" si="153"/>
        <v>1.0108200002577594</v>
      </c>
      <c r="AT138" s="19">
        <f t="shared" si="154"/>
        <v>1.0168524826015259</v>
      </c>
      <c r="AU138" s="19">
        <f t="shared" si="155"/>
        <v>1.0233129110079184</v>
      </c>
      <c r="AY138" s="19">
        <v>134</v>
      </c>
      <c r="AZ138" s="19">
        <f t="shared" si="156"/>
        <v>1945.0269346287403</v>
      </c>
      <c r="BA138" s="19">
        <f t="shared" si="157"/>
        <v>1964.7735558004949</v>
      </c>
      <c r="BB138" s="19">
        <f t="shared" si="158"/>
        <v>1986.0891270396276</v>
      </c>
      <c r="BC138" s="19">
        <f t="shared" si="159"/>
        <v>2008.982560016894</v>
      </c>
      <c r="BD138" s="19">
        <f t="shared" si="160"/>
        <v>2033.5000598283941</v>
      </c>
      <c r="BH138" s="19">
        <v>134</v>
      </c>
      <c r="BI138" s="19">
        <f t="shared" si="161"/>
        <v>42.437836682859256</v>
      </c>
      <c r="BJ138" s="19">
        <f t="shared" si="162"/>
        <v>42.684669447506188</v>
      </c>
      <c r="BK138" s="19">
        <f t="shared" si="163"/>
        <v>42.951114087995343</v>
      </c>
      <c r="BL138" s="19">
        <f t="shared" si="164"/>
        <v>43.237282000211174</v>
      </c>
      <c r="BM138" s="19">
        <f t="shared" si="165"/>
        <v>43.543750747854929</v>
      </c>
      <c r="BQ138" s="19">
        <v>134</v>
      </c>
      <c r="BR138" s="19">
        <f t="shared" si="166"/>
        <v>0.648756733657185</v>
      </c>
      <c r="BS138" s="19">
        <f t="shared" si="167"/>
        <v>0.65369338895012374</v>
      </c>
      <c r="BT138" s="19">
        <f t="shared" si="168"/>
        <v>0.65902228175990685</v>
      </c>
      <c r="BU138" s="19">
        <f t="shared" si="169"/>
        <v>0.66474564000422343</v>
      </c>
      <c r="BV138" s="19">
        <f t="shared" si="170"/>
        <v>0.67087501495709856</v>
      </c>
      <c r="BY138" s="9">
        <v>1</v>
      </c>
      <c r="BZ138" s="15" t="s">
        <v>89</v>
      </c>
      <c r="CA138" s="107" t="s">
        <v>80</v>
      </c>
      <c r="CB138" s="108"/>
      <c r="CC138" s="108"/>
      <c r="CD138" s="109"/>
      <c r="CE138" s="106" t="s">
        <v>81</v>
      </c>
      <c r="CF138" s="106"/>
      <c r="CG138" s="106"/>
      <c r="CH138" s="106"/>
      <c r="CI138" s="106"/>
      <c r="CN138" s="5">
        <v>135</v>
      </c>
      <c r="CO138" s="5">
        <f>求节点(J$5:J$13,$H$20:H$28,$CN138)</f>
        <v>662.18971714182294</v>
      </c>
      <c r="CP138" s="5">
        <f>求节点(K$5:K$13,$H$20:I$28,$CN138)</f>
        <v>675.01496173100054</v>
      </c>
      <c r="CQ138" s="5">
        <f>求节点(L$5:L$13,$H$20:J$28,$CN138)</f>
        <v>688.87408559989433</v>
      </c>
      <c r="CR138" s="5">
        <f>求节点(M$5:M$13,$H$20:K$28,$CN138)</f>
        <v>703.71331712386268</v>
      </c>
      <c r="CS138" s="5">
        <f>求节点(N$5:N$13,$H$20:L$28,$CN138)</f>
        <v>719.57206866553906</v>
      </c>
      <c r="CT138" s="5">
        <f>求节点(J$5:J$13,$I$20:I$28,$CN138)</f>
        <v>0</v>
      </c>
      <c r="CU138" s="5">
        <f>求节点(K$5:K$13,$I$20:J$28,$CN138)</f>
        <v>0</v>
      </c>
      <c r="CV138" s="5">
        <f>求节点(L$5:L$13,$I$20:K$28,$CN138)</f>
        <v>0</v>
      </c>
      <c r="CW138" s="5">
        <f>求节点(M$5:M$13,$I$20:L$28,$CN138)</f>
        <v>0</v>
      </c>
      <c r="CX138" s="5">
        <f>求节点(N$5:N$13,$I$20:M$28,$CN138)</f>
        <v>0</v>
      </c>
      <c r="CY138" s="5">
        <f t="shared" si="173"/>
        <v>0.41316100302904774</v>
      </c>
      <c r="CZ138" s="5">
        <f t="shared" si="174"/>
        <v>0.41284479877389052</v>
      </c>
      <c r="DA138" s="5">
        <f t="shared" si="175"/>
        <v>0.41250310439842469</v>
      </c>
      <c r="DB138" s="5">
        <f t="shared" si="176"/>
        <v>0.41213724563304088</v>
      </c>
      <c r="DC138" s="5">
        <f t="shared" si="177"/>
        <v>0.4117462507725459</v>
      </c>
    </row>
    <row r="139" spans="3:107" x14ac:dyDescent="0.15">
      <c r="S139" s="19">
        <v>135</v>
      </c>
      <c r="T139" s="19">
        <f t="shared" si="141"/>
        <v>572.81301164811293</v>
      </c>
      <c r="U139" s="19">
        <f t="shared" si="142"/>
        <v>575.77268347638471</v>
      </c>
      <c r="V139" s="19">
        <f t="shared" si="143"/>
        <v>578.97094283074489</v>
      </c>
      <c r="W139" s="19">
        <f t="shared" si="144"/>
        <v>582.3953808747375</v>
      </c>
      <c r="X139" s="19">
        <f t="shared" si="145"/>
        <v>586.05509276897055</v>
      </c>
      <c r="Z139" s="19">
        <v>135</v>
      </c>
      <c r="AA139" s="19">
        <f t="shared" si="178"/>
        <v>572.81301164811293</v>
      </c>
      <c r="AB139" s="19">
        <f t="shared" si="179"/>
        <v>575.77268347638471</v>
      </c>
      <c r="AC139" s="19">
        <f t="shared" si="180"/>
        <v>578.97094283074489</v>
      </c>
      <c r="AD139" s="19">
        <f t="shared" si="181"/>
        <v>582.3953808747375</v>
      </c>
      <c r="AE139" s="19">
        <f t="shared" si="182"/>
        <v>586.05509276897055</v>
      </c>
      <c r="AI139" s="19">
        <v>135</v>
      </c>
      <c r="AJ139" s="19">
        <f t="shared" si="146"/>
        <v>1</v>
      </c>
      <c r="AK139" s="19">
        <f t="shared" si="147"/>
        <v>1.0051669074690817</v>
      </c>
      <c r="AL139" s="19">
        <f t="shared" si="148"/>
        <v>1.0107503339788217</v>
      </c>
      <c r="AM139" s="19">
        <f t="shared" si="149"/>
        <v>1.0167286165498475</v>
      </c>
      <c r="AN139" s="19">
        <f t="shared" si="150"/>
        <v>1.0231176332443237</v>
      </c>
      <c r="AP139" s="19">
        <v>135</v>
      </c>
      <c r="AQ139" s="19">
        <f t="shared" si="151"/>
        <v>1</v>
      </c>
      <c r="AR139" s="19">
        <f t="shared" si="152"/>
        <v>1.0051669074690817</v>
      </c>
      <c r="AS139" s="19">
        <f t="shared" si="153"/>
        <v>1.0107503339788217</v>
      </c>
      <c r="AT139" s="19">
        <f t="shared" si="154"/>
        <v>1.0167286165498475</v>
      </c>
      <c r="AU139" s="19">
        <f t="shared" si="155"/>
        <v>1.0231176332443237</v>
      </c>
      <c r="AY139" s="19">
        <v>135</v>
      </c>
      <c r="AZ139" s="19">
        <f t="shared" si="156"/>
        <v>1968.75341098742</v>
      </c>
      <c r="BA139" s="19">
        <f t="shared" si="157"/>
        <v>1988.4845565092317</v>
      </c>
      <c r="BB139" s="19">
        <f t="shared" si="158"/>
        <v>2009.8062855382989</v>
      </c>
      <c r="BC139" s="19">
        <f t="shared" si="159"/>
        <v>2032.6358724982504</v>
      </c>
      <c r="BD139" s="19">
        <f t="shared" si="160"/>
        <v>2057.033951793137</v>
      </c>
      <c r="BH139" s="19">
        <v>135</v>
      </c>
      <c r="BI139" s="19">
        <f t="shared" si="161"/>
        <v>42.734417637342752</v>
      </c>
      <c r="BJ139" s="19">
        <f t="shared" si="162"/>
        <v>42.981056956365393</v>
      </c>
      <c r="BK139" s="19">
        <f t="shared" si="163"/>
        <v>43.247578569228736</v>
      </c>
      <c r="BL139" s="19">
        <f t="shared" si="164"/>
        <v>43.53294840622813</v>
      </c>
      <c r="BM139" s="19">
        <f t="shared" si="165"/>
        <v>43.837924397414213</v>
      </c>
      <c r="BQ139" s="19">
        <v>135</v>
      </c>
      <c r="BR139" s="19">
        <f t="shared" si="166"/>
        <v>0.654688352746855</v>
      </c>
      <c r="BS139" s="19">
        <f t="shared" si="167"/>
        <v>0.65962113912730791</v>
      </c>
      <c r="BT139" s="19">
        <f t="shared" si="168"/>
        <v>0.66495157138457472</v>
      </c>
      <c r="BU139" s="19">
        <f t="shared" si="169"/>
        <v>0.67065896812456249</v>
      </c>
      <c r="BV139" s="19">
        <f t="shared" si="170"/>
        <v>0.67675848794828419</v>
      </c>
      <c r="BY139" s="9">
        <v>2</v>
      </c>
      <c r="BZ139" s="15" t="s">
        <v>390</v>
      </c>
      <c r="CA139" s="15" t="s">
        <v>82</v>
      </c>
      <c r="CB139" s="15" t="s">
        <v>8</v>
      </c>
      <c r="CC139" s="15" t="s">
        <v>39</v>
      </c>
      <c r="CD139" s="15" t="s">
        <v>425</v>
      </c>
      <c r="CE139" s="15" t="s">
        <v>82</v>
      </c>
      <c r="CF139" s="15" t="s">
        <v>8</v>
      </c>
      <c r="CG139" s="15" t="s">
        <v>39</v>
      </c>
      <c r="CH139" s="15" t="s">
        <v>425</v>
      </c>
      <c r="CI139" s="15" t="s">
        <v>85</v>
      </c>
      <c r="CN139" s="5">
        <v>136</v>
      </c>
      <c r="CO139" s="5">
        <f>求节点(J$5:J$13,$H$20:H$28,$CN139)</f>
        <v>677.61192677496479</v>
      </c>
      <c r="CP139" s="5">
        <f>求节点(K$5:K$13,$H$20:I$28,$CN139)</f>
        <v>690.42711219167938</v>
      </c>
      <c r="CQ139" s="5">
        <f>求节点(L$5:L$13,$H$20:J$28,$CN139)</f>
        <v>704.29023862403062</v>
      </c>
      <c r="CR139" s="5">
        <f>求节点(M$5:M$13,$H$20:K$28,$CN139)</f>
        <v>719.08797023674435</v>
      </c>
      <c r="CS139" s="5">
        <f>求节点(N$5:N$13,$H$20:L$28,$CN139)</f>
        <v>734.86909844262186</v>
      </c>
      <c r="CT139" s="5">
        <f>求节点(J$5:J$13,$I$20:I$28,$CN139)</f>
        <v>0</v>
      </c>
      <c r="CU139" s="5">
        <f>求节点(K$5:K$13,$I$20:J$28,$CN139)</f>
        <v>0</v>
      </c>
      <c r="CV139" s="5">
        <f>求节点(L$5:L$13,$I$20:K$28,$CN139)</f>
        <v>0</v>
      </c>
      <c r="CW139" s="5">
        <f>求节点(M$5:M$13,$I$20:L$28,$CN139)</f>
        <v>0</v>
      </c>
      <c r="CX139" s="5">
        <f>求节点(N$5:N$13,$I$20:M$28,$CN139)</f>
        <v>0</v>
      </c>
      <c r="CY139" s="5">
        <f t="shared" si="173"/>
        <v>0.41278077103612021</v>
      </c>
      <c r="CZ139" s="5">
        <f t="shared" si="174"/>
        <v>0.41246481478817359</v>
      </c>
      <c r="DA139" s="5">
        <f t="shared" si="175"/>
        <v>0.41212302173017673</v>
      </c>
      <c r="DB139" s="5">
        <f t="shared" si="176"/>
        <v>0.4117581861381473</v>
      </c>
      <c r="DC139" s="5">
        <f t="shared" si="177"/>
        <v>0.41136910506798269</v>
      </c>
    </row>
    <row r="140" spans="3:107" x14ac:dyDescent="0.15">
      <c r="S140" s="19">
        <v>136</v>
      </c>
      <c r="T140" s="19">
        <f t="shared" si="141"/>
        <v>576.37198310191491</v>
      </c>
      <c r="U140" s="19">
        <f t="shared" si="142"/>
        <v>579.3293335826952</v>
      </c>
      <c r="V140" s="19">
        <f t="shared" si="143"/>
        <v>582.52851660554552</v>
      </c>
      <c r="W140" s="19">
        <f t="shared" si="144"/>
        <v>585.943377746941</v>
      </c>
      <c r="X140" s="19">
        <f t="shared" si="145"/>
        <v>589.5851765636819</v>
      </c>
      <c r="Z140" s="19">
        <v>136</v>
      </c>
      <c r="AA140" s="19">
        <f t="shared" si="178"/>
        <v>576.37198310191491</v>
      </c>
      <c r="AB140" s="19">
        <f t="shared" si="179"/>
        <v>579.3293335826952</v>
      </c>
      <c r="AC140" s="19">
        <f t="shared" si="180"/>
        <v>582.52851660554552</v>
      </c>
      <c r="AD140" s="19">
        <f t="shared" si="181"/>
        <v>585.943377746941</v>
      </c>
      <c r="AE140" s="19">
        <f t="shared" si="182"/>
        <v>589.5851765636819</v>
      </c>
      <c r="AI140" s="19">
        <v>136</v>
      </c>
      <c r="AJ140" s="19">
        <f t="shared" si="146"/>
        <v>1</v>
      </c>
      <c r="AK140" s="19">
        <f t="shared" si="147"/>
        <v>1.0051309754246978</v>
      </c>
      <c r="AL140" s="19">
        <f t="shared" si="148"/>
        <v>1.0106815280480801</v>
      </c>
      <c r="AM140" s="19">
        <f t="shared" si="149"/>
        <v>1.0166062801899476</v>
      </c>
      <c r="AN140" s="19">
        <f t="shared" si="150"/>
        <v>1.0229247670760406</v>
      </c>
      <c r="AP140" s="19">
        <v>136</v>
      </c>
      <c r="AQ140" s="19">
        <f t="shared" si="151"/>
        <v>1</v>
      </c>
      <c r="AR140" s="19">
        <f t="shared" si="152"/>
        <v>1.0051309754246978</v>
      </c>
      <c r="AS140" s="19">
        <f t="shared" si="153"/>
        <v>1.0106815280480801</v>
      </c>
      <c r="AT140" s="19">
        <f t="shared" si="154"/>
        <v>1.0166062801899476</v>
      </c>
      <c r="AU140" s="19">
        <f t="shared" si="155"/>
        <v>1.0229247670760406</v>
      </c>
      <c r="AY140" s="19">
        <v>136</v>
      </c>
      <c r="AZ140" s="19">
        <f t="shared" si="156"/>
        <v>1992.4798873460995</v>
      </c>
      <c r="BA140" s="19">
        <f t="shared" si="157"/>
        <v>2012.1955572179681</v>
      </c>
      <c r="BB140" s="19">
        <f t="shared" si="158"/>
        <v>2033.5234440369702</v>
      </c>
      <c r="BC140" s="19">
        <f t="shared" si="159"/>
        <v>2056.2891849796065</v>
      </c>
      <c r="BD140" s="19">
        <f t="shared" si="160"/>
        <v>2080.5678437578799</v>
      </c>
      <c r="BH140" s="19">
        <v>136</v>
      </c>
      <c r="BI140" s="19">
        <f t="shared" si="161"/>
        <v>43.030998591826247</v>
      </c>
      <c r="BJ140" s="19">
        <f t="shared" si="162"/>
        <v>43.277444465224605</v>
      </c>
      <c r="BK140" s="19">
        <f t="shared" si="163"/>
        <v>43.544043050462129</v>
      </c>
      <c r="BL140" s="19">
        <f t="shared" si="164"/>
        <v>43.828614812245085</v>
      </c>
      <c r="BM140" s="19">
        <f t="shared" si="165"/>
        <v>44.132098046973496</v>
      </c>
      <c r="BQ140" s="19">
        <v>136</v>
      </c>
      <c r="BR140" s="19">
        <f t="shared" si="166"/>
        <v>0.66061997183652488</v>
      </c>
      <c r="BS140" s="19">
        <f t="shared" si="167"/>
        <v>0.66554888930449208</v>
      </c>
      <c r="BT140" s="19">
        <f t="shared" si="168"/>
        <v>0.67088086100924249</v>
      </c>
      <c r="BU140" s="19">
        <f t="shared" si="169"/>
        <v>0.67657229624490167</v>
      </c>
      <c r="BV140" s="19">
        <f t="shared" si="170"/>
        <v>0.68264196093946994</v>
      </c>
      <c r="BY140" s="9">
        <v>3</v>
      </c>
      <c r="BZ140" s="15">
        <v>10</v>
      </c>
      <c r="CA140" s="19">
        <v>0</v>
      </c>
      <c r="CB140" s="19">
        <f t="shared" ref="CB140:CB155" si="183">INDEX($W$5:$W$164,$BZ140,1)</f>
        <v>221.70030584863446</v>
      </c>
      <c r="CC140" s="19">
        <f t="shared" ref="CC140:CC155" si="184">INDEX($AD$5:$AD$164,$BZ140,1)</f>
        <v>221.70030584863446</v>
      </c>
      <c r="CD140" s="19">
        <f t="shared" ref="CD140:CD155" si="185">INDEX($BU$5:$BU$164,$BZ140,1)</f>
        <v>5.4250764621586157E-2</v>
      </c>
      <c r="CE140" s="19">
        <f>CA140*(INDEX([4]非r将兵属性验证!$U$7:$U$166,$BZ140,1)+INDEX([4]非r将兵属性验证!$AM$7:$AM$166,$BZ140,1))</f>
        <v>0</v>
      </c>
      <c r="CF140" s="29">
        <f>CB140*INDEX([4]大r将兵属性验证!AQ$7:AQ$166,$BZ140,1)</f>
        <v>13623780.070810324</v>
      </c>
      <c r="CG140" s="29">
        <f>CC140*INDEX([4]大r将兵属性验证!AR$7:AR$166,$BZ140,1)</f>
        <v>13623780.070810324</v>
      </c>
      <c r="CH140" s="29">
        <f>CD140*INDEX([4]大r将兵属性验证!AX$7:AX$166,$BZ140,1)</f>
        <v>1593571.6070830424</v>
      </c>
      <c r="CI140" s="19">
        <f>SUM(CE140:CH140)</f>
        <v>28841131.748703688</v>
      </c>
      <c r="CN140" s="5">
        <v>137</v>
      </c>
      <c r="CO140" s="5">
        <f>求节点(J$5:J$13,$H$20:H$28,$CN140)</f>
        <v>693.03413640810652</v>
      </c>
      <c r="CP140" s="5">
        <f>求节点(K$5:K$13,$H$20:I$28,$CN140)</f>
        <v>705.83926265235823</v>
      </c>
      <c r="CQ140" s="5">
        <f>求节点(L$5:L$13,$H$20:J$28,$CN140)</f>
        <v>719.70639164816703</v>
      </c>
      <c r="CR140" s="5">
        <f>求节点(M$5:M$13,$H$20:K$28,$CN140)</f>
        <v>734.46262334962591</v>
      </c>
      <c r="CS140" s="5">
        <f>求节点(N$5:N$13,$H$20:L$28,$CN140)</f>
        <v>750.16612821970466</v>
      </c>
      <c r="CT140" s="5">
        <f>求节点(J$5:J$13,$I$20:I$28,$CN140)</f>
        <v>0</v>
      </c>
      <c r="CU140" s="5">
        <f>求节点(K$5:K$13,$I$20:J$28,$CN140)</f>
        <v>0</v>
      </c>
      <c r="CV140" s="5">
        <f>求节点(L$5:L$13,$I$20:K$28,$CN140)</f>
        <v>0</v>
      </c>
      <c r="CW140" s="5">
        <f>求节点(M$5:M$13,$I$20:L$28,$CN140)</f>
        <v>0</v>
      </c>
      <c r="CX140" s="5">
        <f>求节点(N$5:N$13,$I$20:M$28,$CN140)</f>
        <v>0</v>
      </c>
      <c r="CY140" s="5">
        <f t="shared" si="173"/>
        <v>0.41240053904319263</v>
      </c>
      <c r="CZ140" s="5">
        <f t="shared" si="174"/>
        <v>0.41208483080245667</v>
      </c>
      <c r="DA140" s="5">
        <f t="shared" si="175"/>
        <v>0.41174293906192883</v>
      </c>
      <c r="DB140" s="5">
        <f t="shared" si="176"/>
        <v>0.41137912664325377</v>
      </c>
      <c r="DC140" s="5">
        <f t="shared" si="177"/>
        <v>0.41099195936341948</v>
      </c>
    </row>
    <row r="141" spans="3:107" x14ac:dyDescent="0.15">
      <c r="S141" s="19">
        <v>137</v>
      </c>
      <c r="T141" s="19">
        <f t="shared" si="141"/>
        <v>579.93095455571688</v>
      </c>
      <c r="U141" s="19">
        <f t="shared" si="142"/>
        <v>582.88598368900568</v>
      </c>
      <c r="V141" s="19">
        <f t="shared" si="143"/>
        <v>586.08609038034626</v>
      </c>
      <c r="W141" s="19">
        <f t="shared" si="144"/>
        <v>589.49137461914449</v>
      </c>
      <c r="X141" s="19">
        <f t="shared" si="145"/>
        <v>593.11526035839336</v>
      </c>
      <c r="Z141" s="19">
        <v>137</v>
      </c>
      <c r="AA141" s="19">
        <f t="shared" si="178"/>
        <v>579.93095455571688</v>
      </c>
      <c r="AB141" s="19">
        <f t="shared" si="179"/>
        <v>582.88598368900568</v>
      </c>
      <c r="AC141" s="19">
        <f t="shared" si="180"/>
        <v>586.08609038034626</v>
      </c>
      <c r="AD141" s="19">
        <f t="shared" si="181"/>
        <v>589.49137461914449</v>
      </c>
      <c r="AE141" s="19">
        <f t="shared" si="182"/>
        <v>593.11526035839336</v>
      </c>
      <c r="AI141" s="19">
        <v>137</v>
      </c>
      <c r="AJ141" s="19">
        <f t="shared" si="146"/>
        <v>1</v>
      </c>
      <c r="AK141" s="19">
        <f t="shared" si="147"/>
        <v>1.0050954844021951</v>
      </c>
      <c r="AL141" s="19">
        <f t="shared" si="148"/>
        <v>1.0106135666259526</v>
      </c>
      <c r="AM141" s="19">
        <f t="shared" si="149"/>
        <v>1.0164854453591838</v>
      </c>
      <c r="AN141" s="19">
        <f t="shared" si="150"/>
        <v>1.0227342681039968</v>
      </c>
      <c r="AP141" s="19">
        <v>137</v>
      </c>
      <c r="AQ141" s="19">
        <f t="shared" si="151"/>
        <v>1</v>
      </c>
      <c r="AR141" s="19">
        <f t="shared" si="152"/>
        <v>1.0050954844021951</v>
      </c>
      <c r="AS141" s="19">
        <f t="shared" si="153"/>
        <v>1.0106135666259526</v>
      </c>
      <c r="AT141" s="19">
        <f t="shared" si="154"/>
        <v>1.0164854453591838</v>
      </c>
      <c r="AU141" s="19">
        <f t="shared" si="155"/>
        <v>1.0227342681039968</v>
      </c>
      <c r="AY141" s="19">
        <v>137</v>
      </c>
      <c r="AZ141" s="19">
        <f t="shared" si="156"/>
        <v>2016.2063637047793</v>
      </c>
      <c r="BA141" s="19">
        <f t="shared" si="157"/>
        <v>2035.9065579267049</v>
      </c>
      <c r="BB141" s="19">
        <f t="shared" si="158"/>
        <v>2057.2406025356413</v>
      </c>
      <c r="BC141" s="19">
        <f t="shared" si="159"/>
        <v>2079.9424974609628</v>
      </c>
      <c r="BD141" s="19">
        <f t="shared" si="160"/>
        <v>2104.1017357226224</v>
      </c>
      <c r="BH141" s="19">
        <v>137</v>
      </c>
      <c r="BI141" s="19">
        <f t="shared" si="161"/>
        <v>43.327579546309742</v>
      </c>
      <c r="BJ141" s="19">
        <f t="shared" si="162"/>
        <v>43.573831974083809</v>
      </c>
      <c r="BK141" s="19">
        <f t="shared" si="163"/>
        <v>43.840507531695522</v>
      </c>
      <c r="BL141" s="19">
        <f t="shared" si="164"/>
        <v>44.124281218262034</v>
      </c>
      <c r="BM141" s="19">
        <f t="shared" si="165"/>
        <v>44.42627169653278</v>
      </c>
      <c r="BQ141" s="19">
        <v>137</v>
      </c>
      <c r="BR141" s="19">
        <f t="shared" si="166"/>
        <v>0.66655159092619476</v>
      </c>
      <c r="BS141" s="19">
        <f t="shared" si="167"/>
        <v>0.67147663948167624</v>
      </c>
      <c r="BT141" s="19">
        <f t="shared" si="168"/>
        <v>0.67681015063391037</v>
      </c>
      <c r="BU141" s="19">
        <f t="shared" si="169"/>
        <v>0.68248562436524074</v>
      </c>
      <c r="BV141" s="19">
        <f t="shared" si="170"/>
        <v>0.68852543393065557</v>
      </c>
      <c r="BY141" s="9">
        <v>4</v>
      </c>
      <c r="BZ141" s="15">
        <v>20</v>
      </c>
      <c r="CA141" s="19">
        <v>0</v>
      </c>
      <c r="CB141" s="19">
        <f t="shared" si="183"/>
        <v>245.63171354472135</v>
      </c>
      <c r="CC141" s="19">
        <f t="shared" si="184"/>
        <v>245.63171354472135</v>
      </c>
      <c r="CD141" s="19">
        <f t="shared" si="185"/>
        <v>0.10938618924120223</v>
      </c>
      <c r="CE141" s="19">
        <f>CA141*(INDEX([4]非r将兵属性验证!$U$7:$U$166,$BZ141,1)+INDEX([4]非r将兵属性验证!$AM$7:$AM$166,$BZ141,1))</f>
        <v>0</v>
      </c>
      <c r="CF141" s="19">
        <f>(CB141-CB140)*INDEX([4]大r将兵属性验证!AQ$7:AQ$166,$BZ141,1)+CF140</f>
        <v>18473808.714270048</v>
      </c>
      <c r="CG141" s="19">
        <f>(CC141-CC140)*INDEX([4]大r将兵属性验证!AR$7:AR$166,$BZ141,1)+CG140</f>
        <v>18473808.714270048</v>
      </c>
      <c r="CH141" s="19">
        <f>(CD141-CD140)*INDEX([4]大r将兵属性验证!AX$7:AX$166,$BZ141,1)+CH140</f>
        <v>7729153.0337594524</v>
      </c>
      <c r="CI141" s="19">
        <f t="shared" ref="CI141:CI149" si="186">SUM(CE141:CH141)</f>
        <v>44676770.462299548</v>
      </c>
      <c r="CN141" s="5">
        <v>138</v>
      </c>
      <c r="CO141" s="5">
        <f>求节点(J$5:J$13,$H$20:H$28,$CN141)</f>
        <v>708.45634604124825</v>
      </c>
      <c r="CP141" s="5">
        <f>求节点(K$5:K$13,$H$20:I$28,$CN141)</f>
        <v>721.25141311303696</v>
      </c>
      <c r="CQ141" s="5">
        <f>求节点(L$5:L$13,$H$20:J$28,$CN141)</f>
        <v>735.12254467230332</v>
      </c>
      <c r="CR141" s="5">
        <f>求节点(M$5:M$13,$H$20:K$28,$CN141)</f>
        <v>749.83727646250759</v>
      </c>
      <c r="CS141" s="5">
        <f>求节点(N$5:N$13,$H$20:L$28,$CN141)</f>
        <v>765.46315799678746</v>
      </c>
      <c r="CT141" s="5">
        <f>求节点(J$5:J$13,$I$20:I$28,$CN141)</f>
        <v>0</v>
      </c>
      <c r="CU141" s="5">
        <f>求节点(K$5:K$13,$I$20:J$28,$CN141)</f>
        <v>0</v>
      </c>
      <c r="CV141" s="5">
        <f>求节点(L$5:L$13,$I$20:K$28,$CN141)</f>
        <v>0</v>
      </c>
      <c r="CW141" s="5">
        <f>求节点(M$5:M$13,$I$20:L$28,$CN141)</f>
        <v>0</v>
      </c>
      <c r="CX141" s="5">
        <f>求节点(N$5:N$13,$I$20:M$28,$CN141)</f>
        <v>0</v>
      </c>
      <c r="CY141" s="5">
        <f t="shared" si="173"/>
        <v>0.4120203070502651</v>
      </c>
      <c r="CZ141" s="5">
        <f t="shared" si="174"/>
        <v>0.41170484681673969</v>
      </c>
      <c r="DA141" s="5">
        <f t="shared" si="175"/>
        <v>0.41136285639368086</v>
      </c>
      <c r="DB141" s="5">
        <f t="shared" si="176"/>
        <v>0.41100006714836024</v>
      </c>
      <c r="DC141" s="5">
        <f t="shared" si="177"/>
        <v>0.41061481365885633</v>
      </c>
    </row>
    <row r="142" spans="3:107" x14ac:dyDescent="0.15">
      <c r="S142" s="19">
        <v>138</v>
      </c>
      <c r="T142" s="19">
        <f t="shared" si="141"/>
        <v>583.48992600951885</v>
      </c>
      <c r="U142" s="19">
        <f t="shared" si="142"/>
        <v>586.44263379531628</v>
      </c>
      <c r="V142" s="19">
        <f t="shared" si="143"/>
        <v>589.64366415514689</v>
      </c>
      <c r="W142" s="19">
        <f t="shared" si="144"/>
        <v>593.03937149134788</v>
      </c>
      <c r="X142" s="19">
        <f t="shared" si="145"/>
        <v>596.64534415310482</v>
      </c>
      <c r="Z142" s="19">
        <v>138</v>
      </c>
      <c r="AA142" s="19">
        <f t="shared" si="178"/>
        <v>583.48992600951885</v>
      </c>
      <c r="AB142" s="19">
        <f t="shared" si="179"/>
        <v>586.44263379531628</v>
      </c>
      <c r="AC142" s="19">
        <f t="shared" si="180"/>
        <v>589.64366415514689</v>
      </c>
      <c r="AD142" s="19">
        <f t="shared" si="181"/>
        <v>593.03937149134788</v>
      </c>
      <c r="AE142" s="19">
        <f t="shared" si="182"/>
        <v>596.64534415310482</v>
      </c>
      <c r="AI142" s="19">
        <v>138</v>
      </c>
      <c r="AJ142" s="19">
        <f t="shared" si="146"/>
        <v>1</v>
      </c>
      <c r="AK142" s="19">
        <f t="shared" si="147"/>
        <v>1.0050604263315923</v>
      </c>
      <c r="AL142" s="19">
        <f t="shared" si="148"/>
        <v>1.0105464342593082</v>
      </c>
      <c r="AM142" s="19">
        <f t="shared" si="149"/>
        <v>1.016366084582021</v>
      </c>
      <c r="AN142" s="19">
        <f t="shared" si="150"/>
        <v>1.0225460930123604</v>
      </c>
      <c r="AP142" s="19">
        <v>138</v>
      </c>
      <c r="AQ142" s="19">
        <f t="shared" si="151"/>
        <v>1</v>
      </c>
      <c r="AR142" s="19">
        <f t="shared" si="152"/>
        <v>1.0050604263315923</v>
      </c>
      <c r="AS142" s="19">
        <f t="shared" si="153"/>
        <v>1.0105464342593082</v>
      </c>
      <c r="AT142" s="19">
        <f t="shared" si="154"/>
        <v>1.016366084582021</v>
      </c>
      <c r="AU142" s="19">
        <f t="shared" si="155"/>
        <v>1.0225460930123604</v>
      </c>
      <c r="AY142" s="19">
        <v>138</v>
      </c>
      <c r="AZ142" s="19">
        <f t="shared" si="156"/>
        <v>2039.932840063459</v>
      </c>
      <c r="BA142" s="19">
        <f t="shared" si="157"/>
        <v>2059.6175586354416</v>
      </c>
      <c r="BB142" s="19">
        <f t="shared" si="158"/>
        <v>2080.9577610343131</v>
      </c>
      <c r="BC142" s="19">
        <f t="shared" si="159"/>
        <v>2103.5958099423192</v>
      </c>
      <c r="BD142" s="19">
        <f t="shared" si="160"/>
        <v>2127.6356276873653</v>
      </c>
      <c r="BH142" s="19">
        <v>138</v>
      </c>
      <c r="BI142" s="19">
        <f t="shared" si="161"/>
        <v>43.624160500793238</v>
      </c>
      <c r="BJ142" s="19">
        <f t="shared" si="162"/>
        <v>43.870219482943021</v>
      </c>
      <c r="BK142" s="19">
        <f t="shared" si="163"/>
        <v>44.136972012928908</v>
      </c>
      <c r="BL142" s="19">
        <f t="shared" si="164"/>
        <v>44.41994762427899</v>
      </c>
      <c r="BM142" s="19">
        <f t="shared" si="165"/>
        <v>44.720445346092063</v>
      </c>
      <c r="BQ142" s="19">
        <v>138</v>
      </c>
      <c r="BR142" s="19">
        <f t="shared" si="166"/>
        <v>0.67248321001586475</v>
      </c>
      <c r="BS142" s="19">
        <f t="shared" si="167"/>
        <v>0.6774043896588603</v>
      </c>
      <c r="BT142" s="19">
        <f t="shared" si="168"/>
        <v>0.68273944025857813</v>
      </c>
      <c r="BU142" s="19">
        <f t="shared" si="169"/>
        <v>0.68839895248557981</v>
      </c>
      <c r="BV142" s="19">
        <f t="shared" si="170"/>
        <v>0.69440890692184132</v>
      </c>
      <c r="BY142" s="9">
        <v>5</v>
      </c>
      <c r="BZ142" s="15">
        <v>30</v>
      </c>
      <c r="CA142" s="19">
        <v>0</v>
      </c>
      <c r="CB142" s="19">
        <f t="shared" si="183"/>
        <v>268.9962123921826</v>
      </c>
      <c r="CC142" s="19">
        <f t="shared" si="184"/>
        <v>268.9962123921826</v>
      </c>
      <c r="CD142" s="19">
        <f t="shared" si="185"/>
        <v>0.14832702065363768</v>
      </c>
      <c r="CE142" s="19">
        <f>CA142*(INDEX([4]非r将兵属性验证!$U$7:$U$166,$BZ142,1)+INDEX([4]非r将兵属性验证!$AM$7:$AM$166,$BZ142,1))</f>
        <v>0</v>
      </c>
      <c r="CF142" s="19">
        <f>(CB142-CB141)*INDEX([4]大r将兵属性验证!AQ$7:AQ$166,$BZ142,1)+CF141</f>
        <v>31145847.19835164</v>
      </c>
      <c r="CG142" s="19">
        <f>(CC142-CC141)*INDEX([4]大r将兵属性验证!AR$7:AR$166,$BZ142,1)+CG141</f>
        <v>31145847.19835164</v>
      </c>
      <c r="CH142" s="19">
        <f>(CD142-CD141)*INDEX([4]大r将兵属性验证!AX$7:AX$166,$BZ142,1)+CH141</f>
        <v>20460371.34846399</v>
      </c>
      <c r="CI142" s="19">
        <f t="shared" si="186"/>
        <v>82752065.74516727</v>
      </c>
      <c r="CN142" s="5">
        <v>139</v>
      </c>
      <c r="CO142" s="5">
        <f>求节点(J$5:J$13,$H$20:H$28,$CN142)</f>
        <v>723.8785556743901</v>
      </c>
      <c r="CP142" s="5">
        <f>求节点(K$5:K$13,$H$20:I$28,$CN142)</f>
        <v>736.66356357371581</v>
      </c>
      <c r="CQ142" s="5">
        <f>求节点(L$5:L$13,$H$20:J$28,$CN142)</f>
        <v>750.53869769643973</v>
      </c>
      <c r="CR142" s="5">
        <f>求节点(M$5:M$13,$H$20:K$28,$CN142)</f>
        <v>765.21192957538915</v>
      </c>
      <c r="CS142" s="5">
        <f>求节点(N$5:N$13,$H$20:L$28,$CN142)</f>
        <v>781.16054687026156</v>
      </c>
      <c r="CT142" s="5">
        <f>求节点(J$5:J$13,$I$20:I$28,$CN142)</f>
        <v>0</v>
      </c>
      <c r="CU142" s="5">
        <f>求节点(K$5:K$13,$I$20:J$28,$CN142)</f>
        <v>0</v>
      </c>
      <c r="CV142" s="5">
        <f>求节点(L$5:L$13,$I$20:K$28,$CN142)</f>
        <v>0</v>
      </c>
      <c r="CW142" s="5">
        <f>求节点(M$5:M$13,$I$20:L$28,$CN142)</f>
        <v>0</v>
      </c>
      <c r="CX142" s="5">
        <f>求节点(N$5:N$13,$I$20:M$28,$CN142)</f>
        <v>0</v>
      </c>
      <c r="CY142" s="5">
        <f t="shared" si="173"/>
        <v>0.41164007505733752</v>
      </c>
      <c r="CZ142" s="5">
        <f t="shared" si="174"/>
        <v>0.41132486283102276</v>
      </c>
      <c r="DA142" s="5">
        <f t="shared" si="175"/>
        <v>0.41098277372543296</v>
      </c>
      <c r="DB142" s="5">
        <f t="shared" si="176"/>
        <v>0.41062100765346671</v>
      </c>
      <c r="DC142" s="5">
        <f t="shared" si="177"/>
        <v>0.41024463069389755</v>
      </c>
    </row>
    <row r="143" spans="3:107" x14ac:dyDescent="0.15">
      <c r="S143" s="19">
        <v>139</v>
      </c>
      <c r="T143" s="19">
        <f t="shared" si="141"/>
        <v>587.04889746332083</v>
      </c>
      <c r="U143" s="19">
        <f t="shared" si="142"/>
        <v>589.99928390162677</v>
      </c>
      <c r="V143" s="19">
        <f t="shared" si="143"/>
        <v>593.20123792994764</v>
      </c>
      <c r="W143" s="19">
        <f t="shared" si="144"/>
        <v>596.58736836355138</v>
      </c>
      <c r="X143" s="19">
        <f t="shared" si="145"/>
        <v>600.21100852186578</v>
      </c>
      <c r="Z143" s="19">
        <v>139</v>
      </c>
      <c r="AA143" s="19">
        <f t="shared" si="178"/>
        <v>587.04889746332083</v>
      </c>
      <c r="AB143" s="19">
        <f t="shared" si="179"/>
        <v>589.99928390162677</v>
      </c>
      <c r="AC143" s="19">
        <f t="shared" si="180"/>
        <v>593.20123792994764</v>
      </c>
      <c r="AD143" s="19">
        <f t="shared" si="181"/>
        <v>596.58736836355138</v>
      </c>
      <c r="AE143" s="19">
        <f t="shared" si="182"/>
        <v>600.21100852186578</v>
      </c>
      <c r="AI143" s="19">
        <v>139</v>
      </c>
      <c r="AJ143" s="19">
        <f t="shared" si="146"/>
        <v>1</v>
      </c>
      <c r="AK143" s="19">
        <f t="shared" si="147"/>
        <v>1.005025793338604</v>
      </c>
      <c r="AL143" s="19">
        <f t="shared" si="148"/>
        <v>1.0104801158697538</v>
      </c>
      <c r="AM143" s="19">
        <f t="shared" si="149"/>
        <v>1.0162481710492037</v>
      </c>
      <c r="AN143" s="19">
        <f t="shared" si="150"/>
        <v>1.022420808752762</v>
      </c>
      <c r="AP143" s="19">
        <v>139</v>
      </c>
      <c r="AQ143" s="19">
        <f t="shared" si="151"/>
        <v>1</v>
      </c>
      <c r="AR143" s="19">
        <f t="shared" si="152"/>
        <v>1.005025793338604</v>
      </c>
      <c r="AS143" s="19">
        <f t="shared" si="153"/>
        <v>1.0104801158697538</v>
      </c>
      <c r="AT143" s="19">
        <f t="shared" si="154"/>
        <v>1.0162481710492037</v>
      </c>
      <c r="AU143" s="19">
        <f t="shared" si="155"/>
        <v>1.022420808752762</v>
      </c>
      <c r="AY143" s="19">
        <v>139</v>
      </c>
      <c r="AZ143" s="19">
        <f t="shared" si="156"/>
        <v>2063.6593164221385</v>
      </c>
      <c r="BA143" s="19">
        <f t="shared" si="157"/>
        <v>2083.3285593441783</v>
      </c>
      <c r="BB143" s="19">
        <f t="shared" si="158"/>
        <v>2104.6749195329839</v>
      </c>
      <c r="BC143" s="19">
        <f t="shared" si="159"/>
        <v>2127.2491224236755</v>
      </c>
      <c r="BD143" s="19">
        <f t="shared" si="160"/>
        <v>2151.582563913993</v>
      </c>
      <c r="BH143" s="19">
        <v>139</v>
      </c>
      <c r="BI143" s="19">
        <f t="shared" si="161"/>
        <v>43.920741455276733</v>
      </c>
      <c r="BJ143" s="19">
        <f t="shared" si="162"/>
        <v>44.166606991802226</v>
      </c>
      <c r="BK143" s="19">
        <f t="shared" si="163"/>
        <v>44.433436494162301</v>
      </c>
      <c r="BL143" s="19">
        <f t="shared" si="164"/>
        <v>44.715614030295946</v>
      </c>
      <c r="BM143" s="19">
        <f t="shared" si="165"/>
        <v>45.01758404348881</v>
      </c>
      <c r="BQ143" s="19">
        <v>139</v>
      </c>
      <c r="BR143" s="19">
        <f t="shared" si="166"/>
        <v>0.67841482910553463</v>
      </c>
      <c r="BS143" s="19">
        <f t="shared" si="167"/>
        <v>0.68333213983604446</v>
      </c>
      <c r="BT143" s="19">
        <f t="shared" si="168"/>
        <v>0.68866872988324601</v>
      </c>
      <c r="BU143" s="19">
        <f t="shared" si="169"/>
        <v>0.69431228060591887</v>
      </c>
      <c r="BV143" s="19">
        <f t="shared" si="170"/>
        <v>0.70035168086977617</v>
      </c>
      <c r="BY143" s="9">
        <v>6</v>
      </c>
      <c r="BZ143" s="15">
        <v>40</v>
      </c>
      <c r="CA143" s="19">
        <v>0</v>
      </c>
      <c r="CB143" s="19">
        <f t="shared" si="183"/>
        <v>292.36071123964388</v>
      </c>
      <c r="CC143" s="19">
        <f t="shared" si="184"/>
        <v>292.36071123964388</v>
      </c>
      <c r="CD143" s="19">
        <f t="shared" si="185"/>
        <v>0.1872678520660731</v>
      </c>
      <c r="CE143" s="19">
        <f>CA143*(INDEX([4]非r将兵属性验证!$U$7:$U$166,$BZ143,1)+INDEX([4]非r将兵属性验证!$AM$7:$AM$166,$BZ143,1))</f>
        <v>0</v>
      </c>
      <c r="CF143" s="19">
        <f>(CB143-CB142)*INDEX([4]大r将兵属性验证!AQ$7:AQ$166,$BZ143,1)+CF142</f>
        <v>64379866.976673365</v>
      </c>
      <c r="CG143" s="19">
        <f>(CC143-CC142)*INDEX([4]大r将兵属性验证!AR$7:AR$166,$BZ143,1)+CG142</f>
        <v>64379866.976673365</v>
      </c>
      <c r="CH143" s="19">
        <f>(CD143-CD142)*INDEX([4]大r将兵属性验证!AX$7:AX$166,$BZ143,1)+CH142</f>
        <v>56464214.991890319</v>
      </c>
      <c r="CI143" s="19">
        <f t="shared" si="186"/>
        <v>185223948.94523704</v>
      </c>
      <c r="CN143" s="5">
        <v>140</v>
      </c>
      <c r="CO143" s="5">
        <f>求节点(J$5:J$13,$H$20:H$28,$CN143)</f>
        <v>739.30076530753195</v>
      </c>
      <c r="CP143" s="5">
        <f>求节点(K$5:K$13,$H$20:I$28,$CN143)</f>
        <v>752.07571403439465</v>
      </c>
      <c r="CQ143" s="5">
        <f>求节点(L$5:L$13,$H$20:J$28,$CN143)</f>
        <v>765.95485072057602</v>
      </c>
      <c r="CR143" s="5">
        <f>求节点(M$5:M$13,$H$20:K$28,$CN143)</f>
        <v>780.88888494050934</v>
      </c>
      <c r="CS143" s="5">
        <f>求节点(N$5:N$13,$H$20:L$28,$CN143)</f>
        <v>804.51388224647826</v>
      </c>
      <c r="CT143" s="5">
        <f>求节点(J$5:J$13,$I$20:I$28,$CN143)</f>
        <v>0</v>
      </c>
      <c r="CU143" s="5">
        <f>求节点(K$5:K$13,$I$20:J$28,$CN143)</f>
        <v>0</v>
      </c>
      <c r="CV143" s="5">
        <f>求节点(L$5:L$13,$I$20:K$28,$CN143)</f>
        <v>0</v>
      </c>
      <c r="CW143" s="5">
        <f>求节点(M$5:M$13,$I$20:L$28,$CN143)</f>
        <v>0</v>
      </c>
      <c r="CX143" s="5">
        <f>求节点(N$5:N$13,$I$20:M$28,$CN143)</f>
        <v>0</v>
      </c>
      <c r="CY143" s="5">
        <f t="shared" si="173"/>
        <v>0.41125984306440994</v>
      </c>
      <c r="CZ143" s="5">
        <f t="shared" si="174"/>
        <v>0.41094487884530584</v>
      </c>
      <c r="DA143" s="5">
        <f t="shared" si="175"/>
        <v>0.410602691057185</v>
      </c>
      <c r="DB143" s="5">
        <f t="shared" si="176"/>
        <v>0.41024738806524186</v>
      </c>
      <c r="DC143" s="5">
        <f t="shared" si="177"/>
        <v>0.41000759410279236</v>
      </c>
    </row>
    <row r="144" spans="3:107" x14ac:dyDescent="0.15">
      <c r="S144" s="19">
        <v>140</v>
      </c>
      <c r="T144" s="19">
        <f t="shared" si="141"/>
        <v>590.60786891712269</v>
      </c>
      <c r="U144" s="19">
        <f t="shared" si="142"/>
        <v>593.55593400793725</v>
      </c>
      <c r="V144" s="19">
        <f t="shared" si="143"/>
        <v>596.75881170474827</v>
      </c>
      <c r="W144" s="19">
        <f t="shared" si="144"/>
        <v>600.16161544372892</v>
      </c>
      <c r="X144" s="19">
        <f t="shared" si="145"/>
        <v>604.4570694993597</v>
      </c>
      <c r="Z144" s="19">
        <v>140</v>
      </c>
      <c r="AA144" s="19">
        <f t="shared" si="178"/>
        <v>590.60786891712269</v>
      </c>
      <c r="AB144" s="19">
        <f t="shared" si="179"/>
        <v>593.55593400793725</v>
      </c>
      <c r="AC144" s="19">
        <f t="shared" si="180"/>
        <v>596.75881170474827</v>
      </c>
      <c r="AD144" s="19">
        <f t="shared" si="181"/>
        <v>600.16161544372892</v>
      </c>
      <c r="AE144" s="19">
        <f t="shared" si="182"/>
        <v>604.4570694993597</v>
      </c>
      <c r="AI144" s="19">
        <v>140</v>
      </c>
      <c r="AJ144" s="19">
        <f t="shared" si="146"/>
        <v>1</v>
      </c>
      <c r="AK144" s="19">
        <f t="shared" si="147"/>
        <v>1.0049915777387455</v>
      </c>
      <c r="AL144" s="19">
        <f t="shared" si="148"/>
        <v>1.0104145967423417</v>
      </c>
      <c r="AM144" s="19">
        <f t="shared" si="149"/>
        <v>1.0161761246834096</v>
      </c>
      <c r="AN144" s="19">
        <f t="shared" si="150"/>
        <v>1.0234490620784134</v>
      </c>
      <c r="AP144" s="19">
        <v>140</v>
      </c>
      <c r="AQ144" s="19">
        <f t="shared" si="151"/>
        <v>1</v>
      </c>
      <c r="AR144" s="19">
        <f t="shared" si="152"/>
        <v>1.0049915777387455</v>
      </c>
      <c r="AS144" s="19">
        <f t="shared" si="153"/>
        <v>1.0104145967423417</v>
      </c>
      <c r="AT144" s="19">
        <f t="shared" si="154"/>
        <v>1.0161761246834096</v>
      </c>
      <c r="AU144" s="19">
        <f t="shared" si="155"/>
        <v>1.0234490620784134</v>
      </c>
      <c r="AY144" s="19">
        <v>140</v>
      </c>
      <c r="AZ144" s="19">
        <f t="shared" si="156"/>
        <v>2087.3857927808185</v>
      </c>
      <c r="BA144" s="19">
        <f t="shared" si="157"/>
        <v>2107.0395600529146</v>
      </c>
      <c r="BB144" s="19">
        <f t="shared" si="158"/>
        <v>2128.3920780316553</v>
      </c>
      <c r="BC144" s="19">
        <f t="shared" si="159"/>
        <v>2151.2121158279674</v>
      </c>
      <c r="BD144" s="19">
        <f t="shared" si="160"/>
        <v>2183.4280212451977</v>
      </c>
      <c r="BH144" s="19">
        <v>140</v>
      </c>
      <c r="BI144" s="19">
        <f t="shared" si="161"/>
        <v>44.217322409760229</v>
      </c>
      <c r="BJ144" s="19">
        <f t="shared" si="162"/>
        <v>44.462994500661438</v>
      </c>
      <c r="BK144" s="19">
        <f t="shared" si="163"/>
        <v>44.729900975395694</v>
      </c>
      <c r="BL144" s="19">
        <f t="shared" si="164"/>
        <v>45.013467953644081</v>
      </c>
      <c r="BM144" s="19">
        <f t="shared" si="165"/>
        <v>45.371422458279973</v>
      </c>
      <c r="BQ144" s="19">
        <v>140</v>
      </c>
      <c r="BR144" s="19">
        <f t="shared" si="166"/>
        <v>0.68434644819520452</v>
      </c>
      <c r="BS144" s="19">
        <f t="shared" si="167"/>
        <v>0.68925989001322863</v>
      </c>
      <c r="BT144" s="19">
        <f t="shared" si="168"/>
        <v>0.69459801950791378</v>
      </c>
      <c r="BU144" s="19">
        <f t="shared" si="169"/>
        <v>0.70026935907288157</v>
      </c>
      <c r="BV144" s="19">
        <f t="shared" si="170"/>
        <v>0.70742844916559944</v>
      </c>
      <c r="BY144" s="9">
        <v>7</v>
      </c>
      <c r="BZ144" s="15">
        <v>50</v>
      </c>
      <c r="CA144" s="19">
        <v>0</v>
      </c>
      <c r="CB144" s="19">
        <f t="shared" si="183"/>
        <v>317.25275086227259</v>
      </c>
      <c r="CC144" s="19">
        <f t="shared" si="184"/>
        <v>317.25275086227259</v>
      </c>
      <c r="CD144" s="19">
        <f t="shared" si="185"/>
        <v>0.22875458477045429</v>
      </c>
      <c r="CE144" s="19">
        <f>CA144*(INDEX([4]非r将兵属性验证!$U$7:$U$166,$BZ144,1)+INDEX([4]非r将兵属性验证!$AM$7:$AM$166,$BZ144,1))</f>
        <v>0</v>
      </c>
      <c r="CF144" s="19">
        <f>(CB144-CB143)*INDEX([4]大r将兵属性验证!AQ$7:AQ$166,$BZ144,1)+CF143</f>
        <v>137876385.08819586</v>
      </c>
      <c r="CG144" s="19">
        <f>(CC144-CC143)*INDEX([4]大r将兵属性验证!AR$7:AR$166,$BZ144,1)+CG143</f>
        <v>137876385.08819586</v>
      </c>
      <c r="CH144" s="19">
        <f>(CD144-CD143)*INDEX([4]大r将兵属性验证!AX$7:AX$166,$BZ144,1)+CH143</f>
        <v>141717631.81040043</v>
      </c>
      <c r="CI144" s="19">
        <f t="shared" si="186"/>
        <v>417470401.98679215</v>
      </c>
      <c r="CN144" s="5">
        <v>141</v>
      </c>
      <c r="CO144" s="5">
        <f>求节点(J$5:J$13,$H$20:H$28,$CN144)</f>
        <v>754.72297494067368</v>
      </c>
      <c r="CP144" s="5">
        <f>求节点(K$5:K$13,$H$20:I$28,$CN144)</f>
        <v>767.48786449507338</v>
      </c>
      <c r="CQ144" s="5">
        <f>求节点(L$5:L$13,$H$20:J$28,$CN144)</f>
        <v>782.0611781907387</v>
      </c>
      <c r="CR144" s="5">
        <f>求节点(M$5:M$13,$H$20:K$28,$CN144)</f>
        <v>804.1870454400671</v>
      </c>
      <c r="CS144" s="5">
        <f>求节点(N$5:N$13,$H$20:L$28,$CN144)</f>
        <v>827.86721762269508</v>
      </c>
      <c r="CT144" s="5">
        <f>求节点(J$5:J$13,$I$20:I$28,$CN144)</f>
        <v>0</v>
      </c>
      <c r="CU144" s="5">
        <f>求节点(K$5:K$13,$I$20:J$28,$CN144)</f>
        <v>0</v>
      </c>
      <c r="CV144" s="5">
        <f>求节点(L$5:L$13,$I$20:K$28,$CN144)</f>
        <v>0</v>
      </c>
      <c r="CW144" s="5">
        <f>求节点(M$5:M$13,$I$20:L$28,$CN144)</f>
        <v>0</v>
      </c>
      <c r="CX144" s="5">
        <f>求节点(N$5:N$13,$I$20:M$28,$CN144)</f>
        <v>0</v>
      </c>
      <c r="CY144" s="5">
        <f t="shared" si="173"/>
        <v>0.41087961107148241</v>
      </c>
      <c r="CZ144" s="5">
        <f t="shared" si="174"/>
        <v>0.41056489485958891</v>
      </c>
      <c r="DA144" s="5">
        <f t="shared" si="175"/>
        <v>0.41023548927685327</v>
      </c>
      <c r="DB144" s="5">
        <f t="shared" si="176"/>
        <v>0.41001091149969482</v>
      </c>
      <c r="DC144" s="5">
        <f t="shared" si="177"/>
        <v>0.40977055751168712</v>
      </c>
    </row>
    <row r="145" spans="19:107" x14ac:dyDescent="0.15">
      <c r="S145" s="19">
        <v>141</v>
      </c>
      <c r="T145" s="19">
        <f t="shared" si="141"/>
        <v>594.16684037092466</v>
      </c>
      <c r="U145" s="19">
        <f t="shared" si="142"/>
        <v>597.11258411424774</v>
      </c>
      <c r="V145" s="19">
        <f t="shared" si="143"/>
        <v>600.37475967104342</v>
      </c>
      <c r="W145" s="19">
        <f t="shared" si="144"/>
        <v>604.39764462546668</v>
      </c>
      <c r="X145" s="19">
        <f t="shared" si="145"/>
        <v>608.70313047685363</v>
      </c>
      <c r="Z145" s="19">
        <v>141</v>
      </c>
      <c r="AA145" s="19">
        <f t="shared" si="178"/>
        <v>594.16684037092466</v>
      </c>
      <c r="AB145" s="19">
        <f t="shared" si="179"/>
        <v>597.11258411424774</v>
      </c>
      <c r="AC145" s="19">
        <f t="shared" si="180"/>
        <v>600.37475967104342</v>
      </c>
      <c r="AD145" s="19">
        <f t="shared" si="181"/>
        <v>604.39764462546668</v>
      </c>
      <c r="AE145" s="19">
        <f t="shared" si="182"/>
        <v>608.70313047685363</v>
      </c>
      <c r="AI145" s="19">
        <v>141</v>
      </c>
      <c r="AJ145" s="19">
        <f t="shared" si="146"/>
        <v>1</v>
      </c>
      <c r="AK145" s="19">
        <f t="shared" si="147"/>
        <v>1.0049577720316472</v>
      </c>
      <c r="AL145" s="19">
        <f t="shared" si="148"/>
        <v>1.0104481079695449</v>
      </c>
      <c r="AM145" s="19">
        <f t="shared" si="149"/>
        <v>1.0172187398545418</v>
      </c>
      <c r="AN145" s="19">
        <f t="shared" si="150"/>
        <v>1.0244649972335285</v>
      </c>
      <c r="AP145" s="19">
        <v>141</v>
      </c>
      <c r="AQ145" s="19">
        <f t="shared" si="151"/>
        <v>1</v>
      </c>
      <c r="AR145" s="19">
        <f t="shared" si="152"/>
        <v>1.0049577720316472</v>
      </c>
      <c r="AS145" s="19">
        <f t="shared" si="153"/>
        <v>1.0104481079695449</v>
      </c>
      <c r="AT145" s="19">
        <f t="shared" si="154"/>
        <v>1.0172187398545418</v>
      </c>
      <c r="AU145" s="19">
        <f t="shared" si="155"/>
        <v>1.0244649972335285</v>
      </c>
      <c r="AY145" s="19">
        <v>141</v>
      </c>
      <c r="AZ145" s="19">
        <f t="shared" si="156"/>
        <v>2111.112269139498</v>
      </c>
      <c r="BA145" s="19">
        <f t="shared" si="157"/>
        <v>2130.7505607616513</v>
      </c>
      <c r="BB145" s="19">
        <f t="shared" si="158"/>
        <v>2152.8106975328255</v>
      </c>
      <c r="BC145" s="19">
        <f t="shared" si="159"/>
        <v>2182.9823346910007</v>
      </c>
      <c r="BD145" s="19">
        <f t="shared" si="160"/>
        <v>2215.2734785764023</v>
      </c>
      <c r="BH145" s="19">
        <v>141</v>
      </c>
      <c r="BI145" s="19">
        <f t="shared" si="161"/>
        <v>44.513903364243724</v>
      </c>
      <c r="BJ145" s="19">
        <f t="shared" si="162"/>
        <v>44.759382009520642</v>
      </c>
      <c r="BK145" s="19">
        <f t="shared" si="163"/>
        <v>45.031229972586949</v>
      </c>
      <c r="BL145" s="19">
        <f t="shared" si="164"/>
        <v>45.366470385455564</v>
      </c>
      <c r="BM145" s="19">
        <f t="shared" si="165"/>
        <v>45.725260873071136</v>
      </c>
      <c r="BQ145" s="19">
        <v>141</v>
      </c>
      <c r="BR145" s="19">
        <f t="shared" si="166"/>
        <v>0.69027806728487451</v>
      </c>
      <c r="BS145" s="19">
        <f t="shared" si="167"/>
        <v>0.69518764019041279</v>
      </c>
      <c r="BT145" s="19">
        <f t="shared" si="168"/>
        <v>0.70062459945173894</v>
      </c>
      <c r="BU145" s="19">
        <f t="shared" si="169"/>
        <v>0.70732940770911124</v>
      </c>
      <c r="BV145" s="19">
        <f t="shared" si="170"/>
        <v>0.7145052174614227</v>
      </c>
      <c r="BY145" s="9">
        <v>8</v>
      </c>
      <c r="BZ145" s="15">
        <v>60</v>
      </c>
      <c r="CA145" s="19">
        <v>0</v>
      </c>
      <c r="CB145" s="19">
        <f t="shared" si="183"/>
        <v>342.88686801582668</v>
      </c>
      <c r="CC145" s="19">
        <f t="shared" si="184"/>
        <v>342.88686801582668</v>
      </c>
      <c r="CD145" s="19">
        <f t="shared" si="185"/>
        <v>0.27147811335971117</v>
      </c>
      <c r="CE145" s="19">
        <f>CA145*(INDEX([4]非r将兵属性验证!$U$7:$U$166,$BZ145,1)+INDEX([4]非r将兵属性验证!$AM$7:$AM$166,$BZ145,1))</f>
        <v>0</v>
      </c>
      <c r="CF145" s="19">
        <f>(CB145-CB144)*INDEX([4]大r将兵属性验证!AQ$7:AQ$166,$BZ145,1)+CF144</f>
        <v>334551318.7856769</v>
      </c>
      <c r="CG145" s="19">
        <f>(CC145-CC144)*INDEX([4]大r将兵属性验证!AR$7:AR$166,$BZ145,1)+CG144</f>
        <v>334551318.7856769</v>
      </c>
      <c r="CH145" s="19">
        <f>(CD145-CD144)*INDEX([4]大r将兵属性验证!AX$7:AX$166,$BZ145,1)+CH144</f>
        <v>380264305.61111486</v>
      </c>
      <c r="CI145" s="19">
        <f t="shared" si="186"/>
        <v>1049366943.1824687</v>
      </c>
      <c r="CN145" s="5">
        <v>142</v>
      </c>
      <c r="CO145" s="5">
        <f>求节点(J$5:J$13,$H$20:H$28,$CN145)</f>
        <v>770.14518457381541</v>
      </c>
      <c r="CP145" s="5">
        <f>求节点(K$5:K$13,$H$20:I$28,$CN145)</f>
        <v>784.33170012588437</v>
      </c>
      <c r="CQ145" s="5">
        <f>求节点(L$5:L$13,$H$20:J$28,$CN145)</f>
        <v>805.23794814559187</v>
      </c>
      <c r="CR145" s="5">
        <f>求节点(M$5:M$13,$H$20:K$28,$CN145)</f>
        <v>827.48520593962473</v>
      </c>
      <c r="CS145" s="5">
        <f>求节点(N$5:N$13,$H$20:L$28,$CN145)</f>
        <v>851.22055299891178</v>
      </c>
      <c r="CT145" s="5">
        <f>求节点(J$5:J$13,$I$20:I$28,$CN145)</f>
        <v>0</v>
      </c>
      <c r="CU145" s="5">
        <f>求节点(K$5:K$13,$I$20:J$28,$CN145)</f>
        <v>0</v>
      </c>
      <c r="CV145" s="5">
        <f>求节点(L$5:L$13,$I$20:K$28,$CN145)</f>
        <v>0</v>
      </c>
      <c r="CW145" s="5">
        <f>求节点(M$5:M$13,$I$20:L$28,$CN145)</f>
        <v>0</v>
      </c>
      <c r="CX145" s="5">
        <f>求节点(N$5:N$13,$I$20:M$28,$CN145)</f>
        <v>0</v>
      </c>
      <c r="CY145" s="5">
        <f t="shared" si="173"/>
        <v>0.41049937907855483</v>
      </c>
      <c r="CZ145" s="5">
        <f t="shared" si="174"/>
        <v>0.4102124434561657</v>
      </c>
      <c r="DA145" s="5">
        <f t="shared" si="175"/>
        <v>0.41000024482656705</v>
      </c>
      <c r="DB145" s="5">
        <f t="shared" si="176"/>
        <v>0.40977443493414772</v>
      </c>
      <c r="DC145" s="5">
        <f t="shared" si="177"/>
        <v>0.40953352092058193</v>
      </c>
    </row>
    <row r="146" spans="19:107" x14ac:dyDescent="0.15">
      <c r="S146" s="19">
        <v>142</v>
      </c>
      <c r="T146" s="19">
        <f t="shared" si="141"/>
        <v>597.72581182472663</v>
      </c>
      <c r="U146" s="19">
        <f t="shared" si="142"/>
        <v>600.78758184106994</v>
      </c>
      <c r="V146" s="19">
        <f t="shared" si="143"/>
        <v>604.58871784465305</v>
      </c>
      <c r="W146" s="19">
        <f t="shared" si="144"/>
        <v>608.63367380720456</v>
      </c>
      <c r="X146" s="19">
        <f t="shared" si="145"/>
        <v>612.94919145434756</v>
      </c>
      <c r="Z146" s="19">
        <v>142</v>
      </c>
      <c r="AA146" s="19">
        <f t="shared" si="178"/>
        <v>597.72581182472663</v>
      </c>
      <c r="AB146" s="19">
        <f t="shared" si="179"/>
        <v>600.78758184106994</v>
      </c>
      <c r="AC146" s="19">
        <f t="shared" si="180"/>
        <v>604.58871784465305</v>
      </c>
      <c r="AD146" s="19">
        <f t="shared" si="181"/>
        <v>608.63367380720456</v>
      </c>
      <c r="AE146" s="19">
        <f t="shared" si="182"/>
        <v>612.94919145434756</v>
      </c>
      <c r="AI146" s="19">
        <v>142</v>
      </c>
      <c r="AJ146" s="19">
        <f t="shared" si="146"/>
        <v>1</v>
      </c>
      <c r="AK146" s="19">
        <f t="shared" si="147"/>
        <v>1.0051223653986037</v>
      </c>
      <c r="AL146" s="19">
        <f t="shared" si="148"/>
        <v>1.0114816959283981</v>
      </c>
      <c r="AM146" s="19">
        <f t="shared" si="149"/>
        <v>1.0182489391735963</v>
      </c>
      <c r="AN146" s="19">
        <f t="shared" si="150"/>
        <v>1.025468834252192</v>
      </c>
      <c r="AP146" s="19">
        <v>142</v>
      </c>
      <c r="AQ146" s="19">
        <f t="shared" si="151"/>
        <v>1</v>
      </c>
      <c r="AR146" s="19">
        <f t="shared" si="152"/>
        <v>1.0051223653986037</v>
      </c>
      <c r="AS146" s="19">
        <f t="shared" si="153"/>
        <v>1.0114816959283981</v>
      </c>
      <c r="AT146" s="19">
        <f t="shared" si="154"/>
        <v>1.0182489391735963</v>
      </c>
      <c r="AU146" s="19">
        <f t="shared" si="155"/>
        <v>1.025468834252192</v>
      </c>
      <c r="AY146" s="19">
        <v>142</v>
      </c>
      <c r="AZ146" s="19">
        <f t="shared" si="156"/>
        <v>2134.8387454981776</v>
      </c>
      <c r="BA146" s="19">
        <f t="shared" si="157"/>
        <v>2155.9068638080244</v>
      </c>
      <c r="BB146" s="19">
        <f t="shared" si="158"/>
        <v>2184.415383834898</v>
      </c>
      <c r="BC146" s="19">
        <f t="shared" si="159"/>
        <v>2214.752553554034</v>
      </c>
      <c r="BD146" s="19">
        <f t="shared" si="160"/>
        <v>2247.118935907607</v>
      </c>
      <c r="BH146" s="19">
        <v>142</v>
      </c>
      <c r="BI146" s="19">
        <f t="shared" si="161"/>
        <v>44.810484318727219</v>
      </c>
      <c r="BJ146" s="19">
        <f t="shared" si="162"/>
        <v>45.065631820089159</v>
      </c>
      <c r="BK146" s="19">
        <f t="shared" si="163"/>
        <v>45.38239315372109</v>
      </c>
      <c r="BL146" s="19">
        <f t="shared" si="164"/>
        <v>45.719472817267039</v>
      </c>
      <c r="BM146" s="19">
        <f t="shared" si="165"/>
        <v>46.079099287862299</v>
      </c>
      <c r="BQ146" s="19">
        <v>142</v>
      </c>
      <c r="BR146" s="19">
        <f t="shared" si="166"/>
        <v>0.69620968637454439</v>
      </c>
      <c r="BS146" s="19">
        <f t="shared" si="167"/>
        <v>0.7013126364017831</v>
      </c>
      <c r="BT146" s="19">
        <f t="shared" si="168"/>
        <v>0.70764786307442173</v>
      </c>
      <c r="BU146" s="19">
        <f t="shared" si="169"/>
        <v>0.71438945634534079</v>
      </c>
      <c r="BV146" s="19">
        <f t="shared" si="170"/>
        <v>0.72158198575724597</v>
      </c>
      <c r="BY146" s="9">
        <v>9</v>
      </c>
      <c r="BZ146" s="15">
        <v>70</v>
      </c>
      <c r="CA146" s="19">
        <v>0</v>
      </c>
      <c r="CB146" s="19">
        <f t="shared" si="183"/>
        <v>368.86523847569197</v>
      </c>
      <c r="CC146" s="19">
        <f t="shared" si="184"/>
        <v>368.86523847569197</v>
      </c>
      <c r="CD146" s="19">
        <f t="shared" si="185"/>
        <v>0.31477539745948657</v>
      </c>
      <c r="CE146" s="19">
        <f>CA146*(INDEX([4]非r将兵属性验证!$U$7:$U$166,$BZ146,1)+INDEX([4]非r将兵属性验证!$AM$7:$AM$166,$BZ146,1))</f>
        <v>0</v>
      </c>
      <c r="CF146" s="19">
        <f>(CB146-CB145)*INDEX([4]大r将兵属性验证!AQ$7:AQ$166,$BZ146,1)+CF145</f>
        <v>1189846104.314466</v>
      </c>
      <c r="CG146" s="19">
        <f>(CC146-CC145)*INDEX([4]大r将兵属性验证!AR$7:AR$166,$BZ146,1)+CG145</f>
        <v>1189846104.314466</v>
      </c>
      <c r="CH146" s="19">
        <f>(CD146-CD145)*INDEX([4]大r将兵属性验证!AX$7:AX$166,$BZ146,1)+CH145</f>
        <v>1139660982.7344484</v>
      </c>
      <c r="CI146" s="19">
        <f t="shared" si="186"/>
        <v>3519353191.3633804</v>
      </c>
      <c r="CN146" s="5">
        <v>143</v>
      </c>
      <c r="CO146" s="5">
        <f>求节点(J$5:J$13,$H$20:H$28,$CN146)</f>
        <v>788.09653120827807</v>
      </c>
      <c r="CP146" s="5">
        <f>求节点(K$5:K$13,$H$20:I$28,$CN146)</f>
        <v>807.35255177985607</v>
      </c>
      <c r="CQ146" s="5">
        <f>求节点(L$5:L$13,$H$20:J$28,$CN146)</f>
        <v>828.41471810044504</v>
      </c>
      <c r="CR146" s="5">
        <f>求节点(M$5:M$13,$H$20:K$28,$CN146)</f>
        <v>850.78336643918249</v>
      </c>
      <c r="CS146" s="5">
        <f>求节点(N$5:N$13,$H$20:L$28,$CN146)</f>
        <v>874.5738883751286</v>
      </c>
      <c r="CT146" s="5">
        <f>求节点(J$5:J$13,$I$20:I$28,$CN146)</f>
        <v>0</v>
      </c>
      <c r="CU146" s="5">
        <f>求节点(K$5:K$13,$I$20:J$28,$CN146)</f>
        <v>0</v>
      </c>
      <c r="CV146" s="5">
        <f>求节点(L$5:L$13,$I$20:K$28,$CN146)</f>
        <v>0</v>
      </c>
      <c r="CW146" s="5">
        <f>求节点(M$5:M$13,$I$20:L$28,$CN146)</f>
        <v>0</v>
      </c>
      <c r="CX146" s="5">
        <f>求节点(N$5:N$13,$I$20:M$28,$CN146)</f>
        <v>0</v>
      </c>
      <c r="CY146" s="5">
        <f t="shared" si="173"/>
        <v>0.41017423038246636</v>
      </c>
      <c r="CZ146" s="5">
        <f t="shared" si="174"/>
        <v>0.40997878157821604</v>
      </c>
      <c r="DA146" s="5">
        <f t="shared" si="175"/>
        <v>0.40976500037628083</v>
      </c>
      <c r="DB146" s="5">
        <f t="shared" si="176"/>
        <v>0.40953795836860063</v>
      </c>
      <c r="DC146" s="5">
        <f t="shared" si="177"/>
        <v>0.40929648432947674</v>
      </c>
    </row>
    <row r="147" spans="19:107" x14ac:dyDescent="0.15">
      <c r="S147" s="19">
        <v>143</v>
      </c>
      <c r="T147" s="19">
        <f t="shared" si="141"/>
        <v>601.47209658332326</v>
      </c>
      <c r="U147" s="19">
        <f t="shared" si="142"/>
        <v>604.97319123270108</v>
      </c>
      <c r="V147" s="19">
        <f t="shared" si="143"/>
        <v>608.80267601826267</v>
      </c>
      <c r="W147" s="19">
        <f t="shared" si="144"/>
        <v>612.86970298894232</v>
      </c>
      <c r="X147" s="19">
        <f t="shared" si="145"/>
        <v>617.1952524318416</v>
      </c>
      <c r="Z147" s="19">
        <v>143</v>
      </c>
      <c r="AA147" s="19">
        <f t="shared" si="178"/>
        <v>601.47209658332326</v>
      </c>
      <c r="AB147" s="19">
        <f t="shared" si="179"/>
        <v>604.97319123270108</v>
      </c>
      <c r="AC147" s="19">
        <f t="shared" si="180"/>
        <v>608.80267601826267</v>
      </c>
      <c r="AD147" s="19">
        <f t="shared" si="181"/>
        <v>612.86970298894232</v>
      </c>
      <c r="AE147" s="19">
        <f t="shared" si="182"/>
        <v>617.1952524318416</v>
      </c>
      <c r="AI147" s="19">
        <v>143</v>
      </c>
      <c r="AJ147" s="19">
        <f t="shared" si="146"/>
        <v>1</v>
      </c>
      <c r="AK147" s="19">
        <f t="shared" si="147"/>
        <v>1.0058208762622005</v>
      </c>
      <c r="AL147" s="19">
        <f t="shared" si="148"/>
        <v>1.0121877298657427</v>
      </c>
      <c r="AM147" s="19">
        <f t="shared" si="149"/>
        <v>1.0189495181411796</v>
      </c>
      <c r="AN147" s="19">
        <f t="shared" si="150"/>
        <v>1.0261411226519637</v>
      </c>
      <c r="AP147" s="19">
        <v>143</v>
      </c>
      <c r="AQ147" s="19">
        <f t="shared" si="151"/>
        <v>1</v>
      </c>
      <c r="AR147" s="19">
        <f t="shared" si="152"/>
        <v>1.0058208762622005</v>
      </c>
      <c r="AS147" s="19">
        <f t="shared" si="153"/>
        <v>1.0121877298657427</v>
      </c>
      <c r="AT147" s="19">
        <f t="shared" si="154"/>
        <v>1.0189495181411796</v>
      </c>
      <c r="AU147" s="19">
        <f t="shared" si="155"/>
        <v>1.0261411226519637</v>
      </c>
      <c r="AY147" s="19">
        <v>143</v>
      </c>
      <c r="AZ147" s="19">
        <f t="shared" si="156"/>
        <v>2161.0407243749246</v>
      </c>
      <c r="BA147" s="19">
        <f t="shared" si="157"/>
        <v>2187.2989342452584</v>
      </c>
      <c r="BB147" s="19">
        <f t="shared" si="158"/>
        <v>2216.0200701369704</v>
      </c>
      <c r="BC147" s="19">
        <f t="shared" si="159"/>
        <v>2246.5227724170672</v>
      </c>
      <c r="BD147" s="19">
        <f t="shared" si="160"/>
        <v>2278.9643932388117</v>
      </c>
      <c r="BH147" s="19">
        <v>143</v>
      </c>
      <c r="BI147" s="19">
        <f t="shared" si="161"/>
        <v>45.122674715276943</v>
      </c>
      <c r="BJ147" s="19">
        <f t="shared" si="162"/>
        <v>45.414432602725093</v>
      </c>
      <c r="BK147" s="19">
        <f t="shared" si="163"/>
        <v>45.73355633485523</v>
      </c>
      <c r="BL147" s="19">
        <f t="shared" si="164"/>
        <v>46.072475249078522</v>
      </c>
      <c r="BM147" s="19">
        <f t="shared" si="165"/>
        <v>46.432937702653462</v>
      </c>
      <c r="BQ147" s="19">
        <v>143</v>
      </c>
      <c r="BR147" s="19">
        <f t="shared" si="166"/>
        <v>0.70245349430553872</v>
      </c>
      <c r="BS147" s="19">
        <f t="shared" si="167"/>
        <v>0.70828865205450187</v>
      </c>
      <c r="BT147" s="19">
        <f t="shared" si="168"/>
        <v>0.71467112669710453</v>
      </c>
      <c r="BU147" s="19">
        <f t="shared" si="169"/>
        <v>0.72144950498157046</v>
      </c>
      <c r="BV147" s="19">
        <f t="shared" si="170"/>
        <v>0.72865875405306924</v>
      </c>
      <c r="BY147" s="9">
        <v>10</v>
      </c>
      <c r="BZ147" s="15">
        <v>80</v>
      </c>
      <c r="CA147" s="19">
        <v>0</v>
      </c>
      <c r="CB147" s="19">
        <f t="shared" si="183"/>
        <v>395.53499052463224</v>
      </c>
      <c r="CC147" s="19">
        <f t="shared" si="184"/>
        <v>395.53499052463224</v>
      </c>
      <c r="CD147" s="19">
        <f t="shared" si="185"/>
        <v>0.35922498420772037</v>
      </c>
      <c r="CE147" s="19">
        <f>CA147*(INDEX([4]非r将兵属性验证!$U$7:$U$166,$BZ147,1)+INDEX([4]非r将兵属性验证!$AM$7:$AM$166,$BZ147,1))</f>
        <v>0</v>
      </c>
      <c r="CF147" s="19">
        <f>(CB147-CB146)*INDEX([4]大r将兵属性验证!AQ$7:AQ$166,$BZ147,1)+CF146</f>
        <v>3830899583.6088772</v>
      </c>
      <c r="CG147" s="19">
        <f>(CC147-CC146)*INDEX([4]大r将兵属性验证!AR$7:AR$166,$BZ147,1)+CG146</f>
        <v>3830899583.6088772</v>
      </c>
      <c r="CH147" s="19">
        <f>(CD147-CD146)*INDEX([4]大r将兵属性验证!AX$7:AX$166,$BZ147,1)+CH146</f>
        <v>3274570904.001524</v>
      </c>
      <c r="CI147" s="19">
        <f t="shared" si="186"/>
        <v>10936370071.219278</v>
      </c>
      <c r="CN147" s="5">
        <v>144</v>
      </c>
      <c r="CO147" s="5">
        <f>求节点(J$5:J$13,$H$20:H$28,$CN147)</f>
        <v>810.52469004770433</v>
      </c>
      <c r="CP147" s="5">
        <f>求节点(K$5:K$13,$H$20:I$28,$CN147)</f>
        <v>830.37340343382789</v>
      </c>
      <c r="CQ147" s="5">
        <f>求节点(L$5:L$13,$H$20:J$28,$CN147)</f>
        <v>851.5914880552981</v>
      </c>
      <c r="CR147" s="5">
        <f>求节点(M$5:M$13,$H$20:K$28,$CN147)</f>
        <v>874.08152693874024</v>
      </c>
      <c r="CS147" s="5">
        <f>求节点(N$5:N$13,$H$20:L$28,$CN147)</f>
        <v>897.92722375134531</v>
      </c>
      <c r="CT147" s="5">
        <f>求节点(J$5:J$13,$I$20:I$28,$CN147)</f>
        <v>0</v>
      </c>
      <c r="CU147" s="5">
        <f>求节点(K$5:K$13,$I$20:J$28,$CN147)</f>
        <v>0</v>
      </c>
      <c r="CV147" s="5">
        <f>求节点(L$5:L$13,$I$20:K$28,$CN147)</f>
        <v>0</v>
      </c>
      <c r="CW147" s="5">
        <f>求节点(M$5:M$13,$I$20:L$28,$CN147)</f>
        <v>0</v>
      </c>
      <c r="CX147" s="5">
        <f>求节点(N$5:N$13,$I$20:M$28,$CN147)</f>
        <v>0</v>
      </c>
      <c r="CY147" s="5">
        <f t="shared" si="173"/>
        <v>0.40994658434260012</v>
      </c>
      <c r="CZ147" s="5">
        <f t="shared" si="174"/>
        <v>0.40974511970026634</v>
      </c>
      <c r="DA147" s="5">
        <f t="shared" si="175"/>
        <v>0.40952975592599461</v>
      </c>
      <c r="DB147" s="5">
        <f t="shared" si="176"/>
        <v>0.40930148180305359</v>
      </c>
      <c r="DC147" s="5">
        <f t="shared" si="177"/>
        <v>0.40905944773837155</v>
      </c>
    </row>
    <row r="148" spans="19:107" x14ac:dyDescent="0.15">
      <c r="S148" s="19">
        <v>144</v>
      </c>
      <c r="T148" s="19">
        <f t="shared" si="141"/>
        <v>605.54994364503716</v>
      </c>
      <c r="U148" s="19">
        <f t="shared" si="142"/>
        <v>609.15880062433234</v>
      </c>
      <c r="V148" s="19">
        <f t="shared" si="143"/>
        <v>613.01663419187241</v>
      </c>
      <c r="W148" s="19">
        <f t="shared" si="144"/>
        <v>617.10573217068008</v>
      </c>
      <c r="X148" s="19">
        <f t="shared" si="145"/>
        <v>621.44131340933552</v>
      </c>
      <c r="Z148" s="19">
        <v>144</v>
      </c>
      <c r="AA148" s="19">
        <f t="shared" si="178"/>
        <v>605.54994364503716</v>
      </c>
      <c r="AB148" s="19">
        <f t="shared" si="179"/>
        <v>609.15880062433234</v>
      </c>
      <c r="AC148" s="19">
        <f t="shared" si="180"/>
        <v>613.01663419187241</v>
      </c>
      <c r="AD148" s="19">
        <f t="shared" si="181"/>
        <v>617.10573217068008</v>
      </c>
      <c r="AE148" s="19">
        <f t="shared" si="182"/>
        <v>621.44131340933552</v>
      </c>
      <c r="AI148" s="19">
        <v>144</v>
      </c>
      <c r="AJ148" s="19">
        <f t="shared" si="146"/>
        <v>1</v>
      </c>
      <c r="AK148" s="19">
        <f t="shared" si="147"/>
        <v>1.0059596355629596</v>
      </c>
      <c r="AL148" s="19">
        <f t="shared" si="148"/>
        <v>1.0123304289352095</v>
      </c>
      <c r="AM148" s="19">
        <f t="shared" si="149"/>
        <v>1.0190831303791132</v>
      </c>
      <c r="AN148" s="19">
        <f t="shared" si="150"/>
        <v>1.0262428721711081</v>
      </c>
      <c r="AP148" s="19">
        <v>144</v>
      </c>
      <c r="AQ148" s="19">
        <f t="shared" si="151"/>
        <v>1</v>
      </c>
      <c r="AR148" s="19">
        <f t="shared" si="152"/>
        <v>1.0059596355629596</v>
      </c>
      <c r="AS148" s="19">
        <f t="shared" si="153"/>
        <v>1.0123304289352095</v>
      </c>
      <c r="AT148" s="19">
        <f t="shared" si="154"/>
        <v>1.0190831303791132</v>
      </c>
      <c r="AU148" s="19">
        <f t="shared" si="155"/>
        <v>1.0262428721711081</v>
      </c>
      <c r="AY148" s="19">
        <v>144</v>
      </c>
      <c r="AZ148" s="19">
        <f t="shared" si="156"/>
        <v>2191.6245773377786</v>
      </c>
      <c r="BA148" s="19">
        <f t="shared" si="157"/>
        <v>2218.6910046824923</v>
      </c>
      <c r="BB148" s="19">
        <f t="shared" si="158"/>
        <v>2247.6247564390428</v>
      </c>
      <c r="BC148" s="19">
        <f t="shared" si="159"/>
        <v>2278.2929912801005</v>
      </c>
      <c r="BD148" s="19">
        <f t="shared" si="160"/>
        <v>2310.8098505700164</v>
      </c>
      <c r="BH148" s="19">
        <v>144</v>
      </c>
      <c r="BI148" s="19">
        <f t="shared" si="161"/>
        <v>45.462495303753094</v>
      </c>
      <c r="BJ148" s="19">
        <f t="shared" si="162"/>
        <v>45.763233385361026</v>
      </c>
      <c r="BK148" s="19">
        <f t="shared" si="163"/>
        <v>46.084719515989363</v>
      </c>
      <c r="BL148" s="19">
        <f t="shared" si="164"/>
        <v>46.425477680890005</v>
      </c>
      <c r="BM148" s="19">
        <f t="shared" si="165"/>
        <v>46.786776117444624</v>
      </c>
      <c r="BQ148" s="19">
        <v>144</v>
      </c>
      <c r="BR148" s="19">
        <f t="shared" si="166"/>
        <v>0.70924990607506189</v>
      </c>
      <c r="BS148" s="19">
        <f t="shared" si="167"/>
        <v>0.71526466770722053</v>
      </c>
      <c r="BT148" s="19">
        <f t="shared" si="168"/>
        <v>0.72169439031978733</v>
      </c>
      <c r="BU148" s="19">
        <f t="shared" si="169"/>
        <v>0.72850955361780001</v>
      </c>
      <c r="BV148" s="19">
        <f t="shared" si="170"/>
        <v>0.7357355223488925</v>
      </c>
      <c r="BY148" s="9">
        <v>11</v>
      </c>
      <c r="BZ148" s="15">
        <v>90</v>
      </c>
      <c r="CA148" s="19">
        <v>0</v>
      </c>
      <c r="CB148" s="19">
        <f t="shared" si="183"/>
        <v>422.97061482594904</v>
      </c>
      <c r="CC148" s="19">
        <f t="shared" si="184"/>
        <v>422.97061482594904</v>
      </c>
      <c r="CD148" s="19">
        <f t="shared" si="185"/>
        <v>0.40495102470991506</v>
      </c>
      <c r="CE148" s="19">
        <f>CA148*(INDEX([4]非r将兵属性验证!$U$7:$U$166,$BZ148,1)+INDEX([4]非r将兵属性验证!$AM$7:$AM$166,$BZ148,1))</f>
        <v>0</v>
      </c>
      <c r="CF148" s="19">
        <f>(CB148-CB147)*INDEX([4]大r将兵属性验证!AQ$7:AQ$166,$BZ148,1)+CF147</f>
        <v>11508428981.770741</v>
      </c>
      <c r="CG148" s="19">
        <f>(CC148-CC147)*INDEX([4]大r将兵属性验证!AR$7:AR$166,$BZ148,1)+CG147</f>
        <v>11508428981.770741</v>
      </c>
      <c r="CH148" s="19">
        <f>(CD148-CD147)*INDEX([4]大r将兵属性验证!AX$7:AX$166,$BZ148,1)+CH147</f>
        <v>8845175457.9108238</v>
      </c>
      <c r="CI148" s="19">
        <f t="shared" si="186"/>
        <v>31862033421.452305</v>
      </c>
      <c r="CN148" s="5">
        <v>145</v>
      </c>
      <c r="CO148" s="5">
        <f>求节点(J$5:J$13,$H$20:H$28,$CN148)</f>
        <v>832.95284888713059</v>
      </c>
      <c r="CP148" s="5">
        <f>求节点(K$5:K$13,$H$20:I$28,$CN148)</f>
        <v>853.39425508779959</v>
      </c>
      <c r="CQ148" s="5">
        <f>求节点(L$5:L$13,$H$20:J$28,$CN148)</f>
        <v>874.76825801015127</v>
      </c>
      <c r="CR148" s="5">
        <f>求节点(M$5:M$13,$H$20:K$28,$CN148)</f>
        <v>897.37968743829799</v>
      </c>
      <c r="CS148" s="5">
        <f>求节点(N$5:N$13,$H$20:L$28,$CN148)</f>
        <v>921.28055912756213</v>
      </c>
      <c r="CT148" s="5">
        <f>求节点(J$5:J$13,$I$20:I$28,$CN148)</f>
        <v>0</v>
      </c>
      <c r="CU148" s="5">
        <f>求节点(K$5:K$13,$I$20:J$28,$CN148)</f>
        <v>0</v>
      </c>
      <c r="CV148" s="5">
        <f>求节点(L$5:L$13,$I$20:K$28,$CN148)</f>
        <v>0</v>
      </c>
      <c r="CW148" s="5">
        <f>求节点(M$5:M$13,$I$20:L$28,$CN148)</f>
        <v>0</v>
      </c>
      <c r="CX148" s="5">
        <f>求节点(N$5:N$13,$I$20:M$28,$CN148)</f>
        <v>0</v>
      </c>
      <c r="CY148" s="5">
        <f t="shared" si="173"/>
        <v>0.40971893830273393</v>
      </c>
      <c r="CZ148" s="5">
        <f t="shared" si="174"/>
        <v>0.40951145782231663</v>
      </c>
      <c r="DA148" s="5">
        <f t="shared" si="175"/>
        <v>0.40929451147570844</v>
      </c>
      <c r="DB148" s="5">
        <f t="shared" si="176"/>
        <v>0.4090650052375065</v>
      </c>
      <c r="DC148" s="5">
        <f t="shared" si="177"/>
        <v>0.40882241114726636</v>
      </c>
    </row>
    <row r="149" spans="19:107" x14ac:dyDescent="0.15">
      <c r="S149" s="19">
        <v>145</v>
      </c>
      <c r="T149" s="19">
        <f t="shared" si="141"/>
        <v>609.62779070675106</v>
      </c>
      <c r="U149" s="19">
        <f t="shared" si="142"/>
        <v>613.3444100159636</v>
      </c>
      <c r="V149" s="19">
        <f t="shared" si="143"/>
        <v>617.23059236548204</v>
      </c>
      <c r="W149" s="19">
        <f t="shared" si="144"/>
        <v>621.34176135241785</v>
      </c>
      <c r="X149" s="19">
        <f t="shared" si="145"/>
        <v>625.68737438682945</v>
      </c>
      <c r="Z149" s="19">
        <v>145</v>
      </c>
      <c r="AA149" s="19">
        <f t="shared" si="178"/>
        <v>609.62779070675106</v>
      </c>
      <c r="AB149" s="19">
        <f t="shared" si="179"/>
        <v>613.3444100159636</v>
      </c>
      <c r="AC149" s="19">
        <f t="shared" si="180"/>
        <v>617.23059236548204</v>
      </c>
      <c r="AD149" s="19">
        <f t="shared" si="181"/>
        <v>621.34176135241785</v>
      </c>
      <c r="AE149" s="19">
        <f t="shared" si="182"/>
        <v>625.68737438682945</v>
      </c>
      <c r="AI149" s="19">
        <v>145</v>
      </c>
      <c r="AJ149" s="19">
        <f t="shared" si="146"/>
        <v>1</v>
      </c>
      <c r="AK149" s="19">
        <f t="shared" si="147"/>
        <v>1.0060965385205025</v>
      </c>
      <c r="AL149" s="19">
        <f t="shared" si="148"/>
        <v>1.0124712189546297</v>
      </c>
      <c r="AM149" s="19">
        <f t="shared" si="149"/>
        <v>1.0192149551320266</v>
      </c>
      <c r="AN149" s="19">
        <f t="shared" si="150"/>
        <v>1.0263432604695732</v>
      </c>
      <c r="AP149" s="19">
        <v>145</v>
      </c>
      <c r="AQ149" s="19">
        <f t="shared" si="151"/>
        <v>1</v>
      </c>
      <c r="AR149" s="19">
        <f t="shared" si="152"/>
        <v>1.0060965385205025</v>
      </c>
      <c r="AS149" s="19">
        <f t="shared" si="153"/>
        <v>1.0124712189546297</v>
      </c>
      <c r="AT149" s="19">
        <f t="shared" si="154"/>
        <v>1.0192149551320266</v>
      </c>
      <c r="AU149" s="19">
        <f t="shared" si="155"/>
        <v>1.0263432604695732</v>
      </c>
      <c r="AY149" s="19">
        <v>145</v>
      </c>
      <c r="AZ149" s="19">
        <f t="shared" si="156"/>
        <v>2222.2084303006327</v>
      </c>
      <c r="BA149" s="19">
        <f t="shared" si="157"/>
        <v>2250.0830751197268</v>
      </c>
      <c r="BB149" s="19">
        <f t="shared" si="158"/>
        <v>2279.2294427411152</v>
      </c>
      <c r="BC149" s="19">
        <f t="shared" si="159"/>
        <v>2310.0632101431338</v>
      </c>
      <c r="BD149" s="19">
        <f t="shared" si="160"/>
        <v>2342.655307901221</v>
      </c>
      <c r="BH149" s="19">
        <v>145</v>
      </c>
      <c r="BI149" s="19">
        <f t="shared" si="161"/>
        <v>45.802315892229252</v>
      </c>
      <c r="BJ149" s="19">
        <f t="shared" si="162"/>
        <v>46.11203416799696</v>
      </c>
      <c r="BK149" s="19">
        <f t="shared" si="163"/>
        <v>46.435882697123503</v>
      </c>
      <c r="BL149" s="19">
        <f t="shared" si="164"/>
        <v>46.778480112701487</v>
      </c>
      <c r="BM149" s="19">
        <f t="shared" si="165"/>
        <v>47.140614532235787</v>
      </c>
      <c r="BQ149" s="19">
        <v>145</v>
      </c>
      <c r="BR149" s="19">
        <f t="shared" si="166"/>
        <v>0.71604631784458506</v>
      </c>
      <c r="BS149" s="19">
        <f t="shared" si="167"/>
        <v>0.7222406833599393</v>
      </c>
      <c r="BT149" s="19">
        <f t="shared" si="168"/>
        <v>0.72871765394247001</v>
      </c>
      <c r="BU149" s="19">
        <f t="shared" si="169"/>
        <v>0.73556960225402968</v>
      </c>
      <c r="BV149" s="19">
        <f t="shared" si="170"/>
        <v>0.74281229064471577</v>
      </c>
      <c r="BY149" s="9">
        <v>12</v>
      </c>
      <c r="BZ149" s="15">
        <v>100</v>
      </c>
      <c r="CA149" s="19">
        <v>0</v>
      </c>
      <c r="CB149" s="19">
        <f t="shared" si="183"/>
        <v>458.90476958424904</v>
      </c>
      <c r="CC149" s="19">
        <f t="shared" si="184"/>
        <v>458.90476958424904</v>
      </c>
      <c r="CD149" s="19">
        <f t="shared" si="185"/>
        <v>0.46484128264041502</v>
      </c>
      <c r="CE149" s="19">
        <f>CA149*(INDEX([4]非r将兵属性验证!$U$7:$U$166,$BZ149,1)+INDEX([4]非r将兵属性验证!$AM$7:$AM$166,$BZ149,1))</f>
        <v>0</v>
      </c>
      <c r="CF149" s="19">
        <f>(CB149-CB148)*INDEX([4]大r将兵属性验证!AQ$7:AQ$166,$BZ149,1)+CF148</f>
        <v>29014506288.241081</v>
      </c>
      <c r="CG149" s="19">
        <f>(CC149-CC148)*INDEX([4]大r将兵属性验证!AR$7:AR$166,$BZ149,1)+CG148</f>
        <v>29014506288.241081</v>
      </c>
      <c r="CH149" s="19">
        <f>(CD149-CD148)*INDEX([4]大r将兵属性验证!AX$7:AX$166,$BZ149,1)+CH148</f>
        <v>22022221888.73114</v>
      </c>
      <c r="CI149" s="19">
        <f t="shared" si="186"/>
        <v>80051234465.213303</v>
      </c>
      <c r="CN149" s="5">
        <v>146</v>
      </c>
      <c r="CO149" s="5">
        <f>求节点(J$5:J$13,$H$20:H$28,$CN149)</f>
        <v>855.38100772655696</v>
      </c>
      <c r="CP149" s="5">
        <f>求节点(K$5:K$13,$H$20:I$28,$CN149)</f>
        <v>876.4151067417713</v>
      </c>
      <c r="CQ149" s="5">
        <f>求节点(L$5:L$13,$H$20:J$28,$CN149)</f>
        <v>897.94502796500433</v>
      </c>
      <c r="CR149" s="5">
        <f>求节点(M$5:M$13,$H$20:K$28,$CN149)</f>
        <v>920.67784793785563</v>
      </c>
      <c r="CS149" s="5">
        <f>求节点(N$5:N$13,$H$20:L$28,$CN149)</f>
        <v>944.63389450377883</v>
      </c>
      <c r="CT149" s="5">
        <f>求节点(J$5:J$13,$I$20:I$28,$CN149)</f>
        <v>0</v>
      </c>
      <c r="CU149" s="5">
        <f>求节点(K$5:K$13,$I$20:J$28,$CN149)</f>
        <v>0</v>
      </c>
      <c r="CV149" s="5">
        <f>求节点(L$5:L$13,$I$20:K$28,$CN149)</f>
        <v>0</v>
      </c>
      <c r="CW149" s="5">
        <f>求节点(M$5:M$13,$I$20:L$28,$CN149)</f>
        <v>0</v>
      </c>
      <c r="CX149" s="5">
        <f>求节点(N$5:N$13,$I$20:M$28,$CN149)</f>
        <v>0</v>
      </c>
      <c r="CY149" s="5">
        <f t="shared" si="173"/>
        <v>0.40949129226286768</v>
      </c>
      <c r="CZ149" s="5">
        <f t="shared" si="174"/>
        <v>0.40927779594436697</v>
      </c>
      <c r="DA149" s="5">
        <f t="shared" si="175"/>
        <v>0.40905926702542222</v>
      </c>
      <c r="DB149" s="5">
        <f t="shared" si="176"/>
        <v>0.4088285286719594</v>
      </c>
      <c r="DC149" s="5">
        <f t="shared" si="177"/>
        <v>0.40858537455616117</v>
      </c>
    </row>
    <row r="150" spans="19:107" x14ac:dyDescent="0.15">
      <c r="S150" s="19">
        <v>146</v>
      </c>
      <c r="T150" s="19">
        <f t="shared" si="141"/>
        <v>613.70563776846484</v>
      </c>
      <c r="U150" s="19">
        <f t="shared" si="142"/>
        <v>617.53001940759475</v>
      </c>
      <c r="V150" s="19">
        <f t="shared" si="143"/>
        <v>621.44455053909167</v>
      </c>
      <c r="W150" s="19">
        <f t="shared" si="144"/>
        <v>625.57779053415561</v>
      </c>
      <c r="X150" s="19">
        <f t="shared" si="145"/>
        <v>629.93343536432337</v>
      </c>
      <c r="Z150" s="19">
        <v>146</v>
      </c>
      <c r="AA150" s="19">
        <f t="shared" si="178"/>
        <v>613.70563776846484</v>
      </c>
      <c r="AB150" s="19">
        <f t="shared" si="179"/>
        <v>617.53001940759475</v>
      </c>
      <c r="AC150" s="19">
        <f t="shared" si="180"/>
        <v>621.44455053909167</v>
      </c>
      <c r="AD150" s="19">
        <f t="shared" si="181"/>
        <v>625.57779053415561</v>
      </c>
      <c r="AE150" s="19">
        <f t="shared" si="182"/>
        <v>629.93343536432337</v>
      </c>
      <c r="AI150" s="19">
        <v>146</v>
      </c>
      <c r="AJ150" s="19">
        <f t="shared" si="146"/>
        <v>1</v>
      </c>
      <c r="AK150" s="19">
        <f t="shared" si="147"/>
        <v>1.006231622138972</v>
      </c>
      <c r="AL150" s="19">
        <f t="shared" si="148"/>
        <v>1.0126101379787984</v>
      </c>
      <c r="AM150" s="19">
        <f t="shared" si="149"/>
        <v>1.0193450280314515</v>
      </c>
      <c r="AN150" s="19">
        <f t="shared" si="150"/>
        <v>1.0264423146817838</v>
      </c>
      <c r="AP150" s="19">
        <v>146</v>
      </c>
      <c r="AQ150" s="19">
        <f t="shared" si="151"/>
        <v>1</v>
      </c>
      <c r="AR150" s="19">
        <f t="shared" si="152"/>
        <v>1.006231622138972</v>
      </c>
      <c r="AS150" s="19">
        <f t="shared" si="153"/>
        <v>1.0126101379787984</v>
      </c>
      <c r="AT150" s="19">
        <f t="shared" si="154"/>
        <v>1.0193450280314515</v>
      </c>
      <c r="AU150" s="19">
        <f t="shared" si="155"/>
        <v>1.0264423146817838</v>
      </c>
      <c r="AY150" s="19">
        <v>146</v>
      </c>
      <c r="AZ150" s="19">
        <f t="shared" si="156"/>
        <v>2252.7922832634868</v>
      </c>
      <c r="BA150" s="19">
        <f t="shared" si="157"/>
        <v>2281.4751455569608</v>
      </c>
      <c r="BB150" s="19">
        <f t="shared" si="158"/>
        <v>2310.8341290431877</v>
      </c>
      <c r="BC150" s="19">
        <f t="shared" si="159"/>
        <v>2341.8334290061671</v>
      </c>
      <c r="BD150" s="19">
        <f t="shared" si="160"/>
        <v>2374.5007652324257</v>
      </c>
      <c r="BH150" s="19">
        <v>146</v>
      </c>
      <c r="BI150" s="19">
        <f t="shared" si="161"/>
        <v>46.14213648070541</v>
      </c>
      <c r="BJ150" s="19">
        <f t="shared" si="162"/>
        <v>46.460834950632901</v>
      </c>
      <c r="BK150" s="19">
        <f t="shared" si="163"/>
        <v>46.787045878257643</v>
      </c>
      <c r="BL150" s="19">
        <f t="shared" si="164"/>
        <v>47.131482544512963</v>
      </c>
      <c r="BM150" s="19">
        <f t="shared" si="165"/>
        <v>47.49445294702695</v>
      </c>
      <c r="BQ150" s="19">
        <v>146</v>
      </c>
      <c r="BR150" s="19">
        <f t="shared" si="166"/>
        <v>0.72284272961410811</v>
      </c>
      <c r="BS150" s="19">
        <f t="shared" si="167"/>
        <v>0.72921669901265795</v>
      </c>
      <c r="BT150" s="19">
        <f t="shared" si="168"/>
        <v>0.73574091756515281</v>
      </c>
      <c r="BU150" s="19">
        <f t="shared" si="169"/>
        <v>0.74262965089025934</v>
      </c>
      <c r="BV150" s="19">
        <f t="shared" si="170"/>
        <v>0.74988905894053903</v>
      </c>
      <c r="BY150" s="9">
        <v>13</v>
      </c>
      <c r="BZ150" s="15">
        <v>110</v>
      </c>
      <c r="CA150" s="19">
        <v>0</v>
      </c>
      <c r="CB150" s="19">
        <f t="shared" si="183"/>
        <v>494.42160660535183</v>
      </c>
      <c r="CC150" s="19">
        <f t="shared" si="184"/>
        <v>494.42160660535183</v>
      </c>
      <c r="CD150" s="19">
        <f t="shared" si="185"/>
        <v>0.52403601100891972</v>
      </c>
      <c r="CE150" s="19">
        <f>CA150*(INDEX([4]非r将兵属性验证!$U$7:$U$166,$BZ150,1)+INDEX([4]非r将兵属性验证!$AM$7:$AM$166,$BZ150,1))</f>
        <v>0</v>
      </c>
      <c r="CF150" s="19">
        <f>(CB150-CB149)*INDEX([4]大r将兵属性验证!AQ$7:AQ$166,$BZ150,1)+CF149</f>
        <v>53972652945.68119</v>
      </c>
      <c r="CG150" s="19">
        <f>(CC150-CC149)*INDEX([4]大r将兵属性验证!AR$7:AR$166,$BZ150,1)+CG149</f>
        <v>53972652945.68119</v>
      </c>
      <c r="CH150" s="19">
        <f>(CD150-CD149)*INDEX([4]大r将兵属性验证!AX$7:AX$166,$BZ150,1)+CH149</f>
        <v>41497442726.520645</v>
      </c>
      <c r="CI150" s="19">
        <f t="shared" ref="CI150:CI155" si="187">SUM(CE150:CH150)</f>
        <v>149442748617.88303</v>
      </c>
      <c r="CN150" s="5">
        <v>147</v>
      </c>
      <c r="CO150" s="5">
        <f>求节点(J$5:J$13,$H$20:H$28,$CN150)</f>
        <v>877.80916656598322</v>
      </c>
      <c r="CP150" s="5">
        <f>求节点(K$5:K$13,$H$20:I$28,$CN150)</f>
        <v>899.435958395743</v>
      </c>
      <c r="CQ150" s="5">
        <f>求节点(L$5:L$13,$H$20:J$28,$CN150)</f>
        <v>921.1217979198575</v>
      </c>
      <c r="CR150" s="5">
        <f>求节点(M$5:M$13,$H$20:K$28,$CN150)</f>
        <v>943.97600843741338</v>
      </c>
      <c r="CS150" s="5">
        <f>求节点(N$5:N$13,$H$20:L$28,$CN150)</f>
        <v>967.98722987999554</v>
      </c>
      <c r="CT150" s="5">
        <f>求节点(J$5:J$13,$I$20:I$28,$CN150)</f>
        <v>0</v>
      </c>
      <c r="CU150" s="5">
        <f>求节点(K$5:K$13,$I$20:J$28,$CN150)</f>
        <v>0</v>
      </c>
      <c r="CV150" s="5">
        <f>求节点(L$5:L$13,$I$20:K$28,$CN150)</f>
        <v>0</v>
      </c>
      <c r="CW150" s="5">
        <f>求节点(M$5:M$13,$I$20:L$28,$CN150)</f>
        <v>0</v>
      </c>
      <c r="CX150" s="5">
        <f>求节点(N$5:N$13,$I$20:M$28,$CN150)</f>
        <v>0</v>
      </c>
      <c r="CY150" s="5">
        <f t="shared" si="173"/>
        <v>0.40926364622300149</v>
      </c>
      <c r="CZ150" s="5">
        <f t="shared" si="174"/>
        <v>0.40904413406641726</v>
      </c>
      <c r="DA150" s="5">
        <f t="shared" si="175"/>
        <v>0.408824022575136</v>
      </c>
      <c r="DB150" s="5">
        <f t="shared" si="176"/>
        <v>0.40859205210641236</v>
      </c>
      <c r="DC150" s="5">
        <f t="shared" si="177"/>
        <v>0.40834833796505599</v>
      </c>
    </row>
    <row r="151" spans="19:107" x14ac:dyDescent="0.15">
      <c r="S151" s="19">
        <v>147</v>
      </c>
      <c r="T151" s="19">
        <f t="shared" si="141"/>
        <v>617.78348483017874</v>
      </c>
      <c r="U151" s="19">
        <f t="shared" si="142"/>
        <v>621.71562879922601</v>
      </c>
      <c r="V151" s="19">
        <f t="shared" si="143"/>
        <v>625.6585087127014</v>
      </c>
      <c r="W151" s="19">
        <f t="shared" si="144"/>
        <v>629.81381971589337</v>
      </c>
      <c r="X151" s="19">
        <f t="shared" si="145"/>
        <v>634.17949634181741</v>
      </c>
      <c r="Z151" s="19">
        <v>147</v>
      </c>
      <c r="AA151" s="19">
        <f t="shared" si="178"/>
        <v>617.78348483017874</v>
      </c>
      <c r="AB151" s="19">
        <f t="shared" si="179"/>
        <v>621.71562879922601</v>
      </c>
      <c r="AC151" s="19">
        <f t="shared" si="180"/>
        <v>625.6585087127014</v>
      </c>
      <c r="AD151" s="19">
        <f t="shared" si="181"/>
        <v>629.81381971589337</v>
      </c>
      <c r="AE151" s="19">
        <f t="shared" si="182"/>
        <v>634.17949634181741</v>
      </c>
      <c r="AI151" s="19">
        <v>147</v>
      </c>
      <c r="AJ151" s="19">
        <f t="shared" si="146"/>
        <v>1</v>
      </c>
      <c r="AK151" s="19">
        <f t="shared" si="147"/>
        <v>1.0063649224454878</v>
      </c>
      <c r="AL151" s="19">
        <f t="shared" si="148"/>
        <v>1.0127472230577472</v>
      </c>
      <c r="AM151" s="19">
        <f t="shared" si="149"/>
        <v>1.0194733837681362</v>
      </c>
      <c r="AN151" s="19">
        <f t="shared" si="150"/>
        <v>1.0265400612257314</v>
      </c>
      <c r="AP151" s="19">
        <v>147</v>
      </c>
      <c r="AQ151" s="19">
        <f t="shared" si="151"/>
        <v>1</v>
      </c>
      <c r="AR151" s="19">
        <f t="shared" si="152"/>
        <v>1.0063649224454878</v>
      </c>
      <c r="AS151" s="19">
        <f t="shared" si="153"/>
        <v>1.0127472230577472</v>
      </c>
      <c r="AT151" s="19">
        <f t="shared" si="154"/>
        <v>1.0194733837681362</v>
      </c>
      <c r="AU151" s="19">
        <f t="shared" si="155"/>
        <v>1.0265400612257314</v>
      </c>
      <c r="AY151" s="19">
        <v>147</v>
      </c>
      <c r="AZ151" s="19">
        <f t="shared" si="156"/>
        <v>2283.3761362263408</v>
      </c>
      <c r="BA151" s="19">
        <f t="shared" si="157"/>
        <v>2312.8672159941952</v>
      </c>
      <c r="BB151" s="19">
        <f t="shared" si="158"/>
        <v>2342.4388153452601</v>
      </c>
      <c r="BC151" s="19">
        <f t="shared" si="159"/>
        <v>2373.6036478692004</v>
      </c>
      <c r="BD151" s="19">
        <f t="shared" si="160"/>
        <v>2406.3462225636304</v>
      </c>
      <c r="BH151" s="19">
        <v>147</v>
      </c>
      <c r="BI151" s="19">
        <f t="shared" si="161"/>
        <v>46.481957069181561</v>
      </c>
      <c r="BJ151" s="19">
        <f t="shared" si="162"/>
        <v>46.809635733268834</v>
      </c>
      <c r="BK151" s="19">
        <f t="shared" si="163"/>
        <v>47.138209059391784</v>
      </c>
      <c r="BL151" s="19">
        <f t="shared" si="164"/>
        <v>47.484484976324445</v>
      </c>
      <c r="BM151" s="19">
        <f t="shared" si="165"/>
        <v>47.848291361818113</v>
      </c>
      <c r="BQ151" s="19">
        <v>147</v>
      </c>
      <c r="BR151" s="19">
        <f t="shared" si="166"/>
        <v>0.72963914138363128</v>
      </c>
      <c r="BS151" s="19">
        <f t="shared" si="167"/>
        <v>0.73619271466537661</v>
      </c>
      <c r="BT151" s="19">
        <f t="shared" si="168"/>
        <v>0.7427641811878356</v>
      </c>
      <c r="BU151" s="19">
        <f t="shared" si="169"/>
        <v>0.7496896995264889</v>
      </c>
      <c r="BV151" s="19">
        <f t="shared" si="170"/>
        <v>0.7569658272363623</v>
      </c>
      <c r="BY151" s="9">
        <v>14</v>
      </c>
      <c r="BZ151" s="15">
        <v>120</v>
      </c>
      <c r="CA151" s="19">
        <v>0</v>
      </c>
      <c r="CB151" s="19">
        <f t="shared" si="183"/>
        <v>529.34517866873045</v>
      </c>
      <c r="CC151" s="19">
        <f t="shared" si="184"/>
        <v>529.34517866873045</v>
      </c>
      <c r="CD151" s="19">
        <f t="shared" si="185"/>
        <v>0.58224196444788412</v>
      </c>
      <c r="CE151" s="19">
        <f>CA151*(INDEX([4]非r将兵属性验证!$U$7:$U$166,$BZ151,1)+INDEX([4]非r将兵属性验证!$AM$7:$AM$166,$BZ151,1))</f>
        <v>0</v>
      </c>
      <c r="CF151" s="19">
        <f>(CB151-CB150)*INDEX([4]大r将兵属性验证!AQ$7:AQ$166,$BZ151,1)+CF150</f>
        <v>88735113634.365814</v>
      </c>
      <c r="CG151" s="19">
        <f>(CC151-CC150)*INDEX([4]大r将兵属性验证!AR$7:AR$166,$BZ151,1)+CG150</f>
        <v>88735113634.365814</v>
      </c>
      <c r="CH151" s="19">
        <f>(CD151-CD150)*INDEX([4]大r将兵属性验证!AX$7:AX$166,$BZ151,1)+CH150</f>
        <v>70457620745.266235</v>
      </c>
      <c r="CI151" s="19">
        <f t="shared" si="187"/>
        <v>247927848013.99786</v>
      </c>
      <c r="CN151" s="5">
        <v>148</v>
      </c>
      <c r="CO151" s="5">
        <f>求节点(J$5:J$13,$H$20:H$28,$CN151)</f>
        <v>900.23732540540948</v>
      </c>
      <c r="CP151" s="5">
        <f>求节点(K$5:K$13,$H$20:I$28,$CN151)</f>
        <v>922.4568100497147</v>
      </c>
      <c r="CQ151" s="5">
        <f>求节点(L$5:L$13,$H$20:J$28,$CN151)</f>
        <v>944.29856787471056</v>
      </c>
      <c r="CR151" s="5">
        <f>求节点(M$5:M$13,$H$20:K$28,$CN151)</f>
        <v>967.27416893697114</v>
      </c>
      <c r="CS151" s="5">
        <f>求节点(N$5:N$13,$H$20:L$28,$CN151)</f>
        <v>991.34056525621236</v>
      </c>
      <c r="CT151" s="5">
        <f>求节点(J$5:J$13,$I$20:I$28,$CN151)</f>
        <v>0</v>
      </c>
      <c r="CU151" s="5">
        <f>求节点(K$5:K$13,$I$20:J$28,$CN151)</f>
        <v>0</v>
      </c>
      <c r="CV151" s="5">
        <f>求节点(L$5:L$13,$I$20:K$28,$CN151)</f>
        <v>0</v>
      </c>
      <c r="CW151" s="5">
        <f>求节点(M$5:M$13,$I$20:L$28,$CN151)</f>
        <v>0</v>
      </c>
      <c r="CX151" s="5">
        <f>求节点(N$5:N$13,$I$20:M$28,$CN151)</f>
        <v>0</v>
      </c>
      <c r="CY151" s="5">
        <f t="shared" si="173"/>
        <v>0.40903600018313524</v>
      </c>
      <c r="CZ151" s="5">
        <f t="shared" si="174"/>
        <v>0.40881047218846756</v>
      </c>
      <c r="DA151" s="5">
        <f t="shared" si="175"/>
        <v>0.40858877812484978</v>
      </c>
      <c r="DB151" s="5">
        <f t="shared" si="176"/>
        <v>0.40835557554086527</v>
      </c>
      <c r="DC151" s="5">
        <f t="shared" si="177"/>
        <v>0.4081113013739508</v>
      </c>
    </row>
    <row r="152" spans="19:107" x14ac:dyDescent="0.15">
      <c r="S152" s="19">
        <v>148</v>
      </c>
      <c r="T152" s="19">
        <f t="shared" si="141"/>
        <v>621.86133189189263</v>
      </c>
      <c r="U152" s="19">
        <f t="shared" si="142"/>
        <v>625.90123819085727</v>
      </c>
      <c r="V152" s="19">
        <f t="shared" si="143"/>
        <v>629.87246688631103</v>
      </c>
      <c r="W152" s="19">
        <f t="shared" si="144"/>
        <v>634.04984889763114</v>
      </c>
      <c r="X152" s="19">
        <f t="shared" si="145"/>
        <v>638.42555731931134</v>
      </c>
      <c r="Z152" s="19">
        <v>148</v>
      </c>
      <c r="AA152" s="19">
        <f t="shared" si="178"/>
        <v>621.86133189189263</v>
      </c>
      <c r="AB152" s="19">
        <f t="shared" si="179"/>
        <v>625.90123819085727</v>
      </c>
      <c r="AC152" s="19">
        <f t="shared" si="180"/>
        <v>629.87246688631103</v>
      </c>
      <c r="AD152" s="19">
        <f t="shared" si="181"/>
        <v>634.04984889763114</v>
      </c>
      <c r="AE152" s="19">
        <f t="shared" si="182"/>
        <v>638.42555731931134</v>
      </c>
      <c r="AI152" s="19">
        <v>148</v>
      </c>
      <c r="AJ152" s="19">
        <f t="shared" si="146"/>
        <v>1</v>
      </c>
      <c r="AK152" s="19">
        <f t="shared" si="147"/>
        <v>1.0064964745221801</v>
      </c>
      <c r="AL152" s="19">
        <f t="shared" si="148"/>
        <v>1.0128825102696868</v>
      </c>
      <c r="AM152" s="19">
        <f t="shared" si="149"/>
        <v>1.0196000561228937</v>
      </c>
      <c r="AN152" s="19">
        <f t="shared" si="150"/>
        <v>1.0266365258264656</v>
      </c>
      <c r="AP152" s="19">
        <v>148</v>
      </c>
      <c r="AQ152" s="19">
        <f t="shared" si="151"/>
        <v>1</v>
      </c>
      <c r="AR152" s="19">
        <f t="shared" si="152"/>
        <v>1.0064964745221801</v>
      </c>
      <c r="AS152" s="19">
        <f t="shared" si="153"/>
        <v>1.0128825102696868</v>
      </c>
      <c r="AT152" s="19">
        <f t="shared" si="154"/>
        <v>1.0196000561228937</v>
      </c>
      <c r="AU152" s="19">
        <f t="shared" si="155"/>
        <v>1.0266365258264656</v>
      </c>
      <c r="AY152" s="19">
        <v>148</v>
      </c>
      <c r="AZ152" s="19">
        <f t="shared" si="156"/>
        <v>2313.9599891891949</v>
      </c>
      <c r="BA152" s="19">
        <f t="shared" si="157"/>
        <v>2344.2592864314292</v>
      </c>
      <c r="BB152" s="19">
        <f t="shared" si="158"/>
        <v>2374.0435016473325</v>
      </c>
      <c r="BC152" s="19">
        <f t="shared" si="159"/>
        <v>2405.3738667322332</v>
      </c>
      <c r="BD152" s="19">
        <f t="shared" si="160"/>
        <v>2438.191679894835</v>
      </c>
      <c r="BH152" s="19">
        <v>148</v>
      </c>
      <c r="BI152" s="19">
        <f t="shared" si="161"/>
        <v>46.821777657657719</v>
      </c>
      <c r="BJ152" s="19">
        <f t="shared" si="162"/>
        <v>47.158436515904768</v>
      </c>
      <c r="BK152" s="19">
        <f t="shared" si="163"/>
        <v>47.489372240525917</v>
      </c>
      <c r="BL152" s="19">
        <f t="shared" si="164"/>
        <v>47.837487408135928</v>
      </c>
      <c r="BM152" s="19">
        <f t="shared" si="165"/>
        <v>48.202129776609276</v>
      </c>
      <c r="BQ152" s="19">
        <v>148</v>
      </c>
      <c r="BR152" s="19">
        <f t="shared" si="166"/>
        <v>0.73643555315315434</v>
      </c>
      <c r="BS152" s="19">
        <f t="shared" si="167"/>
        <v>0.74316873031809538</v>
      </c>
      <c r="BT152" s="19">
        <f t="shared" si="168"/>
        <v>0.7497874448105184</v>
      </c>
      <c r="BU152" s="19">
        <f t="shared" si="169"/>
        <v>0.75674974816271856</v>
      </c>
      <c r="BV152" s="19">
        <f t="shared" si="170"/>
        <v>0.76404259553218556</v>
      </c>
      <c r="BY152" s="9">
        <v>15</v>
      </c>
      <c r="BZ152" s="15">
        <v>130</v>
      </c>
      <c r="CA152" s="19">
        <v>0</v>
      </c>
      <c r="CB152" s="19">
        <f t="shared" si="183"/>
        <v>564.65539651372023</v>
      </c>
      <c r="CC152" s="19">
        <f t="shared" si="184"/>
        <v>564.65539651372023</v>
      </c>
      <c r="CD152" s="19">
        <f t="shared" si="185"/>
        <v>0.64109232752286716</v>
      </c>
      <c r="CE152" s="19">
        <f>CA152*(INDEX([4]非r将兵属性验证!$U$7:$U$166,$BZ152,1)+INDEX([4]非r将兵属性验证!$AM$7:$AM$166,$BZ152,1))</f>
        <v>0</v>
      </c>
      <c r="CF152" s="19">
        <f>(CB152-CB151)*INDEX([4]大r将兵属性验证!AQ$7:AQ$166,$BZ152,1)+CF151</f>
        <v>137802867254.71515</v>
      </c>
      <c r="CG152" s="19">
        <f>(CC152-CC151)*INDEX([4]大r将兵属性验证!AR$7:AR$166,$BZ152,1)+CG151</f>
        <v>137802867254.71515</v>
      </c>
      <c r="CH152" s="19">
        <f>(CD152-CD151)*INDEX([4]大r将兵属性验证!AX$7:AX$166,$BZ152,1)+CH151</f>
        <v>114339181574.65674</v>
      </c>
      <c r="CI152" s="19">
        <f t="shared" si="187"/>
        <v>389944916084.08704</v>
      </c>
      <c r="CN152" s="5">
        <v>149</v>
      </c>
      <c r="CO152" s="5">
        <f>求节点(J$5:J$13,$H$20:H$28,$CN152)</f>
        <v>922.66548424483585</v>
      </c>
      <c r="CP152" s="5">
        <f>求节点(K$5:K$13,$H$20:I$28,$CN152)</f>
        <v>945.47766170368641</v>
      </c>
      <c r="CQ152" s="5">
        <f>求节点(L$5:L$13,$H$20:J$28,$CN152)</f>
        <v>967.47533782956373</v>
      </c>
      <c r="CR152" s="5">
        <f>求节点(M$5:M$13,$H$20:K$28,$CN152)</f>
        <v>990.57232943652889</v>
      </c>
      <c r="CS152" s="5">
        <f>求节点(N$5:N$13,$H$20:L$28,$CN152)</f>
        <v>1014.6939006324291</v>
      </c>
      <c r="CT152" s="5">
        <f>求节点(J$5:J$13,$I$20:I$28,$CN152)</f>
        <v>0</v>
      </c>
      <c r="CU152" s="5">
        <f>求节点(K$5:K$13,$I$20:J$28,$CN152)</f>
        <v>0</v>
      </c>
      <c r="CV152" s="5">
        <f>求节点(L$5:L$13,$I$20:K$28,$CN152)</f>
        <v>0</v>
      </c>
      <c r="CW152" s="5">
        <f>求节点(M$5:M$13,$I$20:L$28,$CN152)</f>
        <v>0</v>
      </c>
      <c r="CX152" s="5">
        <f>求节点(N$5:N$13,$I$20:M$28,$CN152)</f>
        <v>0</v>
      </c>
      <c r="CY152" s="5">
        <f t="shared" si="173"/>
        <v>0.40880835414326905</v>
      </c>
      <c r="CZ152" s="5">
        <f t="shared" si="174"/>
        <v>0.4085768103105179</v>
      </c>
      <c r="DA152" s="5">
        <f t="shared" si="175"/>
        <v>0.40835353367456362</v>
      </c>
      <c r="DB152" s="5">
        <f t="shared" si="176"/>
        <v>0.40811909897531817</v>
      </c>
      <c r="DC152" s="5">
        <f t="shared" si="177"/>
        <v>0.40787426478284561</v>
      </c>
    </row>
    <row r="153" spans="19:107" x14ac:dyDescent="0.15">
      <c r="S153" s="19">
        <v>149</v>
      </c>
      <c r="T153" s="19">
        <f t="shared" si="141"/>
        <v>625.93917895360653</v>
      </c>
      <c r="U153" s="19">
        <f t="shared" si="142"/>
        <v>630.08684758248842</v>
      </c>
      <c r="V153" s="19">
        <f t="shared" si="143"/>
        <v>634.08642505992066</v>
      </c>
      <c r="W153" s="19">
        <f t="shared" si="144"/>
        <v>638.2858780793689</v>
      </c>
      <c r="X153" s="19">
        <f t="shared" si="145"/>
        <v>642.67161829680526</v>
      </c>
      <c r="Z153" s="19">
        <v>149</v>
      </c>
      <c r="AA153" s="19">
        <f t="shared" si="178"/>
        <v>625.93917895360653</v>
      </c>
      <c r="AB153" s="19">
        <f t="shared" si="179"/>
        <v>630.08684758248842</v>
      </c>
      <c r="AC153" s="19">
        <f t="shared" si="180"/>
        <v>634.08642505992066</v>
      </c>
      <c r="AD153" s="19">
        <f t="shared" si="181"/>
        <v>638.2858780793689</v>
      </c>
      <c r="AE153" s="19">
        <f t="shared" si="182"/>
        <v>642.67161829680526</v>
      </c>
      <c r="AI153" s="19">
        <v>149</v>
      </c>
      <c r="AJ153" s="19">
        <f t="shared" si="146"/>
        <v>1</v>
      </c>
      <c r="AK153" s="19">
        <f t="shared" si="147"/>
        <v>1.0066263125369714</v>
      </c>
      <c r="AL153" s="19">
        <f t="shared" si="148"/>
        <v>1.013016034752664</v>
      </c>
      <c r="AM153" s="19">
        <f t="shared" si="149"/>
        <v>1.0197250779962401</v>
      </c>
      <c r="AN153" s="19">
        <f t="shared" si="150"/>
        <v>1.0267317335386652</v>
      </c>
      <c r="AP153" s="19">
        <v>149</v>
      </c>
      <c r="AQ153" s="19">
        <f t="shared" si="151"/>
        <v>1</v>
      </c>
      <c r="AR153" s="19">
        <f t="shared" si="152"/>
        <v>1.0066263125369714</v>
      </c>
      <c r="AS153" s="19">
        <f t="shared" si="153"/>
        <v>1.013016034752664</v>
      </c>
      <c r="AT153" s="19">
        <f t="shared" si="154"/>
        <v>1.0197250779962401</v>
      </c>
      <c r="AU153" s="19">
        <f t="shared" si="155"/>
        <v>1.0267317335386652</v>
      </c>
      <c r="AY153" s="19">
        <v>149</v>
      </c>
      <c r="AZ153" s="19">
        <f t="shared" si="156"/>
        <v>2344.5438421520489</v>
      </c>
      <c r="BA153" s="19">
        <f t="shared" si="157"/>
        <v>2375.6513568686632</v>
      </c>
      <c r="BB153" s="19">
        <f t="shared" si="158"/>
        <v>2405.6481879494049</v>
      </c>
      <c r="BC153" s="19">
        <f t="shared" si="159"/>
        <v>2437.1440855952669</v>
      </c>
      <c r="BD153" s="19">
        <f t="shared" si="160"/>
        <v>2470.0371372260397</v>
      </c>
      <c r="BH153" s="19">
        <v>149</v>
      </c>
      <c r="BI153" s="19">
        <f t="shared" si="161"/>
        <v>47.161598246133877</v>
      </c>
      <c r="BJ153" s="19">
        <f t="shared" si="162"/>
        <v>47.507237298540701</v>
      </c>
      <c r="BK153" s="19">
        <f t="shared" si="163"/>
        <v>47.840535421660057</v>
      </c>
      <c r="BL153" s="19">
        <f t="shared" si="164"/>
        <v>48.190489839947411</v>
      </c>
      <c r="BM153" s="19">
        <f t="shared" si="165"/>
        <v>48.555968191400439</v>
      </c>
      <c r="BQ153" s="19">
        <v>149</v>
      </c>
      <c r="BR153" s="19">
        <f t="shared" si="166"/>
        <v>0.74323196492267751</v>
      </c>
      <c r="BS153" s="19">
        <f t="shared" si="167"/>
        <v>0.75014474597081404</v>
      </c>
      <c r="BT153" s="19">
        <f t="shared" si="168"/>
        <v>0.75681070843320108</v>
      </c>
      <c r="BU153" s="19">
        <f t="shared" si="169"/>
        <v>0.76380979679894812</v>
      </c>
      <c r="BV153" s="19">
        <f t="shared" si="170"/>
        <v>0.77111936382800883</v>
      </c>
      <c r="BY153" s="9">
        <v>16</v>
      </c>
      <c r="BZ153" s="15">
        <v>140</v>
      </c>
      <c r="CA153" s="19">
        <v>0</v>
      </c>
      <c r="CB153" s="19">
        <f t="shared" si="183"/>
        <v>600.16161544372892</v>
      </c>
      <c r="CC153" s="19">
        <f t="shared" si="184"/>
        <v>600.16161544372892</v>
      </c>
      <c r="CD153" s="19">
        <f t="shared" si="185"/>
        <v>0.70026935907288157</v>
      </c>
      <c r="CE153" s="19">
        <f>CA153*(INDEX([4]非r将兵属性验证!$U$7:$U$166,$BZ153,1)+INDEX([4]非r将兵属性验证!$AM$7:$AM$166,$BZ153,1))</f>
        <v>0</v>
      </c>
      <c r="CF153" s="19">
        <f>(CB153-CB152)*INDEX([4]大r将兵属性验证!AQ$7:AQ$166,$BZ153,1)+CF152</f>
        <v>204344682767.97073</v>
      </c>
      <c r="CG153" s="19">
        <f>(CC153-CC152)*INDEX([4]大r将兵属性验证!AR$7:AR$166,$BZ153,1)+CG152</f>
        <v>204344682767.97073</v>
      </c>
      <c r="CH153" s="19">
        <f>(CD153-CD152)*INDEX([4]大r将兵属性验证!AX$7:AX$166,$BZ153,1)+CH152</f>
        <v>177990579875.73593</v>
      </c>
      <c r="CI153" s="19">
        <f t="shared" si="187"/>
        <v>586679945411.67737</v>
      </c>
      <c r="CN153" s="5">
        <v>150</v>
      </c>
      <c r="CO153" s="5">
        <f>求节点(J$5:J$13,$H$20:H$28,$CN153)</f>
        <v>945.09364308426211</v>
      </c>
      <c r="CP153" s="5">
        <f>求节点(K$5:K$13,$H$20:I$28,$CN153)</f>
        <v>968.49851335765823</v>
      </c>
      <c r="CQ153" s="5">
        <f>求节点(L$5:L$13,$H$20:J$28,$CN153)</f>
        <v>990.65210778441678</v>
      </c>
      <c r="CR153" s="5">
        <f>求节点(M$5:M$13,$H$20:K$28,$CN153)</f>
        <v>1013.8704899360866</v>
      </c>
      <c r="CS153" s="5">
        <f>求节点(N$5:N$13,$H$20:L$28,$CN153)</f>
        <v>1038.047236008646</v>
      </c>
      <c r="CT153" s="5">
        <f>求节点(J$5:J$13,$I$20:I$28,$CN153)</f>
        <v>0</v>
      </c>
      <c r="CU153" s="5">
        <f>求节点(K$5:K$13,$I$20:J$28,$CN153)</f>
        <v>0</v>
      </c>
      <c r="CV153" s="5">
        <f>求节点(L$5:L$13,$I$20:K$28,$CN153)</f>
        <v>0</v>
      </c>
      <c r="CW153" s="5">
        <f>求节点(M$5:M$13,$I$20:L$28,$CN153)</f>
        <v>0</v>
      </c>
      <c r="CX153" s="5">
        <f>求节点(N$5:N$13,$I$20:M$28,$CN153)</f>
        <v>0</v>
      </c>
      <c r="CY153" s="5">
        <f t="shared" si="173"/>
        <v>0.40858070810340286</v>
      </c>
      <c r="CZ153" s="5">
        <f t="shared" si="174"/>
        <v>0.40834314843256819</v>
      </c>
      <c r="DA153" s="5">
        <f t="shared" si="175"/>
        <v>0.4081182892242774</v>
      </c>
      <c r="DB153" s="5">
        <f t="shared" si="176"/>
        <v>0.40788262240977113</v>
      </c>
      <c r="DC153" s="5">
        <f t="shared" si="177"/>
        <v>0.40763722819174042</v>
      </c>
    </row>
    <row r="154" spans="19:107" x14ac:dyDescent="0.15">
      <c r="S154" s="19">
        <v>150</v>
      </c>
      <c r="T154" s="19">
        <f t="shared" si="141"/>
        <v>630.01702601532043</v>
      </c>
      <c r="U154" s="19">
        <f t="shared" si="142"/>
        <v>634.27245697411968</v>
      </c>
      <c r="V154" s="19">
        <f t="shared" si="143"/>
        <v>638.30038323353028</v>
      </c>
      <c r="W154" s="19">
        <f t="shared" si="144"/>
        <v>642.52190726110666</v>
      </c>
      <c r="X154" s="19">
        <f t="shared" si="145"/>
        <v>646.91767927429919</v>
      </c>
      <c r="Z154" s="19">
        <v>150</v>
      </c>
      <c r="AA154" s="19">
        <f t="shared" si="178"/>
        <v>630.01702601532043</v>
      </c>
      <c r="AB154" s="19">
        <f t="shared" si="179"/>
        <v>634.27245697411968</v>
      </c>
      <c r="AC154" s="19">
        <f t="shared" si="180"/>
        <v>638.30038323353028</v>
      </c>
      <c r="AD154" s="19">
        <f t="shared" si="181"/>
        <v>642.52190726110666</v>
      </c>
      <c r="AE154" s="19">
        <f t="shared" si="182"/>
        <v>646.91767927429919</v>
      </c>
      <c r="AI154" s="19">
        <v>150</v>
      </c>
      <c r="AJ154" s="19">
        <f t="shared" si="146"/>
        <v>1</v>
      </c>
      <c r="AK154" s="19">
        <f t="shared" si="147"/>
        <v>1.0067544697731641</v>
      </c>
      <c r="AL154" s="19">
        <f t="shared" si="148"/>
        <v>1.0131478307349879</v>
      </c>
      <c r="AM154" s="19">
        <f t="shared" si="149"/>
        <v>1.0198484814368844</v>
      </c>
      <c r="AN154" s="19">
        <f t="shared" si="150"/>
        <v>1.0268257087683339</v>
      </c>
      <c r="AP154" s="19">
        <v>150</v>
      </c>
      <c r="AQ154" s="19">
        <f t="shared" si="151"/>
        <v>1</v>
      </c>
      <c r="AR154" s="19">
        <f t="shared" si="152"/>
        <v>1.0067544697731641</v>
      </c>
      <c r="AS154" s="19">
        <f t="shared" si="153"/>
        <v>1.0131478307349879</v>
      </c>
      <c r="AT154" s="19">
        <f t="shared" si="154"/>
        <v>1.0198484814368844</v>
      </c>
      <c r="AU154" s="19">
        <f t="shared" si="155"/>
        <v>1.0268257087683339</v>
      </c>
      <c r="AY154" s="19">
        <v>150</v>
      </c>
      <c r="AZ154" s="19">
        <f t="shared" si="156"/>
        <v>2375.127695114903</v>
      </c>
      <c r="BA154" s="19">
        <f t="shared" si="157"/>
        <v>2407.0434273058977</v>
      </c>
      <c r="BB154" s="19">
        <f t="shared" si="158"/>
        <v>2437.2528742514774</v>
      </c>
      <c r="BC154" s="19">
        <f t="shared" si="159"/>
        <v>2468.9143044582997</v>
      </c>
      <c r="BD154" s="19">
        <f t="shared" si="160"/>
        <v>2501.8825945572444</v>
      </c>
      <c r="BH154" s="19">
        <v>150</v>
      </c>
      <c r="BI154" s="19">
        <f t="shared" si="161"/>
        <v>47.501418834610035</v>
      </c>
      <c r="BJ154" s="19">
        <f t="shared" si="162"/>
        <v>47.856038081176642</v>
      </c>
      <c r="BK154" s="19">
        <f t="shared" si="163"/>
        <v>48.191698602794197</v>
      </c>
      <c r="BL154" s="19">
        <f t="shared" si="164"/>
        <v>48.543492271758886</v>
      </c>
      <c r="BM154" s="19">
        <f t="shared" si="165"/>
        <v>48.909806606191601</v>
      </c>
      <c r="BQ154" s="19">
        <v>150</v>
      </c>
      <c r="BR154" s="19">
        <f t="shared" si="166"/>
        <v>0.75002837669220068</v>
      </c>
      <c r="BS154" s="19">
        <f t="shared" si="167"/>
        <v>0.75712076162353281</v>
      </c>
      <c r="BT154" s="19">
        <f t="shared" si="168"/>
        <v>0.76383397205588388</v>
      </c>
      <c r="BU154" s="19">
        <f t="shared" si="169"/>
        <v>0.77086984543517778</v>
      </c>
      <c r="BV154" s="19">
        <f t="shared" si="170"/>
        <v>0.7781961321238321</v>
      </c>
      <c r="BY154" s="9">
        <v>17</v>
      </c>
      <c r="BZ154" s="15">
        <v>150</v>
      </c>
      <c r="CA154" s="19">
        <v>0</v>
      </c>
      <c r="CB154" s="19">
        <f t="shared" si="183"/>
        <v>642.52190726110666</v>
      </c>
      <c r="CC154" s="19">
        <f t="shared" si="184"/>
        <v>642.52190726110666</v>
      </c>
      <c r="CD154" s="19">
        <f t="shared" si="185"/>
        <v>0.77086984543517778</v>
      </c>
      <c r="CE154" s="19">
        <f>CA154*(INDEX([4]非r将兵属性验证!$U$7:$U$166,$BZ154,1)+INDEX([4]非r将兵属性验证!$AM$7:$AM$166,$BZ154,1))</f>
        <v>0</v>
      </c>
      <c r="CF154" s="19">
        <f>(CB154-CB153)*INDEX([4]大r将兵属性验证!AQ$7:AQ$166,$BZ154,1)+CF153</f>
        <v>310644437093.17163</v>
      </c>
      <c r="CG154" s="19">
        <f>(CC154-CC153)*INDEX([4]大r将兵属性验证!AR$7:AR$166,$BZ154,1)+CG153</f>
        <v>310644437093.17163</v>
      </c>
      <c r="CH154" s="19">
        <f>(CD154-CD153)*INDEX([4]大r将兵属性验证!AX$7:AX$166,$BZ154,1)+CH153</f>
        <v>287989704787.54596</v>
      </c>
      <c r="CI154" s="19">
        <f t="shared" si="187"/>
        <v>909278578973.88916</v>
      </c>
      <c r="CN154" s="5">
        <v>151</v>
      </c>
      <c r="CO154" s="5">
        <f>求节点(J$5:J$13,$H$20:H$28,$CN154)</f>
        <v>967.52180192368837</v>
      </c>
      <c r="CP154" s="5">
        <f>求节点(K$5:K$13,$H$20:I$28,$CN154)</f>
        <v>991.51936501162993</v>
      </c>
      <c r="CQ154" s="5">
        <f>求节点(L$5:L$13,$H$20:J$28,$CN154)</f>
        <v>1013.82887773927</v>
      </c>
      <c r="CR154" s="5">
        <f>求节点(M$5:M$13,$H$20:K$28,$CN154)</f>
        <v>1037.1686504356444</v>
      </c>
      <c r="CS154" s="5">
        <f>求节点(N$5:N$13,$H$20:L$28,$CN154)</f>
        <v>1061.4005713848626</v>
      </c>
      <c r="CT154" s="5">
        <f>求节点(J$5:J$13,$I$20:I$28,$CN154)</f>
        <v>0</v>
      </c>
      <c r="CU154" s="5">
        <f>求节点(K$5:K$13,$I$20:J$28,$CN154)</f>
        <v>0</v>
      </c>
      <c r="CV154" s="5">
        <f>求节点(L$5:L$13,$I$20:K$28,$CN154)</f>
        <v>0</v>
      </c>
      <c r="CW154" s="5">
        <f>求节点(M$5:M$13,$I$20:L$28,$CN154)</f>
        <v>0</v>
      </c>
      <c r="CX154" s="5">
        <f>求节点(N$5:N$13,$I$20:M$28,$CN154)</f>
        <v>0</v>
      </c>
      <c r="CY154" s="5">
        <f t="shared" si="173"/>
        <v>0.40835306206353661</v>
      </c>
      <c r="CZ154" s="5">
        <f t="shared" si="174"/>
        <v>0.40810948655461848</v>
      </c>
      <c r="DA154" s="5">
        <f t="shared" si="175"/>
        <v>0.40788304477399118</v>
      </c>
      <c r="DB154" s="5">
        <f t="shared" si="176"/>
        <v>0.40764614584422404</v>
      </c>
      <c r="DC154" s="5">
        <f t="shared" si="177"/>
        <v>0.40740019160063523</v>
      </c>
    </row>
    <row r="155" spans="19:107" x14ac:dyDescent="0.15">
      <c r="S155" s="19">
        <v>151</v>
      </c>
      <c r="T155" s="19">
        <f t="shared" si="141"/>
        <v>634.09487307703421</v>
      </c>
      <c r="U155" s="19">
        <f t="shared" si="142"/>
        <v>638.45806636575094</v>
      </c>
      <c r="V155" s="19">
        <f t="shared" si="143"/>
        <v>642.51434140714002</v>
      </c>
      <c r="W155" s="19">
        <f t="shared" si="144"/>
        <v>646.75793644284443</v>
      </c>
      <c r="X155" s="19">
        <f t="shared" si="145"/>
        <v>651.16374025179323</v>
      </c>
      <c r="Z155" s="19">
        <v>151</v>
      </c>
      <c r="AA155" s="19">
        <f t="shared" si="178"/>
        <v>634.09487307703421</v>
      </c>
      <c r="AB155" s="19">
        <f t="shared" si="179"/>
        <v>638.45806636575094</v>
      </c>
      <c r="AC155" s="19">
        <f t="shared" si="180"/>
        <v>642.51434140714002</v>
      </c>
      <c r="AD155" s="19">
        <f t="shared" si="181"/>
        <v>646.75793644284443</v>
      </c>
      <c r="AE155" s="19">
        <f t="shared" si="182"/>
        <v>651.16374025179323</v>
      </c>
      <c r="AI155" s="19">
        <v>151</v>
      </c>
      <c r="AJ155" s="19">
        <f t="shared" si="146"/>
        <v>1</v>
      </c>
      <c r="AK155" s="19">
        <f t="shared" si="147"/>
        <v>1.0068809786578841</v>
      </c>
      <c r="AL155" s="19">
        <f t="shared" si="148"/>
        <v>1.013277931564482</v>
      </c>
      <c r="AM155" s="19">
        <f t="shared" si="149"/>
        <v>1.0199702976691183</v>
      </c>
      <c r="AN155" s="19">
        <f t="shared" si="150"/>
        <v>1.0269184752936575</v>
      </c>
      <c r="AP155" s="19">
        <v>151</v>
      </c>
      <c r="AQ155" s="19">
        <f t="shared" si="151"/>
        <v>1</v>
      </c>
      <c r="AR155" s="19">
        <f t="shared" si="152"/>
        <v>1.0068809786578841</v>
      </c>
      <c r="AS155" s="19">
        <f t="shared" si="153"/>
        <v>1.013277931564482</v>
      </c>
      <c r="AT155" s="19">
        <f t="shared" si="154"/>
        <v>1.0199702976691183</v>
      </c>
      <c r="AU155" s="19">
        <f t="shared" si="155"/>
        <v>1.0269184752936575</v>
      </c>
      <c r="AY155" s="19">
        <v>151</v>
      </c>
      <c r="AZ155" s="19">
        <f t="shared" si="156"/>
        <v>2405.711548077757</v>
      </c>
      <c r="BA155" s="19">
        <f t="shared" si="157"/>
        <v>2438.4354977431317</v>
      </c>
      <c r="BB155" s="19">
        <f t="shared" si="158"/>
        <v>2468.8575605535498</v>
      </c>
      <c r="BC155" s="19">
        <f t="shared" si="159"/>
        <v>2500.6845233213335</v>
      </c>
      <c r="BD155" s="19">
        <f t="shared" si="160"/>
        <v>2533.728051888449</v>
      </c>
      <c r="BH155" s="19">
        <v>151</v>
      </c>
      <c r="BI155" s="19">
        <f t="shared" si="161"/>
        <v>47.841239423086186</v>
      </c>
      <c r="BJ155" s="19">
        <f t="shared" si="162"/>
        <v>48.204838863812576</v>
      </c>
      <c r="BK155" s="19">
        <f t="shared" si="163"/>
        <v>48.542861783928331</v>
      </c>
      <c r="BL155" s="19">
        <f t="shared" si="164"/>
        <v>48.896494703570369</v>
      </c>
      <c r="BM155" s="19">
        <f t="shared" si="165"/>
        <v>49.263645020982764</v>
      </c>
      <c r="BQ155" s="19">
        <v>151</v>
      </c>
      <c r="BR155" s="19">
        <f t="shared" si="166"/>
        <v>0.75682478846172374</v>
      </c>
      <c r="BS155" s="19">
        <f t="shared" si="167"/>
        <v>0.76409677727625147</v>
      </c>
      <c r="BT155" s="19">
        <f t="shared" si="168"/>
        <v>0.77085723567856668</v>
      </c>
      <c r="BU155" s="19">
        <f t="shared" si="169"/>
        <v>0.77792989407140745</v>
      </c>
      <c r="BV155" s="19">
        <f t="shared" si="170"/>
        <v>0.78527290041965536</v>
      </c>
      <c r="BY155" s="9">
        <v>18</v>
      </c>
      <c r="BZ155" s="15">
        <v>160</v>
      </c>
      <c r="CA155" s="19">
        <v>0</v>
      </c>
      <c r="CB155" s="19">
        <f t="shared" si="183"/>
        <v>660</v>
      </c>
      <c r="CC155" s="19">
        <f t="shared" si="184"/>
        <v>660</v>
      </c>
      <c r="CD155" s="19">
        <f t="shared" si="185"/>
        <v>0.8</v>
      </c>
      <c r="CE155" s="19">
        <f>CA155*(INDEX([4]非r将兵属性验证!$U$7:$U$166,$BZ155,1)+INDEX([4]非r将兵属性验证!$AM$7:$AM$166,$BZ155,1))</f>
        <v>0</v>
      </c>
      <c r="CF155" s="19">
        <f>(CB155-CB154)*INDEX([4]大r将兵属性验证!AQ$7:AQ$166,$BZ155,1)+CF154</f>
        <v>361193717460.63171</v>
      </c>
      <c r="CG155" s="19">
        <f>(CC155-CC154)*INDEX([4]大r将兵属性验证!AR$7:AR$166,$BZ155,1)+CG154</f>
        <v>361193717460.63171</v>
      </c>
      <c r="CH155" s="19">
        <f>(CD155-CD154)*INDEX([4]大r将兵属性验证!AX$7:AX$166,$BZ155,1)+CH154</f>
        <v>340856680717.10919</v>
      </c>
      <c r="CI155" s="19">
        <f t="shared" si="187"/>
        <v>1063244115638.3726</v>
      </c>
      <c r="CN155" s="5">
        <v>152</v>
      </c>
      <c r="CO155" s="5">
        <f>求节点(J$5:J$13,$H$20:H$28,$CN155)</f>
        <v>989.94996076311475</v>
      </c>
      <c r="CP155" s="5">
        <f>求节点(K$5:K$13,$H$20:I$28,$CN155)</f>
        <v>1014.5402166656016</v>
      </c>
      <c r="CQ155" s="5">
        <f>求节点(L$5:L$13,$H$20:J$28,$CN155)</f>
        <v>1037.0056476941231</v>
      </c>
      <c r="CR155" s="5">
        <f>求节点(M$5:M$13,$H$20:K$28,$CN155)</f>
        <v>1060.4668109352021</v>
      </c>
      <c r="CS155" s="5">
        <f>求节点(N$5:N$13,$H$20:L$28,$CN155)</f>
        <v>1084.7539067610794</v>
      </c>
      <c r="CT155" s="5">
        <f>求节点(J$5:J$13,$I$20:I$28,$CN155)</f>
        <v>0</v>
      </c>
      <c r="CU155" s="5">
        <f>求节点(K$5:K$13,$I$20:J$28,$CN155)</f>
        <v>0</v>
      </c>
      <c r="CV155" s="5">
        <f>求节点(L$5:L$13,$I$20:K$28,$CN155)</f>
        <v>0</v>
      </c>
      <c r="CW155" s="5">
        <f>求节点(M$5:M$13,$I$20:L$28,$CN155)</f>
        <v>0</v>
      </c>
      <c r="CX155" s="5">
        <f>求节点(N$5:N$13,$I$20:M$28,$CN155)</f>
        <v>0</v>
      </c>
      <c r="CY155" s="5">
        <f t="shared" si="173"/>
        <v>0.40812541602367042</v>
      </c>
      <c r="CZ155" s="5">
        <f t="shared" si="174"/>
        <v>0.40787582467666883</v>
      </c>
      <c r="DA155" s="5">
        <f t="shared" si="175"/>
        <v>0.40764780032370496</v>
      </c>
      <c r="DB155" s="5">
        <f t="shared" si="176"/>
        <v>0.40740966927867694</v>
      </c>
      <c r="DC155" s="5">
        <f t="shared" si="177"/>
        <v>0.40716315500953004</v>
      </c>
    </row>
    <row r="156" spans="19:107" x14ac:dyDescent="0.15">
      <c r="S156" s="19">
        <v>152</v>
      </c>
      <c r="T156" s="19">
        <f t="shared" si="141"/>
        <v>638.1727201387481</v>
      </c>
      <c r="U156" s="19">
        <f t="shared" si="142"/>
        <v>642.64367575738208</v>
      </c>
      <c r="V156" s="19">
        <f t="shared" si="143"/>
        <v>646.72829958074965</v>
      </c>
      <c r="W156" s="19">
        <f t="shared" si="144"/>
        <v>650.99396562458219</v>
      </c>
      <c r="X156" s="19">
        <f t="shared" si="145"/>
        <v>655.40980122928715</v>
      </c>
      <c r="Z156" s="19">
        <v>152</v>
      </c>
      <c r="AA156" s="19">
        <f t="shared" si="178"/>
        <v>638.1727201387481</v>
      </c>
      <c r="AB156" s="19">
        <f t="shared" si="179"/>
        <v>642.64367575738208</v>
      </c>
      <c r="AC156" s="19">
        <f t="shared" si="180"/>
        <v>646.72829958074965</v>
      </c>
      <c r="AD156" s="19">
        <f t="shared" si="181"/>
        <v>650.99396562458219</v>
      </c>
      <c r="AE156" s="19">
        <f t="shared" si="182"/>
        <v>655.40980122928715</v>
      </c>
      <c r="AI156" s="19">
        <v>152</v>
      </c>
      <c r="AJ156" s="19">
        <f t="shared" si="146"/>
        <v>1</v>
      </c>
      <c r="AK156" s="19">
        <f t="shared" si="147"/>
        <v>1.0070058707894345</v>
      </c>
      <c r="AL156" s="19">
        <f t="shared" si="148"/>
        <v>1.0134063697366154</v>
      </c>
      <c r="AM156" s="19">
        <f t="shared" si="149"/>
        <v>1.020090557119155</v>
      </c>
      <c r="AN156" s="19">
        <f t="shared" si="150"/>
        <v>1.0270100562850626</v>
      </c>
      <c r="AP156" s="19">
        <v>152</v>
      </c>
      <c r="AQ156" s="19">
        <f t="shared" si="151"/>
        <v>1</v>
      </c>
      <c r="AR156" s="19">
        <f t="shared" si="152"/>
        <v>1.0070058707894345</v>
      </c>
      <c r="AS156" s="19">
        <f t="shared" si="153"/>
        <v>1.0134063697366154</v>
      </c>
      <c r="AT156" s="19">
        <f t="shared" si="154"/>
        <v>1.020090557119155</v>
      </c>
      <c r="AU156" s="19">
        <f t="shared" si="155"/>
        <v>1.0270100562850626</v>
      </c>
      <c r="AY156" s="19">
        <v>152</v>
      </c>
      <c r="AZ156" s="19">
        <f t="shared" si="156"/>
        <v>2436.2954010406111</v>
      </c>
      <c r="BA156" s="19">
        <f t="shared" si="157"/>
        <v>2469.8275681803661</v>
      </c>
      <c r="BB156" s="19">
        <f t="shared" si="158"/>
        <v>2500.4622468556222</v>
      </c>
      <c r="BC156" s="19">
        <f t="shared" si="159"/>
        <v>2532.4547421843663</v>
      </c>
      <c r="BD156" s="19">
        <f t="shared" si="160"/>
        <v>2565.5735092196537</v>
      </c>
      <c r="BH156" s="19">
        <v>152</v>
      </c>
      <c r="BI156" s="19">
        <f t="shared" si="161"/>
        <v>48.181060011562344</v>
      </c>
      <c r="BJ156" s="19">
        <f t="shared" si="162"/>
        <v>48.553639646448509</v>
      </c>
      <c r="BK156" s="19">
        <f t="shared" si="163"/>
        <v>48.894024965062471</v>
      </c>
      <c r="BL156" s="19">
        <f t="shared" si="164"/>
        <v>49.249497135381851</v>
      </c>
      <c r="BM156" s="19">
        <f t="shared" si="165"/>
        <v>49.617483435773927</v>
      </c>
      <c r="BQ156" s="19">
        <v>152</v>
      </c>
      <c r="BR156" s="19">
        <f t="shared" si="166"/>
        <v>0.76362120023124691</v>
      </c>
      <c r="BS156" s="19">
        <f t="shared" si="167"/>
        <v>0.77107279292897024</v>
      </c>
      <c r="BT156" s="19">
        <f t="shared" si="168"/>
        <v>0.77788049930124947</v>
      </c>
      <c r="BU156" s="19">
        <f t="shared" si="169"/>
        <v>0.784989942707637</v>
      </c>
      <c r="BV156" s="19">
        <f t="shared" si="170"/>
        <v>0.79234966871547863</v>
      </c>
      <c r="BY156" s="9">
        <v>19</v>
      </c>
      <c r="CN156" s="5">
        <v>153</v>
      </c>
      <c r="CO156" s="5">
        <f>求节点(J$5:J$13,$H$20:H$28,$CN156)</f>
        <v>1012.378119602541</v>
      </c>
      <c r="CP156" s="5">
        <f>求节点(K$5:K$13,$H$20:I$28,$CN156)</f>
        <v>1037.5610683195735</v>
      </c>
      <c r="CQ156" s="5">
        <f>求节点(L$5:L$13,$H$20:J$28,$CN156)</f>
        <v>1060.1824176489763</v>
      </c>
      <c r="CR156" s="5">
        <f>求节点(M$5:M$13,$H$20:K$28,$CN156)</f>
        <v>1083.7649714347599</v>
      </c>
      <c r="CS156" s="5">
        <f>求节点(N$5:N$13,$H$20:L$28,$CN156)</f>
        <v>1108.107242137296</v>
      </c>
      <c r="CT156" s="5">
        <f>求节点(J$5:J$13,$I$20:I$28,$CN156)</f>
        <v>0</v>
      </c>
      <c r="CU156" s="5">
        <f>求节点(K$5:K$13,$I$20:J$28,$CN156)</f>
        <v>0</v>
      </c>
      <c r="CV156" s="5">
        <f>求节点(L$5:L$13,$I$20:K$28,$CN156)</f>
        <v>0</v>
      </c>
      <c r="CW156" s="5">
        <f>求节点(M$5:M$13,$I$20:L$28,$CN156)</f>
        <v>0</v>
      </c>
      <c r="CX156" s="5">
        <f>求节点(N$5:N$13,$I$20:M$28,$CN156)</f>
        <v>0</v>
      </c>
      <c r="CY156" s="5">
        <f t="shared" si="173"/>
        <v>0.40789776998380417</v>
      </c>
      <c r="CZ156" s="5">
        <f t="shared" si="174"/>
        <v>0.40764216279871912</v>
      </c>
      <c r="DA156" s="5">
        <f t="shared" si="175"/>
        <v>0.40741255587341874</v>
      </c>
      <c r="DB156" s="5">
        <f t="shared" si="176"/>
        <v>0.40717319271312991</v>
      </c>
      <c r="DC156" s="5">
        <f t="shared" si="177"/>
        <v>0.40692611841842485</v>
      </c>
    </row>
    <row r="157" spans="19:107" x14ac:dyDescent="0.15">
      <c r="S157" s="19">
        <v>153</v>
      </c>
      <c r="T157" s="19">
        <f t="shared" si="141"/>
        <v>642.250567200462</v>
      </c>
      <c r="U157" s="19">
        <f t="shared" si="142"/>
        <v>646.82928514901334</v>
      </c>
      <c r="V157" s="19">
        <f t="shared" si="143"/>
        <v>650.94225775435928</v>
      </c>
      <c r="W157" s="19">
        <f t="shared" si="144"/>
        <v>655.22999480631995</v>
      </c>
      <c r="X157" s="19">
        <f t="shared" si="145"/>
        <v>659.65586220678108</v>
      </c>
      <c r="Z157" s="19">
        <v>153</v>
      </c>
      <c r="AA157" s="19">
        <f t="shared" si="178"/>
        <v>642.250567200462</v>
      </c>
      <c r="AB157" s="19">
        <f t="shared" si="179"/>
        <v>646.82928514901334</v>
      </c>
      <c r="AC157" s="19">
        <f t="shared" si="180"/>
        <v>650.94225775435928</v>
      </c>
      <c r="AD157" s="19">
        <f t="shared" si="181"/>
        <v>655.22999480631995</v>
      </c>
      <c r="AE157" s="19">
        <f t="shared" si="182"/>
        <v>659.65586220678108</v>
      </c>
      <c r="AI157" s="19">
        <v>153</v>
      </c>
      <c r="AJ157" s="19">
        <f t="shared" si="146"/>
        <v>1</v>
      </c>
      <c r="AK157" s="19">
        <f t="shared" si="147"/>
        <v>1.0071291769636106</v>
      </c>
      <c r="AL157" s="19">
        <f t="shared" si="148"/>
        <v>1.0135331769215619</v>
      </c>
      <c r="AM157" s="19">
        <f t="shared" si="149"/>
        <v>1.0202092894404666</v>
      </c>
      <c r="AN157" s="19">
        <f t="shared" si="150"/>
        <v>1.0271004743245116</v>
      </c>
      <c r="AP157" s="19">
        <v>153</v>
      </c>
      <c r="AQ157" s="19">
        <f t="shared" si="151"/>
        <v>1</v>
      </c>
      <c r="AR157" s="19">
        <f t="shared" si="152"/>
        <v>1.0071291769636106</v>
      </c>
      <c r="AS157" s="19">
        <f t="shared" si="153"/>
        <v>1.0135331769215619</v>
      </c>
      <c r="AT157" s="19">
        <f t="shared" si="154"/>
        <v>1.0202092894404666</v>
      </c>
      <c r="AU157" s="19">
        <f t="shared" si="155"/>
        <v>1.0271004743245116</v>
      </c>
      <c r="AY157" s="19">
        <v>153</v>
      </c>
      <c r="AZ157" s="19">
        <f t="shared" si="156"/>
        <v>2466.8792540034651</v>
      </c>
      <c r="BA157" s="19">
        <f t="shared" si="157"/>
        <v>2501.2196386176001</v>
      </c>
      <c r="BB157" s="19">
        <f t="shared" si="158"/>
        <v>2532.0669331576946</v>
      </c>
      <c r="BC157" s="19">
        <f t="shared" si="159"/>
        <v>2564.2249610473996</v>
      </c>
      <c r="BD157" s="19">
        <f t="shared" si="160"/>
        <v>2597.4189665508584</v>
      </c>
      <c r="BH157" s="19">
        <v>153</v>
      </c>
      <c r="BI157" s="19">
        <f t="shared" si="161"/>
        <v>48.520880600038502</v>
      </c>
      <c r="BJ157" s="19">
        <f t="shared" si="162"/>
        <v>48.902440429084443</v>
      </c>
      <c r="BK157" s="19">
        <f t="shared" si="163"/>
        <v>49.245188146196611</v>
      </c>
      <c r="BL157" s="19">
        <f t="shared" si="164"/>
        <v>49.602499567193334</v>
      </c>
      <c r="BM157" s="19">
        <f t="shared" si="165"/>
        <v>49.97132185056509</v>
      </c>
      <c r="BQ157" s="19">
        <v>153</v>
      </c>
      <c r="BR157" s="19">
        <f t="shared" si="166"/>
        <v>0.77041761200076997</v>
      </c>
      <c r="BS157" s="19">
        <f t="shared" si="167"/>
        <v>0.7780488085816889</v>
      </c>
      <c r="BT157" s="19">
        <f t="shared" si="168"/>
        <v>0.78490376292393216</v>
      </c>
      <c r="BU157" s="19">
        <f t="shared" si="169"/>
        <v>0.79204999134386667</v>
      </c>
      <c r="BV157" s="19">
        <f t="shared" si="170"/>
        <v>0.79942643701130189</v>
      </c>
      <c r="BY157" s="9">
        <v>20</v>
      </c>
      <c r="CN157" s="5">
        <v>154</v>
      </c>
      <c r="CO157" s="5">
        <f>求节点(J$5:J$13,$H$20:H$28,$CN157)</f>
        <v>1034.8062784419674</v>
      </c>
      <c r="CP157" s="5">
        <f>求节点(K$5:K$13,$H$20:I$28,$CN157)</f>
        <v>1060.5819199735452</v>
      </c>
      <c r="CQ157" s="5">
        <f>求节点(L$5:L$13,$H$20:J$28,$CN157)</f>
        <v>1083.3591876038292</v>
      </c>
      <c r="CR157" s="5">
        <f>求节点(M$5:M$13,$H$20:K$28,$CN157)</f>
        <v>1107.0631319343174</v>
      </c>
      <c r="CS157" s="5">
        <f>求节点(N$5:N$13,$H$20:L$28,$CN157)</f>
        <v>1110</v>
      </c>
      <c r="CT157" s="5">
        <f>求节点(J$5:J$13,$I$20:I$28,$CN157)</f>
        <v>0</v>
      </c>
      <c r="CU157" s="5">
        <f>求节点(K$5:K$13,$I$20:J$28,$CN157)</f>
        <v>0</v>
      </c>
      <c r="CV157" s="5">
        <f>求节点(L$5:L$13,$I$20:K$28,$CN157)</f>
        <v>0</v>
      </c>
      <c r="CW157" s="5">
        <f>求节点(M$5:M$13,$I$20:L$28,$CN157)</f>
        <v>0</v>
      </c>
      <c r="CX157" s="5">
        <f>求节点(N$5:N$13,$I$20:M$28,$CN157)</f>
        <v>0</v>
      </c>
      <c r="CY157" s="5">
        <f t="shared" si="173"/>
        <v>0.40767012394393798</v>
      </c>
      <c r="CZ157" s="5">
        <f t="shared" si="174"/>
        <v>0.40740850092076941</v>
      </c>
      <c r="DA157" s="5">
        <f t="shared" si="175"/>
        <v>0.40717731142313257</v>
      </c>
      <c r="DB157" s="5">
        <f t="shared" si="176"/>
        <v>0.40693671614758281</v>
      </c>
      <c r="DC157" s="5">
        <f t="shared" si="177"/>
        <v>0.4069069069069069</v>
      </c>
    </row>
    <row r="158" spans="19:107" x14ac:dyDescent="0.15">
      <c r="S158" s="19">
        <v>154</v>
      </c>
      <c r="T158" s="19">
        <f t="shared" si="141"/>
        <v>646.3284142621759</v>
      </c>
      <c r="U158" s="19">
        <f t="shared" si="142"/>
        <v>651.0148945406446</v>
      </c>
      <c r="V158" s="19">
        <f t="shared" si="143"/>
        <v>655.15621592796901</v>
      </c>
      <c r="W158" s="19">
        <f t="shared" si="144"/>
        <v>659.46602398805771</v>
      </c>
      <c r="X158" s="19">
        <f t="shared" si="145"/>
        <v>660</v>
      </c>
      <c r="Z158" s="19">
        <v>154</v>
      </c>
      <c r="AA158" s="19">
        <f t="shared" si="178"/>
        <v>646.3284142621759</v>
      </c>
      <c r="AB158" s="19">
        <f t="shared" si="179"/>
        <v>651.0148945406446</v>
      </c>
      <c r="AC158" s="19">
        <f t="shared" si="180"/>
        <v>655.15621592796901</v>
      </c>
      <c r="AD158" s="19">
        <f t="shared" si="181"/>
        <v>659.46602398805771</v>
      </c>
      <c r="AE158" s="19">
        <f t="shared" si="182"/>
        <v>660</v>
      </c>
      <c r="AI158" s="19">
        <v>154</v>
      </c>
      <c r="AJ158" s="19">
        <f t="shared" si="146"/>
        <v>1</v>
      </c>
      <c r="AK158" s="19">
        <f t="shared" si="147"/>
        <v>1.0072509271990133</v>
      </c>
      <c r="AL158" s="19">
        <f t="shared" si="148"/>
        <v>1.013658383990236</v>
      </c>
      <c r="AM158" s="19">
        <f t="shared" si="149"/>
        <v>1.02032652353816</v>
      </c>
      <c r="AN158" s="19">
        <f t="shared" si="150"/>
        <v>1.0211526917835279</v>
      </c>
      <c r="AP158" s="19">
        <v>154</v>
      </c>
      <c r="AQ158" s="19">
        <f t="shared" si="151"/>
        <v>1</v>
      </c>
      <c r="AR158" s="19">
        <f t="shared" si="152"/>
        <v>1.0072509271990133</v>
      </c>
      <c r="AS158" s="19">
        <f t="shared" si="153"/>
        <v>1.013658383990236</v>
      </c>
      <c r="AT158" s="19">
        <f t="shared" si="154"/>
        <v>1.02032652353816</v>
      </c>
      <c r="AU158" s="19">
        <f t="shared" si="155"/>
        <v>1.0211526917835279</v>
      </c>
      <c r="AY158" s="19">
        <v>154</v>
      </c>
      <c r="AZ158" s="19">
        <f t="shared" si="156"/>
        <v>2497.4631069663192</v>
      </c>
      <c r="BA158" s="19">
        <f t="shared" si="157"/>
        <v>2532.6117090548341</v>
      </c>
      <c r="BB158" s="19">
        <f t="shared" si="158"/>
        <v>2563.671619459767</v>
      </c>
      <c r="BC158" s="19">
        <f t="shared" si="159"/>
        <v>2595.9951799104329</v>
      </c>
      <c r="BD158" s="19">
        <f t="shared" si="160"/>
        <v>2600</v>
      </c>
      <c r="BH158" s="19">
        <v>154</v>
      </c>
      <c r="BI158" s="19">
        <f t="shared" si="161"/>
        <v>48.860701188514653</v>
      </c>
      <c r="BJ158" s="19">
        <f t="shared" si="162"/>
        <v>49.251241211720384</v>
      </c>
      <c r="BK158" s="19">
        <f t="shared" si="163"/>
        <v>49.596351327330751</v>
      </c>
      <c r="BL158" s="19">
        <f t="shared" si="164"/>
        <v>49.955501999004809</v>
      </c>
      <c r="BM158" s="19">
        <f t="shared" si="165"/>
        <v>50</v>
      </c>
      <c r="BQ158" s="19">
        <v>154</v>
      </c>
      <c r="BR158" s="19">
        <f t="shared" si="166"/>
        <v>0.77721402377029314</v>
      </c>
      <c r="BS158" s="19">
        <f t="shared" si="167"/>
        <v>0.78502482423440767</v>
      </c>
      <c r="BT158" s="19">
        <f t="shared" si="168"/>
        <v>0.79192702654661495</v>
      </c>
      <c r="BU158" s="19">
        <f t="shared" si="169"/>
        <v>0.79911003998009633</v>
      </c>
      <c r="BV158" s="19">
        <f t="shared" si="170"/>
        <v>0.8</v>
      </c>
      <c r="BY158" s="9">
        <v>21</v>
      </c>
      <c r="CN158" s="5">
        <v>155</v>
      </c>
      <c r="CO158" s="5">
        <f>求节点(J$5:J$13,$H$20:H$28,$CN158)</f>
        <v>1057.2344372813936</v>
      </c>
      <c r="CP158" s="5">
        <f>求节点(K$5:K$13,$H$20:I$28,$CN158)</f>
        <v>1083.6027716275169</v>
      </c>
      <c r="CQ158" s="5">
        <f>求节点(L$5:L$13,$H$20:J$28,$CN158)</f>
        <v>1106.5359575586824</v>
      </c>
      <c r="CR158" s="5">
        <f>求节点(M$5:M$13,$H$20:K$28,$CN158)</f>
        <v>1110</v>
      </c>
      <c r="CS158" s="5">
        <f>求节点(N$5:N$13,$H$20:L$28,$CN158)</f>
        <v>1110</v>
      </c>
      <c r="CT158" s="5">
        <f>求节点(J$5:J$13,$I$20:I$28,$CN158)</f>
        <v>0</v>
      </c>
      <c r="CU158" s="5">
        <f>求节点(K$5:K$13,$I$20:J$28,$CN158)</f>
        <v>0</v>
      </c>
      <c r="CV158" s="5">
        <f>求节点(L$5:L$13,$I$20:K$28,$CN158)</f>
        <v>0</v>
      </c>
      <c r="CW158" s="5">
        <f>求节点(M$5:M$13,$I$20:L$28,$CN158)</f>
        <v>0</v>
      </c>
      <c r="CX158" s="5">
        <f>求节点(N$5:N$13,$I$20:M$28,$CN158)</f>
        <v>0</v>
      </c>
      <c r="CY158" s="5">
        <f t="shared" si="173"/>
        <v>0.40744247790407173</v>
      </c>
      <c r="CZ158" s="5">
        <f t="shared" si="174"/>
        <v>0.40717483904281976</v>
      </c>
      <c r="DA158" s="5">
        <f t="shared" si="175"/>
        <v>0.40694206697284635</v>
      </c>
      <c r="DB158" s="5">
        <f t="shared" si="176"/>
        <v>0.4069069069069069</v>
      </c>
      <c r="DC158" s="5">
        <f t="shared" si="177"/>
        <v>0.4069069069069069</v>
      </c>
    </row>
    <row r="159" spans="19:107" x14ac:dyDescent="0.15">
      <c r="S159" s="19">
        <v>155</v>
      </c>
      <c r="T159" s="19">
        <f t="shared" si="141"/>
        <v>650.40626132388979</v>
      </c>
      <c r="U159" s="19">
        <f t="shared" si="142"/>
        <v>655.20050393227575</v>
      </c>
      <c r="V159" s="19">
        <f t="shared" si="143"/>
        <v>659.37017410157864</v>
      </c>
      <c r="W159" s="19">
        <f t="shared" si="144"/>
        <v>660</v>
      </c>
      <c r="X159" s="19">
        <f t="shared" si="145"/>
        <v>660</v>
      </c>
      <c r="Z159" s="19">
        <v>155</v>
      </c>
      <c r="AA159" s="19">
        <f t="shared" si="178"/>
        <v>650.40626132388979</v>
      </c>
      <c r="AB159" s="19">
        <f t="shared" si="179"/>
        <v>655.20050393227575</v>
      </c>
      <c r="AC159" s="19">
        <f t="shared" si="180"/>
        <v>659.37017410157864</v>
      </c>
      <c r="AD159" s="19">
        <f t="shared" si="181"/>
        <v>660</v>
      </c>
      <c r="AE159" s="19">
        <f t="shared" si="182"/>
        <v>660</v>
      </c>
      <c r="AI159" s="19">
        <v>155</v>
      </c>
      <c r="AJ159" s="19">
        <f t="shared" si="146"/>
        <v>1</v>
      </c>
      <c r="AK159" s="19">
        <f t="shared" si="147"/>
        <v>1.0073711507614138</v>
      </c>
      <c r="AL159" s="19">
        <f t="shared" si="148"/>
        <v>1.0137820210393469</v>
      </c>
      <c r="AM159" s="19">
        <f t="shared" si="149"/>
        <v>1.0147503787195749</v>
      </c>
      <c r="AN159" s="19">
        <f t="shared" si="150"/>
        <v>1.0147503787195749</v>
      </c>
      <c r="AP159" s="19">
        <v>155</v>
      </c>
      <c r="AQ159" s="19">
        <f t="shared" si="151"/>
        <v>1</v>
      </c>
      <c r="AR159" s="19">
        <f t="shared" si="152"/>
        <v>1.0073711507614138</v>
      </c>
      <c r="AS159" s="19">
        <f t="shared" si="153"/>
        <v>1.0137820210393469</v>
      </c>
      <c r="AT159" s="19">
        <f t="shared" si="154"/>
        <v>1.0147503787195749</v>
      </c>
      <c r="AU159" s="19">
        <f t="shared" si="155"/>
        <v>1.0147503787195749</v>
      </c>
      <c r="AY159" s="19">
        <v>155</v>
      </c>
      <c r="AZ159" s="19">
        <f t="shared" si="156"/>
        <v>2528.0469599291732</v>
      </c>
      <c r="BA159" s="19">
        <f t="shared" si="157"/>
        <v>2564.0037794920686</v>
      </c>
      <c r="BB159" s="19">
        <f t="shared" si="158"/>
        <v>2595.2763057618395</v>
      </c>
      <c r="BC159" s="19">
        <f t="shared" si="159"/>
        <v>2600</v>
      </c>
      <c r="BD159" s="19">
        <f t="shared" si="160"/>
        <v>2600</v>
      </c>
      <c r="BH159" s="19">
        <v>155</v>
      </c>
      <c r="BI159" s="19">
        <f t="shared" si="161"/>
        <v>49.200521776990811</v>
      </c>
      <c r="BJ159" s="19">
        <f t="shared" si="162"/>
        <v>49.600041994356317</v>
      </c>
      <c r="BK159" s="19">
        <f t="shared" si="163"/>
        <v>49.947514508464884</v>
      </c>
      <c r="BL159" s="19">
        <f t="shared" si="164"/>
        <v>50</v>
      </c>
      <c r="BM159" s="19">
        <f t="shared" si="165"/>
        <v>50</v>
      </c>
      <c r="BQ159" s="19">
        <v>155</v>
      </c>
      <c r="BR159" s="19">
        <f t="shared" si="166"/>
        <v>0.78401043553981631</v>
      </c>
      <c r="BS159" s="19">
        <f t="shared" si="167"/>
        <v>0.79200083988712633</v>
      </c>
      <c r="BT159" s="19">
        <f t="shared" si="168"/>
        <v>0.79895029016929775</v>
      </c>
      <c r="BU159" s="19">
        <f t="shared" si="169"/>
        <v>0.8</v>
      </c>
      <c r="BV159" s="19">
        <f t="shared" si="170"/>
        <v>0.8</v>
      </c>
      <c r="BY159" s="9">
        <v>22</v>
      </c>
      <c r="CN159" s="5">
        <v>156</v>
      </c>
      <c r="CO159" s="5">
        <f>求节点(J$5:J$13,$H$20:H$28,$CN159)</f>
        <v>1079.6625961208199</v>
      </c>
      <c r="CP159" s="5">
        <f>求节点(K$5:K$13,$H$20:I$28,$CN159)</f>
        <v>1106.6236232814886</v>
      </c>
      <c r="CQ159" s="5">
        <f>求节点(L$5:L$13,$H$20:J$28,$CN159)</f>
        <v>1110</v>
      </c>
      <c r="CR159" s="5">
        <f>求节点(M$5:M$13,$H$20:K$28,$CN159)</f>
        <v>1110</v>
      </c>
      <c r="CS159" s="5">
        <f>求节点(N$5:N$13,$H$20:L$28,$CN159)</f>
        <v>1110</v>
      </c>
      <c r="CT159" s="5">
        <f>求节点(J$5:J$13,$I$20:I$28,$CN159)</f>
        <v>0</v>
      </c>
      <c r="CU159" s="5">
        <f>求节点(K$5:K$13,$I$20:J$28,$CN159)</f>
        <v>0</v>
      </c>
      <c r="CV159" s="5">
        <f>求节点(L$5:L$13,$I$20:K$28,$CN159)</f>
        <v>0</v>
      </c>
      <c r="CW159" s="5">
        <f>求节点(M$5:M$13,$I$20:L$28,$CN159)</f>
        <v>0</v>
      </c>
      <c r="CX159" s="5">
        <f>求节点(N$5:N$13,$I$20:M$28,$CN159)</f>
        <v>0</v>
      </c>
      <c r="CY159" s="5">
        <f t="shared" si="173"/>
        <v>0.40721483186420554</v>
      </c>
      <c r="CZ159" s="5">
        <f t="shared" si="174"/>
        <v>0.40694117716487005</v>
      </c>
      <c r="DA159" s="5">
        <f t="shared" si="175"/>
        <v>0.4069069069069069</v>
      </c>
      <c r="DB159" s="5">
        <f t="shared" si="176"/>
        <v>0.4069069069069069</v>
      </c>
      <c r="DC159" s="5">
        <f t="shared" si="177"/>
        <v>0.4069069069069069</v>
      </c>
    </row>
    <row r="160" spans="19:107" x14ac:dyDescent="0.15">
      <c r="S160" s="19">
        <v>156</v>
      </c>
      <c r="T160" s="19">
        <f t="shared" si="141"/>
        <v>654.48410838560358</v>
      </c>
      <c r="U160" s="19">
        <f t="shared" si="142"/>
        <v>659.38611332390701</v>
      </c>
      <c r="V160" s="19">
        <f t="shared" si="143"/>
        <v>660</v>
      </c>
      <c r="W160" s="19">
        <f t="shared" si="144"/>
        <v>660</v>
      </c>
      <c r="X160" s="19">
        <f t="shared" si="145"/>
        <v>660</v>
      </c>
      <c r="Z160" s="19">
        <v>156</v>
      </c>
      <c r="AA160" s="19">
        <f t="shared" si="178"/>
        <v>654.48410838560358</v>
      </c>
      <c r="AB160" s="19">
        <f t="shared" si="179"/>
        <v>659.38611332390701</v>
      </c>
      <c r="AC160" s="19">
        <f t="shared" si="180"/>
        <v>660</v>
      </c>
      <c r="AD160" s="19">
        <f t="shared" si="181"/>
        <v>660</v>
      </c>
      <c r="AE160" s="19">
        <f t="shared" si="182"/>
        <v>660</v>
      </c>
      <c r="AI160" s="19">
        <v>156</v>
      </c>
      <c r="AJ160" s="19">
        <f t="shared" si="146"/>
        <v>1</v>
      </c>
      <c r="AK160" s="19">
        <f t="shared" si="147"/>
        <v>1.007489876187208</v>
      </c>
      <c r="AL160" s="19">
        <f t="shared" si="148"/>
        <v>1.0084278465186913</v>
      </c>
      <c r="AM160" s="19">
        <f t="shared" si="149"/>
        <v>1.0084278465186913</v>
      </c>
      <c r="AN160" s="19">
        <f t="shared" si="150"/>
        <v>1.0084278465186913</v>
      </c>
      <c r="AP160" s="19">
        <v>156</v>
      </c>
      <c r="AQ160" s="19">
        <f t="shared" si="151"/>
        <v>1</v>
      </c>
      <c r="AR160" s="19">
        <f t="shared" si="152"/>
        <v>1.007489876187208</v>
      </c>
      <c r="AS160" s="19">
        <f t="shared" si="153"/>
        <v>1.0084278465186913</v>
      </c>
      <c r="AT160" s="19">
        <f t="shared" si="154"/>
        <v>1.0084278465186913</v>
      </c>
      <c r="AU160" s="19">
        <f t="shared" si="155"/>
        <v>1.0084278465186913</v>
      </c>
      <c r="AY160" s="19">
        <v>156</v>
      </c>
      <c r="AZ160" s="19">
        <f t="shared" si="156"/>
        <v>2558.6308128920273</v>
      </c>
      <c r="BA160" s="19">
        <f t="shared" si="157"/>
        <v>2595.3958499293026</v>
      </c>
      <c r="BB160" s="19">
        <f t="shared" si="158"/>
        <v>2600</v>
      </c>
      <c r="BC160" s="19">
        <f t="shared" si="159"/>
        <v>2600</v>
      </c>
      <c r="BD160" s="19">
        <f t="shared" si="160"/>
        <v>2600</v>
      </c>
      <c r="BH160" s="19">
        <v>156</v>
      </c>
      <c r="BI160" s="19">
        <f t="shared" si="161"/>
        <v>49.540342365466969</v>
      </c>
      <c r="BJ160" s="19">
        <f t="shared" si="162"/>
        <v>49.948842776992251</v>
      </c>
      <c r="BK160" s="19">
        <f t="shared" si="163"/>
        <v>50</v>
      </c>
      <c r="BL160" s="19">
        <f t="shared" si="164"/>
        <v>50</v>
      </c>
      <c r="BM160" s="19">
        <f t="shared" si="165"/>
        <v>50</v>
      </c>
      <c r="BQ160" s="19">
        <v>156</v>
      </c>
      <c r="BR160" s="19">
        <f t="shared" si="166"/>
        <v>0.79080684730933937</v>
      </c>
      <c r="BS160" s="19">
        <f t="shared" si="167"/>
        <v>0.7989768555398451</v>
      </c>
      <c r="BT160" s="19">
        <f t="shared" si="168"/>
        <v>0.8</v>
      </c>
      <c r="BU160" s="19">
        <f t="shared" si="169"/>
        <v>0.8</v>
      </c>
      <c r="BV160" s="19">
        <f t="shared" si="170"/>
        <v>0.8</v>
      </c>
      <c r="BY160" s="9">
        <v>23</v>
      </c>
      <c r="CN160" s="5">
        <v>157</v>
      </c>
      <c r="CO160" s="5">
        <f>求节点(J$5:J$13,$H$20:H$28,$CN160)</f>
        <v>1102.0907549602462</v>
      </c>
      <c r="CP160" s="5">
        <f>求节点(K$5:K$13,$H$20:I$28,$CN160)</f>
        <v>1110</v>
      </c>
      <c r="CQ160" s="5">
        <f>求节点(L$5:L$13,$H$20:J$28,$CN160)</f>
        <v>1110</v>
      </c>
      <c r="CR160" s="5">
        <f>求节点(M$5:M$13,$H$20:K$28,$CN160)</f>
        <v>1110</v>
      </c>
      <c r="CS160" s="5">
        <f>求节点(N$5:N$13,$H$20:L$28,$CN160)</f>
        <v>1110</v>
      </c>
      <c r="CT160" s="5">
        <f>求节点(J$5:J$13,$I$20:I$28,$CN160)</f>
        <v>0</v>
      </c>
      <c r="CU160" s="5">
        <f>求节点(K$5:K$13,$I$20:J$28,$CN160)</f>
        <v>0</v>
      </c>
      <c r="CV160" s="5">
        <f>求节点(L$5:L$13,$I$20:K$28,$CN160)</f>
        <v>0</v>
      </c>
      <c r="CW160" s="5">
        <f>求节点(M$5:M$13,$I$20:L$28,$CN160)</f>
        <v>0</v>
      </c>
      <c r="CX160" s="5">
        <f>求节点(N$5:N$13,$I$20:M$28,$CN160)</f>
        <v>0</v>
      </c>
      <c r="CY160" s="5">
        <f t="shared" si="173"/>
        <v>0.40698718582433929</v>
      </c>
      <c r="CZ160" s="5">
        <f t="shared" si="174"/>
        <v>0.4069069069069069</v>
      </c>
      <c r="DA160" s="5">
        <f t="shared" si="175"/>
        <v>0.4069069069069069</v>
      </c>
      <c r="DB160" s="5">
        <f t="shared" si="176"/>
        <v>0.4069069069069069</v>
      </c>
      <c r="DC160" s="5">
        <f t="shared" si="177"/>
        <v>0.4069069069069069</v>
      </c>
    </row>
    <row r="161" spans="19:107" x14ac:dyDescent="0.15">
      <c r="S161" s="19">
        <v>157</v>
      </c>
      <c r="T161" s="19">
        <f t="shared" si="141"/>
        <v>658.56195544731747</v>
      </c>
      <c r="U161" s="19">
        <f t="shared" si="142"/>
        <v>660</v>
      </c>
      <c r="V161" s="19">
        <f t="shared" si="143"/>
        <v>660</v>
      </c>
      <c r="W161" s="19">
        <f t="shared" si="144"/>
        <v>660</v>
      </c>
      <c r="X161" s="19">
        <f t="shared" si="145"/>
        <v>660</v>
      </c>
      <c r="Z161" s="19">
        <v>157</v>
      </c>
      <c r="AA161" s="19">
        <f t="shared" si="178"/>
        <v>658.56195544731747</v>
      </c>
      <c r="AB161" s="19">
        <f t="shared" si="179"/>
        <v>660</v>
      </c>
      <c r="AC161" s="19">
        <f t="shared" si="180"/>
        <v>660</v>
      </c>
      <c r="AD161" s="19">
        <f t="shared" si="181"/>
        <v>660</v>
      </c>
      <c r="AE161" s="19">
        <f t="shared" si="182"/>
        <v>660</v>
      </c>
      <c r="AI161" s="19">
        <v>157</v>
      </c>
      <c r="AJ161" s="19">
        <f t="shared" si="146"/>
        <v>1</v>
      </c>
      <c r="AK161" s="19">
        <f t="shared" si="147"/>
        <v>1.0021836131601403</v>
      </c>
      <c r="AL161" s="19">
        <f t="shared" si="148"/>
        <v>1.0021836131601403</v>
      </c>
      <c r="AM161" s="19">
        <f t="shared" si="149"/>
        <v>1.0021836131601403</v>
      </c>
      <c r="AN161" s="19">
        <f t="shared" si="150"/>
        <v>1.0021836131601403</v>
      </c>
      <c r="AP161" s="19">
        <v>157</v>
      </c>
      <c r="AQ161" s="19">
        <f t="shared" si="151"/>
        <v>1</v>
      </c>
      <c r="AR161" s="19">
        <f t="shared" si="152"/>
        <v>1.0021836131601403</v>
      </c>
      <c r="AS161" s="19">
        <f t="shared" si="153"/>
        <v>1.0021836131601403</v>
      </c>
      <c r="AT161" s="19">
        <f t="shared" si="154"/>
        <v>1.0021836131601403</v>
      </c>
      <c r="AU161" s="19">
        <f t="shared" si="155"/>
        <v>1.0021836131601403</v>
      </c>
      <c r="AY161" s="19">
        <v>157</v>
      </c>
      <c r="AZ161" s="19">
        <f t="shared" si="156"/>
        <v>2589.2146658548813</v>
      </c>
      <c r="BA161" s="19">
        <f t="shared" si="157"/>
        <v>2600</v>
      </c>
      <c r="BB161" s="19">
        <f t="shared" si="158"/>
        <v>2600</v>
      </c>
      <c r="BC161" s="19">
        <f t="shared" si="159"/>
        <v>2600</v>
      </c>
      <c r="BD161" s="19">
        <f t="shared" si="160"/>
        <v>2600</v>
      </c>
      <c r="BH161" s="19">
        <v>157</v>
      </c>
      <c r="BI161" s="19">
        <f t="shared" si="161"/>
        <v>49.880162953943127</v>
      </c>
      <c r="BJ161" s="19">
        <f t="shared" si="162"/>
        <v>50</v>
      </c>
      <c r="BK161" s="19">
        <f t="shared" si="163"/>
        <v>50</v>
      </c>
      <c r="BL161" s="19">
        <f t="shared" si="164"/>
        <v>50</v>
      </c>
      <c r="BM161" s="19">
        <f t="shared" si="165"/>
        <v>50</v>
      </c>
      <c r="BQ161" s="19">
        <v>157</v>
      </c>
      <c r="BR161" s="19">
        <f t="shared" si="166"/>
        <v>0.79760325907886254</v>
      </c>
      <c r="BS161" s="19">
        <f t="shared" si="167"/>
        <v>0.8</v>
      </c>
      <c r="BT161" s="19">
        <f t="shared" si="168"/>
        <v>0.8</v>
      </c>
      <c r="BU161" s="19">
        <f t="shared" si="169"/>
        <v>0.8</v>
      </c>
      <c r="BV161" s="19">
        <f t="shared" si="170"/>
        <v>0.8</v>
      </c>
      <c r="BY161" s="9">
        <v>24</v>
      </c>
      <c r="CN161" s="5">
        <v>158</v>
      </c>
      <c r="CO161" s="5">
        <f>求节点(J$5:J$13,$H$20:H$28,$CN161)</f>
        <v>1110</v>
      </c>
      <c r="CP161" s="5">
        <f>求节点(K$5:K$13,$H$20:I$28,$CN161)</f>
        <v>1110</v>
      </c>
      <c r="CQ161" s="5">
        <f>求节点(L$5:L$13,$H$20:J$28,$CN161)</f>
        <v>1110</v>
      </c>
      <c r="CR161" s="5">
        <f>求节点(M$5:M$13,$H$20:K$28,$CN161)</f>
        <v>1110</v>
      </c>
      <c r="CS161" s="5">
        <f>求节点(N$5:N$13,$H$20:L$28,$CN161)</f>
        <v>1110</v>
      </c>
      <c r="CT161" s="5">
        <f>求节点(J$5:J$13,$I$20:I$28,$CN161)</f>
        <v>0</v>
      </c>
      <c r="CU161" s="5">
        <f>求节点(K$5:K$13,$I$20:J$28,$CN161)</f>
        <v>0</v>
      </c>
      <c r="CV161" s="5">
        <f>求节点(L$5:L$13,$I$20:K$28,$CN161)</f>
        <v>0</v>
      </c>
      <c r="CW161" s="5">
        <f>求节点(M$5:M$13,$I$20:L$28,$CN161)</f>
        <v>0</v>
      </c>
      <c r="CX161" s="5">
        <f>求节点(N$5:N$13,$I$20:M$28,$CN161)</f>
        <v>0</v>
      </c>
      <c r="CY161" s="5">
        <f t="shared" si="173"/>
        <v>0.4069069069069069</v>
      </c>
      <c r="CZ161" s="5">
        <f t="shared" si="174"/>
        <v>0.4069069069069069</v>
      </c>
      <c r="DA161" s="5">
        <f t="shared" si="175"/>
        <v>0.4069069069069069</v>
      </c>
      <c r="DB161" s="5">
        <f t="shared" si="176"/>
        <v>0.4069069069069069</v>
      </c>
      <c r="DC161" s="5">
        <f t="shared" si="177"/>
        <v>0.4069069069069069</v>
      </c>
    </row>
    <row r="162" spans="19:107" x14ac:dyDescent="0.15">
      <c r="S162" s="19">
        <v>158</v>
      </c>
      <c r="T162" s="19">
        <f t="shared" si="141"/>
        <v>660</v>
      </c>
      <c r="U162" s="19">
        <f t="shared" si="142"/>
        <v>660</v>
      </c>
      <c r="V162" s="19">
        <f t="shared" si="143"/>
        <v>660</v>
      </c>
      <c r="W162" s="19">
        <f t="shared" si="144"/>
        <v>660</v>
      </c>
      <c r="X162" s="19">
        <f t="shared" si="145"/>
        <v>660</v>
      </c>
      <c r="Z162" s="19">
        <v>158</v>
      </c>
      <c r="AA162" s="19">
        <f t="shared" si="178"/>
        <v>660</v>
      </c>
      <c r="AB162" s="19">
        <f t="shared" si="179"/>
        <v>660</v>
      </c>
      <c r="AC162" s="19">
        <f t="shared" si="180"/>
        <v>660</v>
      </c>
      <c r="AD162" s="19">
        <f t="shared" si="181"/>
        <v>660</v>
      </c>
      <c r="AE162" s="19">
        <f t="shared" si="182"/>
        <v>660</v>
      </c>
      <c r="AI162" s="19">
        <v>158</v>
      </c>
      <c r="AJ162" s="19">
        <f t="shared" si="146"/>
        <v>1</v>
      </c>
      <c r="AK162" s="19">
        <f t="shared" si="147"/>
        <v>1</v>
      </c>
      <c r="AL162" s="19">
        <f t="shared" si="148"/>
        <v>1</v>
      </c>
      <c r="AM162" s="19">
        <f t="shared" si="149"/>
        <v>1</v>
      </c>
      <c r="AN162" s="19">
        <f t="shared" si="150"/>
        <v>1</v>
      </c>
      <c r="AP162" s="19">
        <v>158</v>
      </c>
      <c r="AQ162" s="19">
        <f t="shared" si="151"/>
        <v>1</v>
      </c>
      <c r="AR162" s="19">
        <f t="shared" si="152"/>
        <v>1</v>
      </c>
      <c r="AS162" s="19">
        <f t="shared" si="153"/>
        <v>1</v>
      </c>
      <c r="AT162" s="19">
        <f t="shared" si="154"/>
        <v>1</v>
      </c>
      <c r="AU162" s="19">
        <f t="shared" si="155"/>
        <v>1</v>
      </c>
      <c r="AY162" s="19">
        <v>158</v>
      </c>
      <c r="AZ162" s="19">
        <f t="shared" si="156"/>
        <v>2600</v>
      </c>
      <c r="BA162" s="19">
        <f t="shared" si="157"/>
        <v>2600</v>
      </c>
      <c r="BB162" s="19">
        <f t="shared" si="158"/>
        <v>2600</v>
      </c>
      <c r="BC162" s="19">
        <f t="shared" si="159"/>
        <v>2600</v>
      </c>
      <c r="BD162" s="19">
        <f t="shared" si="160"/>
        <v>2600</v>
      </c>
      <c r="BH162" s="19">
        <v>158</v>
      </c>
      <c r="BI162" s="19">
        <f t="shared" si="161"/>
        <v>50</v>
      </c>
      <c r="BJ162" s="19">
        <f t="shared" si="162"/>
        <v>50</v>
      </c>
      <c r="BK162" s="19">
        <f t="shared" si="163"/>
        <v>50</v>
      </c>
      <c r="BL162" s="19">
        <f t="shared" si="164"/>
        <v>50</v>
      </c>
      <c r="BM162" s="19">
        <f t="shared" si="165"/>
        <v>50</v>
      </c>
      <c r="BQ162" s="19">
        <v>158</v>
      </c>
      <c r="BR162" s="19">
        <f t="shared" si="166"/>
        <v>0.8</v>
      </c>
      <c r="BS162" s="19">
        <f t="shared" si="167"/>
        <v>0.8</v>
      </c>
      <c r="BT162" s="19">
        <f t="shared" si="168"/>
        <v>0.8</v>
      </c>
      <c r="BU162" s="19">
        <f t="shared" si="169"/>
        <v>0.8</v>
      </c>
      <c r="BV162" s="19">
        <f t="shared" si="170"/>
        <v>0.8</v>
      </c>
      <c r="BY162" s="9">
        <v>25</v>
      </c>
      <c r="CN162" s="5">
        <v>159</v>
      </c>
      <c r="CO162" s="5">
        <f>求节点(J$5:J$13,$H$20:H$28,$CN162)</f>
        <v>1110</v>
      </c>
      <c r="CP162" s="5">
        <f>求节点(K$5:K$13,$H$20:I$28,$CN162)</f>
        <v>1110</v>
      </c>
      <c r="CQ162" s="5">
        <f>求节点(L$5:L$13,$H$20:J$28,$CN162)</f>
        <v>1110</v>
      </c>
      <c r="CR162" s="5">
        <f>求节点(M$5:M$13,$H$20:K$28,$CN162)</f>
        <v>1110</v>
      </c>
      <c r="CS162" s="5">
        <f>求节点(N$5:N$13,$H$20:L$28,$CN162)</f>
        <v>1110</v>
      </c>
      <c r="CT162" s="5">
        <f>求节点(J$5:J$13,$I$20:I$28,$CN162)</f>
        <v>0</v>
      </c>
      <c r="CU162" s="5">
        <f>求节点(K$5:K$13,$I$20:J$28,$CN162)</f>
        <v>0</v>
      </c>
      <c r="CV162" s="5">
        <f>求节点(L$5:L$13,$I$20:K$28,$CN162)</f>
        <v>0</v>
      </c>
      <c r="CW162" s="5">
        <f>求节点(M$5:M$13,$I$20:L$28,$CN162)</f>
        <v>0</v>
      </c>
      <c r="CX162" s="5">
        <f>求节点(N$5:N$13,$I$20:M$28,$CN162)</f>
        <v>0</v>
      </c>
      <c r="CY162" s="5">
        <f t="shared" si="173"/>
        <v>0.4069069069069069</v>
      </c>
      <c r="CZ162" s="5">
        <f t="shared" si="174"/>
        <v>0.4069069069069069</v>
      </c>
      <c r="DA162" s="5">
        <f t="shared" si="175"/>
        <v>0.4069069069069069</v>
      </c>
      <c r="DB162" s="5">
        <f t="shared" si="176"/>
        <v>0.4069069069069069</v>
      </c>
      <c r="DC162" s="5">
        <f t="shared" si="177"/>
        <v>0.4069069069069069</v>
      </c>
    </row>
    <row r="163" spans="19:107" x14ac:dyDescent="0.15">
      <c r="S163" s="19">
        <v>159</v>
      </c>
      <c r="T163" s="19">
        <f t="shared" si="141"/>
        <v>660</v>
      </c>
      <c r="U163" s="19">
        <f t="shared" si="142"/>
        <v>660</v>
      </c>
      <c r="V163" s="19">
        <f t="shared" si="143"/>
        <v>660</v>
      </c>
      <c r="W163" s="19">
        <f t="shared" si="144"/>
        <v>660</v>
      </c>
      <c r="X163" s="19">
        <f t="shared" si="145"/>
        <v>660</v>
      </c>
      <c r="Z163" s="19">
        <v>159</v>
      </c>
      <c r="AA163" s="19">
        <f t="shared" si="178"/>
        <v>660</v>
      </c>
      <c r="AB163" s="19">
        <f t="shared" si="179"/>
        <v>660</v>
      </c>
      <c r="AC163" s="19">
        <f t="shared" si="180"/>
        <v>660</v>
      </c>
      <c r="AD163" s="19">
        <f t="shared" si="181"/>
        <v>660</v>
      </c>
      <c r="AE163" s="19">
        <f t="shared" si="182"/>
        <v>660</v>
      </c>
      <c r="AI163" s="19">
        <v>159</v>
      </c>
      <c r="AJ163" s="19">
        <f t="shared" si="146"/>
        <v>1</v>
      </c>
      <c r="AK163" s="19">
        <f t="shared" si="147"/>
        <v>1</v>
      </c>
      <c r="AL163" s="19">
        <f t="shared" si="148"/>
        <v>1</v>
      </c>
      <c r="AM163" s="19">
        <f t="shared" si="149"/>
        <v>1</v>
      </c>
      <c r="AN163" s="19">
        <f t="shared" si="150"/>
        <v>1</v>
      </c>
      <c r="AP163" s="19">
        <v>159</v>
      </c>
      <c r="AQ163" s="19">
        <f t="shared" si="151"/>
        <v>1</v>
      </c>
      <c r="AR163" s="19">
        <f t="shared" si="152"/>
        <v>1</v>
      </c>
      <c r="AS163" s="19">
        <f t="shared" si="153"/>
        <v>1</v>
      </c>
      <c r="AT163" s="19">
        <f t="shared" si="154"/>
        <v>1</v>
      </c>
      <c r="AU163" s="19">
        <f t="shared" si="155"/>
        <v>1</v>
      </c>
      <c r="AY163" s="19">
        <v>159</v>
      </c>
      <c r="AZ163" s="19">
        <f t="shared" si="156"/>
        <v>2600</v>
      </c>
      <c r="BA163" s="19">
        <f t="shared" si="157"/>
        <v>2600</v>
      </c>
      <c r="BB163" s="19">
        <f t="shared" si="158"/>
        <v>2600</v>
      </c>
      <c r="BC163" s="19">
        <f t="shared" si="159"/>
        <v>2600</v>
      </c>
      <c r="BD163" s="19">
        <f t="shared" si="160"/>
        <v>2600</v>
      </c>
      <c r="BH163" s="19">
        <v>159</v>
      </c>
      <c r="BI163" s="19">
        <f t="shared" si="161"/>
        <v>50</v>
      </c>
      <c r="BJ163" s="19">
        <f t="shared" si="162"/>
        <v>50</v>
      </c>
      <c r="BK163" s="19">
        <f t="shared" si="163"/>
        <v>50</v>
      </c>
      <c r="BL163" s="19">
        <f t="shared" si="164"/>
        <v>50</v>
      </c>
      <c r="BM163" s="19">
        <f t="shared" si="165"/>
        <v>50</v>
      </c>
      <c r="BQ163" s="19">
        <v>159</v>
      </c>
      <c r="BR163" s="19">
        <f t="shared" si="166"/>
        <v>0.8</v>
      </c>
      <c r="BS163" s="19">
        <f t="shared" si="167"/>
        <v>0.8</v>
      </c>
      <c r="BT163" s="19">
        <f t="shared" si="168"/>
        <v>0.8</v>
      </c>
      <c r="BU163" s="19">
        <f t="shared" si="169"/>
        <v>0.8</v>
      </c>
      <c r="BV163" s="19">
        <f t="shared" si="170"/>
        <v>0.8</v>
      </c>
      <c r="BY163" s="9">
        <v>26</v>
      </c>
      <c r="CN163" s="5">
        <v>160</v>
      </c>
      <c r="CO163" s="5">
        <f>求节点(J$5:J$13,$H$20:H$28,$CN163)</f>
        <v>1110</v>
      </c>
      <c r="CP163" s="5">
        <f>求节点(K$5:K$13,$H$20:I$28,$CN163)</f>
        <v>1110</v>
      </c>
      <c r="CQ163" s="5">
        <f>求节点(L$5:L$13,$H$20:J$28,$CN163)</f>
        <v>1110</v>
      </c>
      <c r="CR163" s="5">
        <f>求节点(M$5:M$13,$H$20:K$28,$CN163)</f>
        <v>1110</v>
      </c>
      <c r="CS163" s="5">
        <f>求节点(N$5:N$13,$H$20:L$28,$CN163)</f>
        <v>1110</v>
      </c>
      <c r="CT163" s="5">
        <f>求节点(J$5:J$13,$I$20:I$28,$CN163)</f>
        <v>0</v>
      </c>
      <c r="CU163" s="5">
        <f>求节点(K$5:K$13,$I$20:J$28,$CN163)</f>
        <v>0</v>
      </c>
      <c r="CV163" s="5">
        <f>求节点(L$5:L$13,$I$20:K$28,$CN163)</f>
        <v>0</v>
      </c>
      <c r="CW163" s="5">
        <f>求节点(M$5:M$13,$I$20:L$28,$CN163)</f>
        <v>0</v>
      </c>
      <c r="CX163" s="5">
        <f>求节点(N$5:N$13,$I$20:M$28,$CN163)</f>
        <v>0</v>
      </c>
      <c r="CY163" s="5">
        <f t="shared" si="173"/>
        <v>0.4069069069069069</v>
      </c>
      <c r="CZ163" s="5">
        <f t="shared" si="174"/>
        <v>0.4069069069069069</v>
      </c>
      <c r="DA163" s="5">
        <f t="shared" si="175"/>
        <v>0.4069069069069069</v>
      </c>
      <c r="DB163" s="5">
        <f t="shared" si="176"/>
        <v>0.4069069069069069</v>
      </c>
      <c r="DC163" s="5">
        <f t="shared" si="177"/>
        <v>0.4069069069069069</v>
      </c>
    </row>
    <row r="164" spans="19:107" x14ac:dyDescent="0.15">
      <c r="S164" s="19">
        <v>160</v>
      </c>
      <c r="T164" s="19">
        <f t="shared" si="141"/>
        <v>660</v>
      </c>
      <c r="U164" s="19">
        <f t="shared" si="142"/>
        <v>660</v>
      </c>
      <c r="V164" s="19">
        <f t="shared" si="143"/>
        <v>660</v>
      </c>
      <c r="W164" s="19">
        <f t="shared" si="144"/>
        <v>660</v>
      </c>
      <c r="X164" s="19">
        <f t="shared" si="145"/>
        <v>660</v>
      </c>
      <c r="Z164" s="19">
        <v>160</v>
      </c>
      <c r="AA164" s="19">
        <f t="shared" si="178"/>
        <v>660</v>
      </c>
      <c r="AB164" s="19">
        <f t="shared" si="179"/>
        <v>660</v>
      </c>
      <c r="AC164" s="19">
        <f t="shared" si="180"/>
        <v>660</v>
      </c>
      <c r="AD164" s="19">
        <f t="shared" si="181"/>
        <v>660</v>
      </c>
      <c r="AE164" s="19">
        <f t="shared" si="182"/>
        <v>660</v>
      </c>
      <c r="AI164" s="19">
        <v>160</v>
      </c>
      <c r="AJ164" s="19">
        <f t="shared" si="146"/>
        <v>1</v>
      </c>
      <c r="AK164" s="19">
        <f t="shared" si="147"/>
        <v>1</v>
      </c>
      <c r="AL164" s="19">
        <f t="shared" si="148"/>
        <v>1</v>
      </c>
      <c r="AM164" s="19">
        <f t="shared" si="149"/>
        <v>1</v>
      </c>
      <c r="AN164" s="19">
        <f t="shared" si="150"/>
        <v>1</v>
      </c>
      <c r="AP164" s="19">
        <v>160</v>
      </c>
      <c r="AQ164" s="19">
        <f t="shared" si="151"/>
        <v>1</v>
      </c>
      <c r="AR164" s="19">
        <f t="shared" si="152"/>
        <v>1</v>
      </c>
      <c r="AS164" s="19">
        <f t="shared" si="153"/>
        <v>1</v>
      </c>
      <c r="AT164" s="19">
        <f t="shared" si="154"/>
        <v>1</v>
      </c>
      <c r="AU164" s="19">
        <f t="shared" si="155"/>
        <v>1</v>
      </c>
      <c r="AY164" s="19">
        <v>160</v>
      </c>
      <c r="AZ164" s="19">
        <f t="shared" si="156"/>
        <v>2600</v>
      </c>
      <c r="BA164" s="19">
        <f t="shared" si="157"/>
        <v>2600</v>
      </c>
      <c r="BB164" s="19">
        <f t="shared" si="158"/>
        <v>2600</v>
      </c>
      <c r="BC164" s="19">
        <f t="shared" si="159"/>
        <v>2600</v>
      </c>
      <c r="BD164" s="19">
        <f t="shared" si="160"/>
        <v>2600</v>
      </c>
      <c r="BH164" s="19">
        <v>160</v>
      </c>
      <c r="BI164" s="19">
        <f t="shared" si="161"/>
        <v>50</v>
      </c>
      <c r="BJ164" s="19">
        <f t="shared" si="162"/>
        <v>50</v>
      </c>
      <c r="BK164" s="19">
        <f t="shared" si="163"/>
        <v>50</v>
      </c>
      <c r="BL164" s="19">
        <f t="shared" si="164"/>
        <v>50</v>
      </c>
      <c r="BM164" s="19">
        <f t="shared" si="165"/>
        <v>50</v>
      </c>
      <c r="BQ164" s="19">
        <v>160</v>
      </c>
      <c r="BR164" s="19">
        <f t="shared" si="166"/>
        <v>0.8</v>
      </c>
      <c r="BS164" s="19">
        <f t="shared" si="167"/>
        <v>0.8</v>
      </c>
      <c r="BT164" s="19">
        <f t="shared" si="168"/>
        <v>0.8</v>
      </c>
      <c r="BU164" s="19">
        <f t="shared" si="169"/>
        <v>0.8</v>
      </c>
      <c r="BV164" s="19">
        <f t="shared" si="170"/>
        <v>0.8</v>
      </c>
      <c r="BY164" s="9">
        <v>27</v>
      </c>
    </row>
    <row r="165" spans="19:107" x14ac:dyDescent="0.15">
      <c r="BY165" s="9">
        <v>28</v>
      </c>
    </row>
    <row r="166" spans="19:107" x14ac:dyDescent="0.15">
      <c r="BY166" s="9">
        <v>29</v>
      </c>
    </row>
    <row r="167" spans="19:107" x14ac:dyDescent="0.15">
      <c r="BY167" s="9">
        <v>30</v>
      </c>
    </row>
    <row r="168" spans="19:107" x14ac:dyDescent="0.15">
      <c r="BY168" s="9">
        <v>31</v>
      </c>
    </row>
    <row r="169" spans="19:107" x14ac:dyDescent="0.15">
      <c r="BY169" s="9">
        <v>32</v>
      </c>
    </row>
    <row r="170" spans="19:107" x14ac:dyDescent="0.15">
      <c r="BY170" s="9">
        <v>33</v>
      </c>
    </row>
    <row r="171" spans="19:107" x14ac:dyDescent="0.15">
      <c r="BY171" s="9">
        <v>34</v>
      </c>
    </row>
    <row r="172" spans="19:107" x14ac:dyDescent="0.15">
      <c r="BY172" s="9">
        <v>35</v>
      </c>
    </row>
    <row r="173" spans="19:107" x14ac:dyDescent="0.15">
      <c r="BY173" s="9">
        <v>36</v>
      </c>
    </row>
    <row r="174" spans="19:107" x14ac:dyDescent="0.15">
      <c r="BY174" s="9">
        <v>37</v>
      </c>
    </row>
    <row r="175" spans="19:107" x14ac:dyDescent="0.15">
      <c r="BY175" s="9">
        <v>38</v>
      </c>
    </row>
    <row r="176" spans="19:107" x14ac:dyDescent="0.15">
      <c r="BY176" s="9">
        <v>39</v>
      </c>
    </row>
    <row r="177" spans="77:87" x14ac:dyDescent="0.15">
      <c r="BY177" s="9">
        <v>40</v>
      </c>
    </row>
    <row r="178" spans="77:87" x14ac:dyDescent="0.15">
      <c r="BY178" s="9">
        <v>41</v>
      </c>
    </row>
    <row r="179" spans="77:87" x14ac:dyDescent="0.15">
      <c r="BY179" s="9">
        <v>42</v>
      </c>
    </row>
    <row r="180" spans="77:87" x14ac:dyDescent="0.15">
      <c r="BY180" s="9">
        <v>43</v>
      </c>
    </row>
    <row r="181" spans="77:87" x14ac:dyDescent="0.15">
      <c r="BY181" s="9">
        <v>44</v>
      </c>
    </row>
    <row r="182" spans="77:87" x14ac:dyDescent="0.15">
      <c r="BY182" s="9">
        <v>45</v>
      </c>
    </row>
    <row r="183" spans="77:87" x14ac:dyDescent="0.15">
      <c r="BY183" s="9">
        <v>1</v>
      </c>
      <c r="BZ183" s="15" t="s">
        <v>90</v>
      </c>
      <c r="CA183" s="107" t="s">
        <v>80</v>
      </c>
      <c r="CB183" s="108"/>
      <c r="CC183" s="108"/>
      <c r="CD183" s="109"/>
      <c r="CE183" s="106" t="s">
        <v>81</v>
      </c>
      <c r="CF183" s="106"/>
      <c r="CG183" s="106"/>
      <c r="CH183" s="106"/>
      <c r="CI183" s="106"/>
    </row>
    <row r="184" spans="77:87" x14ac:dyDescent="0.15">
      <c r="BY184" s="9">
        <v>2</v>
      </c>
      <c r="BZ184" s="15" t="s">
        <v>390</v>
      </c>
      <c r="CA184" s="15" t="s">
        <v>82</v>
      </c>
      <c r="CB184" s="15" t="s">
        <v>8</v>
      </c>
      <c r="CC184" s="15" t="s">
        <v>39</v>
      </c>
      <c r="CD184" s="15" t="s">
        <v>425</v>
      </c>
      <c r="CE184" s="15" t="s">
        <v>82</v>
      </c>
      <c r="CF184" s="15" t="s">
        <v>8</v>
      </c>
      <c r="CG184" s="15" t="s">
        <v>39</v>
      </c>
      <c r="CH184" s="15" t="s">
        <v>425</v>
      </c>
      <c r="CI184" s="15" t="s">
        <v>85</v>
      </c>
    </row>
    <row r="185" spans="77:87" x14ac:dyDescent="0.15">
      <c r="BY185" s="9">
        <v>3</v>
      </c>
      <c r="BZ185" s="15">
        <v>10</v>
      </c>
      <c r="CA185" s="19">
        <v>0</v>
      </c>
      <c r="CB185" s="19">
        <f t="shared" ref="CB185:CB200" si="188">INDEX($X$5:$X$164,$BZ185,1)</f>
        <v>222.9713617817435</v>
      </c>
      <c r="CC185" s="19">
        <f t="shared" ref="CC185:CC200" si="189">INDEX($AE$5:$AE$164,$BZ185,1)</f>
        <v>222.9713617817435</v>
      </c>
      <c r="CD185" s="19">
        <f t="shared" ref="CD185:CD200" si="190">INDEX($BV$5:$BV$164,$BZ185,1)</f>
        <v>5.7428404454358747E-2</v>
      </c>
      <c r="CE185" s="19">
        <f>CA185*(INDEX([4]非r将兵属性验证!$U$7:$U$166,$BZ185,1)+INDEX([4]非r将兵属性验证!$AM$7:$AM$166,$BZ185,1))</f>
        <v>0</v>
      </c>
      <c r="CF185" s="29">
        <f>CB185*INDEX([4]超r将兵属性验证!AQ$7:AQ$166,$BZ185,1)</f>
        <v>14676237.283270938</v>
      </c>
      <c r="CG185" s="29">
        <f>CC185*INDEX([4]超r将兵属性验证!AR$7:AR$166,$BZ185,1)</f>
        <v>14676237.283270938</v>
      </c>
      <c r="CH185" s="29">
        <f>CD185*INDEX([4]超r将兵属性验证!AX$7:AX$166,$BZ185,1)</f>
        <v>1809013.8515031543</v>
      </c>
      <c r="CI185" s="19">
        <f>SUM(CE185:CH185)</f>
        <v>31161488.418045029</v>
      </c>
    </row>
    <row r="186" spans="77:87" x14ac:dyDescent="0.15">
      <c r="BY186" s="9">
        <v>4</v>
      </c>
      <c r="BZ186" s="15">
        <v>20</v>
      </c>
      <c r="CA186" s="19">
        <v>0</v>
      </c>
      <c r="CB186" s="19">
        <f t="shared" si="188"/>
        <v>247.97375666965763</v>
      </c>
      <c r="CC186" s="19">
        <f t="shared" si="189"/>
        <v>247.97375666965763</v>
      </c>
      <c r="CD186" s="19">
        <f t="shared" si="190"/>
        <v>0.1132895944494294</v>
      </c>
      <c r="CE186" s="19">
        <f>CA186*(INDEX([4]非r将兵属性验证!$U$7:$U$166,$BZ186,1)+INDEX([4]非r将兵属性验证!$AM$7:$AM$166,$BZ186,1))</f>
        <v>0</v>
      </c>
      <c r="CF186" s="19">
        <f>(CB186-CB185)*INDEX([4]超r将兵属性验证!AQ$7:AQ$166,$BZ186,1)+CF185</f>
        <v>20184298.648601539</v>
      </c>
      <c r="CG186" s="19">
        <f>(CC186-CC185)*INDEX([4]超r将兵属性验证!AR$7:AR$166,$BZ186,1)+CG185</f>
        <v>20184298.648601539</v>
      </c>
      <c r="CH186" s="19">
        <f>(CD186-CD185)*INDEX([4]超r将兵属性验证!AX$7:AX$166,$BZ186,1)+CH185</f>
        <v>8650520.0884667784</v>
      </c>
      <c r="CI186" s="19">
        <f t="shared" ref="CI186:CI194" si="191">SUM(CE186:CH186)</f>
        <v>49019117.385669857</v>
      </c>
    </row>
    <row r="187" spans="77:87" x14ac:dyDescent="0.15">
      <c r="BY187" s="9">
        <v>5</v>
      </c>
      <c r="BZ187" s="15">
        <v>30</v>
      </c>
      <c r="CA187" s="19">
        <v>0</v>
      </c>
      <c r="CB187" s="19">
        <f t="shared" si="188"/>
        <v>271.93111141393354</v>
      </c>
      <c r="CC187" s="19">
        <f t="shared" si="189"/>
        <v>271.93111141393354</v>
      </c>
      <c r="CD187" s="19">
        <f t="shared" si="190"/>
        <v>0.15321851902322259</v>
      </c>
      <c r="CE187" s="19">
        <f>CA187*(INDEX([4]非r将兵属性验证!$U$7:$U$166,$BZ187,1)+INDEX([4]非r将兵属性验证!$AM$7:$AM$166,$BZ187,1))</f>
        <v>0</v>
      </c>
      <c r="CF187" s="19">
        <f>(CB187-CB186)*INDEX([4]超r将兵属性验证!AQ$7:AQ$166,$BZ187,1)+CF186</f>
        <v>34815076.415294468</v>
      </c>
      <c r="CG187" s="19">
        <f>(CC187-CC186)*INDEX([4]超r将兵属性验证!AR$7:AR$166,$BZ187,1)+CG186</f>
        <v>34815076.415294468</v>
      </c>
      <c r="CH187" s="19">
        <f>(CD187-CD186)*INDEX([4]超r将兵属性验证!AX$7:AX$166,$BZ187,1)+CH186</f>
        <v>23438275.546509016</v>
      </c>
      <c r="CI187" s="19">
        <f t="shared" si="191"/>
        <v>93068428.377097949</v>
      </c>
    </row>
    <row r="188" spans="77:87" x14ac:dyDescent="0.15">
      <c r="BY188" s="9">
        <v>6</v>
      </c>
      <c r="BZ188" s="15">
        <v>40</v>
      </c>
      <c r="CA188" s="19">
        <v>0</v>
      </c>
      <c r="CB188" s="19">
        <f t="shared" si="188"/>
        <v>295.88846615820944</v>
      </c>
      <c r="CC188" s="19">
        <f t="shared" si="189"/>
        <v>295.88846615820944</v>
      </c>
      <c r="CD188" s="19">
        <f t="shared" si="190"/>
        <v>0.19314744359701574</v>
      </c>
      <c r="CE188" s="19">
        <f>CA188*(INDEX([4]非r将兵属性验证!$U$7:$U$166,$BZ188,1)+INDEX([4]非r将兵属性验证!$AM$7:$AM$166,$BZ188,1))</f>
        <v>0</v>
      </c>
      <c r="CF188" s="19">
        <f>(CB188-CB187)*INDEX([4]超r将兵属性验证!AQ$7:AQ$166,$BZ188,1)+CF187</f>
        <v>72977371.950372249</v>
      </c>
      <c r="CG188" s="19">
        <f>(CC188-CC187)*INDEX([4]超r将兵属性验证!AR$7:AR$166,$BZ188,1)+CG187</f>
        <v>72977371.950372249</v>
      </c>
      <c r="CH188" s="19">
        <f>(CD188-CD187)*INDEX([4]超r将兵属性验证!AX$7:AX$166,$BZ188,1)+CH187</f>
        <v>65028986.338545755</v>
      </c>
      <c r="CI188" s="19">
        <f t="shared" si="191"/>
        <v>210983730.23929024</v>
      </c>
    </row>
    <row r="189" spans="77:87" x14ac:dyDescent="0.15">
      <c r="BY189" s="9">
        <v>7</v>
      </c>
      <c r="BZ189" s="15">
        <v>50</v>
      </c>
      <c r="CA189" s="19">
        <v>0</v>
      </c>
      <c r="CB189" s="19">
        <f t="shared" si="188"/>
        <v>321.18032628712388</v>
      </c>
      <c r="CC189" s="19">
        <f t="shared" si="189"/>
        <v>321.18032628712388</v>
      </c>
      <c r="CD189" s="19">
        <f t="shared" si="190"/>
        <v>0.2353005438118731</v>
      </c>
      <c r="CE189" s="19">
        <f>CA189*(INDEX([4]非r将兵属性验证!$U$7:$U$166,$BZ189,1)+INDEX([4]非r将兵属性验证!$AM$7:$AM$166,$BZ189,1))</f>
        <v>0</v>
      </c>
      <c r="CF189" s="19">
        <f>(CB189-CB188)*INDEX([4]超r将兵属性验证!AQ$7:AQ$166,$BZ189,1)+CF188</f>
        <v>153518078.17301005</v>
      </c>
      <c r="CG189" s="19">
        <f>(CC189-CC188)*INDEX([4]超r将兵属性验证!AR$7:AR$166,$BZ189,1)+CG188</f>
        <v>153518078.17301005</v>
      </c>
      <c r="CH189" s="19">
        <f>(CD189-CD188)*INDEX([4]超r将兵属性验证!AX$7:AX$166,$BZ189,1)+CH188</f>
        <v>160406102.4770717</v>
      </c>
      <c r="CI189" s="19">
        <f t="shared" si="191"/>
        <v>467442258.8230918</v>
      </c>
    </row>
    <row r="190" spans="77:87" x14ac:dyDescent="0.15">
      <c r="BY190" s="9">
        <v>8</v>
      </c>
      <c r="BZ190" s="15">
        <v>60</v>
      </c>
      <c r="CA190" s="19">
        <v>0</v>
      </c>
      <c r="CB190" s="19">
        <f t="shared" si="188"/>
        <v>346.74866094828127</v>
      </c>
      <c r="CC190" s="19">
        <f t="shared" si="189"/>
        <v>346.74866094828127</v>
      </c>
      <c r="CD190" s="19">
        <f t="shared" si="190"/>
        <v>0.27791443491380208</v>
      </c>
      <c r="CE190" s="19">
        <f>CA190*(INDEX([4]非r将兵属性验证!$U$7:$U$166,$BZ190,1)+INDEX([4]非r将兵属性验证!$AM$7:$AM$166,$BZ190,1))</f>
        <v>0</v>
      </c>
      <c r="CF190" s="19">
        <f>(CB190-CB189)*INDEX([4]超r将兵属性验证!AQ$7:AQ$166,$BZ190,1)+CF189</f>
        <v>383681028.80118829</v>
      </c>
      <c r="CG190" s="19">
        <f>(CC190-CC189)*INDEX([4]超r将兵属性验证!AR$7:AR$166,$BZ190,1)+CG189</f>
        <v>383681028.80118829</v>
      </c>
      <c r="CH190" s="19">
        <f>(CD190-CD189)*INDEX([4]超r将兵属性验证!AX$7:AX$166,$BZ190,1)+CH189</f>
        <v>446018136.74580491</v>
      </c>
      <c r="CI190" s="19">
        <f t="shared" si="191"/>
        <v>1213380194.3481815</v>
      </c>
    </row>
    <row r="191" spans="77:87" x14ac:dyDescent="0.15">
      <c r="BY191" s="9">
        <v>9</v>
      </c>
      <c r="BZ191" s="15">
        <v>70</v>
      </c>
      <c r="CA191" s="19">
        <v>0</v>
      </c>
      <c r="CB191" s="19">
        <f t="shared" si="188"/>
        <v>372.81948397725847</v>
      </c>
      <c r="CC191" s="19">
        <f t="shared" si="189"/>
        <v>372.81948397725847</v>
      </c>
      <c r="CD191" s="19">
        <f t="shared" si="190"/>
        <v>0.32136580662876407</v>
      </c>
      <c r="CE191" s="19">
        <f>CA191*(INDEX([4]非r将兵属性验证!$U$7:$U$166,$BZ191,1)+INDEX([4]非r将兵属性验证!$AM$7:$AM$166,$BZ191,1))</f>
        <v>0</v>
      </c>
      <c r="CF191" s="19">
        <f>(CB191-CB190)*INDEX([4]超r将兵属性验证!AQ$7:AQ$166,$BZ191,1)+CF190</f>
        <v>1366837568.3266377</v>
      </c>
      <c r="CG191" s="19">
        <f>(CC191-CC190)*INDEX([4]超r将兵属性验证!AR$7:AR$166,$BZ191,1)+CG190</f>
        <v>1366837568.3266377</v>
      </c>
      <c r="CH191" s="19">
        <f>(CD191-CD190)*INDEX([4]超r将兵属性验证!AX$7:AX$166,$BZ191,1)+CH190</f>
        <v>1313297519.2122521</v>
      </c>
      <c r="CI191" s="19">
        <f t="shared" si="191"/>
        <v>4046972655.8655276</v>
      </c>
    </row>
    <row r="192" spans="77:87" x14ac:dyDescent="0.15">
      <c r="BY192" s="9">
        <v>10</v>
      </c>
      <c r="BZ192" s="15">
        <v>80</v>
      </c>
      <c r="CA192" s="19">
        <v>0</v>
      </c>
      <c r="CB192" s="19">
        <f t="shared" si="188"/>
        <v>399.43091316886364</v>
      </c>
      <c r="CC192" s="19">
        <f t="shared" si="189"/>
        <v>399.43091316886364</v>
      </c>
      <c r="CD192" s="19">
        <f t="shared" si="190"/>
        <v>0.36571818861477279</v>
      </c>
      <c r="CE192" s="19">
        <f>CA192*(INDEX([4]非r将兵属性验证!$U$7:$U$166,$BZ192,1)+INDEX([4]非r将兵属性验证!$AM$7:$AM$166,$BZ192,1))</f>
        <v>0</v>
      </c>
      <c r="CF192" s="19">
        <f>(CB192-CB191)*INDEX([4]超r将兵属性验证!AQ$7:AQ$166,$BZ192,1)+CF191</f>
        <v>4647416323.1259346</v>
      </c>
      <c r="CG192" s="19">
        <f>(CC192-CC191)*INDEX([4]超r将兵属性验证!AR$7:AR$166,$BZ192,1)+CG191</f>
        <v>4647416323.1259346</v>
      </c>
      <c r="CH192" s="19">
        <f>(CD192-CD191)*INDEX([4]超r将兵属性验证!AX$7:AX$166,$BZ192,1)+CH191</f>
        <v>3848571256.3058109</v>
      </c>
      <c r="CI192" s="19">
        <f t="shared" si="191"/>
        <v>13143403902.55768</v>
      </c>
    </row>
    <row r="193" spans="77:87" x14ac:dyDescent="0.15">
      <c r="BY193" s="9">
        <v>11</v>
      </c>
      <c r="BZ193" s="15">
        <v>90</v>
      </c>
      <c r="CA193" s="19">
        <v>0</v>
      </c>
      <c r="CB193" s="19">
        <f t="shared" si="188"/>
        <v>428.01894995497469</v>
      </c>
      <c r="CC193" s="19">
        <f t="shared" si="189"/>
        <v>428.01894995497469</v>
      </c>
      <c r="CD193" s="19">
        <f t="shared" si="190"/>
        <v>0.4133649165916245</v>
      </c>
      <c r="CE193" s="19">
        <f>CA193*(INDEX([4]非r将兵属性验证!$U$7:$U$166,$BZ193,1)+INDEX([4]非r将兵属性验证!$AM$7:$AM$166,$BZ193,1))</f>
        <v>0</v>
      </c>
      <c r="CF193" s="19">
        <f>(CB193-CB192)*INDEX([4]超r将兵属性验证!AQ$7:AQ$166,$BZ193,1)+CF192</f>
        <v>13908285687.341776</v>
      </c>
      <c r="CG193" s="19">
        <f>(CC193-CC192)*INDEX([4]超r将兵属性验证!AR$7:AR$166,$BZ193,1)+CG192</f>
        <v>13908285687.341776</v>
      </c>
      <c r="CH193" s="19">
        <f>(CD193-CD192)*INDEX([4]超r将兵属性验证!AX$7:AX$166,$BZ193,1)+CH192</f>
        <v>10362900426.713947</v>
      </c>
      <c r="CI193" s="19">
        <f t="shared" si="191"/>
        <v>38179471801.397499</v>
      </c>
    </row>
    <row r="194" spans="77:87" x14ac:dyDescent="0.15">
      <c r="BY194" s="9">
        <v>12</v>
      </c>
      <c r="BZ194" s="15">
        <v>100</v>
      </c>
      <c r="CA194" s="19">
        <v>0</v>
      </c>
      <c r="CB194" s="19">
        <f t="shared" si="188"/>
        <v>463.33567088656991</v>
      </c>
      <c r="CC194" s="19">
        <f t="shared" si="189"/>
        <v>463.33567088656991</v>
      </c>
      <c r="CD194" s="19">
        <f t="shared" si="190"/>
        <v>0.47222611814428317</v>
      </c>
      <c r="CE194" s="19">
        <f>CA194*(INDEX([4]非r将兵属性验证!$U$7:$U$166,$BZ194,1)+INDEX([4]非r将兵属性验证!$AM$7:$AM$166,$BZ194,1))</f>
        <v>0</v>
      </c>
      <c r="CF194" s="19">
        <f>(CB194-CB193)*INDEX([4]超r将兵属性验证!AQ$7:AQ$166,$BZ194,1)+CF193</f>
        <v>31810046135.337387</v>
      </c>
      <c r="CG194" s="19">
        <f>(CC194-CC193)*INDEX([4]超r将兵属性验证!AR$7:AR$166,$BZ194,1)+CG193</f>
        <v>31810046135.337387</v>
      </c>
      <c r="CH194" s="19">
        <f>(CD194-CD193)*INDEX([4]超r将兵属性验证!AX$7:AX$166,$BZ194,1)+CH193</f>
        <v>23856147529.861393</v>
      </c>
      <c r="CI194" s="19">
        <f t="shared" si="191"/>
        <v>87476239800.536163</v>
      </c>
    </row>
    <row r="195" spans="77:87" x14ac:dyDescent="0.15">
      <c r="BY195" s="9">
        <v>13</v>
      </c>
      <c r="BZ195" s="15">
        <v>110</v>
      </c>
      <c r="CA195" s="19">
        <v>0</v>
      </c>
      <c r="CB195" s="19">
        <f t="shared" si="188"/>
        <v>498.38628717340697</v>
      </c>
      <c r="CC195" s="19">
        <f t="shared" si="189"/>
        <v>498.38628717340697</v>
      </c>
      <c r="CD195" s="19">
        <f t="shared" si="190"/>
        <v>0.53064381195567834</v>
      </c>
      <c r="CE195" s="19">
        <f>CA195*(INDEX([4]非r将兵属性验证!$U$7:$U$166,$BZ195,1)+INDEX([4]非r将兵属性验证!$AM$7:$AM$166,$BZ195,1))</f>
        <v>0</v>
      </c>
      <c r="CF195" s="19">
        <f>(CB195-CB194)*INDEX([4]超r将兵属性验证!AQ$7:AQ$166,$BZ195,1)+CF194</f>
        <v>57898089693.621384</v>
      </c>
      <c r="CG195" s="19">
        <f>(CC195-CC194)*INDEX([4]超r将兵属性验证!AR$7:AR$166,$BZ195,1)+CG194</f>
        <v>57898089693.621384</v>
      </c>
      <c r="CH195" s="19">
        <f>(CD195-CD194)*INDEX([4]超r将兵属性验证!AX$7:AX$166,$BZ195,1)+CH194</f>
        <v>44275274077.626663</v>
      </c>
      <c r="CI195" s="19">
        <f t="shared" ref="CI195:CI200" si="192">SUM(CE195:CH195)</f>
        <v>160071453464.86945</v>
      </c>
    </row>
    <row r="196" spans="77:87" x14ac:dyDescent="0.15">
      <c r="BY196" s="9">
        <v>14</v>
      </c>
      <c r="BZ196" s="15">
        <v>120</v>
      </c>
      <c r="CA196" s="19">
        <v>0</v>
      </c>
      <c r="CB196" s="19">
        <f t="shared" si="188"/>
        <v>533.19916154370651</v>
      </c>
      <c r="CC196" s="19">
        <f t="shared" si="189"/>
        <v>533.19916154370651</v>
      </c>
      <c r="CD196" s="19">
        <f t="shared" si="190"/>
        <v>0.58866526923951079</v>
      </c>
      <c r="CE196" s="19">
        <f>CA196*(INDEX([4]非r将兵属性验证!$U$7:$U$166,$BZ196,1)+INDEX([4]非r将兵属性验证!$AM$7:$AM$166,$BZ196,1))</f>
        <v>0</v>
      </c>
      <c r="CF196" s="19">
        <f>(CB196-CB195)*INDEX([4]超r将兵属性验证!AQ$7:AQ$166,$BZ196,1)+CF195</f>
        <v>95173538043.999039</v>
      </c>
      <c r="CG196" s="19">
        <f>(CC196-CC195)*INDEX([4]超r将兵属性验证!AR$7:AR$166,$BZ196,1)+CG195</f>
        <v>95173538043.999039</v>
      </c>
      <c r="CH196" s="19">
        <f>(CD196-CD195)*INDEX([4]超r将兵属性验证!AX$7:AX$166,$BZ196,1)+CH195</f>
        <v>75489732782.000275</v>
      </c>
      <c r="CI196" s="19">
        <f t="shared" si="192"/>
        <v>265836808869.99835</v>
      </c>
    </row>
    <row r="197" spans="77:87" x14ac:dyDescent="0.15">
      <c r="BY197" s="9">
        <v>15</v>
      </c>
      <c r="BZ197" s="15">
        <v>130</v>
      </c>
      <c r="CA197" s="19">
        <v>0</v>
      </c>
      <c r="CB197" s="19">
        <f t="shared" si="188"/>
        <v>568.40467379541349</v>
      </c>
      <c r="CC197" s="19">
        <f t="shared" si="189"/>
        <v>568.40467379541349</v>
      </c>
      <c r="CD197" s="19">
        <f t="shared" si="190"/>
        <v>0.64734112299235569</v>
      </c>
      <c r="CE197" s="19">
        <f>CA197*(INDEX([4]非r将兵属性验证!$U$7:$U$166,$BZ197,1)+INDEX([4]非r将兵属性验证!$AM$7:$AM$166,$BZ197,1))</f>
        <v>0</v>
      </c>
      <c r="CF197" s="19">
        <f>(CB197-CB196)*INDEX([4]超r将兵属性验证!AQ$7:AQ$166,$BZ197,1)+CF196</f>
        <v>148858745780.2952</v>
      </c>
      <c r="CG197" s="19">
        <f>(CC197-CC196)*INDEX([4]超r将兵属性验证!AR$7:AR$166,$BZ197,1)+CG196</f>
        <v>148858745780.2952</v>
      </c>
      <c r="CH197" s="19">
        <f>(CD197-CD196)*INDEX([4]超r将兵属性验证!AX$7:AX$166,$BZ197,1)+CH196</f>
        <v>123563016393.33781</v>
      </c>
      <c r="CI197" s="19">
        <f t="shared" si="192"/>
        <v>421280507953.92822</v>
      </c>
    </row>
    <row r="198" spans="77:87" x14ac:dyDescent="0.15">
      <c r="BY198" s="9">
        <v>16</v>
      </c>
      <c r="BZ198" s="15">
        <v>140</v>
      </c>
      <c r="CA198" s="19">
        <v>0</v>
      </c>
      <c r="CB198" s="19">
        <f t="shared" si="188"/>
        <v>604.4570694993597</v>
      </c>
      <c r="CC198" s="19">
        <f t="shared" si="189"/>
        <v>604.4570694993597</v>
      </c>
      <c r="CD198" s="19">
        <f t="shared" si="190"/>
        <v>0.70742844916559944</v>
      </c>
      <c r="CE198" s="19">
        <f>CA198*(INDEX([4]非r将兵属性验证!$U$7:$U$166,$BZ198,1)+INDEX([4]非r将兵属性验证!$AM$7:$AM$166,$BZ198,1))</f>
        <v>0</v>
      </c>
      <c r="CF198" s="19">
        <f>(CB198-CB197)*INDEX([4]超r将兵属性验证!AQ$7:AQ$166,$BZ198,1)+CF197</f>
        <v>221400866109.79492</v>
      </c>
      <c r="CG198" s="19">
        <f>(CC198-CC197)*INDEX([4]超r将兵属性验证!AR$7:AR$166,$BZ198,1)+CG197</f>
        <v>221400866109.79492</v>
      </c>
      <c r="CH198" s="19">
        <f>(CD198-CD197)*INDEX([4]超r将兵属性验证!AX$7:AX$166,$BZ198,1)+CH197</f>
        <v>193385197960.73694</v>
      </c>
      <c r="CI198" s="19">
        <f t="shared" si="192"/>
        <v>636186930180.32678</v>
      </c>
    </row>
    <row r="199" spans="77:87" x14ac:dyDescent="0.15">
      <c r="BY199" s="9">
        <v>17</v>
      </c>
      <c r="BZ199" s="15">
        <v>150</v>
      </c>
      <c r="CA199" s="19">
        <v>0</v>
      </c>
      <c r="CB199" s="19">
        <f t="shared" si="188"/>
        <v>646.91767927429919</v>
      </c>
      <c r="CC199" s="19">
        <f t="shared" si="189"/>
        <v>646.91767927429919</v>
      </c>
      <c r="CD199" s="19">
        <f t="shared" si="190"/>
        <v>0.7781961321238321</v>
      </c>
      <c r="CE199" s="19">
        <f>CA199*(INDEX([4]非r将兵属性验证!$U$7:$U$166,$BZ199,1)+INDEX([4]非r将兵属性验证!$AM$7:$AM$166,$BZ199,1))</f>
        <v>0</v>
      </c>
      <c r="CF199" s="19">
        <f>(CB199-CB198)*INDEX([4]超r将兵属性验证!AQ$7:AQ$166,$BZ199,1)+CF198</f>
        <v>332775757291.37543</v>
      </c>
      <c r="CG199" s="19">
        <f>(CC199-CC198)*INDEX([4]超r将兵属性验证!AR$7:AR$166,$BZ199,1)+CG198</f>
        <v>332775757291.37543</v>
      </c>
      <c r="CH199" s="19">
        <f>(CD199-CD198)*INDEX([4]超r将兵属性验证!AX$7:AX$166,$BZ199,1)+CH198</f>
        <v>309364361061.58917</v>
      </c>
      <c r="CI199" s="19">
        <f t="shared" si="192"/>
        <v>974915875644.34009</v>
      </c>
    </row>
    <row r="200" spans="77:87" x14ac:dyDescent="0.15">
      <c r="BY200" s="9">
        <v>18</v>
      </c>
      <c r="BZ200" s="15">
        <v>160</v>
      </c>
      <c r="CA200" s="19">
        <v>0</v>
      </c>
      <c r="CB200" s="19">
        <f t="shared" si="188"/>
        <v>660</v>
      </c>
      <c r="CC200" s="19">
        <f t="shared" si="189"/>
        <v>660</v>
      </c>
      <c r="CD200" s="19">
        <f t="shared" si="190"/>
        <v>0.8</v>
      </c>
      <c r="CE200" s="19">
        <f>CA200*(INDEX([4]非r将兵属性验证!$U$7:$U$166,$BZ200,1)+INDEX([4]非r将兵属性验证!$AM$7:$AM$166,$BZ200,1))</f>
        <v>0</v>
      </c>
      <c r="CF200" s="19">
        <f>(CB200-CB199)*INDEX([4]超r将兵属性验证!AQ$7:AQ$166,$BZ200,1)+CF199</f>
        <v>371869872455.74475</v>
      </c>
      <c r="CG200" s="19">
        <f>(CC200-CC199)*INDEX([4]超r将兵属性验证!AR$7:AR$166,$BZ200,1)+CG199</f>
        <v>371869872455.74475</v>
      </c>
      <c r="CH200" s="19">
        <f>(CD200-CD199)*INDEX([4]超r将兵属性验证!AX$7:AX$166,$BZ200,1)+CH199</f>
        <v>349613439306.92975</v>
      </c>
      <c r="CI200" s="19">
        <f t="shared" si="192"/>
        <v>1093353184218.4192</v>
      </c>
    </row>
    <row r="201" spans="77:87" x14ac:dyDescent="0.15">
      <c r="BY201" s="9">
        <v>19</v>
      </c>
    </row>
    <row r="202" spans="77:87" x14ac:dyDescent="0.15">
      <c r="BY202" s="9">
        <v>20</v>
      </c>
    </row>
    <row r="203" spans="77:87" x14ac:dyDescent="0.15">
      <c r="BY203" s="9">
        <v>21</v>
      </c>
    </row>
    <row r="204" spans="77:87" x14ac:dyDescent="0.15">
      <c r="BY204" s="9">
        <v>22</v>
      </c>
    </row>
    <row r="205" spans="77:87" x14ac:dyDescent="0.15">
      <c r="BY205" s="9">
        <v>23</v>
      </c>
    </row>
    <row r="206" spans="77:87" x14ac:dyDescent="0.15">
      <c r="BY206" s="9">
        <v>24</v>
      </c>
    </row>
    <row r="207" spans="77:87" x14ac:dyDescent="0.15">
      <c r="BY207" s="9">
        <v>25</v>
      </c>
    </row>
    <row r="208" spans="77:87" x14ac:dyDescent="0.15">
      <c r="BY208" s="9">
        <v>26</v>
      </c>
    </row>
    <row r="209" spans="77:77" x14ac:dyDescent="0.15">
      <c r="BY209" s="9">
        <v>27</v>
      </c>
    </row>
    <row r="210" spans="77:77" x14ac:dyDescent="0.15">
      <c r="BY210" s="9">
        <v>28</v>
      </c>
    </row>
    <row r="211" spans="77:77" x14ac:dyDescent="0.15">
      <c r="BY211" s="9">
        <v>29</v>
      </c>
    </row>
    <row r="212" spans="77:77" x14ac:dyDescent="0.15">
      <c r="BY212" s="9">
        <v>30</v>
      </c>
    </row>
    <row r="213" spans="77:77" x14ac:dyDescent="0.15">
      <c r="BY213" s="9">
        <v>31</v>
      </c>
    </row>
    <row r="214" spans="77:77" x14ac:dyDescent="0.15">
      <c r="BY214" s="9">
        <v>32</v>
      </c>
    </row>
    <row r="215" spans="77:77" x14ac:dyDescent="0.15">
      <c r="BY215" s="9">
        <v>33</v>
      </c>
    </row>
    <row r="216" spans="77:77" x14ac:dyDescent="0.15">
      <c r="BY216" s="9">
        <v>34</v>
      </c>
    </row>
    <row r="217" spans="77:77" x14ac:dyDescent="0.15">
      <c r="BY217" s="9">
        <v>35</v>
      </c>
    </row>
    <row r="218" spans="77:77" x14ac:dyDescent="0.15">
      <c r="BY218" s="9">
        <v>36</v>
      </c>
    </row>
    <row r="219" spans="77:77" x14ac:dyDescent="0.15">
      <c r="BY219" s="9">
        <v>37</v>
      </c>
    </row>
    <row r="220" spans="77:77" x14ac:dyDescent="0.15">
      <c r="BY220" s="9">
        <v>38</v>
      </c>
    </row>
    <row r="221" spans="77:77" x14ac:dyDescent="0.15">
      <c r="BY221" s="9">
        <v>39</v>
      </c>
    </row>
    <row r="222" spans="77:77" x14ac:dyDescent="0.15">
      <c r="BY222" s="9">
        <v>40</v>
      </c>
    </row>
    <row r="223" spans="77:77" x14ac:dyDescent="0.15">
      <c r="BY223" s="9">
        <v>41</v>
      </c>
    </row>
    <row r="224" spans="77:77" x14ac:dyDescent="0.15">
      <c r="BY224" s="9">
        <v>42</v>
      </c>
    </row>
    <row r="225" spans="77:77" x14ac:dyDescent="0.15">
      <c r="BY225" s="9">
        <v>43</v>
      </c>
    </row>
    <row r="226" spans="77:77" x14ac:dyDescent="0.15">
      <c r="BY226" s="9">
        <v>44</v>
      </c>
    </row>
    <row r="227" spans="77:77" x14ac:dyDescent="0.15">
      <c r="BY227" s="9">
        <v>45</v>
      </c>
    </row>
  </sheetData>
  <mergeCells count="32">
    <mergeCell ref="D117:E117"/>
    <mergeCell ref="H117:I117"/>
    <mergeCell ref="BR3:BV3"/>
    <mergeCell ref="CA3:CD3"/>
    <mergeCell ref="CA48:CD48"/>
    <mergeCell ref="CA93:CD93"/>
    <mergeCell ref="E58:I58"/>
    <mergeCell ref="J58:N58"/>
    <mergeCell ref="CE138:CI138"/>
    <mergeCell ref="CE183:CI183"/>
    <mergeCell ref="CA138:CD138"/>
    <mergeCell ref="CA183:CD183"/>
    <mergeCell ref="CO2:CS2"/>
    <mergeCell ref="CE48:CI48"/>
    <mergeCell ref="CE93:CI93"/>
    <mergeCell ref="CE3:CI3"/>
    <mergeCell ref="CT2:CX2"/>
    <mergeCell ref="CY2:DC2"/>
    <mergeCell ref="E38:I38"/>
    <mergeCell ref="C38:D38"/>
    <mergeCell ref="C3:D3"/>
    <mergeCell ref="J38:N38"/>
    <mergeCell ref="D18:E18"/>
    <mergeCell ref="T3:X3"/>
    <mergeCell ref="AA3:AE3"/>
    <mergeCell ref="AJ3:AN3"/>
    <mergeCell ref="BI3:BM3"/>
    <mergeCell ref="AZ3:BD3"/>
    <mergeCell ref="AQ3:AU3"/>
    <mergeCell ref="H18:I18"/>
    <mergeCell ref="J3:N3"/>
    <mergeCell ref="E3:I3"/>
  </mergeCells>
  <phoneticPr fontId="1" type="noConversion"/>
  <pageMargins left="0.7" right="0.7" top="0.75" bottom="0.75" header="0.3" footer="0.3"/>
  <pageSetup paperSize="9" orientation="portrait" horizontalDpi="300" verticalDpi="3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CB2202-70B3-4943-9A0C-667929A07FCE}">
  <dimension ref="A1:H20"/>
  <sheetViews>
    <sheetView tabSelected="1" workbookViewId="0">
      <selection activeCell="Q30" sqref="Q30"/>
    </sheetView>
  </sheetViews>
  <sheetFormatPr defaultRowHeight="11.25" x14ac:dyDescent="0.15"/>
  <cols>
    <col min="1" max="23" width="9" style="9"/>
    <col min="24" max="24" width="9.5" style="9" bestFit="1" customWidth="1"/>
    <col min="25" max="16384" width="9" style="9"/>
  </cols>
  <sheetData>
    <row r="1" spans="1:8" x14ac:dyDescent="0.15">
      <c r="A1" s="55" t="s">
        <v>978</v>
      </c>
    </row>
    <row r="2" spans="1:8" x14ac:dyDescent="0.15">
      <c r="A2" s="55" t="s">
        <v>979</v>
      </c>
    </row>
    <row r="3" spans="1:8" x14ac:dyDescent="0.15">
      <c r="A3" s="55" t="s">
        <v>980</v>
      </c>
    </row>
    <row r="7" spans="1:8" x14ac:dyDescent="0.15">
      <c r="C7" s="9" t="s">
        <v>981</v>
      </c>
      <c r="D7" s="9" t="s">
        <v>974</v>
      </c>
      <c r="E7" s="9" t="s">
        <v>975</v>
      </c>
      <c r="F7" s="9" t="s">
        <v>976</v>
      </c>
      <c r="G7" s="9" t="s">
        <v>977</v>
      </c>
      <c r="H7" s="9" t="s">
        <v>973</v>
      </c>
    </row>
    <row r="8" spans="1:8" x14ac:dyDescent="0.15">
      <c r="C8" s="9" t="s">
        <v>957</v>
      </c>
      <c r="D8" s="9">
        <v>200</v>
      </c>
      <c r="E8" s="9">
        <v>200</v>
      </c>
      <c r="F8" s="9">
        <v>400</v>
      </c>
      <c r="G8" s="9">
        <v>10</v>
      </c>
      <c r="H8" s="9">
        <v>24</v>
      </c>
    </row>
    <row r="9" spans="1:8" x14ac:dyDescent="0.15">
      <c r="C9" s="120" t="s">
        <v>972</v>
      </c>
      <c r="D9" s="120">
        <v>210</v>
      </c>
      <c r="E9" s="120">
        <v>210</v>
      </c>
      <c r="F9" s="120">
        <v>420</v>
      </c>
      <c r="G9" s="120">
        <v>11</v>
      </c>
      <c r="H9" s="120">
        <v>27</v>
      </c>
    </row>
    <row r="10" spans="1:8" x14ac:dyDescent="0.15">
      <c r="C10" s="9" t="s">
        <v>937</v>
      </c>
      <c r="D10" s="9">
        <v>240</v>
      </c>
      <c r="E10" s="9">
        <v>240</v>
      </c>
      <c r="F10" s="9">
        <v>500</v>
      </c>
      <c r="G10" s="9">
        <v>15</v>
      </c>
      <c r="H10" s="9">
        <v>36</v>
      </c>
    </row>
    <row r="11" spans="1:8" x14ac:dyDescent="0.15">
      <c r="C11" s="120" t="s">
        <v>938</v>
      </c>
      <c r="D11" s="120">
        <v>250</v>
      </c>
      <c r="E11" s="120">
        <v>250</v>
      </c>
      <c r="F11" s="120">
        <v>520</v>
      </c>
      <c r="G11" s="120">
        <v>16</v>
      </c>
      <c r="H11" s="120">
        <v>42</v>
      </c>
    </row>
    <row r="12" spans="1:8" x14ac:dyDescent="0.15">
      <c r="C12" s="9" t="s">
        <v>939</v>
      </c>
      <c r="D12" s="9">
        <v>300</v>
      </c>
      <c r="E12" s="9">
        <v>300</v>
      </c>
      <c r="F12" s="9">
        <v>650</v>
      </c>
      <c r="G12" s="9">
        <v>20</v>
      </c>
      <c r="H12" s="9">
        <v>60</v>
      </c>
    </row>
    <row r="13" spans="1:8" x14ac:dyDescent="0.15">
      <c r="C13" s="120" t="s">
        <v>940</v>
      </c>
      <c r="D13" s="120">
        <v>315</v>
      </c>
      <c r="E13" s="120">
        <v>315</v>
      </c>
      <c r="F13" s="120">
        <v>680</v>
      </c>
      <c r="G13" s="120">
        <v>21</v>
      </c>
      <c r="H13" s="120">
        <v>72</v>
      </c>
    </row>
    <row r="14" spans="1:8" x14ac:dyDescent="0.15">
      <c r="C14" s="9" t="s">
        <v>941</v>
      </c>
      <c r="D14" s="9">
        <v>360</v>
      </c>
      <c r="E14" s="9">
        <v>360</v>
      </c>
      <c r="F14" s="9">
        <v>850</v>
      </c>
      <c r="G14" s="9">
        <v>25</v>
      </c>
      <c r="H14" s="9">
        <v>105</v>
      </c>
    </row>
    <row r="15" spans="1:8" x14ac:dyDescent="0.15">
      <c r="C15" s="120" t="s">
        <v>942</v>
      </c>
      <c r="D15" s="120">
        <v>375</v>
      </c>
      <c r="E15" s="120">
        <v>375</v>
      </c>
      <c r="F15" s="120">
        <v>880</v>
      </c>
      <c r="G15" s="120">
        <v>26</v>
      </c>
      <c r="H15" s="120">
        <v>130</v>
      </c>
    </row>
    <row r="16" spans="1:8" x14ac:dyDescent="0.15">
      <c r="C16" s="9" t="s">
        <v>943</v>
      </c>
      <c r="D16" s="9">
        <v>420</v>
      </c>
      <c r="E16" s="9">
        <v>420</v>
      </c>
      <c r="F16" s="9">
        <v>1100</v>
      </c>
      <c r="G16" s="9">
        <v>30</v>
      </c>
      <c r="H16" s="9">
        <v>210</v>
      </c>
    </row>
    <row r="17" spans="3:8" x14ac:dyDescent="0.15">
      <c r="C17" s="120" t="s">
        <v>944</v>
      </c>
      <c r="D17" s="120">
        <v>440</v>
      </c>
      <c r="E17" s="120">
        <v>440</v>
      </c>
      <c r="F17" s="120">
        <v>1150</v>
      </c>
      <c r="G17" s="120">
        <v>31</v>
      </c>
      <c r="H17" s="120">
        <v>310</v>
      </c>
    </row>
    <row r="18" spans="3:8" x14ac:dyDescent="0.15">
      <c r="C18" s="9" t="s">
        <v>945</v>
      </c>
      <c r="D18" s="9">
        <v>480</v>
      </c>
      <c r="E18" s="9">
        <v>480</v>
      </c>
      <c r="F18" s="9">
        <v>1400</v>
      </c>
      <c r="G18" s="9">
        <v>35</v>
      </c>
      <c r="H18" s="9">
        <v>600</v>
      </c>
    </row>
    <row r="19" spans="3:8" x14ac:dyDescent="0.15">
      <c r="C19" s="120" t="s">
        <v>946</v>
      </c>
      <c r="D19" s="120">
        <v>500</v>
      </c>
      <c r="E19" s="120">
        <v>500</v>
      </c>
      <c r="F19" s="120">
        <v>1500</v>
      </c>
      <c r="G19" s="120">
        <v>36</v>
      </c>
      <c r="H19" s="120">
        <v>720</v>
      </c>
    </row>
    <row r="20" spans="3:8" x14ac:dyDescent="0.15">
      <c r="C20" s="9" t="s">
        <v>91</v>
      </c>
      <c r="D20" s="9">
        <v>540</v>
      </c>
      <c r="E20" s="9">
        <v>540</v>
      </c>
      <c r="F20" s="9">
        <v>1700</v>
      </c>
      <c r="G20" s="9">
        <v>40</v>
      </c>
      <c r="H20" s="9">
        <v>1000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A1:CI228"/>
  <sheetViews>
    <sheetView zoomScaleNormal="100" workbookViewId="0">
      <selection activeCell="K26" sqref="K26"/>
    </sheetView>
  </sheetViews>
  <sheetFormatPr defaultColWidth="6.625" defaultRowHeight="11.25" x14ac:dyDescent="0.15"/>
  <cols>
    <col min="1" max="1" width="6.625" style="8"/>
    <col min="2" max="2" width="9" style="13" bestFit="1" customWidth="1"/>
    <col min="3" max="5" width="6.625" style="8"/>
    <col min="6" max="10" width="8.625" style="8" customWidth="1"/>
    <col min="11" max="11" width="6.625" style="8"/>
    <col min="12" max="12" width="1.625" style="10" customWidth="1"/>
    <col min="13" max="19" width="6.625" style="8"/>
    <col min="20" max="30" width="6.625" style="8" customWidth="1"/>
    <col min="31" max="31" width="6.625" style="10" customWidth="1"/>
    <col min="32" max="65" width="6.625" style="8" customWidth="1"/>
    <col min="66" max="66" width="6.625" style="10" customWidth="1"/>
    <col min="67" max="67" width="6.625" style="5"/>
    <col min="68" max="68" width="6.375" style="3" customWidth="1"/>
    <col min="69" max="76" width="6.625" style="5" customWidth="1"/>
    <col min="77" max="77" width="7.375" style="5" customWidth="1"/>
    <col min="78" max="78" width="6.625" style="8" customWidth="1"/>
    <col min="79" max="79" width="5.875" style="27" customWidth="1"/>
    <col min="80" max="80" width="6.625" style="3" customWidth="1"/>
    <col min="81" max="81" width="6.375" style="3" customWidth="1"/>
    <col min="82" max="83" width="6.75" style="3" customWidth="1"/>
    <col min="84" max="84" width="6.625" style="3" customWidth="1"/>
    <col min="85" max="85" width="6.625" style="8" customWidth="1"/>
    <col min="86" max="16384" width="6.625" style="8"/>
  </cols>
  <sheetData>
    <row r="1" spans="1:87" x14ac:dyDescent="0.15">
      <c r="I1" s="59"/>
      <c r="BU1" s="5">
        <v>3</v>
      </c>
      <c r="BV1" s="5">
        <v>2</v>
      </c>
      <c r="BW1" s="5">
        <v>16</v>
      </c>
    </row>
    <row r="2" spans="1:87" x14ac:dyDescent="0.15">
      <c r="B2" s="60" t="s">
        <v>43</v>
      </c>
    </row>
    <row r="3" spans="1:87" x14ac:dyDescent="0.15">
      <c r="P3" s="110" t="s">
        <v>204</v>
      </c>
      <c r="Q3" s="110"/>
      <c r="R3" s="110" t="s">
        <v>198</v>
      </c>
      <c r="S3" s="110"/>
      <c r="T3" s="110" t="s">
        <v>201</v>
      </c>
      <c r="U3" s="110"/>
      <c r="V3" s="110"/>
      <c r="W3" s="110"/>
      <c r="X3" s="110"/>
      <c r="Y3" s="110" t="s">
        <v>202</v>
      </c>
      <c r="Z3" s="110"/>
      <c r="AA3" s="110"/>
      <c r="AB3" s="110"/>
      <c r="AC3" s="110"/>
    </row>
    <row r="4" spans="1:87" x14ac:dyDescent="0.15">
      <c r="H4" s="8" t="s">
        <v>417</v>
      </c>
      <c r="N4" s="12" t="s">
        <v>415</v>
      </c>
      <c r="O4" s="12"/>
      <c r="P4" s="12" t="s">
        <v>199</v>
      </c>
      <c r="Q4" s="12" t="s">
        <v>200</v>
      </c>
      <c r="R4" s="12" t="s">
        <v>199</v>
      </c>
      <c r="S4" s="12" t="s">
        <v>200</v>
      </c>
      <c r="T4" s="20" t="s">
        <v>44</v>
      </c>
      <c r="U4" s="20" t="s">
        <v>45</v>
      </c>
      <c r="V4" s="20" t="s">
        <v>46</v>
      </c>
      <c r="W4" s="20" t="s">
        <v>47</v>
      </c>
      <c r="X4" s="20" t="s">
        <v>48</v>
      </c>
      <c r="Y4" s="20" t="s">
        <v>44</v>
      </c>
      <c r="Z4" s="20" t="s">
        <v>45</v>
      </c>
      <c r="AA4" s="20" t="s">
        <v>46</v>
      </c>
      <c r="AB4" s="20" t="s">
        <v>47</v>
      </c>
      <c r="AC4" s="20" t="s">
        <v>48</v>
      </c>
      <c r="AH4" s="110" t="s">
        <v>203</v>
      </c>
      <c r="AI4" s="110"/>
      <c r="AJ4" s="110"/>
      <c r="AK4" s="110"/>
      <c r="AL4" s="110"/>
      <c r="AM4" s="110" t="s">
        <v>49</v>
      </c>
      <c r="AN4" s="110"/>
      <c r="AO4" s="110"/>
      <c r="AP4" s="110"/>
      <c r="AQ4" s="110"/>
      <c r="AR4" s="13"/>
      <c r="AT4" s="110" t="s">
        <v>124</v>
      </c>
      <c r="AU4" s="110"/>
      <c r="AV4" s="110"/>
      <c r="AW4" s="110"/>
      <c r="AX4" s="110"/>
      <c r="BA4" s="110" t="s">
        <v>141</v>
      </c>
      <c r="BB4" s="110"/>
      <c r="BC4" s="110"/>
      <c r="BD4" s="110"/>
      <c r="BE4" s="110"/>
      <c r="BH4" s="110" t="s">
        <v>346</v>
      </c>
      <c r="BI4" s="110"/>
      <c r="BJ4" s="110"/>
      <c r="BK4" s="110"/>
      <c r="BL4" s="110"/>
      <c r="BO4" s="9">
        <v>1</v>
      </c>
      <c r="BP4" s="20" t="s">
        <v>0</v>
      </c>
      <c r="BQ4" s="112" t="s">
        <v>80</v>
      </c>
      <c r="BR4" s="112"/>
      <c r="BS4" s="112"/>
      <c r="BT4" s="112"/>
      <c r="BU4" s="110" t="s">
        <v>81</v>
      </c>
      <c r="BV4" s="110"/>
      <c r="BW4" s="110"/>
      <c r="BX4" s="110"/>
      <c r="BY4" s="110"/>
      <c r="CC4" s="26" t="s">
        <v>116</v>
      </c>
      <c r="CD4" s="111" t="s">
        <v>117</v>
      </c>
      <c r="CE4" s="111"/>
      <c r="CF4" s="111"/>
      <c r="CG4" s="111"/>
    </row>
    <row r="5" spans="1:87" x14ac:dyDescent="0.15">
      <c r="A5" s="8" t="s">
        <v>267</v>
      </c>
      <c r="B5" s="13" t="s">
        <v>414</v>
      </c>
      <c r="N5" s="12">
        <v>1</v>
      </c>
      <c r="O5" s="12"/>
      <c r="P5" s="32"/>
      <c r="Q5" s="41">
        <v>25</v>
      </c>
      <c r="R5" s="54">
        <f>SUM(P$5:P5)</f>
        <v>0</v>
      </c>
      <c r="S5" s="20">
        <f>SUM(Q$5:Q5)</f>
        <v>25</v>
      </c>
      <c r="T5" s="20">
        <f>IFERROR($R5*'[1]功能-士兵训练'!K5,0)</f>
        <v>0</v>
      </c>
      <c r="U5" s="20">
        <f>IFERROR($R5*'[1]功能-士兵训练'!L5,0)</f>
        <v>0</v>
      </c>
      <c r="V5" s="20">
        <f>IFERROR($R5*'[1]功能-士兵训练'!M5,0)</f>
        <v>0</v>
      </c>
      <c r="W5" s="20">
        <f>IFERROR($R5*'[1]功能-士兵训练'!N5,0)</f>
        <v>0</v>
      </c>
      <c r="X5" s="20">
        <f>IFERROR($R5*'[1]功能-士兵训练'!O5,0)</f>
        <v>0</v>
      </c>
      <c r="Y5" s="20">
        <f>$S5/'[1]功能-士兵训练'!$C$6*MIN('[1]功能-士兵训练'!$C$6,'[1]功能-士兵训练'!K46/4)</f>
        <v>16.666666666666668</v>
      </c>
      <c r="Z5" s="20">
        <f>$S5/'[1]功能-士兵训练'!$C$6*MIN('[1]功能-士兵训练'!$C$6,'[1]功能-士兵训练'!L46/4)</f>
        <v>16.666666666666668</v>
      </c>
      <c r="AA5" s="20">
        <f>$S5/'[1]功能-士兵训练'!$C$6*MIN('[1]功能-士兵训练'!$C$6,'[1]功能-士兵训练'!M46/4)</f>
        <v>16.666666666666668</v>
      </c>
      <c r="AB5" s="20">
        <f>$S5/'[1]功能-士兵训练'!$C$6*MIN('[1]功能-士兵训练'!$C$6,'[1]功能-士兵训练'!N46/4)</f>
        <v>16.666666666666668</v>
      </c>
      <c r="AC5" s="20">
        <f>$S5/'[1]功能-士兵训练'!$C$6*MIN('[1]功能-士兵训练'!$C$6,'[1]功能-士兵训练'!O46/4)</f>
        <v>16.666666666666668</v>
      </c>
      <c r="AG5" s="12" t="s">
        <v>390</v>
      </c>
      <c r="AH5" s="12" t="s">
        <v>44</v>
      </c>
      <c r="AI5" s="12" t="s">
        <v>45</v>
      </c>
      <c r="AJ5" s="12" t="s">
        <v>46</v>
      </c>
      <c r="AK5" s="12" t="s">
        <v>47</v>
      </c>
      <c r="AL5" s="12" t="s">
        <v>48</v>
      </c>
      <c r="AM5" s="12" t="s">
        <v>44</v>
      </c>
      <c r="AN5" s="12" t="s">
        <v>45</v>
      </c>
      <c r="AO5" s="12" t="s">
        <v>46</v>
      </c>
      <c r="AP5" s="12" t="s">
        <v>47</v>
      </c>
      <c r="AQ5" s="12" t="s">
        <v>48</v>
      </c>
      <c r="AS5" s="12" t="s">
        <v>390</v>
      </c>
      <c r="AT5" s="12" t="s">
        <v>0</v>
      </c>
      <c r="AU5" s="12" t="s">
        <v>26</v>
      </c>
      <c r="AV5" s="12" t="s">
        <v>46</v>
      </c>
      <c r="AW5" s="12" t="s">
        <v>47</v>
      </c>
      <c r="AX5" s="12" t="s">
        <v>48</v>
      </c>
      <c r="AZ5" s="12" t="s">
        <v>390</v>
      </c>
      <c r="BA5" s="12" t="s">
        <v>0</v>
      </c>
      <c r="BB5" s="12" t="s">
        <v>26</v>
      </c>
      <c r="BC5" s="12" t="s">
        <v>1</v>
      </c>
      <c r="BD5" s="12" t="s">
        <v>4</v>
      </c>
      <c r="BE5" s="12" t="s">
        <v>2</v>
      </c>
      <c r="BG5" s="12" t="s">
        <v>390</v>
      </c>
      <c r="BH5" s="12" t="s">
        <v>0</v>
      </c>
      <c r="BI5" s="12" t="s">
        <v>3</v>
      </c>
      <c r="BJ5" s="12" t="s">
        <v>1</v>
      </c>
      <c r="BK5" s="12" t="s">
        <v>4</v>
      </c>
      <c r="BL5" s="12" t="s">
        <v>2</v>
      </c>
      <c r="BO5" s="9">
        <v>2</v>
      </c>
      <c r="BP5" s="12" t="s">
        <v>390</v>
      </c>
      <c r="BQ5" s="15" t="s">
        <v>147</v>
      </c>
      <c r="BR5" s="15" t="s">
        <v>348</v>
      </c>
      <c r="BS5" s="15" t="s">
        <v>8</v>
      </c>
      <c r="BT5" s="15" t="s">
        <v>39</v>
      </c>
      <c r="BU5" s="15" t="s">
        <v>147</v>
      </c>
      <c r="BV5" s="15" t="s">
        <v>348</v>
      </c>
      <c r="BW5" s="15" t="s">
        <v>8</v>
      </c>
      <c r="BX5" s="15" t="s">
        <v>39</v>
      </c>
      <c r="BY5" s="22" t="s">
        <v>85</v>
      </c>
      <c r="CC5" s="12" t="s">
        <v>390</v>
      </c>
      <c r="CD5" s="15" t="s">
        <v>119</v>
      </c>
      <c r="CE5" s="15" t="s">
        <v>120</v>
      </c>
      <c r="CF5" s="15" t="s">
        <v>173</v>
      </c>
      <c r="CG5" s="15" t="s">
        <v>174</v>
      </c>
      <c r="CH5" s="12" t="s">
        <v>175</v>
      </c>
      <c r="CI5" s="12" t="s">
        <v>11</v>
      </c>
    </row>
    <row r="6" spans="1:87" x14ac:dyDescent="0.15">
      <c r="A6" s="8">
        <v>1</v>
      </c>
      <c r="F6" s="14"/>
      <c r="I6" s="14"/>
      <c r="J6" s="14"/>
      <c r="N6" s="12">
        <v>2</v>
      </c>
      <c r="O6" s="12"/>
      <c r="P6" s="32">
        <f>(39%-2%)/(36-1)*5</f>
        <v>5.2857142857142859E-2</v>
      </c>
      <c r="Q6" s="41"/>
      <c r="R6" s="54">
        <f>SUM(P$5:P6)</f>
        <v>5.2857142857142859E-2</v>
      </c>
      <c r="S6" s="20">
        <f>SUM(Q$5:Q6)</f>
        <v>25</v>
      </c>
      <c r="T6" s="20">
        <f>IFERROR($R6*'[1]功能-士兵训练'!K6,0)</f>
        <v>5.2857142857142859E-2</v>
      </c>
      <c r="U6" s="20">
        <f>IFERROR($R6*'[1]功能-士兵训练'!L6,0)</f>
        <v>5.2857142857142859E-2</v>
      </c>
      <c r="V6" s="20">
        <f>IFERROR($R6*'[1]功能-士兵训练'!M6,0)</f>
        <v>5.2857142857142859E-2</v>
      </c>
      <c r="W6" s="20">
        <f>IFERROR($R6*'[1]功能-士兵训练'!N6,0)</f>
        <v>5.2857142857142859E-2</v>
      </c>
      <c r="X6" s="20">
        <f>IFERROR($R6*'[1]功能-士兵训练'!O6,0)</f>
        <v>5.2857142857142859E-2</v>
      </c>
      <c r="Y6" s="20">
        <f>$S6/'[1]功能-士兵训练'!$C$6*MIN('[1]功能-士兵训练'!$C$6,'[1]功能-士兵训练'!K47/4)</f>
        <v>25</v>
      </c>
      <c r="Z6" s="20">
        <f>$S6/'[1]功能-士兵训练'!$C$6*MIN('[1]功能-士兵训练'!$C$6,'[1]功能-士兵训练'!L47/4)</f>
        <v>25</v>
      </c>
      <c r="AA6" s="20">
        <f>$S6/'[1]功能-士兵训练'!$C$6*MIN('[1]功能-士兵训练'!$C$6,'[1]功能-士兵训练'!M47/4)</f>
        <v>25</v>
      </c>
      <c r="AB6" s="20">
        <f>$S6/'[1]功能-士兵训练'!$C$6*MIN('[1]功能-士兵训练'!$C$6,'[1]功能-士兵训练'!N47/4)</f>
        <v>25</v>
      </c>
      <c r="AC6" s="20">
        <f>$S6/'[1]功能-士兵训练'!$C$6*MIN('[1]功能-士兵训练'!$C$6,'[1]功能-士兵训练'!O47/4)</f>
        <v>25</v>
      </c>
      <c r="AG6" s="15">
        <v>1</v>
      </c>
      <c r="AH6" s="12">
        <f>求节点(O$124:O$159,T$5:T$40,$AG6)*士兵阶位属性!T5+求节点(O$124:O$159,Y$5:Y$40,$AG6)</f>
        <v>3.6851450885227148</v>
      </c>
      <c r="AI6" s="12">
        <f>求节点(P$124:P$159,U$5:U$40,$AG6)*士兵阶位属性!U5+求节点(P$124:P$159,Z$5:Z$40,$AG6)</f>
        <v>3.886010515257917</v>
      </c>
      <c r="AJ6" s="12">
        <f>求节点(Q$124:Q$159,V$5:V$40,$AG6)*士兵阶位属性!V5+求节点(Q$124:Q$159,AA$5:AA$40,$AG6)</f>
        <v>4.1153143820126221</v>
      </c>
      <c r="AK6" s="12">
        <f>求节点(R$124:R$159,W$5:W$40,$AG6)*士兵阶位属性!W5+求节点(R$124:R$159,AB$5:AB$40,$AG6)</f>
        <v>4.3731838978484276</v>
      </c>
      <c r="AL6" s="12">
        <f>求节点(S$124:S$159,X$5:X$40,$AG6)*士兵阶位属性!X5+求节点(S$124:S$159,AC$5:AC$40,$AG6)</f>
        <v>4.6499621290735753</v>
      </c>
      <c r="AM6" s="12">
        <f>AH6</f>
        <v>3.6851450885227148</v>
      </c>
      <c r="AN6" s="12">
        <f>AI6</f>
        <v>3.886010515257917</v>
      </c>
      <c r="AO6" s="12">
        <f t="shared" ref="AO6:AQ6" si="0">AJ6</f>
        <v>4.1153143820126221</v>
      </c>
      <c r="AP6" s="12">
        <f t="shared" si="0"/>
        <v>4.3731838978484276</v>
      </c>
      <c r="AQ6" s="12">
        <f t="shared" si="0"/>
        <v>4.6499621290735753</v>
      </c>
      <c r="AS6" s="12">
        <v>1</v>
      </c>
      <c r="AT6" s="12">
        <f t="shared" ref="AT6:AT37" si="1">求节点(O$124:O$159,T$45:T$80,$AS6)*4</f>
        <v>2653.3044637363546</v>
      </c>
      <c r="AU6" s="12">
        <f t="shared" ref="AU6:AU37" si="2">求节点(P$124:P$159,U$45:U$80,$AS6)*4</f>
        <v>2797.9275709857011</v>
      </c>
      <c r="AV6" s="12">
        <f t="shared" ref="AV6:AV37" si="3">求节点(Q$124:Q$159,V$45:V$80,$AS6)*4</f>
        <v>2963.026355049089</v>
      </c>
      <c r="AW6" s="12">
        <f t="shared" ref="AW6:AW37" si="4">求节点(R$124:R$159,W$45:W$80,$AS6)*4</f>
        <v>3148.6924064508676</v>
      </c>
      <c r="AX6" s="12">
        <f t="shared" ref="AX6:AX37" si="5">求节点(S$124:S$159,X$45:X$80,$AS6)*4</f>
        <v>3347.9727329329744</v>
      </c>
      <c r="AZ6" s="12">
        <v>1</v>
      </c>
      <c r="BA6" s="12">
        <f t="shared" ref="BA6:BA37" si="6">求节点(O$124:O$159,T$85:T$120,$AZ6)</f>
        <v>0</v>
      </c>
      <c r="BB6" s="12">
        <f t="shared" ref="BB6:BB37" si="7">求节点(P$124:P$159,U$85:U$120,$AZ6)</f>
        <v>0</v>
      </c>
      <c r="BC6" s="12">
        <f t="shared" ref="BC6:BC37" si="8">求节点(Q$124:Q$159,V$85:V$120,$AZ6)</f>
        <v>0</v>
      </c>
      <c r="BD6" s="12">
        <f t="shared" ref="BD6:BD37" si="9">求节点(R$124:R$159,W$85:W$120,$AZ6)</f>
        <v>0</v>
      </c>
      <c r="BE6" s="12">
        <f t="shared" ref="BE6:BE37" si="10">求节点(S$124:S$159,X$85:X$120,$AZ6)</f>
        <v>0</v>
      </c>
      <c r="BG6" s="12">
        <v>1</v>
      </c>
      <c r="BH6" s="12">
        <f t="shared" ref="BH6:BH37" si="11">求节点(O$124:O$159,T$166:T$185,$BG6)</f>
        <v>0</v>
      </c>
      <c r="BI6" s="12">
        <f t="shared" ref="BI6:BI37" si="12">求节点(P$124:P$159,U$166:U$185,$BG6)</f>
        <v>0</v>
      </c>
      <c r="BJ6" s="12">
        <f t="shared" ref="BJ6:BJ37" si="13">求节点(Q$124:Q$159,V$166:V$185,$BG6)</f>
        <v>0</v>
      </c>
      <c r="BK6" s="12">
        <f t="shared" ref="BK6:BK37" si="14">求节点(R$124:R$159,W$166:W$185,$BG6)</f>
        <v>0</v>
      </c>
      <c r="BL6" s="12">
        <f t="shared" ref="BL6:BL37" si="15">求节点(S$124:S$159,X$166:X$185,$BG6)</f>
        <v>0</v>
      </c>
      <c r="BO6" s="9">
        <v>3</v>
      </c>
      <c r="BP6" s="15">
        <v>10</v>
      </c>
      <c r="BQ6" s="19">
        <f>求节点($AZ$6:$AZ$165,$BA$6:$BA$165,$BP6)</f>
        <v>0</v>
      </c>
      <c r="BR6" s="19">
        <f>INDEX($BH$6:$BH$165,BP6,1)</f>
        <v>0</v>
      </c>
      <c r="BS6" s="19">
        <f>求节点($AG$6:$AG$165,$AH$6:$AH$165,$BP6)</f>
        <v>46.919699968565261</v>
      </c>
      <c r="BT6" s="19">
        <f>求节点($AG$6:$AG$165,$AM$6:$AM$165,$BP6)</f>
        <v>46.919699968565261</v>
      </c>
      <c r="BU6" s="29">
        <f>BQ6*INDEX([4]非r将兵属性验证!$AX$7:$AX$166,$BP6,1)</f>
        <v>0</v>
      </c>
      <c r="BV6" s="29">
        <f>BR6*INDEX([4]非r将兵属性验证!AV$7:AV$166,BP6,1)*2</f>
        <v>0</v>
      </c>
      <c r="BW6" s="29">
        <f>BS6*INDEX([4]非r将兵属性验证!AQ$7:AQ$166,$BP6,1)</f>
        <v>2276043.8576114946</v>
      </c>
      <c r="BX6" s="29">
        <f>BT6*INDEX([4]非r将兵属性验证!AR$7:AR$166,$BP6,1)</f>
        <v>2276043.8576114946</v>
      </c>
      <c r="BY6" s="19">
        <f>SUM(BU6:BX6)</f>
        <v>4552087.7152229892</v>
      </c>
      <c r="CC6" s="15">
        <v>10</v>
      </c>
      <c r="CD6" s="22">
        <f>IFERROR(INDEX('[1]功能-士兵训练'!$AN$6:$AN$165,$CC6,1),0)</f>
        <v>51784.277281812538</v>
      </c>
      <c r="CE6" s="28">
        <f>CD6*INDEX('[1]功能-付费相关'!$AQ$6:$AQ$165,$CC6,1)</f>
        <v>129.46069320453134</v>
      </c>
      <c r="CF6" s="15">
        <f>INDEX('[1]功能-士兵训练'!$BT$6:$BT$165,$CC6,1)</f>
        <v>40922.469586145067</v>
      </c>
      <c r="CG6" s="28">
        <f>CF6*INDEX('[1]功能-付费相关'!$AH$6:$AH$165,$CC6,1)</f>
        <v>1010.5370368236566</v>
      </c>
      <c r="CH6" s="12">
        <f>(CE6+CG6)*CI6</f>
        <v>1139.997730028188</v>
      </c>
      <c r="CI6" s="12">
        <v>1</v>
      </c>
    </row>
    <row r="7" spans="1:87" x14ac:dyDescent="0.15">
      <c r="A7" s="8">
        <v>2</v>
      </c>
      <c r="F7" s="14"/>
      <c r="I7" s="14"/>
      <c r="J7" s="14"/>
      <c r="N7" s="12">
        <v>3</v>
      </c>
      <c r="O7" s="12"/>
      <c r="P7" s="32">
        <f>P6</f>
        <v>5.2857142857142859E-2</v>
      </c>
      <c r="Q7" s="41"/>
      <c r="R7" s="54">
        <f>SUM(P$5:P7)</f>
        <v>0.10571428571428572</v>
      </c>
      <c r="S7" s="20">
        <f>SUM(Q$5:Q7)</f>
        <v>25</v>
      </c>
      <c r="T7" s="20">
        <f>IFERROR($R7*'[1]功能-士兵训练'!K7,0)</f>
        <v>0.10571428571428572</v>
      </c>
      <c r="U7" s="20">
        <f>IFERROR($R7*'[1]功能-士兵训练'!L7,0)</f>
        <v>0.10571428571428572</v>
      </c>
      <c r="V7" s="20">
        <f>IFERROR($R7*'[1]功能-士兵训练'!M7,0)</f>
        <v>0.10571428571428572</v>
      </c>
      <c r="W7" s="20">
        <f>IFERROR($R7*'[1]功能-士兵训练'!N7,0)</f>
        <v>0.10571428571428572</v>
      </c>
      <c r="X7" s="20">
        <f>IFERROR($R7*'[1]功能-士兵训练'!O7,0)</f>
        <v>0.10571428571428572</v>
      </c>
      <c r="Y7" s="20">
        <f>$S7/'[1]功能-士兵训练'!$C$6*MIN('[1]功能-士兵训练'!$C$6,'[1]功能-士兵训练'!K48/4)</f>
        <v>25</v>
      </c>
      <c r="Z7" s="20">
        <f>$S7/'[1]功能-士兵训练'!$C$6*MIN('[1]功能-士兵训练'!$C$6,'[1]功能-士兵训练'!L48/4)</f>
        <v>25</v>
      </c>
      <c r="AA7" s="20">
        <f>$S7/'[1]功能-士兵训练'!$C$6*MIN('[1]功能-士兵训练'!$C$6,'[1]功能-士兵训练'!M48/4)</f>
        <v>25</v>
      </c>
      <c r="AB7" s="20">
        <f>$S7/'[1]功能-士兵训练'!$C$6*MIN('[1]功能-士兵训练'!$C$6,'[1]功能-士兵训练'!N48/4)</f>
        <v>25</v>
      </c>
      <c r="AC7" s="20">
        <f>$S7/'[1]功能-士兵训练'!$C$6*MIN('[1]功能-士兵训练'!$C$6,'[1]功能-士兵训练'!O48/4)</f>
        <v>25</v>
      </c>
      <c r="AG7" s="15">
        <v>2</v>
      </c>
      <c r="AH7" s="12">
        <f>求节点(O$124:O$159,T$5:T$40,$AG7)*士兵阶位属性!T6+求节点(O$124:O$159,Y$5:Y$40,$AG7)</f>
        <v>7.3702901770454297</v>
      </c>
      <c r="AI7" s="12">
        <f>求节点(P$124:P$159,U$5:U$40,$AG7)*士兵阶位属性!U6+求节点(P$124:P$159,Z$5:Z$40,$AG7)</f>
        <v>7.7720210305158339</v>
      </c>
      <c r="AJ7" s="12">
        <f>求节点(Q$124:Q$159,V$5:V$40,$AG7)*士兵阶位属性!V6+求节点(Q$124:Q$159,AA$5:AA$40,$AG7)</f>
        <v>8.230628764025246</v>
      </c>
      <c r="AK7" s="12">
        <f>求节点(R$124:R$159,W$5:W$40,$AG7)*士兵阶位属性!W6+求节点(R$124:R$159,AB$5:AB$40,$AG7)</f>
        <v>8.7463677956968553</v>
      </c>
      <c r="AL7" s="12">
        <f>求节点(S$124:S$159,X$5:X$40,$AG7)*士兵阶位属性!X6+求节点(S$124:S$159,AC$5:AC$40,$AG7)</f>
        <v>9.2999242581471524</v>
      </c>
      <c r="AM7" s="12">
        <f t="shared" ref="AM7:AM70" si="16">AH7</f>
        <v>7.3702901770454297</v>
      </c>
      <c r="AN7" s="12">
        <f t="shared" ref="AN7:AN70" si="17">AI7</f>
        <v>7.7720210305158339</v>
      </c>
      <c r="AO7" s="12">
        <f t="shared" ref="AO7:AO70" si="18">AJ7</f>
        <v>8.230628764025246</v>
      </c>
      <c r="AP7" s="12">
        <f t="shared" ref="AP7:AP70" si="19">AK7</f>
        <v>8.7463677956968553</v>
      </c>
      <c r="AQ7" s="12">
        <f t="shared" ref="AQ7:AQ70" si="20">AL7</f>
        <v>9.2999242581471524</v>
      </c>
      <c r="AS7" s="12">
        <v>2</v>
      </c>
      <c r="AT7" s="12">
        <f t="shared" si="1"/>
        <v>5306.6089274727083</v>
      </c>
      <c r="AU7" s="12">
        <f t="shared" si="2"/>
        <v>5595.8551419714013</v>
      </c>
      <c r="AV7" s="12">
        <f t="shared" si="3"/>
        <v>5926.0527100981772</v>
      </c>
      <c r="AW7" s="12">
        <f t="shared" si="4"/>
        <v>6297.3848129017351</v>
      </c>
      <c r="AX7" s="12">
        <f t="shared" si="5"/>
        <v>6695.9454658659497</v>
      </c>
      <c r="AZ7" s="12">
        <v>2</v>
      </c>
      <c r="BA7" s="12">
        <f t="shared" si="6"/>
        <v>0</v>
      </c>
      <c r="BB7" s="12">
        <f t="shared" si="7"/>
        <v>0</v>
      </c>
      <c r="BC7" s="12">
        <f t="shared" si="8"/>
        <v>0</v>
      </c>
      <c r="BD7" s="12">
        <f t="shared" si="9"/>
        <v>0</v>
      </c>
      <c r="BE7" s="12">
        <f t="shared" si="10"/>
        <v>0</v>
      </c>
      <c r="BG7" s="12">
        <v>2</v>
      </c>
      <c r="BH7" s="12">
        <f t="shared" si="11"/>
        <v>0</v>
      </c>
      <c r="BI7" s="12">
        <f t="shared" si="12"/>
        <v>0</v>
      </c>
      <c r="BJ7" s="12">
        <f t="shared" si="13"/>
        <v>0</v>
      </c>
      <c r="BK7" s="12">
        <f t="shared" si="14"/>
        <v>0</v>
      </c>
      <c r="BL7" s="12">
        <f t="shared" si="15"/>
        <v>0</v>
      </c>
      <c r="BO7" s="9">
        <v>4</v>
      </c>
      <c r="BP7" s="15">
        <v>20</v>
      </c>
      <c r="BQ7" s="19">
        <f t="shared" ref="BQ7:BQ21" si="21">求节点($AZ$6:$AZ$165,$BA$6:$BA$165,$BP7)</f>
        <v>0</v>
      </c>
      <c r="BR7" s="19">
        <f t="shared" ref="BR7:BR21" si="22">INDEX($BH$6:$BH$165,BP7,1)</f>
        <v>0</v>
      </c>
      <c r="BS7" s="19">
        <f t="shared" ref="BS7:BS21" si="23">求节点($AG$6:$AG$165,$AH$6:$AH$165,$BP7)</f>
        <v>77.98998875366965</v>
      </c>
      <c r="BT7" s="19">
        <f t="shared" ref="BT7:BT21" si="24">求节点($AG$6:$AG$165,$AM$6:$AM$165,$BP7)</f>
        <v>77.98998875366965</v>
      </c>
      <c r="BU7" s="19">
        <f>(BQ7-BQ6)*INDEX([4]非r将兵属性验证!$AX$7:$AX$166,$BP7,1)+BU6</f>
        <v>0</v>
      </c>
      <c r="BV7" s="19">
        <f>(BR7-BR6)*INDEX([4]非r将兵属性验证!AV$7:AV$166,BP7,1)*2+BV6</f>
        <v>0</v>
      </c>
      <c r="BW7" s="19">
        <f>(BS7-BS6)*INDEX([4]非r将兵属性验证!AQ$7:AQ$166,$BP7,1)+BW6</f>
        <v>7302007.3078063838</v>
      </c>
      <c r="BX7" s="19">
        <f>(BT7-BT6)*INDEX([4]非r将兵属性验证!AR$7:AR$166,$BP7,1)+BX6</f>
        <v>7302007.3078063838</v>
      </c>
      <c r="BY7" s="19">
        <f t="shared" ref="BY7:BY15" si="25">SUM(BU7:BX7)</f>
        <v>14604014.615612768</v>
      </c>
      <c r="CC7" s="15">
        <v>20</v>
      </c>
      <c r="CD7" s="22">
        <f>IFERROR(INDEX('[1]功能-士兵训练'!$AN$6:$AN$165,$CC7,1),0)</f>
        <v>512250.8551071086</v>
      </c>
      <c r="CE7" s="22">
        <f>(CD7-CD6)*INDEX('[1]功能-付费相关'!$AQ$6:$AQ$165,$CC7,1)+CE6</f>
        <v>1088.7660636738981</v>
      </c>
      <c r="CF7" s="15">
        <f>INDEX('[1]功能-士兵训练'!$BT$6:$BT$165,$CC7,1)</f>
        <v>200351.10067246875</v>
      </c>
      <c r="CG7" s="22">
        <f>(CF7-CF6)*INDEX('[1]功能-付费相关'!$AH$6:$AH$165,$CC7,1)+CG6</f>
        <v>3927.0799657141988</v>
      </c>
      <c r="CH7" s="12">
        <f t="shared" ref="CH7:CH15" si="26">(CE7+CG7)*CI7</f>
        <v>5015.8460293880971</v>
      </c>
      <c r="CI7" s="12">
        <v>1</v>
      </c>
    </row>
    <row r="8" spans="1:87" x14ac:dyDescent="0.15">
      <c r="A8" s="8">
        <v>3</v>
      </c>
      <c r="F8" s="14"/>
      <c r="G8" s="14"/>
      <c r="H8" s="14"/>
      <c r="I8" s="14"/>
      <c r="J8" s="14"/>
      <c r="N8" s="12">
        <v>4</v>
      </c>
      <c r="O8" s="12"/>
      <c r="P8" s="32">
        <f t="shared" ref="P8:P40" si="27">P7</f>
        <v>5.2857142857142859E-2</v>
      </c>
      <c r="Q8" s="41"/>
      <c r="R8" s="54">
        <f>SUM(P$5:P8)</f>
        <v>0.15857142857142859</v>
      </c>
      <c r="S8" s="20">
        <f>SUM(Q$5:Q8)</f>
        <v>25</v>
      </c>
      <c r="T8" s="20">
        <f>IFERROR($R8*'[1]功能-士兵训练'!K8,0)</f>
        <v>0.15857142857142859</v>
      </c>
      <c r="U8" s="20">
        <f>IFERROR($R8*'[1]功能-士兵训练'!L8,0)</f>
        <v>0.15857142857142859</v>
      </c>
      <c r="V8" s="20">
        <f>IFERROR($R8*'[1]功能-士兵训练'!M8,0)</f>
        <v>0.15857142857142859</v>
      </c>
      <c r="W8" s="20">
        <f>IFERROR($R8*'[1]功能-士兵训练'!N8,0)</f>
        <v>0.15857142857142859</v>
      </c>
      <c r="X8" s="20">
        <f>IFERROR($R8*'[1]功能-士兵训练'!O8,0)</f>
        <v>0.15857142857142859</v>
      </c>
      <c r="Y8" s="20">
        <f>$S8/'[1]功能-士兵训练'!$C$6*MIN('[1]功能-士兵训练'!$C$6,'[1]功能-士兵训练'!K49/4)</f>
        <v>25</v>
      </c>
      <c r="Z8" s="20">
        <f>$S8/'[1]功能-士兵训练'!$C$6*MIN('[1]功能-士兵训练'!$C$6,'[1]功能-士兵训练'!L49/4)</f>
        <v>25</v>
      </c>
      <c r="AA8" s="20">
        <f>$S8/'[1]功能-士兵训练'!$C$6*MIN('[1]功能-士兵训练'!$C$6,'[1]功能-士兵训练'!M49/4)</f>
        <v>25</v>
      </c>
      <c r="AB8" s="20">
        <f>$S8/'[1]功能-士兵训练'!$C$6*MIN('[1]功能-士兵训练'!$C$6,'[1]功能-士兵训练'!N49/4)</f>
        <v>25</v>
      </c>
      <c r="AC8" s="20">
        <f>$S8/'[1]功能-士兵训练'!$C$6*MIN('[1]功能-士兵训练'!$C$6,'[1]功能-士兵训练'!O49/4)</f>
        <v>25</v>
      </c>
      <c r="AG8" s="15">
        <v>3</v>
      </c>
      <c r="AH8" s="12">
        <f>求节点(O$124:O$159,T$5:T$40,$AG8)*士兵阶位属性!T7+求节点(O$124:O$159,Y$5:Y$40,$AG8)</f>
        <v>11.055435265568144</v>
      </c>
      <c r="AI8" s="12">
        <f>求节点(P$124:P$159,U$5:U$40,$AG8)*士兵阶位属性!U7+求节点(P$124:P$159,Z$5:Z$40,$AG8)</f>
        <v>11.658031545773753</v>
      </c>
      <c r="AJ8" s="12">
        <f>求节点(Q$124:Q$159,V$5:V$40,$AG8)*士兵阶位属性!V7+求节点(Q$124:Q$159,AA$5:AA$40,$AG8)</f>
        <v>12.345943146037868</v>
      </c>
      <c r="AK8" s="12">
        <f>求节点(R$124:R$159,W$5:W$40,$AG8)*士兵阶位属性!W7+求节点(R$124:R$159,AB$5:AB$40,$AG8)</f>
        <v>13.119551693545283</v>
      </c>
      <c r="AL8" s="12">
        <f>求节点(S$124:S$159,X$5:X$40,$AG8)*士兵阶位属性!X7+求节点(S$124:S$159,AC$5:AC$40,$AG8)</f>
        <v>13.949886387220728</v>
      </c>
      <c r="AM8" s="12">
        <f t="shared" si="16"/>
        <v>11.055435265568144</v>
      </c>
      <c r="AN8" s="12">
        <f t="shared" si="17"/>
        <v>11.658031545773753</v>
      </c>
      <c r="AO8" s="12">
        <f t="shared" si="18"/>
        <v>12.345943146037868</v>
      </c>
      <c r="AP8" s="12">
        <f t="shared" si="19"/>
        <v>13.119551693545283</v>
      </c>
      <c r="AQ8" s="12">
        <f t="shared" si="20"/>
        <v>13.949886387220728</v>
      </c>
      <c r="AS8" s="12">
        <v>3</v>
      </c>
      <c r="AT8" s="12">
        <f t="shared" si="1"/>
        <v>7959.9133912090629</v>
      </c>
      <c r="AU8" s="12">
        <f t="shared" si="2"/>
        <v>8393.7827129571015</v>
      </c>
      <c r="AV8" s="12">
        <f t="shared" si="3"/>
        <v>8889.0790651472653</v>
      </c>
      <c r="AW8" s="12">
        <f t="shared" si="4"/>
        <v>9446.0772193526027</v>
      </c>
      <c r="AX8" s="12">
        <f t="shared" si="5"/>
        <v>10043.918198798923</v>
      </c>
      <c r="AZ8" s="12">
        <v>3</v>
      </c>
      <c r="BA8" s="12">
        <f t="shared" si="6"/>
        <v>0</v>
      </c>
      <c r="BB8" s="12">
        <f t="shared" si="7"/>
        <v>0</v>
      </c>
      <c r="BC8" s="12">
        <f t="shared" si="8"/>
        <v>0</v>
      </c>
      <c r="BD8" s="12">
        <f t="shared" si="9"/>
        <v>0</v>
      </c>
      <c r="BE8" s="12">
        <f t="shared" si="10"/>
        <v>0</v>
      </c>
      <c r="BG8" s="12">
        <v>3</v>
      </c>
      <c r="BH8" s="12">
        <f t="shared" si="11"/>
        <v>0</v>
      </c>
      <c r="BI8" s="12">
        <f t="shared" si="12"/>
        <v>0</v>
      </c>
      <c r="BJ8" s="12">
        <f t="shared" si="13"/>
        <v>0</v>
      </c>
      <c r="BK8" s="12">
        <f t="shared" si="14"/>
        <v>0</v>
      </c>
      <c r="BL8" s="12">
        <f t="shared" si="15"/>
        <v>0</v>
      </c>
      <c r="BO8" s="9">
        <v>5</v>
      </c>
      <c r="BP8" s="15">
        <v>30</v>
      </c>
      <c r="BQ8" s="19">
        <f t="shared" si="21"/>
        <v>0</v>
      </c>
      <c r="BR8" s="19">
        <f t="shared" si="22"/>
        <v>0</v>
      </c>
      <c r="BS8" s="19">
        <f t="shared" si="23"/>
        <v>111.53841644851518</v>
      </c>
      <c r="BT8" s="19">
        <f t="shared" si="24"/>
        <v>111.53841644851518</v>
      </c>
      <c r="BU8" s="19">
        <f>(BQ8-BQ7)*INDEX([4]非r将兵属性验证!$AX$7:$AX$166,$BP8,1)+BU7</f>
        <v>0</v>
      </c>
      <c r="BV8" s="19">
        <f>(BR8-BR7)*INDEX([4]非r将兵属性验证!AV$7:AV$166,BP8,1)*2+BV7</f>
        <v>0</v>
      </c>
      <c r="BW8" s="19">
        <f>(BS8-BS7)*INDEX([4]非r将兵属性验证!AQ$7:AQ$166,$BP8,1)+BW7</f>
        <v>19946271.87330905</v>
      </c>
      <c r="BX8" s="19">
        <f>(BT8-BT7)*INDEX([4]非r将兵属性验证!AR$7:AR$166,$BP8,1)+BX7</f>
        <v>19946271.87330905</v>
      </c>
      <c r="BY8" s="19">
        <f t="shared" si="25"/>
        <v>39892543.7466181</v>
      </c>
      <c r="CC8" s="15">
        <v>30</v>
      </c>
      <c r="CD8" s="22">
        <f>IFERROR(INDEX('[1]功能-士兵训练'!$AN$6:$AN$165,$CC8,1),0)</f>
        <v>1912167.5226399626</v>
      </c>
      <c r="CE8" s="22">
        <f>(CD8-CD7)*INDEX('[1]功能-付费相关'!$AQ$6:$AQ$165,$CC8,1)+CE7</f>
        <v>3588.6172556968513</v>
      </c>
      <c r="CF8" s="15">
        <f>INDEX('[1]功能-士兵训练'!$BT$6:$BT$165,$CC8,1)</f>
        <v>699357.77377119008</v>
      </c>
      <c r="CG8" s="22">
        <f>(CF8-CF7)*INDEX('[1]功能-付费相关'!$AH$6:$AH$165,$CC8,1)+CG7</f>
        <v>10689.77907538205</v>
      </c>
      <c r="CH8" s="12">
        <f t="shared" si="26"/>
        <v>14278.3963310789</v>
      </c>
      <c r="CI8" s="12">
        <v>1</v>
      </c>
    </row>
    <row r="9" spans="1:87" x14ac:dyDescent="0.15">
      <c r="A9" s="8">
        <v>4</v>
      </c>
      <c r="F9" s="14"/>
      <c r="G9" s="14"/>
      <c r="H9" s="14"/>
      <c r="I9" s="14"/>
      <c r="J9" s="14"/>
      <c r="N9" s="12">
        <v>5</v>
      </c>
      <c r="O9" s="12"/>
      <c r="P9" s="32">
        <f t="shared" si="27"/>
        <v>5.2857142857142859E-2</v>
      </c>
      <c r="Q9" s="41"/>
      <c r="R9" s="54">
        <f>SUM(P$5:P9)</f>
        <v>0.21142857142857144</v>
      </c>
      <c r="S9" s="20">
        <f>SUM(Q$5:Q9)</f>
        <v>25</v>
      </c>
      <c r="T9" s="20">
        <f>IFERROR($R9*'[1]功能-士兵训练'!K9,0)</f>
        <v>0.21142857142857144</v>
      </c>
      <c r="U9" s="20">
        <f>IFERROR($R9*'[1]功能-士兵训练'!L9,0)</f>
        <v>0.21142857142857144</v>
      </c>
      <c r="V9" s="20">
        <f>IFERROR($R9*'[1]功能-士兵训练'!M9,0)</f>
        <v>0.21142857142857144</v>
      </c>
      <c r="W9" s="20">
        <f>IFERROR($R9*'[1]功能-士兵训练'!N9,0)</f>
        <v>0.21142857142857144</v>
      </c>
      <c r="X9" s="20">
        <f>IFERROR($R9*'[1]功能-士兵训练'!O9,0)</f>
        <v>0.21142857142857144</v>
      </c>
      <c r="Y9" s="20">
        <f>$S9/'[1]功能-士兵训练'!$C$6*MIN('[1]功能-士兵训练'!$C$6,'[1]功能-士兵训练'!K50/4)</f>
        <v>25</v>
      </c>
      <c r="Z9" s="20">
        <f>$S9/'[1]功能-士兵训练'!$C$6*MIN('[1]功能-士兵训练'!$C$6,'[1]功能-士兵训练'!L50/4)</f>
        <v>25</v>
      </c>
      <c r="AA9" s="20">
        <f>$S9/'[1]功能-士兵训练'!$C$6*MIN('[1]功能-士兵训练'!$C$6,'[1]功能-士兵训练'!M50/4)</f>
        <v>25</v>
      </c>
      <c r="AB9" s="20">
        <f>$S9/'[1]功能-士兵训练'!$C$6*MIN('[1]功能-士兵训练'!$C$6,'[1]功能-士兵训练'!N50/4)</f>
        <v>25</v>
      </c>
      <c r="AC9" s="20">
        <f>$S9/'[1]功能-士兵训练'!$C$6*MIN('[1]功能-士兵训练'!$C$6,'[1]功能-士兵训练'!O50/4)</f>
        <v>25</v>
      </c>
      <c r="AG9" s="15">
        <v>4</v>
      </c>
      <c r="AH9" s="12">
        <f>求节点(O$124:O$159,T$5:T$40,$AG9)*士兵阶位属性!T8+求节点(O$124:O$159,Y$5:Y$40,$AG9)</f>
        <v>14.740580354090859</v>
      </c>
      <c r="AI9" s="12">
        <f>求节点(P$124:P$159,U$5:U$40,$AG9)*士兵阶位属性!U8+求节点(P$124:P$159,Z$5:Z$40,$AG9)</f>
        <v>15.54404206103167</v>
      </c>
      <c r="AJ9" s="12">
        <f>求节点(Q$124:Q$159,V$5:V$40,$AG9)*士兵阶位属性!V8+求节点(Q$124:Q$159,AA$5:AA$40,$AG9)</f>
        <v>16.461257528050492</v>
      </c>
      <c r="AK9" s="12">
        <f>求节点(R$124:R$159,W$5:W$40,$AG9)*士兵阶位属性!W8+求节点(R$124:R$159,AB$5:AB$40,$AG9)</f>
        <v>18.206259109043863</v>
      </c>
      <c r="AL9" s="12">
        <f>求节点(S$124:S$159,X$5:X$40,$AG9)*士兵阶位属性!X8+求节点(S$124:S$159,AC$5:AC$40,$AG9)</f>
        <v>20.318653428766922</v>
      </c>
      <c r="AM9" s="12">
        <f t="shared" si="16"/>
        <v>14.740580354090859</v>
      </c>
      <c r="AN9" s="12">
        <f t="shared" si="17"/>
        <v>15.54404206103167</v>
      </c>
      <c r="AO9" s="12">
        <f t="shared" si="18"/>
        <v>16.461257528050492</v>
      </c>
      <c r="AP9" s="12">
        <f t="shared" si="19"/>
        <v>18.206259109043863</v>
      </c>
      <c r="AQ9" s="12">
        <f t="shared" si="20"/>
        <v>20.318653428766922</v>
      </c>
      <c r="AS9" s="12">
        <v>4</v>
      </c>
      <c r="AT9" s="12">
        <f t="shared" si="1"/>
        <v>10613.217854945418</v>
      </c>
      <c r="AU9" s="12">
        <f t="shared" si="2"/>
        <v>11191.710283942801</v>
      </c>
      <c r="AV9" s="12">
        <f t="shared" si="3"/>
        <v>11852.105420196352</v>
      </c>
      <c r="AW9" s="12">
        <f t="shared" si="4"/>
        <v>12638.599848536423</v>
      </c>
      <c r="AX9" s="12">
        <f t="shared" si="5"/>
        <v>13513.032498182933</v>
      </c>
      <c r="AZ9" s="12">
        <v>4</v>
      </c>
      <c r="BA9" s="12">
        <f t="shared" si="6"/>
        <v>0</v>
      </c>
      <c r="BB9" s="12">
        <f t="shared" si="7"/>
        <v>0</v>
      </c>
      <c r="BC9" s="12">
        <f t="shared" si="8"/>
        <v>0</v>
      </c>
      <c r="BD9" s="12">
        <f t="shared" si="9"/>
        <v>0</v>
      </c>
      <c r="BE9" s="12">
        <f t="shared" si="10"/>
        <v>0</v>
      </c>
      <c r="BG9" s="12">
        <v>4</v>
      </c>
      <c r="BH9" s="12">
        <f t="shared" si="11"/>
        <v>0</v>
      </c>
      <c r="BI9" s="12">
        <f t="shared" si="12"/>
        <v>0</v>
      </c>
      <c r="BJ9" s="12">
        <f t="shared" si="13"/>
        <v>0</v>
      </c>
      <c r="BK9" s="12">
        <f t="shared" si="14"/>
        <v>0</v>
      </c>
      <c r="BL9" s="12">
        <f t="shared" si="15"/>
        <v>0</v>
      </c>
      <c r="BO9" s="9">
        <v>6</v>
      </c>
      <c r="BP9" s="15">
        <v>40</v>
      </c>
      <c r="BQ9" s="19">
        <f t="shared" si="21"/>
        <v>0</v>
      </c>
      <c r="BR9" s="19">
        <f t="shared" si="22"/>
        <v>0</v>
      </c>
      <c r="BS9" s="19">
        <f t="shared" si="23"/>
        <v>145.91310884329079</v>
      </c>
      <c r="BT9" s="19">
        <f t="shared" si="24"/>
        <v>145.91310884329079</v>
      </c>
      <c r="BU9" s="19">
        <f>(BQ9-BQ8)*INDEX([4]非r将兵属性验证!$AX$7:$AX$166,$BP9,1)+BU8</f>
        <v>0</v>
      </c>
      <c r="BV9" s="19">
        <f>(BR9-BR8)*INDEX([4]非r将兵属性验证!AV$7:AV$166,BP9,1)*2+BV8</f>
        <v>0</v>
      </c>
      <c r="BW9" s="19">
        <f>(BS9-BS8)*INDEX([4]非r将兵属性验证!AQ$7:AQ$166,$BP9,1)+BW8</f>
        <v>52801772.983981259</v>
      </c>
      <c r="BX9" s="19">
        <f>(BT9-BT8)*INDEX([4]非r将兵属性验证!AR$7:AR$166,$BP9,1)+BX8</f>
        <v>52801772.983981259</v>
      </c>
      <c r="BY9" s="19">
        <f t="shared" si="25"/>
        <v>105603545.96796252</v>
      </c>
      <c r="CC9" s="15">
        <v>40</v>
      </c>
      <c r="CD9" s="22">
        <f>IFERROR(INDEX('[1]功能-士兵训练'!$AN$6:$AN$165,$CC9,1),0)</f>
        <v>5425697.9566580653</v>
      </c>
      <c r="CE9" s="22">
        <f>(CD9-CD8)*INDEX('[1]功能-付费相关'!$AQ$6:$AQ$165,$CC9,1)+CE8</f>
        <v>9078.508558850137</v>
      </c>
      <c r="CF9" s="15">
        <f>INDEX('[1]功能-士兵训练'!$BT$6:$BT$165,$CC9,1)</f>
        <v>1696331.3970823842</v>
      </c>
      <c r="CG9" s="22">
        <f>(CF9-CF8)*INDEX('[1]功能-付费相关'!$AH$6:$AH$165,$CC9,1)+CG8</f>
        <v>20699.201901064309</v>
      </c>
      <c r="CH9" s="12">
        <f t="shared" si="26"/>
        <v>29777.710459914444</v>
      </c>
      <c r="CI9" s="12">
        <v>1</v>
      </c>
    </row>
    <row r="10" spans="1:87" x14ac:dyDescent="0.15">
      <c r="A10" s="8">
        <v>5</v>
      </c>
      <c r="F10" s="14"/>
      <c r="G10" s="14"/>
      <c r="H10" s="14"/>
      <c r="I10" s="14"/>
      <c r="J10" s="14"/>
      <c r="N10" s="12">
        <v>6</v>
      </c>
      <c r="O10" s="12"/>
      <c r="P10" s="32">
        <f t="shared" si="27"/>
        <v>5.2857142857142859E-2</v>
      </c>
      <c r="Q10" s="41"/>
      <c r="R10" s="54">
        <f>SUM(P$5:P10)</f>
        <v>0.26428571428571429</v>
      </c>
      <c r="S10" s="20">
        <f>SUM(Q$5:Q10)</f>
        <v>25</v>
      </c>
      <c r="T10" s="20">
        <f>IFERROR($R10*'[1]功能-士兵训练'!K10,0)</f>
        <v>0.26428571428571429</v>
      </c>
      <c r="U10" s="20">
        <f>IFERROR($R10*'[1]功能-士兵训练'!L10,0)</f>
        <v>0.26428571428571429</v>
      </c>
      <c r="V10" s="20">
        <f>IFERROR($R10*'[1]功能-士兵训练'!M10,0)</f>
        <v>0.26428571428571429</v>
      </c>
      <c r="W10" s="20">
        <f>IFERROR($R10*'[1]功能-士兵训练'!N10,0)</f>
        <v>0.26428571428571429</v>
      </c>
      <c r="X10" s="20">
        <f>IFERROR($R10*'[1]功能-士兵训练'!O10,0)</f>
        <v>0.26428571428571429</v>
      </c>
      <c r="Y10" s="20">
        <f>$S10/'[1]功能-士兵训练'!$C$6*MIN('[1]功能-士兵训练'!$C$6,'[1]功能-士兵训练'!K51/4)</f>
        <v>25</v>
      </c>
      <c r="Z10" s="20">
        <f>$S10/'[1]功能-士兵训练'!$C$6*MIN('[1]功能-士兵训练'!$C$6,'[1]功能-士兵训练'!L51/4)</f>
        <v>25</v>
      </c>
      <c r="AA10" s="20">
        <f>$S10/'[1]功能-士兵训练'!$C$6*MIN('[1]功能-士兵训练'!$C$6,'[1]功能-士兵训练'!M51/4)</f>
        <v>25</v>
      </c>
      <c r="AB10" s="20">
        <f>$S10/'[1]功能-士兵训练'!$C$6*MIN('[1]功能-士兵训练'!$C$6,'[1]功能-士兵训练'!N51/4)</f>
        <v>25</v>
      </c>
      <c r="AC10" s="20">
        <f>$S10/'[1]功能-士兵训练'!$C$6*MIN('[1]功能-士兵训练'!$C$6,'[1]功能-士兵训练'!O51/4)</f>
        <v>25</v>
      </c>
      <c r="AG10" s="15">
        <v>5</v>
      </c>
      <c r="AH10" s="12">
        <f>求节点(O$124:O$159,T$5:T$40,$AG10)*士兵阶位属性!T9+求节点(O$124:O$159,Y$5:Y$40,$AG10)</f>
        <v>19.981481134520685</v>
      </c>
      <c r="AI10" s="12">
        <f>求节点(P$124:P$159,U$5:U$40,$AG10)*士兵阶位属性!U9+求节点(P$124:P$159,Z$5:Z$40,$AG10)</f>
        <v>21.862554819796031</v>
      </c>
      <c r="AJ10" s="12">
        <f>求节点(Q$124:Q$159,V$5:V$40,$AG10)*士兵阶位属性!V9+求节点(Q$124:Q$159,AA$5:AA$40,$AG10)</f>
        <v>24.02030703370724</v>
      </c>
      <c r="AK10" s="12">
        <f>求节点(R$124:R$159,W$5:W$40,$AG10)*士兵阶位属性!W9+求节点(R$124:R$159,AB$5:AB$40,$AG10)</f>
        <v>26.420845956829481</v>
      </c>
      <c r="AL10" s="12">
        <f>求节点(S$124:S$159,X$5:X$40,$AG10)*士兵阶位属性!X9+求节点(S$124:S$159,AC$5:AC$40,$AG10)</f>
        <v>29.18981739416823</v>
      </c>
      <c r="AM10" s="12">
        <f t="shared" si="16"/>
        <v>19.981481134520685</v>
      </c>
      <c r="AN10" s="12">
        <f t="shared" si="17"/>
        <v>21.862554819796031</v>
      </c>
      <c r="AO10" s="12">
        <f t="shared" si="18"/>
        <v>24.02030703370724</v>
      </c>
      <c r="AP10" s="12">
        <f t="shared" si="19"/>
        <v>26.420845956829481</v>
      </c>
      <c r="AQ10" s="12">
        <f t="shared" si="20"/>
        <v>29.18981739416823</v>
      </c>
      <c r="AS10" s="12">
        <v>5</v>
      </c>
      <c r="AT10" s="12">
        <f t="shared" si="1"/>
        <v>13370.846040879203</v>
      </c>
      <c r="AU10" s="12">
        <f t="shared" si="2"/>
        <v>14146.632569518986</v>
      </c>
      <c r="AV10" s="12">
        <f t="shared" si="3"/>
        <v>15034.532618828662</v>
      </c>
      <c r="AW10" s="12">
        <f t="shared" si="4"/>
        <v>16019.328128214454</v>
      </c>
      <c r="AX10" s="12">
        <f t="shared" si="5"/>
        <v>17152.392043154545</v>
      </c>
      <c r="AZ10" s="12">
        <v>5</v>
      </c>
      <c r="BA10" s="12">
        <f t="shared" si="6"/>
        <v>0</v>
      </c>
      <c r="BB10" s="12">
        <f t="shared" si="7"/>
        <v>0</v>
      </c>
      <c r="BC10" s="12">
        <f t="shared" si="8"/>
        <v>0</v>
      </c>
      <c r="BD10" s="12">
        <f t="shared" si="9"/>
        <v>0</v>
      </c>
      <c r="BE10" s="12">
        <f t="shared" si="10"/>
        <v>0</v>
      </c>
      <c r="BG10" s="12">
        <v>5</v>
      </c>
      <c r="BH10" s="12">
        <f t="shared" si="11"/>
        <v>0</v>
      </c>
      <c r="BI10" s="12">
        <f t="shared" si="12"/>
        <v>0</v>
      </c>
      <c r="BJ10" s="12">
        <f t="shared" si="13"/>
        <v>0</v>
      </c>
      <c r="BK10" s="12">
        <f t="shared" si="14"/>
        <v>0</v>
      </c>
      <c r="BL10" s="12">
        <f t="shared" si="15"/>
        <v>0</v>
      </c>
      <c r="BO10" s="9">
        <v>7</v>
      </c>
      <c r="BP10" s="15">
        <v>50</v>
      </c>
      <c r="BQ10" s="19">
        <f t="shared" si="21"/>
        <v>0</v>
      </c>
      <c r="BR10" s="19">
        <f t="shared" si="22"/>
        <v>0</v>
      </c>
      <c r="BS10" s="19">
        <f t="shared" si="23"/>
        <v>187.61983075970255</v>
      </c>
      <c r="BT10" s="19">
        <f t="shared" si="24"/>
        <v>187.61983075970255</v>
      </c>
      <c r="BU10" s="19">
        <f>(BQ10-BQ9)*INDEX([4]非r将兵属性验证!$AX$7:$AX$166,$BP10,1)+BU9</f>
        <v>0</v>
      </c>
      <c r="BV10" s="19">
        <f>(BR10-BR9)*INDEX([4]非r将兵属性验证!AV$7:AV$166,BP10,1)*2+BV9</f>
        <v>0</v>
      </c>
      <c r="BW10" s="19">
        <f>(BS10-BS9)*INDEX([4]非r将兵属性验证!AQ$7:AQ$166,$BP10,1)+BW9</f>
        <v>131474362.14008421</v>
      </c>
      <c r="BX10" s="19">
        <f>(BT10-BT9)*INDEX([4]非r将兵属性验证!AR$7:AR$166,$BP10,1)+BX9</f>
        <v>131474362.14008421</v>
      </c>
      <c r="BY10" s="19">
        <f t="shared" si="25"/>
        <v>262948724.28016841</v>
      </c>
      <c r="CC10" s="15">
        <v>50</v>
      </c>
      <c r="CD10" s="22">
        <f>IFERROR(INDEX('[1]功能-士兵训练'!$AN$6:$AN$165,$CC10,1),0)</f>
        <v>17827367.118841767</v>
      </c>
      <c r="CE10" s="22">
        <f>(CD10-CD9)*INDEX('[1]功能-付费相关'!$AQ$6:$AQ$165,$CC10,1)+CE9</f>
        <v>26303.049061883059</v>
      </c>
      <c r="CF10" s="15">
        <f>INDEX('[1]功能-士兵训练'!$BT$6:$BT$165,$CC10,1)</f>
        <v>4267782.6290815584</v>
      </c>
      <c r="CG10" s="22">
        <f>(CF10-CF9)*INDEX('[1]功能-付费相关'!$AH$6:$AH$165,$CC10,1)+CG9</f>
        <v>39824.812741392743</v>
      </c>
      <c r="CH10" s="12">
        <f t="shared" si="26"/>
        <v>66127.861803275795</v>
      </c>
      <c r="CI10" s="12">
        <v>1</v>
      </c>
    </row>
    <row r="11" spans="1:87" x14ac:dyDescent="0.15">
      <c r="A11" s="8">
        <v>6</v>
      </c>
      <c r="F11" s="14"/>
      <c r="G11" s="14"/>
      <c r="H11" s="14"/>
      <c r="I11" s="14"/>
      <c r="J11" s="14"/>
      <c r="N11" s="12">
        <v>7</v>
      </c>
      <c r="O11" s="12"/>
      <c r="P11" s="32">
        <f t="shared" si="27"/>
        <v>5.2857142857142859E-2</v>
      </c>
      <c r="Q11" s="41"/>
      <c r="R11" s="54">
        <f>SUM(P$5:P11)</f>
        <v>0.31714285714285717</v>
      </c>
      <c r="S11" s="20">
        <f>SUM(Q$5:Q11)</f>
        <v>25</v>
      </c>
      <c r="T11" s="20">
        <f>IFERROR($R11*'[1]功能-士兵训练'!K11,0)</f>
        <v>0.31714285714285717</v>
      </c>
      <c r="U11" s="20">
        <f>IFERROR($R11*'[1]功能-士兵训练'!L11,0)</f>
        <v>0.31714285714285717</v>
      </c>
      <c r="V11" s="20">
        <f>IFERROR($R11*'[1]功能-士兵训练'!M11,0)</f>
        <v>0.31714285714285717</v>
      </c>
      <c r="W11" s="20">
        <f>IFERROR($R11*'[1]功能-士兵训练'!N11,0)</f>
        <v>0.31714285714285717</v>
      </c>
      <c r="X11" s="20">
        <f>IFERROR($R11*'[1]功能-士兵训练'!O11,0)</f>
        <v>0.31714285714285717</v>
      </c>
      <c r="Y11" s="20">
        <f>$S11/'[1]功能-士兵训练'!$C$6*MIN('[1]功能-士兵训练'!$C$6,'[1]功能-士兵训练'!K52/4)</f>
        <v>25</v>
      </c>
      <c r="Z11" s="20">
        <f>$S11/'[1]功能-士兵训练'!$C$6*MIN('[1]功能-士兵训练'!$C$6,'[1]功能-士兵训练'!L52/4)</f>
        <v>25</v>
      </c>
      <c r="AA11" s="20">
        <f>$S11/'[1]功能-士兵训练'!$C$6*MIN('[1]功能-士兵训练'!$C$6,'[1]功能-士兵训练'!M52/4)</f>
        <v>25</v>
      </c>
      <c r="AB11" s="20">
        <f>$S11/'[1]功能-士兵训练'!$C$6*MIN('[1]功能-士兵训练'!$C$6,'[1]功能-士兵训练'!N52/4)</f>
        <v>25</v>
      </c>
      <c r="AC11" s="20">
        <f>$S11/'[1]功能-士兵训练'!$C$6*MIN('[1]功能-士兵训练'!$C$6,'[1]功能-士兵训练'!O52/4)</f>
        <v>25</v>
      </c>
      <c r="AG11" s="15">
        <v>6</v>
      </c>
      <c r="AH11" s="12">
        <f>求节点(O$124:O$159,T$5:T$40,$AG11)*士兵阶位属性!T10+求节点(O$124:O$159,Y$5:Y$40,$AG11)</f>
        <v>26.984181245917359</v>
      </c>
      <c r="AI11" s="12">
        <f>求节点(P$124:P$159,U$5:U$40,$AG11)*士兵阶位属性!U10+求节点(P$124:P$159,Z$5:Z$40,$AG11)</f>
        <v>29.243377850712829</v>
      </c>
      <c r="AJ11" s="12">
        <f>求节点(Q$124:Q$159,V$5:V$40,$AG11)*士兵阶位属性!V10+求节点(Q$124:Q$159,AA$5:AA$40,$AG11)</f>
        <v>31.854050782928347</v>
      </c>
      <c r="AK11" s="12">
        <f>求节点(R$124:R$159,W$5:W$40,$AG11)*士兵阶位属性!W10+求节点(R$124:R$159,AB$5:AB$40,$AG11)</f>
        <v>34.743148082131967</v>
      </c>
      <c r="AL11" s="12">
        <f>求节点(S$124:S$159,X$5:X$40,$AG11)*士兵阶位属性!X10+求节点(S$124:S$159,AC$5:AC$40,$AG11)</f>
        <v>37.193502763292628</v>
      </c>
      <c r="AM11" s="12">
        <f t="shared" si="16"/>
        <v>26.984181245917359</v>
      </c>
      <c r="AN11" s="12">
        <f t="shared" si="17"/>
        <v>29.243377850712829</v>
      </c>
      <c r="AO11" s="12">
        <f t="shared" si="18"/>
        <v>31.854050782928347</v>
      </c>
      <c r="AP11" s="12">
        <f t="shared" si="19"/>
        <v>34.743148082131967</v>
      </c>
      <c r="AQ11" s="12">
        <f t="shared" si="20"/>
        <v>37.193502763292628</v>
      </c>
      <c r="AS11" s="12">
        <v>6</v>
      </c>
      <c r="AT11" s="12">
        <f t="shared" si="1"/>
        <v>16242.70377738231</v>
      </c>
      <c r="AU11" s="12">
        <f t="shared" si="2"/>
        <v>17165.333905621621</v>
      </c>
      <c r="AV11" s="12">
        <f t="shared" si="3"/>
        <v>18228.486167969902</v>
      </c>
      <c r="AW11" s="12">
        <f t="shared" si="4"/>
        <v>19400.056407892484</v>
      </c>
      <c r="AX11" s="12">
        <f t="shared" si="5"/>
        <v>21685.078501826461</v>
      </c>
      <c r="AZ11" s="12">
        <v>6</v>
      </c>
      <c r="BA11" s="12">
        <f t="shared" si="6"/>
        <v>0</v>
      </c>
      <c r="BB11" s="12">
        <f t="shared" si="7"/>
        <v>0</v>
      </c>
      <c r="BC11" s="12">
        <f t="shared" si="8"/>
        <v>0</v>
      </c>
      <c r="BD11" s="12">
        <f t="shared" si="9"/>
        <v>0</v>
      </c>
      <c r="BE11" s="12">
        <f t="shared" si="10"/>
        <v>0</v>
      </c>
      <c r="BG11" s="12">
        <v>6</v>
      </c>
      <c r="BH11" s="12">
        <f t="shared" si="11"/>
        <v>0</v>
      </c>
      <c r="BI11" s="12">
        <f t="shared" si="12"/>
        <v>0</v>
      </c>
      <c r="BJ11" s="12">
        <f t="shared" si="13"/>
        <v>0</v>
      </c>
      <c r="BK11" s="12">
        <f t="shared" si="14"/>
        <v>0</v>
      </c>
      <c r="BL11" s="12">
        <f t="shared" si="15"/>
        <v>0</v>
      </c>
      <c r="BO11" s="9">
        <v>8</v>
      </c>
      <c r="BP11" s="15">
        <v>60</v>
      </c>
      <c r="BQ11" s="19">
        <f t="shared" si="21"/>
        <v>0</v>
      </c>
      <c r="BR11" s="19">
        <f t="shared" si="22"/>
        <v>0</v>
      </c>
      <c r="BS11" s="19">
        <f t="shared" si="23"/>
        <v>240.19149385006631</v>
      </c>
      <c r="BT11" s="19">
        <f t="shared" si="24"/>
        <v>240.19149385006631</v>
      </c>
      <c r="BU11" s="19">
        <f>(BQ11-BQ10)*INDEX([4]非r将兵属性验证!$AX$7:$AX$166,$BP11,1)+BU10</f>
        <v>0</v>
      </c>
      <c r="BV11" s="19">
        <f>(BR11-BR10)*INDEX([4]非r将兵属性验证!AV$7:AV$166,BP11,1)*2+BV10</f>
        <v>0</v>
      </c>
      <c r="BW11" s="19">
        <f>(BS11-BS10)*INDEX([4]非r将兵属性验证!AQ$7:AQ$166,$BP11,1)+BW10</f>
        <v>359733788.13017285</v>
      </c>
      <c r="BX11" s="19">
        <f>(BT11-BT10)*INDEX([4]非r将兵属性验证!AR$7:AR$166,$BP11,1)+BX10</f>
        <v>359733788.13017285</v>
      </c>
      <c r="BY11" s="19">
        <f t="shared" si="25"/>
        <v>719467576.2603457</v>
      </c>
      <c r="CC11" s="15">
        <v>60</v>
      </c>
      <c r="CD11" s="22">
        <f>IFERROR(INDEX('[1]功能-士兵训练'!$AN$6:$AN$165,$CC11,1),0)</f>
        <v>63560126.803974092</v>
      </c>
      <c r="CE11" s="22">
        <f>(CD11-CD10)*INDEX('[1]功能-付费相关'!$AQ$6:$AQ$165,$CC11,1)+CE10</f>
        <v>83468.998668298475</v>
      </c>
      <c r="CF11" s="15">
        <f>INDEX('[1]功能-士兵训练'!$BT$6:$BT$165,$CC11,1)</f>
        <v>10166697.356844511</v>
      </c>
      <c r="CG11" s="22">
        <f>(CF11-CF10)*INDEX('[1]功能-付费相关'!$AH$6:$AH$165,$CC11,1)+CG10</f>
        <v>72596.561228964711</v>
      </c>
      <c r="CH11" s="12">
        <f t="shared" si="26"/>
        <v>156065.55989726319</v>
      </c>
      <c r="CI11" s="12">
        <v>1</v>
      </c>
    </row>
    <row r="12" spans="1:87" x14ac:dyDescent="0.15">
      <c r="A12" s="8">
        <v>7</v>
      </c>
      <c r="B12" s="14">
        <v>1</v>
      </c>
      <c r="F12" s="14"/>
      <c r="G12" s="14" t="s">
        <v>404</v>
      </c>
      <c r="H12" s="14"/>
      <c r="I12" s="14" t="s">
        <v>405</v>
      </c>
      <c r="J12" s="14"/>
      <c r="N12" s="12">
        <v>8</v>
      </c>
      <c r="O12" s="12"/>
      <c r="P12" s="32">
        <f t="shared" si="27"/>
        <v>5.2857142857142859E-2</v>
      </c>
      <c r="Q12" s="41"/>
      <c r="R12" s="54">
        <f>SUM(P$5:P12)</f>
        <v>0.37000000000000005</v>
      </c>
      <c r="S12" s="20">
        <f>SUM(Q$5:Q12)</f>
        <v>25</v>
      </c>
      <c r="T12" s="20">
        <f>IFERROR($R12*'[1]功能-士兵训练'!K12,0)</f>
        <v>0.37000000000000005</v>
      </c>
      <c r="U12" s="20">
        <f>IFERROR($R12*'[1]功能-士兵训练'!L12,0)</f>
        <v>0.37000000000000005</v>
      </c>
      <c r="V12" s="20">
        <f>IFERROR($R12*'[1]功能-士兵训练'!M12,0)</f>
        <v>0.37000000000000005</v>
      </c>
      <c r="W12" s="20">
        <f>IFERROR($R12*'[1]功能-士兵训练'!N12,0)</f>
        <v>0.37000000000000005</v>
      </c>
      <c r="X12" s="20">
        <f>IFERROR($R12*'[1]功能-士兵训练'!O12,0)</f>
        <v>0.37000000000000005</v>
      </c>
      <c r="Y12" s="20">
        <f>$S12/'[1]功能-士兵训练'!$C$6*MIN('[1]功能-士兵训练'!$C$6,'[1]功能-士兵训练'!K53/4)</f>
        <v>25</v>
      </c>
      <c r="Z12" s="20">
        <f>$S12/'[1]功能-士兵训练'!$C$6*MIN('[1]功能-士兵训练'!$C$6,'[1]功能-士兵训练'!L53/4)</f>
        <v>25</v>
      </c>
      <c r="AA12" s="20">
        <f>$S12/'[1]功能-士兵训练'!$C$6*MIN('[1]功能-士兵训练'!$C$6,'[1]功能-士兵训练'!M53/4)</f>
        <v>25</v>
      </c>
      <c r="AB12" s="20">
        <f>$S12/'[1]功能-士兵训练'!$C$6*MIN('[1]功能-士兵训练'!$C$6,'[1]功能-士兵训练'!N53/4)</f>
        <v>25</v>
      </c>
      <c r="AC12" s="20">
        <f>$S12/'[1]功能-士兵训练'!$C$6*MIN('[1]功能-士兵训练'!$C$6,'[1]功能-士兵训练'!O53/4)</f>
        <v>25</v>
      </c>
      <c r="AG12" s="15">
        <v>7</v>
      </c>
      <c r="AH12" s="12">
        <f>求节点(O$124:O$159,T$5:T$40,$AG12)*士兵阶位属性!T11+求节点(O$124:O$159,Y$5:Y$40,$AG12)</f>
        <v>34.065834593576653</v>
      </c>
      <c r="AI12" s="12">
        <f>求节点(P$124:P$159,U$5:U$40,$AG12)*士兵阶位属性!U11+求节点(P$124:P$159,Z$5:Z$40,$AG12)</f>
        <v>36.496768353645137</v>
      </c>
      <c r="AJ12" s="12">
        <f>求节点(Q$124:Q$159,V$5:V$40,$AG12)*士兵阶位属性!V11+求节点(Q$124:Q$159,AA$5:AA$40,$AG12)</f>
        <v>38.091786985685118</v>
      </c>
      <c r="AK12" s="12">
        <f>求节点(R$124:R$159,W$5:W$40,$AG12)*士兵阶位属性!W11+求节点(R$124:R$159,AB$5:AB$40,$AG12)</f>
        <v>39.822371850892559</v>
      </c>
      <c r="AL12" s="12">
        <f>求节点(S$124:S$159,X$5:X$40,$AG12)*士兵阶位属性!X11+求节点(S$124:S$159,AC$5:AC$40,$AG12)</f>
        <v>41.747385070454143</v>
      </c>
      <c r="AM12" s="12">
        <f t="shared" si="16"/>
        <v>34.065834593576653</v>
      </c>
      <c r="AN12" s="12">
        <f t="shared" si="17"/>
        <v>36.496768353645137</v>
      </c>
      <c r="AO12" s="12">
        <f t="shared" si="18"/>
        <v>38.091786985685118</v>
      </c>
      <c r="AP12" s="12">
        <f t="shared" si="19"/>
        <v>39.822371850892559</v>
      </c>
      <c r="AQ12" s="12">
        <f t="shared" si="20"/>
        <v>41.747385070454143</v>
      </c>
      <c r="AS12" s="12">
        <v>7</v>
      </c>
      <c r="AT12" s="12">
        <f t="shared" si="1"/>
        <v>19114.561513885415</v>
      </c>
      <c r="AU12" s="12">
        <f t="shared" si="2"/>
        <v>20420.3943216144</v>
      </c>
      <c r="AV12" s="12">
        <f t="shared" si="3"/>
        <v>23183.382355853937</v>
      </c>
      <c r="AW12" s="12">
        <f t="shared" si="4"/>
        <v>26150.729060703452</v>
      </c>
      <c r="AX12" s="12">
        <f t="shared" si="5"/>
        <v>29430.697988568081</v>
      </c>
      <c r="AZ12" s="12">
        <v>7</v>
      </c>
      <c r="BA12" s="12">
        <f t="shared" si="6"/>
        <v>0</v>
      </c>
      <c r="BB12" s="12">
        <f t="shared" si="7"/>
        <v>0</v>
      </c>
      <c r="BC12" s="12">
        <f t="shared" si="8"/>
        <v>0</v>
      </c>
      <c r="BD12" s="12">
        <f t="shared" si="9"/>
        <v>0</v>
      </c>
      <c r="BE12" s="12">
        <f t="shared" si="10"/>
        <v>0</v>
      </c>
      <c r="BG12" s="12">
        <v>7</v>
      </c>
      <c r="BH12" s="12">
        <f t="shared" si="11"/>
        <v>0</v>
      </c>
      <c r="BI12" s="12">
        <f t="shared" si="12"/>
        <v>0</v>
      </c>
      <c r="BJ12" s="12">
        <f t="shared" si="13"/>
        <v>0</v>
      </c>
      <c r="BK12" s="12">
        <f t="shared" si="14"/>
        <v>0</v>
      </c>
      <c r="BL12" s="12">
        <f t="shared" si="15"/>
        <v>0</v>
      </c>
      <c r="BO12" s="9">
        <v>9</v>
      </c>
      <c r="BP12" s="15">
        <v>70</v>
      </c>
      <c r="BQ12" s="19">
        <f t="shared" si="21"/>
        <v>0</v>
      </c>
      <c r="BR12" s="19">
        <f t="shared" si="22"/>
        <v>0</v>
      </c>
      <c r="BS12" s="19">
        <f t="shared" si="23"/>
        <v>301.18273501383885</v>
      </c>
      <c r="BT12" s="19">
        <f t="shared" si="24"/>
        <v>301.18273501383885</v>
      </c>
      <c r="BU12" s="19">
        <f>(BQ12-BQ11)*INDEX([4]非r将兵属性验证!$AX$7:$AX$166,$BP12,1)+BU11</f>
        <v>0</v>
      </c>
      <c r="BV12" s="19">
        <f>(BR12-BR11)*INDEX([4]非r将兵属性验证!AV$7:AV$166,BP12,1)*2+BV11</f>
        <v>0</v>
      </c>
      <c r="BW12" s="19">
        <f>(BS12-BS11)*INDEX([4]非r将兵属性验证!AQ$7:AQ$166,$BP12,1)+BW11</f>
        <v>1140531293.348866</v>
      </c>
      <c r="BX12" s="19">
        <f>(BT12-BT11)*INDEX([4]非r将兵属性验证!AR$7:AR$166,$BP12,1)+BX11</f>
        <v>1140531293.348866</v>
      </c>
      <c r="BY12" s="19">
        <f t="shared" si="25"/>
        <v>2281062586.697732</v>
      </c>
      <c r="CC12" s="15">
        <v>70</v>
      </c>
      <c r="CD12" s="22">
        <f>IFERROR(INDEX('[1]功能-士兵训练'!$AN$6:$AN$165,$CC12,1),0)</f>
        <v>159204063.73160425</v>
      </c>
      <c r="CE12" s="22">
        <f>(CD12-CD11)*INDEX('[1]功能-付费相关'!$AQ$6:$AQ$165,$CC12,1)+CE11</f>
        <v>192155.29063151457</v>
      </c>
      <c r="CF12" s="15">
        <f>INDEX('[1]功能-士兵训练'!$BT$6:$BT$165,$CC12,1)</f>
        <v>22330959.892785974</v>
      </c>
      <c r="CG12" s="22">
        <f>(CF12-CF11)*INDEX('[1]功能-付费相关'!$AH$6:$AH$165,$CC12,1)+CG11</f>
        <v>140175.79753975064</v>
      </c>
      <c r="CH12" s="12">
        <f t="shared" si="26"/>
        <v>332331.0881712652</v>
      </c>
      <c r="CI12" s="12">
        <v>1</v>
      </c>
    </row>
    <row r="13" spans="1:87" x14ac:dyDescent="0.15">
      <c r="A13" s="8">
        <v>8</v>
      </c>
      <c r="B13" s="14">
        <v>1</v>
      </c>
      <c r="F13" s="14"/>
      <c r="G13" s="14"/>
      <c r="H13" s="14"/>
      <c r="I13" s="14"/>
      <c r="J13" s="14"/>
      <c r="N13" s="12">
        <v>9</v>
      </c>
      <c r="O13" s="12"/>
      <c r="P13" s="32">
        <f t="shared" si="27"/>
        <v>5.2857142857142859E-2</v>
      </c>
      <c r="Q13" s="41"/>
      <c r="R13" s="54">
        <f>SUM(P$5:P13)</f>
        <v>0.42285714285714293</v>
      </c>
      <c r="S13" s="20">
        <f>SUM(Q$5:Q13)</f>
        <v>25</v>
      </c>
      <c r="T13" s="20">
        <f>IFERROR($R13*'[1]功能-士兵训练'!K13,0)</f>
        <v>0.42285714285714293</v>
      </c>
      <c r="U13" s="20">
        <f>IFERROR($R13*'[1]功能-士兵训练'!L13,0)</f>
        <v>0.42285714285714293</v>
      </c>
      <c r="V13" s="20">
        <f>IFERROR($R13*'[1]功能-士兵训练'!M13,0)</f>
        <v>0.42285714285714293</v>
      </c>
      <c r="W13" s="20">
        <f>IFERROR($R13*'[1]功能-士兵训练'!N13,0)</f>
        <v>0.42285714285714293</v>
      </c>
      <c r="X13" s="20">
        <f>IFERROR($R13*'[1]功能-士兵训练'!O13,0)</f>
        <v>0.42285714285714293</v>
      </c>
      <c r="Y13" s="20">
        <f>$S13/'[1]功能-士兵训练'!$C$6*MIN('[1]功能-士兵训练'!$C$6,'[1]功能-士兵训练'!K54/4)</f>
        <v>25</v>
      </c>
      <c r="Z13" s="20">
        <f>$S13/'[1]功能-士兵训练'!$C$6*MIN('[1]功能-士兵训练'!$C$6,'[1]功能-士兵训练'!L54/4)</f>
        <v>25</v>
      </c>
      <c r="AA13" s="20">
        <f>$S13/'[1]功能-士兵训练'!$C$6*MIN('[1]功能-士兵训练'!$C$6,'[1]功能-士兵训练'!M54/4)</f>
        <v>25</v>
      </c>
      <c r="AB13" s="20">
        <f>$S13/'[1]功能-士兵训练'!$C$6*MIN('[1]功能-士兵训练'!$C$6,'[1]功能-士兵训练'!N54/4)</f>
        <v>25</v>
      </c>
      <c r="AC13" s="20">
        <f>$S13/'[1]功能-士兵训练'!$C$6*MIN('[1]功能-士兵训练'!$C$6,'[1]功能-士兵训练'!O54/4)</f>
        <v>25</v>
      </c>
      <c r="AG13" s="15">
        <v>8</v>
      </c>
      <c r="AH13" s="12">
        <f>求节点(O$124:O$159,T$5:T$40,$AG13)*士兵阶位属性!T12+求节点(O$124:O$159,Y$5:Y$40,$AG13)</f>
        <v>38.952414802169884</v>
      </c>
      <c r="AI13" s="12">
        <f>求节点(P$124:P$159,U$5:U$40,$AG13)*士兵阶位属性!U12+求节点(P$124:P$159,Z$5:Z$40,$AG13)</f>
        <v>40.53581684226922</v>
      </c>
      <c r="AJ13" s="12">
        <f>求节点(Q$124:Q$159,V$5:V$40,$AG13)*士兵阶位属性!V12+求节点(Q$124:Q$159,AA$5:AA$40,$AG13)</f>
        <v>42.310960258549017</v>
      </c>
      <c r="AK13" s="12">
        <f>求节点(R$124:R$159,W$5:W$40,$AG13)*士兵阶位属性!W12+求节点(R$124:R$159,AB$5:AB$40,$AG13)</f>
        <v>44.275077123910123</v>
      </c>
      <c r="AL13" s="12">
        <f>求节点(S$124:S$159,X$5:X$40,$AG13)*士兵阶位属性!X12+求节点(S$124:S$159,AC$5:AC$40,$AG13)</f>
        <v>46.405764438183681</v>
      </c>
      <c r="AM13" s="12">
        <f t="shared" si="16"/>
        <v>38.952414802169884</v>
      </c>
      <c r="AN13" s="12">
        <f t="shared" si="17"/>
        <v>40.53581684226922</v>
      </c>
      <c r="AO13" s="12">
        <f t="shared" si="18"/>
        <v>42.310960258549017</v>
      </c>
      <c r="AP13" s="12">
        <f t="shared" si="19"/>
        <v>44.275077123910123</v>
      </c>
      <c r="AQ13" s="12">
        <f t="shared" si="20"/>
        <v>46.405764438183681</v>
      </c>
      <c r="AS13" s="12">
        <v>8</v>
      </c>
      <c r="AT13" s="12">
        <f t="shared" si="1"/>
        <v>24604.817300517509</v>
      </c>
      <c r="AU13" s="12">
        <f t="shared" si="2"/>
        <v>27316.056741797853</v>
      </c>
      <c r="AV13" s="12">
        <f t="shared" si="3"/>
        <v>30331.365677356516</v>
      </c>
      <c r="AW13" s="12">
        <f t="shared" si="4"/>
        <v>33628.454239895465</v>
      </c>
      <c r="AX13" s="12">
        <f t="shared" si="5"/>
        <v>37176.317475309697</v>
      </c>
      <c r="AZ13" s="12">
        <v>8</v>
      </c>
      <c r="BA13" s="12">
        <f t="shared" si="6"/>
        <v>0</v>
      </c>
      <c r="BB13" s="12">
        <f t="shared" si="7"/>
        <v>0</v>
      </c>
      <c r="BC13" s="12">
        <f t="shared" si="8"/>
        <v>0</v>
      </c>
      <c r="BD13" s="12">
        <f t="shared" si="9"/>
        <v>0</v>
      </c>
      <c r="BE13" s="12">
        <f t="shared" si="10"/>
        <v>0</v>
      </c>
      <c r="BG13" s="12">
        <v>8</v>
      </c>
      <c r="BH13" s="12">
        <f t="shared" si="11"/>
        <v>0</v>
      </c>
      <c r="BI13" s="12">
        <f t="shared" si="12"/>
        <v>0</v>
      </c>
      <c r="BJ13" s="12">
        <f t="shared" si="13"/>
        <v>0</v>
      </c>
      <c r="BK13" s="12">
        <f t="shared" si="14"/>
        <v>0</v>
      </c>
      <c r="BL13" s="12">
        <f t="shared" si="15"/>
        <v>0</v>
      </c>
      <c r="BO13" s="9">
        <v>10</v>
      </c>
      <c r="BP13" s="15">
        <v>80</v>
      </c>
      <c r="BQ13" s="19">
        <f t="shared" si="21"/>
        <v>0</v>
      </c>
      <c r="BR13" s="19">
        <f t="shared" si="22"/>
        <v>0</v>
      </c>
      <c r="BS13" s="19">
        <f t="shared" si="23"/>
        <v>369.74921465102608</v>
      </c>
      <c r="BT13" s="19">
        <f t="shared" si="24"/>
        <v>369.74921465102608</v>
      </c>
      <c r="BU13" s="19">
        <f>(BQ13-BQ12)*INDEX([4]非r将兵属性验证!$AX$7:$AX$166,$BP13,1)+BU12</f>
        <v>0</v>
      </c>
      <c r="BV13" s="19">
        <f>(BR13-BR12)*INDEX([4]非r将兵属性验证!AV$7:AV$166,BP13,1)*2+BV12</f>
        <v>0</v>
      </c>
      <c r="BW13" s="19">
        <f>(BS13-BS12)*INDEX([4]非r将兵属性验证!AQ$7:AQ$166,$BP13,1)+BW12</f>
        <v>3542087475.3316751</v>
      </c>
      <c r="BX13" s="19">
        <f>(BT13-BT12)*INDEX([4]非r将兵属性验证!AR$7:AR$166,$BP13,1)+BX12</f>
        <v>3542087475.3316751</v>
      </c>
      <c r="BY13" s="19">
        <f t="shared" si="25"/>
        <v>7084174950.6633501</v>
      </c>
      <c r="CC13" s="15">
        <v>80</v>
      </c>
      <c r="CD13" s="22">
        <f>IFERROR(INDEX('[1]功能-士兵训练'!$AN$6:$AN$165,$CC13,1),0)</f>
        <v>355778334.29835004</v>
      </c>
      <c r="CE13" s="22">
        <f>(CD13-CD12)*INDEX('[1]功能-付费相关'!$AQ$6:$AQ$165,$CC13,1)+CE12</f>
        <v>396920.15580520808</v>
      </c>
      <c r="CF13" s="15">
        <f>INDEX('[1]功能-士兵训练'!$BT$6:$BT$165,$CC13,1)</f>
        <v>46622252.758358493</v>
      </c>
      <c r="CG13" s="22">
        <f>(CF13-CF12)*INDEX('[1]功能-付费相关'!$AH$6:$AH$165,$CC13,1)+CG12</f>
        <v>275127.42457070912</v>
      </c>
      <c r="CH13" s="12">
        <f t="shared" si="26"/>
        <v>672047.58037591726</v>
      </c>
      <c r="CI13" s="12">
        <v>1</v>
      </c>
    </row>
    <row r="14" spans="1:87" x14ac:dyDescent="0.15">
      <c r="A14" s="8">
        <v>9</v>
      </c>
      <c r="B14" s="14">
        <v>2</v>
      </c>
      <c r="F14" s="14"/>
      <c r="G14" s="14"/>
      <c r="H14" s="14" t="s">
        <v>426</v>
      </c>
      <c r="I14" s="14"/>
      <c r="J14" s="14"/>
      <c r="K14" s="8">
        <v>1</v>
      </c>
      <c r="N14" s="12">
        <v>10</v>
      </c>
      <c r="O14" s="12"/>
      <c r="P14" s="32">
        <f t="shared" si="27"/>
        <v>5.2857142857142859E-2</v>
      </c>
      <c r="Q14" s="41"/>
      <c r="R14" s="54">
        <f>SUM(P$5:P14)</f>
        <v>0.47571428571428581</v>
      </c>
      <c r="S14" s="20">
        <f>SUM(Q$5:Q14)</f>
        <v>25</v>
      </c>
      <c r="T14" s="20">
        <f>IFERROR($R14*'[1]功能-士兵训练'!K14,0)</f>
        <v>0.47571428571428581</v>
      </c>
      <c r="U14" s="20">
        <f>IFERROR($R14*'[1]功能-士兵训练'!L14,0)</f>
        <v>0.47571428571428581</v>
      </c>
      <c r="V14" s="20">
        <f>IFERROR($R14*'[1]功能-士兵训练'!M14,0)</f>
        <v>0.47571428571428581</v>
      </c>
      <c r="W14" s="20">
        <f>IFERROR($R14*'[1]功能-士兵训练'!N14,0)</f>
        <v>0.47571428571428581</v>
      </c>
      <c r="X14" s="20">
        <f>IFERROR($R14*'[1]功能-士兵训练'!O14,0)</f>
        <v>0.47571428571428581</v>
      </c>
      <c r="Y14" s="20">
        <f>$S14/'[1]功能-士兵训练'!$C$6*MIN('[1]功能-士兵训练'!$C$6,'[1]功能-士兵训练'!K55/4)</f>
        <v>25</v>
      </c>
      <c r="Z14" s="20">
        <f>$S14/'[1]功能-士兵训练'!$C$6*MIN('[1]功能-士兵训练'!$C$6,'[1]功能-士兵训练'!L55/4)</f>
        <v>25</v>
      </c>
      <c r="AA14" s="20">
        <f>$S14/'[1]功能-士兵训练'!$C$6*MIN('[1]功能-士兵训练'!$C$6,'[1]功能-士兵训练'!M55/4)</f>
        <v>25</v>
      </c>
      <c r="AB14" s="20">
        <f>$S14/'[1]功能-士兵训练'!$C$6*MIN('[1]功能-士兵训练'!$C$6,'[1]功能-士兵训练'!N55/4)</f>
        <v>25</v>
      </c>
      <c r="AC14" s="20">
        <f>$S14/'[1]功能-士兵训练'!$C$6*MIN('[1]功能-士兵训练'!$C$6,'[1]功能-士兵训练'!O55/4)</f>
        <v>25</v>
      </c>
      <c r="AG14" s="15">
        <v>9</v>
      </c>
      <c r="AH14" s="12">
        <f>求节点(O$124:O$159,T$5:T$40,$AG14)*士兵阶位属性!T13+求节点(O$124:O$159,Y$5:Y$40,$AG14)</f>
        <v>42.899452300292722</v>
      </c>
      <c r="AI14" s="12">
        <f>求节点(P$124:P$159,U$5:U$40,$AG14)*士兵阶位属性!U13+求节点(P$124:P$159,Z$5:Z$40,$AG14)</f>
        <v>44.654010986053819</v>
      </c>
      <c r="AJ14" s="12">
        <f>求节点(Q$124:Q$159,V$5:V$40,$AG14)*士兵阶位属性!V13+求节点(Q$124:Q$159,AA$5:AA$40,$AG14)</f>
        <v>46.616229133724424</v>
      </c>
      <c r="AK14" s="12">
        <f>求节点(R$124:R$159,W$5:W$40,$AG14)*士兵阶位属性!W13+求节点(R$124:R$159,AB$5:AB$40,$AG14)</f>
        <v>48.67673435085014</v>
      </c>
      <c r="AL14" s="12">
        <f>求节点(S$124:S$159,X$5:X$40,$AG14)*士兵阶位属性!X13+求节点(S$124:S$159,AC$5:AC$40,$AG14)</f>
        <v>50.597049551247864</v>
      </c>
      <c r="AM14" s="12">
        <f t="shared" si="16"/>
        <v>42.899452300292722</v>
      </c>
      <c r="AN14" s="12">
        <f t="shared" si="17"/>
        <v>44.654010986053819</v>
      </c>
      <c r="AO14" s="12">
        <f t="shared" si="18"/>
        <v>46.616229133724424</v>
      </c>
      <c r="AP14" s="12">
        <f t="shared" si="19"/>
        <v>48.67673435085014</v>
      </c>
      <c r="AQ14" s="12">
        <f t="shared" si="20"/>
        <v>50.597049551247864</v>
      </c>
      <c r="AS14" s="12">
        <v>9</v>
      </c>
      <c r="AT14" s="12">
        <f t="shared" si="1"/>
        <v>31262.213611536947</v>
      </c>
      <c r="AU14" s="12">
        <f t="shared" si="2"/>
        <v>34211.719161981309</v>
      </c>
      <c r="AV14" s="12">
        <f t="shared" si="3"/>
        <v>37479.348998859103</v>
      </c>
      <c r="AW14" s="12">
        <f t="shared" si="4"/>
        <v>41707.315748327019</v>
      </c>
      <c r="AX14" s="12">
        <f t="shared" si="5"/>
        <v>47881.449573370752</v>
      </c>
      <c r="AZ14" s="12">
        <v>9</v>
      </c>
      <c r="BA14" s="12">
        <f t="shared" si="6"/>
        <v>0</v>
      </c>
      <c r="BB14" s="12">
        <f t="shared" si="7"/>
        <v>0</v>
      </c>
      <c r="BC14" s="12">
        <f t="shared" si="8"/>
        <v>0</v>
      </c>
      <c r="BD14" s="12">
        <f t="shared" si="9"/>
        <v>0</v>
      </c>
      <c r="BE14" s="12">
        <f t="shared" si="10"/>
        <v>0</v>
      </c>
      <c r="BG14" s="12">
        <v>9</v>
      </c>
      <c r="BH14" s="12">
        <f t="shared" si="11"/>
        <v>0</v>
      </c>
      <c r="BI14" s="12">
        <f t="shared" si="12"/>
        <v>0</v>
      </c>
      <c r="BJ14" s="12">
        <f t="shared" si="13"/>
        <v>0</v>
      </c>
      <c r="BK14" s="12">
        <f t="shared" si="14"/>
        <v>0</v>
      </c>
      <c r="BL14" s="12">
        <f t="shared" si="15"/>
        <v>0</v>
      </c>
      <c r="BO14" s="9">
        <v>11</v>
      </c>
      <c r="BP14" s="15">
        <v>90</v>
      </c>
      <c r="BQ14" s="19">
        <f t="shared" si="21"/>
        <v>0</v>
      </c>
      <c r="BR14" s="19">
        <f t="shared" si="22"/>
        <v>0</v>
      </c>
      <c r="BS14" s="19">
        <f t="shared" si="23"/>
        <v>439.82193318387237</v>
      </c>
      <c r="BT14" s="19">
        <f t="shared" si="24"/>
        <v>439.82193318387237</v>
      </c>
      <c r="BU14" s="19">
        <f>(BQ14-BQ13)*INDEX([4]非r将兵属性验证!$AX$7:$AX$166,$BP14,1)+BU13</f>
        <v>0</v>
      </c>
      <c r="BV14" s="19">
        <f>(BR14-BR13)*INDEX([4]非r将兵属性验证!AV$7:AV$166,BP14,1)*2+BV13</f>
        <v>0</v>
      </c>
      <c r="BW14" s="19">
        <f>(BS14-BS13)*INDEX([4]非r将兵属性验证!AQ$7:AQ$166,$BP14,1)+BW13</f>
        <v>8996220051.6513367</v>
      </c>
      <c r="BX14" s="19">
        <f>(BT14-BT13)*INDEX([4]非r将兵属性验证!AR$7:AR$166,$BP14,1)+BX13</f>
        <v>8996220051.6513367</v>
      </c>
      <c r="BY14" s="19">
        <f t="shared" si="25"/>
        <v>17992440103.302673</v>
      </c>
      <c r="CC14" s="15">
        <v>90</v>
      </c>
      <c r="CD14" s="22">
        <f>IFERROR(INDEX('[1]功能-士兵训练'!$AN$6:$AN$165,$CC14,1),0)</f>
        <v>706240284.46662319</v>
      </c>
      <c r="CE14" s="22">
        <f>(CD14-CD13)*INDEX('[1]功能-付费相关'!$AQ$6:$AQ$165,$CC14,1)+CE13</f>
        <v>733902.8001977785</v>
      </c>
      <c r="CF14" s="15">
        <f>INDEX('[1]功能-士兵训练'!$BT$6:$BT$165,$CC14,1)</f>
        <v>96448697.629160464</v>
      </c>
      <c r="CG14" s="22">
        <f>(CF14-CF13)*INDEX('[1]功能-付费相关'!$AH$6:$AH$165,$CC14,1)+CG13</f>
        <v>551941.00718627567</v>
      </c>
      <c r="CH14" s="12">
        <f t="shared" si="26"/>
        <v>1285843.8073840542</v>
      </c>
      <c r="CI14" s="12">
        <v>1</v>
      </c>
    </row>
    <row r="15" spans="1:87" x14ac:dyDescent="0.15">
      <c r="A15" s="8">
        <v>10</v>
      </c>
      <c r="B15" s="14">
        <v>2</v>
      </c>
      <c r="F15" s="14"/>
      <c r="G15" s="14"/>
      <c r="H15" s="14"/>
      <c r="I15" s="14"/>
      <c r="J15" s="14"/>
      <c r="N15" s="12">
        <v>11</v>
      </c>
      <c r="O15" s="12"/>
      <c r="P15" s="32">
        <f t="shared" si="27"/>
        <v>5.2857142857142859E-2</v>
      </c>
      <c r="Q15" s="41"/>
      <c r="R15" s="54">
        <f>SUM(P$5:P15)</f>
        <v>0.52857142857142869</v>
      </c>
      <c r="S15" s="20">
        <f>SUM(Q$5:Q15)</f>
        <v>25</v>
      </c>
      <c r="T15" s="20">
        <f>IFERROR($R15*'[1]功能-士兵训练'!K15,0)</f>
        <v>0.52857142857142869</v>
      </c>
      <c r="U15" s="20">
        <f>IFERROR($R15*'[1]功能-士兵训练'!L15,0)</f>
        <v>0.52857142857142869</v>
      </c>
      <c r="V15" s="20">
        <f>IFERROR($R15*'[1]功能-士兵训练'!M15,0)</f>
        <v>0.52857142857142869</v>
      </c>
      <c r="W15" s="20">
        <f>IFERROR($R15*'[1]功能-士兵训练'!N15,0)</f>
        <v>0.52857142857142869</v>
      </c>
      <c r="X15" s="20">
        <f>IFERROR($R15*'[1]功能-士兵训练'!O15,0)</f>
        <v>0.52857142857142869</v>
      </c>
      <c r="Y15" s="20">
        <f>$S15/'[1]功能-士兵训练'!$C$6*MIN('[1]功能-士兵训练'!$C$6,'[1]功能-士兵训练'!K56/4)</f>
        <v>25</v>
      </c>
      <c r="Z15" s="20">
        <f>$S15/'[1]功能-士兵训练'!$C$6*MIN('[1]功能-士兵训练'!$C$6,'[1]功能-士兵训练'!L56/4)</f>
        <v>25</v>
      </c>
      <c r="AA15" s="20">
        <f>$S15/'[1]功能-士兵训练'!$C$6*MIN('[1]功能-士兵训练'!$C$6,'[1]功能-士兵训练'!M56/4)</f>
        <v>25</v>
      </c>
      <c r="AB15" s="20">
        <f>$S15/'[1]功能-士兵训练'!$C$6*MIN('[1]功能-士兵训练'!$C$6,'[1]功能-士兵训练'!N56/4)</f>
        <v>25</v>
      </c>
      <c r="AC15" s="20">
        <f>$S15/'[1]功能-士兵训练'!$C$6*MIN('[1]功能-士兵训练'!$C$6,'[1]功能-士兵训练'!O56/4)</f>
        <v>25</v>
      </c>
      <c r="AG15" s="15">
        <v>10</v>
      </c>
      <c r="AH15" s="12">
        <f>求节点(O$124:O$159,T$5:T$40,$AG15)*士兵阶位属性!T14+求节点(O$124:O$159,Y$5:Y$40,$AG15)</f>
        <v>46.919699968565261</v>
      </c>
      <c r="AI15" s="12">
        <f>求节点(P$124:P$159,U$5:U$40,$AG15)*士兵阶位属性!U14+求节点(P$124:P$159,Z$5:Z$40,$AG15)</f>
        <v>48.679151743517593</v>
      </c>
      <c r="AJ15" s="12">
        <f>求节点(Q$124:Q$159,V$5:V$40,$AG15)*士兵阶位属性!V14+求节点(Q$124:Q$159,AA$5:AA$40,$AG15)</f>
        <v>50.342403255108692</v>
      </c>
      <c r="AK15" s="12">
        <f>求节点(R$124:R$159,W$5:W$40,$AG15)*士兵阶位属性!W14+求节点(R$124:R$159,AB$5:AB$40,$AG15)</f>
        <v>52.318242447716955</v>
      </c>
      <c r="AL15" s="12">
        <f>求节点(S$124:S$159,X$5:X$40,$AG15)*士兵阶位属性!X14+求节点(S$124:S$159,AC$5:AC$40,$AG15)</f>
        <v>54.547878762064514</v>
      </c>
      <c r="AM15" s="12">
        <f t="shared" si="16"/>
        <v>46.919699968565261</v>
      </c>
      <c r="AN15" s="12">
        <f t="shared" si="17"/>
        <v>48.679151743517593</v>
      </c>
      <c r="AO15" s="12">
        <f t="shared" si="18"/>
        <v>50.342403255108692</v>
      </c>
      <c r="AP15" s="12">
        <f t="shared" si="19"/>
        <v>52.318242447716955</v>
      </c>
      <c r="AQ15" s="12">
        <f t="shared" si="20"/>
        <v>54.547878762064514</v>
      </c>
      <c r="AS15" s="12">
        <v>10</v>
      </c>
      <c r="AT15" s="12">
        <f t="shared" si="1"/>
        <v>37919.609922556381</v>
      </c>
      <c r="AU15" s="12">
        <f t="shared" si="2"/>
        <v>41621.199154469912</v>
      </c>
      <c r="AV15" s="12">
        <f t="shared" si="3"/>
        <v>46971.818213494102</v>
      </c>
      <c r="AW15" s="12">
        <f t="shared" si="4"/>
        <v>53248.696594688903</v>
      </c>
      <c r="AX15" s="12">
        <f t="shared" si="5"/>
        <v>60284.434388078611</v>
      </c>
      <c r="AZ15" s="12">
        <v>10</v>
      </c>
      <c r="BA15" s="12">
        <f t="shared" si="6"/>
        <v>0</v>
      </c>
      <c r="BB15" s="12">
        <f t="shared" si="7"/>
        <v>0</v>
      </c>
      <c r="BC15" s="12">
        <f t="shared" si="8"/>
        <v>0</v>
      </c>
      <c r="BD15" s="12">
        <f t="shared" si="9"/>
        <v>0</v>
      </c>
      <c r="BE15" s="12">
        <f t="shared" si="10"/>
        <v>0</v>
      </c>
      <c r="BG15" s="12">
        <v>10</v>
      </c>
      <c r="BH15" s="12">
        <f t="shared" si="11"/>
        <v>0</v>
      </c>
      <c r="BI15" s="12">
        <f t="shared" si="12"/>
        <v>0</v>
      </c>
      <c r="BJ15" s="12">
        <f t="shared" si="13"/>
        <v>0</v>
      </c>
      <c r="BK15" s="12">
        <f t="shared" si="14"/>
        <v>0</v>
      </c>
      <c r="BL15" s="12">
        <f t="shared" si="15"/>
        <v>0</v>
      </c>
      <c r="BO15" s="9">
        <v>12</v>
      </c>
      <c r="BP15" s="15">
        <v>100</v>
      </c>
      <c r="BQ15" s="19">
        <f t="shared" si="21"/>
        <v>0</v>
      </c>
      <c r="BR15" s="19">
        <f t="shared" si="22"/>
        <v>0</v>
      </c>
      <c r="BS15" s="19">
        <f t="shared" si="23"/>
        <v>535.78787370201167</v>
      </c>
      <c r="BT15" s="19">
        <f t="shared" si="24"/>
        <v>535.78787370201167</v>
      </c>
      <c r="BU15" s="19">
        <f>(BQ15-BQ14)*INDEX([4]非r将兵属性验证!$AX$7:$AX$166,$BP15,1)+BU14</f>
        <v>0</v>
      </c>
      <c r="BV15" s="19">
        <f>(BR15-BR14)*INDEX([4]非r将兵属性验证!AV$7:AV$166,BP15,1)*2+BV14</f>
        <v>0</v>
      </c>
      <c r="BW15" s="19">
        <f>(BS15-BS14)*INDEX([4]非r将兵属性验证!AQ$7:AQ$166,$BP15,1)+BW14</f>
        <v>26597030002.820911</v>
      </c>
      <c r="BX15" s="19">
        <f>(BT15-BT14)*INDEX([4]非r将兵属性验证!AR$7:AR$166,$BP15,1)+BX14</f>
        <v>26597030002.820911</v>
      </c>
      <c r="BY15" s="19">
        <f t="shared" si="25"/>
        <v>53194060005.641823</v>
      </c>
      <c r="CC15" s="15">
        <v>100</v>
      </c>
      <c r="CD15" s="22">
        <f>IFERROR(INDEX('[1]功能-士兵训练'!$AN$6:$AN$165,$CC15,1),0)</f>
        <v>4826637195.8301697</v>
      </c>
      <c r="CE15" s="22">
        <f>(CD15-CD14)*INDEX('[1]功能-付费相关'!$AQ$6:$AQ$165,$CC15,1)+CE14</f>
        <v>4412828.6139152301</v>
      </c>
      <c r="CF15" s="15">
        <f>INDEX('[1]功能-士兵训练'!$BT$6:$BT$165,$CC15,1)</f>
        <v>283772111.89519322</v>
      </c>
      <c r="CG15" s="22">
        <f>(CF15-CF14)*INDEX('[1]功能-付费相关'!$AH$6:$AH$165,$CC15,1)+CG14</f>
        <v>1592626.6419975688</v>
      </c>
      <c r="CH15" s="12">
        <f t="shared" si="26"/>
        <v>6005455.2559127994</v>
      </c>
      <c r="CI15" s="12">
        <v>1</v>
      </c>
    </row>
    <row r="16" spans="1:87" x14ac:dyDescent="0.15">
      <c r="A16" s="8">
        <v>11</v>
      </c>
      <c r="B16" s="14">
        <v>3</v>
      </c>
      <c r="F16" s="14" t="s">
        <v>406</v>
      </c>
      <c r="G16" s="14" t="s">
        <v>407</v>
      </c>
      <c r="H16" s="14"/>
      <c r="I16" s="14" t="s">
        <v>408</v>
      </c>
      <c r="J16" s="14" t="s">
        <v>409</v>
      </c>
      <c r="K16" s="8">
        <v>2</v>
      </c>
      <c r="N16" s="12">
        <v>12</v>
      </c>
      <c r="O16" s="12"/>
      <c r="P16" s="32">
        <f t="shared" si="27"/>
        <v>5.2857142857142859E-2</v>
      </c>
      <c r="Q16" s="41"/>
      <c r="R16" s="54">
        <f>SUM(P$5:P16)</f>
        <v>0.58142857142857152</v>
      </c>
      <c r="S16" s="20">
        <f>SUM(Q$5:Q16)</f>
        <v>25</v>
      </c>
      <c r="T16" s="20">
        <f>IFERROR($R16*'[1]功能-士兵训练'!K16,0)</f>
        <v>0.58142857142857152</v>
      </c>
      <c r="U16" s="20">
        <f>IFERROR($R16*'[1]功能-士兵训练'!L16,0)</f>
        <v>0.58142857142857152</v>
      </c>
      <c r="V16" s="20">
        <f>IFERROR($R16*'[1]功能-士兵训练'!M16,0)</f>
        <v>0.58142857142857152</v>
      </c>
      <c r="W16" s="20">
        <f>IFERROR($R16*'[1]功能-士兵训练'!N16,0)</f>
        <v>0.58142857142857152</v>
      </c>
      <c r="X16" s="20">
        <f>IFERROR($R16*'[1]功能-士兵训练'!O16,0)</f>
        <v>0.58142857142857152</v>
      </c>
      <c r="Y16" s="20">
        <f>$S16/'[1]功能-士兵训练'!$C$6*MIN('[1]功能-士兵训练'!$C$6,'[1]功能-士兵训练'!K57/4)</f>
        <v>25</v>
      </c>
      <c r="Z16" s="20">
        <f>$S16/'[1]功能-士兵训练'!$C$6*MIN('[1]功能-士兵训练'!$C$6,'[1]功能-士兵训练'!L57/4)</f>
        <v>25</v>
      </c>
      <c r="AA16" s="20">
        <f>$S16/'[1]功能-士兵训练'!$C$6*MIN('[1]功能-士兵训练'!$C$6,'[1]功能-士兵训练'!M57/4)</f>
        <v>25</v>
      </c>
      <c r="AB16" s="20">
        <f>$S16/'[1]功能-士兵训练'!$C$6*MIN('[1]功能-士兵训练'!$C$6,'[1]功能-士兵训练'!N57/4)</f>
        <v>25</v>
      </c>
      <c r="AC16" s="20">
        <f>$S16/'[1]功能-士兵训练'!$C$6*MIN('[1]功能-士兵训练'!$C$6,'[1]功能-士兵训练'!O57/4)</f>
        <v>25</v>
      </c>
      <c r="AG16" s="15">
        <v>11</v>
      </c>
      <c r="AH16" s="12">
        <f>求节点(O$124:O$159,T$5:T$40,$AG16)*士兵阶位属性!T15+求节点(O$124:O$159,Y$5:Y$40,$AG16)</f>
        <v>50.268209428557242</v>
      </c>
      <c r="AI16" s="12">
        <f>求节点(P$124:P$159,U$5:U$40,$AG16)*士兵阶位属性!U15+求节点(P$124:P$159,Z$5:Z$40,$AG16)</f>
        <v>51.871045360872913</v>
      </c>
      <c r="AJ16" s="12">
        <f>求节点(Q$124:Q$159,V$5:V$40,$AG16)*士兵阶位属性!V15+求节点(Q$124:Q$159,AA$5:AA$40,$AG16)</f>
        <v>53.774830556579793</v>
      </c>
      <c r="AK16" s="12">
        <f>求节点(R$124:R$159,W$5:W$40,$AG16)*士兵阶位属性!W15+求节点(R$124:R$159,AB$5:AB$40,$AG16)</f>
        <v>56.033295824650608</v>
      </c>
      <c r="AL16" s="12">
        <f>求节点(S$124:S$159,X$5:X$40,$AG16)*士兵阶位属性!X15+求节点(S$124:S$159,AC$5:AC$40,$AG16)</f>
        <v>58.582373033992511</v>
      </c>
      <c r="AM16" s="12">
        <f t="shared" si="16"/>
        <v>50.268209428557242</v>
      </c>
      <c r="AN16" s="12">
        <f t="shared" si="17"/>
        <v>51.871045360872913</v>
      </c>
      <c r="AO16" s="12">
        <f t="shared" si="18"/>
        <v>53.774830556579793</v>
      </c>
      <c r="AP16" s="12">
        <f t="shared" si="19"/>
        <v>56.033295824650608</v>
      </c>
      <c r="AQ16" s="12">
        <f t="shared" si="20"/>
        <v>58.582373033992511</v>
      </c>
      <c r="AS16" s="12">
        <v>11</v>
      </c>
      <c r="AT16" s="12">
        <f t="shared" si="1"/>
        <v>46600.876184707849</v>
      </c>
      <c r="AU16" s="12">
        <f t="shared" si="2"/>
        <v>51716.402348347925</v>
      </c>
      <c r="AV16" s="12">
        <f t="shared" si="3"/>
        <v>57741.401390245213</v>
      </c>
      <c r="AW16" s="12">
        <f t="shared" si="4"/>
        <v>64790.077441050787</v>
      </c>
      <c r="AX16" s="12">
        <f t="shared" si="5"/>
        <v>72687.419202786477</v>
      </c>
      <c r="AZ16" s="12">
        <v>11</v>
      </c>
      <c r="BA16" s="12">
        <f t="shared" si="6"/>
        <v>0</v>
      </c>
      <c r="BB16" s="12">
        <f t="shared" si="7"/>
        <v>0</v>
      </c>
      <c r="BC16" s="12">
        <f t="shared" si="8"/>
        <v>0</v>
      </c>
      <c r="BD16" s="12">
        <f t="shared" si="9"/>
        <v>0</v>
      </c>
      <c r="BE16" s="12">
        <f t="shared" si="10"/>
        <v>0</v>
      </c>
      <c r="BG16" s="12">
        <v>11</v>
      </c>
      <c r="BH16" s="12">
        <f t="shared" si="11"/>
        <v>0</v>
      </c>
      <c r="BI16" s="12">
        <f t="shared" si="12"/>
        <v>0</v>
      </c>
      <c r="BJ16" s="12">
        <f t="shared" si="13"/>
        <v>0</v>
      </c>
      <c r="BK16" s="12">
        <f t="shared" si="14"/>
        <v>0</v>
      </c>
      <c r="BL16" s="12">
        <f t="shared" si="15"/>
        <v>0</v>
      </c>
      <c r="BO16" s="9">
        <v>13</v>
      </c>
      <c r="BP16" s="15">
        <v>110</v>
      </c>
      <c r="BQ16" s="19">
        <f t="shared" si="21"/>
        <v>0</v>
      </c>
      <c r="BR16" s="19">
        <f t="shared" si="22"/>
        <v>0</v>
      </c>
      <c r="BS16" s="19">
        <f t="shared" si="23"/>
        <v>638.50174501077652</v>
      </c>
      <c r="BT16" s="19">
        <f t="shared" si="24"/>
        <v>638.50174501077652</v>
      </c>
      <c r="BU16" s="19">
        <f>(BQ16-BQ15)*INDEX([4]非r将兵属性验证!$AX$7:$AX$166,$BP16,1)+BU15</f>
        <v>0</v>
      </c>
      <c r="BV16" s="19">
        <f>(BR16-BR15)*INDEX([4]非r将兵属性验证!AV$7:AV$166,BP16,1)*2+BV15</f>
        <v>0</v>
      </c>
      <c r="BW16" s="19">
        <f>(BS16-BS15)*INDEX([4]非r将兵属性验证!AQ$7:AQ$166,$BP16,1)+BW15</f>
        <v>71122568715.18924</v>
      </c>
      <c r="BX16" s="19">
        <f>(BT16-BT15)*INDEX([4]非r将兵属性验证!AR$7:AR$166,$BP16,1)+BX15</f>
        <v>71122568715.18924</v>
      </c>
      <c r="BY16" s="19">
        <f t="shared" ref="BY16:BY21" si="28">SUM(BU16:BX16)</f>
        <v>142245137430.37848</v>
      </c>
      <c r="CC16" s="15">
        <v>110</v>
      </c>
      <c r="CD16" s="22">
        <f>IFERROR(INDEX('[1]功能-士兵训练'!$AN$6:$AN$165,$CC16,1),0)</f>
        <v>13116251448.553577</v>
      </c>
      <c r="CE16" s="22">
        <f>(CD16-CD15)*INDEX('[1]功能-付费相关'!$AQ$6:$AQ$165,$CC16,1)+CE15</f>
        <v>11320840.491184738</v>
      </c>
      <c r="CF16" s="15">
        <f>INDEX('[1]功能-士兵训练'!$BT$6:$BT$165,$CC16,1)</f>
        <v>564588531.50918365</v>
      </c>
      <c r="CG16" s="22">
        <f>(CF16-CF15)*INDEX('[1]功能-付费相关'!$AH$6:$AH$165,$CC16,1)+CG15</f>
        <v>3152717.8620752934</v>
      </c>
      <c r="CH16" s="12">
        <f t="shared" ref="CH16:CH21" si="29">(CE16+CG16)*CI16</f>
        <v>14473558.353260031</v>
      </c>
      <c r="CI16" s="12">
        <v>1</v>
      </c>
    </row>
    <row r="17" spans="1:87" x14ac:dyDescent="0.15">
      <c r="A17" s="8">
        <v>12</v>
      </c>
      <c r="B17" s="14">
        <v>3</v>
      </c>
      <c r="F17" s="14"/>
      <c r="G17" s="14"/>
      <c r="H17" s="14"/>
      <c r="I17" s="14"/>
      <c r="J17" s="14"/>
      <c r="N17" s="12">
        <v>13</v>
      </c>
      <c r="O17" s="12"/>
      <c r="P17" s="32">
        <f t="shared" si="27"/>
        <v>5.2857142857142859E-2</v>
      </c>
      <c r="Q17" s="41"/>
      <c r="R17" s="54">
        <f>SUM(P$5:P17)</f>
        <v>0.63428571428571434</v>
      </c>
      <c r="S17" s="20">
        <f>SUM(Q$5:Q17)</f>
        <v>25</v>
      </c>
      <c r="T17" s="20">
        <f>IFERROR($R17*'[1]功能-士兵训练'!K17,0)</f>
        <v>0.63428571428571434</v>
      </c>
      <c r="U17" s="20">
        <f>IFERROR($R17*'[1]功能-士兵训练'!L17,0)</f>
        <v>0.63428571428571434</v>
      </c>
      <c r="V17" s="20">
        <f>IFERROR($R17*'[1]功能-士兵训练'!M17,0)</f>
        <v>0.63428571428571434</v>
      </c>
      <c r="W17" s="20">
        <f>IFERROR($R17*'[1]功能-士兵训练'!N17,0)</f>
        <v>0.63428571428571434</v>
      </c>
      <c r="X17" s="20">
        <f>IFERROR($R17*'[1]功能-士兵训练'!O17,0)</f>
        <v>0.63428571428571434</v>
      </c>
      <c r="Y17" s="20">
        <f>$S17/'[1]功能-士兵训练'!$C$6*MIN('[1]功能-士兵训练'!$C$6,'[1]功能-士兵训练'!K58/4)</f>
        <v>25</v>
      </c>
      <c r="Z17" s="20">
        <f>$S17/'[1]功能-士兵训练'!$C$6*MIN('[1]功能-士兵训练'!$C$6,'[1]功能-士兵训练'!L58/4)</f>
        <v>25</v>
      </c>
      <c r="AA17" s="20">
        <f>$S17/'[1]功能-士兵训练'!$C$6*MIN('[1]功能-士兵训练'!$C$6,'[1]功能-士兵训练'!M58/4)</f>
        <v>25</v>
      </c>
      <c r="AB17" s="20">
        <f>$S17/'[1]功能-士兵训练'!$C$6*MIN('[1]功能-士兵训练'!$C$6,'[1]功能-士兵训练'!N58/4)</f>
        <v>25</v>
      </c>
      <c r="AC17" s="20">
        <f>$S17/'[1]功能-士兵训练'!$C$6*MIN('[1]功能-士兵训练'!$C$6,'[1]功能-士兵训练'!O58/4)</f>
        <v>25</v>
      </c>
      <c r="AG17" s="15">
        <v>12</v>
      </c>
      <c r="AH17" s="12">
        <f>求节点(O$124:O$159,T$5:T$40,$AG17)*士兵阶位属性!T16+求节点(O$124:O$159,Y$5:Y$40,$AG17)</f>
        <v>53.334098533135446</v>
      </c>
      <c r="AI17" s="12">
        <f>求节点(P$124:P$159,U$5:U$40,$AG17)*士兵阶位属性!U16+求节点(P$124:P$159,Z$5:Z$40,$AG17)</f>
        <v>55.120873330439231</v>
      </c>
      <c r="AJ17" s="12">
        <f>求节点(Q$124:Q$159,V$5:V$40,$AG17)*士兵阶位属性!V16+求节点(Q$124:Q$159,AA$5:AA$40,$AG17)</f>
        <v>57.272116273952406</v>
      </c>
      <c r="AK17" s="12">
        <f>求节点(R$124:R$159,W$5:W$40,$AG17)*士兵阶位属性!W16+求节点(R$124:R$159,AB$5:AB$40,$AG17)</f>
        <v>59.821894481651086</v>
      </c>
      <c r="AL17" s="12">
        <f>求节点(S$124:S$159,X$5:X$40,$AG17)*士兵阶位属性!X16+求节点(S$124:S$159,AC$5:AC$40,$AG17)</f>
        <v>62.437399668426579</v>
      </c>
      <c r="AM17" s="12">
        <f t="shared" si="16"/>
        <v>53.334098533135446</v>
      </c>
      <c r="AN17" s="12">
        <f t="shared" si="17"/>
        <v>55.120873330439231</v>
      </c>
      <c r="AO17" s="12">
        <f t="shared" si="18"/>
        <v>57.272116273952406</v>
      </c>
      <c r="AP17" s="12">
        <f t="shared" si="19"/>
        <v>59.821894481651086</v>
      </c>
      <c r="AQ17" s="12">
        <f t="shared" si="20"/>
        <v>62.437399668426579</v>
      </c>
      <c r="AS17" s="12">
        <v>12</v>
      </c>
      <c r="AT17" s="12">
        <f t="shared" si="1"/>
        <v>56202.053574243109</v>
      </c>
      <c r="AU17" s="12">
        <f t="shared" si="2"/>
        <v>61811.605542225931</v>
      </c>
      <c r="AV17" s="12">
        <f t="shared" si="3"/>
        <v>68510.984566996311</v>
      </c>
      <c r="AW17" s="12">
        <f t="shared" si="4"/>
        <v>76331.458287412679</v>
      </c>
      <c r="AX17" s="12">
        <f t="shared" si="5"/>
        <v>84217.329460925743</v>
      </c>
      <c r="AZ17" s="12">
        <v>12</v>
      </c>
      <c r="BA17" s="12">
        <f t="shared" si="6"/>
        <v>0</v>
      </c>
      <c r="BB17" s="12">
        <f t="shared" si="7"/>
        <v>0</v>
      </c>
      <c r="BC17" s="12">
        <f t="shared" si="8"/>
        <v>0</v>
      </c>
      <c r="BD17" s="12">
        <f t="shared" si="9"/>
        <v>0</v>
      </c>
      <c r="BE17" s="12">
        <f t="shared" si="10"/>
        <v>0</v>
      </c>
      <c r="BG17" s="12">
        <v>12</v>
      </c>
      <c r="BH17" s="12">
        <f t="shared" si="11"/>
        <v>0</v>
      </c>
      <c r="BI17" s="12">
        <f t="shared" si="12"/>
        <v>0</v>
      </c>
      <c r="BJ17" s="12">
        <f t="shared" si="13"/>
        <v>0</v>
      </c>
      <c r="BK17" s="12">
        <f t="shared" si="14"/>
        <v>0</v>
      </c>
      <c r="BL17" s="12">
        <f t="shared" si="15"/>
        <v>0</v>
      </c>
      <c r="BO17" s="9">
        <v>14</v>
      </c>
      <c r="BP17" s="15">
        <v>120</v>
      </c>
      <c r="BQ17" s="19">
        <f t="shared" si="21"/>
        <v>0</v>
      </c>
      <c r="BR17" s="19">
        <f t="shared" si="22"/>
        <v>0</v>
      </c>
      <c r="BS17" s="19">
        <f t="shared" si="23"/>
        <v>748.44103097047616</v>
      </c>
      <c r="BT17" s="19">
        <f t="shared" si="24"/>
        <v>748.44103097047616</v>
      </c>
      <c r="BU17" s="19">
        <f>(BQ17-BQ16)*INDEX([4]非r将兵属性验证!$AX$7:$AX$166,$BP17,1)+BU16</f>
        <v>0</v>
      </c>
      <c r="BV17" s="19">
        <f>(BR17-BR16)*INDEX([4]非r将兵属性验证!AV$7:AV$166,BP17,1)*2+BV16</f>
        <v>0</v>
      </c>
      <c r="BW17" s="19">
        <f>(BS17-BS16)*INDEX([4]非r将兵属性验证!AQ$7:AQ$166,$BP17,1)+BW16</f>
        <v>149862157320.54825</v>
      </c>
      <c r="BX17" s="19">
        <f>(BT17-BT16)*INDEX([4]非r将兵属性验证!AR$7:AR$166,$BP17,1)+BX16</f>
        <v>149862157320.54825</v>
      </c>
      <c r="BY17" s="19">
        <f t="shared" si="28"/>
        <v>299724314641.0965</v>
      </c>
      <c r="CC17" s="15">
        <v>120</v>
      </c>
      <c r="CD17" s="22">
        <f>IFERROR(INDEX('[1]功能-士兵训练'!$AN$6:$AN$165,$CC17,1),0)</f>
        <v>38792798378.347542</v>
      </c>
      <c r="CE17" s="22">
        <f>(CD17-CD16)*INDEX('[1]功能-付费相关'!$AQ$6:$AQ$165,$CC17,1)+CE16</f>
        <v>31380642.780086271</v>
      </c>
      <c r="CF17" s="15">
        <f>INDEX('[1]功能-士兵训练'!$BT$6:$BT$165,$CC17,1)</f>
        <v>931933792.15352774</v>
      </c>
      <c r="CG17" s="22">
        <f>(CF17-CF16)*INDEX('[1]功能-付费相关'!$AH$6:$AH$165,$CC17,1)+CG16</f>
        <v>5193524.8656549826</v>
      </c>
      <c r="CH17" s="12">
        <f t="shared" si="29"/>
        <v>36574167.645741254</v>
      </c>
      <c r="CI17" s="12">
        <v>1</v>
      </c>
    </row>
    <row r="18" spans="1:87" x14ac:dyDescent="0.15">
      <c r="A18" s="8">
        <v>13</v>
      </c>
      <c r="B18" s="14">
        <v>4</v>
      </c>
      <c r="F18" s="14"/>
      <c r="G18" s="14" t="s">
        <v>404</v>
      </c>
      <c r="H18" s="14"/>
      <c r="I18" s="14" t="s">
        <v>405</v>
      </c>
      <c r="J18" s="14"/>
      <c r="K18" s="8">
        <v>1.5</v>
      </c>
      <c r="N18" s="12">
        <v>14</v>
      </c>
      <c r="O18" s="12"/>
      <c r="P18" s="32">
        <f t="shared" si="27"/>
        <v>5.2857142857142859E-2</v>
      </c>
      <c r="Q18" s="41"/>
      <c r="R18" s="54">
        <f>SUM(P$5:P18)</f>
        <v>0.68714285714285717</v>
      </c>
      <c r="S18" s="20">
        <f>SUM(Q$5:Q18)</f>
        <v>25</v>
      </c>
      <c r="T18" s="20">
        <f>IFERROR($R18*'[1]功能-士兵训练'!K18,0)</f>
        <v>0.68714285714285717</v>
      </c>
      <c r="U18" s="20">
        <f>IFERROR($R18*'[1]功能-士兵训练'!L18,0)</f>
        <v>0.68714285714285717</v>
      </c>
      <c r="V18" s="20">
        <f>IFERROR($R18*'[1]功能-士兵训练'!M18,0)</f>
        <v>0.68714285714285717</v>
      </c>
      <c r="W18" s="20">
        <f>IFERROR($R18*'[1]功能-士兵训练'!N18,0)</f>
        <v>0.68714285714285717</v>
      </c>
      <c r="X18" s="20">
        <f>IFERROR($R18*'[1]功能-士兵训练'!O18,0)</f>
        <v>0.68714285714285717</v>
      </c>
      <c r="Y18" s="20">
        <f>$S18/'[1]功能-士兵训练'!$C$6*MIN('[1]功能-士兵训练'!$C$6,'[1]功能-士兵训练'!K59/4)</f>
        <v>25</v>
      </c>
      <c r="Z18" s="20">
        <f>$S18/'[1]功能-士兵训练'!$C$6*MIN('[1]功能-士兵训练'!$C$6,'[1]功能-士兵训练'!L59/4)</f>
        <v>25</v>
      </c>
      <c r="AA18" s="20">
        <f>$S18/'[1]功能-士兵训练'!$C$6*MIN('[1]功能-士兵训练'!$C$6,'[1]功能-士兵训练'!M59/4)</f>
        <v>25</v>
      </c>
      <c r="AB18" s="20">
        <f>$S18/'[1]功能-士兵训练'!$C$6*MIN('[1]功能-士兵训练'!$C$6,'[1]功能-士兵训练'!N59/4)</f>
        <v>25</v>
      </c>
      <c r="AC18" s="20">
        <f>$S18/'[1]功能-士兵训练'!$C$6*MIN('[1]功能-士兵训练'!$C$6,'[1]功能-士兵训练'!O59/4)</f>
        <v>25</v>
      </c>
      <c r="AG18" s="15">
        <v>13</v>
      </c>
      <c r="AH18" s="12">
        <f>求节点(O$124:O$159,T$5:T$40,$AG18)*士兵阶位属性!T17+求节点(O$124:O$159,Y$5:Y$40,$AG18)</f>
        <v>56.452778833962682</v>
      </c>
      <c r="AI18" s="12">
        <f>求节点(P$124:P$159,U$5:U$40,$AG18)*士兵阶位属性!U17+求节点(P$124:P$159,Z$5:Z$40,$AG18)</f>
        <v>58.428635652216528</v>
      </c>
      <c r="AJ18" s="12">
        <f>求节点(Q$124:Q$159,V$5:V$40,$AG18)*士兵阶位属性!V17+求节点(Q$124:Q$159,AA$5:AA$40,$AG18)</f>
        <v>60.834260407226523</v>
      </c>
      <c r="AK18" s="12">
        <f>求节点(R$124:R$159,W$5:W$40,$AG18)*士兵阶位属性!W17+求节点(R$124:R$159,AB$5:AB$40,$AG18)</f>
        <v>63.270541583058936</v>
      </c>
      <c r="AL18" s="12">
        <f>求节点(S$124:S$159,X$5:X$40,$AG18)*士兵阶位属性!X17+求节点(S$124:S$159,AC$5:AC$40,$AG18)</f>
        <v>65.987970562396839</v>
      </c>
      <c r="AM18" s="12">
        <f t="shared" si="16"/>
        <v>56.452778833962682</v>
      </c>
      <c r="AN18" s="12">
        <f t="shared" si="17"/>
        <v>58.428635652216528</v>
      </c>
      <c r="AO18" s="12">
        <f t="shared" si="18"/>
        <v>60.834260407226523</v>
      </c>
      <c r="AP18" s="12">
        <f t="shared" si="19"/>
        <v>63.270541583058936</v>
      </c>
      <c r="AQ18" s="12">
        <f t="shared" si="20"/>
        <v>65.987970562396839</v>
      </c>
      <c r="AS18" s="12">
        <v>13</v>
      </c>
      <c r="AT18" s="12">
        <f t="shared" si="1"/>
        <v>65803.230963778362</v>
      </c>
      <c r="AU18" s="12">
        <f t="shared" si="2"/>
        <v>71906.808736103936</v>
      </c>
      <c r="AV18" s="12">
        <f t="shared" si="3"/>
        <v>79280.567743747422</v>
      </c>
      <c r="AW18" s="12">
        <f t="shared" si="4"/>
        <v>86505.995947024407</v>
      </c>
      <c r="AX18" s="12">
        <f t="shared" si="5"/>
        <v>94493.031170007278</v>
      </c>
      <c r="AZ18" s="12">
        <v>13</v>
      </c>
      <c r="BA18" s="12">
        <f t="shared" si="6"/>
        <v>0</v>
      </c>
      <c r="BB18" s="12">
        <f t="shared" si="7"/>
        <v>0</v>
      </c>
      <c r="BC18" s="12">
        <f t="shared" si="8"/>
        <v>0</v>
      </c>
      <c r="BD18" s="12">
        <f t="shared" si="9"/>
        <v>0</v>
      </c>
      <c r="BE18" s="12">
        <f t="shared" si="10"/>
        <v>0</v>
      </c>
      <c r="BG18" s="12">
        <v>13</v>
      </c>
      <c r="BH18" s="12">
        <f t="shared" si="11"/>
        <v>0</v>
      </c>
      <c r="BI18" s="12">
        <f t="shared" si="12"/>
        <v>0</v>
      </c>
      <c r="BJ18" s="12">
        <f t="shared" si="13"/>
        <v>0</v>
      </c>
      <c r="BK18" s="12">
        <f t="shared" si="14"/>
        <v>0</v>
      </c>
      <c r="BL18" s="12">
        <f t="shared" si="15"/>
        <v>0</v>
      </c>
      <c r="BO18" s="9">
        <v>15</v>
      </c>
      <c r="BP18" s="15">
        <v>130</v>
      </c>
      <c r="BQ18" s="19">
        <f t="shared" si="21"/>
        <v>0</v>
      </c>
      <c r="BR18" s="19">
        <f t="shared" si="22"/>
        <v>0</v>
      </c>
      <c r="BS18" s="19">
        <f t="shared" si="23"/>
        <v>867.39444485547369</v>
      </c>
      <c r="BT18" s="19">
        <f t="shared" si="24"/>
        <v>867.39444485547369</v>
      </c>
      <c r="BU18" s="19">
        <f>(BQ18-BQ17)*INDEX([4]非r将兵属性验证!$AX$7:$AX$166,$BP18,1)+BU17</f>
        <v>0</v>
      </c>
      <c r="BV18" s="19">
        <f>(BR18-BR17)*INDEX([4]非r将兵属性验证!AV$7:AV$166,BP18,1)*2+BV17</f>
        <v>0</v>
      </c>
      <c r="BW18" s="19">
        <f>(BS18-BS17)*INDEX([4]非r将兵属性验证!AQ$7:AQ$166,$BP18,1)+BW17</f>
        <v>271060808701.80124</v>
      </c>
      <c r="BX18" s="19">
        <f>(BT18-BT17)*INDEX([4]非r将兵属性验证!AR$7:AR$166,$BP18,1)+BX17</f>
        <v>271060808701.80124</v>
      </c>
      <c r="BY18" s="19">
        <f t="shared" si="28"/>
        <v>542121617403.60248</v>
      </c>
      <c r="CC18" s="15">
        <v>130</v>
      </c>
      <c r="CD18" s="22">
        <f>IFERROR(INDEX('[1]功能-士兵训练'!$AN$6:$AN$165,$CC18,1),0)</f>
        <v>106053875579.78133</v>
      </c>
      <c r="CE18" s="22">
        <f>(CD18-CD17)*INDEX('[1]功能-付费相关'!$AQ$6:$AQ$165,$CC18,1)+CE17</f>
        <v>80837317.192905232</v>
      </c>
      <c r="CF18" s="15">
        <f>INDEX('[1]功能-士兵训练'!$BT$6:$BT$165,$CC18,1)</f>
        <v>1335796816.895772</v>
      </c>
      <c r="CG18" s="22">
        <f>(CF18-CF17)*INDEX('[1]功能-付费相关'!$AH$6:$AH$165,$CC18,1)+CG17</f>
        <v>7437208.3364452291</v>
      </c>
      <c r="CH18" s="12">
        <f t="shared" si="29"/>
        <v>88274525.52935046</v>
      </c>
      <c r="CI18" s="12">
        <v>1</v>
      </c>
    </row>
    <row r="19" spans="1:87" x14ac:dyDescent="0.15">
      <c r="A19" s="8">
        <v>14</v>
      </c>
      <c r="B19" s="14">
        <v>4</v>
      </c>
      <c r="F19" s="14"/>
      <c r="G19" s="14"/>
      <c r="H19" s="14"/>
      <c r="I19" s="14"/>
      <c r="J19" s="14"/>
      <c r="N19" s="12">
        <v>15</v>
      </c>
      <c r="O19" s="12"/>
      <c r="P19" s="32">
        <f t="shared" si="27"/>
        <v>5.2857142857142859E-2</v>
      </c>
      <c r="Q19" s="41"/>
      <c r="R19" s="54">
        <f>SUM(P$5:P19)</f>
        <v>0.74</v>
      </c>
      <c r="S19" s="20">
        <f>SUM(Q$5:Q19)</f>
        <v>25</v>
      </c>
      <c r="T19" s="20">
        <f>IFERROR($R19*'[1]功能-士兵训练'!K19,0)</f>
        <v>0.74</v>
      </c>
      <c r="U19" s="20">
        <f>IFERROR($R19*'[1]功能-士兵训练'!L19,0)</f>
        <v>0.74</v>
      </c>
      <c r="V19" s="20">
        <f>IFERROR($R19*'[1]功能-士兵训练'!M19,0)</f>
        <v>0.74</v>
      </c>
      <c r="W19" s="20">
        <f>IFERROR($R19*'[1]功能-士兵训练'!N19,0)</f>
        <v>0.74</v>
      </c>
      <c r="X19" s="20">
        <f>IFERROR($R19*'[1]功能-士兵训练'!O19,0)</f>
        <v>0.74</v>
      </c>
      <c r="Y19" s="20">
        <f>$S19/'[1]功能-士兵训练'!$C$6*MIN('[1]功能-士兵训练'!$C$6,'[1]功能-士兵训练'!K60/4)</f>
        <v>25</v>
      </c>
      <c r="Z19" s="20">
        <f>$S19/'[1]功能-士兵训练'!$C$6*MIN('[1]功能-士兵训练'!$C$6,'[1]功能-士兵训练'!L60/4)</f>
        <v>25</v>
      </c>
      <c r="AA19" s="20">
        <f>$S19/'[1]功能-士兵训练'!$C$6*MIN('[1]功能-士兵训练'!$C$6,'[1]功能-士兵训练'!M60/4)</f>
        <v>25</v>
      </c>
      <c r="AB19" s="20">
        <f>$S19/'[1]功能-士兵训练'!$C$6*MIN('[1]功能-士兵训练'!$C$6,'[1]功能-士兵训练'!N60/4)</f>
        <v>25</v>
      </c>
      <c r="AC19" s="20">
        <f>$S19/'[1]功能-士兵训练'!$C$6*MIN('[1]功能-士兵训练'!$C$6,'[1]功能-士兵训练'!O60/4)</f>
        <v>25</v>
      </c>
      <c r="AG19" s="15">
        <v>14</v>
      </c>
      <c r="AH19" s="12">
        <f>求节点(O$124:O$159,T$5:T$40,$AG19)*士兵阶位属性!T18+求节点(O$124:O$159,Y$5:Y$40,$AG19)</f>
        <v>59.624250331038965</v>
      </c>
      <c r="AI19" s="12">
        <f>求节点(P$124:P$159,U$5:U$40,$AG19)*士兵阶位属性!U18+求节点(P$124:P$159,Z$5:Z$40,$AG19)</f>
        <v>61.711645189917981</v>
      </c>
      <c r="AJ19" s="12">
        <f>求节点(Q$124:Q$159,V$5:V$40,$AG19)*士兵阶位属性!V18+求节点(Q$124:Q$159,AA$5:AA$40,$AG19)</f>
        <v>63.969134852392258</v>
      </c>
      <c r="AK19" s="12">
        <f>求节点(R$124:R$159,W$5:W$40,$AG19)*士兵阶位属性!W18+求节点(R$124:R$159,AB$5:AB$40,$AG19)</f>
        <v>66.589315754457715</v>
      </c>
      <c r="AL19" s="12">
        <f>求节点(S$124:S$159,X$5:X$40,$AG19)*士兵阶位属性!X18+求节点(S$124:S$159,AC$5:AC$40,$AG19)</f>
        <v>69.607856804591393</v>
      </c>
      <c r="AM19" s="12">
        <f t="shared" si="16"/>
        <v>59.624250331038965</v>
      </c>
      <c r="AN19" s="12">
        <f t="shared" si="17"/>
        <v>61.711645189917981</v>
      </c>
      <c r="AO19" s="12">
        <f t="shared" si="18"/>
        <v>63.969134852392258</v>
      </c>
      <c r="AP19" s="12">
        <f t="shared" si="19"/>
        <v>66.589315754457715</v>
      </c>
      <c r="AQ19" s="12">
        <f t="shared" si="20"/>
        <v>69.607856804591393</v>
      </c>
      <c r="AS19" s="12">
        <v>14</v>
      </c>
      <c r="AT19" s="12">
        <f t="shared" si="1"/>
        <v>75404.408353313629</v>
      </c>
      <c r="AU19" s="12">
        <f t="shared" si="2"/>
        <v>81727.839350947572</v>
      </c>
      <c r="AV19" s="12">
        <f t="shared" si="3"/>
        <v>88428.273428401604</v>
      </c>
      <c r="AW19" s="12">
        <f t="shared" si="4"/>
        <v>96043.619634439339</v>
      </c>
      <c r="AX19" s="12">
        <f t="shared" si="5"/>
        <v>104768.73287908883</v>
      </c>
      <c r="AZ19" s="12">
        <v>14</v>
      </c>
      <c r="BA19" s="12">
        <f t="shared" si="6"/>
        <v>0</v>
      </c>
      <c r="BB19" s="12">
        <f t="shared" si="7"/>
        <v>0</v>
      </c>
      <c r="BC19" s="12">
        <f t="shared" si="8"/>
        <v>0</v>
      </c>
      <c r="BD19" s="12">
        <f t="shared" si="9"/>
        <v>0</v>
      </c>
      <c r="BE19" s="12">
        <f t="shared" si="10"/>
        <v>0</v>
      </c>
      <c r="BG19" s="12">
        <v>14</v>
      </c>
      <c r="BH19" s="12">
        <f t="shared" si="11"/>
        <v>0</v>
      </c>
      <c r="BI19" s="12">
        <f t="shared" si="12"/>
        <v>0</v>
      </c>
      <c r="BJ19" s="12">
        <f t="shared" si="13"/>
        <v>0</v>
      </c>
      <c r="BK19" s="12">
        <f t="shared" si="14"/>
        <v>0</v>
      </c>
      <c r="BL19" s="12">
        <f t="shared" si="15"/>
        <v>0</v>
      </c>
      <c r="BO19" s="9">
        <v>16</v>
      </c>
      <c r="BP19" s="15">
        <v>140</v>
      </c>
      <c r="BQ19" s="19">
        <f t="shared" si="21"/>
        <v>0</v>
      </c>
      <c r="BR19" s="19">
        <f t="shared" si="22"/>
        <v>0</v>
      </c>
      <c r="BS19" s="19">
        <f t="shared" si="23"/>
        <v>995.53442047756141</v>
      </c>
      <c r="BT19" s="19">
        <f t="shared" si="24"/>
        <v>995.53442047756141</v>
      </c>
      <c r="BU19" s="19">
        <f>(BQ19-BQ18)*INDEX([4]非r将兵属性验证!$AX$7:$AX$166,$BP19,1)+BU18</f>
        <v>0</v>
      </c>
      <c r="BV19" s="19">
        <f>(BR19-BR18)*INDEX([4]非r将兵属性验证!AV$7:AV$166,BP19,1)*2+BV18</f>
        <v>0</v>
      </c>
      <c r="BW19" s="19">
        <f>(BS19-BS18)*INDEX([4]非r将兵属性验证!AQ$7:AQ$166,$BP19,1)+BW18</f>
        <v>444962835937.37628</v>
      </c>
      <c r="BX19" s="19">
        <f>(BT19-BT18)*INDEX([4]非r将兵属性验证!AR$7:AR$166,$BP19,1)+BX18</f>
        <v>444962835937.37628</v>
      </c>
      <c r="BY19" s="19">
        <f t="shared" si="28"/>
        <v>889925671874.75256</v>
      </c>
      <c r="CC19" s="15">
        <v>140</v>
      </c>
      <c r="CD19" s="22">
        <f>IFERROR(INDEX('[1]功能-士兵训练'!$AN$6:$AN$165,$CC19,1),0)</f>
        <v>115998711000</v>
      </c>
      <c r="CE19" s="22">
        <f>(CD19-CD18)*INDEX('[1]功能-付费相关'!$AQ$6:$AQ$165,$CC19,1)+CE18</f>
        <v>87743452.901390418</v>
      </c>
      <c r="CF19" s="15">
        <f>INDEX('[1]功能-士兵训练'!$BT$6:$BT$165,$CC19,1)</f>
        <v>1338691737.0986552</v>
      </c>
      <c r="CG19" s="22">
        <f>(CF19-CF18)*INDEX('[1]功能-付费相关'!$AH$6:$AH$165,$CC19,1)+CG18</f>
        <v>7453291.2264612475</v>
      </c>
      <c r="CH19" s="12">
        <f t="shared" si="29"/>
        <v>95196744.127851665</v>
      </c>
      <c r="CI19" s="12">
        <v>1</v>
      </c>
    </row>
    <row r="20" spans="1:87" x14ac:dyDescent="0.15">
      <c r="A20" s="8">
        <v>15</v>
      </c>
      <c r="B20" s="14">
        <v>4</v>
      </c>
      <c r="F20" s="14"/>
      <c r="G20" s="14"/>
      <c r="H20" s="14"/>
      <c r="I20" s="14"/>
      <c r="J20" s="14"/>
      <c r="N20" s="12">
        <v>16</v>
      </c>
      <c r="O20" s="12"/>
      <c r="P20" s="32">
        <f t="shared" si="27"/>
        <v>5.2857142857142859E-2</v>
      </c>
      <c r="Q20" s="41"/>
      <c r="R20" s="54">
        <f>SUM(P$5:P20)</f>
        <v>0.79285714285714282</v>
      </c>
      <c r="S20" s="20">
        <f>SUM(Q$5:Q20)</f>
        <v>25</v>
      </c>
      <c r="T20" s="20">
        <f>IFERROR($R20*'[1]功能-士兵训练'!K20,0)</f>
        <v>0.79285714285714282</v>
      </c>
      <c r="U20" s="20">
        <f>IFERROR($R20*'[1]功能-士兵训练'!L20,0)</f>
        <v>0.79285714285714282</v>
      </c>
      <c r="V20" s="20">
        <f>IFERROR($R20*'[1]功能-士兵训练'!M20,0)</f>
        <v>0.79285714285714282</v>
      </c>
      <c r="W20" s="20">
        <f>IFERROR($R20*'[1]功能-士兵训练'!N20,0)</f>
        <v>0.79285714285714282</v>
      </c>
      <c r="X20" s="20">
        <f>IFERROR($R20*'[1]功能-士兵训练'!O20,0)</f>
        <v>0.79285714285714282</v>
      </c>
      <c r="Y20" s="20">
        <f>$S20/'[1]功能-士兵训练'!$C$6*MIN('[1]功能-士兵训练'!$C$6,'[1]功能-士兵训练'!K61/4)</f>
        <v>25</v>
      </c>
      <c r="Z20" s="20">
        <f>$S20/'[1]功能-士兵训练'!$C$6*MIN('[1]功能-士兵训练'!$C$6,'[1]功能-士兵训练'!L61/4)</f>
        <v>25</v>
      </c>
      <c r="AA20" s="20">
        <f>$S20/'[1]功能-士兵训练'!$C$6*MIN('[1]功能-士兵训练'!$C$6,'[1]功能-士兵训练'!M61/4)</f>
        <v>25</v>
      </c>
      <c r="AB20" s="20">
        <f>$S20/'[1]功能-士兵训练'!$C$6*MIN('[1]功能-士兵训练'!$C$6,'[1]功能-士兵训练'!N61/4)</f>
        <v>25</v>
      </c>
      <c r="AC20" s="20">
        <f>$S20/'[1]功能-士兵训练'!$C$6*MIN('[1]功能-士兵训练'!$C$6,'[1]功能-士兵训练'!O61/4)</f>
        <v>25</v>
      </c>
      <c r="AG20" s="15">
        <v>15</v>
      </c>
      <c r="AH20" s="12">
        <f>求节点(O$124:O$159,T$5:T$40,$AG20)*士兵阶位属性!T19+求节点(O$124:O$159,Y$5:Y$40,$AG20)</f>
        <v>62.657049350482595</v>
      </c>
      <c r="AI20" s="12">
        <f>求节点(P$124:P$159,U$5:U$40,$AG20)*士兵阶位属性!U19+求节点(P$124:P$159,Z$5:Z$40,$AG20)</f>
        <v>64.713570211532996</v>
      </c>
      <c r="AJ20" s="12">
        <f>求节点(Q$124:Q$159,V$5:V$40,$AG20)*士兵阶位属性!V19+求节点(Q$124:Q$159,AA$5:AA$40,$AG20)</f>
        <v>67.123521957287451</v>
      </c>
      <c r="AK20" s="12">
        <f>求节点(R$124:R$159,W$5:W$40,$AG20)*士兵阶位属性!W19+求节点(R$124:R$159,AB$5:AB$40,$AG20)</f>
        <v>69.968866640064306</v>
      </c>
      <c r="AL20" s="12">
        <f>求节点(S$124:S$159,X$5:X$40,$AG20)*士兵阶位属性!X19+求节点(S$124:S$159,AC$5:AC$40,$AG20)</f>
        <v>73.297058395010254</v>
      </c>
      <c r="AM20" s="12">
        <f t="shared" si="16"/>
        <v>62.657049350482595</v>
      </c>
      <c r="AN20" s="12">
        <f t="shared" si="17"/>
        <v>64.713570211532996</v>
      </c>
      <c r="AO20" s="12">
        <f t="shared" si="18"/>
        <v>67.123521957287451</v>
      </c>
      <c r="AP20" s="12">
        <f t="shared" si="19"/>
        <v>69.968866640064306</v>
      </c>
      <c r="AQ20" s="12">
        <f t="shared" si="20"/>
        <v>73.297058395010254</v>
      </c>
      <c r="AS20" s="12">
        <v>15</v>
      </c>
      <c r="AT20" s="12">
        <f t="shared" si="1"/>
        <v>84373.221964471304</v>
      </c>
      <c r="AU20" s="12">
        <f t="shared" si="2"/>
        <v>90440.519366970839</v>
      </c>
      <c r="AV20" s="12">
        <f t="shared" si="3"/>
        <v>97459.878271114721</v>
      </c>
      <c r="AW20" s="12">
        <f t="shared" si="4"/>
        <v>105581.24332185427</v>
      </c>
      <c r="AX20" s="12">
        <f t="shared" si="5"/>
        <v>115044.43458817036</v>
      </c>
      <c r="AZ20" s="12">
        <v>15</v>
      </c>
      <c r="BA20" s="12">
        <f t="shared" si="6"/>
        <v>0</v>
      </c>
      <c r="BB20" s="12">
        <f t="shared" si="7"/>
        <v>0</v>
      </c>
      <c r="BC20" s="12">
        <f t="shared" si="8"/>
        <v>0</v>
      </c>
      <c r="BD20" s="12">
        <f t="shared" si="9"/>
        <v>0</v>
      </c>
      <c r="BE20" s="12">
        <f t="shared" si="10"/>
        <v>0</v>
      </c>
      <c r="BG20" s="12">
        <v>15</v>
      </c>
      <c r="BH20" s="12">
        <f t="shared" si="11"/>
        <v>0</v>
      </c>
      <c r="BI20" s="12">
        <f t="shared" si="12"/>
        <v>0</v>
      </c>
      <c r="BJ20" s="12">
        <f t="shared" si="13"/>
        <v>0</v>
      </c>
      <c r="BK20" s="12">
        <f t="shared" si="14"/>
        <v>0</v>
      </c>
      <c r="BL20" s="12">
        <f t="shared" si="15"/>
        <v>0</v>
      </c>
      <c r="BO20" s="9">
        <v>17</v>
      </c>
      <c r="BP20" s="15">
        <v>150</v>
      </c>
      <c r="BQ20" s="19">
        <f t="shared" si="21"/>
        <v>0</v>
      </c>
      <c r="BR20" s="19">
        <f t="shared" si="22"/>
        <v>0</v>
      </c>
      <c r="BS20" s="19">
        <f t="shared" si="23"/>
        <v>1139.4413103485751</v>
      </c>
      <c r="BT20" s="19">
        <f t="shared" si="24"/>
        <v>1139.4413103485751</v>
      </c>
      <c r="BU20" s="19">
        <f>(BQ20-BQ19)*INDEX([4]非r将兵属性验证!$AX$7:$AX$166,$BP20,1)+BU19</f>
        <v>0</v>
      </c>
      <c r="BV20" s="19">
        <f>(BR20-BR19)*INDEX([4]非r将兵属性验证!AV$7:AV$166,BP20,1)*2+BV19</f>
        <v>0</v>
      </c>
      <c r="BW20" s="19">
        <f>(BS20-BS19)*INDEX([4]非r将兵属性验证!AQ$7:AQ$166,$BP20,1)+BW19</f>
        <v>701351295899.64648</v>
      </c>
      <c r="BX20" s="19">
        <f>(BT20-BT19)*INDEX([4]非r将兵属性验证!AR$7:AR$166,$BP20,1)+BX19</f>
        <v>701351295899.64648</v>
      </c>
      <c r="BY20" s="19">
        <f t="shared" si="28"/>
        <v>1402702591799.293</v>
      </c>
      <c r="CC20" s="15">
        <v>150</v>
      </c>
      <c r="CD20" s="22">
        <f>IFERROR(INDEX('[1]功能-士兵训练'!$AN$6:$AN$165,$CC20,1),0)</f>
        <v>115998711000</v>
      </c>
      <c r="CE20" s="22">
        <f>(CD20-CD19)*INDEX('[1]功能-付费相关'!$AQ$6:$AQ$165,$CC20,1)+CE19</f>
        <v>87743452.901390418</v>
      </c>
      <c r="CF20" s="15">
        <f>INDEX('[1]功能-士兵训练'!$BT$6:$BT$165,$CC20,1)</f>
        <v>1338691737.0986552</v>
      </c>
      <c r="CG20" s="22">
        <f>(CF20-CF19)*INDEX('[1]功能-付费相关'!$AH$6:$AH$165,$CC20,1)+CG19</f>
        <v>7453291.2264612475</v>
      </c>
      <c r="CH20" s="12">
        <f t="shared" si="29"/>
        <v>95196744.127851665</v>
      </c>
      <c r="CI20" s="12">
        <v>1</v>
      </c>
    </row>
    <row r="21" spans="1:87" x14ac:dyDescent="0.15">
      <c r="A21" s="8">
        <v>16</v>
      </c>
      <c r="B21" s="14">
        <v>5</v>
      </c>
      <c r="D21" s="8">
        <v>2</v>
      </c>
      <c r="F21" s="14"/>
      <c r="G21" s="70" t="s">
        <v>410</v>
      </c>
      <c r="H21" s="14"/>
      <c r="I21" s="70" t="s">
        <v>411</v>
      </c>
      <c r="J21" s="14"/>
      <c r="N21" s="12">
        <v>17</v>
      </c>
      <c r="O21" s="12"/>
      <c r="P21" s="32">
        <f t="shared" si="27"/>
        <v>5.2857142857142859E-2</v>
      </c>
      <c r="Q21" s="41"/>
      <c r="R21" s="54">
        <f>SUM(P$5:P21)</f>
        <v>0.84571428571428564</v>
      </c>
      <c r="S21" s="20">
        <f>SUM(Q$5:Q21)</f>
        <v>25</v>
      </c>
      <c r="T21" s="20">
        <f>IFERROR($R21*'[1]功能-士兵训练'!K21,0)</f>
        <v>0.84571428571428564</v>
      </c>
      <c r="U21" s="20">
        <f>IFERROR($R21*'[1]功能-士兵训练'!L21,0)</f>
        <v>0.84571428571428564</v>
      </c>
      <c r="V21" s="20">
        <f>IFERROR($R21*'[1]功能-士兵训练'!M21,0)</f>
        <v>0.84571428571428564</v>
      </c>
      <c r="W21" s="20">
        <f>IFERROR($R21*'[1]功能-士兵训练'!N21,0)</f>
        <v>0.84571428571428564</v>
      </c>
      <c r="X21" s="20">
        <f>IFERROR($R21*'[1]功能-士兵训练'!O21,0)</f>
        <v>0.84571428571428564</v>
      </c>
      <c r="Y21" s="20">
        <f>$S21/'[1]功能-士兵训练'!$C$6*MIN('[1]功能-士兵训练'!$C$6,'[1]功能-士兵训练'!K62/4)</f>
        <v>25</v>
      </c>
      <c r="Z21" s="20">
        <f>$S21/'[1]功能-士兵训练'!$C$6*MIN('[1]功能-士兵训练'!$C$6,'[1]功能-士兵训练'!L62/4)</f>
        <v>25</v>
      </c>
      <c r="AA21" s="20">
        <f>$S21/'[1]功能-士兵训练'!$C$6*MIN('[1]功能-士兵训练'!$C$6,'[1]功能-士兵训练'!M62/4)</f>
        <v>25</v>
      </c>
      <c r="AB21" s="20">
        <f>$S21/'[1]功能-士兵训练'!$C$6*MIN('[1]功能-士兵训练'!$C$6,'[1]功能-士兵训练'!N62/4)</f>
        <v>25</v>
      </c>
      <c r="AC21" s="20">
        <f>$S21/'[1]功能-士兵训练'!$C$6*MIN('[1]功能-士兵训练'!$C$6,'[1]功能-士兵训练'!O62/4)</f>
        <v>25</v>
      </c>
      <c r="AG21" s="15">
        <v>16</v>
      </c>
      <c r="AH21" s="12">
        <f>求节点(O$124:O$159,T$5:T$40,$AG21)*士兵阶位属性!T20+求节点(O$124:O$159,Y$5:Y$40,$AG21)</f>
        <v>65.561785072039555</v>
      </c>
      <c r="AI21" s="12">
        <f>求节点(P$124:P$159,U$5:U$40,$AG21)*士兵阶位属性!U20+求节点(P$124:P$159,Z$5:Z$40,$AG21)</f>
        <v>67.765495561329232</v>
      </c>
      <c r="AJ21" s="12">
        <f>求节点(Q$124:Q$159,V$5:V$40,$AG21)*士兵阶位属性!V20+求节点(Q$124:Q$159,AA$5:AA$40,$AG21)</f>
        <v>70.332300729300385</v>
      </c>
      <c r="AK21" s="12">
        <f>求节点(R$124:R$159,W$5:W$40,$AG21)*士兵阶位属性!W20+求节点(R$124:R$159,AB$5:AB$40,$AG21)</f>
        <v>73.409194239878744</v>
      </c>
      <c r="AL21" s="12">
        <f>求节点(S$124:S$159,X$5:X$40,$AG21)*士兵阶位属性!X20+求节点(S$124:S$159,AC$5:AC$40,$AG21)</f>
        <v>77.207030200834083</v>
      </c>
      <c r="AM21" s="12">
        <f t="shared" si="16"/>
        <v>65.561785072039555</v>
      </c>
      <c r="AN21" s="12">
        <f t="shared" si="17"/>
        <v>67.765495561329232</v>
      </c>
      <c r="AO21" s="12">
        <f t="shared" si="18"/>
        <v>70.332300729300385</v>
      </c>
      <c r="AP21" s="12">
        <f t="shared" si="19"/>
        <v>73.409194239878744</v>
      </c>
      <c r="AQ21" s="12">
        <f t="shared" si="20"/>
        <v>77.207030200834083</v>
      </c>
      <c r="AS21" s="12">
        <v>16</v>
      </c>
      <c r="AT21" s="12">
        <f t="shared" si="1"/>
        <v>92761.467017447634</v>
      </c>
      <c r="AU21" s="12">
        <f t="shared" si="2"/>
        <v>99153.199382994106</v>
      </c>
      <c r="AV21" s="12">
        <f t="shared" si="3"/>
        <v>106491.48311382785</v>
      </c>
      <c r="AW21" s="12">
        <f t="shared" si="4"/>
        <v>115118.86700926922</v>
      </c>
      <c r="AX21" s="12">
        <f t="shared" si="5"/>
        <v>125801.13260023587</v>
      </c>
      <c r="AZ21" s="12">
        <v>16</v>
      </c>
      <c r="BA21" s="12">
        <f t="shared" si="6"/>
        <v>0</v>
      </c>
      <c r="BB21" s="12">
        <f t="shared" si="7"/>
        <v>0</v>
      </c>
      <c r="BC21" s="12">
        <f t="shared" si="8"/>
        <v>0</v>
      </c>
      <c r="BD21" s="12">
        <f t="shared" si="9"/>
        <v>0</v>
      </c>
      <c r="BE21" s="12">
        <f t="shared" si="10"/>
        <v>0</v>
      </c>
      <c r="BG21" s="12">
        <v>16</v>
      </c>
      <c r="BH21" s="12">
        <f t="shared" si="11"/>
        <v>0</v>
      </c>
      <c r="BI21" s="12">
        <f t="shared" si="12"/>
        <v>0</v>
      </c>
      <c r="BJ21" s="12">
        <f t="shared" si="13"/>
        <v>0</v>
      </c>
      <c r="BK21" s="12">
        <f t="shared" si="14"/>
        <v>0</v>
      </c>
      <c r="BL21" s="12">
        <f t="shared" si="15"/>
        <v>0</v>
      </c>
      <c r="BO21" s="9">
        <v>18</v>
      </c>
      <c r="BP21" s="15">
        <v>160</v>
      </c>
      <c r="BQ21" s="19">
        <f t="shared" si="21"/>
        <v>0</v>
      </c>
      <c r="BR21" s="19">
        <f t="shared" si="22"/>
        <v>0</v>
      </c>
      <c r="BS21" s="19">
        <f t="shared" si="23"/>
        <v>1246.0000000000007</v>
      </c>
      <c r="BT21" s="19">
        <f t="shared" si="24"/>
        <v>1246.0000000000007</v>
      </c>
      <c r="BU21" s="19">
        <f>(BQ21-BQ20)*INDEX([4]非r将兵属性验证!$AX$7:$AX$166,$BP21,1)+BU20</f>
        <v>0</v>
      </c>
      <c r="BV21" s="19">
        <f>(BR21-BR20)*INDEX([4]非r将兵属性验证!AV$7:AV$166,BP21,1)*2+BV20</f>
        <v>0</v>
      </c>
      <c r="BW21" s="19">
        <f>(BS21-BS20)*INDEX([4]非r将兵属性验证!AQ$7:AQ$166,$BP21,1)+BW20</f>
        <v>930237513659.51868</v>
      </c>
      <c r="BX21" s="19">
        <f>(BT21-BT20)*INDEX([4]非r将兵属性验证!AR$7:AR$166,$BP21,1)+BX20</f>
        <v>930237513659.51868</v>
      </c>
      <c r="BY21" s="19">
        <f t="shared" si="28"/>
        <v>1860475027319.0374</v>
      </c>
      <c r="CC21" s="15">
        <v>160</v>
      </c>
      <c r="CD21" s="22">
        <f>IFERROR(INDEX('[1]功能-士兵训练'!$AN$6:$AN$165,$CC21,1),0)</f>
        <v>115998711000</v>
      </c>
      <c r="CE21" s="22">
        <f>(CD21-CD20)*INDEX('[1]功能-付费相关'!$AQ$6:$AQ$165,$CC21,1)+CE20</f>
        <v>87743452.901390418</v>
      </c>
      <c r="CF21" s="15">
        <f>INDEX('[1]功能-士兵训练'!$BT$6:$BT$165,$CC21,1)</f>
        <v>1338691737.0986552</v>
      </c>
      <c r="CG21" s="22">
        <f>(CF21-CF20)*INDEX('[1]功能-付费相关'!$AH$6:$AH$165,$CC21,1)+CG20</f>
        <v>7453291.2264612475</v>
      </c>
      <c r="CH21" s="12">
        <f t="shared" si="29"/>
        <v>95196744.127851665</v>
      </c>
      <c r="CI21" s="12">
        <v>1</v>
      </c>
    </row>
    <row r="22" spans="1:87" x14ac:dyDescent="0.15">
      <c r="A22" s="8">
        <v>17</v>
      </c>
      <c r="B22" s="14">
        <v>5</v>
      </c>
      <c r="F22" s="14"/>
      <c r="G22" s="14"/>
      <c r="H22" s="14"/>
      <c r="I22" s="14"/>
      <c r="J22" s="14"/>
      <c r="N22" s="12">
        <v>18</v>
      </c>
      <c r="O22" s="12"/>
      <c r="P22" s="32">
        <f t="shared" si="27"/>
        <v>5.2857142857142859E-2</v>
      </c>
      <c r="Q22" s="41"/>
      <c r="R22" s="54">
        <f>SUM(P$5:P22)</f>
        <v>0.89857142857142847</v>
      </c>
      <c r="S22" s="20">
        <f>SUM(Q$5:Q22)</f>
        <v>25</v>
      </c>
      <c r="T22" s="20">
        <f>IFERROR($R22*'[1]功能-士兵训练'!K22,0)</f>
        <v>0.89857142857142847</v>
      </c>
      <c r="U22" s="20">
        <f>IFERROR($R22*'[1]功能-士兵训练'!L22,0)</f>
        <v>0.89857142857142847</v>
      </c>
      <c r="V22" s="20">
        <f>IFERROR($R22*'[1]功能-士兵训练'!M22,0)</f>
        <v>0.89857142857142847</v>
      </c>
      <c r="W22" s="20">
        <f>IFERROR($R22*'[1]功能-士兵训练'!N22,0)</f>
        <v>0.89857142857142847</v>
      </c>
      <c r="X22" s="20">
        <f>IFERROR($R22*'[1]功能-士兵训练'!O22,0)</f>
        <v>0.89857142857142847</v>
      </c>
      <c r="Y22" s="20">
        <f>$S22/'[1]功能-士兵训练'!$C$6*MIN('[1]功能-士兵训练'!$C$6,'[1]功能-士兵训练'!K63/4)</f>
        <v>25</v>
      </c>
      <c r="Z22" s="20">
        <f>$S22/'[1]功能-士兵训练'!$C$6*MIN('[1]功能-士兵训练'!$C$6,'[1]功能-士兵训练'!L63/4)</f>
        <v>25</v>
      </c>
      <c r="AA22" s="20">
        <f>$S22/'[1]功能-士兵训练'!$C$6*MIN('[1]功能-士兵训练'!$C$6,'[1]功能-士兵训练'!M63/4)</f>
        <v>25</v>
      </c>
      <c r="AB22" s="20">
        <f>$S22/'[1]功能-士兵训练'!$C$6*MIN('[1]功能-士兵训练'!$C$6,'[1]功能-士兵训练'!N63/4)</f>
        <v>25</v>
      </c>
      <c r="AC22" s="20">
        <f>$S22/'[1]功能-士兵训练'!$C$6*MIN('[1]功能-士兵训练'!$C$6,'[1]功能-士兵训练'!O63/4)</f>
        <v>25</v>
      </c>
      <c r="AG22" s="15">
        <v>17</v>
      </c>
      <c r="AH22" s="12">
        <f>求节点(O$124:O$159,T$5:T$40,$AG22)*士兵阶位属性!T21+求节点(O$124:O$159,Y$5:Y$40,$AG22)</f>
        <v>68.512642792265069</v>
      </c>
      <c r="AI22" s="12">
        <f>求节点(P$124:P$159,U$5:U$40,$AG22)*士兵阶位属性!U21+求节点(P$124:P$159,Z$5:Z$40,$AG22)</f>
        <v>70.86742123930668</v>
      </c>
      <c r="AJ22" s="12">
        <f>求节点(Q$124:Q$159,V$5:V$40,$AG22)*士兵阶位属性!V21+求节点(Q$124:Q$159,AA$5:AA$40,$AG22)</f>
        <v>73.595471168431089</v>
      </c>
      <c r="AK22" s="12">
        <f>求节点(R$124:R$159,W$5:W$40,$AG22)*士兵阶位属性!W21+求节点(R$124:R$159,AB$5:AB$40,$AG22)</f>
        <v>77.105633712282284</v>
      </c>
      <c r="AL22" s="12">
        <f>求节点(S$124:S$159,X$5:X$40,$AG22)*士兵阶位属性!X21+求节点(S$124:S$159,AC$5:AC$40,$AG22)</f>
        <v>81.320120614597528</v>
      </c>
      <c r="AM22" s="12">
        <f t="shared" si="16"/>
        <v>68.512642792265069</v>
      </c>
      <c r="AN22" s="12">
        <f t="shared" si="17"/>
        <v>70.86742123930668</v>
      </c>
      <c r="AO22" s="12">
        <f t="shared" si="18"/>
        <v>73.595471168431089</v>
      </c>
      <c r="AP22" s="12">
        <f t="shared" si="19"/>
        <v>77.105633712282284</v>
      </c>
      <c r="AQ22" s="12">
        <f t="shared" si="20"/>
        <v>81.320120614597528</v>
      </c>
      <c r="AS22" s="12">
        <v>17</v>
      </c>
      <c r="AT22" s="12">
        <f t="shared" si="1"/>
        <v>101149.71207042395</v>
      </c>
      <c r="AU22" s="12">
        <f t="shared" si="2"/>
        <v>107865.87939901737</v>
      </c>
      <c r="AV22" s="12">
        <f t="shared" si="3"/>
        <v>115523.08795654097</v>
      </c>
      <c r="AW22" s="12">
        <f t="shared" si="4"/>
        <v>125276.08261938038</v>
      </c>
      <c r="AX22" s="12">
        <f t="shared" si="5"/>
        <v>137005.86587100639</v>
      </c>
      <c r="AZ22" s="12">
        <v>17</v>
      </c>
      <c r="BA22" s="12">
        <f t="shared" si="6"/>
        <v>0</v>
      </c>
      <c r="BB22" s="12">
        <f t="shared" si="7"/>
        <v>0</v>
      </c>
      <c r="BC22" s="12">
        <f t="shared" si="8"/>
        <v>0</v>
      </c>
      <c r="BD22" s="12">
        <f t="shared" si="9"/>
        <v>0</v>
      </c>
      <c r="BE22" s="12">
        <f t="shared" si="10"/>
        <v>0</v>
      </c>
      <c r="BG22" s="12">
        <v>17</v>
      </c>
      <c r="BH22" s="12">
        <f t="shared" si="11"/>
        <v>0</v>
      </c>
      <c r="BI22" s="12">
        <f t="shared" si="12"/>
        <v>0</v>
      </c>
      <c r="BJ22" s="12">
        <f t="shared" si="13"/>
        <v>0</v>
      </c>
      <c r="BK22" s="12">
        <f t="shared" si="14"/>
        <v>0</v>
      </c>
      <c r="BL22" s="12">
        <f t="shared" si="15"/>
        <v>0</v>
      </c>
      <c r="BO22" s="9">
        <v>19</v>
      </c>
    </row>
    <row r="23" spans="1:87" x14ac:dyDescent="0.15">
      <c r="A23" s="8">
        <v>18</v>
      </c>
      <c r="B23" s="14">
        <v>6</v>
      </c>
      <c r="F23" s="14"/>
      <c r="G23" s="14"/>
      <c r="H23" s="14" t="s">
        <v>426</v>
      </c>
      <c r="I23" s="14"/>
      <c r="J23" s="14"/>
      <c r="K23" s="8">
        <v>1</v>
      </c>
      <c r="N23" s="12">
        <v>19</v>
      </c>
      <c r="O23" s="12"/>
      <c r="P23" s="32">
        <f t="shared" si="27"/>
        <v>5.2857142857142859E-2</v>
      </c>
      <c r="Q23" s="41"/>
      <c r="R23" s="54">
        <f>SUM(P$5:P23)</f>
        <v>0.95142857142857129</v>
      </c>
      <c r="S23" s="20">
        <f>SUM(Q$5:Q23)</f>
        <v>25</v>
      </c>
      <c r="T23" s="20">
        <f>IFERROR($R23*'[1]功能-士兵训练'!K23,0)</f>
        <v>0.95142857142857129</v>
      </c>
      <c r="U23" s="20">
        <f>IFERROR($R23*'[1]功能-士兵训练'!L23,0)</f>
        <v>0.95142857142857129</v>
      </c>
      <c r="V23" s="20">
        <f>IFERROR($R23*'[1]功能-士兵训练'!M23,0)</f>
        <v>0.95142857142857129</v>
      </c>
      <c r="W23" s="20">
        <f>IFERROR($R23*'[1]功能-士兵训练'!N23,0)</f>
        <v>0.95142857142857129</v>
      </c>
      <c r="X23" s="20">
        <f>IFERROR($R23*'[1]功能-士兵训练'!O23,0)</f>
        <v>0.95142857142857129</v>
      </c>
      <c r="Y23" s="20">
        <f>$S23/'[1]功能-士兵训练'!$C$6*MIN('[1]功能-士兵训练'!$C$6,'[1]功能-士兵训练'!K64/4)</f>
        <v>25</v>
      </c>
      <c r="Z23" s="20">
        <f>$S23/'[1]功能-士兵训练'!$C$6*MIN('[1]功能-士兵训练'!$C$6,'[1]功能-士兵训练'!L64/4)</f>
        <v>25</v>
      </c>
      <c r="AA23" s="20">
        <f>$S23/'[1]功能-士兵训练'!$C$6*MIN('[1]功能-士兵训练'!$C$6,'[1]功能-士兵训练'!M64/4)</f>
        <v>25</v>
      </c>
      <c r="AB23" s="20">
        <f>$S23/'[1]功能-士兵训练'!$C$6*MIN('[1]功能-士兵训练'!$C$6,'[1]功能-士兵训练'!N64/4)</f>
        <v>25</v>
      </c>
      <c r="AC23" s="20">
        <f>$S23/'[1]功能-士兵训练'!$C$6*MIN('[1]功能-士兵训练'!$C$6,'[1]功能-士兵训练'!O64/4)</f>
        <v>25</v>
      </c>
      <c r="AG23" s="15">
        <v>18</v>
      </c>
      <c r="AH23" s="12">
        <f>求节点(O$124:O$159,T$5:T$40,$AG23)*士兵阶位属性!T22+求节点(O$124:O$159,Y$5:Y$40,$AG23)</f>
        <v>71.509622511159137</v>
      </c>
      <c r="AI23" s="12">
        <f>求节点(P$124:P$159,U$5:U$40,$AG23)*士兵阶位属性!U22+求节点(P$124:P$159,Z$5:Z$40,$AG23)</f>
        <v>74.019347245465354</v>
      </c>
      <c r="AJ23" s="12">
        <f>求节点(Q$124:Q$159,V$5:V$40,$AG23)*士兵阶位属性!V22+求节点(Q$124:Q$159,AA$5:AA$40,$AG23)</f>
        <v>77.139286569055486</v>
      </c>
      <c r="AK23" s="12">
        <f>求节点(R$124:R$159,W$5:W$40,$AG23)*士兵阶位属性!W22+求节点(R$124:R$159,AB$5:AB$40,$AG23)</f>
        <v>81.066493839863881</v>
      </c>
      <c r="AL23" s="12">
        <f>求节点(S$124:S$159,X$5:X$40,$AG23)*士兵阶位属性!X22+求节点(S$124:S$159,AC$5:AC$40,$AG23)</f>
        <v>85.481103455665135</v>
      </c>
      <c r="AM23" s="12">
        <f t="shared" si="16"/>
        <v>71.509622511159137</v>
      </c>
      <c r="AN23" s="12">
        <f t="shared" si="17"/>
        <v>74.019347245465354</v>
      </c>
      <c r="AO23" s="12">
        <f t="shared" si="18"/>
        <v>77.139286569055486</v>
      </c>
      <c r="AP23" s="12">
        <f t="shared" si="19"/>
        <v>81.066493839863881</v>
      </c>
      <c r="AQ23" s="12">
        <f t="shared" si="20"/>
        <v>85.481103455665135</v>
      </c>
      <c r="AS23" s="12">
        <v>18</v>
      </c>
      <c r="AT23" s="12">
        <f t="shared" si="1"/>
        <v>109537.95712340027</v>
      </c>
      <c r="AU23" s="12">
        <f t="shared" si="2"/>
        <v>116578.55941504065</v>
      </c>
      <c r="AV23" s="12">
        <f t="shared" si="3"/>
        <v>125271.87380375943</v>
      </c>
      <c r="AW23" s="12">
        <f t="shared" si="4"/>
        <v>136082.78102064511</v>
      </c>
      <c r="AX23" s="12">
        <f t="shared" si="5"/>
        <v>148210.59914177694</v>
      </c>
      <c r="AZ23" s="12">
        <v>18</v>
      </c>
      <c r="BA23" s="12">
        <f t="shared" si="6"/>
        <v>0</v>
      </c>
      <c r="BB23" s="12">
        <f t="shared" si="7"/>
        <v>0</v>
      </c>
      <c r="BC23" s="12">
        <f t="shared" si="8"/>
        <v>0</v>
      </c>
      <c r="BD23" s="12">
        <f t="shared" si="9"/>
        <v>0</v>
      </c>
      <c r="BE23" s="12">
        <f t="shared" si="10"/>
        <v>0</v>
      </c>
      <c r="BG23" s="12">
        <v>18</v>
      </c>
      <c r="BH23" s="12">
        <f t="shared" si="11"/>
        <v>0</v>
      </c>
      <c r="BI23" s="12">
        <f t="shared" si="12"/>
        <v>0</v>
      </c>
      <c r="BJ23" s="12">
        <f t="shared" si="13"/>
        <v>0</v>
      </c>
      <c r="BK23" s="12">
        <f t="shared" si="14"/>
        <v>0</v>
      </c>
      <c r="BL23" s="12">
        <f t="shared" si="15"/>
        <v>0</v>
      </c>
      <c r="BO23" s="9">
        <v>20</v>
      </c>
      <c r="CC23" s="9"/>
    </row>
    <row r="24" spans="1:87" x14ac:dyDescent="0.15">
      <c r="A24" s="8">
        <v>19</v>
      </c>
      <c r="B24" s="14">
        <v>6</v>
      </c>
      <c r="F24" s="14"/>
      <c r="G24" s="14"/>
      <c r="H24" s="14"/>
      <c r="I24" s="14"/>
      <c r="J24" s="14"/>
      <c r="N24" s="12">
        <v>20</v>
      </c>
      <c r="O24" s="12"/>
      <c r="P24" s="32">
        <f t="shared" si="27"/>
        <v>5.2857142857142859E-2</v>
      </c>
      <c r="Q24" s="41"/>
      <c r="R24" s="54">
        <f>SUM(P$5:P24)</f>
        <v>1.0042857142857142</v>
      </c>
      <c r="S24" s="20">
        <f>SUM(Q$5:Q24)</f>
        <v>25</v>
      </c>
      <c r="T24" s="20">
        <f>IFERROR($R24*'[1]功能-士兵训练'!K24,0)</f>
        <v>1.0042857142857142</v>
      </c>
      <c r="U24" s="20">
        <f>IFERROR($R24*'[1]功能-士兵训练'!L24,0)</f>
        <v>1.0042857142857142</v>
      </c>
      <c r="V24" s="20">
        <f>IFERROR($R24*'[1]功能-士兵训练'!M24,0)</f>
        <v>1.0042857142857142</v>
      </c>
      <c r="W24" s="20">
        <f>IFERROR($R24*'[1]功能-士兵训练'!N24,0)</f>
        <v>1.0042857142857142</v>
      </c>
      <c r="X24" s="20">
        <f>IFERROR($R24*'[1]功能-士兵训练'!O24,0)</f>
        <v>1.0042857142857142</v>
      </c>
      <c r="Y24" s="20">
        <f>$S24/'[1]功能-士兵训练'!$C$6*MIN('[1]功能-士兵训练'!$C$6,'[1]功能-士兵训练'!K65/4)</f>
        <v>25</v>
      </c>
      <c r="Z24" s="20">
        <f>$S24/'[1]功能-士兵训练'!$C$6*MIN('[1]功能-士兵训练'!$C$6,'[1]功能-士兵训练'!L65/4)</f>
        <v>25</v>
      </c>
      <c r="AA24" s="20">
        <f>$S24/'[1]功能-士兵训练'!$C$6*MIN('[1]功能-士兵训练'!$C$6,'[1]功能-士兵训练'!M65/4)</f>
        <v>25</v>
      </c>
      <c r="AB24" s="20">
        <f>$S24/'[1]功能-士兵训练'!$C$6*MIN('[1]功能-士兵训练'!$C$6,'[1]功能-士兵训练'!N65/4)</f>
        <v>25</v>
      </c>
      <c r="AC24" s="20">
        <f>$S24/'[1]功能-士兵训练'!$C$6*MIN('[1]功能-士兵训练'!$C$6,'[1]功能-士兵训练'!O65/4)</f>
        <v>25</v>
      </c>
      <c r="AG24" s="15">
        <v>19</v>
      </c>
      <c r="AH24" s="12">
        <f>求节点(O$124:O$159,T$5:T$40,$AG24)*士兵阶位属性!T23+求节点(O$124:O$159,Y$5:Y$40,$AG24)</f>
        <v>74.552724228721758</v>
      </c>
      <c r="AI24" s="12">
        <f>求节点(P$124:P$159,U$5:U$40,$AG24)*士兵阶位属性!U23+求节点(P$124:P$159,Z$5:Z$40,$AG24)</f>
        <v>77.483245922251783</v>
      </c>
      <c r="AJ24" s="12">
        <f>求节点(Q$124:Q$159,V$5:V$40,$AG24)*士兵阶位属性!V23+求节点(Q$124:Q$159,AA$5:AA$40,$AG24)</f>
        <v>80.968127664759862</v>
      </c>
      <c r="AK24" s="12">
        <f>求节点(R$124:R$159,W$5:W$40,$AG24)*士兵阶位属性!W23+求节点(R$124:R$159,AB$5:AB$40,$AG24)</f>
        <v>85.084465404838397</v>
      </c>
      <c r="AL24" s="12">
        <f>求节点(S$124:S$159,X$5:X$40,$AG24)*士兵阶位属性!X23+求节点(S$124:S$159,AC$5:AC$40,$AG24)</f>
        <v>89.713030035889631</v>
      </c>
      <c r="AM24" s="12">
        <f t="shared" si="16"/>
        <v>74.552724228721758</v>
      </c>
      <c r="AN24" s="12">
        <f t="shared" si="17"/>
        <v>77.483245922251783</v>
      </c>
      <c r="AO24" s="12">
        <f t="shared" si="18"/>
        <v>80.968127664759862</v>
      </c>
      <c r="AP24" s="12">
        <f t="shared" si="19"/>
        <v>85.084465404838397</v>
      </c>
      <c r="AQ24" s="12">
        <f t="shared" si="20"/>
        <v>89.713030035889631</v>
      </c>
      <c r="AS24" s="12">
        <v>19</v>
      </c>
      <c r="AT24" s="12">
        <f t="shared" si="1"/>
        <v>117926.2021763766</v>
      </c>
      <c r="AU24" s="12">
        <f t="shared" si="2"/>
        <v>126120.43661855636</v>
      </c>
      <c r="AV24" s="12">
        <f t="shared" si="3"/>
        <v>135725.59331344924</v>
      </c>
      <c r="AW24" s="12">
        <f t="shared" si="4"/>
        <v>146889.47942190981</v>
      </c>
      <c r="AX24" s="12">
        <f t="shared" si="5"/>
        <v>159415.33241254749</v>
      </c>
      <c r="AZ24" s="12">
        <v>19</v>
      </c>
      <c r="BA24" s="12">
        <f t="shared" si="6"/>
        <v>0</v>
      </c>
      <c r="BB24" s="12">
        <f t="shared" si="7"/>
        <v>0</v>
      </c>
      <c r="BC24" s="12">
        <f t="shared" si="8"/>
        <v>0</v>
      </c>
      <c r="BD24" s="12">
        <f t="shared" si="9"/>
        <v>0</v>
      </c>
      <c r="BE24" s="12">
        <f t="shared" si="10"/>
        <v>0</v>
      </c>
      <c r="BG24" s="12">
        <v>19</v>
      </c>
      <c r="BH24" s="12">
        <f t="shared" si="11"/>
        <v>0</v>
      </c>
      <c r="BI24" s="12">
        <f t="shared" si="12"/>
        <v>0</v>
      </c>
      <c r="BJ24" s="12">
        <f t="shared" si="13"/>
        <v>0</v>
      </c>
      <c r="BK24" s="12">
        <f t="shared" si="14"/>
        <v>0</v>
      </c>
      <c r="BL24" s="12">
        <f t="shared" si="15"/>
        <v>0</v>
      </c>
      <c r="BO24" s="9">
        <v>21</v>
      </c>
      <c r="BP24" s="9"/>
      <c r="CC24" s="9"/>
    </row>
    <row r="25" spans="1:87" x14ac:dyDescent="0.15">
      <c r="A25" s="8">
        <v>20</v>
      </c>
      <c r="B25" s="14">
        <v>7</v>
      </c>
      <c r="D25" s="8" t="s">
        <v>929</v>
      </c>
      <c r="F25" s="14"/>
      <c r="G25" s="14" t="s">
        <v>404</v>
      </c>
      <c r="H25" s="14"/>
      <c r="I25" s="14" t="s">
        <v>405</v>
      </c>
      <c r="J25" s="14"/>
      <c r="K25" s="8">
        <v>1.5</v>
      </c>
      <c r="N25" s="12">
        <v>21</v>
      </c>
      <c r="O25" s="12"/>
      <c r="P25" s="32">
        <f t="shared" si="27"/>
        <v>5.2857142857142859E-2</v>
      </c>
      <c r="Q25" s="41"/>
      <c r="R25" s="54">
        <f>SUM(P$5:P25)</f>
        <v>1.0571428571428572</v>
      </c>
      <c r="S25" s="20">
        <f>SUM(Q$5:Q25)</f>
        <v>25</v>
      </c>
      <c r="T25" s="20">
        <f>IFERROR($R25*'[1]功能-士兵训练'!K25,0)</f>
        <v>1.0571428571428572</v>
      </c>
      <c r="U25" s="20">
        <f>IFERROR($R25*'[1]功能-士兵训练'!L25,0)</f>
        <v>1.0571428571428572</v>
      </c>
      <c r="V25" s="20">
        <f>IFERROR($R25*'[1]功能-士兵训练'!M25,0)</f>
        <v>1.0571428571428572</v>
      </c>
      <c r="W25" s="20">
        <f>IFERROR($R25*'[1]功能-士兵训练'!N25,0)</f>
        <v>1.0571428571428572</v>
      </c>
      <c r="X25" s="20">
        <f>IFERROR($R25*'[1]功能-士兵训练'!O25,0)</f>
        <v>1.0571428571428572</v>
      </c>
      <c r="Y25" s="20">
        <f>$S25/'[1]功能-士兵训练'!$C$6*MIN('[1]功能-士兵训练'!$C$6,'[1]功能-士兵训练'!K66/4)</f>
        <v>25</v>
      </c>
      <c r="Z25" s="20">
        <f>$S25/'[1]功能-士兵训练'!$C$6*MIN('[1]功能-士兵训练'!$C$6,'[1]功能-士兵训练'!L66/4)</f>
        <v>25</v>
      </c>
      <c r="AA25" s="20">
        <f>$S25/'[1]功能-士兵训练'!$C$6*MIN('[1]功能-士兵训练'!$C$6,'[1]功能-士兵训练'!M66/4)</f>
        <v>25</v>
      </c>
      <c r="AB25" s="20">
        <f>$S25/'[1]功能-士兵训练'!$C$6*MIN('[1]功能-士兵训练'!$C$6,'[1]功能-士兵训练'!N66/4)</f>
        <v>25</v>
      </c>
      <c r="AC25" s="20">
        <f>$S25/'[1]功能-士兵训练'!$C$6*MIN('[1]功能-士兵训练'!$C$6,'[1]功能-士兵训练'!O66/4)</f>
        <v>25</v>
      </c>
      <c r="AG25" s="15">
        <v>20</v>
      </c>
      <c r="AH25" s="12">
        <f>求节点(O$124:O$159,T$5:T$40,$AG25)*士兵阶位属性!T24+求节点(O$124:O$159,Y$5:Y$40,$AG25)</f>
        <v>77.98998875366965</v>
      </c>
      <c r="AI25" s="12">
        <f>求节点(P$124:P$159,U$5:U$40,$AG25)*士兵阶位属性!U24+求节点(P$124:P$159,Z$5:Z$40,$AG25)</f>
        <v>81.18440879327963</v>
      </c>
      <c r="AJ25" s="12">
        <f>求节点(Q$124:Q$159,V$5:V$40,$AG25)*士兵阶位属性!V24+求节点(Q$124:Q$159,AA$5:AA$40,$AG25)</f>
        <v>84.862507966696256</v>
      </c>
      <c r="AK25" s="12">
        <f>求节点(R$124:R$159,W$5:W$40,$AG25)*士兵阶位属性!W24+求节点(R$124:R$159,AB$5:AB$40,$AG25)</f>
        <v>89.169167287074544</v>
      </c>
      <c r="AL25" s="12">
        <f>求节点(S$124:S$159,X$5:X$40,$AG25)*士兵阶位属性!X24+求节点(S$124:S$159,AC$5:AC$40,$AG25)</f>
        <v>93.133921655655215</v>
      </c>
      <c r="AM25" s="12">
        <f t="shared" si="16"/>
        <v>77.98998875366965</v>
      </c>
      <c r="AN25" s="12">
        <f t="shared" si="17"/>
        <v>81.18440879327963</v>
      </c>
      <c r="AO25" s="12">
        <f t="shared" si="18"/>
        <v>84.862507966696256</v>
      </c>
      <c r="AP25" s="12">
        <f t="shared" si="19"/>
        <v>89.169167287074544</v>
      </c>
      <c r="AQ25" s="12">
        <f t="shared" si="20"/>
        <v>93.133921655655215</v>
      </c>
      <c r="AS25" s="12">
        <v>20</v>
      </c>
      <c r="AT25" s="12">
        <f t="shared" si="1"/>
        <v>127414.03067895293</v>
      </c>
      <c r="AU25" s="12">
        <f t="shared" si="2"/>
        <v>136198.49233887947</v>
      </c>
      <c r="AV25" s="12">
        <f t="shared" si="3"/>
        <v>146179.31282313901</v>
      </c>
      <c r="AW25" s="12">
        <f t="shared" si="4"/>
        <v>157696.17782317454</v>
      </c>
      <c r="AX25" s="12">
        <f t="shared" si="5"/>
        <v>183785.43120520818</v>
      </c>
      <c r="AZ25" s="12">
        <v>20</v>
      </c>
      <c r="BA25" s="12">
        <f t="shared" si="6"/>
        <v>0</v>
      </c>
      <c r="BB25" s="12">
        <f t="shared" si="7"/>
        <v>0</v>
      </c>
      <c r="BC25" s="12">
        <f t="shared" si="8"/>
        <v>0</v>
      </c>
      <c r="BD25" s="12">
        <f t="shared" si="9"/>
        <v>0</v>
      </c>
      <c r="BE25" s="12">
        <f t="shared" si="10"/>
        <v>0</v>
      </c>
      <c r="BG25" s="12">
        <v>20</v>
      </c>
      <c r="BH25" s="12">
        <f t="shared" si="11"/>
        <v>0</v>
      </c>
      <c r="BI25" s="12">
        <f t="shared" si="12"/>
        <v>0</v>
      </c>
      <c r="BJ25" s="12">
        <f t="shared" si="13"/>
        <v>0</v>
      </c>
      <c r="BK25" s="12">
        <f t="shared" si="14"/>
        <v>0</v>
      </c>
      <c r="BL25" s="12">
        <f t="shared" si="15"/>
        <v>0</v>
      </c>
      <c r="BO25" s="9">
        <v>22</v>
      </c>
    </row>
    <row r="26" spans="1:87" x14ac:dyDescent="0.15">
      <c r="A26" s="8">
        <v>21</v>
      </c>
      <c r="B26" s="14">
        <v>7</v>
      </c>
      <c r="F26" s="14"/>
      <c r="G26" s="14"/>
      <c r="H26" s="14"/>
      <c r="I26" s="14"/>
      <c r="J26" s="14"/>
      <c r="N26" s="12">
        <v>22</v>
      </c>
      <c r="O26" s="12"/>
      <c r="P26" s="32">
        <f t="shared" si="27"/>
        <v>5.2857142857142859E-2</v>
      </c>
      <c r="Q26" s="41"/>
      <c r="R26" s="54">
        <f>SUM(P$5:P26)</f>
        <v>1.1100000000000001</v>
      </c>
      <c r="S26" s="20">
        <f>SUM(Q$5:Q26)</f>
        <v>25</v>
      </c>
      <c r="T26" s="20">
        <f>IFERROR($R26*'[1]功能-士兵训练'!K26,0)</f>
        <v>1.1100000000000001</v>
      </c>
      <c r="U26" s="20">
        <f>IFERROR($R26*'[1]功能-士兵训练'!L26,0)</f>
        <v>1.1100000000000001</v>
      </c>
      <c r="V26" s="20">
        <f>IFERROR($R26*'[1]功能-士兵训练'!M26,0)</f>
        <v>1.1100000000000001</v>
      </c>
      <c r="W26" s="20">
        <f>IFERROR($R26*'[1]功能-士兵训练'!N26,0)</f>
        <v>1.1100000000000001</v>
      </c>
      <c r="X26" s="20">
        <f>IFERROR($R26*'[1]功能-士兵训练'!O26,0)</f>
        <v>1.1100000000000001</v>
      </c>
      <c r="Y26" s="20">
        <f>$S26/'[1]功能-士兵训练'!$C$6*MIN('[1]功能-士兵训练'!$C$6,'[1]功能-士兵训练'!K67/4)</f>
        <v>25</v>
      </c>
      <c r="Z26" s="20">
        <f>$S26/'[1]功能-士兵训练'!$C$6*MIN('[1]功能-士兵训练'!$C$6,'[1]功能-士兵训练'!L67/4)</f>
        <v>25</v>
      </c>
      <c r="AA26" s="20">
        <f>$S26/'[1]功能-士兵训练'!$C$6*MIN('[1]功能-士兵训练'!$C$6,'[1]功能-士兵训练'!M67/4)</f>
        <v>25</v>
      </c>
      <c r="AB26" s="20">
        <f>$S26/'[1]功能-士兵训练'!$C$6*MIN('[1]功能-士兵训练'!$C$6,'[1]功能-士兵训练'!N67/4)</f>
        <v>25</v>
      </c>
      <c r="AC26" s="20">
        <f>$S26/'[1]功能-士兵训练'!$C$6*MIN('[1]功能-士兵训练'!$C$6,'[1]功能-士兵训练'!O67/4)</f>
        <v>25</v>
      </c>
      <c r="AG26" s="15">
        <v>21</v>
      </c>
      <c r="AH26" s="12">
        <f>求节点(O$124:O$159,T$5:T$40,$AG26)*士兵阶位属性!T25+求节点(O$124:O$159,Y$5:Y$40,$AG26)</f>
        <v>81.620689072106671</v>
      </c>
      <c r="AI26" s="12">
        <f>求节点(P$124:P$159,U$5:U$40,$AG26)*士兵阶位属性!U25+求节点(P$124:P$159,Z$5:Z$40,$AG26)</f>
        <v>84.953623450235227</v>
      </c>
      <c r="AJ26" s="12">
        <f>求节点(Q$124:Q$159,V$5:V$40,$AG26)*士兵阶位属性!V25+求节点(Q$124:Q$159,AA$5:AA$40,$AG26)</f>
        <v>88.820324896157757</v>
      </c>
      <c r="AK26" s="12">
        <f>求节点(R$124:R$159,W$5:W$40,$AG26)*士兵阶位属性!W25+求节点(R$124:R$159,AB$5:AB$40,$AG26)</f>
        <v>92.638854124982089</v>
      </c>
      <c r="AL26" s="12">
        <f>求节点(S$124:S$159,X$5:X$40,$AG26)*士兵阶位属性!X25+求节点(S$124:S$159,AC$5:AC$40,$AG26)</f>
        <v>96.559690214259817</v>
      </c>
      <c r="AM26" s="12">
        <f t="shared" si="16"/>
        <v>81.620689072106671</v>
      </c>
      <c r="AN26" s="12">
        <f t="shared" si="17"/>
        <v>84.953623450235227</v>
      </c>
      <c r="AO26" s="12">
        <f t="shared" si="18"/>
        <v>88.820324896157757</v>
      </c>
      <c r="AP26" s="12">
        <f t="shared" si="19"/>
        <v>92.638854124982089</v>
      </c>
      <c r="AQ26" s="12">
        <f t="shared" si="20"/>
        <v>96.559690214259817</v>
      </c>
      <c r="AS26" s="12">
        <v>21</v>
      </c>
      <c r="AT26" s="12">
        <f t="shared" si="1"/>
        <v>137262.98560825313</v>
      </c>
      <c r="AU26" s="12">
        <f t="shared" si="2"/>
        <v>146276.54805920259</v>
      </c>
      <c r="AV26" s="12">
        <f t="shared" si="3"/>
        <v>156633.03233282882</v>
      </c>
      <c r="AW26" s="12">
        <f t="shared" si="4"/>
        <v>179266.91520128521</v>
      </c>
      <c r="AX26" s="12">
        <f t="shared" si="5"/>
        <v>208880.32424369972</v>
      </c>
      <c r="AZ26" s="12">
        <v>21</v>
      </c>
      <c r="BA26" s="12">
        <f t="shared" si="6"/>
        <v>0</v>
      </c>
      <c r="BB26" s="12">
        <f t="shared" si="7"/>
        <v>0</v>
      </c>
      <c r="BC26" s="12">
        <f t="shared" si="8"/>
        <v>0</v>
      </c>
      <c r="BD26" s="12">
        <f t="shared" si="9"/>
        <v>0</v>
      </c>
      <c r="BE26" s="12">
        <f t="shared" si="10"/>
        <v>0</v>
      </c>
      <c r="BG26" s="12">
        <v>21</v>
      </c>
      <c r="BH26" s="12">
        <f t="shared" si="11"/>
        <v>0</v>
      </c>
      <c r="BI26" s="12">
        <f t="shared" si="12"/>
        <v>0</v>
      </c>
      <c r="BJ26" s="12">
        <f t="shared" si="13"/>
        <v>0</v>
      </c>
      <c r="BK26" s="12">
        <f t="shared" si="14"/>
        <v>0</v>
      </c>
      <c r="BL26" s="12">
        <f t="shared" si="15"/>
        <v>0</v>
      </c>
      <c r="BO26" s="9">
        <v>23</v>
      </c>
    </row>
    <row r="27" spans="1:87" x14ac:dyDescent="0.15">
      <c r="A27" s="8">
        <v>22</v>
      </c>
      <c r="B27" s="14">
        <v>7</v>
      </c>
      <c r="F27" s="14"/>
      <c r="G27" s="14"/>
      <c r="I27" s="14"/>
      <c r="J27" s="14"/>
      <c r="K27" s="8">
        <v>1</v>
      </c>
      <c r="N27" s="12">
        <v>23</v>
      </c>
      <c r="O27" s="12"/>
      <c r="P27" s="32">
        <f t="shared" si="27"/>
        <v>5.2857142857142859E-2</v>
      </c>
      <c r="Q27" s="41"/>
      <c r="R27" s="54">
        <f>SUM(P$5:P27)</f>
        <v>1.162857142857143</v>
      </c>
      <c r="S27" s="20">
        <f>SUM(Q$5:Q27)</f>
        <v>25</v>
      </c>
      <c r="T27" s="20">
        <f>IFERROR($R27*'[1]功能-士兵训练'!K27,0)</f>
        <v>1.162857142857143</v>
      </c>
      <c r="U27" s="20">
        <f>IFERROR($R27*'[1]功能-士兵训练'!L27,0)</f>
        <v>1.162857142857143</v>
      </c>
      <c r="V27" s="20">
        <f>IFERROR($R27*'[1]功能-士兵训练'!M27,0)</f>
        <v>1.162857142857143</v>
      </c>
      <c r="W27" s="20">
        <f>IFERROR($R27*'[1]功能-士兵训练'!N27,0)</f>
        <v>1.162857142857143</v>
      </c>
      <c r="X27" s="20">
        <f>IFERROR($R27*'[1]功能-士兵训练'!O27,0)</f>
        <v>1.162857142857143</v>
      </c>
      <c r="Y27" s="20">
        <f>$S27/'[1]功能-士兵训练'!$C$6*MIN('[1]功能-士兵训练'!$C$6,'[1]功能-士兵训练'!K68/4)</f>
        <v>25</v>
      </c>
      <c r="Z27" s="20">
        <f>$S27/'[1]功能-士兵训练'!$C$6*MIN('[1]功能-士兵训练'!$C$6,'[1]功能-士兵训练'!L68/4)</f>
        <v>25</v>
      </c>
      <c r="AA27" s="20">
        <f>$S27/'[1]功能-士兵训练'!$C$6*MIN('[1]功能-士兵训练'!$C$6,'[1]功能-士兵训练'!M68/4)</f>
        <v>25</v>
      </c>
      <c r="AB27" s="20">
        <f>$S27/'[1]功能-士兵训练'!$C$6*MIN('[1]功能-士兵训练'!$C$6,'[1]功能-士兵训练'!N68/4)</f>
        <v>25</v>
      </c>
      <c r="AC27" s="20">
        <f>$S27/'[1]功能-士兵训练'!$C$6*MIN('[1]功能-士兵训练'!$C$6,'[1]功能-士兵训练'!O68/4)</f>
        <v>25</v>
      </c>
      <c r="AG27" s="15">
        <v>22</v>
      </c>
      <c r="AH27" s="12">
        <f>求节点(O$124:O$159,T$5:T$40,$AG27)*士兵阶位属性!T26+求节点(O$124:O$159,Y$5:Y$40,$AG27)</f>
        <v>85.316449233046399</v>
      </c>
      <c r="AI27" s="12">
        <f>求节点(P$124:P$159,U$5:U$40,$AG27)*士兵阶位属性!U26+求节点(P$124:P$159,Z$5:Z$40,$AG27)</f>
        <v>88.782959712778108</v>
      </c>
      <c r="AJ27" s="12">
        <f>求节点(Q$124:Q$159,V$5:V$40,$AG27)*士兵阶位属性!V26+求节点(Q$124:Q$159,AA$5:AA$40,$AG27)</f>
        <v>92.27835533611082</v>
      </c>
      <c r="AK27" s="12">
        <f>求节点(R$124:R$159,W$5:W$40,$AG27)*士兵阶位属性!W26+求节点(R$124:R$159,AB$5:AB$40,$AG27)</f>
        <v>95.975967158251109</v>
      </c>
      <c r="AL27" s="12">
        <f>求节点(S$124:S$159,X$5:X$40,$AG27)*士兵阶位属性!X26+求节点(S$124:S$159,AC$5:AC$40,$AG27)</f>
        <v>100.03842226911999</v>
      </c>
      <c r="AM27" s="12">
        <f t="shared" si="16"/>
        <v>85.316449233046399</v>
      </c>
      <c r="AN27" s="12">
        <f t="shared" si="17"/>
        <v>88.782959712778108</v>
      </c>
      <c r="AO27" s="12">
        <f t="shared" si="18"/>
        <v>92.27835533611082</v>
      </c>
      <c r="AP27" s="12">
        <f t="shared" si="19"/>
        <v>95.975967158251109</v>
      </c>
      <c r="AQ27" s="12">
        <f t="shared" si="20"/>
        <v>100.03842226911999</v>
      </c>
      <c r="AS27" s="12">
        <v>22</v>
      </c>
      <c r="AT27" s="12">
        <f t="shared" si="1"/>
        <v>147111.94053755337</v>
      </c>
      <c r="AU27" s="12">
        <f t="shared" si="2"/>
        <v>156354.60377952567</v>
      </c>
      <c r="AV27" s="12">
        <f t="shared" si="3"/>
        <v>176102.53152428896</v>
      </c>
      <c r="AW27" s="12">
        <f t="shared" si="4"/>
        <v>203754.12825803683</v>
      </c>
      <c r="AX27" s="12">
        <f t="shared" si="5"/>
        <v>233975.21728219127</v>
      </c>
      <c r="AZ27" s="12">
        <v>22</v>
      </c>
      <c r="BA27" s="12">
        <f t="shared" si="6"/>
        <v>0</v>
      </c>
      <c r="BB27" s="12">
        <f t="shared" si="7"/>
        <v>0</v>
      </c>
      <c r="BC27" s="12">
        <f t="shared" si="8"/>
        <v>0</v>
      </c>
      <c r="BD27" s="12">
        <f t="shared" si="9"/>
        <v>0</v>
      </c>
      <c r="BE27" s="12">
        <f t="shared" si="10"/>
        <v>0</v>
      </c>
      <c r="BG27" s="12">
        <v>22</v>
      </c>
      <c r="BH27" s="12">
        <f t="shared" si="11"/>
        <v>0</v>
      </c>
      <c r="BI27" s="12">
        <f t="shared" si="12"/>
        <v>0</v>
      </c>
      <c r="BJ27" s="12">
        <f t="shared" si="13"/>
        <v>0</v>
      </c>
      <c r="BK27" s="12">
        <f t="shared" si="14"/>
        <v>0</v>
      </c>
      <c r="BL27" s="12">
        <f t="shared" si="15"/>
        <v>0</v>
      </c>
      <c r="BO27" s="9">
        <v>24</v>
      </c>
    </row>
    <row r="28" spans="1:87" x14ac:dyDescent="0.15">
      <c r="A28" s="8">
        <v>23</v>
      </c>
      <c r="B28" s="14">
        <v>8</v>
      </c>
      <c r="F28" s="14"/>
      <c r="G28" s="14"/>
      <c r="H28" s="14" t="s">
        <v>426</v>
      </c>
      <c r="I28" s="14"/>
      <c r="J28" s="14"/>
      <c r="N28" s="12">
        <v>24</v>
      </c>
      <c r="O28" s="12"/>
      <c r="P28" s="32">
        <f t="shared" si="27"/>
        <v>5.2857142857142859E-2</v>
      </c>
      <c r="Q28" s="41"/>
      <c r="R28" s="54">
        <f>SUM(P$5:P28)</f>
        <v>1.215714285714286</v>
      </c>
      <c r="S28" s="20">
        <f>SUM(Q$5:Q28)</f>
        <v>25</v>
      </c>
      <c r="T28" s="20">
        <f>IFERROR($R28*'[1]功能-士兵训练'!K28,0)</f>
        <v>1.215714285714286</v>
      </c>
      <c r="U28" s="20">
        <f>IFERROR($R28*'[1]功能-士兵训练'!L28,0)</f>
        <v>1.215714285714286</v>
      </c>
      <c r="V28" s="20">
        <f>IFERROR($R28*'[1]功能-士兵训练'!M28,0)</f>
        <v>1.215714285714286</v>
      </c>
      <c r="W28" s="20">
        <f>IFERROR($R28*'[1]功能-士兵训练'!N28,0)</f>
        <v>1.215714285714286</v>
      </c>
      <c r="X28" s="20">
        <f>IFERROR($R28*'[1]功能-士兵训练'!O28,0)</f>
        <v>1.215714285714286</v>
      </c>
      <c r="Y28" s="20">
        <f>$S28/'[1]功能-士兵训练'!$C$6*MIN('[1]功能-士兵训练'!$C$6,'[1]功能-士兵训练'!K69/4)</f>
        <v>25</v>
      </c>
      <c r="Z28" s="20">
        <f>$S28/'[1]功能-士兵训练'!$C$6*MIN('[1]功能-士兵训练'!$C$6,'[1]功能-士兵训练'!L69/4)</f>
        <v>25</v>
      </c>
      <c r="AA28" s="20">
        <f>$S28/'[1]功能-士兵训练'!$C$6*MIN('[1]功能-士兵训练'!$C$6,'[1]功能-士兵训练'!M69/4)</f>
        <v>25</v>
      </c>
      <c r="AB28" s="20">
        <f>$S28/'[1]功能-士兵训练'!$C$6*MIN('[1]功能-士兵训练'!$C$6,'[1]功能-士兵训练'!N69/4)</f>
        <v>25</v>
      </c>
      <c r="AC28" s="20">
        <f>$S28/'[1]功能-士兵训练'!$C$6*MIN('[1]功能-士兵训练'!$C$6,'[1]功能-士兵训练'!O69/4)</f>
        <v>25</v>
      </c>
      <c r="AG28" s="15">
        <v>23</v>
      </c>
      <c r="AH28" s="12">
        <f>求节点(O$124:O$159,T$5:T$40,$AG28)*士兵阶位属性!T27+求节点(O$124:O$159,Y$5:Y$40,$AG28)</f>
        <v>89.070093267057686</v>
      </c>
      <c r="AI28" s="12">
        <f>求节点(P$124:P$159,U$5:U$40,$AG28)*士兵阶位属性!U27+求节点(P$124:P$159,Z$5:Z$40,$AG28)</f>
        <v>92.180549379825123</v>
      </c>
      <c r="AJ28" s="12">
        <f>求节点(Q$124:Q$159,V$5:V$40,$AG28)*士兵阶位属性!V27+求节点(Q$124:Q$159,AA$5:AA$40,$AG28)</f>
        <v>95.519319673971111</v>
      </c>
      <c r="AK28" s="12">
        <f>求节点(R$124:R$159,W$5:W$40,$AG28)*士兵阶位属性!W27+求节点(R$124:R$159,AB$5:AB$40,$AG28)</f>
        <v>99.36348224882002</v>
      </c>
      <c r="AL28" s="12">
        <f>求节点(S$124:S$159,X$5:X$40,$AG28)*士兵阶位属性!X27+求节点(S$124:S$159,AC$5:AC$40,$AG28)</f>
        <v>103.57011782023572</v>
      </c>
      <c r="AM28" s="12">
        <f t="shared" si="16"/>
        <v>89.070093267057686</v>
      </c>
      <c r="AN28" s="12">
        <f t="shared" si="17"/>
        <v>92.180549379825123</v>
      </c>
      <c r="AO28" s="12">
        <f t="shared" si="18"/>
        <v>95.519319673971111</v>
      </c>
      <c r="AP28" s="12">
        <f t="shared" si="19"/>
        <v>99.36348224882002</v>
      </c>
      <c r="AQ28" s="12">
        <f t="shared" si="20"/>
        <v>103.57011782023572</v>
      </c>
      <c r="AS28" s="12">
        <v>23</v>
      </c>
      <c r="AT28" s="12">
        <f t="shared" si="1"/>
        <v>156960.89546685357</v>
      </c>
      <c r="AU28" s="12">
        <f t="shared" si="2"/>
        <v>174796.69136502367</v>
      </c>
      <c r="AV28" s="12">
        <f t="shared" si="3"/>
        <v>199855.49362759158</v>
      </c>
      <c r="AW28" s="12">
        <f t="shared" si="4"/>
        <v>228241.34131478844</v>
      </c>
      <c r="AX28" s="12">
        <f t="shared" si="5"/>
        <v>259070.11032068281</v>
      </c>
      <c r="AZ28" s="12">
        <v>23</v>
      </c>
      <c r="BA28" s="12">
        <f t="shared" si="6"/>
        <v>0</v>
      </c>
      <c r="BB28" s="12">
        <f t="shared" si="7"/>
        <v>0</v>
      </c>
      <c r="BC28" s="12">
        <f t="shared" si="8"/>
        <v>0</v>
      </c>
      <c r="BD28" s="12">
        <f t="shared" si="9"/>
        <v>0</v>
      </c>
      <c r="BE28" s="12">
        <f t="shared" si="10"/>
        <v>0</v>
      </c>
      <c r="BG28" s="12">
        <v>23</v>
      </c>
      <c r="BH28" s="12">
        <f t="shared" si="11"/>
        <v>0</v>
      </c>
      <c r="BI28" s="12">
        <f t="shared" si="12"/>
        <v>0</v>
      </c>
      <c r="BJ28" s="12">
        <f t="shared" si="13"/>
        <v>0</v>
      </c>
      <c r="BK28" s="12">
        <f t="shared" si="14"/>
        <v>0</v>
      </c>
      <c r="BL28" s="12">
        <f t="shared" si="15"/>
        <v>0</v>
      </c>
      <c r="BO28" s="9">
        <v>25</v>
      </c>
    </row>
    <row r="29" spans="1:87" x14ac:dyDescent="0.15">
      <c r="A29" s="8">
        <v>24</v>
      </c>
      <c r="B29" s="14">
        <v>8</v>
      </c>
      <c r="F29" s="14"/>
      <c r="G29" s="14"/>
      <c r="H29" s="14"/>
      <c r="I29" s="14"/>
      <c r="J29" s="14"/>
      <c r="N29" s="12">
        <v>25</v>
      </c>
      <c r="O29" s="12"/>
      <c r="P29" s="32">
        <f t="shared" si="27"/>
        <v>5.2857142857142859E-2</v>
      </c>
      <c r="Q29" s="41"/>
      <c r="R29" s="54">
        <f>SUM(P$5:P29)</f>
        <v>1.2685714285714289</v>
      </c>
      <c r="S29" s="20">
        <f>SUM(Q$5:Q29)</f>
        <v>25</v>
      </c>
      <c r="T29" s="20">
        <f>IFERROR($R29*'[1]功能-士兵训练'!K29,0)</f>
        <v>1.2685714285714289</v>
      </c>
      <c r="U29" s="20">
        <f>IFERROR($R29*'[1]功能-士兵训练'!L29,0)</f>
        <v>1.2685714285714289</v>
      </c>
      <c r="V29" s="20">
        <f>IFERROR($R29*'[1]功能-士兵训练'!M29,0)</f>
        <v>1.2685714285714289</v>
      </c>
      <c r="W29" s="20">
        <f>IFERROR($R29*'[1]功能-士兵训练'!N29,0)</f>
        <v>1.2685714285714289</v>
      </c>
      <c r="X29" s="20">
        <f>IFERROR($R29*'[1]功能-士兵训练'!O29,0)</f>
        <v>1.2685714285714289</v>
      </c>
      <c r="Y29" s="20">
        <f>$S29/'[1]功能-士兵训练'!$C$6*MIN('[1]功能-士兵训练'!$C$6,'[1]功能-士兵训练'!K70/4)</f>
        <v>25</v>
      </c>
      <c r="Z29" s="20">
        <f>$S29/'[1]功能-士兵训练'!$C$6*MIN('[1]功能-士兵训练'!$C$6,'[1]功能-士兵训练'!L70/4)</f>
        <v>25</v>
      </c>
      <c r="AA29" s="20">
        <f>$S29/'[1]功能-士兵训练'!$C$6*MIN('[1]功能-士兵训练'!$C$6,'[1]功能-士兵训练'!M70/4)</f>
        <v>25</v>
      </c>
      <c r="AB29" s="20">
        <f>$S29/'[1]功能-士兵训练'!$C$6*MIN('[1]功能-士兵训练'!$C$6,'[1]功能-士兵训练'!N70/4)</f>
        <v>25</v>
      </c>
      <c r="AC29" s="20">
        <f>$S29/'[1]功能-士兵训练'!$C$6*MIN('[1]功能-士兵训练'!$C$6,'[1]功能-士兵训练'!O70/4)</f>
        <v>25</v>
      </c>
      <c r="AG29" s="15">
        <v>24</v>
      </c>
      <c r="AH29" s="12">
        <f>求节点(O$124:O$159,T$5:T$40,$AG29)*士兵阶位属性!T28+求节点(O$124:O$159,Y$5:Y$40,$AG29)</f>
        <v>92.367093441235923</v>
      </c>
      <c r="AI29" s="12">
        <f>求节点(P$124:P$159,U$5:U$40,$AG29)*士兵阶位属性!U28+求节点(P$124:P$159,Z$5:Z$40,$AG29)</f>
        <v>95.348031113752711</v>
      </c>
      <c r="AJ29" s="12">
        <f>求节点(Q$124:Q$159,V$5:V$40,$AG29)*士兵阶位属性!V28+求节点(Q$124:Q$159,AA$5:AA$40,$AG29)</f>
        <v>98.80833095525567</v>
      </c>
      <c r="AK29" s="12">
        <f>求节点(R$124:R$159,W$5:W$40,$AG29)*士兵阶位属性!W28+求节点(R$124:R$159,AB$5:AB$40,$AG29)</f>
        <v>102.80139939668884</v>
      </c>
      <c r="AL29" s="12">
        <f>求节点(S$124:S$159,X$5:X$40,$AG29)*士兵阶位属性!X28+求节点(S$124:S$159,AC$5:AC$40,$AG29)</f>
        <v>107.12262112284623</v>
      </c>
      <c r="AM29" s="12">
        <f t="shared" si="16"/>
        <v>92.367093441235923</v>
      </c>
      <c r="AN29" s="12">
        <f t="shared" si="17"/>
        <v>95.348031113752711</v>
      </c>
      <c r="AO29" s="12">
        <f t="shared" si="18"/>
        <v>98.80833095525567</v>
      </c>
      <c r="AP29" s="12">
        <f t="shared" si="19"/>
        <v>102.80139939668884</v>
      </c>
      <c r="AQ29" s="12">
        <f t="shared" si="20"/>
        <v>107.12262112284623</v>
      </c>
      <c r="AS29" s="12">
        <v>24</v>
      </c>
      <c r="AT29" s="12">
        <f t="shared" si="1"/>
        <v>175726.83188272925</v>
      </c>
      <c r="AU29" s="12">
        <f t="shared" si="2"/>
        <v>197978.68631697743</v>
      </c>
      <c r="AV29" s="12">
        <f t="shared" si="3"/>
        <v>223608.45573089417</v>
      </c>
      <c r="AW29" s="12">
        <f t="shared" si="4"/>
        <v>252728.55437154009</v>
      </c>
      <c r="AX29" s="12">
        <f t="shared" si="5"/>
        <v>282587.70797245292</v>
      </c>
      <c r="AZ29" s="12">
        <v>24</v>
      </c>
      <c r="BA29" s="12">
        <f t="shared" si="6"/>
        <v>0</v>
      </c>
      <c r="BB29" s="12">
        <f t="shared" si="7"/>
        <v>0</v>
      </c>
      <c r="BC29" s="12">
        <f t="shared" si="8"/>
        <v>0</v>
      </c>
      <c r="BD29" s="12">
        <f t="shared" si="9"/>
        <v>0</v>
      </c>
      <c r="BE29" s="12">
        <f t="shared" si="10"/>
        <v>0</v>
      </c>
      <c r="BG29" s="12">
        <v>24</v>
      </c>
      <c r="BH29" s="12">
        <f t="shared" si="11"/>
        <v>0</v>
      </c>
      <c r="BI29" s="12">
        <f t="shared" si="12"/>
        <v>0</v>
      </c>
      <c r="BJ29" s="12">
        <f t="shared" si="13"/>
        <v>0</v>
      </c>
      <c r="BK29" s="12">
        <f t="shared" si="14"/>
        <v>0</v>
      </c>
      <c r="BL29" s="12">
        <f t="shared" si="15"/>
        <v>0</v>
      </c>
      <c r="BO29" s="9">
        <v>26</v>
      </c>
    </row>
    <row r="30" spans="1:87" x14ac:dyDescent="0.15">
      <c r="A30" s="8">
        <v>25</v>
      </c>
      <c r="B30" s="14">
        <v>9</v>
      </c>
      <c r="F30" s="14" t="s">
        <v>406</v>
      </c>
      <c r="G30" s="14" t="s">
        <v>407</v>
      </c>
      <c r="H30" s="14"/>
      <c r="I30" s="14" t="s">
        <v>408</v>
      </c>
      <c r="J30" s="14" t="s">
        <v>409</v>
      </c>
      <c r="K30" s="8">
        <v>2</v>
      </c>
      <c r="N30" s="12">
        <v>26</v>
      </c>
      <c r="O30" s="12"/>
      <c r="P30" s="32">
        <f t="shared" si="27"/>
        <v>5.2857142857142859E-2</v>
      </c>
      <c r="Q30" s="41"/>
      <c r="R30" s="54">
        <f>SUM(P$5:P30)</f>
        <v>1.3214285714285718</v>
      </c>
      <c r="S30" s="20">
        <f>SUM(Q$5:Q30)</f>
        <v>25</v>
      </c>
      <c r="T30" s="20">
        <f>IFERROR($R30*'[1]功能-士兵训练'!K30,0)</f>
        <v>1.3214285714285718</v>
      </c>
      <c r="U30" s="20">
        <f>IFERROR($R30*'[1]功能-士兵训练'!L30,0)</f>
        <v>1.3214285714285718</v>
      </c>
      <c r="V30" s="20">
        <f>IFERROR($R30*'[1]功能-士兵训练'!M30,0)</f>
        <v>1.3214285714285718</v>
      </c>
      <c r="W30" s="20">
        <f>IFERROR($R30*'[1]功能-士兵训练'!N30,0)</f>
        <v>1.3214285714285718</v>
      </c>
      <c r="X30" s="20">
        <f>IFERROR($R30*'[1]功能-士兵训练'!O30,0)</f>
        <v>1.3214285714285718</v>
      </c>
      <c r="Y30" s="20">
        <f>$S30/'[1]功能-士兵训练'!$C$6*MIN('[1]功能-士兵训练'!$C$6,'[1]功能-士兵训练'!K71/4)</f>
        <v>25</v>
      </c>
      <c r="Z30" s="20">
        <f>$S30/'[1]功能-士兵训练'!$C$6*MIN('[1]功能-士兵训练'!$C$6,'[1]功能-士兵训练'!L71/4)</f>
        <v>25</v>
      </c>
      <c r="AA30" s="20">
        <f>$S30/'[1]功能-士兵训练'!$C$6*MIN('[1]功能-士兵训练'!$C$6,'[1]功能-士兵训练'!M71/4)</f>
        <v>25</v>
      </c>
      <c r="AB30" s="20">
        <f>$S30/'[1]功能-士兵训练'!$C$6*MIN('[1]功能-士兵训练'!$C$6,'[1]功能-士兵训练'!N71/4)</f>
        <v>25</v>
      </c>
      <c r="AC30" s="20">
        <f>$S30/'[1]功能-士兵训练'!$C$6*MIN('[1]功能-士兵训练'!$C$6,'[1]功能-士兵训练'!O71/4)</f>
        <v>25</v>
      </c>
      <c r="AG30" s="15">
        <v>25</v>
      </c>
      <c r="AH30" s="12">
        <f>求节点(O$124:O$159,T$5:T$40,$AG30)*士兵阶位属性!T29+求节点(O$124:O$159,Y$5:Y$40,$AG30)</f>
        <v>95.481085071528</v>
      </c>
      <c r="AI30" s="12">
        <f>求节点(P$124:P$159,U$5:U$40,$AG30)*士兵阶位属性!U29+求节点(P$124:P$159,Z$5:Z$40,$AG30)</f>
        <v>98.561610983931473</v>
      </c>
      <c r="AJ30" s="12">
        <f>求节点(Q$124:Q$159,V$5:V$40,$AG30)*士兵阶位属性!V29+求节点(Q$124:Q$159,AA$5:AA$40,$AG30)</f>
        <v>102.14538917996447</v>
      </c>
      <c r="AK30" s="12">
        <f>求节点(R$124:R$159,W$5:W$40,$AG30)*士兵阶位属性!W29+求节点(R$124:R$159,AB$5:AB$40,$AG30)</f>
        <v>106.28971860185753</v>
      </c>
      <c r="AL30" s="12">
        <f>求节点(S$124:S$159,X$5:X$40,$AG30)*士兵阶位属性!X29+求节点(S$124:S$159,AC$5:AC$40,$AG30)</f>
        <v>110.56439826018401</v>
      </c>
      <c r="AM30" s="12">
        <f t="shared" si="16"/>
        <v>95.481085071528</v>
      </c>
      <c r="AN30" s="12">
        <f t="shared" si="17"/>
        <v>98.561610983931473</v>
      </c>
      <c r="AO30" s="12">
        <f t="shared" si="18"/>
        <v>102.14538917996447</v>
      </c>
      <c r="AP30" s="12">
        <f t="shared" si="19"/>
        <v>106.28971860185753</v>
      </c>
      <c r="AQ30" s="12">
        <f t="shared" si="20"/>
        <v>110.56439826018401</v>
      </c>
      <c r="AS30" s="12">
        <v>25</v>
      </c>
      <c r="AT30" s="12">
        <f t="shared" si="1"/>
        <v>198472.24468668239</v>
      </c>
      <c r="AU30" s="12">
        <f t="shared" si="2"/>
        <v>221160.68126893119</v>
      </c>
      <c r="AV30" s="12">
        <f t="shared" si="3"/>
        <v>247361.41783419676</v>
      </c>
      <c r="AW30" s="12">
        <f t="shared" si="4"/>
        <v>277215.76742829167</v>
      </c>
      <c r="AX30" s="12">
        <f t="shared" si="5"/>
        <v>298179.11311274348</v>
      </c>
      <c r="AZ30" s="12">
        <v>25</v>
      </c>
      <c r="BA30" s="12">
        <f t="shared" si="6"/>
        <v>0</v>
      </c>
      <c r="BB30" s="12">
        <f t="shared" si="7"/>
        <v>0</v>
      </c>
      <c r="BC30" s="12">
        <f t="shared" si="8"/>
        <v>0</v>
      </c>
      <c r="BD30" s="12">
        <f t="shared" si="9"/>
        <v>0</v>
      </c>
      <c r="BE30" s="12">
        <f t="shared" si="10"/>
        <v>0</v>
      </c>
      <c r="BG30" s="12">
        <v>25</v>
      </c>
      <c r="BH30" s="12">
        <f t="shared" si="11"/>
        <v>0</v>
      </c>
      <c r="BI30" s="12">
        <f t="shared" si="12"/>
        <v>0</v>
      </c>
      <c r="BJ30" s="12">
        <f t="shared" si="13"/>
        <v>0</v>
      </c>
      <c r="BK30" s="12">
        <f t="shared" si="14"/>
        <v>0</v>
      </c>
      <c r="BL30" s="12">
        <f t="shared" si="15"/>
        <v>0</v>
      </c>
      <c r="BO30" s="9">
        <v>27</v>
      </c>
    </row>
    <row r="31" spans="1:87" x14ac:dyDescent="0.15">
      <c r="A31" s="8">
        <v>26</v>
      </c>
      <c r="B31" s="14">
        <v>9</v>
      </c>
      <c r="F31" s="14"/>
      <c r="G31" s="14"/>
      <c r="H31" s="14"/>
      <c r="I31" s="14"/>
      <c r="J31" s="14"/>
      <c r="N31" s="12">
        <v>27</v>
      </c>
      <c r="O31" s="12"/>
      <c r="P31" s="32">
        <f t="shared" si="27"/>
        <v>5.2857142857142859E-2</v>
      </c>
      <c r="Q31" s="41"/>
      <c r="R31" s="54">
        <f>SUM(P$5:P31)</f>
        <v>1.3742857142857148</v>
      </c>
      <c r="S31" s="20">
        <f>SUM(Q$5:Q31)</f>
        <v>25</v>
      </c>
      <c r="T31" s="20">
        <f>IFERROR($R31*'[1]功能-士兵训练'!K31,0)</f>
        <v>1.3742857142857148</v>
      </c>
      <c r="U31" s="20">
        <f>IFERROR($R31*'[1]功能-士兵训练'!L31,0)</f>
        <v>1.3742857142857148</v>
      </c>
      <c r="V31" s="20">
        <f>IFERROR($R31*'[1]功能-士兵训练'!M31,0)</f>
        <v>1.3742857142857148</v>
      </c>
      <c r="W31" s="20">
        <f>IFERROR($R31*'[1]功能-士兵训练'!N31,0)</f>
        <v>1.3742857142857148</v>
      </c>
      <c r="X31" s="20">
        <f>IFERROR($R31*'[1]功能-士兵训练'!O31,0)</f>
        <v>1.3742857142857148</v>
      </c>
      <c r="Y31" s="20">
        <f>$S31/'[1]功能-士兵训练'!$C$6*MIN('[1]功能-士兵训练'!$C$6,'[1]功能-士兵训练'!K72/4)</f>
        <v>25</v>
      </c>
      <c r="Z31" s="20">
        <f>$S31/'[1]功能-士兵训练'!$C$6*MIN('[1]功能-士兵训练'!$C$6,'[1]功能-士兵训练'!L72/4)</f>
        <v>25</v>
      </c>
      <c r="AA31" s="20">
        <f>$S31/'[1]功能-士兵训练'!$C$6*MIN('[1]功能-士兵训练'!$C$6,'[1]功能-士兵训练'!M72/4)</f>
        <v>25</v>
      </c>
      <c r="AB31" s="20">
        <f>$S31/'[1]功能-士兵训练'!$C$6*MIN('[1]功能-士兵训练'!$C$6,'[1]功能-士兵训练'!N72/4)</f>
        <v>25</v>
      </c>
      <c r="AC31" s="20">
        <f>$S31/'[1]功能-士兵训练'!$C$6*MIN('[1]功能-士兵训练'!$C$6,'[1]功能-士兵训练'!O72/4)</f>
        <v>25</v>
      </c>
      <c r="AG31" s="15">
        <v>26</v>
      </c>
      <c r="AH31" s="12">
        <f>求节点(O$124:O$159,T$5:T$40,$AG31)*士兵阶位属性!T30+求节点(O$124:O$159,Y$5:Y$40,$AG31)</f>
        <v>98.639636170215624</v>
      </c>
      <c r="AI31" s="12">
        <f>求节点(P$124:P$159,U$5:U$40,$AG31)*士兵阶位属性!U30+求节点(P$124:P$159,Z$5:Z$40,$AG31)</f>
        <v>101.82128899036144</v>
      </c>
      <c r="AJ31" s="12">
        <f>求节点(Q$124:Q$159,V$5:V$40,$AG31)*士兵阶位属性!V30+求节点(Q$124:Q$159,AA$5:AA$40,$AG31)</f>
        <v>105.53049434809755</v>
      </c>
      <c r="AK31" s="12">
        <f>求节点(R$124:R$159,W$5:W$40,$AG31)*士兵阶位属性!W30+求节点(R$124:R$159,AB$5:AB$40,$AG31)</f>
        <v>109.65380431773887</v>
      </c>
      <c r="AL31" s="12">
        <f>求节点(S$124:S$159,X$5:X$40,$AG31)*士兵阶位属性!X30+求节点(S$124:S$159,AC$5:AC$40,$AG31)</f>
        <v>114.05553456353819</v>
      </c>
      <c r="AM31" s="12">
        <f t="shared" si="16"/>
        <v>98.639636170215624</v>
      </c>
      <c r="AN31" s="12">
        <f t="shared" si="17"/>
        <v>101.82128899036144</v>
      </c>
      <c r="AO31" s="12">
        <f t="shared" si="18"/>
        <v>105.53049434809755</v>
      </c>
      <c r="AP31" s="12">
        <f t="shared" si="19"/>
        <v>109.65380431773887</v>
      </c>
      <c r="AQ31" s="12">
        <f t="shared" si="20"/>
        <v>114.05553456353819</v>
      </c>
      <c r="AS31" s="12">
        <v>26</v>
      </c>
      <c r="AT31" s="12">
        <f t="shared" si="1"/>
        <v>221217.65749063552</v>
      </c>
      <c r="AU31" s="12">
        <f t="shared" si="2"/>
        <v>244342.67622088495</v>
      </c>
      <c r="AV31" s="12">
        <f t="shared" si="3"/>
        <v>271114.37993749941</v>
      </c>
      <c r="AW31" s="12">
        <f t="shared" si="4"/>
        <v>293450.69548441621</v>
      </c>
      <c r="AX31" s="12">
        <f t="shared" si="5"/>
        <v>313770.51825303398</v>
      </c>
      <c r="AZ31" s="12">
        <v>26</v>
      </c>
      <c r="BA31" s="12">
        <f t="shared" si="6"/>
        <v>0</v>
      </c>
      <c r="BB31" s="12">
        <f t="shared" si="7"/>
        <v>0</v>
      </c>
      <c r="BC31" s="12">
        <f t="shared" si="8"/>
        <v>0</v>
      </c>
      <c r="BD31" s="12">
        <f t="shared" si="9"/>
        <v>0</v>
      </c>
      <c r="BE31" s="12">
        <f t="shared" si="10"/>
        <v>0</v>
      </c>
      <c r="BG31" s="12">
        <v>26</v>
      </c>
      <c r="BH31" s="12">
        <f t="shared" si="11"/>
        <v>0</v>
      </c>
      <c r="BI31" s="12">
        <f t="shared" si="12"/>
        <v>0</v>
      </c>
      <c r="BJ31" s="12">
        <f t="shared" si="13"/>
        <v>0</v>
      </c>
      <c r="BK31" s="12">
        <f t="shared" si="14"/>
        <v>0</v>
      </c>
      <c r="BL31" s="12">
        <f t="shared" si="15"/>
        <v>0</v>
      </c>
      <c r="BO31" s="9">
        <v>28</v>
      </c>
    </row>
    <row r="32" spans="1:87" x14ac:dyDescent="0.15">
      <c r="A32" s="8">
        <v>27</v>
      </c>
      <c r="B32" s="14">
        <v>9</v>
      </c>
      <c r="F32" s="14"/>
      <c r="G32" s="14"/>
      <c r="H32" s="14"/>
      <c r="I32" s="14"/>
      <c r="J32" s="14"/>
      <c r="N32" s="12">
        <v>28</v>
      </c>
      <c r="O32" s="12"/>
      <c r="P32" s="32">
        <f t="shared" si="27"/>
        <v>5.2857142857142859E-2</v>
      </c>
      <c r="Q32" s="41"/>
      <c r="R32" s="54">
        <f>SUM(P$5:P32)</f>
        <v>1.4271428571428577</v>
      </c>
      <c r="S32" s="20">
        <f>SUM(Q$5:Q32)</f>
        <v>25</v>
      </c>
      <c r="T32" s="20">
        <f>IFERROR($R32*'[1]功能-士兵训练'!K32,0)</f>
        <v>1.4271428571428577</v>
      </c>
      <c r="U32" s="20">
        <f>IFERROR($R32*'[1]功能-士兵训练'!L32,0)</f>
        <v>1.4271428571428577</v>
      </c>
      <c r="V32" s="20">
        <f>IFERROR($R32*'[1]功能-士兵训练'!M32,0)</f>
        <v>1.4271428571428577</v>
      </c>
      <c r="W32" s="20">
        <f>IFERROR($R32*'[1]功能-士兵训练'!N32,0)</f>
        <v>1.4271428571428577</v>
      </c>
      <c r="X32" s="20">
        <f>IFERROR($R32*'[1]功能-士兵训练'!O32,0)</f>
        <v>1.4271428571428577</v>
      </c>
      <c r="Y32" s="20">
        <f>$S32/'[1]功能-士兵训练'!$C$6*MIN('[1]功能-士兵训练'!$C$6,'[1]功能-士兵训练'!K73/4)</f>
        <v>25</v>
      </c>
      <c r="Z32" s="20">
        <f>$S32/'[1]功能-士兵训练'!$C$6*MIN('[1]功能-士兵训练'!$C$6,'[1]功能-士兵训练'!L73/4)</f>
        <v>25</v>
      </c>
      <c r="AA32" s="20">
        <f>$S32/'[1]功能-士兵训练'!$C$6*MIN('[1]功能-士兵训练'!$C$6,'[1]功能-士兵训练'!M73/4)</f>
        <v>25</v>
      </c>
      <c r="AB32" s="20">
        <f>$S32/'[1]功能-士兵训练'!$C$6*MIN('[1]功能-士兵训练'!$C$6,'[1]功能-士兵训练'!N73/4)</f>
        <v>25</v>
      </c>
      <c r="AC32" s="20">
        <f>$S32/'[1]功能-士兵训练'!$C$6*MIN('[1]功能-士兵训练'!$C$6,'[1]功能-士兵训练'!O73/4)</f>
        <v>25</v>
      </c>
      <c r="AG32" s="15">
        <v>27</v>
      </c>
      <c r="AH32" s="12">
        <f>求节点(O$124:O$159,T$5:T$40,$AG32)*士兵阶位属性!T31+求节点(O$124:O$159,Y$5:Y$40,$AG32)</f>
        <v>101.84274673729882</v>
      </c>
      <c r="AI32" s="12">
        <f>求节点(P$124:P$159,U$5:U$40,$AG32)*士兵阶位属性!U31+求节点(P$124:P$159,Z$5:Z$40,$AG32)</f>
        <v>105.12706513304259</v>
      </c>
      <c r="AJ32" s="12">
        <f>求节点(Q$124:Q$159,V$5:V$40,$AG32)*士兵阶位属性!V31+求节点(Q$124:Q$159,AA$5:AA$40,$AG32)</f>
        <v>108.8630092381197</v>
      </c>
      <c r="AK32" s="12">
        <f>求节点(R$124:R$159,W$5:W$40,$AG32)*士兵阶位属性!W31+求节点(R$124:R$159,AB$5:AB$40,$AG32)</f>
        <v>113.04254394637418</v>
      </c>
      <c r="AL32" s="12">
        <f>求节点(S$124:S$159,X$5:X$40,$AG32)*士兵阶位属性!X31+求节点(S$124:S$159,AC$5:AC$40,$AG32)</f>
        <v>117.5960300329087</v>
      </c>
      <c r="AM32" s="12">
        <f t="shared" si="16"/>
        <v>101.84274673729882</v>
      </c>
      <c r="AN32" s="12">
        <f t="shared" si="17"/>
        <v>105.12706513304259</v>
      </c>
      <c r="AO32" s="12">
        <f t="shared" si="18"/>
        <v>108.8630092381197</v>
      </c>
      <c r="AP32" s="12">
        <f t="shared" si="19"/>
        <v>113.04254394637418</v>
      </c>
      <c r="AQ32" s="12">
        <f t="shared" si="20"/>
        <v>117.5960300329087</v>
      </c>
      <c r="AS32" s="12">
        <v>27</v>
      </c>
      <c r="AT32" s="12">
        <f t="shared" si="1"/>
        <v>243963.07029458869</v>
      </c>
      <c r="AU32" s="12">
        <f t="shared" si="2"/>
        <v>267524.67117283872</v>
      </c>
      <c r="AV32" s="12">
        <f t="shared" si="3"/>
        <v>289324.36272860086</v>
      </c>
      <c r="AW32" s="12">
        <f t="shared" si="4"/>
        <v>308626.95416996279</v>
      </c>
      <c r="AX32" s="12">
        <f t="shared" si="5"/>
        <v>329361.92339332448</v>
      </c>
      <c r="AZ32" s="12">
        <v>27</v>
      </c>
      <c r="BA32" s="12">
        <f t="shared" si="6"/>
        <v>0</v>
      </c>
      <c r="BB32" s="12">
        <f t="shared" si="7"/>
        <v>0</v>
      </c>
      <c r="BC32" s="12">
        <f t="shared" si="8"/>
        <v>0</v>
      </c>
      <c r="BD32" s="12">
        <f t="shared" si="9"/>
        <v>0</v>
      </c>
      <c r="BE32" s="12">
        <f t="shared" si="10"/>
        <v>0</v>
      </c>
      <c r="BG32" s="12">
        <v>27</v>
      </c>
      <c r="BH32" s="12">
        <f t="shared" si="11"/>
        <v>0</v>
      </c>
      <c r="BI32" s="12">
        <f t="shared" si="12"/>
        <v>0</v>
      </c>
      <c r="BJ32" s="12">
        <f t="shared" si="13"/>
        <v>0</v>
      </c>
      <c r="BK32" s="12">
        <f t="shared" si="14"/>
        <v>0</v>
      </c>
      <c r="BL32" s="12">
        <f t="shared" si="15"/>
        <v>0</v>
      </c>
      <c r="BO32" s="9">
        <v>29</v>
      </c>
    </row>
    <row r="33" spans="1:67" x14ac:dyDescent="0.15">
      <c r="A33" s="8">
        <v>28</v>
      </c>
      <c r="B33" s="14">
        <v>10</v>
      </c>
      <c r="D33" s="8">
        <v>3</v>
      </c>
      <c r="F33" s="14"/>
      <c r="G33" s="70" t="s">
        <v>412</v>
      </c>
      <c r="H33" s="14"/>
      <c r="I33" s="70" t="s">
        <v>413</v>
      </c>
      <c r="J33" s="14"/>
      <c r="N33" s="12">
        <v>29</v>
      </c>
      <c r="O33" s="12"/>
      <c r="P33" s="32">
        <f t="shared" si="27"/>
        <v>5.2857142857142859E-2</v>
      </c>
      <c r="Q33" s="41"/>
      <c r="R33" s="54">
        <f>SUM(P$5:P33)</f>
        <v>1.4800000000000006</v>
      </c>
      <c r="S33" s="20">
        <f>SUM(Q$5:Q33)</f>
        <v>25</v>
      </c>
      <c r="T33" s="20">
        <f>IFERROR($R33*'[1]功能-士兵训练'!K33,0)</f>
        <v>1.4800000000000006</v>
      </c>
      <c r="U33" s="20">
        <f>IFERROR($R33*'[1]功能-士兵训练'!L33,0)</f>
        <v>1.4800000000000006</v>
      </c>
      <c r="V33" s="20">
        <f>IFERROR($R33*'[1]功能-士兵训练'!M33,0)</f>
        <v>1.4800000000000006</v>
      </c>
      <c r="W33" s="20">
        <f>IFERROR($R33*'[1]功能-士兵训练'!N33,0)</f>
        <v>1.4800000000000006</v>
      </c>
      <c r="X33" s="20">
        <f>IFERROR($R33*'[1]功能-士兵训练'!O33,0)</f>
        <v>1.4800000000000006</v>
      </c>
      <c r="Y33" s="20">
        <f>$S33/'[1]功能-士兵训练'!$C$6*MIN('[1]功能-士兵训练'!$C$6,'[1]功能-士兵训练'!K74/4)</f>
        <v>25</v>
      </c>
      <c r="Z33" s="20">
        <f>$S33/'[1]功能-士兵训练'!$C$6*MIN('[1]功能-士兵训练'!$C$6,'[1]功能-士兵训练'!L74/4)</f>
        <v>25</v>
      </c>
      <c r="AA33" s="20">
        <f>$S33/'[1]功能-士兵训练'!$C$6*MIN('[1]功能-士兵训练'!$C$6,'[1]功能-士兵训练'!M74/4)</f>
        <v>25</v>
      </c>
      <c r="AB33" s="20">
        <f>$S33/'[1]功能-士兵训练'!$C$6*MIN('[1]功能-士兵训练'!$C$6,'[1]功能-士兵训练'!N74/4)</f>
        <v>25</v>
      </c>
      <c r="AC33" s="20">
        <f>$S33/'[1]功能-士兵训练'!$C$6*MIN('[1]功能-士兵训练'!$C$6,'[1]功能-士兵训练'!O74/4)</f>
        <v>25</v>
      </c>
      <c r="AG33" s="15">
        <v>28</v>
      </c>
      <c r="AH33" s="12">
        <f>求节点(O$124:O$159,T$5:T$40,$AG33)*士兵阶位属性!T32+求节点(O$124:O$159,Y$5:Y$40,$AG33)</f>
        <v>105.09041677277759</v>
      </c>
      <c r="AI33" s="12">
        <f>求节点(P$124:P$159,U$5:U$40,$AG33)*士兵阶位属性!U32+求节点(P$124:P$159,Z$5:Z$40,$AG33)</f>
        <v>108.41092865912863</v>
      </c>
      <c r="AJ33" s="12">
        <f>求节点(Q$124:Q$159,V$5:V$40,$AG33)*士兵阶位属性!V32+求节点(Q$124:Q$159,AA$5:AA$40,$AG33)</f>
        <v>112.18111012902664</v>
      </c>
      <c r="AK33" s="12">
        <f>求节点(R$124:R$159,W$5:W$40,$AG33)*士兵阶位属性!W32+求节点(R$124:R$159,AB$5:AB$40,$AG33)</f>
        <v>116.4781395396773</v>
      </c>
      <c r="AL33" s="12">
        <f>求节点(S$124:S$159,X$5:X$40,$AG33)*士兵阶位属性!X32+求节点(S$124:S$159,AC$5:AC$40,$AG33)</f>
        <v>121.1858846682956</v>
      </c>
      <c r="AM33" s="12">
        <f t="shared" si="16"/>
        <v>105.09041677277759</v>
      </c>
      <c r="AN33" s="12">
        <f t="shared" si="17"/>
        <v>108.41092865912863</v>
      </c>
      <c r="AO33" s="12">
        <f t="shared" si="18"/>
        <v>112.18111012902664</v>
      </c>
      <c r="AP33" s="12">
        <f t="shared" si="19"/>
        <v>116.4781395396773</v>
      </c>
      <c r="AQ33" s="12">
        <f t="shared" si="20"/>
        <v>121.1858846682956</v>
      </c>
      <c r="AS33" s="12">
        <v>28</v>
      </c>
      <c r="AT33" s="12">
        <f t="shared" si="1"/>
        <v>266708.48309854185</v>
      </c>
      <c r="AU33" s="12">
        <f t="shared" si="2"/>
        <v>286740.90357966174</v>
      </c>
      <c r="AV33" s="12">
        <f t="shared" si="3"/>
        <v>304221.52685666562</v>
      </c>
      <c r="AW33" s="12">
        <f t="shared" si="4"/>
        <v>323803.21285550937</v>
      </c>
      <c r="AX33" s="12">
        <f t="shared" si="5"/>
        <v>344953.32853361504</v>
      </c>
      <c r="AZ33" s="12">
        <v>28</v>
      </c>
      <c r="BA33" s="12">
        <f t="shared" si="6"/>
        <v>0</v>
      </c>
      <c r="BB33" s="12">
        <f t="shared" si="7"/>
        <v>0</v>
      </c>
      <c r="BC33" s="12">
        <f t="shared" si="8"/>
        <v>0</v>
      </c>
      <c r="BD33" s="12">
        <f t="shared" si="9"/>
        <v>0</v>
      </c>
      <c r="BE33" s="12">
        <f t="shared" si="10"/>
        <v>0</v>
      </c>
      <c r="BG33" s="12">
        <v>28</v>
      </c>
      <c r="BH33" s="12">
        <f t="shared" si="11"/>
        <v>0</v>
      </c>
      <c r="BI33" s="12">
        <f t="shared" si="12"/>
        <v>0</v>
      </c>
      <c r="BJ33" s="12">
        <f t="shared" si="13"/>
        <v>0</v>
      </c>
      <c r="BK33" s="12">
        <f t="shared" si="14"/>
        <v>0</v>
      </c>
      <c r="BL33" s="12">
        <f t="shared" si="15"/>
        <v>0</v>
      </c>
      <c r="BO33" s="9">
        <v>30</v>
      </c>
    </row>
    <row r="34" spans="1:67" x14ac:dyDescent="0.15">
      <c r="A34" s="8">
        <v>29</v>
      </c>
      <c r="B34" s="14">
        <v>10</v>
      </c>
      <c r="F34" s="14"/>
      <c r="G34" s="14"/>
      <c r="H34" s="14"/>
      <c r="I34" s="14"/>
      <c r="J34" s="14"/>
      <c r="N34" s="12">
        <v>30</v>
      </c>
      <c r="O34" s="12"/>
      <c r="P34" s="32">
        <f t="shared" si="27"/>
        <v>5.2857142857142859E-2</v>
      </c>
      <c r="Q34" s="41"/>
      <c r="R34" s="54">
        <f>SUM(P$5:P34)</f>
        <v>1.5328571428571436</v>
      </c>
      <c r="S34" s="20">
        <f>SUM(Q$5:Q34)</f>
        <v>25</v>
      </c>
      <c r="T34" s="20">
        <f>IFERROR($R34*'[1]功能-士兵训练'!K34,0)</f>
        <v>1.5328571428571436</v>
      </c>
      <c r="U34" s="20">
        <f>IFERROR($R34*'[1]功能-士兵训练'!L34,0)</f>
        <v>1.5328571428571436</v>
      </c>
      <c r="V34" s="20">
        <f>IFERROR($R34*'[1]功能-士兵训练'!M34,0)</f>
        <v>1.5328571428571436</v>
      </c>
      <c r="W34" s="20">
        <f>IFERROR($R34*'[1]功能-士兵训练'!N34,0)</f>
        <v>1.5328571428571436</v>
      </c>
      <c r="X34" s="20">
        <f>IFERROR($R34*'[1]功能-士兵训练'!O34,0)</f>
        <v>1.5328571428571436</v>
      </c>
      <c r="Y34" s="20">
        <f>$S34/'[1]功能-士兵训练'!$C$6*MIN('[1]功能-士兵训练'!$C$6,'[1]功能-士兵训练'!K75/4)</f>
        <v>25</v>
      </c>
      <c r="Z34" s="20">
        <f>$S34/'[1]功能-士兵训练'!$C$6*MIN('[1]功能-士兵训练'!$C$6,'[1]功能-士兵训练'!L75/4)</f>
        <v>25</v>
      </c>
      <c r="AA34" s="20">
        <f>$S34/'[1]功能-士兵训练'!$C$6*MIN('[1]功能-士兵训练'!$C$6,'[1]功能-士兵训练'!M75/4)</f>
        <v>25</v>
      </c>
      <c r="AB34" s="20">
        <f>$S34/'[1]功能-士兵训练'!$C$6*MIN('[1]功能-士兵训练'!$C$6,'[1]功能-士兵训练'!N75/4)</f>
        <v>25</v>
      </c>
      <c r="AC34" s="20">
        <f>$S34/'[1]功能-士兵训练'!$C$6*MIN('[1]功能-士兵训练'!$C$6,'[1]功能-士兵训练'!O75/4)</f>
        <v>25</v>
      </c>
      <c r="AG34" s="15">
        <v>29</v>
      </c>
      <c r="AH34" s="12">
        <f>求节点(O$124:O$159,T$5:T$40,$AG34)*士兵阶位属性!T33+求节点(O$124:O$159,Y$5:Y$40,$AG34)</f>
        <v>108.32994971666054</v>
      </c>
      <c r="AI34" s="12">
        <f>求节点(P$124:P$159,U$5:U$40,$AG34)*士兵阶位属性!U33+求节点(P$124:P$159,Z$5:Z$40,$AG34)</f>
        <v>111.65977122244939</v>
      </c>
      <c r="AJ34" s="12">
        <f>求节点(Q$124:Q$159,V$5:V$40,$AG34)*士兵阶位属性!V33+求节点(Q$124:Q$159,AA$5:AA$40,$AG34)</f>
        <v>115.5444114794971</v>
      </c>
      <c r="AK34" s="12">
        <f>求节点(R$124:R$159,W$5:W$40,$AG34)*士兵阶位属性!W33+求节点(R$124:R$159,AB$5:AB$40,$AG34)</f>
        <v>119.96059109764821</v>
      </c>
      <c r="AL34" s="12">
        <f>求节点(S$124:S$159,X$5:X$40,$AG34)*士兵阶位属性!X33+求节点(S$124:S$159,AC$5:AC$40,$AG34)</f>
        <v>124.82276791207101</v>
      </c>
      <c r="AM34" s="12">
        <f t="shared" si="16"/>
        <v>108.32994971666054</v>
      </c>
      <c r="AN34" s="12">
        <f t="shared" si="17"/>
        <v>111.65977122244939</v>
      </c>
      <c r="AO34" s="12">
        <f t="shared" si="18"/>
        <v>115.5444114794971</v>
      </c>
      <c r="AP34" s="12">
        <f t="shared" si="19"/>
        <v>119.96059109764821</v>
      </c>
      <c r="AQ34" s="12">
        <f t="shared" si="20"/>
        <v>124.82276791207101</v>
      </c>
      <c r="AS34" s="12">
        <v>29</v>
      </c>
      <c r="AT34" s="12">
        <f t="shared" si="1"/>
        <v>285995.26144804555</v>
      </c>
      <c r="AU34" s="12">
        <f t="shared" si="2"/>
        <v>301336.25856074865</v>
      </c>
      <c r="AV34" s="12">
        <f t="shared" si="3"/>
        <v>319118.69098473032</v>
      </c>
      <c r="AW34" s="12">
        <f t="shared" si="4"/>
        <v>338979.47154105594</v>
      </c>
      <c r="AX34" s="12">
        <f t="shared" si="5"/>
        <v>361063.2939340134</v>
      </c>
      <c r="AZ34" s="12">
        <v>29</v>
      </c>
      <c r="BA34" s="12">
        <f t="shared" si="6"/>
        <v>0</v>
      </c>
      <c r="BB34" s="12">
        <f t="shared" si="7"/>
        <v>0</v>
      </c>
      <c r="BC34" s="12">
        <f t="shared" si="8"/>
        <v>0</v>
      </c>
      <c r="BD34" s="12">
        <f t="shared" si="9"/>
        <v>0</v>
      </c>
      <c r="BE34" s="12">
        <f t="shared" si="10"/>
        <v>0</v>
      </c>
      <c r="BG34" s="12">
        <v>29</v>
      </c>
      <c r="BH34" s="12">
        <f t="shared" si="11"/>
        <v>0</v>
      </c>
      <c r="BI34" s="12">
        <f t="shared" si="12"/>
        <v>0</v>
      </c>
      <c r="BJ34" s="12">
        <f t="shared" si="13"/>
        <v>0</v>
      </c>
      <c r="BK34" s="12">
        <f t="shared" si="14"/>
        <v>0</v>
      </c>
      <c r="BL34" s="12">
        <f t="shared" si="15"/>
        <v>0</v>
      </c>
      <c r="BO34" s="9">
        <v>31</v>
      </c>
    </row>
    <row r="35" spans="1:67" x14ac:dyDescent="0.15">
      <c r="A35" s="8">
        <v>30</v>
      </c>
      <c r="B35" s="14">
        <v>11</v>
      </c>
      <c r="F35" s="14"/>
      <c r="G35" s="14"/>
      <c r="H35" s="14" t="s">
        <v>426</v>
      </c>
      <c r="I35" s="14"/>
      <c r="J35" s="14"/>
      <c r="K35" s="8">
        <v>1</v>
      </c>
      <c r="N35" s="12">
        <v>31</v>
      </c>
      <c r="O35" s="12"/>
      <c r="P35" s="32">
        <f t="shared" si="27"/>
        <v>5.2857142857142859E-2</v>
      </c>
      <c r="Q35" s="41"/>
      <c r="R35" s="54">
        <f>SUM(P$5:P35)</f>
        <v>1.5857142857142865</v>
      </c>
      <c r="S35" s="20">
        <f>SUM(Q$5:Q35)</f>
        <v>25</v>
      </c>
      <c r="T35" s="20">
        <f>IFERROR($R35*'[1]功能-士兵训练'!K35,0)</f>
        <v>1.5857142857142865</v>
      </c>
      <c r="U35" s="20">
        <f>IFERROR($R35*'[1]功能-士兵训练'!L35,0)</f>
        <v>1.5857142857142865</v>
      </c>
      <c r="V35" s="20">
        <f>IFERROR($R35*'[1]功能-士兵训练'!M35,0)</f>
        <v>1.5857142857142865</v>
      </c>
      <c r="W35" s="20">
        <f>IFERROR($R35*'[1]功能-士兵训练'!N35,0)</f>
        <v>1.5857142857142865</v>
      </c>
      <c r="X35" s="20">
        <f>IFERROR($R35*'[1]功能-士兵训练'!O35,0)</f>
        <v>1.5857142857142865</v>
      </c>
      <c r="Y35" s="20">
        <f>$S35/'[1]功能-士兵训练'!$C$6*MIN('[1]功能-士兵训练'!$C$6,'[1]功能-士兵训练'!K76/4)</f>
        <v>25</v>
      </c>
      <c r="Z35" s="20">
        <f>$S35/'[1]功能-士兵训练'!$C$6*MIN('[1]功能-士兵训练'!$C$6,'[1]功能-士兵训练'!L76/4)</f>
        <v>25</v>
      </c>
      <c r="AA35" s="20">
        <f>$S35/'[1]功能-士兵训练'!$C$6*MIN('[1]功能-士兵训练'!$C$6,'[1]功能-士兵训练'!M76/4)</f>
        <v>25</v>
      </c>
      <c r="AB35" s="20">
        <f>$S35/'[1]功能-士兵训练'!$C$6*MIN('[1]功能-士兵训练'!$C$6,'[1]功能-士兵训练'!N76/4)</f>
        <v>25</v>
      </c>
      <c r="AC35" s="20">
        <f>$S35/'[1]功能-士兵训练'!$C$6*MIN('[1]功能-士兵训练'!$C$6,'[1]功能-士兵训练'!O76/4)</f>
        <v>25</v>
      </c>
      <c r="AG35" s="15">
        <v>30</v>
      </c>
      <c r="AH35" s="12">
        <f>求节点(O$124:O$159,T$5:T$40,$AG35)*士兵阶位属性!T34+求节点(O$124:O$159,Y$5:Y$40,$AG35)</f>
        <v>111.53841644851518</v>
      </c>
      <c r="AI35" s="12">
        <f>求节点(P$124:P$159,U$5:U$40,$AG35)*士兵阶位属性!U34+求节点(P$124:P$159,Z$5:Z$40,$AG35)</f>
        <v>114.95214877902337</v>
      </c>
      <c r="AJ35" s="12">
        <f>求节点(Q$124:Q$159,V$5:V$40,$AG35)*士兵阶位属性!V34+求节点(Q$124:Q$159,AA$5:AA$40,$AG35)</f>
        <v>118.95291328953111</v>
      </c>
      <c r="AK35" s="12">
        <f>求节点(R$124:R$159,W$5:W$40,$AG35)*士兵阶位属性!W34+求节点(R$124:R$159,AB$5:AB$40,$AG35)</f>
        <v>123.48989862028694</v>
      </c>
      <c r="AL35" s="12">
        <f>求节点(S$124:S$159,X$5:X$40,$AG35)*士兵阶位属性!X34+求节点(S$124:S$159,AC$5:AC$40,$AG35)</f>
        <v>128.44402187846185</v>
      </c>
      <c r="AM35" s="12">
        <f t="shared" si="16"/>
        <v>111.53841644851518</v>
      </c>
      <c r="AN35" s="12">
        <f t="shared" si="17"/>
        <v>114.95214877902337</v>
      </c>
      <c r="AO35" s="12">
        <f t="shared" si="18"/>
        <v>118.95291328953111</v>
      </c>
      <c r="AP35" s="12">
        <f t="shared" si="19"/>
        <v>123.48989862028694</v>
      </c>
      <c r="AQ35" s="12">
        <f t="shared" si="20"/>
        <v>128.44402187846185</v>
      </c>
      <c r="AS35" s="12">
        <v>30</v>
      </c>
      <c r="AT35" s="12">
        <f t="shared" si="1"/>
        <v>300419.44148026203</v>
      </c>
      <c r="AU35" s="12">
        <f t="shared" si="2"/>
        <v>315931.61354183563</v>
      </c>
      <c r="AV35" s="12">
        <f t="shared" si="3"/>
        <v>334015.85511279502</v>
      </c>
      <c r="AW35" s="12">
        <f t="shared" si="4"/>
        <v>354155.73022660252</v>
      </c>
      <c r="AX35" s="12">
        <f t="shared" si="5"/>
        <v>391496.96694261633</v>
      </c>
      <c r="AZ35" s="12">
        <v>30</v>
      </c>
      <c r="BA35" s="12">
        <f t="shared" si="6"/>
        <v>0</v>
      </c>
      <c r="BB35" s="12">
        <f t="shared" si="7"/>
        <v>0</v>
      </c>
      <c r="BC35" s="12">
        <f t="shared" si="8"/>
        <v>0</v>
      </c>
      <c r="BD35" s="12">
        <f t="shared" si="9"/>
        <v>0</v>
      </c>
      <c r="BE35" s="12">
        <f t="shared" si="10"/>
        <v>0</v>
      </c>
      <c r="BG35" s="12">
        <v>30</v>
      </c>
      <c r="BH35" s="12">
        <f t="shared" si="11"/>
        <v>0</v>
      </c>
      <c r="BI35" s="12">
        <f t="shared" si="12"/>
        <v>0</v>
      </c>
      <c r="BJ35" s="12">
        <f t="shared" si="13"/>
        <v>0</v>
      </c>
      <c r="BK35" s="12">
        <f t="shared" si="14"/>
        <v>0</v>
      </c>
      <c r="BL35" s="12">
        <f t="shared" si="15"/>
        <v>0</v>
      </c>
      <c r="BO35" s="9">
        <v>32</v>
      </c>
    </row>
    <row r="36" spans="1:67" x14ac:dyDescent="0.15">
      <c r="A36" s="8">
        <v>31</v>
      </c>
      <c r="B36" s="14">
        <v>11</v>
      </c>
      <c r="F36" s="14"/>
      <c r="G36" s="14"/>
      <c r="H36" s="14"/>
      <c r="I36" s="14"/>
      <c r="J36" s="14"/>
      <c r="N36" s="12">
        <v>32</v>
      </c>
      <c r="O36" s="12"/>
      <c r="P36" s="32">
        <f t="shared" si="27"/>
        <v>5.2857142857142859E-2</v>
      </c>
      <c r="Q36" s="41"/>
      <c r="R36" s="54">
        <f>SUM(P$5:P36)</f>
        <v>1.6385714285714295</v>
      </c>
      <c r="S36" s="20">
        <f>SUM(Q$5:Q36)</f>
        <v>25</v>
      </c>
      <c r="T36" s="20">
        <f>IFERROR($R36*'[1]功能-士兵训练'!K36,0)</f>
        <v>1.6385714285714295</v>
      </c>
      <c r="U36" s="20">
        <f>IFERROR($R36*'[1]功能-士兵训练'!L36,0)</f>
        <v>1.6385714285714295</v>
      </c>
      <c r="V36" s="20">
        <f>IFERROR($R36*'[1]功能-士兵训练'!M36,0)</f>
        <v>1.6385714285714295</v>
      </c>
      <c r="W36" s="20">
        <f>IFERROR($R36*'[1]功能-士兵训练'!N36,0)</f>
        <v>1.6385714285714295</v>
      </c>
      <c r="X36" s="20">
        <f>IFERROR($R36*'[1]功能-士兵训练'!O36,0)</f>
        <v>1.6385714285714295</v>
      </c>
      <c r="Y36" s="20">
        <f>$S36/'[1]功能-士兵训练'!$C$6*MIN('[1]功能-士兵训练'!$C$6,'[1]功能-士兵训练'!K77/4)</f>
        <v>25</v>
      </c>
      <c r="Z36" s="20">
        <f>$S36/'[1]功能-士兵训练'!$C$6*MIN('[1]功能-士兵训练'!$C$6,'[1]功能-士兵训练'!L77/4)</f>
        <v>25</v>
      </c>
      <c r="AA36" s="20">
        <f>$S36/'[1]功能-士兵训练'!$C$6*MIN('[1]功能-士兵训练'!$C$6,'[1]功能-士兵训练'!M77/4)</f>
        <v>25</v>
      </c>
      <c r="AB36" s="20">
        <f>$S36/'[1]功能-士兵训练'!$C$6*MIN('[1]功能-士兵训练'!$C$6,'[1]功能-士兵训练'!N77/4)</f>
        <v>25</v>
      </c>
      <c r="AC36" s="20">
        <f>$S36/'[1]功能-士兵训练'!$C$6*MIN('[1]功能-士兵训练'!$C$6,'[1]功能-士兵训练'!O77/4)</f>
        <v>25</v>
      </c>
      <c r="AG36" s="15">
        <v>31</v>
      </c>
      <c r="AH36" s="12">
        <f>求节点(O$124:O$159,T$5:T$40,$AG36)*士兵阶位属性!T35+求节点(O$124:O$159,Y$5:Y$40,$AG36)</f>
        <v>114.78926977936125</v>
      </c>
      <c r="AI36" s="12">
        <f>求节点(P$124:P$159,U$5:U$40,$AG36)*士兵阶位属性!U35+求节点(P$124:P$159,Z$5:Z$40,$AG36)</f>
        <v>118.28806132885057</v>
      </c>
      <c r="AJ36" s="12">
        <f>求节点(Q$124:Q$159,V$5:V$40,$AG36)*士兵阶位属性!V35+求节点(Q$124:Q$159,AA$5:AA$40,$AG36)</f>
        <v>122.40661555912867</v>
      </c>
      <c r="AK36" s="12">
        <f>求节点(R$124:R$159,W$5:W$40,$AG36)*士兵阶位属性!W35+求节点(R$124:R$159,AB$5:AB$40,$AG36)</f>
        <v>127.03569807259738</v>
      </c>
      <c r="AL36" s="12">
        <f>求节点(S$124:S$159,X$5:X$40,$AG36)*士兵阶位属性!X35+求节点(S$124:S$159,AC$5:AC$40,$AG36)</f>
        <v>132.11344920398886</v>
      </c>
      <c r="AM36" s="12">
        <f t="shared" si="16"/>
        <v>114.78926977936125</v>
      </c>
      <c r="AN36" s="12">
        <f t="shared" si="17"/>
        <v>118.28806132885057</v>
      </c>
      <c r="AO36" s="12">
        <f t="shared" si="18"/>
        <v>122.40661555912867</v>
      </c>
      <c r="AP36" s="12">
        <f t="shared" si="19"/>
        <v>127.03569807259738</v>
      </c>
      <c r="AQ36" s="12">
        <f t="shared" si="20"/>
        <v>132.11344920398886</v>
      </c>
      <c r="AS36" s="12">
        <v>31</v>
      </c>
      <c r="AT36" s="12">
        <f t="shared" si="1"/>
        <v>314843.62151247857</v>
      </c>
      <c r="AU36" s="12">
        <f t="shared" si="2"/>
        <v>330526.96852292254</v>
      </c>
      <c r="AV36" s="12">
        <f t="shared" si="3"/>
        <v>348913.01924085972</v>
      </c>
      <c r="AW36" s="12">
        <f t="shared" si="4"/>
        <v>378325.23219075927</v>
      </c>
      <c r="AX36" s="12">
        <f t="shared" si="5"/>
        <v>421930.63995121926</v>
      </c>
      <c r="AZ36" s="12">
        <v>31</v>
      </c>
      <c r="BA36" s="12">
        <f t="shared" si="6"/>
        <v>0</v>
      </c>
      <c r="BB36" s="12">
        <f t="shared" si="7"/>
        <v>0</v>
      </c>
      <c r="BC36" s="12">
        <f t="shared" si="8"/>
        <v>0</v>
      </c>
      <c r="BD36" s="12">
        <f t="shared" si="9"/>
        <v>0</v>
      </c>
      <c r="BE36" s="12">
        <f t="shared" si="10"/>
        <v>0</v>
      </c>
      <c r="BG36" s="12">
        <v>31</v>
      </c>
      <c r="BH36" s="12">
        <f t="shared" si="11"/>
        <v>0</v>
      </c>
      <c r="BI36" s="12">
        <f t="shared" si="12"/>
        <v>0</v>
      </c>
      <c r="BJ36" s="12">
        <f t="shared" si="13"/>
        <v>0</v>
      </c>
      <c r="BK36" s="12">
        <f t="shared" si="14"/>
        <v>0</v>
      </c>
      <c r="BL36" s="12">
        <f t="shared" si="15"/>
        <v>0</v>
      </c>
      <c r="BO36" s="9">
        <v>33</v>
      </c>
    </row>
    <row r="37" spans="1:67" x14ac:dyDescent="0.15">
      <c r="A37" s="8">
        <v>32</v>
      </c>
      <c r="B37" s="14">
        <v>12</v>
      </c>
      <c r="D37" s="8" t="s">
        <v>930</v>
      </c>
      <c r="F37" s="14" t="s">
        <v>406</v>
      </c>
      <c r="G37" s="14" t="s">
        <v>407</v>
      </c>
      <c r="H37" s="14"/>
      <c r="I37" s="14" t="s">
        <v>408</v>
      </c>
      <c r="J37" s="14" t="s">
        <v>409</v>
      </c>
      <c r="K37" s="8">
        <v>2</v>
      </c>
      <c r="N37" s="12">
        <v>33</v>
      </c>
      <c r="O37" s="12"/>
      <c r="P37" s="32">
        <f t="shared" si="27"/>
        <v>5.2857142857142859E-2</v>
      </c>
      <c r="Q37" s="41"/>
      <c r="R37" s="54">
        <f>SUM(P$5:P37)</f>
        <v>1.6914285714285724</v>
      </c>
      <c r="S37" s="20">
        <f>SUM(Q$5:Q37)</f>
        <v>25</v>
      </c>
      <c r="T37" s="20">
        <f>IFERROR($R37*'[1]功能-士兵训练'!K37,0)</f>
        <v>1.6914285714285724</v>
      </c>
      <c r="U37" s="20">
        <f>IFERROR($R37*'[1]功能-士兵训练'!L37,0)</f>
        <v>1.6914285714285724</v>
      </c>
      <c r="V37" s="20">
        <f>IFERROR($R37*'[1]功能-士兵训练'!M37,0)</f>
        <v>1.6914285714285724</v>
      </c>
      <c r="W37" s="20">
        <f>IFERROR($R37*'[1]功能-士兵训练'!N37,0)</f>
        <v>1.6914285714285724</v>
      </c>
      <c r="X37" s="20">
        <f>IFERROR($R37*'[1]功能-士兵训练'!O37,0)</f>
        <v>1.6914285714285724</v>
      </c>
      <c r="Y37" s="20">
        <f>$S37/'[1]功能-士兵训练'!$C$6*MIN('[1]功能-士兵训练'!$C$6,'[1]功能-士兵训练'!K78/4)</f>
        <v>25</v>
      </c>
      <c r="Z37" s="20">
        <f>$S37/'[1]功能-士兵训练'!$C$6*MIN('[1]功能-士兵训练'!$C$6,'[1]功能-士兵训练'!L78/4)</f>
        <v>25</v>
      </c>
      <c r="AA37" s="20">
        <f>$S37/'[1]功能-士兵训练'!$C$6*MIN('[1]功能-士兵训练'!$C$6,'[1]功能-士兵训练'!M78/4)</f>
        <v>25</v>
      </c>
      <c r="AB37" s="20">
        <f>$S37/'[1]功能-士兵训练'!$C$6*MIN('[1]功能-士兵训练'!$C$6,'[1]功能-士兵训练'!N78/4)</f>
        <v>25</v>
      </c>
      <c r="AC37" s="20">
        <f>$S37/'[1]功能-士兵训练'!$C$6*MIN('[1]功能-士兵训练'!$C$6,'[1]功能-士兵训练'!O78/4)</f>
        <v>25</v>
      </c>
      <c r="AG37" s="15">
        <v>32</v>
      </c>
      <c r="AH37" s="12">
        <f>求节点(O$124:O$159,T$5:T$40,$AG37)*士兵阶位属性!T36+求节点(O$124:O$159,Y$5:Y$40,$AG37)</f>
        <v>118.0825097091988</v>
      </c>
      <c r="AI37" s="12">
        <f>求节点(P$124:P$159,U$5:U$40,$AG37)*士兵阶位属性!U36+求节点(P$124:P$159,Z$5:Z$40,$AG37)</f>
        <v>121.66750887193093</v>
      </c>
      <c r="AJ37" s="12">
        <f>求节点(Q$124:Q$159,V$5:V$40,$AG37)*士兵阶位属性!V36+求节点(Q$124:Q$159,AA$5:AA$40,$AG37)</f>
        <v>125.89500102797052</v>
      </c>
      <c r="AK37" s="12">
        <f>求节点(R$124:R$159,W$5:W$40,$AG37)*士兵阶位属性!W36+求节点(R$124:R$159,AB$5:AB$40,$AG37)</f>
        <v>130.60865097307362</v>
      </c>
      <c r="AL37" s="12">
        <f>求节点(S$124:S$159,X$5:X$40,$AG37)*士兵阶位属性!X36+求节点(S$124:S$159,AC$5:AC$40,$AG37)</f>
        <v>135.83104988865193</v>
      </c>
      <c r="AM37" s="12">
        <f t="shared" si="16"/>
        <v>118.0825097091988</v>
      </c>
      <c r="AN37" s="12">
        <f t="shared" si="17"/>
        <v>121.66750887193093</v>
      </c>
      <c r="AO37" s="12">
        <f t="shared" si="18"/>
        <v>125.89500102797052</v>
      </c>
      <c r="AP37" s="12">
        <f t="shared" si="19"/>
        <v>130.60865097307362</v>
      </c>
      <c r="AQ37" s="12">
        <f t="shared" si="20"/>
        <v>135.83104988865193</v>
      </c>
      <c r="AS37" s="12">
        <v>32</v>
      </c>
      <c r="AT37" s="12">
        <f t="shared" si="1"/>
        <v>329267.80154469504</v>
      </c>
      <c r="AU37" s="12">
        <f t="shared" si="2"/>
        <v>345122.32350400952</v>
      </c>
      <c r="AV37" s="12">
        <f t="shared" si="3"/>
        <v>367502.83622872102</v>
      </c>
      <c r="AW37" s="12">
        <f t="shared" si="4"/>
        <v>408126.86042004329</v>
      </c>
      <c r="AX37" s="12">
        <f t="shared" si="5"/>
        <v>452364.31295982219</v>
      </c>
      <c r="AZ37" s="12">
        <v>32</v>
      </c>
      <c r="BA37" s="12">
        <f t="shared" si="6"/>
        <v>0</v>
      </c>
      <c r="BB37" s="12">
        <f t="shared" si="7"/>
        <v>0</v>
      </c>
      <c r="BC37" s="12">
        <f t="shared" si="8"/>
        <v>0</v>
      </c>
      <c r="BD37" s="12">
        <f t="shared" si="9"/>
        <v>0</v>
      </c>
      <c r="BE37" s="12">
        <f t="shared" si="10"/>
        <v>0</v>
      </c>
      <c r="BG37" s="12">
        <v>32</v>
      </c>
      <c r="BH37" s="12">
        <f t="shared" si="11"/>
        <v>0</v>
      </c>
      <c r="BI37" s="12">
        <f t="shared" si="12"/>
        <v>0</v>
      </c>
      <c r="BJ37" s="12">
        <f t="shared" si="13"/>
        <v>0</v>
      </c>
      <c r="BK37" s="12">
        <f t="shared" si="14"/>
        <v>0</v>
      </c>
      <c r="BL37" s="12">
        <f t="shared" si="15"/>
        <v>0</v>
      </c>
      <c r="BO37" s="9">
        <v>34</v>
      </c>
    </row>
    <row r="38" spans="1:67" x14ac:dyDescent="0.15">
      <c r="A38" s="8">
        <v>33</v>
      </c>
      <c r="B38" s="14">
        <v>12</v>
      </c>
      <c r="F38" s="14"/>
      <c r="G38" s="14"/>
      <c r="H38" s="14"/>
      <c r="I38" s="14"/>
      <c r="J38" s="14"/>
      <c r="N38" s="12">
        <v>34</v>
      </c>
      <c r="O38" s="12"/>
      <c r="P38" s="32">
        <f t="shared" si="27"/>
        <v>5.2857142857142859E-2</v>
      </c>
      <c r="Q38" s="41"/>
      <c r="R38" s="54">
        <f>SUM(P$5:P38)</f>
        <v>1.7442857142857153</v>
      </c>
      <c r="S38" s="20">
        <f>SUM(Q$5:Q38)</f>
        <v>25</v>
      </c>
      <c r="T38" s="20">
        <f>IFERROR($R38*'[1]功能-士兵训练'!K38,0)</f>
        <v>1.7442857142857153</v>
      </c>
      <c r="U38" s="20">
        <f>IFERROR($R38*'[1]功能-士兵训练'!L38,0)</f>
        <v>1.7442857142857153</v>
      </c>
      <c r="V38" s="20">
        <f>IFERROR($R38*'[1]功能-士兵训练'!M38,0)</f>
        <v>1.7442857142857153</v>
      </c>
      <c r="W38" s="20">
        <f>IFERROR($R38*'[1]功能-士兵训练'!N38,0)</f>
        <v>1.7442857142857153</v>
      </c>
      <c r="X38" s="20">
        <f>IFERROR($R38*'[1]功能-士兵训练'!O38,0)</f>
        <v>1.7442857142857153</v>
      </c>
      <c r="Y38" s="20">
        <f>$S38/'[1]功能-士兵训练'!$C$6*MIN('[1]功能-士兵训练'!$C$6,'[1]功能-士兵训练'!K79/4)</f>
        <v>25</v>
      </c>
      <c r="Z38" s="20">
        <f>$S38/'[1]功能-士兵训练'!$C$6*MIN('[1]功能-士兵训练'!$C$6,'[1]功能-士兵训练'!L79/4)</f>
        <v>25</v>
      </c>
      <c r="AA38" s="20">
        <f>$S38/'[1]功能-士兵训练'!$C$6*MIN('[1]功能-士兵训练'!$C$6,'[1]功能-士兵训练'!M79/4)</f>
        <v>25</v>
      </c>
      <c r="AB38" s="20">
        <f>$S38/'[1]功能-士兵训练'!$C$6*MIN('[1]功能-士兵训练'!$C$6,'[1]功能-士兵训练'!N79/4)</f>
        <v>25</v>
      </c>
      <c r="AC38" s="20">
        <f>$S38/'[1]功能-士兵训练'!$C$6*MIN('[1]功能-士兵训练'!$C$6,'[1]功能-士兵训练'!O79/4)</f>
        <v>25</v>
      </c>
      <c r="AG38" s="15">
        <v>33</v>
      </c>
      <c r="AH38" s="12">
        <f>求节点(O$124:O$159,T$5:T$40,$AG38)*士兵阶位属性!T37+求节点(O$124:O$159,Y$5:Y$40,$AG38)</f>
        <v>121.41813623802783</v>
      </c>
      <c r="AI38" s="12">
        <f>求节点(P$124:P$159,U$5:U$40,$AG38)*士兵阶位属性!U37+求节点(P$124:P$159,Z$5:Z$40,$AG38)</f>
        <v>125.09049140826451</v>
      </c>
      <c r="AJ38" s="12">
        <f>求节点(Q$124:Q$159,V$5:V$40,$AG38)*士兵阶位属性!V37+求节点(Q$124:Q$159,AA$5:AA$40,$AG38)</f>
        <v>129.3975458110769</v>
      </c>
      <c r="AK38" s="12">
        <f>求节点(R$124:R$159,W$5:W$40,$AG38)*士兵阶位属性!W37+求节点(R$124:R$159,AB$5:AB$40,$AG38)</f>
        <v>134.22760941642733</v>
      </c>
      <c r="AL38" s="12">
        <f>求节点(S$124:S$159,X$5:X$40,$AG38)*士兵阶位属性!X37+求节点(S$124:S$159,AC$5:AC$40,$AG38)</f>
        <v>139.59682393245112</v>
      </c>
      <c r="AM38" s="12">
        <f t="shared" si="16"/>
        <v>121.41813623802783</v>
      </c>
      <c r="AN38" s="12">
        <f t="shared" si="17"/>
        <v>125.09049140826451</v>
      </c>
      <c r="AO38" s="12">
        <f t="shared" si="18"/>
        <v>129.3975458110769</v>
      </c>
      <c r="AP38" s="12">
        <f t="shared" si="19"/>
        <v>134.22760941642733</v>
      </c>
      <c r="AQ38" s="12">
        <f t="shared" si="20"/>
        <v>139.59682393245112</v>
      </c>
      <c r="AS38" s="12">
        <v>33</v>
      </c>
      <c r="AT38" s="12">
        <f t="shared" ref="AT38:AT69" si="30">求节点(O$124:O$159,T$45:T$80,$AS38)*4</f>
        <v>343691.98157691158</v>
      </c>
      <c r="AU38" s="12">
        <f t="shared" ref="AU38:AU69" si="31">求节点(P$124:P$159,U$45:U$80,$AS38)*4</f>
        <v>359717.67848509649</v>
      </c>
      <c r="AV38" s="12">
        <f t="shared" ref="AV38:AV69" si="32">求节点(Q$124:Q$159,V$45:V$80,$AS38)*4</f>
        <v>396837.64033207274</v>
      </c>
      <c r="AW38" s="12">
        <f t="shared" ref="AW38:AW69" si="33">求节点(R$124:R$159,W$45:W$80,$AS38)*4</f>
        <v>437928.48864932737</v>
      </c>
      <c r="AX38" s="12">
        <f t="shared" ref="AX38:AX69" si="34">求节点(S$124:S$159,X$45:X$80,$AS38)*4</f>
        <v>482797.98596842517</v>
      </c>
      <c r="AZ38" s="12">
        <v>33</v>
      </c>
      <c r="BA38" s="12">
        <f t="shared" ref="BA38:BA69" si="35">求节点(O$124:O$159,T$85:T$120,$AZ38)</f>
        <v>0</v>
      </c>
      <c r="BB38" s="12">
        <f t="shared" ref="BB38:BB69" si="36">求节点(P$124:P$159,U$85:U$120,$AZ38)</f>
        <v>0</v>
      </c>
      <c r="BC38" s="12">
        <f t="shared" ref="BC38:BC69" si="37">求节点(Q$124:Q$159,V$85:V$120,$AZ38)</f>
        <v>0</v>
      </c>
      <c r="BD38" s="12">
        <f t="shared" ref="BD38:BD69" si="38">求节点(R$124:R$159,W$85:W$120,$AZ38)</f>
        <v>0</v>
      </c>
      <c r="BE38" s="12">
        <f t="shared" ref="BE38:BE69" si="39">求节点(S$124:S$159,X$85:X$120,$AZ38)</f>
        <v>0</v>
      </c>
      <c r="BG38" s="12">
        <v>33</v>
      </c>
      <c r="BH38" s="12">
        <f t="shared" ref="BH38:BH69" si="40">求节点(O$124:O$159,T$166:T$185,$BG38)</f>
        <v>0</v>
      </c>
      <c r="BI38" s="12">
        <f t="shared" ref="BI38:BI69" si="41">求节点(P$124:P$159,U$166:U$185,$BG38)</f>
        <v>0</v>
      </c>
      <c r="BJ38" s="12">
        <f t="shared" ref="BJ38:BJ69" si="42">求节点(Q$124:Q$159,V$166:V$185,$BG38)</f>
        <v>0</v>
      </c>
      <c r="BK38" s="12">
        <f t="shared" ref="BK38:BK69" si="43">求节点(R$124:R$159,W$166:W$185,$BG38)</f>
        <v>0</v>
      </c>
      <c r="BL38" s="12">
        <f t="shared" ref="BL38:BL69" si="44">求节点(S$124:S$159,X$166:X$185,$BG38)</f>
        <v>0</v>
      </c>
      <c r="BO38" s="9">
        <v>35</v>
      </c>
    </row>
    <row r="39" spans="1:67" x14ac:dyDescent="0.15">
      <c r="A39" s="8">
        <v>34</v>
      </c>
      <c r="B39" s="14">
        <v>13</v>
      </c>
      <c r="F39" s="14"/>
      <c r="G39" s="14"/>
      <c r="H39" s="14" t="s">
        <v>426</v>
      </c>
      <c r="I39" s="14"/>
      <c r="J39" s="14"/>
      <c r="K39" s="8">
        <v>1</v>
      </c>
      <c r="N39" s="12">
        <v>35</v>
      </c>
      <c r="O39" s="12"/>
      <c r="P39" s="32">
        <f t="shared" si="27"/>
        <v>5.2857142857142859E-2</v>
      </c>
      <c r="Q39" s="41"/>
      <c r="R39" s="54">
        <f>SUM(P$5:P39)</f>
        <v>1.7971428571428583</v>
      </c>
      <c r="S39" s="20">
        <f>SUM(Q$5:Q39)</f>
        <v>25</v>
      </c>
      <c r="T39" s="20">
        <f>IFERROR($R39*'[1]功能-士兵训练'!K39,0)</f>
        <v>1.7971428571428583</v>
      </c>
      <c r="U39" s="20">
        <f>IFERROR($R39*'[1]功能-士兵训练'!L39,0)</f>
        <v>1.7971428571428583</v>
      </c>
      <c r="V39" s="20">
        <f>IFERROR($R39*'[1]功能-士兵训练'!M39,0)</f>
        <v>1.7971428571428583</v>
      </c>
      <c r="W39" s="20">
        <f>IFERROR($R39*'[1]功能-士兵训练'!N39,0)</f>
        <v>1.7971428571428583</v>
      </c>
      <c r="X39" s="20">
        <f>IFERROR($R39*'[1]功能-士兵训练'!O39,0)</f>
        <v>1.7971428571428583</v>
      </c>
      <c r="Y39" s="20">
        <f>$S39/'[1]功能-士兵训练'!$C$6*MIN('[1]功能-士兵训练'!$C$6,'[1]功能-士兵训练'!K80/4)</f>
        <v>25</v>
      </c>
      <c r="Z39" s="20">
        <f>$S39/'[1]功能-士兵训练'!$C$6*MIN('[1]功能-士兵训练'!$C$6,'[1]功能-士兵训练'!L80/4)</f>
        <v>25</v>
      </c>
      <c r="AA39" s="20">
        <f>$S39/'[1]功能-士兵训练'!$C$6*MIN('[1]功能-士兵训练'!$C$6,'[1]功能-士兵训练'!M80/4)</f>
        <v>25</v>
      </c>
      <c r="AB39" s="20">
        <f>$S39/'[1]功能-士兵训练'!$C$6*MIN('[1]功能-士兵训练'!$C$6,'[1]功能-士兵训练'!N80/4)</f>
        <v>25</v>
      </c>
      <c r="AC39" s="20">
        <f>$S39/'[1]功能-士兵训练'!$C$6*MIN('[1]功能-士兵训练'!$C$6,'[1]功能-士兵训练'!O80/4)</f>
        <v>25</v>
      </c>
      <c r="AG39" s="15">
        <v>34</v>
      </c>
      <c r="AH39" s="12">
        <f>求节点(O$124:O$159,T$5:T$40,$AG39)*士兵阶位属性!T38+求节点(O$124:O$159,Y$5:Y$40,$AG39)</f>
        <v>124.79614936584829</v>
      </c>
      <c r="AI39" s="12">
        <f>求节点(P$124:P$159,U$5:U$40,$AG39)*士兵阶位属性!U38+求节点(P$124:P$159,Z$5:Z$40,$AG39)</f>
        <v>128.55220966283804</v>
      </c>
      <c r="AJ39" s="12">
        <f>求节点(Q$124:Q$159,V$5:V$40,$AG39)*士兵阶位属性!V38+求节点(Q$124:Q$159,AA$5:AA$40,$AG39)</f>
        <v>132.94459391761046</v>
      </c>
      <c r="AK39" s="12">
        <f>求节点(R$124:R$159,W$5:W$40,$AG39)*士兵阶位属性!W38+求节点(R$124:R$159,AB$5:AB$40,$AG39)</f>
        <v>137.89257340265848</v>
      </c>
      <c r="AL39" s="12">
        <f>求节点(S$124:S$159,X$5:X$40,$AG39)*士兵阶位属性!X38+求节点(S$124:S$159,AC$5:AC$40,$AG39)</f>
        <v>143.41077133538647</v>
      </c>
      <c r="AM39" s="12">
        <f t="shared" si="16"/>
        <v>124.79614936584829</v>
      </c>
      <c r="AN39" s="12">
        <f t="shared" si="17"/>
        <v>128.55220966283804</v>
      </c>
      <c r="AO39" s="12">
        <f t="shared" si="18"/>
        <v>132.94459391761046</v>
      </c>
      <c r="AP39" s="12">
        <f t="shared" si="19"/>
        <v>137.89257340265848</v>
      </c>
      <c r="AQ39" s="12">
        <f t="shared" si="20"/>
        <v>143.41077133538647</v>
      </c>
      <c r="AS39" s="12">
        <v>34</v>
      </c>
      <c r="AT39" s="12">
        <f t="shared" si="30"/>
        <v>358116.16160912812</v>
      </c>
      <c r="AU39" s="12">
        <f t="shared" si="31"/>
        <v>388572.83468436013</v>
      </c>
      <c r="AV39" s="12">
        <f t="shared" si="32"/>
        <v>426172.44443542446</v>
      </c>
      <c r="AW39" s="12">
        <f t="shared" si="33"/>
        <v>467730.11687861138</v>
      </c>
      <c r="AX39" s="12">
        <f t="shared" si="34"/>
        <v>513231.6589770281</v>
      </c>
      <c r="AZ39" s="12">
        <v>34</v>
      </c>
      <c r="BA39" s="12">
        <f t="shared" si="35"/>
        <v>0</v>
      </c>
      <c r="BB39" s="12">
        <f t="shared" si="36"/>
        <v>0</v>
      </c>
      <c r="BC39" s="12">
        <f t="shared" si="37"/>
        <v>0</v>
      </c>
      <c r="BD39" s="12">
        <f t="shared" si="38"/>
        <v>0</v>
      </c>
      <c r="BE39" s="12">
        <f t="shared" si="39"/>
        <v>0</v>
      </c>
      <c r="BG39" s="12">
        <v>34</v>
      </c>
      <c r="BH39" s="12">
        <f t="shared" si="40"/>
        <v>0</v>
      </c>
      <c r="BI39" s="12">
        <f t="shared" si="41"/>
        <v>0</v>
      </c>
      <c r="BJ39" s="12">
        <f t="shared" si="42"/>
        <v>0</v>
      </c>
      <c r="BK39" s="12">
        <f t="shared" si="43"/>
        <v>0</v>
      </c>
      <c r="BL39" s="12">
        <f t="shared" si="44"/>
        <v>0</v>
      </c>
      <c r="BO39" s="9">
        <v>36</v>
      </c>
    </row>
    <row r="40" spans="1:67" x14ac:dyDescent="0.15">
      <c r="A40" s="8">
        <v>35</v>
      </c>
      <c r="B40" s="14">
        <v>13</v>
      </c>
      <c r="F40" s="14"/>
      <c r="G40" s="14"/>
      <c r="H40" s="14"/>
      <c r="I40" s="14"/>
      <c r="J40" s="14"/>
      <c r="N40" s="12">
        <v>36</v>
      </c>
      <c r="O40" s="12"/>
      <c r="P40" s="32">
        <f t="shared" si="27"/>
        <v>5.2857142857142859E-2</v>
      </c>
      <c r="Q40" s="41"/>
      <c r="R40" s="54">
        <f>SUM(P$5:P40)</f>
        <v>1.8500000000000012</v>
      </c>
      <c r="S40" s="20">
        <f>SUM(Q$5:Q40)</f>
        <v>25</v>
      </c>
      <c r="T40" s="20">
        <f>IFERROR($R40*'[1]功能-士兵训练'!K40,0)</f>
        <v>1.8500000000000012</v>
      </c>
      <c r="U40" s="20">
        <f>IFERROR($R40*'[1]功能-士兵训练'!L40,0)</f>
        <v>1.8500000000000012</v>
      </c>
      <c r="V40" s="20">
        <f>IFERROR($R40*'[1]功能-士兵训练'!M40,0)</f>
        <v>1.8500000000000012</v>
      </c>
      <c r="W40" s="20">
        <f>IFERROR($R40*'[1]功能-士兵训练'!N40,0)</f>
        <v>1.8500000000000012</v>
      </c>
      <c r="X40" s="20">
        <f>IFERROR($R40*'[1]功能-士兵训练'!O40,0)</f>
        <v>1.8500000000000012</v>
      </c>
      <c r="Y40" s="20">
        <f>$S40/'[1]功能-士兵训练'!$C$6*MIN('[1]功能-士兵训练'!$C$6,'[1]功能-士兵训练'!K81/4)</f>
        <v>25</v>
      </c>
      <c r="Z40" s="20">
        <f>$S40/'[1]功能-士兵训练'!$C$6*MIN('[1]功能-士兵训练'!$C$6,'[1]功能-士兵训练'!L81/4)</f>
        <v>25</v>
      </c>
      <c r="AA40" s="20">
        <f>$S40/'[1]功能-士兵训练'!$C$6*MIN('[1]功能-士兵训练'!$C$6,'[1]功能-士兵训练'!M81/4)</f>
        <v>25</v>
      </c>
      <c r="AB40" s="20">
        <f>$S40/'[1]功能-士兵训练'!$C$6*MIN('[1]功能-士兵训练'!$C$6,'[1]功能-士兵训练'!N81/4)</f>
        <v>25</v>
      </c>
      <c r="AC40" s="20">
        <f>$S40/'[1]功能-士兵训练'!$C$6*MIN('[1]功能-士兵训练'!$C$6,'[1]功能-士兵训练'!O81/4)</f>
        <v>25</v>
      </c>
      <c r="AG40" s="15">
        <v>35</v>
      </c>
      <c r="AH40" s="12">
        <f>求节点(O$124:O$159,T$5:T$40,$AG40)*士兵阶位属性!T39+求节点(O$124:O$159,Y$5:Y$40,$AG40)</f>
        <v>128.21382330757106</v>
      </c>
      <c r="AI40" s="12">
        <f>求节点(P$124:P$159,U$5:U$40,$AG40)*士兵阶位属性!U39+求节点(P$124:P$159,Z$5:Z$40,$AG40)</f>
        <v>132.05728807249702</v>
      </c>
      <c r="AJ40" s="12">
        <f>求节点(Q$124:Q$159,V$5:V$40,$AG40)*士兵阶位属性!V39+求节点(Q$124:Q$159,AA$5:AA$40,$AG40)</f>
        <v>136.53614534757122</v>
      </c>
      <c r="AK40" s="12">
        <f>求节点(R$124:R$159,W$5:W$40,$AG40)*士兵阶位属性!W39+求节点(R$124:R$159,AB$5:AB$40,$AG40)</f>
        <v>141.60354293176709</v>
      </c>
      <c r="AL40" s="12">
        <f>求节点(S$124:S$159,X$5:X$40,$AG40)*士兵阶位属性!X39+求节点(S$124:S$159,AC$5:AC$40,$AG40)</f>
        <v>147.12733730507276</v>
      </c>
      <c r="AM40" s="12">
        <f t="shared" si="16"/>
        <v>128.21382330757106</v>
      </c>
      <c r="AN40" s="12">
        <f t="shared" si="17"/>
        <v>132.05728807249702</v>
      </c>
      <c r="AO40" s="12">
        <f t="shared" si="18"/>
        <v>136.53614534757122</v>
      </c>
      <c r="AP40" s="12">
        <f t="shared" si="19"/>
        <v>141.60354293176709</v>
      </c>
      <c r="AQ40" s="12">
        <f t="shared" si="20"/>
        <v>147.12733730507276</v>
      </c>
      <c r="AS40" s="12">
        <v>35</v>
      </c>
      <c r="AT40" s="12">
        <f t="shared" si="30"/>
        <v>385050.44352094759</v>
      </c>
      <c r="AU40" s="12">
        <f t="shared" si="31"/>
        <v>417709.26240385399</v>
      </c>
      <c r="AV40" s="12">
        <f t="shared" si="32"/>
        <v>455507.24853877618</v>
      </c>
      <c r="AW40" s="12">
        <f t="shared" si="33"/>
        <v>497531.74510789546</v>
      </c>
      <c r="AX40" s="12">
        <f t="shared" si="34"/>
        <v>544877.61617773247</v>
      </c>
      <c r="AZ40" s="12">
        <v>35</v>
      </c>
      <c r="BA40" s="12">
        <f t="shared" si="35"/>
        <v>0</v>
      </c>
      <c r="BB40" s="12">
        <f t="shared" si="36"/>
        <v>0</v>
      </c>
      <c r="BC40" s="12">
        <f t="shared" si="37"/>
        <v>0</v>
      </c>
      <c r="BD40" s="12">
        <f t="shared" si="38"/>
        <v>0</v>
      </c>
      <c r="BE40" s="12">
        <f t="shared" si="39"/>
        <v>0</v>
      </c>
      <c r="BG40" s="12">
        <v>35</v>
      </c>
      <c r="BH40" s="12">
        <f t="shared" si="40"/>
        <v>0</v>
      </c>
      <c r="BI40" s="12">
        <f t="shared" si="41"/>
        <v>0</v>
      </c>
      <c r="BJ40" s="12">
        <f t="shared" si="42"/>
        <v>0</v>
      </c>
      <c r="BK40" s="12">
        <f t="shared" si="43"/>
        <v>0</v>
      </c>
      <c r="BL40" s="12">
        <f t="shared" si="44"/>
        <v>0</v>
      </c>
      <c r="BO40" s="9">
        <v>37</v>
      </c>
    </row>
    <row r="41" spans="1:67" x14ac:dyDescent="0.15">
      <c r="A41" s="8">
        <v>36</v>
      </c>
      <c r="B41" s="14">
        <v>14</v>
      </c>
      <c r="F41" s="14"/>
      <c r="G41" s="14" t="s">
        <v>404</v>
      </c>
      <c r="H41" s="14"/>
      <c r="I41" s="14" t="s">
        <v>405</v>
      </c>
      <c r="J41" s="14"/>
      <c r="K41" s="8">
        <v>1.5</v>
      </c>
      <c r="AG41" s="15">
        <v>36</v>
      </c>
      <c r="AH41" s="12">
        <f>求节点(O$124:O$159,T$5:T$40,$AG41)*士兵阶位属性!T40+求节点(O$124:O$159,Y$5:Y$40,$AG41)</f>
        <v>131.67342660647301</v>
      </c>
      <c r="AI41" s="12">
        <f>求节点(P$124:P$159,U$5:U$40,$AG41)*士兵阶位属性!U40+求节点(P$124:P$159,Z$5:Z$40,$AG41)</f>
        <v>135.60582051893118</v>
      </c>
      <c r="AJ41" s="12">
        <f>求节点(Q$124:Q$159,V$5:V$40,$AG41)*士兵阶位属性!V40+求节点(Q$124:Q$159,AA$5:AA$40,$AG41)</f>
        <v>140.17220010095915</v>
      </c>
      <c r="AK41" s="12">
        <f>求节点(R$124:R$159,W$5:W$40,$AG41)*士兵阶位属性!W40+求节点(R$124:R$159,AB$5:AB$40,$AG41)</f>
        <v>145.32793633435352</v>
      </c>
      <c r="AL41" s="12">
        <f>求节点(S$124:S$159,X$5:X$40,$AG41)*士兵阶位属性!X40+求节点(S$124:S$159,AC$5:AC$40,$AG41)</f>
        <v>150.8476398473916</v>
      </c>
      <c r="AM41" s="12">
        <f t="shared" si="16"/>
        <v>131.67342660647301</v>
      </c>
      <c r="AN41" s="12">
        <f t="shared" si="17"/>
        <v>135.60582051893118</v>
      </c>
      <c r="AO41" s="12">
        <f t="shared" si="18"/>
        <v>140.17220010095915</v>
      </c>
      <c r="AP41" s="12">
        <f t="shared" si="19"/>
        <v>145.32793633435352</v>
      </c>
      <c r="AQ41" s="12">
        <f t="shared" si="20"/>
        <v>150.8476398473916</v>
      </c>
      <c r="AS41" s="12">
        <v>36</v>
      </c>
      <c r="AT41" s="12">
        <f t="shared" si="30"/>
        <v>413864.02113846107</v>
      </c>
      <c r="AU41" s="12">
        <f t="shared" si="31"/>
        <v>446845.6901233478</v>
      </c>
      <c r="AV41" s="12">
        <f t="shared" si="32"/>
        <v>484842.05264212785</v>
      </c>
      <c r="AW41" s="12">
        <f t="shared" si="33"/>
        <v>527858.00278851611</v>
      </c>
      <c r="AX41" s="12">
        <f t="shared" si="34"/>
        <v>576870.28952988924</v>
      </c>
      <c r="AZ41" s="12">
        <v>36</v>
      </c>
      <c r="BA41" s="12">
        <f t="shared" si="35"/>
        <v>0</v>
      </c>
      <c r="BB41" s="12">
        <f t="shared" si="36"/>
        <v>0</v>
      </c>
      <c r="BC41" s="12">
        <f t="shared" si="37"/>
        <v>0</v>
      </c>
      <c r="BD41" s="12">
        <f t="shared" si="38"/>
        <v>0</v>
      </c>
      <c r="BE41" s="12">
        <f t="shared" si="39"/>
        <v>0</v>
      </c>
      <c r="BG41" s="12">
        <v>36</v>
      </c>
      <c r="BH41" s="12">
        <f t="shared" si="40"/>
        <v>0</v>
      </c>
      <c r="BI41" s="12">
        <f t="shared" si="41"/>
        <v>0</v>
      </c>
      <c r="BJ41" s="12">
        <f t="shared" si="42"/>
        <v>0</v>
      </c>
      <c r="BK41" s="12">
        <f t="shared" si="43"/>
        <v>0</v>
      </c>
      <c r="BL41" s="12">
        <f t="shared" si="44"/>
        <v>0</v>
      </c>
      <c r="BO41" s="9">
        <v>38</v>
      </c>
    </row>
    <row r="42" spans="1:67" x14ac:dyDescent="0.15">
      <c r="A42" s="8">
        <v>37</v>
      </c>
      <c r="B42" s="14">
        <v>14</v>
      </c>
      <c r="F42" s="14"/>
      <c r="G42" s="14"/>
      <c r="H42" s="14"/>
      <c r="I42" s="14"/>
      <c r="J42" s="14"/>
      <c r="AG42" s="15">
        <v>37</v>
      </c>
      <c r="AH42" s="12">
        <f>求节点(O$124:O$159,T$5:T$40,$AG42)*士兵阶位属性!T41+求节点(O$124:O$159,Y$5:Y$40,$AG42)</f>
        <v>135.17536539887459</v>
      </c>
      <c r="AI42" s="12">
        <f>求节点(P$124:P$159,U$5:U$40,$AG42)*士兵阶位属性!U41+求节点(P$124:P$159,Z$5:Z$40,$AG42)</f>
        <v>139.19780700214059</v>
      </c>
      <c r="AJ42" s="12">
        <f>求节点(Q$124:Q$159,V$5:V$40,$AG42)*士兵阶位属性!V41+求节点(Q$124:Q$159,AA$5:AA$40,$AG42)</f>
        <v>143.85275817777423</v>
      </c>
      <c r="AK42" s="12">
        <f>求节点(R$124:R$159,W$5:W$40,$AG42)*士兵阶位属性!W41+求节点(R$124:R$159,AB$5:AB$40,$AG42)</f>
        <v>148.99714830857391</v>
      </c>
      <c r="AL42" s="12">
        <f>求节点(S$124:S$159,X$5:X$40,$AG42)*士兵阶位属性!X41+求节点(S$124:S$159,AC$5:AC$40,$AG42)</f>
        <v>154.6129566968763</v>
      </c>
      <c r="AM42" s="12">
        <f t="shared" si="16"/>
        <v>135.17536539887459</v>
      </c>
      <c r="AN42" s="12">
        <f t="shared" si="17"/>
        <v>139.19780700214059</v>
      </c>
      <c r="AO42" s="12">
        <f t="shared" si="18"/>
        <v>143.85275817777423</v>
      </c>
      <c r="AP42" s="12">
        <f t="shared" si="19"/>
        <v>148.99714830857391</v>
      </c>
      <c r="AQ42" s="12">
        <f t="shared" si="20"/>
        <v>154.6129566968763</v>
      </c>
      <c r="AS42" s="12">
        <v>37</v>
      </c>
      <c r="AT42" s="12">
        <f t="shared" si="30"/>
        <v>442677.59875597456</v>
      </c>
      <c r="AU42" s="12">
        <f t="shared" si="31"/>
        <v>475982.11784284166</v>
      </c>
      <c r="AV42" s="12">
        <f t="shared" si="32"/>
        <v>514176.85674547963</v>
      </c>
      <c r="AW42" s="12">
        <f t="shared" si="33"/>
        <v>559791.63918757369</v>
      </c>
      <c r="AX42" s="12">
        <f t="shared" si="34"/>
        <v>608862.96288204612</v>
      </c>
      <c r="AZ42" s="12">
        <v>37</v>
      </c>
      <c r="BA42" s="12">
        <f t="shared" si="35"/>
        <v>0</v>
      </c>
      <c r="BB42" s="12">
        <f t="shared" si="36"/>
        <v>0</v>
      </c>
      <c r="BC42" s="12">
        <f t="shared" si="37"/>
        <v>0</v>
      </c>
      <c r="BD42" s="12">
        <f t="shared" si="38"/>
        <v>0</v>
      </c>
      <c r="BE42" s="12">
        <f t="shared" si="39"/>
        <v>0</v>
      </c>
      <c r="BG42" s="12">
        <v>37</v>
      </c>
      <c r="BH42" s="12">
        <f t="shared" si="40"/>
        <v>0</v>
      </c>
      <c r="BI42" s="12">
        <f t="shared" si="41"/>
        <v>0</v>
      </c>
      <c r="BJ42" s="12">
        <f t="shared" si="42"/>
        <v>0</v>
      </c>
      <c r="BK42" s="12">
        <f t="shared" si="43"/>
        <v>0</v>
      </c>
      <c r="BL42" s="12">
        <f t="shared" si="44"/>
        <v>0</v>
      </c>
      <c r="BO42" s="9">
        <v>39</v>
      </c>
    </row>
    <row r="43" spans="1:67" x14ac:dyDescent="0.15">
      <c r="A43" s="8">
        <v>38</v>
      </c>
      <c r="B43" s="14">
        <v>15</v>
      </c>
      <c r="D43" s="8">
        <v>4</v>
      </c>
      <c r="F43" s="14"/>
      <c r="G43" s="70" t="s">
        <v>421</v>
      </c>
      <c r="H43" s="14"/>
      <c r="I43" s="70" t="s">
        <v>423</v>
      </c>
      <c r="J43" s="14"/>
      <c r="P43" s="110" t="s">
        <v>138</v>
      </c>
      <c r="Q43" s="110"/>
      <c r="R43" s="110" t="s">
        <v>139</v>
      </c>
      <c r="S43" s="110"/>
      <c r="T43" s="110" t="s">
        <v>125</v>
      </c>
      <c r="U43" s="110"/>
      <c r="V43" s="110"/>
      <c r="W43" s="110"/>
      <c r="X43" s="110"/>
      <c r="AG43" s="15">
        <v>38</v>
      </c>
      <c r="AH43" s="12">
        <f>求节点(O$124:O$159,T$5:T$40,$AG43)*士兵阶位属性!T42+求节点(O$124:O$159,Y$5:Y$40,$AG43)</f>
        <v>138.71963968477579</v>
      </c>
      <c r="AI43" s="12">
        <f>求节点(P$124:P$159,U$5:U$40,$AG43)*士兵阶位属性!U42+求节点(P$124:P$159,Z$5:Z$40,$AG43)</f>
        <v>142.83324752212516</v>
      </c>
      <c r="AJ43" s="12">
        <f>求节点(Q$124:Q$159,V$5:V$40,$AG43)*士兵阶位属性!V42+求节点(Q$124:Q$159,AA$5:AA$40,$AG43)</f>
        <v>147.50655838500674</v>
      </c>
      <c r="AK43" s="12">
        <f>求节点(R$124:R$159,W$5:W$40,$AG43)*士兵阶位属性!W42+求节点(R$124:R$159,AB$5:AB$40,$AG43)</f>
        <v>152.71017964184367</v>
      </c>
      <c r="AL43" s="12">
        <f>求节点(S$124:S$159,X$5:X$40,$AG43)*士兵阶位属性!X42+求节点(S$124:S$159,AC$5:AC$40,$AG43)</f>
        <v>158.42328785352674</v>
      </c>
      <c r="AM43" s="12">
        <f t="shared" si="16"/>
        <v>138.71963968477579</v>
      </c>
      <c r="AN43" s="12">
        <f t="shared" si="17"/>
        <v>142.83324752212516</v>
      </c>
      <c r="AO43" s="12">
        <f t="shared" si="18"/>
        <v>147.50655838500674</v>
      </c>
      <c r="AP43" s="12">
        <f t="shared" si="19"/>
        <v>152.71017964184367</v>
      </c>
      <c r="AQ43" s="12">
        <f t="shared" si="20"/>
        <v>158.42328785352674</v>
      </c>
      <c r="AS43" s="12">
        <v>38</v>
      </c>
      <c r="AT43" s="12">
        <f t="shared" si="30"/>
        <v>471491.17637348804</v>
      </c>
      <c r="AU43" s="12">
        <f t="shared" si="31"/>
        <v>505118.54556233552</v>
      </c>
      <c r="AV43" s="12">
        <f t="shared" si="32"/>
        <v>545598.09047784458</v>
      </c>
      <c r="AW43" s="12">
        <f t="shared" si="33"/>
        <v>591725.27558663127</v>
      </c>
      <c r="AX43" s="12">
        <f t="shared" si="34"/>
        <v>640855.63623420289</v>
      </c>
      <c r="AZ43" s="12">
        <v>38</v>
      </c>
      <c r="BA43" s="12">
        <f t="shared" si="35"/>
        <v>0</v>
      </c>
      <c r="BB43" s="12">
        <f t="shared" si="36"/>
        <v>0</v>
      </c>
      <c r="BC43" s="12">
        <f t="shared" si="37"/>
        <v>0</v>
      </c>
      <c r="BD43" s="12">
        <f t="shared" si="38"/>
        <v>0</v>
      </c>
      <c r="BE43" s="12">
        <f t="shared" si="39"/>
        <v>0</v>
      </c>
      <c r="BG43" s="12">
        <v>38</v>
      </c>
      <c r="BH43" s="12">
        <f t="shared" si="40"/>
        <v>0</v>
      </c>
      <c r="BI43" s="12">
        <f t="shared" si="41"/>
        <v>0</v>
      </c>
      <c r="BJ43" s="12">
        <f t="shared" si="42"/>
        <v>0</v>
      </c>
      <c r="BK43" s="12">
        <f t="shared" si="43"/>
        <v>0</v>
      </c>
      <c r="BL43" s="12">
        <f t="shared" si="44"/>
        <v>0</v>
      </c>
      <c r="BO43" s="9">
        <v>40</v>
      </c>
    </row>
    <row r="44" spans="1:67" x14ac:dyDescent="0.15">
      <c r="A44" s="8">
        <v>39</v>
      </c>
      <c r="B44" s="14">
        <v>15</v>
      </c>
      <c r="F44" s="14"/>
      <c r="G44" s="14"/>
      <c r="H44" s="14"/>
      <c r="I44" s="14"/>
      <c r="J44" s="14"/>
      <c r="N44" s="12" t="s">
        <v>415</v>
      </c>
      <c r="O44" s="12" t="s">
        <v>399</v>
      </c>
      <c r="P44" s="12" t="s">
        <v>126</v>
      </c>
      <c r="Q44" s="12"/>
      <c r="R44" s="12" t="s">
        <v>140</v>
      </c>
      <c r="S44" s="12"/>
      <c r="T44" s="12" t="s">
        <v>0</v>
      </c>
      <c r="U44" s="12" t="s">
        <v>26</v>
      </c>
      <c r="V44" s="12" t="s">
        <v>46</v>
      </c>
      <c r="W44" s="12" t="s">
        <v>47</v>
      </c>
      <c r="X44" s="12" t="s">
        <v>48</v>
      </c>
      <c r="AG44" s="15">
        <v>39</v>
      </c>
      <c r="AH44" s="12">
        <f>求节点(O$124:O$159,T$5:T$40,$AG44)*士兵阶位属性!T43+求节点(O$124:O$159,Y$5:Y$40,$AG44)</f>
        <v>142.30624946417663</v>
      </c>
      <c r="AI44" s="12">
        <f>求节点(P$124:P$159,U$5:U$40,$AG44)*士兵阶位属性!U43+求节点(P$124:P$159,Z$5:Z$40,$AG44)</f>
        <v>146.47228512319128</v>
      </c>
      <c r="AJ44" s="12">
        <f>求节点(Q$124:Q$159,V$5:V$40,$AG44)*士兵阶位属性!V43+求节点(Q$124:Q$159,AA$5:AA$40,$AG44)</f>
        <v>151.18592060869958</v>
      </c>
      <c r="AK44" s="12">
        <f>求节点(R$124:R$159,W$5:W$40,$AG44)*士兵阶位属性!W43+求节点(R$124:R$159,AB$5:AB$40,$AG44)</f>
        <v>156.46703033416287</v>
      </c>
      <c r="AL44" s="12">
        <f>求节点(S$124:S$159,X$5:X$40,$AG44)*士兵阶位属性!X43+求节点(S$124:S$159,AC$5:AC$40,$AG44)</f>
        <v>162.27863331734309</v>
      </c>
      <c r="AM44" s="12">
        <f t="shared" si="16"/>
        <v>142.30624946417663</v>
      </c>
      <c r="AN44" s="12">
        <f t="shared" si="17"/>
        <v>146.47228512319128</v>
      </c>
      <c r="AO44" s="12">
        <f t="shared" si="18"/>
        <v>151.18592060869958</v>
      </c>
      <c r="AP44" s="12">
        <f t="shared" si="19"/>
        <v>156.46703033416287</v>
      </c>
      <c r="AQ44" s="12">
        <f t="shared" si="20"/>
        <v>162.27863331734309</v>
      </c>
      <c r="AS44" s="12">
        <v>39</v>
      </c>
      <c r="AT44" s="12">
        <f t="shared" si="30"/>
        <v>500304.75399100152</v>
      </c>
      <c r="AU44" s="12">
        <f t="shared" si="31"/>
        <v>535559.25319670362</v>
      </c>
      <c r="AV44" s="12">
        <f t="shared" si="32"/>
        <v>577536.07114265044</v>
      </c>
      <c r="AW44" s="12">
        <f t="shared" si="33"/>
        <v>623658.91198568884</v>
      </c>
      <c r="AX44" s="12">
        <f t="shared" si="34"/>
        <v>672848.30958635965</v>
      </c>
      <c r="AZ44" s="12">
        <v>39</v>
      </c>
      <c r="BA44" s="12">
        <f t="shared" si="35"/>
        <v>0</v>
      </c>
      <c r="BB44" s="12">
        <f t="shared" si="36"/>
        <v>0</v>
      </c>
      <c r="BC44" s="12">
        <f t="shared" si="37"/>
        <v>0</v>
      </c>
      <c r="BD44" s="12">
        <f t="shared" si="38"/>
        <v>0</v>
      </c>
      <c r="BE44" s="12">
        <f t="shared" si="39"/>
        <v>0</v>
      </c>
      <c r="BG44" s="12">
        <v>39</v>
      </c>
      <c r="BH44" s="12">
        <f t="shared" si="40"/>
        <v>0</v>
      </c>
      <c r="BI44" s="12">
        <f t="shared" si="41"/>
        <v>0</v>
      </c>
      <c r="BJ44" s="12">
        <f t="shared" si="42"/>
        <v>0</v>
      </c>
      <c r="BK44" s="12">
        <f t="shared" si="43"/>
        <v>0</v>
      </c>
      <c r="BL44" s="12">
        <f t="shared" si="44"/>
        <v>0</v>
      </c>
      <c r="BO44" s="9">
        <v>41</v>
      </c>
    </row>
    <row r="45" spans="1:67" x14ac:dyDescent="0.15">
      <c r="A45" s="8">
        <v>40</v>
      </c>
      <c r="B45" s="14">
        <v>16</v>
      </c>
      <c r="F45" s="14"/>
      <c r="G45" s="14"/>
      <c r="H45" s="14" t="s">
        <v>426</v>
      </c>
      <c r="I45" s="14"/>
      <c r="J45" s="14"/>
      <c r="K45" s="8">
        <v>1</v>
      </c>
      <c r="N45" s="12">
        <f t="shared" ref="N45:O63" si="45">IF(N5="","",N5)</f>
        <v>1</v>
      </c>
      <c r="O45" s="12" t="str">
        <f t="shared" si="45"/>
        <v/>
      </c>
      <c r="P45" s="12">
        <f>R45</f>
        <v>3000</v>
      </c>
      <c r="Q45" s="12"/>
      <c r="R45" s="12">
        <v>3000</v>
      </c>
      <c r="S45" s="12"/>
      <c r="T45" s="12">
        <f>IFERROR(SUM($P$45:$P45)*'[1]功能-士兵训练'!K5,0)</f>
        <v>3000</v>
      </c>
      <c r="U45" s="12">
        <f>IFERROR(SUM($P$45:$P45)*'[1]功能-士兵训练'!L5,0)</f>
        <v>3000</v>
      </c>
      <c r="V45" s="12">
        <f>IFERROR(SUM($P$45:$P45)*'[1]功能-士兵训练'!M5,0)</f>
        <v>3000</v>
      </c>
      <c r="W45" s="12">
        <f>IFERROR(SUM($P$45:$P45)*'[1]功能-士兵训练'!N5,0)</f>
        <v>3000</v>
      </c>
      <c r="X45" s="12">
        <f>IFERROR(SUM($P$45:$P45)*'[1]功能-士兵训练'!O5,0)</f>
        <v>3000</v>
      </c>
      <c r="AG45" s="15">
        <v>40</v>
      </c>
      <c r="AH45" s="12">
        <f>求节点(O$124:O$159,T$5:T$40,$AG45)*士兵阶位属性!T44+求节点(O$124:O$159,Y$5:Y$40,$AG45)</f>
        <v>145.91310884329079</v>
      </c>
      <c r="AI45" s="12">
        <f>求节点(P$124:P$159,U$5:U$40,$AG45)*士兵阶位属性!U44+求节点(P$124:P$159,Z$5:Z$40,$AG45)</f>
        <v>150.11220454275036</v>
      </c>
      <c r="AJ45" s="12">
        <f>求节点(Q$124:Q$159,V$5:V$40,$AG45)*士兵阶位属性!V44+求节点(Q$124:Q$159,AA$5:AA$40,$AG45)</f>
        <v>154.90835177240965</v>
      </c>
      <c r="AK45" s="12">
        <f>求节点(R$124:R$159,W$5:W$40,$AG45)*士兵阶位属性!W44+求节点(R$124:R$159,AB$5:AB$40,$AG45)</f>
        <v>160.26770038553144</v>
      </c>
      <c r="AL45" s="12">
        <f>求节点(S$124:S$159,X$5:X$40,$AG45)*士兵阶位属性!X44+求节点(S$124:S$159,AC$5:AC$40,$AG45)</f>
        <v>166.29450259976917</v>
      </c>
      <c r="AM45" s="12">
        <f t="shared" si="16"/>
        <v>145.91310884329079</v>
      </c>
      <c r="AN45" s="12">
        <f t="shared" si="17"/>
        <v>150.11220454275036</v>
      </c>
      <c r="AO45" s="12">
        <f t="shared" si="18"/>
        <v>154.90835177240965</v>
      </c>
      <c r="AP45" s="12">
        <f t="shared" si="19"/>
        <v>160.26770038553144</v>
      </c>
      <c r="AQ45" s="12">
        <f t="shared" si="20"/>
        <v>166.29450259976917</v>
      </c>
      <c r="AS45" s="12">
        <v>40</v>
      </c>
      <c r="AT45" s="12">
        <f t="shared" si="30"/>
        <v>529993.26842451433</v>
      </c>
      <c r="AU45" s="12">
        <f t="shared" si="31"/>
        <v>567361.56156812154</v>
      </c>
      <c r="AV45" s="12">
        <f t="shared" si="32"/>
        <v>609474.05180745618</v>
      </c>
      <c r="AW45" s="12">
        <f t="shared" si="33"/>
        <v>655592.54838474654</v>
      </c>
      <c r="AX45" s="12">
        <f t="shared" si="34"/>
        <v>706855.99076018226</v>
      </c>
      <c r="AZ45" s="12">
        <v>40</v>
      </c>
      <c r="BA45" s="12">
        <f t="shared" si="35"/>
        <v>0</v>
      </c>
      <c r="BB45" s="12">
        <f t="shared" si="36"/>
        <v>0</v>
      </c>
      <c r="BC45" s="12">
        <f t="shared" si="37"/>
        <v>0</v>
      </c>
      <c r="BD45" s="12">
        <f t="shared" si="38"/>
        <v>0</v>
      </c>
      <c r="BE45" s="12">
        <f t="shared" si="39"/>
        <v>0</v>
      </c>
      <c r="BG45" s="12">
        <v>40</v>
      </c>
      <c r="BH45" s="12">
        <f t="shared" si="40"/>
        <v>0</v>
      </c>
      <c r="BI45" s="12">
        <f t="shared" si="41"/>
        <v>0</v>
      </c>
      <c r="BJ45" s="12">
        <f t="shared" si="42"/>
        <v>0</v>
      </c>
      <c r="BK45" s="12">
        <f t="shared" si="43"/>
        <v>0</v>
      </c>
      <c r="BL45" s="12">
        <f t="shared" si="44"/>
        <v>0</v>
      </c>
      <c r="BO45" s="9">
        <v>42</v>
      </c>
    </row>
    <row r="46" spans="1:67" x14ac:dyDescent="0.15">
      <c r="A46" s="8">
        <v>41</v>
      </c>
      <c r="B46" s="14">
        <v>16</v>
      </c>
      <c r="F46" s="14"/>
      <c r="G46" s="14"/>
      <c r="H46" s="14"/>
      <c r="I46" s="14"/>
      <c r="J46" s="14"/>
      <c r="N46" s="12">
        <f t="shared" si="45"/>
        <v>2</v>
      </c>
      <c r="O46" s="12" t="str">
        <f t="shared" si="45"/>
        <v/>
      </c>
      <c r="P46" s="12">
        <f>R46-R45</f>
        <v>2000</v>
      </c>
      <c r="Q46" s="12"/>
      <c r="R46" s="12">
        <v>5000</v>
      </c>
      <c r="S46" s="12"/>
      <c r="T46" s="12">
        <f>IFERROR(SUM($P$45:$P46)*'[1]功能-士兵训练'!K6,0)</f>
        <v>5000</v>
      </c>
      <c r="U46" s="12">
        <f>IFERROR(SUM($P$45:$P46)*'[1]功能-士兵训练'!L6,0)</f>
        <v>5000</v>
      </c>
      <c r="V46" s="12">
        <f>IFERROR(SUM($P$45:$P46)*'[1]功能-士兵训练'!M6,0)</f>
        <v>5000</v>
      </c>
      <c r="W46" s="12">
        <f>IFERROR(SUM($P$45:$P46)*'[1]功能-士兵训练'!N6,0)</f>
        <v>5000</v>
      </c>
      <c r="X46" s="12">
        <f>IFERROR(SUM($P$45:$P46)*'[1]功能-士兵训练'!O6,0)</f>
        <v>5000</v>
      </c>
      <c r="AG46" s="15">
        <v>41</v>
      </c>
      <c r="AH46" s="12">
        <f>求节点(O$124:O$159,T$5:T$40,$AG46)*士兵阶位属性!T45+求节点(O$124:O$159,Y$5:Y$40,$AG46)</f>
        <v>149.51387954859115</v>
      </c>
      <c r="AI46" s="12">
        <f>求节点(P$124:P$159,U$5:U$40,$AG46)*士兵阶位属性!U45+求节点(P$124:P$159,Z$5:Z$40,$AG46)</f>
        <v>153.79428389857168</v>
      </c>
      <c r="AJ46" s="12">
        <f>求节点(Q$124:Q$159,V$5:V$40,$AG46)*士兵阶位属性!V45+求节点(Q$124:Q$159,AA$5:AA$40,$AG46)</f>
        <v>158.67385187613692</v>
      </c>
      <c r="AK46" s="12">
        <f>求节点(R$124:R$159,W$5:W$40,$AG46)*士兵阶位属性!W45+求节点(R$124:R$159,AB$5:AB$40,$AG46)</f>
        <v>164.11218979594938</v>
      </c>
      <c r="AL46" s="12">
        <f>求节点(S$124:S$159,X$5:X$40,$AG46)*士兵阶位属性!X45+求节点(S$124:S$159,AC$5:AC$40,$AG46)</f>
        <v>171.01036210641553</v>
      </c>
      <c r="AM46" s="12">
        <f t="shared" si="16"/>
        <v>149.51387954859115</v>
      </c>
      <c r="AN46" s="12">
        <f t="shared" si="17"/>
        <v>153.79428389857168</v>
      </c>
      <c r="AO46" s="12">
        <f t="shared" si="18"/>
        <v>158.67385187613692</v>
      </c>
      <c r="AP46" s="12">
        <f t="shared" si="19"/>
        <v>164.11218979594938</v>
      </c>
      <c r="AQ46" s="12">
        <f t="shared" si="20"/>
        <v>171.01036210641553</v>
      </c>
      <c r="AS46" s="12">
        <v>41</v>
      </c>
      <c r="AT46" s="12">
        <f t="shared" si="30"/>
        <v>561571.61277135753</v>
      </c>
      <c r="AU46" s="12">
        <f t="shared" si="31"/>
        <v>599163.86993953958</v>
      </c>
      <c r="AV46" s="12">
        <f t="shared" si="32"/>
        <v>641412.03247226193</v>
      </c>
      <c r="AW46" s="12">
        <f t="shared" si="33"/>
        <v>687526.18478380411</v>
      </c>
      <c r="AX46" s="12">
        <f t="shared" si="34"/>
        <v>752165.27519305318</v>
      </c>
      <c r="AZ46" s="12">
        <v>41</v>
      </c>
      <c r="BA46" s="12">
        <f t="shared" si="35"/>
        <v>0</v>
      </c>
      <c r="BB46" s="12">
        <f t="shared" si="36"/>
        <v>0</v>
      </c>
      <c r="BC46" s="12">
        <f t="shared" si="37"/>
        <v>0</v>
      </c>
      <c r="BD46" s="12">
        <f t="shared" si="38"/>
        <v>0</v>
      </c>
      <c r="BE46" s="12">
        <f t="shared" si="39"/>
        <v>0</v>
      </c>
      <c r="BG46" s="12">
        <v>41</v>
      </c>
      <c r="BH46" s="12">
        <f t="shared" si="40"/>
        <v>0</v>
      </c>
      <c r="BI46" s="12">
        <f t="shared" si="41"/>
        <v>0</v>
      </c>
      <c r="BJ46" s="12">
        <f t="shared" si="42"/>
        <v>0</v>
      </c>
      <c r="BK46" s="12">
        <f t="shared" si="43"/>
        <v>0</v>
      </c>
      <c r="BL46" s="12">
        <f t="shared" si="44"/>
        <v>0</v>
      </c>
      <c r="BO46" s="9">
        <v>43</v>
      </c>
    </row>
    <row r="47" spans="1:67" x14ac:dyDescent="0.15">
      <c r="A47" s="8">
        <v>42</v>
      </c>
      <c r="B47" s="14">
        <v>17</v>
      </c>
      <c r="D47" s="8" t="s">
        <v>931</v>
      </c>
      <c r="F47" s="14"/>
      <c r="G47" s="14" t="s">
        <v>404</v>
      </c>
      <c r="H47" s="14"/>
      <c r="I47" s="14" t="s">
        <v>405</v>
      </c>
      <c r="J47" s="14"/>
      <c r="K47" s="8">
        <v>1.5</v>
      </c>
      <c r="N47" s="12">
        <f t="shared" si="45"/>
        <v>3</v>
      </c>
      <c r="O47" s="12" t="str">
        <f t="shared" si="45"/>
        <v/>
      </c>
      <c r="P47" s="12">
        <f t="shared" ref="P47:P80" si="46">R47-R46</f>
        <v>5000</v>
      </c>
      <c r="Q47" s="12"/>
      <c r="R47" s="12">
        <v>10000</v>
      </c>
      <c r="S47" s="12"/>
      <c r="T47" s="12">
        <f>IFERROR(SUM($P$45:$P47)*'[1]功能-士兵训练'!K7,0)</f>
        <v>10000</v>
      </c>
      <c r="U47" s="12">
        <f>IFERROR(SUM($P$45:$P47)*'[1]功能-士兵训练'!L7,0)</f>
        <v>10000</v>
      </c>
      <c r="V47" s="12">
        <f>IFERROR(SUM($P$45:$P47)*'[1]功能-士兵训练'!M7,0)</f>
        <v>10000</v>
      </c>
      <c r="W47" s="12">
        <f>IFERROR(SUM($P$45:$P47)*'[1]功能-士兵训练'!N7,0)</f>
        <v>10000</v>
      </c>
      <c r="X47" s="12">
        <f>IFERROR(SUM($P$45:$P47)*'[1]功能-士兵训练'!O7,0)</f>
        <v>10000</v>
      </c>
      <c r="AG47" s="15">
        <v>42</v>
      </c>
      <c r="AH47" s="12">
        <f>求节点(O$124:O$159,T$5:T$40,$AG47)*士兵阶位属性!T46+求节点(O$124:O$159,Y$5:Y$40,$AG47)</f>
        <v>153.15589268664158</v>
      </c>
      <c r="AI47" s="12">
        <f>求节点(P$124:P$159,U$5:U$40,$AG47)*士兵阶位属性!U46+求节点(P$124:P$159,Z$5:Z$40,$AG47)</f>
        <v>157.5185231906552</v>
      </c>
      <c r="AJ47" s="12">
        <f>求节点(Q$124:Q$159,V$5:V$40,$AG47)*士兵阶位属性!V46+求节点(Q$124:Q$159,AA$5:AA$40,$AG47)</f>
        <v>162.48242091988141</v>
      </c>
      <c r="AK47" s="12">
        <f>求节点(R$124:R$159,W$5:W$40,$AG47)*士兵阶位属性!W46+求节点(R$124:R$159,AB$5:AB$40,$AG47)</f>
        <v>168.42414796309961</v>
      </c>
      <c r="AL47" s="12">
        <f>求节点(S$124:S$159,X$5:X$40,$AG47)*士兵阶位属性!X46+求节点(S$124:S$159,AC$5:AC$40,$AG47)</f>
        <v>175.8065257286751</v>
      </c>
      <c r="AM47" s="12">
        <f t="shared" si="16"/>
        <v>153.15589268664158</v>
      </c>
      <c r="AN47" s="12">
        <f t="shared" si="17"/>
        <v>157.5185231906552</v>
      </c>
      <c r="AO47" s="12">
        <f t="shared" si="18"/>
        <v>162.48242091988141</v>
      </c>
      <c r="AP47" s="12">
        <f t="shared" si="19"/>
        <v>168.42414796309961</v>
      </c>
      <c r="AQ47" s="12">
        <f t="shared" si="20"/>
        <v>175.8065257286751</v>
      </c>
      <c r="AS47" s="12">
        <v>42</v>
      </c>
      <c r="AT47" s="12">
        <f t="shared" si="30"/>
        <v>593149.9571182006</v>
      </c>
      <c r="AU47" s="12">
        <f t="shared" si="31"/>
        <v>630966.1783109575</v>
      </c>
      <c r="AV47" s="12">
        <f t="shared" si="32"/>
        <v>673350.01313706767</v>
      </c>
      <c r="AW47" s="12">
        <f t="shared" si="33"/>
        <v>727018.71152584953</v>
      </c>
      <c r="AX47" s="12">
        <f t="shared" si="34"/>
        <v>797474.5596259241</v>
      </c>
      <c r="AZ47" s="12">
        <v>42</v>
      </c>
      <c r="BA47" s="12">
        <f t="shared" si="35"/>
        <v>0</v>
      </c>
      <c r="BB47" s="12">
        <f t="shared" si="36"/>
        <v>0</v>
      </c>
      <c r="BC47" s="12">
        <f t="shared" si="37"/>
        <v>0</v>
      </c>
      <c r="BD47" s="12">
        <f t="shared" si="38"/>
        <v>0</v>
      </c>
      <c r="BE47" s="12">
        <f t="shared" si="39"/>
        <v>0</v>
      </c>
      <c r="BG47" s="12">
        <v>42</v>
      </c>
      <c r="BH47" s="12">
        <f t="shared" si="40"/>
        <v>0</v>
      </c>
      <c r="BI47" s="12">
        <f t="shared" si="41"/>
        <v>0</v>
      </c>
      <c r="BJ47" s="12">
        <f t="shared" si="42"/>
        <v>0</v>
      </c>
      <c r="BK47" s="12">
        <f t="shared" si="43"/>
        <v>0</v>
      </c>
      <c r="BL47" s="12">
        <f t="shared" si="44"/>
        <v>0</v>
      </c>
      <c r="BO47" s="9">
        <v>44</v>
      </c>
    </row>
    <row r="48" spans="1:67" x14ac:dyDescent="0.15">
      <c r="A48" s="8">
        <v>43</v>
      </c>
      <c r="B48" s="14">
        <v>17</v>
      </c>
      <c r="F48" s="14"/>
      <c r="G48" s="14"/>
      <c r="H48" s="14"/>
      <c r="I48" s="14"/>
      <c r="J48" s="14"/>
      <c r="N48" s="12">
        <f t="shared" si="45"/>
        <v>4</v>
      </c>
      <c r="O48" s="12" t="str">
        <f t="shared" si="45"/>
        <v/>
      </c>
      <c r="P48" s="12">
        <f t="shared" si="46"/>
        <v>10000</v>
      </c>
      <c r="Q48" s="12"/>
      <c r="R48" s="12">
        <v>20000</v>
      </c>
      <c r="S48" s="12"/>
      <c r="T48" s="12">
        <f>IFERROR(SUM($P$45:$P48)*'[1]功能-士兵训练'!K8,0)</f>
        <v>20000</v>
      </c>
      <c r="U48" s="12">
        <f>IFERROR(SUM($P$45:$P48)*'[1]功能-士兵训练'!L8,0)</f>
        <v>20000</v>
      </c>
      <c r="V48" s="12">
        <f>IFERROR(SUM($P$45:$P48)*'[1]功能-士兵训练'!M8,0)</f>
        <v>20000</v>
      </c>
      <c r="W48" s="12">
        <f>IFERROR(SUM($P$45:$P48)*'[1]功能-士兵训练'!N8,0)</f>
        <v>20000</v>
      </c>
      <c r="X48" s="12">
        <f>IFERROR(SUM($P$45:$P48)*'[1]功能-士兵训练'!O8,0)</f>
        <v>20000</v>
      </c>
      <c r="AG48" s="15">
        <v>43</v>
      </c>
      <c r="AH48" s="12">
        <f>求节点(O$124:O$159,T$5:T$40,$AG48)*士兵阶位属性!T47+求节点(O$124:O$159,Y$5:Y$40,$AG48)</f>
        <v>156.83914825744199</v>
      </c>
      <c r="AI48" s="12">
        <f>求节点(P$124:P$159,U$5:U$40,$AG48)*士兵阶位属性!U47+求节点(P$124:P$159,Z$5:Z$40,$AG48)</f>
        <v>161.28492241900096</v>
      </c>
      <c r="AJ48" s="12">
        <f>求节点(Q$124:Q$159,V$5:V$40,$AG48)*士兵阶位属性!V47+求节点(Q$124:Q$159,AA$5:AA$40,$AG48)</f>
        <v>166.44350549473089</v>
      </c>
      <c r="AK48" s="12">
        <f>求节点(R$124:R$159,W$5:W$40,$AG48)*士兵阶位属性!W47+求节点(R$124:R$159,AB$5:AB$40,$AG48)</f>
        <v>173.06028716092351</v>
      </c>
      <c r="AL48" s="12">
        <f>求节点(S$124:S$159,X$5:X$40,$AG48)*士兵阶位属性!X47+求节点(S$124:S$159,AC$5:AC$40,$AG48)</f>
        <v>180.72040036112074</v>
      </c>
      <c r="AM48" s="12">
        <f t="shared" si="16"/>
        <v>156.83914825744199</v>
      </c>
      <c r="AN48" s="12">
        <f t="shared" si="17"/>
        <v>161.28492241900096</v>
      </c>
      <c r="AO48" s="12">
        <f t="shared" si="18"/>
        <v>166.44350549473089</v>
      </c>
      <c r="AP48" s="12">
        <f t="shared" si="19"/>
        <v>173.06028716092351</v>
      </c>
      <c r="AQ48" s="12">
        <f t="shared" si="20"/>
        <v>180.72040036112074</v>
      </c>
      <c r="AS48" s="12">
        <v>43</v>
      </c>
      <c r="AT48" s="12">
        <f t="shared" si="30"/>
        <v>624728.30146504368</v>
      </c>
      <c r="AU48" s="12">
        <f t="shared" si="31"/>
        <v>662768.48668237543</v>
      </c>
      <c r="AV48" s="12">
        <f t="shared" si="32"/>
        <v>707273.98669751361</v>
      </c>
      <c r="AW48" s="12">
        <f t="shared" si="33"/>
        <v>771356.51410531928</v>
      </c>
      <c r="AX48" s="12">
        <f t="shared" si="34"/>
        <v>842783.84405879513</v>
      </c>
      <c r="AZ48" s="12">
        <v>43</v>
      </c>
      <c r="BA48" s="12">
        <f t="shared" si="35"/>
        <v>0</v>
      </c>
      <c r="BB48" s="12">
        <f t="shared" si="36"/>
        <v>0</v>
      </c>
      <c r="BC48" s="12">
        <f t="shared" si="37"/>
        <v>0</v>
      </c>
      <c r="BD48" s="12">
        <f t="shared" si="38"/>
        <v>0</v>
      </c>
      <c r="BE48" s="12">
        <f t="shared" si="39"/>
        <v>0</v>
      </c>
      <c r="BG48" s="12">
        <v>43</v>
      </c>
      <c r="BH48" s="12">
        <f t="shared" si="40"/>
        <v>0</v>
      </c>
      <c r="BI48" s="12">
        <f t="shared" si="41"/>
        <v>0</v>
      </c>
      <c r="BJ48" s="12">
        <f t="shared" si="42"/>
        <v>0</v>
      </c>
      <c r="BK48" s="12">
        <f t="shared" si="43"/>
        <v>0</v>
      </c>
      <c r="BL48" s="12">
        <f t="shared" si="44"/>
        <v>0</v>
      </c>
      <c r="BO48" s="9">
        <v>45</v>
      </c>
    </row>
    <row r="49" spans="1:87" x14ac:dyDescent="0.15">
      <c r="A49" s="8">
        <v>44</v>
      </c>
      <c r="B49" s="14">
        <v>18</v>
      </c>
      <c r="D49" s="8" t="s">
        <v>932</v>
      </c>
      <c r="F49" s="14"/>
      <c r="G49" s="14"/>
      <c r="H49" s="14" t="s">
        <v>426</v>
      </c>
      <c r="I49" s="14"/>
      <c r="J49" s="14"/>
      <c r="K49" s="8">
        <v>1</v>
      </c>
      <c r="N49" s="12">
        <f t="shared" si="45"/>
        <v>5</v>
      </c>
      <c r="O49" s="12" t="str">
        <f t="shared" si="45"/>
        <v/>
      </c>
      <c r="P49" s="12">
        <f t="shared" si="46"/>
        <v>10000</v>
      </c>
      <c r="Q49" s="12"/>
      <c r="R49" s="12">
        <v>30000</v>
      </c>
      <c r="S49" s="12"/>
      <c r="T49" s="12">
        <f>IFERROR(SUM($P$45:$P49)*'[1]功能-士兵训练'!K9,0)</f>
        <v>30000</v>
      </c>
      <c r="U49" s="12">
        <f>IFERROR(SUM($P$45:$P49)*'[1]功能-士兵训练'!L9,0)</f>
        <v>30000</v>
      </c>
      <c r="V49" s="12">
        <f>IFERROR(SUM($P$45:$P49)*'[1]功能-士兵训练'!M9,0)</f>
        <v>30000</v>
      </c>
      <c r="W49" s="12">
        <f>IFERROR(SUM($P$45:$P49)*'[1]功能-士兵训练'!N9,0)</f>
        <v>30000</v>
      </c>
      <c r="X49" s="12">
        <f>IFERROR(SUM($P$45:$P49)*'[1]功能-士兵训练'!O9,0)</f>
        <v>30000</v>
      </c>
      <c r="AG49" s="15">
        <v>44</v>
      </c>
      <c r="AH49" s="12">
        <f>求节点(O$124:O$159,T$5:T$40,$AG49)*士兵阶位属性!T48+求节点(O$124:O$159,Y$5:Y$40,$AG49)</f>
        <v>160.56364626099241</v>
      </c>
      <c r="AI49" s="12">
        <f>求节点(P$124:P$159,U$5:U$40,$AG49)*士兵阶位属性!U48+求节点(P$124:P$159,Z$5:Z$40,$AG49)</f>
        <v>165.09348158360888</v>
      </c>
      <c r="AJ49" s="12">
        <f>求节点(Q$124:Q$159,V$5:V$40,$AG49)*士兵阶位属性!V48+求节点(Q$124:Q$159,AA$5:AA$40,$AG49)</f>
        <v>171.00521277646206</v>
      </c>
      <c r="AK49" s="12">
        <f>求节点(R$124:R$159,W$5:W$40,$AG49)*士兵阶位属性!W48+求节点(R$124:R$159,AB$5:AB$40,$AG49)</f>
        <v>177.83511038112186</v>
      </c>
      <c r="AL49" s="12">
        <f>求节点(S$124:S$159,X$5:X$40,$AG49)*士兵阶位属性!X48+求节点(S$124:S$159,AC$5:AC$40,$AG49)</f>
        <v>185.69550909222721</v>
      </c>
      <c r="AM49" s="12">
        <f t="shared" si="16"/>
        <v>160.56364626099241</v>
      </c>
      <c r="AN49" s="12">
        <f t="shared" si="17"/>
        <v>165.09348158360888</v>
      </c>
      <c r="AO49" s="12">
        <f t="shared" si="18"/>
        <v>171.00521277646206</v>
      </c>
      <c r="AP49" s="12">
        <f t="shared" si="19"/>
        <v>177.83511038112186</v>
      </c>
      <c r="AQ49" s="12">
        <f t="shared" si="20"/>
        <v>185.69550909222721</v>
      </c>
      <c r="AS49" s="12">
        <v>44</v>
      </c>
      <c r="AT49" s="12">
        <f t="shared" si="30"/>
        <v>656306.64581188676</v>
      </c>
      <c r="AU49" s="12">
        <f t="shared" si="31"/>
        <v>694570.79505379335</v>
      </c>
      <c r="AV49" s="12">
        <f t="shared" si="32"/>
        <v>751206.80038934085</v>
      </c>
      <c r="AW49" s="12">
        <f t="shared" si="33"/>
        <v>815694.31668478914</v>
      </c>
      <c r="AX49" s="12">
        <f t="shared" si="34"/>
        <v>888093.12849166594</v>
      </c>
      <c r="AZ49" s="12">
        <v>44</v>
      </c>
      <c r="BA49" s="12">
        <f t="shared" si="35"/>
        <v>0</v>
      </c>
      <c r="BB49" s="12">
        <f t="shared" si="36"/>
        <v>0</v>
      </c>
      <c r="BC49" s="12">
        <f t="shared" si="37"/>
        <v>0</v>
      </c>
      <c r="BD49" s="12">
        <f t="shared" si="38"/>
        <v>0</v>
      </c>
      <c r="BE49" s="12">
        <f t="shared" si="39"/>
        <v>0</v>
      </c>
      <c r="BG49" s="12">
        <v>44</v>
      </c>
      <c r="BH49" s="12">
        <f t="shared" si="40"/>
        <v>0</v>
      </c>
      <c r="BI49" s="12">
        <f t="shared" si="41"/>
        <v>0</v>
      </c>
      <c r="BJ49" s="12">
        <f t="shared" si="42"/>
        <v>0</v>
      </c>
      <c r="BK49" s="12">
        <f t="shared" si="43"/>
        <v>0</v>
      </c>
      <c r="BL49" s="12">
        <f t="shared" si="44"/>
        <v>0</v>
      </c>
      <c r="BO49" s="9">
        <v>1</v>
      </c>
      <c r="BP49" s="20" t="s">
        <v>3</v>
      </c>
      <c r="BQ49" s="112" t="s">
        <v>80</v>
      </c>
      <c r="BR49" s="112"/>
      <c r="BS49" s="112"/>
      <c r="BT49" s="112"/>
      <c r="BU49" s="110" t="s">
        <v>81</v>
      </c>
      <c r="BV49" s="110"/>
      <c r="BW49" s="110"/>
      <c r="BX49" s="110"/>
      <c r="BY49" s="110"/>
      <c r="CC49" s="26" t="s">
        <v>121</v>
      </c>
      <c r="CD49" s="111" t="s">
        <v>117</v>
      </c>
      <c r="CE49" s="111"/>
    </row>
    <row r="50" spans="1:87" x14ac:dyDescent="0.15">
      <c r="A50" s="8">
        <v>45</v>
      </c>
      <c r="B50" s="14">
        <v>18</v>
      </c>
      <c r="F50" s="14"/>
      <c r="G50" s="14"/>
      <c r="H50" s="14"/>
      <c r="I50" s="14"/>
      <c r="J50" s="14"/>
      <c r="N50" s="12">
        <f t="shared" si="45"/>
        <v>6</v>
      </c>
      <c r="O50" s="12" t="str">
        <f t="shared" si="45"/>
        <v/>
      </c>
      <c r="P50" s="12">
        <f t="shared" si="46"/>
        <v>10000</v>
      </c>
      <c r="Q50" s="12"/>
      <c r="R50" s="12">
        <v>40000</v>
      </c>
      <c r="S50" s="12"/>
      <c r="T50" s="12">
        <f>IFERROR(SUM($P$45:$P50)*'[1]功能-士兵训练'!K10,0)</f>
        <v>40000</v>
      </c>
      <c r="U50" s="12">
        <f>IFERROR(SUM($P$45:$P50)*'[1]功能-士兵训练'!L10,0)</f>
        <v>40000</v>
      </c>
      <c r="V50" s="12">
        <f>IFERROR(SUM($P$45:$P50)*'[1]功能-士兵训练'!M10,0)</f>
        <v>40000</v>
      </c>
      <c r="W50" s="12">
        <f>IFERROR(SUM($P$45:$P50)*'[1]功能-士兵训练'!N10,0)</f>
        <v>40000</v>
      </c>
      <c r="X50" s="12">
        <f>IFERROR(SUM($P$45:$P50)*'[1]功能-士兵训练'!O10,0)</f>
        <v>40000</v>
      </c>
      <c r="AG50" s="15">
        <v>45</v>
      </c>
      <c r="AH50" s="12">
        <f>求节点(O$124:O$159,T$5:T$40,$AG50)*士兵阶位属性!T49+求节点(O$124:O$159,Y$5:Y$40,$AG50)</f>
        <v>164.32938669729288</v>
      </c>
      <c r="AI50" s="12">
        <f>求节点(P$124:P$159,U$5:U$40,$AG50)*士兵阶位属性!U49+求节点(P$124:P$159,Z$5:Z$40,$AG50)</f>
        <v>169.50559303466346</v>
      </c>
      <c r="AJ50" s="12">
        <f>求节点(Q$124:Q$159,V$5:V$40,$AG50)*士兵阶位属性!V49+求节点(Q$124:Q$159,AA$5:AA$40,$AG50)</f>
        <v>175.66296522135312</v>
      </c>
      <c r="AK50" s="12">
        <f>求节点(R$124:R$159,W$5:W$40,$AG50)*士兵阶位属性!W49+求节点(R$124:R$159,AB$5:AB$40,$AG50)</f>
        <v>182.70027285579144</v>
      </c>
      <c r="AL50" s="12">
        <f>求节点(S$124:S$159,X$5:X$40,$AG50)*士兵阶位属性!X49+求节点(S$124:S$159,AC$5:AC$40,$AG50)</f>
        <v>190.56186505676857</v>
      </c>
      <c r="AM50" s="12">
        <f t="shared" si="16"/>
        <v>164.32938669729288</v>
      </c>
      <c r="AN50" s="12">
        <f t="shared" si="17"/>
        <v>169.50559303466346</v>
      </c>
      <c r="AO50" s="12">
        <f t="shared" si="18"/>
        <v>175.66296522135312</v>
      </c>
      <c r="AP50" s="12">
        <f t="shared" si="19"/>
        <v>182.70027285579144</v>
      </c>
      <c r="AQ50" s="12">
        <f t="shared" si="20"/>
        <v>190.56186505676857</v>
      </c>
      <c r="AS50" s="12">
        <v>45</v>
      </c>
      <c r="AT50" s="12">
        <f t="shared" si="30"/>
        <v>687884.99015872984</v>
      </c>
      <c r="AU50" s="12">
        <f t="shared" si="31"/>
        <v>736437.85836978338</v>
      </c>
      <c r="AV50" s="12">
        <f t="shared" si="32"/>
        <v>795139.61408116797</v>
      </c>
      <c r="AW50" s="12">
        <f t="shared" si="33"/>
        <v>860032.119264259</v>
      </c>
      <c r="AX50" s="12">
        <f t="shared" si="34"/>
        <v>931316.80476951203</v>
      </c>
      <c r="AZ50" s="12">
        <v>45</v>
      </c>
      <c r="BA50" s="12">
        <f t="shared" si="35"/>
        <v>0</v>
      </c>
      <c r="BB50" s="12">
        <f t="shared" si="36"/>
        <v>0</v>
      </c>
      <c r="BC50" s="12">
        <f t="shared" si="37"/>
        <v>0</v>
      </c>
      <c r="BD50" s="12">
        <f t="shared" si="38"/>
        <v>0</v>
      </c>
      <c r="BE50" s="12">
        <f t="shared" si="39"/>
        <v>0</v>
      </c>
      <c r="BG50" s="12">
        <v>45</v>
      </c>
      <c r="BH50" s="12">
        <f t="shared" si="40"/>
        <v>0</v>
      </c>
      <c r="BI50" s="12">
        <f t="shared" si="41"/>
        <v>0</v>
      </c>
      <c r="BJ50" s="12">
        <f t="shared" si="42"/>
        <v>0</v>
      </c>
      <c r="BK50" s="12">
        <f t="shared" si="43"/>
        <v>0</v>
      </c>
      <c r="BL50" s="12">
        <f t="shared" si="44"/>
        <v>0</v>
      </c>
      <c r="BO50" s="9">
        <v>2</v>
      </c>
      <c r="BP50" s="12" t="s">
        <v>390</v>
      </c>
      <c r="BQ50" s="15" t="s">
        <v>147</v>
      </c>
      <c r="BR50" s="15" t="s">
        <v>348</v>
      </c>
      <c r="BS50" s="15" t="s">
        <v>8</v>
      </c>
      <c r="BT50" s="15" t="s">
        <v>39</v>
      </c>
      <c r="BU50" s="15" t="s">
        <v>147</v>
      </c>
      <c r="BV50" s="15" t="s">
        <v>348</v>
      </c>
      <c r="BW50" s="15" t="s">
        <v>8</v>
      </c>
      <c r="BX50" s="15" t="s">
        <v>39</v>
      </c>
      <c r="BY50" s="22" t="s">
        <v>85</v>
      </c>
      <c r="CC50" s="12" t="s">
        <v>390</v>
      </c>
      <c r="CD50" s="15" t="s">
        <v>119</v>
      </c>
      <c r="CE50" s="15" t="s">
        <v>120</v>
      </c>
      <c r="CF50" s="15" t="s">
        <v>173</v>
      </c>
      <c r="CG50" s="15" t="s">
        <v>174</v>
      </c>
      <c r="CH50" s="12" t="s">
        <v>175</v>
      </c>
      <c r="CI50" s="12" t="s">
        <v>11</v>
      </c>
    </row>
    <row r="51" spans="1:87" x14ac:dyDescent="0.15">
      <c r="A51" s="8">
        <v>46</v>
      </c>
      <c r="B51" s="14">
        <v>19</v>
      </c>
      <c r="F51" s="14" t="s">
        <v>406</v>
      </c>
      <c r="G51" s="14" t="s">
        <v>407</v>
      </c>
      <c r="H51" s="14"/>
      <c r="I51" s="14" t="s">
        <v>408</v>
      </c>
      <c r="J51" s="14" t="s">
        <v>409</v>
      </c>
      <c r="K51" s="8">
        <v>2</v>
      </c>
      <c r="N51" s="12">
        <f t="shared" si="45"/>
        <v>7</v>
      </c>
      <c r="O51" s="12" t="str">
        <f t="shared" si="45"/>
        <v/>
      </c>
      <c r="P51" s="12">
        <f t="shared" si="46"/>
        <v>30000</v>
      </c>
      <c r="Q51" s="12"/>
      <c r="R51" s="12">
        <v>70000</v>
      </c>
      <c r="S51" s="12"/>
      <c r="T51" s="12">
        <f>IFERROR(SUM($P$45:$P51)*'[1]功能-士兵训练'!K11,0)</f>
        <v>70000</v>
      </c>
      <c r="U51" s="12">
        <f>IFERROR(SUM($P$45:$P51)*'[1]功能-士兵训练'!L11,0)</f>
        <v>70000</v>
      </c>
      <c r="V51" s="12">
        <f>IFERROR(SUM($P$45:$P51)*'[1]功能-士兵训练'!M11,0)</f>
        <v>70000</v>
      </c>
      <c r="W51" s="12">
        <f>IFERROR(SUM($P$45:$P51)*'[1]功能-士兵训练'!N11,0)</f>
        <v>70000</v>
      </c>
      <c r="X51" s="12">
        <f>IFERROR(SUM($P$45:$P51)*'[1]功能-士兵训练'!O11,0)</f>
        <v>70000</v>
      </c>
      <c r="AG51" s="15">
        <v>46</v>
      </c>
      <c r="AH51" s="12">
        <f>求节点(O$124:O$159,T$5:T$40,$AG51)*士兵阶位属性!T50+求节点(O$124:O$159,Y$5:Y$40,$AG51)</f>
        <v>168.56676723426557</v>
      </c>
      <c r="AI51" s="12">
        <f>求节点(P$124:P$159,U$5:U$40,$AG51)*士兵阶位属性!U50+求节点(P$124:P$159,Z$5:Z$40,$AG51)</f>
        <v>174.08482182563003</v>
      </c>
      <c r="AJ51" s="12">
        <f>求节点(Q$124:Q$159,V$5:V$40,$AG51)*士兵阶位属性!V50+求节点(Q$124:Q$159,AA$5:AA$40,$AG51)</f>
        <v>180.47089880977251</v>
      </c>
      <c r="AK51" s="12">
        <f>求节点(R$124:R$159,W$5:W$40,$AG51)*士兵阶位属性!W50+求节点(R$124:R$159,AB$5:AB$40,$AG51)</f>
        <v>187.61416203875902</v>
      </c>
      <c r="AL51" s="12">
        <f>求节点(S$124:S$159,X$5:X$40,$AG51)*士兵阶位属性!X50+求节点(S$124:S$159,AC$5:AC$40,$AG51)</f>
        <v>195.42553933220296</v>
      </c>
      <c r="AM51" s="12">
        <f t="shared" si="16"/>
        <v>168.56676723426557</v>
      </c>
      <c r="AN51" s="12">
        <f t="shared" si="17"/>
        <v>174.08482182563003</v>
      </c>
      <c r="AO51" s="12">
        <f t="shared" si="18"/>
        <v>180.47089880977251</v>
      </c>
      <c r="AP51" s="12">
        <f t="shared" si="19"/>
        <v>187.61416203875902</v>
      </c>
      <c r="AQ51" s="12">
        <f t="shared" si="20"/>
        <v>195.42553933220296</v>
      </c>
      <c r="AS51" s="12">
        <v>46</v>
      </c>
      <c r="AT51" s="12">
        <f t="shared" si="30"/>
        <v>727103.3859154071</v>
      </c>
      <c r="AU51" s="12">
        <f t="shared" si="31"/>
        <v>780376.86659291678</v>
      </c>
      <c r="AV51" s="12">
        <f t="shared" si="32"/>
        <v>839072.42777299508</v>
      </c>
      <c r="AW51" s="12">
        <f t="shared" si="33"/>
        <v>904230.04926470178</v>
      </c>
      <c r="AX51" s="12">
        <f t="shared" si="34"/>
        <v>973797.02971721848</v>
      </c>
      <c r="AZ51" s="12">
        <v>46</v>
      </c>
      <c r="BA51" s="12">
        <f t="shared" si="35"/>
        <v>0</v>
      </c>
      <c r="BB51" s="12">
        <f t="shared" si="36"/>
        <v>0</v>
      </c>
      <c r="BC51" s="12">
        <f t="shared" si="37"/>
        <v>0</v>
      </c>
      <c r="BD51" s="12">
        <f t="shared" si="38"/>
        <v>0</v>
      </c>
      <c r="BE51" s="12">
        <f t="shared" si="39"/>
        <v>0</v>
      </c>
      <c r="BG51" s="12">
        <v>46</v>
      </c>
      <c r="BH51" s="12">
        <f t="shared" si="40"/>
        <v>0</v>
      </c>
      <c r="BI51" s="12">
        <f t="shared" si="41"/>
        <v>0</v>
      </c>
      <c r="BJ51" s="12">
        <f t="shared" si="42"/>
        <v>0</v>
      </c>
      <c r="BK51" s="12">
        <f t="shared" si="43"/>
        <v>0</v>
      </c>
      <c r="BL51" s="12">
        <f t="shared" si="44"/>
        <v>0</v>
      </c>
      <c r="BO51" s="9">
        <v>3</v>
      </c>
      <c r="BP51" s="15">
        <v>10</v>
      </c>
      <c r="BQ51" s="19">
        <f>求节点($AZ$6:$AZ$165,$BB$6:$BB$165,$BP51)</f>
        <v>0</v>
      </c>
      <c r="BR51" s="19">
        <f>INDEX($BI$6:$BI$165,BP51,1)</f>
        <v>0</v>
      </c>
      <c r="BS51" s="19">
        <f>求节点($AG$6:$AG$165,$AI$6:$AI$165,$BP51)</f>
        <v>48.679151743517593</v>
      </c>
      <c r="BT51" s="19">
        <f>求节点($AG$6:$AG$165,$AN$6:$AN$165,$BP51)</f>
        <v>48.679151743517593</v>
      </c>
      <c r="BU51" s="29">
        <f>BQ51*INDEX([4]小r将兵属性验证!$AX$7:$AX$166,$BP51,1)</f>
        <v>0</v>
      </c>
      <c r="BV51" s="29">
        <f>BR51*INDEX([4]小r将兵属性验证!AV$7:AV$166,BP51,1)*2</f>
        <v>0</v>
      </c>
      <c r="BW51" s="29">
        <f>BS51*INDEX([4]小r将兵属性验证!AQ$7:AQ$166,$BP51,1)</f>
        <v>2472771.3594392817</v>
      </c>
      <c r="BX51" s="29">
        <f>BT51*INDEX([4]小r将兵属性验证!AR$7:AR$166,$BP51,1)</f>
        <v>2472771.3594392817</v>
      </c>
      <c r="BY51" s="19">
        <f>SUM(BU51:BX51)</f>
        <v>4945542.7188785635</v>
      </c>
      <c r="CC51" s="15">
        <v>10</v>
      </c>
      <c r="CD51" s="22">
        <f>IFERROR(INDEX('[1]功能-士兵训练'!$AO$6:$AO$165,$CC51,1),0)</f>
        <v>82719.458479168112</v>
      </c>
      <c r="CE51" s="28">
        <f>CD51*INDEX('[1]功能-付费相关'!$AR$6:$AR$165,$CC51,1)</f>
        <v>206.79864619792028</v>
      </c>
      <c r="CF51" s="15">
        <f>INDEX('[1]功能-士兵训练'!$BU$6:$BU$165,$CC51,1)</f>
        <v>58240.814409154846</v>
      </c>
      <c r="CG51" s="28">
        <f>CF51*INDEX('[1]功能-付费相关'!$AI$6:$AI$165,$CC51,1)</f>
        <v>1438.1952167214747</v>
      </c>
      <c r="CH51" s="12">
        <f>(CE51+CG51)*CI51</f>
        <v>1644.993862919395</v>
      </c>
      <c r="CI51" s="12">
        <v>1</v>
      </c>
    </row>
    <row r="52" spans="1:87" x14ac:dyDescent="0.15">
      <c r="A52" s="8">
        <v>47</v>
      </c>
      <c r="B52" s="14">
        <v>19</v>
      </c>
      <c r="F52" s="14"/>
      <c r="G52" s="14"/>
      <c r="H52" s="14"/>
      <c r="I52" s="14"/>
      <c r="J52" s="14"/>
      <c r="N52" s="12">
        <f t="shared" si="45"/>
        <v>8</v>
      </c>
      <c r="O52" s="12" t="str">
        <f t="shared" si="45"/>
        <v/>
      </c>
      <c r="P52" s="12">
        <f t="shared" si="46"/>
        <v>20000</v>
      </c>
      <c r="Q52" s="12"/>
      <c r="R52" s="12">
        <v>90000</v>
      </c>
      <c r="S52" s="12"/>
      <c r="T52" s="12">
        <f>IFERROR(SUM($P$45:$P52)*'[1]功能-士兵训练'!K12,0)</f>
        <v>90000</v>
      </c>
      <c r="U52" s="12">
        <f>IFERROR(SUM($P$45:$P52)*'[1]功能-士兵训练'!L12,0)</f>
        <v>90000</v>
      </c>
      <c r="V52" s="12">
        <f>IFERROR(SUM($P$45:$P52)*'[1]功能-士兵训练'!M12,0)</f>
        <v>90000</v>
      </c>
      <c r="W52" s="12">
        <f>IFERROR(SUM($P$45:$P52)*'[1]功能-士兵训练'!N12,0)</f>
        <v>90000</v>
      </c>
      <c r="X52" s="12">
        <f>IFERROR(SUM($P$45:$P52)*'[1]功能-士兵训练'!O12,0)</f>
        <v>90000</v>
      </c>
      <c r="AG52" s="15">
        <v>47</v>
      </c>
      <c r="AH52" s="12">
        <f>求节点(O$124:O$159,T$5:T$40,$AG52)*士兵阶位属性!T51+求节点(O$124:O$159,Y$5:Y$40,$AG52)</f>
        <v>173.12173467198548</v>
      </c>
      <c r="AI52" s="12">
        <f>求节点(P$124:P$159,U$5:U$40,$AG52)*士兵阶位属性!U51+求节点(P$124:P$159,Z$5:Z$40,$AG52)</f>
        <v>178.87634299981741</v>
      </c>
      <c r="AJ52" s="12">
        <f>求节点(Q$124:Q$159,V$5:V$40,$AG52)*士兵阶位属性!V51+求节点(Q$124:Q$159,AA$5:AA$40,$AG52)</f>
        <v>185.33843241322694</v>
      </c>
      <c r="AK52" s="12">
        <f>求节点(R$124:R$159,W$5:W$40,$AG52)*士兵阶位属性!W51+求节点(R$124:R$159,AB$5:AB$40,$AG52)</f>
        <v>192.48327430124121</v>
      </c>
      <c r="AL52" s="12">
        <f>求节点(S$124:S$159,X$5:X$40,$AG52)*士兵阶位属性!X51+求节点(S$124:S$159,AC$5:AC$40,$AG52)</f>
        <v>200.34662431977156</v>
      </c>
      <c r="AM52" s="12">
        <f t="shared" si="16"/>
        <v>173.12173467198548</v>
      </c>
      <c r="AN52" s="12">
        <f t="shared" si="17"/>
        <v>178.87634299981741</v>
      </c>
      <c r="AO52" s="12">
        <f t="shared" si="18"/>
        <v>185.33843241322694</v>
      </c>
      <c r="AP52" s="12">
        <f t="shared" si="19"/>
        <v>192.48327430124121</v>
      </c>
      <c r="AQ52" s="12">
        <f t="shared" si="20"/>
        <v>200.34662431977156</v>
      </c>
      <c r="AS52" s="12">
        <v>47</v>
      </c>
      <c r="AT52" s="12">
        <f t="shared" si="30"/>
        <v>771077.3541558974</v>
      </c>
      <c r="AU52" s="12">
        <f t="shared" si="31"/>
        <v>824315.87481605005</v>
      </c>
      <c r="AV52" s="12">
        <f t="shared" si="32"/>
        <v>883005.2414648222</v>
      </c>
      <c r="AW52" s="12">
        <f t="shared" si="33"/>
        <v>947148.6862350466</v>
      </c>
      <c r="AX52" s="12">
        <f t="shared" si="34"/>
        <v>1016277.2546649249</v>
      </c>
      <c r="AZ52" s="12">
        <v>47</v>
      </c>
      <c r="BA52" s="12">
        <f t="shared" si="35"/>
        <v>0</v>
      </c>
      <c r="BB52" s="12">
        <f t="shared" si="36"/>
        <v>0</v>
      </c>
      <c r="BC52" s="12">
        <f t="shared" si="37"/>
        <v>0</v>
      </c>
      <c r="BD52" s="12">
        <f t="shared" si="38"/>
        <v>0</v>
      </c>
      <c r="BE52" s="12">
        <f t="shared" si="39"/>
        <v>0</v>
      </c>
      <c r="BG52" s="12">
        <v>47</v>
      </c>
      <c r="BH52" s="12">
        <f t="shared" si="40"/>
        <v>0</v>
      </c>
      <c r="BI52" s="12">
        <f t="shared" si="41"/>
        <v>0</v>
      </c>
      <c r="BJ52" s="12">
        <f t="shared" si="42"/>
        <v>0</v>
      </c>
      <c r="BK52" s="12">
        <f t="shared" si="43"/>
        <v>0</v>
      </c>
      <c r="BL52" s="12">
        <f t="shared" si="44"/>
        <v>0</v>
      </c>
      <c r="BO52" s="9">
        <v>4</v>
      </c>
      <c r="BP52" s="15">
        <v>20</v>
      </c>
      <c r="BQ52" s="19">
        <f t="shared" ref="BQ52:BQ66" si="47">求节点($AZ$6:$AZ$165,$BB$6:$BB$165,$BP52)</f>
        <v>0</v>
      </c>
      <c r="BR52" s="19">
        <f t="shared" ref="BR52:BR66" si="48">INDEX($BI$6:$BI$165,BP52,1)</f>
        <v>0</v>
      </c>
      <c r="BS52" s="19">
        <f t="shared" ref="BS52:BS66" si="49">求节点($AG$6:$AG$165,$AI$6:$AI$165,$BP52)</f>
        <v>81.18440879327963</v>
      </c>
      <c r="BT52" s="19">
        <f t="shared" ref="BT52:BT66" si="50">求节点($AG$6:$AG$165,$AN$6:$AN$165,$BP52)</f>
        <v>81.18440879327963</v>
      </c>
      <c r="BU52" s="19">
        <f>(BQ52-BQ51)*INDEX([4]小r将兵属性验证!$AX$7:$AX$166,$BP52,1)+BU51</f>
        <v>0</v>
      </c>
      <c r="BV52" s="19">
        <f>(BR52-BR51)*INDEX([4]小r将兵属性验证!AV$7:AV$166,BP52,1)*2+BV51</f>
        <v>0</v>
      </c>
      <c r="BW52" s="19">
        <f>(BS52-BS51)*INDEX([4]小r将兵属性验证!AQ$7:AQ$166,$BP52,1)+BW51</f>
        <v>7971808.1459565787</v>
      </c>
      <c r="BX52" s="19">
        <f>(BT52-BT51)*INDEX([4]小r将兵属性验证!AR$7:AR$166,$BP52,1)+BX51</f>
        <v>7971808.1459565787</v>
      </c>
      <c r="BY52" s="19">
        <f t="shared" ref="BY52:BY60" si="51">SUM(BU52:BX52)</f>
        <v>15943616.291913157</v>
      </c>
      <c r="CC52" s="15">
        <v>20</v>
      </c>
      <c r="CD52" s="22">
        <f>IFERROR(INDEX('[1]功能-士兵训练'!$AO$6:$AO$165,$CC52,1),0)</f>
        <v>810581.64332618273</v>
      </c>
      <c r="CE52" s="22">
        <f>(CD52-CD51)*INDEX('[1]功能-付费相关'!$AR$6:$AR$165,$CC52,1)+CE51</f>
        <v>1723.1781979625341</v>
      </c>
      <c r="CF52" s="15">
        <f>INDEX('[1]功能-士兵训练'!$BU$6:$BU$165,$CC52,1)</f>
        <v>310050.56868931535</v>
      </c>
      <c r="CG52" s="22">
        <f>(CF52-CF51)*INDEX('[1]功能-付费相关'!$AI$6:$AI$165,$CC52,1)+CG51</f>
        <v>6044.7326577524645</v>
      </c>
      <c r="CH52" s="12">
        <f t="shared" ref="CH52:CH60" si="52">(CE52+CG52)*CI52</f>
        <v>7767.9108557149984</v>
      </c>
      <c r="CI52" s="12">
        <v>1</v>
      </c>
    </row>
    <row r="53" spans="1:87" x14ac:dyDescent="0.15">
      <c r="A53" s="8">
        <v>48</v>
      </c>
      <c r="B53" s="14">
        <v>20</v>
      </c>
      <c r="D53" s="8">
        <v>5</v>
      </c>
      <c r="F53" s="14"/>
      <c r="G53" s="70" t="s">
        <v>422</v>
      </c>
      <c r="H53" s="14"/>
      <c r="I53" s="70" t="s">
        <v>424</v>
      </c>
      <c r="J53" s="14"/>
      <c r="N53" s="12">
        <f t="shared" si="45"/>
        <v>9</v>
      </c>
      <c r="O53" s="12" t="str">
        <f t="shared" si="45"/>
        <v/>
      </c>
      <c r="P53" s="12">
        <f t="shared" si="46"/>
        <v>40000</v>
      </c>
      <c r="Q53" s="12"/>
      <c r="R53" s="12">
        <v>130000</v>
      </c>
      <c r="S53" s="12"/>
      <c r="T53" s="12">
        <f>IFERROR(SUM($P$45:$P53)*'[1]功能-士兵训练'!K13,0)</f>
        <v>130000</v>
      </c>
      <c r="U53" s="12">
        <f>IFERROR(SUM($P$45:$P53)*'[1]功能-士兵训练'!L13,0)</f>
        <v>130000</v>
      </c>
      <c r="V53" s="12">
        <f>IFERROR(SUM($P$45:$P53)*'[1]功能-士兵训练'!M13,0)</f>
        <v>130000</v>
      </c>
      <c r="W53" s="12">
        <f>IFERROR(SUM($P$45:$P53)*'[1]功能-士兵训练'!N13,0)</f>
        <v>130000</v>
      </c>
      <c r="X53" s="12">
        <f>IFERROR(SUM($P$45:$P53)*'[1]功能-士兵训练'!O13,0)</f>
        <v>130000</v>
      </c>
      <c r="AG53" s="15">
        <v>48</v>
      </c>
      <c r="AH53" s="12">
        <f>求节点(O$124:O$159,T$5:T$40,$AG53)*士兵阶位属性!T52+求节点(O$124:O$159,Y$5:Y$40,$AG53)</f>
        <v>177.87021093620115</v>
      </c>
      <c r="AI53" s="12">
        <f>求节点(P$124:P$159,U$5:U$40,$AG53)*士兵阶位属性!U52+求节点(P$124:P$159,Z$5:Z$40,$AG53)</f>
        <v>183.72791085168438</v>
      </c>
      <c r="AJ53" s="12">
        <f>求节点(Q$124:Q$159,V$5:V$40,$AG53)*士兵阶位属性!V52+求节点(Q$124:Q$159,AA$5:AA$40,$AG53)</f>
        <v>190.24063291792876</v>
      </c>
      <c r="AK53" s="12">
        <f>求节点(R$124:R$159,W$5:W$40,$AG53)*士兵阶位属性!W52+求节点(R$124:R$159,AB$5:AB$40,$AG53)</f>
        <v>197.41053900746954</v>
      </c>
      <c r="AL53" s="12">
        <f>求节点(S$124:S$159,X$5:X$40,$AG53)*士兵阶位属性!X52+求节点(S$124:S$159,AC$5:AC$40,$AG53)</f>
        <v>205.32512001947438</v>
      </c>
      <c r="AM53" s="12">
        <f t="shared" si="16"/>
        <v>177.87021093620115</v>
      </c>
      <c r="AN53" s="12">
        <f t="shared" si="17"/>
        <v>183.72791085168438</v>
      </c>
      <c r="AO53" s="12">
        <f t="shared" si="18"/>
        <v>190.24063291792876</v>
      </c>
      <c r="AP53" s="12">
        <f t="shared" si="19"/>
        <v>197.41053900746954</v>
      </c>
      <c r="AQ53" s="12">
        <f t="shared" si="20"/>
        <v>205.32512001947438</v>
      </c>
      <c r="AS53" s="12">
        <v>48</v>
      </c>
      <c r="AT53" s="12">
        <f t="shared" si="30"/>
        <v>815051.32239638758</v>
      </c>
      <c r="AU53" s="12">
        <f t="shared" si="31"/>
        <v>868254.88303918345</v>
      </c>
      <c r="AV53" s="12">
        <f t="shared" si="32"/>
        <v>926632.25717112154</v>
      </c>
      <c r="AW53" s="12">
        <f t="shared" si="33"/>
        <v>990067.32320539141</v>
      </c>
      <c r="AX53" s="12">
        <f t="shared" si="34"/>
        <v>1058757.4796126315</v>
      </c>
      <c r="AZ53" s="12">
        <v>48</v>
      </c>
      <c r="BA53" s="12">
        <f t="shared" si="35"/>
        <v>0</v>
      </c>
      <c r="BB53" s="12">
        <f t="shared" si="36"/>
        <v>0</v>
      </c>
      <c r="BC53" s="12">
        <f t="shared" si="37"/>
        <v>0</v>
      </c>
      <c r="BD53" s="12">
        <f t="shared" si="38"/>
        <v>0</v>
      </c>
      <c r="BE53" s="12">
        <f t="shared" si="39"/>
        <v>0</v>
      </c>
      <c r="BG53" s="12">
        <v>48</v>
      </c>
      <c r="BH53" s="12">
        <f t="shared" si="40"/>
        <v>0</v>
      </c>
      <c r="BI53" s="12">
        <f t="shared" si="41"/>
        <v>0</v>
      </c>
      <c r="BJ53" s="12">
        <f t="shared" si="42"/>
        <v>0</v>
      </c>
      <c r="BK53" s="12">
        <f t="shared" si="43"/>
        <v>0</v>
      </c>
      <c r="BL53" s="12">
        <f t="shared" si="44"/>
        <v>0</v>
      </c>
      <c r="BO53" s="9">
        <v>5</v>
      </c>
      <c r="BP53" s="15">
        <v>30</v>
      </c>
      <c r="BQ53" s="19">
        <f t="shared" si="47"/>
        <v>0</v>
      </c>
      <c r="BR53" s="19">
        <f t="shared" si="48"/>
        <v>0</v>
      </c>
      <c r="BS53" s="19">
        <f t="shared" si="49"/>
        <v>114.95214877902337</v>
      </c>
      <c r="BT53" s="19">
        <f t="shared" si="50"/>
        <v>114.95214877902337</v>
      </c>
      <c r="BU53" s="19">
        <f>(BQ53-BQ52)*INDEX([4]小r将兵属性验证!$AX$7:$AX$166,$BP53,1)+BU52</f>
        <v>0</v>
      </c>
      <c r="BV53" s="19">
        <f>(BR53-BR52)*INDEX([4]小r将兵属性验证!AV$7:AV$166,BP53,1)*2+BV52</f>
        <v>0</v>
      </c>
      <c r="BW53" s="19">
        <f>(BS53-BS52)*INDEX([4]小r将兵属性验证!AQ$7:AQ$166,$BP53,1)+BW52</f>
        <v>21760899.518422529</v>
      </c>
      <c r="BX53" s="19">
        <f>(BT53-BT52)*INDEX([4]小r将兵属性验证!AR$7:AR$166,$BP53,1)+BX52</f>
        <v>21760899.518422529</v>
      </c>
      <c r="BY53" s="19">
        <f t="shared" si="51"/>
        <v>43521799.036845058</v>
      </c>
      <c r="CC53" s="15">
        <v>30</v>
      </c>
      <c r="CD53" s="22">
        <f>IFERROR(INDEX('[1]功能-士兵训练'!$AO$6:$AO$165,$CC53,1),0)</f>
        <v>2873740.6277099019</v>
      </c>
      <c r="CE53" s="22">
        <f>(CD53-CD52)*INDEX('[1]功能-付费相关'!$AR$6:$AR$165,$CC53,1)+CE52</f>
        <v>5407.3906700763182</v>
      </c>
      <c r="CF53" s="15">
        <f>INDEX('[1]功能-士兵训练'!$BU$6:$BU$165,$CC53,1)</f>
        <v>1033621.3982958496</v>
      </c>
      <c r="CG53" s="22">
        <f>(CF53-CF52)*INDEX('[1]功能-付费相关'!$AI$6:$AI$165,$CC53,1)+CG52</f>
        <v>15850.797524130852</v>
      </c>
      <c r="CH53" s="12">
        <f t="shared" si="52"/>
        <v>21258.18819420717</v>
      </c>
      <c r="CI53" s="12">
        <v>1</v>
      </c>
    </row>
    <row r="54" spans="1:87" x14ac:dyDescent="0.15">
      <c r="A54" s="8">
        <v>49</v>
      </c>
      <c r="B54" s="14">
        <v>20</v>
      </c>
      <c r="F54" s="14"/>
      <c r="G54" s="14"/>
      <c r="H54" s="14"/>
      <c r="I54" s="14"/>
      <c r="J54" s="14"/>
      <c r="N54" s="12">
        <f t="shared" si="45"/>
        <v>10</v>
      </c>
      <c r="O54" s="12" t="str">
        <f t="shared" si="45"/>
        <v/>
      </c>
      <c r="P54" s="12">
        <f t="shared" si="46"/>
        <v>45000</v>
      </c>
      <c r="Q54" s="12"/>
      <c r="R54" s="12">
        <v>175000</v>
      </c>
      <c r="S54" s="12"/>
      <c r="T54" s="12">
        <f>IFERROR(SUM($P$45:$P54)*'[1]功能-士兵训练'!K14,0)</f>
        <v>175000</v>
      </c>
      <c r="U54" s="12">
        <f>IFERROR(SUM($P$45:$P54)*'[1]功能-士兵训练'!L14,0)</f>
        <v>175000</v>
      </c>
      <c r="V54" s="12">
        <f>IFERROR(SUM($P$45:$P54)*'[1]功能-士兵训练'!M14,0)</f>
        <v>175000</v>
      </c>
      <c r="W54" s="12">
        <f>IFERROR(SUM($P$45:$P54)*'[1]功能-士兵训练'!N14,0)</f>
        <v>175000</v>
      </c>
      <c r="X54" s="12">
        <f>IFERROR(SUM($P$45:$P54)*'[1]功能-士兵训练'!O14,0)</f>
        <v>175000</v>
      </c>
      <c r="AG54" s="15">
        <v>49</v>
      </c>
      <c r="AH54" s="12">
        <f>求节点(O$124:O$159,T$5:T$40,$AG54)*士兵阶位属性!T53+求节点(O$124:O$159,Y$5:Y$40,$AG54)</f>
        <v>182.71482998845801</v>
      </c>
      <c r="AI54" s="12">
        <f>求节点(P$124:P$159,U$5:U$40,$AG54)*士兵阶位属性!U53+求节点(P$124:P$159,Z$5:Z$40,$AG54)</f>
        <v>188.63901092700814</v>
      </c>
      <c r="AJ54" s="12">
        <f>求节点(Q$124:Q$159,V$5:V$40,$AG54)*士兵阶位属性!V53+求节点(Q$124:Q$159,AA$5:AA$40,$AG54)</f>
        <v>195.18615785038085</v>
      </c>
      <c r="AK54" s="12">
        <f>求节点(R$124:R$159,W$5:W$40,$AG54)*士兵阶位属性!W53+求节点(R$124:R$159,AB$5:AB$40,$AG54)</f>
        <v>202.39595615744386</v>
      </c>
      <c r="AL54" s="12">
        <f>求节点(S$124:S$159,X$5:X$40,$AG54)*士兵阶位属性!X53+求节点(S$124:S$159,AC$5:AC$40,$AG54)</f>
        <v>210.3640419652308</v>
      </c>
      <c r="AM54" s="12">
        <f t="shared" si="16"/>
        <v>182.71482998845801</v>
      </c>
      <c r="AN54" s="12">
        <f t="shared" si="17"/>
        <v>188.63901092700814</v>
      </c>
      <c r="AO54" s="12">
        <f t="shared" si="18"/>
        <v>195.18615785038085</v>
      </c>
      <c r="AP54" s="12">
        <f t="shared" si="19"/>
        <v>202.39595615744386</v>
      </c>
      <c r="AQ54" s="12">
        <f t="shared" si="20"/>
        <v>210.3640419652308</v>
      </c>
      <c r="AS54" s="12">
        <v>49</v>
      </c>
      <c r="AT54" s="12">
        <f t="shared" si="30"/>
        <v>859025.29063687776</v>
      </c>
      <c r="AU54" s="12">
        <f t="shared" si="31"/>
        <v>912191.34202690586</v>
      </c>
      <c r="AV54" s="12">
        <f t="shared" si="32"/>
        <v>970066.3501554809</v>
      </c>
      <c r="AW54" s="12">
        <f t="shared" si="33"/>
        <v>1032985.9601757363</v>
      </c>
      <c r="AX54" s="12">
        <f t="shared" si="34"/>
        <v>1101273.5152541532</v>
      </c>
      <c r="AZ54" s="12">
        <v>49</v>
      </c>
      <c r="BA54" s="12">
        <f t="shared" si="35"/>
        <v>0</v>
      </c>
      <c r="BB54" s="12">
        <f t="shared" si="36"/>
        <v>0</v>
      </c>
      <c r="BC54" s="12">
        <f t="shared" si="37"/>
        <v>0</v>
      </c>
      <c r="BD54" s="12">
        <f t="shared" si="38"/>
        <v>0</v>
      </c>
      <c r="BE54" s="12">
        <f t="shared" si="39"/>
        <v>0</v>
      </c>
      <c r="BG54" s="12">
        <v>49</v>
      </c>
      <c r="BH54" s="12">
        <f t="shared" si="40"/>
        <v>0</v>
      </c>
      <c r="BI54" s="12">
        <f t="shared" si="41"/>
        <v>0</v>
      </c>
      <c r="BJ54" s="12">
        <f t="shared" si="42"/>
        <v>0</v>
      </c>
      <c r="BK54" s="12">
        <f t="shared" si="43"/>
        <v>0</v>
      </c>
      <c r="BL54" s="12">
        <f t="shared" si="44"/>
        <v>0</v>
      </c>
      <c r="BO54" s="9">
        <v>6</v>
      </c>
      <c r="BP54" s="15">
        <v>40</v>
      </c>
      <c r="BQ54" s="19">
        <f t="shared" si="47"/>
        <v>0</v>
      </c>
      <c r="BR54" s="19">
        <f t="shared" si="48"/>
        <v>0</v>
      </c>
      <c r="BS54" s="19">
        <f t="shared" si="49"/>
        <v>150.11220454275036</v>
      </c>
      <c r="BT54" s="19">
        <f t="shared" si="50"/>
        <v>150.11220454275036</v>
      </c>
      <c r="BU54" s="19">
        <f>(BQ54-BQ53)*INDEX([4]小r将兵属性验证!$AX$7:$AX$166,$BP54,1)+BU53</f>
        <v>0</v>
      </c>
      <c r="BV54" s="19">
        <f>(BR54-BR53)*INDEX([4]小r将兵属性验证!AV$7:AV$166,BP54,1)*2+BV53</f>
        <v>0</v>
      </c>
      <c r="BW54" s="19">
        <f>(BS54-BS53)*INDEX([4]小r将兵属性验证!AQ$7:AQ$166,$BP54,1)+BW53</f>
        <v>57970162.326286659</v>
      </c>
      <c r="BX54" s="19">
        <f>(BT54-BT53)*INDEX([4]小r将兵属性验证!AR$7:AR$166,$BP54,1)+BX53</f>
        <v>57970162.326286659</v>
      </c>
      <c r="BY54" s="19">
        <f t="shared" si="51"/>
        <v>115940324.65257332</v>
      </c>
      <c r="CC54" s="15">
        <v>40</v>
      </c>
      <c r="CD54" s="22">
        <f>IFERROR(INDEX('[1]功能-士兵训练'!$AO$6:$AO$165,$CC54,1),0)</f>
        <v>8351830.8741672998</v>
      </c>
      <c r="CE54" s="22">
        <f>(CD54-CD53)*INDEX('[1]功能-付费相关'!$AR$6:$AR$165,$CC54,1)+CE53</f>
        <v>13966.906680166003</v>
      </c>
      <c r="CF54" s="15">
        <f>INDEX('[1]功能-士兵训练'!$BU$6:$BU$165,$CC54,1)</f>
        <v>2471155.492630274</v>
      </c>
      <c r="CG54" s="22">
        <f>(CF54-CF53)*INDEX('[1]功能-付费相关'!$AI$6:$AI$165,$CC54,1)+CG53</f>
        <v>30283.362478796793</v>
      </c>
      <c r="CH54" s="12">
        <f t="shared" si="52"/>
        <v>44250.269158962794</v>
      </c>
      <c r="CI54" s="12">
        <v>1</v>
      </c>
    </row>
    <row r="55" spans="1:87" x14ac:dyDescent="0.15">
      <c r="A55" s="8">
        <v>50</v>
      </c>
      <c r="B55" s="14">
        <v>20</v>
      </c>
      <c r="F55" s="14"/>
      <c r="G55" s="14"/>
      <c r="H55" s="14"/>
      <c r="I55" s="14"/>
      <c r="J55" s="14"/>
      <c r="N55" s="12">
        <f t="shared" si="45"/>
        <v>11</v>
      </c>
      <c r="O55" s="12" t="str">
        <f t="shared" si="45"/>
        <v/>
      </c>
      <c r="P55" s="12">
        <f t="shared" si="46"/>
        <v>50000</v>
      </c>
      <c r="Q55" s="12"/>
      <c r="R55" s="12">
        <v>225000</v>
      </c>
      <c r="S55" s="12"/>
      <c r="T55" s="12">
        <f>IFERROR(SUM($P$45:$P55)*'[1]功能-士兵训练'!K15,0)</f>
        <v>225000</v>
      </c>
      <c r="U55" s="12">
        <f>IFERROR(SUM($P$45:$P55)*'[1]功能-士兵训练'!L15,0)</f>
        <v>225000</v>
      </c>
      <c r="V55" s="12">
        <f>IFERROR(SUM($P$45:$P55)*'[1]功能-士兵训练'!M15,0)</f>
        <v>225000</v>
      </c>
      <c r="W55" s="12">
        <f>IFERROR(SUM($P$45:$P55)*'[1]功能-士兵训练'!N15,0)</f>
        <v>225000</v>
      </c>
      <c r="X55" s="12">
        <f>IFERROR(SUM($P$45:$P55)*'[1]功能-士兵训练'!O15,0)</f>
        <v>225000</v>
      </c>
      <c r="AG55" s="15">
        <v>50</v>
      </c>
      <c r="AH55" s="12">
        <f>求节点(O$124:O$159,T$5:T$40,$AG55)*士兵阶位属性!T54+求节点(O$124:O$159,Y$5:Y$40,$AG55)</f>
        <v>187.61983075970255</v>
      </c>
      <c r="AI55" s="12">
        <f>求节点(P$124:P$159,U$5:U$40,$AG55)*士兵阶位属性!U54+求节点(P$124:P$159,Z$5:Z$40,$AG55)</f>
        <v>193.60930284969231</v>
      </c>
      <c r="AJ55" s="12">
        <f>求节点(Q$124:Q$159,V$5:V$40,$AG55)*士兵阶位属性!V54+求节点(Q$124:Q$159,AA$5:AA$40,$AG55)</f>
        <v>200.19060622472892</v>
      </c>
      <c r="AK55" s="12">
        <f>求节点(R$124:R$159,W$5:W$40,$AG55)*士兵阶位属性!W54+求节点(R$124:R$159,AB$5:AB$40,$AG55)</f>
        <v>207.43952575116427</v>
      </c>
      <c r="AL55" s="12">
        <f>求节点(S$124:S$159,X$5:X$40,$AG55)*士兵阶位属性!X54+求节点(S$124:S$159,AC$5:AC$40,$AG55)</f>
        <v>215.56171231913538</v>
      </c>
      <c r="AM55" s="12">
        <f t="shared" si="16"/>
        <v>187.61983075970255</v>
      </c>
      <c r="AN55" s="12">
        <f t="shared" si="17"/>
        <v>193.60930284969231</v>
      </c>
      <c r="AO55" s="12">
        <f t="shared" si="18"/>
        <v>200.19060622472892</v>
      </c>
      <c r="AP55" s="12">
        <f t="shared" si="19"/>
        <v>207.43952575116427</v>
      </c>
      <c r="AQ55" s="12">
        <f t="shared" si="20"/>
        <v>215.56171231913538</v>
      </c>
      <c r="AS55" s="12">
        <v>50</v>
      </c>
      <c r="AT55" s="12">
        <f t="shared" si="30"/>
        <v>903005.13348160509</v>
      </c>
      <c r="AU55" s="12">
        <f t="shared" si="31"/>
        <v>956121.16443123273</v>
      </c>
      <c r="AV55" s="12">
        <f t="shared" si="32"/>
        <v>1013500.4431398403</v>
      </c>
      <c r="AW55" s="12">
        <f t="shared" si="33"/>
        <v>1075904.597146081</v>
      </c>
      <c r="AX55" s="12">
        <f t="shared" si="34"/>
        <v>1144982.8269949094</v>
      </c>
      <c r="AZ55" s="12">
        <v>50</v>
      </c>
      <c r="BA55" s="12">
        <f t="shared" si="35"/>
        <v>0</v>
      </c>
      <c r="BB55" s="12">
        <f t="shared" si="36"/>
        <v>0</v>
      </c>
      <c r="BC55" s="12">
        <f t="shared" si="37"/>
        <v>0</v>
      </c>
      <c r="BD55" s="12">
        <f t="shared" si="38"/>
        <v>0</v>
      </c>
      <c r="BE55" s="12">
        <f t="shared" si="39"/>
        <v>0</v>
      </c>
      <c r="BG55" s="12">
        <v>50</v>
      </c>
      <c r="BH55" s="12">
        <f t="shared" si="40"/>
        <v>0</v>
      </c>
      <c r="BI55" s="12">
        <f t="shared" si="41"/>
        <v>0</v>
      </c>
      <c r="BJ55" s="12">
        <f t="shared" si="42"/>
        <v>0</v>
      </c>
      <c r="BK55" s="12">
        <f t="shared" si="43"/>
        <v>0</v>
      </c>
      <c r="BL55" s="12">
        <f t="shared" si="44"/>
        <v>0</v>
      </c>
      <c r="BO55" s="9">
        <v>7</v>
      </c>
      <c r="BP55" s="15">
        <v>50</v>
      </c>
      <c r="BQ55" s="19">
        <f t="shared" si="47"/>
        <v>0</v>
      </c>
      <c r="BR55" s="19">
        <f t="shared" si="48"/>
        <v>0</v>
      </c>
      <c r="BS55" s="19">
        <f t="shared" si="49"/>
        <v>193.60930284969231</v>
      </c>
      <c r="BT55" s="19">
        <f t="shared" si="50"/>
        <v>193.60930284969231</v>
      </c>
      <c r="BU55" s="19">
        <f>(BQ55-BQ54)*INDEX([4]小r将兵属性验证!$AX$7:$AX$166,$BP55,1)+BU54</f>
        <v>0</v>
      </c>
      <c r="BV55" s="19">
        <f>(BR55-BR54)*INDEX([4]小r将兵属性验证!AV$7:AV$166,BP55,1)*2+BV54</f>
        <v>0</v>
      </c>
      <c r="BW55" s="19">
        <f>(BS55-BS54)*INDEX([4]小r将兵属性验证!AQ$7:AQ$166,$BP55,1)+BW54</f>
        <v>146363864.71975496</v>
      </c>
      <c r="BX55" s="19">
        <f>(BT55-BT54)*INDEX([4]小r将兵属性验证!AR$7:AR$166,$BP55,1)+BX54</f>
        <v>146363864.71975496</v>
      </c>
      <c r="BY55" s="19">
        <f t="shared" si="51"/>
        <v>292727729.43950993</v>
      </c>
      <c r="CC55" s="15">
        <v>50</v>
      </c>
      <c r="CD55" s="22">
        <f>IFERROR(INDEX('[1]功能-士兵训练'!$AO$6:$AO$165,$CC55,1),0)</f>
        <v>28121723.497052908</v>
      </c>
      <c r="CE55" s="22">
        <f>(CD55-CD54)*INDEX('[1]功能-付费相关'!$AR$6:$AR$165,$CC55,1)+CE54</f>
        <v>41425.090878618234</v>
      </c>
      <c r="CF55" s="15">
        <f>INDEX('[1]功能-士兵训练'!$BU$6:$BU$165,$CC55,1)</f>
        <v>6337840.6014859332</v>
      </c>
      <c r="CG55" s="22">
        <f>(CF55-CF54)*INDEX('[1]功能-付费相关'!$AI$6:$AI$165,$CC55,1)+CG54</f>
        <v>59042.498064880529</v>
      </c>
      <c r="CH55" s="12">
        <f t="shared" si="52"/>
        <v>100467.58894349876</v>
      </c>
      <c r="CI55" s="12">
        <v>1</v>
      </c>
    </row>
    <row r="56" spans="1:87" x14ac:dyDescent="0.15">
      <c r="A56" s="8">
        <v>51</v>
      </c>
      <c r="B56" s="9">
        <v>21</v>
      </c>
      <c r="F56" s="14"/>
      <c r="G56" s="14"/>
      <c r="H56" s="14" t="s">
        <v>426</v>
      </c>
      <c r="I56" s="14"/>
      <c r="J56" s="14"/>
      <c r="K56" s="8">
        <v>1</v>
      </c>
      <c r="N56" s="12">
        <f t="shared" si="45"/>
        <v>12</v>
      </c>
      <c r="O56" s="12" t="str">
        <f t="shared" si="45"/>
        <v/>
      </c>
      <c r="P56" s="12">
        <f t="shared" si="46"/>
        <v>50000</v>
      </c>
      <c r="Q56" s="12"/>
      <c r="R56" s="12">
        <v>275000</v>
      </c>
      <c r="S56" s="12"/>
      <c r="T56" s="12">
        <f>IFERROR(SUM($P$45:$P56)*'[1]功能-士兵训练'!K16,0)</f>
        <v>275000</v>
      </c>
      <c r="U56" s="12">
        <f>IFERROR(SUM($P$45:$P56)*'[1]功能-士兵训练'!L16,0)</f>
        <v>275000</v>
      </c>
      <c r="V56" s="12">
        <f>IFERROR(SUM($P$45:$P56)*'[1]功能-士兵训练'!M16,0)</f>
        <v>275000</v>
      </c>
      <c r="W56" s="12">
        <f>IFERROR(SUM($P$45:$P56)*'[1]功能-士兵训练'!N16,0)</f>
        <v>275000</v>
      </c>
      <c r="X56" s="12">
        <f>IFERROR(SUM($P$45:$P56)*'[1]功能-士兵训练'!O16,0)</f>
        <v>275000</v>
      </c>
      <c r="AG56" s="15">
        <v>51</v>
      </c>
      <c r="AH56" s="12">
        <f>求节点(O$124:O$159,T$5:T$40,$AG56)*士兵阶位属性!T55+求节点(O$124:O$159,Y$5:Y$40,$AG56)</f>
        <v>192.59131483534065</v>
      </c>
      <c r="AI56" s="12">
        <f>求节点(P$124:P$159,U$5:U$40,$AG56)*士兵阶位属性!U55+求节点(P$124:P$159,Z$5:Z$40,$AG56)</f>
        <v>198.63932182024712</v>
      </c>
      <c r="AJ56" s="12">
        <f>求节点(Q$124:Q$159,V$5:V$40,$AG56)*士兵阶位属性!V55+求节点(Q$124:Q$159,AA$5:AA$40,$AG56)</f>
        <v>205.2539780409731</v>
      </c>
      <c r="AK56" s="12">
        <f>求节点(R$124:R$159,W$5:W$40,$AG56)*士兵阶位属性!W55+求节点(R$124:R$159,AB$5:AB$40,$AG56)</f>
        <v>212.56697665500153</v>
      </c>
      <c r="AL56" s="12">
        <f>求节点(S$124:S$159,X$5:X$40,$AG56)*士兵阶位属性!X55+求节点(S$124:S$159,AC$5:AC$40,$AG56)</f>
        <v>220.81845445801801</v>
      </c>
      <c r="AM56" s="12">
        <f t="shared" si="16"/>
        <v>192.59131483534065</v>
      </c>
      <c r="AN56" s="12">
        <f t="shared" si="17"/>
        <v>198.63932182024712</v>
      </c>
      <c r="AO56" s="12">
        <f t="shared" si="18"/>
        <v>205.2539780409731</v>
      </c>
      <c r="AP56" s="12">
        <f t="shared" si="19"/>
        <v>212.56697665500153</v>
      </c>
      <c r="AQ56" s="12">
        <f t="shared" si="20"/>
        <v>220.81845445801801</v>
      </c>
      <c r="AS56" s="12">
        <v>51</v>
      </c>
      <c r="AT56" s="12">
        <f t="shared" si="30"/>
        <v>947065.2328867293</v>
      </c>
      <c r="AU56" s="12">
        <f t="shared" si="31"/>
        <v>1000050.9868355596</v>
      </c>
      <c r="AV56" s="12">
        <f t="shared" si="32"/>
        <v>1056934.5361241996</v>
      </c>
      <c r="AW56" s="12">
        <f t="shared" si="33"/>
        <v>1119127.6354530074</v>
      </c>
      <c r="AX56" s="12">
        <f t="shared" si="34"/>
        <v>1188692.1387356657</v>
      </c>
      <c r="AZ56" s="12">
        <v>51</v>
      </c>
      <c r="BA56" s="12">
        <f t="shared" si="35"/>
        <v>0</v>
      </c>
      <c r="BB56" s="12">
        <f t="shared" si="36"/>
        <v>0</v>
      </c>
      <c r="BC56" s="12">
        <f t="shared" si="37"/>
        <v>0</v>
      </c>
      <c r="BD56" s="12">
        <f t="shared" si="38"/>
        <v>0</v>
      </c>
      <c r="BE56" s="12">
        <f t="shared" si="39"/>
        <v>0</v>
      </c>
      <c r="BG56" s="12">
        <v>51</v>
      </c>
      <c r="BH56" s="12">
        <f t="shared" si="40"/>
        <v>0</v>
      </c>
      <c r="BI56" s="12">
        <f t="shared" si="41"/>
        <v>0</v>
      </c>
      <c r="BJ56" s="12">
        <f t="shared" si="42"/>
        <v>0</v>
      </c>
      <c r="BK56" s="12">
        <f t="shared" si="43"/>
        <v>0</v>
      </c>
      <c r="BL56" s="12">
        <f t="shared" si="44"/>
        <v>0</v>
      </c>
      <c r="BO56" s="9">
        <v>8</v>
      </c>
      <c r="BP56" s="15">
        <v>60</v>
      </c>
      <c r="BQ56" s="19">
        <f t="shared" si="47"/>
        <v>0</v>
      </c>
      <c r="BR56" s="19">
        <f t="shared" si="48"/>
        <v>0</v>
      </c>
      <c r="BS56" s="19">
        <f t="shared" si="49"/>
        <v>246.87263656395413</v>
      </c>
      <c r="BT56" s="19">
        <f t="shared" si="50"/>
        <v>246.87263656395413</v>
      </c>
      <c r="BU56" s="19">
        <f>(BQ56-BQ55)*INDEX([4]小r将兵属性验证!$AX$7:$AX$166,$BP56,1)+BU55</f>
        <v>0</v>
      </c>
      <c r="BV56" s="19">
        <f>(BR56-BR55)*INDEX([4]小r将兵属性验证!AV$7:AV$166,BP56,1)*2+BV55</f>
        <v>0</v>
      </c>
      <c r="BW56" s="19">
        <f>(BS56-BS55)*INDEX([4]小r将兵属性验证!AQ$7:AQ$166,$BP56,1)+BW55</f>
        <v>406146426.41532493</v>
      </c>
      <c r="BX56" s="19">
        <f>(BT56-BT55)*INDEX([4]小r将兵属性验证!AR$7:AR$166,$BP56,1)+BX55</f>
        <v>406146426.41532493</v>
      </c>
      <c r="BY56" s="19">
        <f t="shared" si="51"/>
        <v>812292852.83064985</v>
      </c>
      <c r="CC56" s="15">
        <v>60</v>
      </c>
      <c r="CD56" s="22">
        <f>IFERROR(INDEX('[1]功能-士兵训练'!$AO$6:$AO$165,$CC56,1),0)</f>
        <v>95733154.803975433</v>
      </c>
      <c r="CE56" s="22">
        <f>(CD56-CD55)*INDEX('[1]功能-付费相关'!$AR$6:$AR$165,$CC56,1)+CE55</f>
        <v>125939.3800122714</v>
      </c>
      <c r="CF56" s="15">
        <f>INDEX('[1]功能-士兵训练'!$BU$6:$BU$165,$CC56,1)</f>
        <v>14888364.398972215</v>
      </c>
      <c r="CG56" s="22">
        <f>(CF56-CF55)*INDEX('[1]功能-付费相关'!$AI$6:$AI$165,$CC56,1)+CG55</f>
        <v>106545.40805091543</v>
      </c>
      <c r="CH56" s="12">
        <f t="shared" si="52"/>
        <v>232484.78806318683</v>
      </c>
      <c r="CI56" s="12">
        <v>1</v>
      </c>
    </row>
    <row r="57" spans="1:87" x14ac:dyDescent="0.15">
      <c r="A57" s="8">
        <v>52</v>
      </c>
      <c r="B57" s="9">
        <v>22</v>
      </c>
      <c r="D57" s="8" t="s">
        <v>933</v>
      </c>
      <c r="F57" s="14" t="s">
        <v>406</v>
      </c>
      <c r="G57" s="14" t="s">
        <v>407</v>
      </c>
      <c r="H57" s="14"/>
      <c r="I57" s="14" t="s">
        <v>408</v>
      </c>
      <c r="J57" s="14" t="s">
        <v>409</v>
      </c>
      <c r="K57" s="8">
        <v>2</v>
      </c>
      <c r="N57" s="12">
        <f t="shared" si="45"/>
        <v>13</v>
      </c>
      <c r="O57" s="12" t="str">
        <f t="shared" si="45"/>
        <v/>
      </c>
      <c r="P57" s="12">
        <f t="shared" si="46"/>
        <v>50000</v>
      </c>
      <c r="Q57" s="12"/>
      <c r="R57" s="12">
        <v>325000</v>
      </c>
      <c r="S57" s="12"/>
      <c r="T57" s="12">
        <f>IFERROR(SUM($P$45:$P57)*'[1]功能-士兵训练'!K17,0)</f>
        <v>325000</v>
      </c>
      <c r="U57" s="12">
        <f>IFERROR(SUM($P$45:$P57)*'[1]功能-士兵训练'!L17,0)</f>
        <v>325000</v>
      </c>
      <c r="V57" s="12">
        <f>IFERROR(SUM($P$45:$P57)*'[1]功能-士兵训练'!M17,0)</f>
        <v>325000</v>
      </c>
      <c r="W57" s="12">
        <f>IFERROR(SUM($P$45:$P57)*'[1]功能-士兵训练'!N17,0)</f>
        <v>325000</v>
      </c>
      <c r="X57" s="12">
        <f>IFERROR(SUM($P$45:$P57)*'[1]功能-士兵训练'!O17,0)</f>
        <v>325000</v>
      </c>
      <c r="AG57" s="15">
        <v>52</v>
      </c>
      <c r="AH57" s="12">
        <f>求节点(O$124:O$159,T$5:T$40,$AG57)*士兵阶位属性!T56+求节点(O$124:O$159,Y$5:Y$40,$AG57)</f>
        <v>197.62282101763333</v>
      </c>
      <c r="AI57" s="12">
        <f>求节点(P$124:P$159,U$5:U$40,$AG57)*士兵阶位属性!U56+求节点(P$124:P$159,Z$5:Z$40,$AG57)</f>
        <v>203.72906783867259</v>
      </c>
      <c r="AJ57" s="12">
        <f>求节点(Q$124:Q$159,V$5:V$40,$AG57)*士兵阶位属性!V56+求节点(Q$124:Q$159,AA$5:AA$40,$AG57)</f>
        <v>210.3764199048741</v>
      </c>
      <c r="AK57" s="12">
        <f>求节点(R$124:R$159,W$5:W$40,$AG57)*士兵阶位属性!W56+求节点(R$124:R$159,AB$5:AB$40,$AG57)</f>
        <v>217.78619165690276</v>
      </c>
      <c r="AL57" s="12">
        <f>求节点(S$124:S$159,X$5:X$40,$AG57)*士兵阶位属性!X56+求节点(S$124:S$159,AC$5:AC$40,$AG57)</f>
        <v>226.13426838187877</v>
      </c>
      <c r="AM57" s="12">
        <f t="shared" si="16"/>
        <v>197.62282101763333</v>
      </c>
      <c r="AN57" s="12">
        <f t="shared" si="17"/>
        <v>203.72906783867259</v>
      </c>
      <c r="AO57" s="12">
        <f t="shared" si="18"/>
        <v>210.3764199048741</v>
      </c>
      <c r="AP57" s="12">
        <f t="shared" si="19"/>
        <v>217.78619165690276</v>
      </c>
      <c r="AQ57" s="12">
        <f t="shared" si="20"/>
        <v>226.13426838187877</v>
      </c>
      <c r="AS57" s="12">
        <v>52</v>
      </c>
      <c r="AT57" s="12">
        <f t="shared" si="30"/>
        <v>991125.33229185361</v>
      </c>
      <c r="AU57" s="12">
        <f t="shared" si="31"/>
        <v>1043980.8092398865</v>
      </c>
      <c r="AV57" s="12">
        <f t="shared" si="32"/>
        <v>1100370.3692811891</v>
      </c>
      <c r="AW57" s="12">
        <f t="shared" si="33"/>
        <v>1162740.3343670766</v>
      </c>
      <c r="AX57" s="12">
        <f t="shared" si="34"/>
        <v>1232401.450476422</v>
      </c>
      <c r="AZ57" s="12">
        <v>52</v>
      </c>
      <c r="BA57" s="12">
        <f t="shared" si="35"/>
        <v>0</v>
      </c>
      <c r="BB57" s="12">
        <f t="shared" si="36"/>
        <v>0</v>
      </c>
      <c r="BC57" s="12">
        <f t="shared" si="37"/>
        <v>0</v>
      </c>
      <c r="BD57" s="12">
        <f t="shared" si="38"/>
        <v>0</v>
      </c>
      <c r="BE57" s="12">
        <f t="shared" si="39"/>
        <v>0</v>
      </c>
      <c r="BG57" s="12">
        <v>52</v>
      </c>
      <c r="BH57" s="12">
        <f t="shared" si="40"/>
        <v>0</v>
      </c>
      <c r="BI57" s="12">
        <f t="shared" si="41"/>
        <v>0</v>
      </c>
      <c r="BJ57" s="12">
        <f t="shared" si="42"/>
        <v>0</v>
      </c>
      <c r="BK57" s="12">
        <f t="shared" si="43"/>
        <v>0</v>
      </c>
      <c r="BL57" s="12">
        <f t="shared" si="44"/>
        <v>0</v>
      </c>
      <c r="BO57" s="9">
        <v>9</v>
      </c>
      <c r="BP57" s="15">
        <v>70</v>
      </c>
      <c r="BQ57" s="19">
        <f t="shared" si="47"/>
        <v>0</v>
      </c>
      <c r="BR57" s="19">
        <f t="shared" si="48"/>
        <v>0</v>
      </c>
      <c r="BS57" s="19">
        <f t="shared" si="49"/>
        <v>308.70238477079727</v>
      </c>
      <c r="BT57" s="19">
        <f t="shared" si="50"/>
        <v>308.70238477079727</v>
      </c>
      <c r="BU57" s="19">
        <f>(BQ57-BQ56)*INDEX([4]小r将兵属性验证!$AX$7:$AX$166,$BP57,1)+BU56</f>
        <v>0</v>
      </c>
      <c r="BV57" s="19">
        <f>(BR57-BR56)*INDEX([4]小r将兵属性验证!AV$7:AV$166,BP57,1)*2+BV56</f>
        <v>0</v>
      </c>
      <c r="BW57" s="19">
        <f>(BS57-BS56)*INDEX([4]小r将兵属性验证!AQ$7:AQ$166,$BP57,1)+BW56</f>
        <v>1585256648.1675305</v>
      </c>
      <c r="BX57" s="19">
        <f>(BT57-BT56)*INDEX([4]小r将兵属性验证!AR$7:AR$166,$BP57,1)+BX56</f>
        <v>1585256648.1675305</v>
      </c>
      <c r="BY57" s="19">
        <f t="shared" si="51"/>
        <v>3170513296.3350611</v>
      </c>
      <c r="CC57" s="15">
        <v>70</v>
      </c>
      <c r="CD57" s="22">
        <f>IFERROR(INDEX('[1]功能-士兵训练'!$AO$6:$AO$165,$CC57,1),0)</f>
        <v>232303751.40974957</v>
      </c>
      <c r="CE57" s="22">
        <f>(CD57-CD56)*INDEX('[1]功能-付费相关'!$AR$6:$AR$165,$CC57,1)+CE56</f>
        <v>281133.23979156022</v>
      </c>
      <c r="CF57" s="15">
        <f>INDEX('[1]功能-士兵训练'!$BU$6:$BU$165,$CC57,1)</f>
        <v>32426604.601638585</v>
      </c>
      <c r="CG57" s="22">
        <f>(CF57-CF56)*INDEX('[1]功能-付费相关'!$AI$6:$AI$165,$CC57,1)+CG56</f>
        <v>203980.07584350638</v>
      </c>
      <c r="CH57" s="12">
        <f t="shared" si="52"/>
        <v>485113.3156350666</v>
      </c>
      <c r="CI57" s="12">
        <v>1</v>
      </c>
    </row>
    <row r="58" spans="1:87" x14ac:dyDescent="0.15">
      <c r="A58" s="8">
        <v>53</v>
      </c>
      <c r="B58" s="9">
        <f>B56+1</f>
        <v>22</v>
      </c>
      <c r="F58" s="14"/>
      <c r="G58" s="14"/>
      <c r="H58" s="14"/>
      <c r="I58" s="14"/>
      <c r="J58" s="14"/>
      <c r="N58" s="12">
        <f t="shared" si="45"/>
        <v>14</v>
      </c>
      <c r="O58" s="12" t="str">
        <f t="shared" si="45"/>
        <v/>
      </c>
      <c r="P58" s="12">
        <f t="shared" si="46"/>
        <v>50000</v>
      </c>
      <c r="Q58" s="12"/>
      <c r="R58" s="12">
        <v>375000</v>
      </c>
      <c r="S58" s="12"/>
      <c r="T58" s="12">
        <f>IFERROR(SUM($P$45:$P58)*'[1]功能-士兵训练'!K18,0)</f>
        <v>375000</v>
      </c>
      <c r="U58" s="12">
        <f>IFERROR(SUM($P$45:$P58)*'[1]功能-士兵训练'!L18,0)</f>
        <v>375000</v>
      </c>
      <c r="V58" s="12">
        <f>IFERROR(SUM($P$45:$P58)*'[1]功能-士兵训练'!M18,0)</f>
        <v>375000</v>
      </c>
      <c r="W58" s="12">
        <f>IFERROR(SUM($P$45:$P58)*'[1]功能-士兵训练'!N18,0)</f>
        <v>375000</v>
      </c>
      <c r="X58" s="12">
        <f>IFERROR(SUM($P$45:$P58)*'[1]功能-士兵训练'!O18,0)</f>
        <v>375000</v>
      </c>
      <c r="AG58" s="15">
        <v>53</v>
      </c>
      <c r="AH58" s="12">
        <f>求节点(O$124:O$159,T$5:T$40,$AG58)*士兵阶位属性!T57+求节点(O$124:O$159,Y$5:Y$40,$AG58)</f>
        <v>202.71434930658066</v>
      </c>
      <c r="AI58" s="12">
        <f>求节点(P$124:P$159,U$5:U$40,$AG58)*士兵阶位属性!U57+求节点(P$124:P$159,Z$5:Z$40,$AG58)</f>
        <v>208.87854090496867</v>
      </c>
      <c r="AJ58" s="12">
        <f>求节点(Q$124:Q$159,V$5:V$40,$AG58)*士兵阶位属性!V57+求节点(Q$124:Q$159,AA$5:AA$40,$AG58)</f>
        <v>215.57505283428321</v>
      </c>
      <c r="AK58" s="12">
        <f>求节点(R$124:R$159,W$5:W$40,$AG58)*士兵阶位属性!W57+求节点(R$124:R$159,AB$5:AB$40,$AG58)</f>
        <v>223.064499519138</v>
      </c>
      <c r="AL58" s="12">
        <f>求节点(S$124:S$159,X$5:X$40,$AG58)*士兵阶位属性!X57+求节点(S$124:S$159,AC$5:AC$40,$AG58)</f>
        <v>231.5091540907176</v>
      </c>
      <c r="AM58" s="12">
        <f t="shared" si="16"/>
        <v>202.71434930658066</v>
      </c>
      <c r="AN58" s="12">
        <f t="shared" si="17"/>
        <v>208.87854090496867</v>
      </c>
      <c r="AO58" s="12">
        <f t="shared" si="18"/>
        <v>215.57505283428321</v>
      </c>
      <c r="AP58" s="12">
        <f t="shared" si="19"/>
        <v>223.064499519138</v>
      </c>
      <c r="AQ58" s="12">
        <f t="shared" si="20"/>
        <v>231.5091540907176</v>
      </c>
      <c r="AS58" s="12">
        <v>53</v>
      </c>
      <c r="AT58" s="12">
        <f t="shared" si="30"/>
        <v>1035185.4316969778</v>
      </c>
      <c r="AU58" s="12">
        <f t="shared" si="31"/>
        <v>1087910.6316442133</v>
      </c>
      <c r="AV58" s="12">
        <f t="shared" si="32"/>
        <v>1144009.4998441483</v>
      </c>
      <c r="AW58" s="12">
        <f t="shared" si="33"/>
        <v>1206353.0332811461</v>
      </c>
      <c r="AX58" s="12">
        <f t="shared" si="34"/>
        <v>1276110.7622171782</v>
      </c>
      <c r="AZ58" s="12">
        <v>53</v>
      </c>
      <c r="BA58" s="12">
        <f t="shared" si="35"/>
        <v>0</v>
      </c>
      <c r="BB58" s="12">
        <f t="shared" si="36"/>
        <v>0</v>
      </c>
      <c r="BC58" s="12">
        <f t="shared" si="37"/>
        <v>0</v>
      </c>
      <c r="BD58" s="12">
        <f t="shared" si="38"/>
        <v>0</v>
      </c>
      <c r="BE58" s="12">
        <f t="shared" si="39"/>
        <v>0</v>
      </c>
      <c r="BG58" s="12">
        <v>53</v>
      </c>
      <c r="BH58" s="12">
        <f t="shared" si="40"/>
        <v>0</v>
      </c>
      <c r="BI58" s="12">
        <f t="shared" si="41"/>
        <v>0</v>
      </c>
      <c r="BJ58" s="12">
        <f t="shared" si="42"/>
        <v>0</v>
      </c>
      <c r="BK58" s="12">
        <f t="shared" si="43"/>
        <v>0</v>
      </c>
      <c r="BL58" s="12">
        <f t="shared" si="44"/>
        <v>0</v>
      </c>
      <c r="BO58" s="9">
        <v>10</v>
      </c>
      <c r="BP58" s="15">
        <v>80</v>
      </c>
      <c r="BQ58" s="19">
        <f t="shared" si="47"/>
        <v>0</v>
      </c>
      <c r="BR58" s="19">
        <f t="shared" si="48"/>
        <v>0</v>
      </c>
      <c r="BS58" s="19">
        <f t="shared" si="49"/>
        <v>377.98056534980151</v>
      </c>
      <c r="BT58" s="19">
        <f t="shared" si="50"/>
        <v>377.98056534980151</v>
      </c>
      <c r="BU58" s="19">
        <f>(BQ58-BQ57)*INDEX([4]小r将兵属性验证!$AX$7:$AX$166,$BP58,1)+BU57</f>
        <v>0</v>
      </c>
      <c r="BV58" s="19">
        <f>(BR58-BR57)*INDEX([4]小r将兵属性验证!AV$7:AV$166,BP58,1)*2+BV57</f>
        <v>0</v>
      </c>
      <c r="BW58" s="19">
        <f>(BS58-BS57)*INDEX([4]小r将兵属性验证!AQ$7:AQ$166,$BP58,1)+BW57</f>
        <v>4997872741.3738632</v>
      </c>
      <c r="BX58" s="19">
        <f>(BT58-BT57)*INDEX([4]小r将兵属性验证!AR$7:AR$166,$BP58,1)+BX57</f>
        <v>4997872741.3738632</v>
      </c>
      <c r="BY58" s="19">
        <f t="shared" si="51"/>
        <v>9995745482.7477264</v>
      </c>
      <c r="CC58" s="15">
        <v>80</v>
      </c>
      <c r="CD58" s="22">
        <f>IFERROR(INDEX('[1]功能-士兵训练'!$AO$6:$AO$165,$CC58,1),0)</f>
        <v>520753843.90852869</v>
      </c>
      <c r="CE58" s="22">
        <f>(CD58-CD57)*INDEX('[1]功能-付费相关'!$AR$6:$AR$165,$CC58,1)+CE57</f>
        <v>581602.08614445513</v>
      </c>
      <c r="CF58" s="15">
        <f>INDEX('[1]功能-士兵训练'!$BU$6:$BU$165,$CC58,1)</f>
        <v>67536261.011325687</v>
      </c>
      <c r="CG58" s="22">
        <f>(CF58-CF57)*INDEX('[1]功能-付费相关'!$AI$6:$AI$165,$CC58,1)+CG57</f>
        <v>399033.72256399028</v>
      </c>
      <c r="CH58" s="12">
        <f t="shared" si="52"/>
        <v>980635.8087084454</v>
      </c>
      <c r="CI58" s="12">
        <v>1</v>
      </c>
    </row>
    <row r="59" spans="1:87" x14ac:dyDescent="0.15">
      <c r="A59" s="8">
        <v>54</v>
      </c>
      <c r="B59" s="9">
        <f t="shared" ref="B59:B85" si="53">B57+1</f>
        <v>23</v>
      </c>
      <c r="D59" s="8" t="s">
        <v>934</v>
      </c>
      <c r="G59" s="14" t="s">
        <v>404</v>
      </c>
      <c r="H59" s="14"/>
      <c r="I59" s="14" t="s">
        <v>405</v>
      </c>
      <c r="K59" s="8">
        <v>1.5</v>
      </c>
      <c r="N59" s="12">
        <f t="shared" si="45"/>
        <v>15</v>
      </c>
      <c r="O59" s="12" t="str">
        <f t="shared" si="45"/>
        <v/>
      </c>
      <c r="P59" s="12">
        <f t="shared" si="46"/>
        <v>50000</v>
      </c>
      <c r="Q59" s="12"/>
      <c r="R59" s="12">
        <v>425000</v>
      </c>
      <c r="S59" s="12"/>
      <c r="T59" s="12">
        <f>IFERROR(SUM($P$45:$P59)*'[1]功能-士兵训练'!K19,0)</f>
        <v>425000</v>
      </c>
      <c r="U59" s="12">
        <f>IFERROR(SUM($P$45:$P59)*'[1]功能-士兵训练'!L19,0)</f>
        <v>425000</v>
      </c>
      <c r="V59" s="12">
        <f>IFERROR(SUM($P$45:$P59)*'[1]功能-士兵训练'!M19,0)</f>
        <v>425000</v>
      </c>
      <c r="W59" s="12">
        <f>IFERROR(SUM($P$45:$P59)*'[1]功能-士兵训练'!N19,0)</f>
        <v>425000</v>
      </c>
      <c r="X59" s="12">
        <f>IFERROR(SUM($P$45:$P59)*'[1]功能-士兵训练'!O19,0)</f>
        <v>425000</v>
      </c>
      <c r="AG59" s="15">
        <v>54</v>
      </c>
      <c r="AH59" s="12">
        <f>求节点(O$124:O$159,T$5:T$40,$AG59)*士兵阶位属性!T58+求节点(O$124:O$159,Y$5:Y$40,$AG59)</f>
        <v>207.8658997021825</v>
      </c>
      <c r="AI59" s="12">
        <f>求节点(P$124:P$159,U$5:U$40,$AG59)*士兵阶位属性!U58+求节点(P$124:P$159,Z$5:Z$40,$AG59)</f>
        <v>214.06417118764998</v>
      </c>
      <c r="AJ59" s="12">
        <f>求节点(Q$124:Q$159,V$5:V$40,$AG59)*士兵阶位属性!V58+求节点(Q$124:Q$159,AA$5:AA$40,$AG59)</f>
        <v>220.83288736311442</v>
      </c>
      <c r="AK59" s="12">
        <f>求节点(R$124:R$159,W$5:W$40,$AG59)*士兵阶位属性!W58+求节点(R$124:R$159,AB$5:AB$40,$AG59)</f>
        <v>228.40190024170721</v>
      </c>
      <c r="AL59" s="12">
        <f>求节点(S$124:S$159,X$5:X$40,$AG59)*士兵阶位属性!X58+求节点(S$124:S$159,AC$5:AC$40,$AG59)</f>
        <v>236.96293364771716</v>
      </c>
      <c r="AM59" s="12">
        <f t="shared" si="16"/>
        <v>207.8658997021825</v>
      </c>
      <c r="AN59" s="12">
        <f t="shared" si="17"/>
        <v>214.06417118764998</v>
      </c>
      <c r="AO59" s="12">
        <f t="shared" si="18"/>
        <v>220.83288736311442</v>
      </c>
      <c r="AP59" s="12">
        <f t="shared" si="19"/>
        <v>228.40190024170721</v>
      </c>
      <c r="AQ59" s="12">
        <f t="shared" si="20"/>
        <v>236.96293364771716</v>
      </c>
      <c r="AS59" s="12">
        <v>54</v>
      </c>
      <c r="AT59" s="12">
        <f t="shared" si="30"/>
        <v>1079245.531102102</v>
      </c>
      <c r="AU59" s="12">
        <f t="shared" si="31"/>
        <v>1131562.2546099056</v>
      </c>
      <c r="AV59" s="12">
        <f t="shared" si="32"/>
        <v>1187648.6304071075</v>
      </c>
      <c r="AW59" s="12">
        <f t="shared" si="33"/>
        <v>1249965.7321952153</v>
      </c>
      <c r="AX59" s="12">
        <f t="shared" si="34"/>
        <v>1320046.3885856566</v>
      </c>
      <c r="AZ59" s="12">
        <v>54</v>
      </c>
      <c r="BA59" s="12">
        <f t="shared" si="35"/>
        <v>0</v>
      </c>
      <c r="BB59" s="12">
        <f t="shared" si="36"/>
        <v>0</v>
      </c>
      <c r="BC59" s="12">
        <f t="shared" si="37"/>
        <v>0</v>
      </c>
      <c r="BD59" s="12">
        <f t="shared" si="38"/>
        <v>0</v>
      </c>
      <c r="BE59" s="12">
        <f t="shared" si="39"/>
        <v>0</v>
      </c>
      <c r="BG59" s="12">
        <v>54</v>
      </c>
      <c r="BH59" s="12">
        <f t="shared" si="40"/>
        <v>0</v>
      </c>
      <c r="BI59" s="12">
        <f t="shared" si="41"/>
        <v>0</v>
      </c>
      <c r="BJ59" s="12">
        <f t="shared" si="42"/>
        <v>0</v>
      </c>
      <c r="BK59" s="12">
        <f t="shared" si="43"/>
        <v>0</v>
      </c>
      <c r="BL59" s="12">
        <f t="shared" si="44"/>
        <v>0</v>
      </c>
      <c r="BO59" s="9">
        <v>11</v>
      </c>
      <c r="BP59" s="15">
        <v>90</v>
      </c>
      <c r="BQ59" s="19">
        <f t="shared" si="47"/>
        <v>0</v>
      </c>
      <c r="BR59" s="19">
        <f t="shared" si="48"/>
        <v>0</v>
      </c>
      <c r="BS59" s="19">
        <f t="shared" si="49"/>
        <v>448.34822327454498</v>
      </c>
      <c r="BT59" s="19">
        <f t="shared" si="50"/>
        <v>448.34822327454498</v>
      </c>
      <c r="BU59" s="19">
        <f>(BQ59-BQ58)*INDEX([4]小r将兵属性验证!$AX$7:$AX$166,$BP59,1)+BU58</f>
        <v>0</v>
      </c>
      <c r="BV59" s="19">
        <f>(BR59-BR58)*INDEX([4]小r将兵属性验证!AV$7:AV$166,BP59,1)*2+BV58</f>
        <v>0</v>
      </c>
      <c r="BW59" s="19">
        <f>(BS59-BS58)*INDEX([4]小r将兵属性验证!AQ$7:AQ$166,$BP59,1)+BW58</f>
        <v>13506463780.021782</v>
      </c>
      <c r="BX59" s="19">
        <f>(BT59-BT58)*INDEX([4]小r将兵属性验证!AR$7:AR$166,$BP59,1)+BX58</f>
        <v>13506463780.021782</v>
      </c>
      <c r="BY59" s="19">
        <f t="shared" si="51"/>
        <v>27012927560.043564</v>
      </c>
      <c r="CC59" s="15">
        <v>90</v>
      </c>
      <c r="CD59" s="22">
        <f>IFERROR(INDEX('[1]功能-士兵训练'!$AO$6:$AO$165,$CC59,1),0)</f>
        <v>1225706950.8998318</v>
      </c>
      <c r="CE59" s="22">
        <f>(CD59-CD58)*INDEX('[1]功能-付费相关'!$AR$6:$AR$165,$CC59,1)+CE58</f>
        <v>1259441.6120976312</v>
      </c>
      <c r="CF59" s="15">
        <f>INDEX('[1]功能-士兵训练'!$BU$6:$BU$165,$CC59,1)</f>
        <v>137915209.72105479</v>
      </c>
      <c r="CG59" s="22">
        <f>(CF59-CF58)*INDEX('[1]功能-付费相关'!$AI$6:$AI$165,$CC59,1)+CG58</f>
        <v>790027.88206248533</v>
      </c>
      <c r="CH59" s="12">
        <f t="shared" si="52"/>
        <v>2049469.4941601167</v>
      </c>
      <c r="CI59" s="12">
        <v>1</v>
      </c>
    </row>
    <row r="60" spans="1:87" x14ac:dyDescent="0.15">
      <c r="A60" s="8">
        <v>55</v>
      </c>
      <c r="B60" s="9">
        <f t="shared" si="53"/>
        <v>23</v>
      </c>
      <c r="F60" s="14"/>
      <c r="G60" s="14"/>
      <c r="H60" s="14"/>
      <c r="I60" s="14"/>
      <c r="J60" s="14"/>
      <c r="N60" s="12">
        <f t="shared" si="45"/>
        <v>16</v>
      </c>
      <c r="O60" s="12" t="str">
        <f t="shared" si="45"/>
        <v/>
      </c>
      <c r="P60" s="12">
        <f t="shared" si="46"/>
        <v>55000</v>
      </c>
      <c r="Q60" s="12"/>
      <c r="R60" s="12">
        <v>480000</v>
      </c>
      <c r="S60" s="12"/>
      <c r="T60" s="12">
        <f>IFERROR(SUM($P$45:$P60)*'[1]功能-士兵训练'!K20,0)</f>
        <v>480000</v>
      </c>
      <c r="U60" s="12">
        <f>IFERROR(SUM($P$45:$P60)*'[1]功能-士兵训练'!L20,0)</f>
        <v>480000</v>
      </c>
      <c r="V60" s="12">
        <f>IFERROR(SUM($P$45:$P60)*'[1]功能-士兵训练'!M20,0)</f>
        <v>480000</v>
      </c>
      <c r="W60" s="12">
        <f>IFERROR(SUM($P$45:$P60)*'[1]功能-士兵训练'!N20,0)</f>
        <v>480000</v>
      </c>
      <c r="X60" s="12">
        <f>IFERROR(SUM($P$45:$P60)*'[1]功能-士兵训练'!O20,0)</f>
        <v>480000</v>
      </c>
      <c r="AG60" s="15">
        <v>55</v>
      </c>
      <c r="AH60" s="12">
        <f>求节点(O$124:O$159,T$5:T$40,$AG60)*士兵阶位属性!T59+求节点(O$124:O$159,Y$5:Y$40,$AG60)</f>
        <v>213.07270115505986</v>
      </c>
      <c r="AI60" s="12">
        <f>求节点(P$124:P$159,U$5:U$40,$AG60)*士兵阶位属性!U59+求节点(P$124:P$159,Z$5:Z$40,$AG60)</f>
        <v>219.30012934122368</v>
      </c>
      <c r="AJ60" s="12">
        <f>求节点(Q$124:Q$159,V$5:V$40,$AG60)*士兵阶位属性!V59+求节点(Q$124:Q$159,AA$5:AA$40,$AG60)</f>
        <v>226.14992349136767</v>
      </c>
      <c r="AK60" s="12">
        <f>求节点(R$124:R$159,W$5:W$40,$AG60)*士兵阶位属性!W59+求节点(R$124:R$159,AB$5:AB$40,$AG60)</f>
        <v>233.7983938246104</v>
      </c>
      <c r="AL60" s="12">
        <f>求节点(S$124:S$159,X$5:X$40,$AG60)*士兵阶位属性!X59+求节点(S$124:S$159,AC$5:AC$40,$AG60)</f>
        <v>242.50016680798248</v>
      </c>
      <c r="AM60" s="12">
        <f t="shared" si="16"/>
        <v>213.07270115505986</v>
      </c>
      <c r="AN60" s="12">
        <f t="shared" si="17"/>
        <v>219.30012934122368</v>
      </c>
      <c r="AO60" s="12">
        <f t="shared" si="18"/>
        <v>226.14992349136767</v>
      </c>
      <c r="AP60" s="12">
        <f t="shared" si="19"/>
        <v>233.7983938246104</v>
      </c>
      <c r="AQ60" s="12">
        <f t="shared" si="20"/>
        <v>242.50016680798248</v>
      </c>
      <c r="AS60" s="12">
        <v>55</v>
      </c>
      <c r="AT60" s="12">
        <f t="shared" si="30"/>
        <v>1123249.2308713542</v>
      </c>
      <c r="AU60" s="12">
        <f t="shared" si="31"/>
        <v>1175108.2491984116</v>
      </c>
      <c r="AV60" s="12">
        <f t="shared" si="32"/>
        <v>1231287.7609700668</v>
      </c>
      <c r="AW60" s="12">
        <f t="shared" si="33"/>
        <v>1293578.4311092845</v>
      </c>
      <c r="AX60" s="12">
        <f t="shared" si="34"/>
        <v>1364254.7931469339</v>
      </c>
      <c r="AZ60" s="12">
        <v>55</v>
      </c>
      <c r="BA60" s="12">
        <f t="shared" si="35"/>
        <v>0</v>
      </c>
      <c r="BB60" s="12">
        <f t="shared" si="36"/>
        <v>0</v>
      </c>
      <c r="BC60" s="12">
        <f t="shared" si="37"/>
        <v>0</v>
      </c>
      <c r="BD60" s="12">
        <f t="shared" si="38"/>
        <v>0</v>
      </c>
      <c r="BE60" s="12">
        <f t="shared" si="39"/>
        <v>0</v>
      </c>
      <c r="BG60" s="12">
        <v>55</v>
      </c>
      <c r="BH60" s="12">
        <f t="shared" si="40"/>
        <v>0</v>
      </c>
      <c r="BI60" s="12">
        <f t="shared" si="41"/>
        <v>0</v>
      </c>
      <c r="BJ60" s="12">
        <f t="shared" si="42"/>
        <v>0</v>
      </c>
      <c r="BK60" s="12">
        <f t="shared" si="43"/>
        <v>0</v>
      </c>
      <c r="BL60" s="12">
        <f t="shared" si="44"/>
        <v>0</v>
      </c>
      <c r="BO60" s="9">
        <v>12</v>
      </c>
      <c r="BP60" s="15">
        <v>100</v>
      </c>
      <c r="BQ60" s="19">
        <f t="shared" si="47"/>
        <v>0</v>
      </c>
      <c r="BR60" s="19">
        <f t="shared" si="48"/>
        <v>0</v>
      </c>
      <c r="BS60" s="19">
        <f t="shared" si="49"/>
        <v>545.56235051069791</v>
      </c>
      <c r="BT60" s="19">
        <f t="shared" si="50"/>
        <v>545.56235051069791</v>
      </c>
      <c r="BU60" s="19">
        <f>(BQ60-BQ59)*INDEX([4]小r将兵属性验证!$AX$7:$AX$166,$BP60,1)+BU59</f>
        <v>0</v>
      </c>
      <c r="BV60" s="19">
        <f>(BR60-BR59)*INDEX([4]小r将兵属性验证!AV$7:AV$166,BP60,1)*2+BV59</f>
        <v>0</v>
      </c>
      <c r="BW60" s="19">
        <f>(BS60-BS59)*INDEX([4]小r将兵属性验证!AQ$7:AQ$166,$BP60,1)+BW59</f>
        <v>41181033750.224487</v>
      </c>
      <c r="BX60" s="19">
        <f>(BT60-BT59)*INDEX([4]小r将兵属性验证!AR$7:AR$166,$BP60,1)+BX59</f>
        <v>41181033750.224487</v>
      </c>
      <c r="BY60" s="19">
        <f t="shared" si="51"/>
        <v>82362067500.448975</v>
      </c>
      <c r="CC60" s="15">
        <v>100</v>
      </c>
      <c r="CD60" s="22">
        <f>IFERROR(INDEX('[1]功能-士兵训练'!$AO$6:$AO$165,$CC60,1),0)</f>
        <v>7232001075.3595352</v>
      </c>
      <c r="CE60" s="22">
        <f>(CD60-CD59)*INDEX('[1]功能-付费相关'!$AR$6:$AR$165,$CC60,1)+CE59</f>
        <v>6622204.2232223665</v>
      </c>
      <c r="CF60" s="15">
        <f>INDEX('[1]功能-士兵训练'!$BU$6:$BU$165,$CC60,1)</f>
        <v>409735211.57985973</v>
      </c>
      <c r="CG60" s="22">
        <f>(CF60-CF59)*INDEX('[1]功能-付费相关'!$AI$6:$AI$165,$CC60,1)+CG59</f>
        <v>2300139.0035002907</v>
      </c>
      <c r="CH60" s="12">
        <f t="shared" si="52"/>
        <v>8922343.2267226577</v>
      </c>
      <c r="CI60" s="12">
        <v>1</v>
      </c>
    </row>
    <row r="61" spans="1:87" x14ac:dyDescent="0.15">
      <c r="A61" s="8">
        <v>56</v>
      </c>
      <c r="B61" s="9">
        <f t="shared" si="53"/>
        <v>24</v>
      </c>
      <c r="D61" s="8" t="s">
        <v>935</v>
      </c>
      <c r="F61" s="14"/>
      <c r="G61" s="70" t="s">
        <v>428</v>
      </c>
      <c r="H61" s="14"/>
      <c r="I61" s="70" t="s">
        <v>429</v>
      </c>
      <c r="J61" s="14"/>
      <c r="N61" s="12">
        <f t="shared" si="45"/>
        <v>17</v>
      </c>
      <c r="O61" s="12" t="str">
        <f t="shared" si="45"/>
        <v/>
      </c>
      <c r="P61" s="12">
        <f t="shared" si="46"/>
        <v>55000</v>
      </c>
      <c r="Q61" s="12"/>
      <c r="R61" s="12">
        <v>535000</v>
      </c>
      <c r="S61" s="12"/>
      <c r="T61" s="12">
        <f>IFERROR(SUM($P$45:$P61)*'[1]功能-士兵训练'!K21,0)</f>
        <v>535000</v>
      </c>
      <c r="U61" s="12">
        <f>IFERROR(SUM($P$45:$P61)*'[1]功能-士兵训练'!L21,0)</f>
        <v>535000</v>
      </c>
      <c r="V61" s="12">
        <f>IFERROR(SUM($P$45:$P61)*'[1]功能-士兵训练'!M21,0)</f>
        <v>535000</v>
      </c>
      <c r="W61" s="12">
        <f>IFERROR(SUM($P$45:$P61)*'[1]功能-士兵训练'!N21,0)</f>
        <v>535000</v>
      </c>
      <c r="X61" s="12">
        <f>IFERROR(SUM($P$45:$P61)*'[1]功能-士兵训练'!O21,0)</f>
        <v>535000</v>
      </c>
      <c r="AG61" s="15">
        <v>56</v>
      </c>
      <c r="AH61" s="12">
        <f>求节点(O$124:O$159,T$5:T$40,$AG61)*士兵阶位属性!T60+求节点(O$124:O$159,Y$5:Y$40,$AG61)</f>
        <v>218.33516488758167</v>
      </c>
      <c r="AI61" s="12">
        <f>求节点(P$124:P$159,U$5:U$40,$AG61)*士兵阶位属性!U60+求节点(P$124:P$159,Z$5:Z$40,$AG61)</f>
        <v>224.59529268983377</v>
      </c>
      <c r="AJ61" s="12">
        <f>求节点(Q$124:Q$159,V$5:V$40,$AG61)*士兵阶位属性!V60+求节点(Q$124:Q$159,AA$5:AA$40,$AG61)</f>
        <v>231.5261612190429</v>
      </c>
      <c r="AK61" s="12">
        <f>求节点(R$124:R$159,W$5:W$40,$AG61)*士兵阶位属性!W60+求节点(R$124:R$159,AB$5:AB$40,$AG61)</f>
        <v>239.37047487467322</v>
      </c>
      <c r="AL61" s="12">
        <f>求节点(S$124:S$159,X$5:X$40,$AG61)*士兵阶位属性!X60+求节点(S$124:S$159,AC$5:AC$40,$AG61)</f>
        <v>248.0971462617598</v>
      </c>
      <c r="AM61" s="12">
        <f t="shared" si="16"/>
        <v>218.33516488758167</v>
      </c>
      <c r="AN61" s="12">
        <f t="shared" si="17"/>
        <v>224.59529268983377</v>
      </c>
      <c r="AO61" s="12">
        <f t="shared" si="18"/>
        <v>231.5261612190429</v>
      </c>
      <c r="AP61" s="12">
        <f t="shared" si="19"/>
        <v>239.37047487467322</v>
      </c>
      <c r="AQ61" s="12">
        <f t="shared" si="20"/>
        <v>248.0971462617598</v>
      </c>
      <c r="AS61" s="12">
        <v>56</v>
      </c>
      <c r="AT61" s="12">
        <f t="shared" si="30"/>
        <v>1167202.7048169288</v>
      </c>
      <c r="AU61" s="12">
        <f t="shared" si="31"/>
        <v>1218654.2437869173</v>
      </c>
      <c r="AV61" s="12">
        <f t="shared" si="32"/>
        <v>1274926.891533026</v>
      </c>
      <c r="AW61" s="12">
        <f t="shared" si="33"/>
        <v>1338516.2845063461</v>
      </c>
      <c r="AX61" s="12">
        <f t="shared" si="34"/>
        <v>1408463.1977082111</v>
      </c>
      <c r="AZ61" s="12">
        <v>56</v>
      </c>
      <c r="BA61" s="12">
        <f t="shared" si="35"/>
        <v>0</v>
      </c>
      <c r="BB61" s="12">
        <f t="shared" si="36"/>
        <v>0</v>
      </c>
      <c r="BC61" s="12">
        <f t="shared" si="37"/>
        <v>0</v>
      </c>
      <c r="BD61" s="12">
        <f t="shared" si="38"/>
        <v>0</v>
      </c>
      <c r="BE61" s="12">
        <f t="shared" si="39"/>
        <v>0</v>
      </c>
      <c r="BG61" s="12">
        <v>56</v>
      </c>
      <c r="BH61" s="12">
        <f t="shared" si="40"/>
        <v>0</v>
      </c>
      <c r="BI61" s="12">
        <f t="shared" si="41"/>
        <v>0</v>
      </c>
      <c r="BJ61" s="12">
        <f t="shared" si="42"/>
        <v>0</v>
      </c>
      <c r="BK61" s="12">
        <f t="shared" si="43"/>
        <v>0</v>
      </c>
      <c r="BL61" s="12">
        <f t="shared" si="44"/>
        <v>0</v>
      </c>
      <c r="BO61" s="9">
        <v>13</v>
      </c>
      <c r="BP61" s="15">
        <v>110</v>
      </c>
      <c r="BQ61" s="19">
        <f t="shared" si="47"/>
        <v>0</v>
      </c>
      <c r="BR61" s="19">
        <f t="shared" si="48"/>
        <v>0</v>
      </c>
      <c r="BS61" s="19">
        <f t="shared" si="49"/>
        <v>648.12323657570721</v>
      </c>
      <c r="BT61" s="19">
        <f t="shared" si="50"/>
        <v>648.12323657570721</v>
      </c>
      <c r="BU61" s="19">
        <f>(BQ61-BQ60)*INDEX([4]小r将兵属性验证!$AX$7:$AX$166,$BP61,1)+BU60</f>
        <v>0</v>
      </c>
      <c r="BV61" s="19">
        <f>(BR61-BR60)*INDEX([4]小r将兵属性验证!AV$7:AV$166,BP61,1)*2+BV60</f>
        <v>0</v>
      </c>
      <c r="BW61" s="19">
        <f>(BS61-BS60)*INDEX([4]小r将兵属性验证!AQ$7:AQ$166,$BP61,1)+BW60</f>
        <v>100236095073.7924</v>
      </c>
      <c r="BX61" s="19">
        <f>(BT61-BT60)*INDEX([4]小r将兵属性验证!AR$7:AR$166,$BP61,1)+BX60</f>
        <v>100236095073.7924</v>
      </c>
      <c r="BY61" s="19">
        <f t="shared" ref="BY61:BY66" si="54">SUM(BU61:BX61)</f>
        <v>200472190147.58481</v>
      </c>
      <c r="CC61" s="15">
        <v>110</v>
      </c>
      <c r="CD61" s="22">
        <f>IFERROR(INDEX('[1]功能-士兵训练'!$AO$6:$AO$165,$CC61,1),0)</f>
        <v>19020181018.965088</v>
      </c>
      <c r="CE61" s="22">
        <f>(CD61-CD60)*INDEX('[1]功能-付费相关'!$AR$6:$AR$165,$CC61,1)+CE60</f>
        <v>16445687.509560328</v>
      </c>
      <c r="CF61" s="15">
        <f>INDEX('[1]功能-士兵训练'!$BU$6:$BU$165,$CC61,1)</f>
        <v>792171956.70338655</v>
      </c>
      <c r="CG61" s="22">
        <f>(CF61-CF60)*INDEX('[1]功能-付费相关'!$AI$6:$AI$165,$CC61,1)+CG60</f>
        <v>4424787.5875198841</v>
      </c>
      <c r="CH61" s="12">
        <f t="shared" ref="CH61:CH66" si="55">(CE61+CG61)*CI61</f>
        <v>20870475.097080212</v>
      </c>
      <c r="CI61" s="12">
        <v>1</v>
      </c>
    </row>
    <row r="62" spans="1:87" x14ac:dyDescent="0.15">
      <c r="A62" s="8">
        <v>57</v>
      </c>
      <c r="B62" s="13">
        <f t="shared" si="53"/>
        <v>24</v>
      </c>
      <c r="F62" s="14"/>
      <c r="G62" s="14"/>
      <c r="H62" s="14"/>
      <c r="I62" s="14"/>
      <c r="J62" s="14"/>
      <c r="N62" s="12">
        <f t="shared" si="45"/>
        <v>18</v>
      </c>
      <c r="O62" s="12" t="str">
        <f t="shared" si="45"/>
        <v/>
      </c>
      <c r="P62" s="12">
        <f t="shared" si="46"/>
        <v>55000</v>
      </c>
      <c r="Q62" s="12"/>
      <c r="R62" s="12">
        <v>590000</v>
      </c>
      <c r="S62" s="12"/>
      <c r="T62" s="12">
        <f>IFERROR(SUM($P$45:$P62)*'[1]功能-士兵训练'!K22,0)</f>
        <v>590000</v>
      </c>
      <c r="U62" s="12">
        <f>IFERROR(SUM($P$45:$P62)*'[1]功能-士兵训练'!L22,0)</f>
        <v>590000</v>
      </c>
      <c r="V62" s="12">
        <f>IFERROR(SUM($P$45:$P62)*'[1]功能-士兵训练'!M22,0)</f>
        <v>590000</v>
      </c>
      <c r="W62" s="12">
        <f>IFERROR(SUM($P$45:$P62)*'[1]功能-士兵训练'!N22,0)</f>
        <v>590000</v>
      </c>
      <c r="X62" s="12">
        <f>IFERROR(SUM($P$45:$P62)*'[1]功能-士兵训练'!O22,0)</f>
        <v>590000</v>
      </c>
      <c r="AG62" s="15">
        <v>57</v>
      </c>
      <c r="AH62" s="12">
        <f>求节点(O$124:O$159,T$5:T$40,$AG62)*士兵阶位属性!T61+求节点(O$124:O$159,Y$5:Y$40,$AG62)</f>
        <v>223.6575054732341</v>
      </c>
      <c r="AI62" s="12">
        <f>求节点(P$124:P$159,U$5:U$40,$AG62)*士兵阶位属性!U61+求节点(P$124:P$159,Z$5:Z$40,$AG62)</f>
        <v>229.94966123348027</v>
      </c>
      <c r="AJ62" s="12">
        <f>求节点(Q$124:Q$159,V$5:V$40,$AG62)*士兵阶位属性!V61+求节点(Q$124:Q$159,AA$5:AA$40,$AG62)</f>
        <v>237.03910481866617</v>
      </c>
      <c r="AK62" s="12">
        <f>求节点(R$124:R$159,W$5:W$40,$AG62)*士兵阶位属性!W61+求节点(R$124:R$159,AB$5:AB$40,$AG62)</f>
        <v>245.02371373190323</v>
      </c>
      <c r="AL62" s="12">
        <f>求节点(S$124:S$159,X$5:X$40,$AG62)*士兵阶位属性!X61+求节点(S$124:S$159,AC$5:AC$40,$AG62)</f>
        <v>253.75387200904902</v>
      </c>
      <c r="AM62" s="12">
        <f t="shared" si="16"/>
        <v>223.6575054732341</v>
      </c>
      <c r="AN62" s="12">
        <f t="shared" si="17"/>
        <v>229.94966123348027</v>
      </c>
      <c r="AO62" s="12">
        <f t="shared" si="18"/>
        <v>237.03910481866617</v>
      </c>
      <c r="AP62" s="12">
        <f t="shared" si="19"/>
        <v>245.02371373190323</v>
      </c>
      <c r="AQ62" s="12">
        <f t="shared" si="20"/>
        <v>253.75387200904902</v>
      </c>
      <c r="AS62" s="12">
        <v>57</v>
      </c>
      <c r="AT62" s="12">
        <f t="shared" si="30"/>
        <v>1211156.1787625032</v>
      </c>
      <c r="AU62" s="12">
        <f t="shared" si="31"/>
        <v>1262200.238375423</v>
      </c>
      <c r="AV62" s="12">
        <f t="shared" si="32"/>
        <v>1319450.3766187641</v>
      </c>
      <c r="AW62" s="12">
        <f t="shared" si="33"/>
        <v>1383682.9443633896</v>
      </c>
      <c r="AX62" s="12">
        <f t="shared" si="34"/>
        <v>1452671.6022694886</v>
      </c>
      <c r="AZ62" s="12">
        <v>57</v>
      </c>
      <c r="BA62" s="12">
        <f t="shared" si="35"/>
        <v>0</v>
      </c>
      <c r="BB62" s="12">
        <f t="shared" si="36"/>
        <v>0</v>
      </c>
      <c r="BC62" s="12">
        <f t="shared" si="37"/>
        <v>0</v>
      </c>
      <c r="BD62" s="12">
        <f t="shared" si="38"/>
        <v>0</v>
      </c>
      <c r="BE62" s="12">
        <f t="shared" si="39"/>
        <v>0</v>
      </c>
      <c r="BG62" s="12">
        <v>57</v>
      </c>
      <c r="BH62" s="12">
        <f t="shared" si="40"/>
        <v>0</v>
      </c>
      <c r="BI62" s="12">
        <f t="shared" si="41"/>
        <v>0</v>
      </c>
      <c r="BJ62" s="12">
        <f t="shared" si="42"/>
        <v>0</v>
      </c>
      <c r="BK62" s="12">
        <f t="shared" si="43"/>
        <v>0</v>
      </c>
      <c r="BL62" s="12">
        <f t="shared" si="44"/>
        <v>0</v>
      </c>
      <c r="BO62" s="9">
        <v>14</v>
      </c>
      <c r="BP62" s="15">
        <v>120</v>
      </c>
      <c r="BQ62" s="19">
        <f t="shared" si="47"/>
        <v>0</v>
      </c>
      <c r="BR62" s="19">
        <f t="shared" si="48"/>
        <v>0</v>
      </c>
      <c r="BS62" s="19">
        <f t="shared" si="49"/>
        <v>758.31889490601066</v>
      </c>
      <c r="BT62" s="19">
        <f t="shared" si="50"/>
        <v>758.31889490601066</v>
      </c>
      <c r="BU62" s="19">
        <f>(BQ62-BQ61)*INDEX([4]小r将兵属性验证!$AX$7:$AX$166,$BP62,1)+BU61</f>
        <v>0</v>
      </c>
      <c r="BV62" s="19">
        <f>(BR62-BR61)*INDEX([4]小r将兵属性验证!AV$7:AV$166,BP62,1)*2+BV61</f>
        <v>0</v>
      </c>
      <c r="BW62" s="19">
        <f>(BS62-BS61)*INDEX([4]小r将兵属性验证!AQ$7:AQ$166,$BP62,1)+BW61</f>
        <v>194496026462.51489</v>
      </c>
      <c r="BX62" s="19">
        <f>(BT62-BT61)*INDEX([4]小r将兵属性验证!AR$7:AR$166,$BP62,1)+BX61</f>
        <v>194496026462.51489</v>
      </c>
      <c r="BY62" s="19">
        <f t="shared" si="54"/>
        <v>388992052925.02979</v>
      </c>
      <c r="CC62" s="15">
        <v>120</v>
      </c>
      <c r="CD62" s="22">
        <f>IFERROR(INDEX('[1]功能-士兵训练'!$AO$6:$AO$165,$CC62,1),0)</f>
        <v>57487060113.979843</v>
      </c>
      <c r="CE62" s="22">
        <f>(CD62-CD61)*INDEX('[1]功能-付费相关'!$AR$6:$AR$165,$CC62,1)+CE61</f>
        <v>46497936.802540608</v>
      </c>
      <c r="CF62" s="15">
        <f>INDEX('[1]功能-士兵训练'!$BU$6:$BU$165,$CC62,1)</f>
        <v>1291660994.5713251</v>
      </c>
      <c r="CG62" s="22">
        <f>(CF62-CF61)*INDEX('[1]功能-付费相关'!$AI$6:$AI$165,$CC62,1)+CG61</f>
        <v>7199726.6867862092</v>
      </c>
      <c r="CH62" s="12">
        <f t="shared" si="55"/>
        <v>53697663.48932682</v>
      </c>
      <c r="CI62" s="12">
        <v>1</v>
      </c>
    </row>
    <row r="63" spans="1:87" x14ac:dyDescent="0.15">
      <c r="A63" s="8">
        <v>58</v>
      </c>
      <c r="B63" s="13">
        <f t="shared" si="53"/>
        <v>25</v>
      </c>
      <c r="D63" s="8">
        <v>6</v>
      </c>
      <c r="G63" s="14"/>
      <c r="H63" s="14" t="s">
        <v>426</v>
      </c>
      <c r="I63" s="14"/>
      <c r="K63" s="8">
        <v>1</v>
      </c>
      <c r="N63" s="12">
        <f t="shared" si="45"/>
        <v>19</v>
      </c>
      <c r="O63" s="12" t="str">
        <f t="shared" si="45"/>
        <v/>
      </c>
      <c r="P63" s="12">
        <f t="shared" si="46"/>
        <v>55000</v>
      </c>
      <c r="Q63" s="12"/>
      <c r="R63" s="12">
        <v>645000</v>
      </c>
      <c r="S63" s="12"/>
      <c r="T63" s="12">
        <f>IFERROR(SUM($P$45:$P63)*'[1]功能-士兵训练'!K23,0)</f>
        <v>645000</v>
      </c>
      <c r="U63" s="12">
        <f>IFERROR(SUM($P$45:$P63)*'[1]功能-士兵训练'!L23,0)</f>
        <v>645000</v>
      </c>
      <c r="V63" s="12">
        <f>IFERROR(SUM($P$45:$P63)*'[1]功能-士兵训练'!M23,0)</f>
        <v>645000</v>
      </c>
      <c r="W63" s="12">
        <f>IFERROR(SUM($P$45:$P63)*'[1]功能-士兵训练'!N23,0)</f>
        <v>645000</v>
      </c>
      <c r="X63" s="12">
        <f>IFERROR(SUM($P$45:$P63)*'[1]功能-士兵训练'!O23,0)</f>
        <v>645000</v>
      </c>
      <c r="AG63" s="15">
        <v>58</v>
      </c>
      <c r="AH63" s="12">
        <f>求节点(O$124:O$159,T$5:T$40,$AG63)*士兵阶位属性!T62+求节点(O$124:O$159,Y$5:Y$40,$AG63)</f>
        <v>229.03972291201714</v>
      </c>
      <c r="AI63" s="12">
        <f>求节点(P$124:P$159,U$5:U$40,$AG63)*士兵阶位属性!U62+求节点(P$124:P$159,Z$5:Z$40,$AG63)</f>
        <v>235.39399141490054</v>
      </c>
      <c r="AJ63" s="12">
        <f>求节点(Q$124:Q$159,V$5:V$40,$AG63)*士兵阶位属性!V62+求节点(Q$124:Q$159,AA$5:AA$40,$AG63)</f>
        <v>242.71792810606979</v>
      </c>
      <c r="AK63" s="12">
        <f>求节点(R$124:R$159,W$5:W$40,$AG63)*士兵阶位属性!W62+求节点(R$124:R$159,AB$5:AB$40,$AG63)</f>
        <v>250.73815098293008</v>
      </c>
      <c r="AL63" s="12">
        <f>求节点(S$124:S$159,X$5:X$40,$AG63)*士兵阶位属性!X62+求节点(S$124:S$159,AC$5:AC$40,$AG63)</f>
        <v>259.47034404985027</v>
      </c>
      <c r="AM63" s="12">
        <f t="shared" si="16"/>
        <v>229.03972291201714</v>
      </c>
      <c r="AN63" s="12">
        <f t="shared" si="17"/>
        <v>235.39399141490054</v>
      </c>
      <c r="AO63" s="12">
        <f t="shared" si="18"/>
        <v>242.71792810606979</v>
      </c>
      <c r="AP63" s="12">
        <f t="shared" si="19"/>
        <v>250.73815098293008</v>
      </c>
      <c r="AQ63" s="12">
        <f t="shared" si="20"/>
        <v>259.47034404985027</v>
      </c>
      <c r="AS63" s="12">
        <v>58</v>
      </c>
      <c r="AT63" s="12">
        <f t="shared" si="30"/>
        <v>1255109.6527080778</v>
      </c>
      <c r="AU63" s="12">
        <f t="shared" si="31"/>
        <v>1306097.9683622974</v>
      </c>
      <c r="AV63" s="12">
        <f t="shared" si="32"/>
        <v>1365168.1679892985</v>
      </c>
      <c r="AW63" s="12">
        <f t="shared" si="33"/>
        <v>1428849.6042204334</v>
      </c>
      <c r="AX63" s="12">
        <f t="shared" si="34"/>
        <v>1496880.0068307659</v>
      </c>
      <c r="AZ63" s="12">
        <v>58</v>
      </c>
      <c r="BA63" s="12">
        <f t="shared" si="35"/>
        <v>0</v>
      </c>
      <c r="BB63" s="12">
        <f t="shared" si="36"/>
        <v>0</v>
      </c>
      <c r="BC63" s="12">
        <f t="shared" si="37"/>
        <v>0</v>
      </c>
      <c r="BD63" s="12">
        <f t="shared" si="38"/>
        <v>0</v>
      </c>
      <c r="BE63" s="12">
        <f t="shared" si="39"/>
        <v>0</v>
      </c>
      <c r="BG63" s="12">
        <v>58</v>
      </c>
      <c r="BH63" s="12">
        <f t="shared" si="40"/>
        <v>0</v>
      </c>
      <c r="BI63" s="12">
        <f t="shared" si="41"/>
        <v>0</v>
      </c>
      <c r="BJ63" s="12">
        <f t="shared" si="42"/>
        <v>0</v>
      </c>
      <c r="BK63" s="12">
        <f t="shared" si="43"/>
        <v>0</v>
      </c>
      <c r="BL63" s="12">
        <f t="shared" si="44"/>
        <v>0</v>
      </c>
      <c r="BO63" s="9">
        <v>15</v>
      </c>
      <c r="BP63" s="15">
        <v>130</v>
      </c>
      <c r="BQ63" s="19">
        <f t="shared" si="47"/>
        <v>0</v>
      </c>
      <c r="BR63" s="19">
        <f t="shared" si="48"/>
        <v>0</v>
      </c>
      <c r="BS63" s="19">
        <f t="shared" si="49"/>
        <v>877.79445893435457</v>
      </c>
      <c r="BT63" s="19">
        <f t="shared" si="50"/>
        <v>877.79445893435457</v>
      </c>
      <c r="BU63" s="19">
        <f>(BQ63-BQ62)*INDEX([4]小r将兵属性验证!$AX$7:$AX$166,$BP63,1)+BU62</f>
        <v>0</v>
      </c>
      <c r="BV63" s="19">
        <f>(BR63-BR62)*INDEX([4]小r将兵属性验证!AV$7:AV$166,BP63,1)*2+BV62</f>
        <v>0</v>
      </c>
      <c r="BW63" s="19">
        <f>(BS63-BS62)*INDEX([4]小r将兵属性验证!AQ$7:AQ$166,$BP63,1)+BW62</f>
        <v>336421839564.09052</v>
      </c>
      <c r="BX63" s="19">
        <f>(BT63-BT62)*INDEX([4]小r将兵属性验证!AR$7:AR$166,$BP63,1)+BX62</f>
        <v>336421839564.09052</v>
      </c>
      <c r="BY63" s="19">
        <f t="shared" si="54"/>
        <v>672843679128.18103</v>
      </c>
      <c r="CC63" s="15">
        <v>130</v>
      </c>
      <c r="CD63" s="22">
        <f>IFERROR(INDEX('[1]功能-士兵训练'!$AO$6:$AO$165,$CC63,1),0)</f>
        <v>146636968644.17532</v>
      </c>
      <c r="CE63" s="22">
        <f>(CD63-CD62)*INDEX('[1]功能-付费相关'!$AR$6:$AR$165,$CC63,1)+CE62</f>
        <v>112049340.13356669</v>
      </c>
      <c r="CF63" s="15">
        <f>INDEX('[1]功能-士兵训练'!$BU$6:$BU$165,$CC63,1)</f>
        <v>1784922316.1315403</v>
      </c>
      <c r="CG63" s="22">
        <f>(CF63-CF62)*INDEX('[1]功能-付费相关'!$AI$6:$AI$165,$CC63,1)+CG62</f>
        <v>9940067.3621207383</v>
      </c>
      <c r="CH63" s="12">
        <f t="shared" si="55"/>
        <v>121989407.49568743</v>
      </c>
      <c r="CI63" s="12">
        <v>1</v>
      </c>
    </row>
    <row r="64" spans="1:87" x14ac:dyDescent="0.15">
      <c r="A64" s="8">
        <v>59</v>
      </c>
      <c r="B64" s="13">
        <f t="shared" si="53"/>
        <v>25</v>
      </c>
      <c r="G64" s="14"/>
      <c r="H64" s="14"/>
      <c r="I64" s="14"/>
      <c r="N64" s="12">
        <f t="shared" ref="N64:N73" si="56">IF(N24="","",N24)</f>
        <v>20</v>
      </c>
      <c r="O64" s="12"/>
      <c r="P64" s="12">
        <f t="shared" si="46"/>
        <v>55000</v>
      </c>
      <c r="Q64" s="12"/>
      <c r="R64" s="12">
        <v>700000</v>
      </c>
      <c r="S64" s="12"/>
      <c r="T64" s="12">
        <f>IFERROR(SUM($P$45:$P64)*'[1]功能-士兵训练'!K24,0)</f>
        <v>700000</v>
      </c>
      <c r="U64" s="12">
        <f>IFERROR(SUM($P$45:$P64)*'[1]功能-士兵训练'!L24,0)</f>
        <v>700000</v>
      </c>
      <c r="V64" s="12">
        <f>IFERROR(SUM($P$45:$P64)*'[1]功能-士兵训练'!M24,0)</f>
        <v>700000</v>
      </c>
      <c r="W64" s="12">
        <f>IFERROR(SUM($P$45:$P64)*'[1]功能-士兵训练'!N24,0)</f>
        <v>700000</v>
      </c>
      <c r="X64" s="12">
        <f>IFERROR(SUM($P$45:$P64)*'[1]功能-士兵训练'!O24,0)</f>
        <v>700000</v>
      </c>
      <c r="AG64" s="15">
        <v>59</v>
      </c>
      <c r="AH64" s="12">
        <f>求节点(O$124:O$159,T$5:T$40,$AG64)*士兵阶位属性!T63+求节点(O$124:O$159,Y$5:Y$40,$AG64)</f>
        <v>234.48181720393086</v>
      </c>
      <c r="AI64" s="12">
        <f>求节点(P$124:P$159,U$5:U$40,$AG64)*士兵阶位属性!U63+求节点(P$124:P$159,Z$5:Z$40,$AG64)</f>
        <v>241.10189937323602</v>
      </c>
      <c r="AJ64" s="12">
        <f>求节点(Q$124:Q$159,V$5:V$40,$AG64)*士兵阶位属性!V63+求节点(Q$124:Q$159,AA$5:AA$40,$AG64)</f>
        <v>248.45877294010515</v>
      </c>
      <c r="AK64" s="12">
        <f>求节点(R$124:R$159,W$5:W$40,$AG64)*士兵阶位属性!W63+求节点(R$124:R$159,AB$5:AB$40,$AG64)</f>
        <v>256.51378662775369</v>
      </c>
      <c r="AL64" s="12">
        <f>求节点(S$124:S$159,X$5:X$40,$AG64)*士兵阶位属性!X63+求节点(S$124:S$159,AC$5:AC$40,$AG64)</f>
        <v>265.58021929044196</v>
      </c>
      <c r="AM64" s="12">
        <f t="shared" si="16"/>
        <v>234.48181720393086</v>
      </c>
      <c r="AN64" s="12">
        <f t="shared" si="17"/>
        <v>241.10189937323602</v>
      </c>
      <c r="AO64" s="12">
        <f t="shared" si="18"/>
        <v>248.45877294010515</v>
      </c>
      <c r="AP64" s="12">
        <f t="shared" si="19"/>
        <v>256.51378662775369</v>
      </c>
      <c r="AQ64" s="12">
        <f t="shared" si="20"/>
        <v>265.58021929044196</v>
      </c>
      <c r="AS64" s="12">
        <v>59</v>
      </c>
      <c r="AT64" s="12">
        <f t="shared" si="30"/>
        <v>1299063.1266536522</v>
      </c>
      <c r="AU64" s="12">
        <f t="shared" si="31"/>
        <v>1352309.4775322848</v>
      </c>
      <c r="AV64" s="12">
        <f t="shared" si="32"/>
        <v>1410885.9593598326</v>
      </c>
      <c r="AW64" s="12">
        <f t="shared" si="33"/>
        <v>1474016.2640774769</v>
      </c>
      <c r="AX64" s="12">
        <f t="shared" si="34"/>
        <v>1544756.3822458535</v>
      </c>
      <c r="AZ64" s="12">
        <v>59</v>
      </c>
      <c r="BA64" s="12">
        <f t="shared" si="35"/>
        <v>0</v>
      </c>
      <c r="BB64" s="12">
        <f t="shared" si="36"/>
        <v>0</v>
      </c>
      <c r="BC64" s="12">
        <f t="shared" si="37"/>
        <v>0</v>
      </c>
      <c r="BD64" s="12">
        <f t="shared" si="38"/>
        <v>0</v>
      </c>
      <c r="BE64" s="12">
        <f t="shared" si="39"/>
        <v>0</v>
      </c>
      <c r="BG64" s="12">
        <v>59</v>
      </c>
      <c r="BH64" s="12">
        <f t="shared" si="40"/>
        <v>0</v>
      </c>
      <c r="BI64" s="12">
        <f t="shared" si="41"/>
        <v>0</v>
      </c>
      <c r="BJ64" s="12">
        <f t="shared" si="42"/>
        <v>0</v>
      </c>
      <c r="BK64" s="12">
        <f t="shared" si="43"/>
        <v>0</v>
      </c>
      <c r="BL64" s="12">
        <f t="shared" si="44"/>
        <v>0</v>
      </c>
      <c r="BO64" s="9">
        <v>16</v>
      </c>
      <c r="BP64" s="15">
        <v>140</v>
      </c>
      <c r="BQ64" s="19">
        <f t="shared" si="47"/>
        <v>0</v>
      </c>
      <c r="BR64" s="19">
        <f t="shared" si="48"/>
        <v>0</v>
      </c>
      <c r="BS64" s="19">
        <f t="shared" si="49"/>
        <v>1006.5170918630798</v>
      </c>
      <c r="BT64" s="19">
        <f t="shared" si="50"/>
        <v>1006.5170918630798</v>
      </c>
      <c r="BU64" s="19">
        <f>(BQ64-BQ63)*INDEX([4]小r将兵属性验证!$AX$7:$AX$166,$BP64,1)+BU63</f>
        <v>0</v>
      </c>
      <c r="BV64" s="19">
        <f>(BR64-BR63)*INDEX([4]小r将兵属性验证!AV$7:AV$166,BP64,1)*2+BV63</f>
        <v>0</v>
      </c>
      <c r="BW64" s="19">
        <f>(BS64-BS63)*INDEX([4]小r将兵属性验证!AQ$7:AQ$166,$BP64,1)+BW63</f>
        <v>535915558099.94128</v>
      </c>
      <c r="BX64" s="19">
        <f>(BT64-BT63)*INDEX([4]小r将兵属性验证!AR$7:AR$166,$BP64,1)+BX63</f>
        <v>535915558099.94128</v>
      </c>
      <c r="BY64" s="19">
        <f t="shared" si="54"/>
        <v>1071831116199.8826</v>
      </c>
      <c r="CC64" s="15">
        <v>140</v>
      </c>
      <c r="CD64" s="22">
        <f>IFERROR(INDEX('[1]功能-士兵训练'!$AO$6:$AO$165,$CC64,1),0)</f>
        <v>154664948000</v>
      </c>
      <c r="CE64" s="22">
        <f>(CD64-CD63)*INDEX('[1]功能-付费相关'!$AR$6:$AR$165,$CC64,1)+CE63</f>
        <v>117624325.79733384</v>
      </c>
      <c r="CF64" s="15">
        <f>INDEX('[1]功能-士兵训练'!$BU$6:$BU$165,$CC64,1)</f>
        <v>1784922316.1315403</v>
      </c>
      <c r="CG64" s="22">
        <f>(CF64-CF63)*INDEX('[1]功能-付费相关'!$AI$6:$AI$165,$CC64,1)+CG63</f>
        <v>9940067.3621207383</v>
      </c>
      <c r="CH64" s="12">
        <f t="shared" si="55"/>
        <v>127564393.15945457</v>
      </c>
      <c r="CI64" s="12">
        <v>1</v>
      </c>
    </row>
    <row r="65" spans="1:87" x14ac:dyDescent="0.15">
      <c r="A65" s="8">
        <v>60</v>
      </c>
      <c r="B65" s="13">
        <f t="shared" si="53"/>
        <v>26</v>
      </c>
      <c r="D65" s="8" t="s">
        <v>936</v>
      </c>
      <c r="F65" s="14" t="s">
        <v>406</v>
      </c>
      <c r="G65" s="14" t="s">
        <v>407</v>
      </c>
      <c r="H65" s="14"/>
      <c r="I65" s="14" t="s">
        <v>408</v>
      </c>
      <c r="J65" s="14" t="s">
        <v>409</v>
      </c>
      <c r="K65" s="8">
        <v>2</v>
      </c>
      <c r="N65" s="12">
        <f t="shared" si="56"/>
        <v>21</v>
      </c>
      <c r="O65" s="12"/>
      <c r="P65" s="12">
        <f t="shared" si="46"/>
        <v>55000</v>
      </c>
      <c r="Q65" s="12"/>
      <c r="R65" s="12">
        <v>755000</v>
      </c>
      <c r="S65" s="12"/>
      <c r="T65" s="12">
        <f>IFERROR(SUM($P$45:$P65)*'[1]功能-士兵训练'!K25,0)</f>
        <v>755000</v>
      </c>
      <c r="U65" s="12">
        <f>IFERROR(SUM($P$45:$P65)*'[1]功能-士兵训练'!L25,0)</f>
        <v>755000</v>
      </c>
      <c r="V65" s="12">
        <f>IFERROR(SUM($P$45:$P65)*'[1]功能-士兵训练'!M25,0)</f>
        <v>755000</v>
      </c>
      <c r="W65" s="12">
        <f>IFERROR(SUM($P$45:$P65)*'[1]功能-士兵训练'!N25,0)</f>
        <v>755000</v>
      </c>
      <c r="X65" s="12">
        <f>IFERROR(SUM($P$45:$P65)*'[1]功能-士兵训练'!O25,0)</f>
        <v>755000</v>
      </c>
      <c r="AG65" s="15">
        <v>60</v>
      </c>
      <c r="AH65" s="12">
        <f>求节点(O$124:O$159,T$5:T$40,$AG65)*士兵阶位属性!T64+求节点(O$124:O$159,Y$5:Y$40,$AG65)</f>
        <v>240.19149385006631</v>
      </c>
      <c r="AI65" s="12">
        <f>求节点(P$124:P$159,U$5:U$40,$AG65)*士兵阶位属性!U64+求节点(P$124:P$159,Z$5:Z$40,$AG65)</f>
        <v>246.87263656395413</v>
      </c>
      <c r="AJ65" s="12">
        <f>求节点(Q$124:Q$159,V$5:V$40,$AG65)*士兵阶位属性!V64+求节点(Q$124:Q$159,AA$5:AA$40,$AG65)</f>
        <v>254.26163932077228</v>
      </c>
      <c r="AK65" s="12">
        <f>求节点(R$124:R$159,W$5:W$40,$AG65)*士兵阶位属性!W64+求节点(R$124:R$159,AB$5:AB$40,$AG65)</f>
        <v>262.45680269931768</v>
      </c>
      <c r="AL65" s="12">
        <f>求节点(S$124:S$159,X$5:X$40,$AG65)*士兵阶位属性!X64+求节点(S$124:S$159,AC$5:AC$40,$AG65)</f>
        <v>271.7803219688202</v>
      </c>
      <c r="AM65" s="12">
        <f t="shared" si="16"/>
        <v>240.19149385006631</v>
      </c>
      <c r="AN65" s="12">
        <f t="shared" si="17"/>
        <v>246.87263656395413</v>
      </c>
      <c r="AO65" s="12">
        <f t="shared" si="18"/>
        <v>254.26163932077228</v>
      </c>
      <c r="AP65" s="12">
        <f t="shared" si="19"/>
        <v>262.45680269931768</v>
      </c>
      <c r="AQ65" s="12">
        <f t="shared" si="20"/>
        <v>271.7803219688202</v>
      </c>
      <c r="AS65" s="12">
        <v>60</v>
      </c>
      <c r="AT65" s="12">
        <f t="shared" si="30"/>
        <v>1345376.9087466386</v>
      </c>
      <c r="AU65" s="12">
        <f t="shared" si="31"/>
        <v>1398520.9867022722</v>
      </c>
      <c r="AV65" s="12">
        <f t="shared" si="32"/>
        <v>1456603.7507303669</v>
      </c>
      <c r="AW65" s="12">
        <f t="shared" si="33"/>
        <v>1520354.6510896182</v>
      </c>
      <c r="AX65" s="12">
        <f t="shared" si="34"/>
        <v>1592911.2800866356</v>
      </c>
      <c r="AZ65" s="12">
        <v>60</v>
      </c>
      <c r="BA65" s="12">
        <f t="shared" si="35"/>
        <v>0</v>
      </c>
      <c r="BB65" s="12">
        <f t="shared" si="36"/>
        <v>0</v>
      </c>
      <c r="BC65" s="12">
        <f t="shared" si="37"/>
        <v>0</v>
      </c>
      <c r="BD65" s="12">
        <f t="shared" si="38"/>
        <v>0</v>
      </c>
      <c r="BE65" s="12">
        <f t="shared" si="39"/>
        <v>0</v>
      </c>
      <c r="BG65" s="12">
        <v>60</v>
      </c>
      <c r="BH65" s="12">
        <f t="shared" si="40"/>
        <v>0</v>
      </c>
      <c r="BI65" s="12">
        <f t="shared" si="41"/>
        <v>0</v>
      </c>
      <c r="BJ65" s="12">
        <f t="shared" si="42"/>
        <v>0</v>
      </c>
      <c r="BK65" s="12">
        <f t="shared" si="43"/>
        <v>0</v>
      </c>
      <c r="BL65" s="12">
        <f t="shared" si="44"/>
        <v>0</v>
      </c>
      <c r="BO65" s="9">
        <v>17</v>
      </c>
      <c r="BP65" s="15">
        <v>150</v>
      </c>
      <c r="BQ65" s="19">
        <f t="shared" si="47"/>
        <v>0</v>
      </c>
      <c r="BR65" s="19">
        <f t="shared" si="48"/>
        <v>0</v>
      </c>
      <c r="BS65" s="19">
        <f t="shared" si="49"/>
        <v>1153.2500050621481</v>
      </c>
      <c r="BT65" s="19">
        <f t="shared" si="50"/>
        <v>1153.2500050621481</v>
      </c>
      <c r="BU65" s="19">
        <f>(BQ65-BQ64)*INDEX([4]小r将兵属性验证!$AX$7:$AX$166,$BP65,1)+BU64</f>
        <v>0</v>
      </c>
      <c r="BV65" s="19">
        <f>(BR65-BR64)*INDEX([4]小r将兵属性验证!AV$7:AV$166,BP65,1)*2+BV64</f>
        <v>0</v>
      </c>
      <c r="BW65" s="19">
        <f>(BS65-BS64)*INDEX([4]小r将兵属性验证!AQ$7:AQ$166,$BP65,1)+BW64</f>
        <v>839778363256.81738</v>
      </c>
      <c r="BX65" s="19">
        <f>(BT65-BT64)*INDEX([4]小r将兵属性验证!AR$7:AR$166,$BP65,1)+BX64</f>
        <v>839778363256.81738</v>
      </c>
      <c r="BY65" s="19">
        <f t="shared" si="54"/>
        <v>1679556726513.6348</v>
      </c>
      <c r="CC65" s="15">
        <v>150</v>
      </c>
      <c r="CD65" s="22">
        <f>IFERROR(INDEX('[1]功能-士兵训练'!$AO$6:$AO$165,$CC65,1),0)</f>
        <v>154664948000</v>
      </c>
      <c r="CE65" s="22">
        <f>(CD65-CD64)*INDEX('[1]功能-付费相关'!$AR$6:$AR$165,$CC65,1)+CE64</f>
        <v>117624325.79733384</v>
      </c>
      <c r="CF65" s="15">
        <f>INDEX('[1]功能-士兵训练'!$BU$6:$BU$165,$CC65,1)</f>
        <v>1784922316.1315403</v>
      </c>
      <c r="CG65" s="22">
        <f>(CF65-CF64)*INDEX('[1]功能-付费相关'!$AI$6:$AI$165,$CC65,1)+CG64</f>
        <v>9940067.3621207383</v>
      </c>
      <c r="CH65" s="12">
        <f t="shared" si="55"/>
        <v>127564393.15945457</v>
      </c>
      <c r="CI65" s="12">
        <v>1</v>
      </c>
    </row>
    <row r="66" spans="1:87" x14ac:dyDescent="0.15">
      <c r="A66" s="8">
        <v>61</v>
      </c>
      <c r="B66" s="13">
        <f t="shared" si="53"/>
        <v>26</v>
      </c>
      <c r="F66" s="14"/>
      <c r="G66" s="14"/>
      <c r="H66" s="14"/>
      <c r="I66" s="14"/>
      <c r="J66" s="14"/>
      <c r="N66" s="12">
        <f t="shared" si="56"/>
        <v>22</v>
      </c>
      <c r="O66" s="12"/>
      <c r="P66" s="12">
        <f t="shared" si="46"/>
        <v>55000</v>
      </c>
      <c r="Q66" s="12"/>
      <c r="R66" s="12">
        <v>810000</v>
      </c>
      <c r="S66" s="12"/>
      <c r="T66" s="12">
        <f>IFERROR(SUM($P$45:$P66)*'[1]功能-士兵训练'!K26,0)</f>
        <v>810000</v>
      </c>
      <c r="U66" s="12">
        <f>IFERROR(SUM($P$45:$P66)*'[1]功能-士兵训练'!L26,0)</f>
        <v>810000</v>
      </c>
      <c r="V66" s="12">
        <f>IFERROR(SUM($P$45:$P66)*'[1]功能-士兵训练'!M26,0)</f>
        <v>810000</v>
      </c>
      <c r="W66" s="12">
        <f>IFERROR(SUM($P$45:$P66)*'[1]功能-士兵训练'!N26,0)</f>
        <v>810000</v>
      </c>
      <c r="X66" s="12">
        <f>IFERROR(SUM($P$45:$P66)*'[1]功能-士兵训练'!O26,0)</f>
        <v>810000</v>
      </c>
      <c r="AG66" s="15">
        <v>61</v>
      </c>
      <c r="AH66" s="12">
        <f>求节点(O$124:O$159,T$5:T$40,$AG66)*士兵阶位属性!T65+求节点(O$124:O$159,Y$5:Y$40,$AG66)</f>
        <v>245.96882144951891</v>
      </c>
      <c r="AI66" s="12">
        <f>求节点(P$124:P$159,U$5:U$40,$AG66)*士兵阶位属性!U65+求节点(P$124:P$159,Z$5:Z$40,$AG66)</f>
        <v>252.70620298705487</v>
      </c>
      <c r="AJ66" s="12">
        <f>求节点(Q$124:Q$159,V$5:V$40,$AG66)*士兵阶位属性!V65+求节点(Q$124:Q$159,AA$5:AA$40,$AG66)</f>
        <v>260.13604586678764</v>
      </c>
      <c r="AK66" s="12">
        <f>求节点(R$124:R$159,W$5:W$40,$AG66)*士兵阶位属性!W65+求节点(R$124:R$159,AB$5:AB$40,$AG66)</f>
        <v>268.60750617175586</v>
      </c>
      <c r="AL66" s="12">
        <f>求节点(S$124:S$159,X$5:X$40,$AG66)*士兵阶位属性!X65+求节点(S$124:S$159,AC$5:AC$40,$AG66)</f>
        <v>278.0455045045012</v>
      </c>
      <c r="AM66" s="12">
        <f t="shared" si="16"/>
        <v>245.96882144951891</v>
      </c>
      <c r="AN66" s="12">
        <f t="shared" si="17"/>
        <v>252.70620298705487</v>
      </c>
      <c r="AO66" s="12">
        <f t="shared" si="18"/>
        <v>260.13604586678764</v>
      </c>
      <c r="AP66" s="12">
        <f t="shared" si="19"/>
        <v>268.60750617175586</v>
      </c>
      <c r="AQ66" s="12">
        <f t="shared" si="20"/>
        <v>278.0455045045012</v>
      </c>
      <c r="AS66" s="12">
        <v>61</v>
      </c>
      <c r="AT66" s="12">
        <f t="shared" si="30"/>
        <v>1391742.0968029432</v>
      </c>
      <c r="AU66" s="12">
        <f t="shared" si="31"/>
        <v>1444732.4958722598</v>
      </c>
      <c r="AV66" s="12">
        <f t="shared" si="32"/>
        <v>1502426.8917899688</v>
      </c>
      <c r="AW66" s="12">
        <f t="shared" si="33"/>
        <v>1568280.170964051</v>
      </c>
      <c r="AX66" s="12">
        <f t="shared" si="34"/>
        <v>1641066.1779274177</v>
      </c>
      <c r="AZ66" s="12">
        <v>61</v>
      </c>
      <c r="BA66" s="12">
        <f t="shared" si="35"/>
        <v>0</v>
      </c>
      <c r="BB66" s="12">
        <f t="shared" si="36"/>
        <v>0</v>
      </c>
      <c r="BC66" s="12">
        <f t="shared" si="37"/>
        <v>0</v>
      </c>
      <c r="BD66" s="12">
        <f t="shared" si="38"/>
        <v>0</v>
      </c>
      <c r="BE66" s="12">
        <f t="shared" si="39"/>
        <v>0</v>
      </c>
      <c r="BG66" s="12">
        <v>61</v>
      </c>
      <c r="BH66" s="12">
        <f t="shared" si="40"/>
        <v>0</v>
      </c>
      <c r="BI66" s="12">
        <f t="shared" si="41"/>
        <v>0</v>
      </c>
      <c r="BJ66" s="12">
        <f t="shared" si="42"/>
        <v>0</v>
      </c>
      <c r="BK66" s="12">
        <f t="shared" si="43"/>
        <v>0</v>
      </c>
      <c r="BL66" s="12">
        <f t="shared" si="44"/>
        <v>0</v>
      </c>
      <c r="BO66" s="9">
        <v>18</v>
      </c>
      <c r="BP66" s="15">
        <v>160</v>
      </c>
      <c r="BQ66" s="19">
        <f t="shared" si="47"/>
        <v>0</v>
      </c>
      <c r="BR66" s="19">
        <f t="shared" si="48"/>
        <v>0</v>
      </c>
      <c r="BS66" s="19">
        <f t="shared" si="49"/>
        <v>1246.0000000000007</v>
      </c>
      <c r="BT66" s="19">
        <f t="shared" si="50"/>
        <v>1246.0000000000007</v>
      </c>
      <c r="BU66" s="19">
        <f>(BQ66-BQ65)*INDEX([4]小r将兵属性验证!$AX$7:$AX$166,$BP66,1)+BU65</f>
        <v>0</v>
      </c>
      <c r="BV66" s="19">
        <f>(BR66-BR65)*INDEX([4]小r将兵属性验证!AV$7:AV$166,BP66,1)*2+BV65</f>
        <v>0</v>
      </c>
      <c r="BW66" s="19">
        <f>(BS66-BS65)*INDEX([4]小r将兵属性验证!AQ$7:AQ$166,$BP66,1)+BW65</f>
        <v>1068316322444.3794</v>
      </c>
      <c r="BX66" s="19">
        <f>(BT66-BT65)*INDEX([4]小r将兵属性验证!AR$7:AR$166,$BP66,1)+BX65</f>
        <v>1068316322444.3794</v>
      </c>
      <c r="BY66" s="19">
        <f t="shared" si="54"/>
        <v>2136632644888.7588</v>
      </c>
      <c r="CC66" s="15">
        <v>160</v>
      </c>
      <c r="CD66" s="22">
        <f>IFERROR(INDEX('[1]功能-士兵训练'!$AO$6:$AO$165,$CC66,1),0)</f>
        <v>154664948000</v>
      </c>
      <c r="CE66" s="22">
        <f>(CD66-CD65)*INDEX('[1]功能-付费相关'!$AR$6:$AR$165,$CC66,1)+CE65</f>
        <v>117624325.79733384</v>
      </c>
      <c r="CF66" s="15">
        <f>INDEX('[1]功能-士兵训练'!$BU$6:$BU$165,$CC66,1)</f>
        <v>1784922316.1315403</v>
      </c>
      <c r="CG66" s="22">
        <f>(CF66-CF65)*INDEX('[1]功能-付费相关'!$AI$6:$AI$165,$CC66,1)+CG65</f>
        <v>9940067.3621207383</v>
      </c>
      <c r="CH66" s="12">
        <f t="shared" si="55"/>
        <v>127564393.15945457</v>
      </c>
      <c r="CI66" s="12">
        <v>1</v>
      </c>
    </row>
    <row r="67" spans="1:87" x14ac:dyDescent="0.15">
      <c r="A67" s="8">
        <v>62</v>
      </c>
      <c r="B67" s="13">
        <f t="shared" si="53"/>
        <v>27</v>
      </c>
      <c r="G67" s="14" t="s">
        <v>404</v>
      </c>
      <c r="H67" s="14"/>
      <c r="I67" s="14" t="s">
        <v>405</v>
      </c>
      <c r="K67" s="8">
        <v>1.5</v>
      </c>
      <c r="N67" s="12">
        <f t="shared" si="56"/>
        <v>23</v>
      </c>
      <c r="O67" s="12"/>
      <c r="P67" s="12">
        <f t="shared" si="46"/>
        <v>55000</v>
      </c>
      <c r="Q67" s="12"/>
      <c r="R67" s="12">
        <v>865000</v>
      </c>
      <c r="S67" s="12"/>
      <c r="T67" s="12">
        <f>IFERROR(SUM($P$45:$P67)*'[1]功能-士兵训练'!K27,0)</f>
        <v>865000</v>
      </c>
      <c r="U67" s="12">
        <f>IFERROR(SUM($P$45:$P67)*'[1]功能-士兵训练'!L27,0)</f>
        <v>865000</v>
      </c>
      <c r="V67" s="12">
        <f>IFERROR(SUM($P$45:$P67)*'[1]功能-士兵训练'!M27,0)</f>
        <v>865000</v>
      </c>
      <c r="W67" s="12">
        <f>IFERROR(SUM($P$45:$P67)*'[1]功能-士兵训练'!N27,0)</f>
        <v>865000</v>
      </c>
      <c r="X67" s="12">
        <f>IFERROR(SUM($P$45:$P67)*'[1]功能-士兵训练'!O27,0)</f>
        <v>865000</v>
      </c>
      <c r="AG67" s="15">
        <v>62</v>
      </c>
      <c r="AH67" s="12">
        <f>求节点(O$124:O$159,T$5:T$40,$AG67)*士兵阶位属性!T66+求节点(O$124:O$159,Y$5:Y$40,$AG67)</f>
        <v>251.80931132731746</v>
      </c>
      <c r="AI67" s="12">
        <f>求节点(P$124:P$159,U$5:U$40,$AG67)*士兵阶位属性!U66+求节点(P$124:P$159,Z$5:Z$40,$AG67)</f>
        <v>258.60259864253828</v>
      </c>
      <c r="AJ67" s="12">
        <f>求节点(Q$124:Q$159,V$5:V$40,$AG67)*士兵阶位属性!V66+求节点(Q$124:Q$159,AA$5:AA$40,$AG67)</f>
        <v>266.25188281968053</v>
      </c>
      <c r="AK67" s="12">
        <f>求节点(R$124:R$159,W$5:W$40,$AG67)*士兵阶位属性!W66+求节点(R$124:R$159,AB$5:AB$40,$AG67)</f>
        <v>274.82314614486677</v>
      </c>
      <c r="AL67" s="12">
        <f>求节点(S$124:S$159,X$5:X$40,$AG67)*士兵阶位属性!X66+求节点(S$124:S$159,AC$5:AC$40,$AG67)</f>
        <v>284.37576689748505</v>
      </c>
      <c r="AM67" s="12">
        <f t="shared" si="16"/>
        <v>251.80931132731746</v>
      </c>
      <c r="AN67" s="12">
        <f t="shared" si="17"/>
        <v>258.60259864253828</v>
      </c>
      <c r="AO67" s="12">
        <f t="shared" si="18"/>
        <v>266.25188281968053</v>
      </c>
      <c r="AP67" s="12">
        <f t="shared" si="19"/>
        <v>274.82314614486677</v>
      </c>
      <c r="AQ67" s="12">
        <f t="shared" si="20"/>
        <v>284.37576689748505</v>
      </c>
      <c r="AS67" s="12">
        <v>62</v>
      </c>
      <c r="AT67" s="12">
        <f t="shared" si="30"/>
        <v>1438107.2848592477</v>
      </c>
      <c r="AU67" s="12">
        <f t="shared" si="31"/>
        <v>1490944.0050422472</v>
      </c>
      <c r="AV67" s="12">
        <f t="shared" si="32"/>
        <v>1550219.3192844309</v>
      </c>
      <c r="AW67" s="12">
        <f t="shared" si="33"/>
        <v>1616205.6908384836</v>
      </c>
      <c r="AX67" s="12">
        <f t="shared" si="34"/>
        <v>1689221.0757681997</v>
      </c>
      <c r="AZ67" s="12">
        <v>62</v>
      </c>
      <c r="BA67" s="12">
        <f t="shared" si="35"/>
        <v>0</v>
      </c>
      <c r="BB67" s="12">
        <f t="shared" si="36"/>
        <v>0</v>
      </c>
      <c r="BC67" s="12">
        <f t="shared" si="37"/>
        <v>0</v>
      </c>
      <c r="BD67" s="12">
        <f t="shared" si="38"/>
        <v>0</v>
      </c>
      <c r="BE67" s="12">
        <f t="shared" si="39"/>
        <v>0</v>
      </c>
      <c r="BG67" s="12">
        <v>62</v>
      </c>
      <c r="BH67" s="12">
        <f t="shared" si="40"/>
        <v>0</v>
      </c>
      <c r="BI67" s="12">
        <f t="shared" si="41"/>
        <v>0</v>
      </c>
      <c r="BJ67" s="12">
        <f t="shared" si="42"/>
        <v>0</v>
      </c>
      <c r="BK67" s="12">
        <f t="shared" si="43"/>
        <v>0</v>
      </c>
      <c r="BL67" s="12">
        <f t="shared" si="44"/>
        <v>0</v>
      </c>
      <c r="BO67" s="9">
        <v>19</v>
      </c>
    </row>
    <row r="68" spans="1:87" x14ac:dyDescent="0.15">
      <c r="A68" s="8">
        <v>63</v>
      </c>
      <c r="B68" s="13">
        <f t="shared" si="53"/>
        <v>27</v>
      </c>
      <c r="E68" s="14"/>
      <c r="F68" s="14"/>
      <c r="G68" s="14"/>
      <c r="H68" s="14"/>
      <c r="I68" s="14"/>
      <c r="J68" s="14"/>
      <c r="N68" s="12">
        <f t="shared" si="56"/>
        <v>24</v>
      </c>
      <c r="O68" s="12"/>
      <c r="P68" s="12">
        <f t="shared" si="46"/>
        <v>55000</v>
      </c>
      <c r="Q68" s="12"/>
      <c r="R68" s="12">
        <v>920000</v>
      </c>
      <c r="S68" s="12"/>
      <c r="T68" s="12">
        <f>IFERROR(SUM($P$45:$P68)*'[1]功能-士兵训练'!K28,0)</f>
        <v>920000</v>
      </c>
      <c r="U68" s="12">
        <f>IFERROR(SUM($P$45:$P68)*'[1]功能-士兵训练'!L28,0)</f>
        <v>920000</v>
      </c>
      <c r="V68" s="12">
        <f>IFERROR(SUM($P$45:$P68)*'[1]功能-士兵训练'!M28,0)</f>
        <v>920000</v>
      </c>
      <c r="W68" s="12">
        <f>IFERROR(SUM($P$45:$P68)*'[1]功能-士兵训练'!N28,0)</f>
        <v>920000</v>
      </c>
      <c r="X68" s="12">
        <f>IFERROR(SUM($P$45:$P68)*'[1]功能-士兵训练'!O28,0)</f>
        <v>920000</v>
      </c>
      <c r="AG68" s="15">
        <v>63</v>
      </c>
      <c r="AH68" s="12">
        <f>求节点(O$124:O$159,T$5:T$40,$AG68)*士兵阶位属性!T67+求节点(O$124:O$159,Y$5:Y$40,$AG68)</f>
        <v>257.71296348346198</v>
      </c>
      <c r="AI68" s="12">
        <f>求节点(P$124:P$159,U$5:U$40,$AG68)*士兵阶位属性!U67+求节点(P$124:P$159,Z$5:Z$40,$AG68)</f>
        <v>264.64670055726037</v>
      </c>
      <c r="AJ68" s="12">
        <f>求节点(Q$124:Q$159,V$5:V$40,$AG68)*士兵阶位属性!V67+求节点(Q$124:Q$159,AA$5:AA$40,$AG68)</f>
        <v>272.4325558064595</v>
      </c>
      <c r="AK68" s="12">
        <f>求节点(R$124:R$159,W$5:W$40,$AG68)*士兵阶位属性!W67+求节点(R$124:R$159,AB$5:AB$40,$AG68)</f>
        <v>281.10372261865052</v>
      </c>
      <c r="AL68" s="12">
        <f>求节点(S$124:S$159,X$5:X$40,$AG68)*士兵阶位属性!X67+求节点(S$124:S$159,AC$5:AC$40,$AG68)</f>
        <v>290.6321944395811</v>
      </c>
      <c r="AM68" s="12">
        <f t="shared" si="16"/>
        <v>257.71296348346198</v>
      </c>
      <c r="AN68" s="12">
        <f t="shared" si="17"/>
        <v>264.64670055726037</v>
      </c>
      <c r="AO68" s="12">
        <f t="shared" si="18"/>
        <v>272.4325558064595</v>
      </c>
      <c r="AP68" s="12">
        <f t="shared" si="19"/>
        <v>281.10372261865052</v>
      </c>
      <c r="AQ68" s="12">
        <f t="shared" si="20"/>
        <v>290.6321944395811</v>
      </c>
      <c r="AS68" s="12">
        <v>63</v>
      </c>
      <c r="AT68" s="12">
        <f t="shared" si="30"/>
        <v>1484472.4729155523</v>
      </c>
      <c r="AU68" s="12">
        <f t="shared" si="31"/>
        <v>1538089.8614137408</v>
      </c>
      <c r="AV68" s="12">
        <f t="shared" si="32"/>
        <v>1598011.7467788928</v>
      </c>
      <c r="AW68" s="12">
        <f t="shared" si="33"/>
        <v>1664131.2107129162</v>
      </c>
      <c r="AX68" s="12">
        <f t="shared" si="34"/>
        <v>1739482.2101258384</v>
      </c>
      <c r="AZ68" s="12">
        <v>63</v>
      </c>
      <c r="BA68" s="12">
        <f t="shared" si="35"/>
        <v>0</v>
      </c>
      <c r="BB68" s="12">
        <f t="shared" si="36"/>
        <v>0</v>
      </c>
      <c r="BC68" s="12">
        <f t="shared" si="37"/>
        <v>0</v>
      </c>
      <c r="BD68" s="12">
        <f t="shared" si="38"/>
        <v>0</v>
      </c>
      <c r="BE68" s="12">
        <f t="shared" si="39"/>
        <v>0</v>
      </c>
      <c r="BG68" s="12">
        <v>63</v>
      </c>
      <c r="BH68" s="12">
        <f t="shared" si="40"/>
        <v>0</v>
      </c>
      <c r="BI68" s="12">
        <f t="shared" si="41"/>
        <v>0</v>
      </c>
      <c r="BJ68" s="12">
        <f t="shared" si="42"/>
        <v>0</v>
      </c>
      <c r="BK68" s="12">
        <f t="shared" si="43"/>
        <v>0</v>
      </c>
      <c r="BL68" s="12">
        <f t="shared" si="44"/>
        <v>0</v>
      </c>
      <c r="BO68" s="9">
        <v>20</v>
      </c>
      <c r="CC68" s="9"/>
    </row>
    <row r="69" spans="1:87" x14ac:dyDescent="0.15">
      <c r="A69" s="8">
        <v>64</v>
      </c>
      <c r="B69" s="13">
        <f t="shared" si="53"/>
        <v>28</v>
      </c>
      <c r="F69" s="14"/>
      <c r="G69" s="70" t="s">
        <v>430</v>
      </c>
      <c r="H69" s="14"/>
      <c r="I69" s="70" t="s">
        <v>431</v>
      </c>
      <c r="J69" s="14"/>
      <c r="N69" s="12">
        <f t="shared" si="56"/>
        <v>25</v>
      </c>
      <c r="O69" s="12"/>
      <c r="P69" s="12">
        <f t="shared" si="46"/>
        <v>55000</v>
      </c>
      <c r="Q69" s="12"/>
      <c r="R69" s="12">
        <v>975000</v>
      </c>
      <c r="S69" s="12"/>
      <c r="T69" s="12">
        <f>IFERROR(SUM($P$45:$P69)*'[1]功能-士兵训练'!K29,0)</f>
        <v>975000</v>
      </c>
      <c r="U69" s="12">
        <f>IFERROR(SUM($P$45:$P69)*'[1]功能-士兵训练'!L29,0)</f>
        <v>975000</v>
      </c>
      <c r="V69" s="12">
        <f>IFERROR(SUM($P$45:$P69)*'[1]功能-士兵训练'!M29,0)</f>
        <v>975000</v>
      </c>
      <c r="W69" s="12">
        <f>IFERROR(SUM($P$45:$P69)*'[1]功能-士兵训练'!N29,0)</f>
        <v>975000</v>
      </c>
      <c r="X69" s="12">
        <f>IFERROR(SUM($P$45:$P69)*'[1]功能-士兵训练'!O29,0)</f>
        <v>975000</v>
      </c>
      <c r="AG69" s="15">
        <v>64</v>
      </c>
      <c r="AH69" s="12">
        <f>求节点(O$124:O$159,T$5:T$40,$AG69)*士兵阶位属性!T68+求节点(O$124:O$159,Y$5:Y$40,$AG69)</f>
        <v>263.71703197786633</v>
      </c>
      <c r="AI69" s="12">
        <f>求节点(P$124:P$159,U$5:U$40,$AG69)*士兵阶位属性!U68+求节点(P$124:P$159,Z$5:Z$40,$AG69)</f>
        <v>270.77574411935598</v>
      </c>
      <c r="AJ69" s="12">
        <f>求节点(Q$124:Q$159,V$5:V$40,$AG69)*士兵阶位属性!V68+求节点(Q$124:Q$159,AA$5:AA$40,$AG69)</f>
        <v>278.67806482712433</v>
      </c>
      <c r="AK69" s="12">
        <f>求节点(R$124:R$159,W$5:W$40,$AG69)*士兵阶位属性!W68+求节点(R$124:R$159,AB$5:AB$40,$AG69)</f>
        <v>287.40219297150139</v>
      </c>
      <c r="AL69" s="12">
        <f>求节点(S$124:S$159,X$5:X$40,$AG69)*士兵阶位属性!X68+求节点(S$124:S$159,AC$5:AC$40,$AG69)</f>
        <v>296.91134666071974</v>
      </c>
      <c r="AM69" s="12">
        <f t="shared" si="16"/>
        <v>263.71703197786633</v>
      </c>
      <c r="AN69" s="12">
        <f t="shared" si="17"/>
        <v>270.77574411935598</v>
      </c>
      <c r="AO69" s="12">
        <f t="shared" si="18"/>
        <v>278.67806482712433</v>
      </c>
      <c r="AP69" s="12">
        <f t="shared" si="19"/>
        <v>287.40219297150139</v>
      </c>
      <c r="AQ69" s="12">
        <f t="shared" si="20"/>
        <v>296.91134666071974</v>
      </c>
      <c r="AS69" s="12">
        <v>64</v>
      </c>
      <c r="AT69" s="12">
        <f t="shared" si="30"/>
        <v>1531248.2922565881</v>
      </c>
      <c r="AU69" s="12">
        <f t="shared" si="31"/>
        <v>1585463.4482775996</v>
      </c>
      <c r="AV69" s="12">
        <f t="shared" si="32"/>
        <v>1645804.1742733547</v>
      </c>
      <c r="AW69" s="12">
        <f t="shared" si="33"/>
        <v>1712707.9529064859</v>
      </c>
      <c r="AX69" s="12">
        <f t="shared" si="34"/>
        <v>1790350.7658196264</v>
      </c>
      <c r="AZ69" s="12">
        <v>64</v>
      </c>
      <c r="BA69" s="12">
        <f t="shared" si="35"/>
        <v>0</v>
      </c>
      <c r="BB69" s="12">
        <f t="shared" si="36"/>
        <v>0</v>
      </c>
      <c r="BC69" s="12">
        <f t="shared" si="37"/>
        <v>0</v>
      </c>
      <c r="BD69" s="12">
        <f t="shared" si="38"/>
        <v>0</v>
      </c>
      <c r="BE69" s="12">
        <f t="shared" si="39"/>
        <v>0</v>
      </c>
      <c r="BG69" s="12">
        <v>64</v>
      </c>
      <c r="BH69" s="12">
        <f t="shared" si="40"/>
        <v>0</v>
      </c>
      <c r="BI69" s="12">
        <f t="shared" si="41"/>
        <v>0</v>
      </c>
      <c r="BJ69" s="12">
        <f t="shared" si="42"/>
        <v>0</v>
      </c>
      <c r="BK69" s="12">
        <f t="shared" si="43"/>
        <v>0</v>
      </c>
      <c r="BL69" s="12">
        <f t="shared" si="44"/>
        <v>0</v>
      </c>
      <c r="BO69" s="9">
        <v>21</v>
      </c>
      <c r="CC69" s="9"/>
    </row>
    <row r="70" spans="1:87" x14ac:dyDescent="0.15">
      <c r="A70" s="8">
        <v>65</v>
      </c>
      <c r="B70" s="13">
        <f t="shared" si="53"/>
        <v>28</v>
      </c>
      <c r="F70" s="14"/>
      <c r="G70" s="14"/>
      <c r="H70" s="14"/>
      <c r="I70" s="14"/>
      <c r="J70" s="14"/>
      <c r="N70" s="12">
        <f t="shared" si="56"/>
        <v>26</v>
      </c>
      <c r="O70" s="12"/>
      <c r="P70" s="12">
        <f t="shared" si="46"/>
        <v>55000</v>
      </c>
      <c r="Q70" s="12"/>
      <c r="R70" s="12">
        <v>1030000</v>
      </c>
      <c r="S70" s="12"/>
      <c r="T70" s="12">
        <f>IFERROR(SUM($P$45:$P70)*'[1]功能-士兵训练'!K30,0)</f>
        <v>1030000</v>
      </c>
      <c r="U70" s="12">
        <f>IFERROR(SUM($P$45:$P70)*'[1]功能-士兵训练'!L30,0)</f>
        <v>1030000</v>
      </c>
      <c r="V70" s="12">
        <f>IFERROR(SUM($P$45:$P70)*'[1]功能-士兵训练'!M30,0)</f>
        <v>1030000</v>
      </c>
      <c r="W70" s="12">
        <f>IFERROR(SUM($P$45:$P70)*'[1]功能-士兵训练'!N30,0)</f>
        <v>1030000</v>
      </c>
      <c r="X70" s="12">
        <f>IFERROR(SUM($P$45:$P70)*'[1]功能-士兵训练'!O30,0)</f>
        <v>1030000</v>
      </c>
      <c r="AG70" s="15">
        <v>65</v>
      </c>
      <c r="AH70" s="12">
        <f>求节点(O$124:O$159,T$5:T$40,$AG70)*士兵阶位属性!T69+求节点(O$124:O$159,Y$5:Y$40,$AG70)</f>
        <v>269.80372132205997</v>
      </c>
      <c r="AI70" s="12">
        <f>求节点(P$124:P$159,U$5:U$40,$AG70)*士兵阶位属性!U69+求节点(P$124:P$159,Z$5:Z$40,$AG70)</f>
        <v>276.96919687628912</v>
      </c>
      <c r="AJ70" s="12">
        <f>求节点(Q$124:Q$159,V$5:V$40,$AG70)*士兵阶位属性!V69+求节点(Q$124:Q$159,AA$5:AA$40,$AG70)</f>
        <v>284.98840988167507</v>
      </c>
      <c r="AK70" s="12">
        <f>求节点(R$124:R$159,W$5:W$40,$AG70)*士兵阶位属性!W69+求节点(R$124:R$159,AB$5:AB$40,$AG70)</f>
        <v>293.62394911218445</v>
      </c>
      <c r="AL70" s="12">
        <f>求节点(S$124:S$159,X$5:X$40,$AG70)*士兵阶位属性!X69+求节点(S$124:S$159,AC$5:AC$40,$AG70)</f>
        <v>303.25299641102885</v>
      </c>
      <c r="AM70" s="12">
        <f t="shared" si="16"/>
        <v>269.80372132205997</v>
      </c>
      <c r="AN70" s="12">
        <f t="shared" si="17"/>
        <v>276.96919687628912</v>
      </c>
      <c r="AO70" s="12">
        <f t="shared" si="18"/>
        <v>284.98840988167507</v>
      </c>
      <c r="AP70" s="12">
        <f t="shared" si="19"/>
        <v>293.62394911218445</v>
      </c>
      <c r="AQ70" s="12">
        <f t="shared" si="20"/>
        <v>303.25299641102885</v>
      </c>
      <c r="AS70" s="12">
        <v>65</v>
      </c>
      <c r="AT70" s="12">
        <f t="shared" ref="AT70:AT101" si="57">求节点(O$124:O$159,T$45:T$80,$AS70)*4</f>
        <v>1578230.8746332901</v>
      </c>
      <c r="AU70" s="12">
        <f t="shared" ref="AU70:AU101" si="58">求节点(P$124:P$159,U$45:U$80,$AS70)*4</f>
        <v>1632837.0351414583</v>
      </c>
      <c r="AV70" s="12">
        <f t="shared" ref="AV70:AV101" si="59">求节点(Q$124:Q$159,V$45:V$80,$AS70)*4</f>
        <v>1693596.6017678168</v>
      </c>
      <c r="AW70" s="12">
        <f t="shared" ref="AW70:AW101" si="60">求节点(R$124:R$159,W$45:W$80,$AS70)*4</f>
        <v>1763222.0823523416</v>
      </c>
      <c r="AX70" s="12">
        <f t="shared" ref="AX70:AX101" si="61">求节点(S$124:S$159,X$45:X$80,$AS70)*4</f>
        <v>1841219.3215134144</v>
      </c>
      <c r="AZ70" s="12">
        <v>65</v>
      </c>
      <c r="BA70" s="12">
        <f t="shared" ref="BA70:BA101" si="62">求节点(O$124:O$159,T$85:T$120,$AZ70)</f>
        <v>0</v>
      </c>
      <c r="BB70" s="12">
        <f t="shared" ref="BB70:BB101" si="63">求节点(P$124:P$159,U$85:U$120,$AZ70)</f>
        <v>0</v>
      </c>
      <c r="BC70" s="12">
        <f t="shared" ref="BC70:BC101" si="64">求节点(Q$124:Q$159,V$85:V$120,$AZ70)</f>
        <v>0</v>
      </c>
      <c r="BD70" s="12">
        <f t="shared" ref="BD70:BD101" si="65">求节点(R$124:R$159,W$85:W$120,$AZ70)</f>
        <v>0</v>
      </c>
      <c r="BE70" s="12">
        <f t="shared" ref="BE70:BE101" si="66">求节点(S$124:S$159,X$85:X$120,$AZ70)</f>
        <v>0</v>
      </c>
      <c r="BG70" s="12">
        <v>65</v>
      </c>
      <c r="BH70" s="12">
        <f t="shared" ref="BH70:BH101" si="67">求节点(O$124:O$159,T$166:T$185,$BG70)</f>
        <v>0</v>
      </c>
      <c r="BI70" s="12">
        <f t="shared" ref="BI70:BI101" si="68">求节点(P$124:P$159,U$166:U$185,$BG70)</f>
        <v>0</v>
      </c>
      <c r="BJ70" s="12">
        <f t="shared" ref="BJ70:BJ101" si="69">求节点(Q$124:Q$159,V$166:V$185,$BG70)</f>
        <v>0</v>
      </c>
      <c r="BK70" s="12">
        <f t="shared" ref="BK70:BK101" si="70">求节点(R$124:R$159,W$166:W$185,$BG70)</f>
        <v>0</v>
      </c>
      <c r="BL70" s="12">
        <f t="shared" ref="BL70:BL101" si="71">求节点(S$124:S$159,X$166:X$185,$BG70)</f>
        <v>0</v>
      </c>
      <c r="BO70" s="9">
        <v>22</v>
      </c>
    </row>
    <row r="71" spans="1:87" x14ac:dyDescent="0.15">
      <c r="A71" s="8">
        <v>66</v>
      </c>
      <c r="B71" s="13">
        <f t="shared" si="53"/>
        <v>29</v>
      </c>
      <c r="G71" s="14"/>
      <c r="H71" s="14" t="s">
        <v>426</v>
      </c>
      <c r="I71" s="14"/>
      <c r="K71" s="8">
        <v>1</v>
      </c>
      <c r="N71" s="12">
        <f t="shared" si="56"/>
        <v>27</v>
      </c>
      <c r="O71" s="12"/>
      <c r="P71" s="12">
        <f t="shared" si="46"/>
        <v>55000</v>
      </c>
      <c r="Q71" s="12"/>
      <c r="R71" s="12">
        <v>1085000</v>
      </c>
      <c r="S71" s="12"/>
      <c r="T71" s="12">
        <f>IFERROR(SUM($P$45:$P71)*'[1]功能-士兵训练'!K31,0)</f>
        <v>1085000</v>
      </c>
      <c r="U71" s="12">
        <f>IFERROR(SUM($P$45:$P71)*'[1]功能-士兵训练'!L31,0)</f>
        <v>1085000</v>
      </c>
      <c r="V71" s="12">
        <f>IFERROR(SUM($P$45:$P71)*'[1]功能-士兵训练'!M31,0)</f>
        <v>1085000</v>
      </c>
      <c r="W71" s="12">
        <f>IFERROR(SUM($P$45:$P71)*'[1]功能-士兵训练'!N31,0)</f>
        <v>1085000</v>
      </c>
      <c r="X71" s="12">
        <f>IFERROR(SUM($P$45:$P71)*'[1]功能-士兵训练'!O31,0)</f>
        <v>1085000</v>
      </c>
      <c r="AG71" s="15">
        <v>66</v>
      </c>
      <c r="AH71" s="12">
        <f>求节点(O$124:O$159,T$5:T$40,$AG71)*士兵阶位属性!T70+求节点(O$124:O$159,Y$5:Y$40,$AG71)</f>
        <v>275.95441400733534</v>
      </c>
      <c r="AI71" s="12">
        <f>求节点(P$124:P$159,U$5:U$40,$AG71)*士兵阶位属性!U70+求节点(P$124:P$159,Z$5:Z$40,$AG71)</f>
        <v>283.22705882805985</v>
      </c>
      <c r="AJ71" s="12">
        <f>求节点(Q$124:Q$159,V$5:V$40,$AG71)*士兵阶位属性!V70+求节点(Q$124:Q$159,AA$5:AA$40,$AG71)</f>
        <v>291.23577521793584</v>
      </c>
      <c r="AK71" s="12">
        <f>求节点(R$124:R$159,W$5:W$40,$AG71)*士兵阶位属性!W70+求节点(R$124:R$159,AB$5:AB$40,$AG71)</f>
        <v>299.90792700500862</v>
      </c>
      <c r="AL71" s="12">
        <f>求节点(S$124:S$159,X$5:X$40,$AG71)*士兵阶位属性!X70+求节点(S$124:S$159,AC$5:AC$40,$AG71)</f>
        <v>309.72416349866785</v>
      </c>
      <c r="AM71" s="12">
        <f t="shared" ref="AM71:AM105" si="72">AH71</f>
        <v>275.95441400733534</v>
      </c>
      <c r="AN71" s="12">
        <f t="shared" ref="AN71:AN105" si="73">AI71</f>
        <v>283.22705882805985</v>
      </c>
      <c r="AO71" s="12">
        <f t="shared" ref="AO71:AO105" si="74">AJ71</f>
        <v>291.23577521793584</v>
      </c>
      <c r="AP71" s="12">
        <f t="shared" ref="AP71:AP105" si="75">AK71</f>
        <v>299.90792700500862</v>
      </c>
      <c r="AQ71" s="12">
        <f t="shared" ref="AQ71:AQ105" si="76">AL71</f>
        <v>309.72416349866785</v>
      </c>
      <c r="AS71" s="12">
        <v>66</v>
      </c>
      <c r="AT71" s="12">
        <f t="shared" si="57"/>
        <v>1625213.4570099919</v>
      </c>
      <c r="AU71" s="12">
        <f t="shared" si="58"/>
        <v>1680210.6220053171</v>
      </c>
      <c r="AV71" s="12">
        <f t="shared" si="59"/>
        <v>1744028.1337282709</v>
      </c>
      <c r="AW71" s="12">
        <f t="shared" si="60"/>
        <v>1813736.2117981974</v>
      </c>
      <c r="AX71" s="12">
        <f t="shared" si="61"/>
        <v>1892087.8772072024</v>
      </c>
      <c r="AZ71" s="12">
        <v>66</v>
      </c>
      <c r="BA71" s="12">
        <f t="shared" si="62"/>
        <v>0</v>
      </c>
      <c r="BB71" s="12">
        <f t="shared" si="63"/>
        <v>0</v>
      </c>
      <c r="BC71" s="12">
        <f t="shared" si="64"/>
        <v>0</v>
      </c>
      <c r="BD71" s="12">
        <f t="shared" si="65"/>
        <v>0</v>
      </c>
      <c r="BE71" s="12">
        <f t="shared" si="66"/>
        <v>0</v>
      </c>
      <c r="BG71" s="12">
        <v>66</v>
      </c>
      <c r="BH71" s="12">
        <f t="shared" si="67"/>
        <v>0</v>
      </c>
      <c r="BI71" s="12">
        <f t="shared" si="68"/>
        <v>0</v>
      </c>
      <c r="BJ71" s="12">
        <f t="shared" si="69"/>
        <v>0</v>
      </c>
      <c r="BK71" s="12">
        <f t="shared" si="70"/>
        <v>0</v>
      </c>
      <c r="BL71" s="12">
        <f t="shared" si="71"/>
        <v>0</v>
      </c>
      <c r="BO71" s="9">
        <v>23</v>
      </c>
    </row>
    <row r="72" spans="1:87" x14ac:dyDescent="0.15">
      <c r="A72" s="8">
        <v>67</v>
      </c>
      <c r="B72" s="13">
        <f t="shared" si="53"/>
        <v>29</v>
      </c>
      <c r="G72" s="14"/>
      <c r="H72" s="14"/>
      <c r="I72" s="14"/>
      <c r="N72" s="12">
        <f t="shared" si="56"/>
        <v>28</v>
      </c>
      <c r="O72" s="12"/>
      <c r="P72" s="12">
        <f t="shared" si="46"/>
        <v>55000</v>
      </c>
      <c r="Q72" s="12"/>
      <c r="R72" s="12">
        <v>1140000</v>
      </c>
      <c r="S72" s="12"/>
      <c r="T72" s="12">
        <f>IFERROR(SUM($P$45:$P72)*'[1]功能-士兵训练'!K32,0)</f>
        <v>1140000</v>
      </c>
      <c r="U72" s="12">
        <f>IFERROR(SUM($P$45:$P72)*'[1]功能-士兵训练'!L32,0)</f>
        <v>1140000</v>
      </c>
      <c r="V72" s="12">
        <f>IFERROR(SUM($P$45:$P72)*'[1]功能-士兵训练'!M32,0)</f>
        <v>1140000</v>
      </c>
      <c r="W72" s="12">
        <f>IFERROR(SUM($P$45:$P72)*'[1]功能-士兵训练'!N32,0)</f>
        <v>1140000</v>
      </c>
      <c r="X72" s="12">
        <f>IFERROR(SUM($P$45:$P72)*'[1]功能-士兵训练'!O32,0)</f>
        <v>1140000</v>
      </c>
      <c r="AG72" s="15">
        <v>67</v>
      </c>
      <c r="AH72" s="12">
        <f>求节点(O$124:O$159,T$5:T$40,$AG72)*士兵阶位属性!T71+求节点(O$124:O$159,Y$5:Y$40,$AG72)</f>
        <v>282.16911003369245</v>
      </c>
      <c r="AI72" s="12">
        <f>求节点(P$124:P$159,U$5:U$40,$AG72)*士兵阶位属性!U71+求节点(P$124:P$159,Z$5:Z$40,$AG72)</f>
        <v>289.50800476207638</v>
      </c>
      <c r="AJ72" s="12">
        <f>求节点(Q$124:Q$159,V$5:V$40,$AG72)*士兵阶位属性!V71+求节点(Q$124:Q$159,AA$5:AA$40,$AG72)</f>
        <v>297.52620913086213</v>
      </c>
      <c r="AK72" s="12">
        <f>求节点(R$124:R$159,W$5:W$40,$AG72)*士兵阶位属性!W71+求节点(R$124:R$159,AB$5:AB$40,$AG72)</f>
        <v>306.28028763155118</v>
      </c>
      <c r="AL72" s="12">
        <f>求节点(S$124:S$159,X$5:X$40,$AG72)*士兵阶位属性!X71+求节点(S$124:S$159,AC$5:AC$40,$AG72)</f>
        <v>316.25352515159068</v>
      </c>
      <c r="AM72" s="12">
        <f t="shared" si="72"/>
        <v>282.16911003369245</v>
      </c>
      <c r="AN72" s="12">
        <f t="shared" si="73"/>
        <v>289.50800476207638</v>
      </c>
      <c r="AO72" s="12">
        <f t="shared" si="74"/>
        <v>297.52620913086213</v>
      </c>
      <c r="AP72" s="12">
        <f t="shared" si="75"/>
        <v>306.28028763155118</v>
      </c>
      <c r="AQ72" s="12">
        <f t="shared" si="76"/>
        <v>316.25352515159068</v>
      </c>
      <c r="AS72" s="12">
        <v>67</v>
      </c>
      <c r="AT72" s="12">
        <f t="shared" si="57"/>
        <v>1672196.0393866939</v>
      </c>
      <c r="AU72" s="12">
        <f t="shared" si="58"/>
        <v>1729856.7635835337</v>
      </c>
      <c r="AV72" s="12">
        <f t="shared" si="59"/>
        <v>1794867.9680135995</v>
      </c>
      <c r="AW72" s="12">
        <f t="shared" si="60"/>
        <v>1864250.3412440529</v>
      </c>
      <c r="AX72" s="12">
        <f t="shared" si="61"/>
        <v>1942709.9806570425</v>
      </c>
      <c r="AZ72" s="12">
        <v>67</v>
      </c>
      <c r="BA72" s="12">
        <f t="shared" si="62"/>
        <v>0</v>
      </c>
      <c r="BB72" s="12">
        <f t="shared" si="63"/>
        <v>0</v>
      </c>
      <c r="BC72" s="12">
        <f t="shared" si="64"/>
        <v>0</v>
      </c>
      <c r="BD72" s="12">
        <f t="shared" si="65"/>
        <v>0</v>
      </c>
      <c r="BE72" s="12">
        <f t="shared" si="66"/>
        <v>0</v>
      </c>
      <c r="BG72" s="12">
        <v>67</v>
      </c>
      <c r="BH72" s="12">
        <f t="shared" si="67"/>
        <v>0</v>
      </c>
      <c r="BI72" s="12">
        <f t="shared" si="68"/>
        <v>0</v>
      </c>
      <c r="BJ72" s="12">
        <f t="shared" si="69"/>
        <v>0</v>
      </c>
      <c r="BK72" s="12">
        <f t="shared" si="70"/>
        <v>0</v>
      </c>
      <c r="BL72" s="12">
        <f t="shared" si="71"/>
        <v>0</v>
      </c>
      <c r="BO72" s="9">
        <v>24</v>
      </c>
    </row>
    <row r="73" spans="1:87" x14ac:dyDescent="0.15">
      <c r="A73" s="8">
        <v>68</v>
      </c>
      <c r="B73" s="13">
        <f t="shared" si="53"/>
        <v>30</v>
      </c>
      <c r="F73" s="14" t="s">
        <v>406</v>
      </c>
      <c r="G73" s="14" t="s">
        <v>407</v>
      </c>
      <c r="H73" s="14"/>
      <c r="I73" s="14" t="s">
        <v>408</v>
      </c>
      <c r="J73" s="14" t="s">
        <v>409</v>
      </c>
      <c r="K73" s="8">
        <v>2</v>
      </c>
      <c r="N73" s="12">
        <f t="shared" si="56"/>
        <v>29</v>
      </c>
      <c r="O73" s="12"/>
      <c r="P73" s="12">
        <f t="shared" si="46"/>
        <v>55000</v>
      </c>
      <c r="Q73" s="12"/>
      <c r="R73" s="12">
        <v>1195000</v>
      </c>
      <c r="S73" s="12"/>
      <c r="T73" s="12">
        <f>IFERROR(SUM($P$45:$P73)*'[1]功能-士兵训练'!K33,0)</f>
        <v>1195000</v>
      </c>
      <c r="U73" s="12">
        <f>IFERROR(SUM($P$45:$P73)*'[1]功能-士兵训练'!L33,0)</f>
        <v>1195000</v>
      </c>
      <c r="V73" s="12">
        <f>IFERROR(SUM($P$45:$P73)*'[1]功能-士兵训练'!M33,0)</f>
        <v>1195000</v>
      </c>
      <c r="W73" s="12">
        <f>IFERROR(SUM($P$45:$P73)*'[1]功能-士兵训练'!N33,0)</f>
        <v>1195000</v>
      </c>
      <c r="X73" s="12">
        <f>IFERROR(SUM($P$45:$P73)*'[1]功能-士兵训练'!O33,0)</f>
        <v>1195000</v>
      </c>
      <c r="AG73" s="15">
        <v>68</v>
      </c>
      <c r="AH73" s="12">
        <f>求节点(O$124:O$159,T$5:T$40,$AG73)*士兵阶位属性!T72+求节点(O$124:O$159,Y$5:Y$40,$AG73)</f>
        <v>288.44538968624886</v>
      </c>
      <c r="AI73" s="12">
        <f>求节点(P$124:P$159,U$5:U$40,$AG73)*士兵阶位属性!U72+求节点(P$124:P$159,Z$5:Z$40,$AG73)</f>
        <v>295.82289653762547</v>
      </c>
      <c r="AJ73" s="12">
        <f>求节点(Q$124:Q$159,V$5:V$40,$AG73)*士兵阶位属性!V72+求节点(Q$124:Q$159,AA$5:AA$40,$AG73)</f>
        <v>303.87934322438355</v>
      </c>
      <c r="AK73" s="12">
        <f>求节点(R$124:R$159,W$5:W$40,$AG73)*士兵阶位属性!W72+求节点(R$124:R$159,AB$5:AB$40,$AG73)</f>
        <v>312.77109714568905</v>
      </c>
      <c r="AL73" s="12">
        <f>求节点(S$124:S$159,X$5:X$40,$AG73)*士兵阶位属性!X72+求节点(S$124:S$159,AC$5:AC$40,$AG73)</f>
        <v>322.82116090314452</v>
      </c>
      <c r="AM73" s="12">
        <f t="shared" si="72"/>
        <v>288.44538968624886</v>
      </c>
      <c r="AN73" s="12">
        <f t="shared" si="73"/>
        <v>295.82289653762547</v>
      </c>
      <c r="AO73" s="12">
        <f t="shared" si="74"/>
        <v>303.87934322438355</v>
      </c>
      <c r="AP73" s="12">
        <f t="shared" si="75"/>
        <v>312.77109714568905</v>
      </c>
      <c r="AQ73" s="12">
        <f t="shared" si="76"/>
        <v>322.82116090314452</v>
      </c>
      <c r="AS73" s="12">
        <v>68</v>
      </c>
      <c r="AT73" s="12">
        <f t="shared" si="57"/>
        <v>1721068.0009953103</v>
      </c>
      <c r="AU73" s="12">
        <f t="shared" si="58"/>
        <v>1781133.2743512136</v>
      </c>
      <c r="AV73" s="12">
        <f t="shared" si="59"/>
        <v>1845707.8022989281</v>
      </c>
      <c r="AW73" s="12">
        <f t="shared" si="60"/>
        <v>1914764.4706899086</v>
      </c>
      <c r="AX73" s="12">
        <f t="shared" si="61"/>
        <v>1993032.4293074934</v>
      </c>
      <c r="AZ73" s="12">
        <v>68</v>
      </c>
      <c r="BA73" s="12">
        <f t="shared" si="62"/>
        <v>0</v>
      </c>
      <c r="BB73" s="12">
        <f t="shared" si="63"/>
        <v>0</v>
      </c>
      <c r="BC73" s="12">
        <f t="shared" si="64"/>
        <v>0</v>
      </c>
      <c r="BD73" s="12">
        <f t="shared" si="65"/>
        <v>0</v>
      </c>
      <c r="BE73" s="12">
        <f t="shared" si="66"/>
        <v>0</v>
      </c>
      <c r="BG73" s="12">
        <v>68</v>
      </c>
      <c r="BH73" s="12">
        <f t="shared" si="67"/>
        <v>0</v>
      </c>
      <c r="BI73" s="12">
        <f t="shared" si="68"/>
        <v>0</v>
      </c>
      <c r="BJ73" s="12">
        <f t="shared" si="69"/>
        <v>0</v>
      </c>
      <c r="BK73" s="12">
        <f t="shared" si="70"/>
        <v>0</v>
      </c>
      <c r="BL73" s="12">
        <f t="shared" si="71"/>
        <v>0</v>
      </c>
      <c r="BO73" s="9">
        <v>25</v>
      </c>
    </row>
    <row r="74" spans="1:87" x14ac:dyDescent="0.15">
      <c r="A74" s="8">
        <v>69</v>
      </c>
      <c r="B74" s="13">
        <f t="shared" si="53"/>
        <v>30</v>
      </c>
      <c r="F74" s="14"/>
      <c r="G74" s="14"/>
      <c r="H74" s="14"/>
      <c r="I74" s="14"/>
      <c r="J74" s="14"/>
      <c r="N74" s="12">
        <f t="shared" ref="N74:N80" si="77">IF(N34="","",N34)</f>
        <v>30</v>
      </c>
      <c r="O74" s="12"/>
      <c r="P74" s="12">
        <f t="shared" si="46"/>
        <v>55000</v>
      </c>
      <c r="Q74" s="12"/>
      <c r="R74" s="12">
        <v>1250000</v>
      </c>
      <c r="S74" s="12"/>
      <c r="T74" s="12">
        <f>IFERROR(SUM($P$45:$P74)*'[1]功能-士兵训练'!K34,0)</f>
        <v>1250000</v>
      </c>
      <c r="U74" s="12">
        <f>IFERROR(SUM($P$45:$P74)*'[1]功能-士兵训练'!L34,0)</f>
        <v>1250000</v>
      </c>
      <c r="V74" s="12">
        <f>IFERROR(SUM($P$45:$P74)*'[1]功能-士兵训练'!M34,0)</f>
        <v>1250000</v>
      </c>
      <c r="W74" s="12">
        <f>IFERROR(SUM($P$45:$P74)*'[1]功能-士兵训练'!N34,0)</f>
        <v>1250000</v>
      </c>
      <c r="X74" s="12">
        <f>IFERROR(SUM($P$45:$P74)*'[1]功能-士兵训练'!O34,0)</f>
        <v>1250000</v>
      </c>
      <c r="AG74" s="15">
        <v>69</v>
      </c>
      <c r="AH74" s="12">
        <f>求节点(O$124:O$159,T$5:T$40,$AG74)*士兵阶位属性!T73+求节点(O$124:O$159,Y$5:Y$40,$AG74)</f>
        <v>294.7821038858404</v>
      </c>
      <c r="AI74" s="12">
        <f>求节点(P$124:P$159,U$5:U$40,$AG74)*士兵阶位属性!U73+求节点(P$124:P$159,Z$5:Z$40,$AG74)</f>
        <v>302.20116614556184</v>
      </c>
      <c r="AJ74" s="12">
        <f>求节点(Q$124:Q$159,V$5:V$40,$AG74)*士兵阶位属性!V73+求节点(Q$124:Q$159,AA$5:AA$40,$AG74)</f>
        <v>310.37613763550843</v>
      </c>
      <c r="AK74" s="12">
        <f>求节点(R$124:R$159,W$5:W$40,$AG74)*士兵阶位属性!W73+求节点(R$124:R$159,AB$5:AB$40,$AG74)</f>
        <v>319.36356592608172</v>
      </c>
      <c r="AL74" s="12">
        <f>求节点(S$124:S$159,X$5:X$40,$AG74)*士兵阶位属性!X73+求节点(S$124:S$159,AC$5:AC$40,$AG74)</f>
        <v>329.45314553044295</v>
      </c>
      <c r="AM74" s="12">
        <f t="shared" si="72"/>
        <v>294.7821038858404</v>
      </c>
      <c r="AN74" s="12">
        <f t="shared" si="73"/>
        <v>302.20116614556184</v>
      </c>
      <c r="AO74" s="12">
        <f t="shared" si="74"/>
        <v>310.37613763550843</v>
      </c>
      <c r="AP74" s="12">
        <f t="shared" si="75"/>
        <v>319.36356592608172</v>
      </c>
      <c r="AQ74" s="12">
        <f t="shared" si="76"/>
        <v>329.45314553044295</v>
      </c>
      <c r="AS74" s="12">
        <v>69</v>
      </c>
      <c r="AT74" s="12">
        <f t="shared" si="57"/>
        <v>1772679.0658823494</v>
      </c>
      <c r="AU74" s="12">
        <f t="shared" si="58"/>
        <v>1832409.7851188935</v>
      </c>
      <c r="AV74" s="12">
        <f t="shared" si="59"/>
        <v>1896547.6365842565</v>
      </c>
      <c r="AW74" s="12">
        <f t="shared" si="60"/>
        <v>1965698.2703128119</v>
      </c>
      <c r="AX74" s="12">
        <f t="shared" si="61"/>
        <v>2043354.8779579445</v>
      </c>
      <c r="AZ74" s="12">
        <v>69</v>
      </c>
      <c r="BA74" s="12">
        <f t="shared" si="62"/>
        <v>0</v>
      </c>
      <c r="BB74" s="12">
        <f t="shared" si="63"/>
        <v>0</v>
      </c>
      <c r="BC74" s="12">
        <f t="shared" si="64"/>
        <v>0</v>
      </c>
      <c r="BD74" s="12">
        <f t="shared" si="65"/>
        <v>0</v>
      </c>
      <c r="BE74" s="12">
        <f t="shared" si="66"/>
        <v>0</v>
      </c>
      <c r="BG74" s="12">
        <v>69</v>
      </c>
      <c r="BH74" s="12">
        <f t="shared" si="67"/>
        <v>0</v>
      </c>
      <c r="BI74" s="12">
        <f t="shared" si="68"/>
        <v>0</v>
      </c>
      <c r="BJ74" s="12">
        <f t="shared" si="69"/>
        <v>0</v>
      </c>
      <c r="BK74" s="12">
        <f t="shared" si="70"/>
        <v>0</v>
      </c>
      <c r="BL74" s="12">
        <f t="shared" si="71"/>
        <v>0</v>
      </c>
      <c r="BO74" s="9">
        <v>26</v>
      </c>
    </row>
    <row r="75" spans="1:87" x14ac:dyDescent="0.15">
      <c r="A75" s="8">
        <v>70</v>
      </c>
      <c r="B75" s="13">
        <f t="shared" si="53"/>
        <v>31</v>
      </c>
      <c r="G75" s="14" t="s">
        <v>404</v>
      </c>
      <c r="H75" s="14"/>
      <c r="I75" s="14" t="s">
        <v>405</v>
      </c>
      <c r="K75" s="8">
        <v>1.5</v>
      </c>
      <c r="N75" s="12">
        <f t="shared" si="77"/>
        <v>31</v>
      </c>
      <c r="O75" s="12"/>
      <c r="P75" s="12">
        <f t="shared" si="46"/>
        <v>55000</v>
      </c>
      <c r="Q75" s="12"/>
      <c r="R75" s="12">
        <v>1305000</v>
      </c>
      <c r="S75" s="12"/>
      <c r="T75" s="12">
        <f>IFERROR(SUM($P$45:$P75)*'[1]功能-士兵训练'!K35,0)</f>
        <v>1305000</v>
      </c>
      <c r="U75" s="12">
        <f>IFERROR(SUM($P$45:$P75)*'[1]功能-士兵训练'!L35,0)</f>
        <v>1305000</v>
      </c>
      <c r="V75" s="12">
        <f>IFERROR(SUM($P$45:$P75)*'[1]功能-士兵训练'!M35,0)</f>
        <v>1305000</v>
      </c>
      <c r="W75" s="12">
        <f>IFERROR(SUM($P$45:$P75)*'[1]功能-士兵训练'!N35,0)</f>
        <v>1305000</v>
      </c>
      <c r="X75" s="12">
        <f>IFERROR(SUM($P$45:$P75)*'[1]功能-士兵训练'!O35,0)</f>
        <v>1305000</v>
      </c>
      <c r="AG75" s="15">
        <v>70</v>
      </c>
      <c r="AH75" s="12">
        <f>求节点(O$124:O$159,T$5:T$40,$AG75)*士兵阶位属性!T74+求节点(O$124:O$159,Y$5:Y$40,$AG75)</f>
        <v>301.18273501383885</v>
      </c>
      <c r="AI75" s="12">
        <f>求节点(P$124:P$159,U$5:U$40,$AG75)*士兵阶位属性!U74+求节点(P$124:P$159,Z$5:Z$40,$AG75)</f>
        <v>308.70238477079727</v>
      </c>
      <c r="AJ75" s="12">
        <f>求节点(Q$124:Q$159,V$5:V$40,$AG75)*士兵阶位属性!V74+求节点(Q$124:Q$159,AA$5:AA$40,$AG75)</f>
        <v>316.95962906316072</v>
      </c>
      <c r="AK75" s="12">
        <f>求节点(R$124:R$159,W$5:W$40,$AG75)*士兵阶位属性!W74+求节点(R$124:R$159,AB$5:AB$40,$AG75)</f>
        <v>326.02560863340284</v>
      </c>
      <c r="AL75" s="12">
        <f>求节点(S$124:S$159,X$5:X$40,$AG75)*士兵阶位属性!X74+求节点(S$124:S$159,AC$5:AC$40,$AG75)</f>
        <v>336.14947903348605</v>
      </c>
      <c r="AM75" s="12">
        <f t="shared" si="72"/>
        <v>301.18273501383885</v>
      </c>
      <c r="AN75" s="12">
        <f t="shared" si="73"/>
        <v>308.70238477079727</v>
      </c>
      <c r="AO75" s="12">
        <f t="shared" si="74"/>
        <v>316.95962906316072</v>
      </c>
      <c r="AP75" s="12">
        <f t="shared" si="75"/>
        <v>326.02560863340284</v>
      </c>
      <c r="AQ75" s="12">
        <f t="shared" si="76"/>
        <v>336.14947903348605</v>
      </c>
      <c r="AS75" s="12">
        <v>70</v>
      </c>
      <c r="AT75" s="12">
        <f t="shared" si="57"/>
        <v>1824290.1307693883</v>
      </c>
      <c r="AU75" s="12">
        <f t="shared" si="58"/>
        <v>1883686.2958865734</v>
      </c>
      <c r="AV75" s="12">
        <f t="shared" si="59"/>
        <v>1947570.3404960446</v>
      </c>
      <c r="AW75" s="12">
        <f t="shared" si="60"/>
        <v>2016680.5960718133</v>
      </c>
      <c r="AX75" s="12">
        <f t="shared" si="61"/>
        <v>2093677.3266083957</v>
      </c>
      <c r="AZ75" s="12">
        <v>70</v>
      </c>
      <c r="BA75" s="12">
        <f t="shared" si="62"/>
        <v>0</v>
      </c>
      <c r="BB75" s="12">
        <f t="shared" si="63"/>
        <v>0</v>
      </c>
      <c r="BC75" s="12">
        <f t="shared" si="64"/>
        <v>0</v>
      </c>
      <c r="BD75" s="12">
        <f t="shared" si="65"/>
        <v>0</v>
      </c>
      <c r="BE75" s="12">
        <f t="shared" si="66"/>
        <v>0</v>
      </c>
      <c r="BG75" s="12">
        <v>70</v>
      </c>
      <c r="BH75" s="12">
        <f t="shared" si="67"/>
        <v>0</v>
      </c>
      <c r="BI75" s="12">
        <f t="shared" si="68"/>
        <v>0</v>
      </c>
      <c r="BJ75" s="12">
        <f t="shared" si="69"/>
        <v>0</v>
      </c>
      <c r="BK75" s="12">
        <f t="shared" si="70"/>
        <v>0</v>
      </c>
      <c r="BL75" s="12">
        <f t="shared" si="71"/>
        <v>0</v>
      </c>
      <c r="BO75" s="9">
        <v>27</v>
      </c>
    </row>
    <row r="76" spans="1:87" x14ac:dyDescent="0.15">
      <c r="A76" s="8">
        <v>71</v>
      </c>
      <c r="B76" s="13">
        <f t="shared" si="53"/>
        <v>31</v>
      </c>
      <c r="F76" s="14"/>
      <c r="G76" s="14"/>
      <c r="H76" s="14"/>
      <c r="I76" s="14"/>
      <c r="J76" s="14"/>
      <c r="N76" s="12">
        <f t="shared" si="77"/>
        <v>32</v>
      </c>
      <c r="O76" s="12"/>
      <c r="P76" s="12">
        <f t="shared" si="46"/>
        <v>55000</v>
      </c>
      <c r="Q76" s="12"/>
      <c r="R76" s="12">
        <v>1360000</v>
      </c>
      <c r="S76" s="12"/>
      <c r="T76" s="12">
        <f>IFERROR(SUM($P$45:$P76)*'[1]功能-士兵训练'!K36,0)</f>
        <v>1360000</v>
      </c>
      <c r="U76" s="12">
        <f>IFERROR(SUM($P$45:$P76)*'[1]功能-士兵训练'!L36,0)</f>
        <v>1360000</v>
      </c>
      <c r="V76" s="12">
        <f>IFERROR(SUM($P$45:$P76)*'[1]功能-士兵训练'!M36,0)</f>
        <v>1360000</v>
      </c>
      <c r="W76" s="12">
        <f>IFERROR(SUM($P$45:$P76)*'[1]功能-士兵训练'!N36,0)</f>
        <v>1360000</v>
      </c>
      <c r="X76" s="12">
        <f>IFERROR(SUM($P$45:$P76)*'[1]功能-士兵训练'!O36,0)</f>
        <v>1360000</v>
      </c>
      <c r="AG76" s="15">
        <v>71</v>
      </c>
      <c r="AH76" s="12">
        <f>求节点(O$124:O$159,T$5:T$40,$AG76)*士兵阶位属性!T75+求节点(O$124:O$159,Y$5:Y$40,$AG76)</f>
        <v>307.69347472360295</v>
      </c>
      <c r="AI76" s="12">
        <f>求节点(P$124:P$159,U$5:U$40,$AG76)*士兵阶位属性!U75+求节点(P$124:P$159,Z$5:Z$40,$AG76)</f>
        <v>315.30035380461538</v>
      </c>
      <c r="AJ76" s="12">
        <f>求节点(Q$124:Q$159,V$5:V$40,$AG76)*士兵阶位属性!V75+求节点(Q$124:Q$159,AA$5:AA$40,$AG76)</f>
        <v>323.6225746778855</v>
      </c>
      <c r="AK76" s="12">
        <f>求节点(R$124:R$159,W$5:W$40,$AG76)*士兵阶位属性!W75+求节点(R$124:R$159,AB$5:AB$40,$AG76)</f>
        <v>332.75298690113203</v>
      </c>
      <c r="AL76" s="12">
        <f>求节点(S$124:S$159,X$5:X$40,$AG76)*士兵阶位属性!X75+求节点(S$124:S$159,AC$5:AC$40,$AG76)</f>
        <v>342.92229378071136</v>
      </c>
      <c r="AM76" s="12">
        <f t="shared" si="72"/>
        <v>307.69347472360295</v>
      </c>
      <c r="AN76" s="12">
        <f t="shared" si="73"/>
        <v>315.30035380461538</v>
      </c>
      <c r="AO76" s="12">
        <f t="shared" si="74"/>
        <v>323.6225746778855</v>
      </c>
      <c r="AP76" s="12">
        <f t="shared" si="75"/>
        <v>332.75298690113203</v>
      </c>
      <c r="AQ76" s="12">
        <f t="shared" si="76"/>
        <v>342.92229378071136</v>
      </c>
      <c r="AS76" s="12">
        <v>71</v>
      </c>
      <c r="AT76" s="12">
        <f t="shared" si="57"/>
        <v>1875901.1956564274</v>
      </c>
      <c r="AU76" s="12">
        <f t="shared" si="58"/>
        <v>1934985.0796019246</v>
      </c>
      <c r="AV76" s="12">
        <f t="shared" si="59"/>
        <v>1998749.638821309</v>
      </c>
      <c r="AW76" s="12">
        <f t="shared" si="60"/>
        <v>2067662.9218308143</v>
      </c>
      <c r="AX76" s="12">
        <f t="shared" si="61"/>
        <v>2144134.2612515488</v>
      </c>
      <c r="AZ76" s="12">
        <v>71</v>
      </c>
      <c r="BA76" s="12">
        <f t="shared" si="62"/>
        <v>0</v>
      </c>
      <c r="BB76" s="12">
        <f t="shared" si="63"/>
        <v>0</v>
      </c>
      <c r="BC76" s="12">
        <f t="shared" si="64"/>
        <v>0</v>
      </c>
      <c r="BD76" s="12">
        <f t="shared" si="65"/>
        <v>0</v>
      </c>
      <c r="BE76" s="12">
        <f t="shared" si="66"/>
        <v>0</v>
      </c>
      <c r="BG76" s="12">
        <v>71</v>
      </c>
      <c r="BH76" s="12">
        <f t="shared" si="67"/>
        <v>0</v>
      </c>
      <c r="BI76" s="12">
        <f t="shared" si="68"/>
        <v>0</v>
      </c>
      <c r="BJ76" s="12">
        <f t="shared" si="69"/>
        <v>0</v>
      </c>
      <c r="BK76" s="12">
        <f t="shared" si="70"/>
        <v>0</v>
      </c>
      <c r="BL76" s="12">
        <f t="shared" si="71"/>
        <v>0</v>
      </c>
      <c r="BO76" s="9">
        <v>28</v>
      </c>
    </row>
    <row r="77" spans="1:87" x14ac:dyDescent="0.15">
      <c r="A77" s="8">
        <v>72</v>
      </c>
      <c r="B77" s="13">
        <f t="shared" si="53"/>
        <v>32</v>
      </c>
      <c r="F77" s="14"/>
      <c r="G77" s="70" t="s">
        <v>844</v>
      </c>
      <c r="H77" s="14"/>
      <c r="I77" s="70" t="s">
        <v>845</v>
      </c>
      <c r="J77" s="14"/>
      <c r="N77" s="12">
        <f t="shared" si="77"/>
        <v>33</v>
      </c>
      <c r="O77" s="12"/>
      <c r="P77" s="12">
        <f t="shared" si="46"/>
        <v>55000</v>
      </c>
      <c r="Q77" s="12"/>
      <c r="R77" s="12">
        <v>1415000</v>
      </c>
      <c r="S77" s="12"/>
      <c r="T77" s="12">
        <f>IFERROR(SUM($P$45:$P77)*'[1]功能-士兵训练'!K37,0)</f>
        <v>1415000</v>
      </c>
      <c r="U77" s="12">
        <f>IFERROR(SUM($P$45:$P77)*'[1]功能-士兵训练'!L37,0)</f>
        <v>1415000</v>
      </c>
      <c r="V77" s="12">
        <f>IFERROR(SUM($P$45:$P77)*'[1]功能-士兵训练'!M37,0)</f>
        <v>1415000</v>
      </c>
      <c r="W77" s="12">
        <f>IFERROR(SUM($P$45:$P77)*'[1]功能-士兵训练'!N37,0)</f>
        <v>1415000</v>
      </c>
      <c r="X77" s="12">
        <f>IFERROR(SUM($P$45:$P77)*'[1]功能-士兵训练'!O37,0)</f>
        <v>1415000</v>
      </c>
      <c r="AG77" s="15">
        <v>72</v>
      </c>
      <c r="AH77" s="12">
        <f>求节点(O$124:O$159,T$5:T$40,$AG77)*士兵阶位属性!T76+求节点(O$124:O$159,Y$5:Y$40,$AG77)</f>
        <v>314.31484923740561</v>
      </c>
      <c r="AI77" s="12">
        <f>求节点(P$124:P$159,U$5:U$40,$AG77)*士兵阶位属性!U76+求节点(P$124:P$159,Z$5:Z$40,$AG77)</f>
        <v>321.9692840395594</v>
      </c>
      <c r="AJ77" s="12">
        <f>求节点(Q$124:Q$159,V$5:V$40,$AG77)*士兵阶位属性!V76+求节点(Q$124:Q$159,AA$5:AA$40,$AG77)</f>
        <v>330.35133563970567</v>
      </c>
      <c r="AK77" s="12">
        <f>求节点(R$124:R$159,W$5:W$40,$AG77)*士兵阶位属性!W76+求节点(R$124:R$159,AB$5:AB$40,$AG77)</f>
        <v>339.54570072926936</v>
      </c>
      <c r="AL77" s="12">
        <f>求节点(S$124:S$159,X$5:X$40,$AG77)*士兵阶位属性!X76+求节点(S$124:S$159,AC$5:AC$40,$AG77)</f>
        <v>349.90113403265264</v>
      </c>
      <c r="AM77" s="12">
        <f t="shared" si="72"/>
        <v>314.31484923740561</v>
      </c>
      <c r="AN77" s="12">
        <f t="shared" si="73"/>
        <v>321.9692840395594</v>
      </c>
      <c r="AO77" s="12">
        <f t="shared" si="74"/>
        <v>330.35133563970567</v>
      </c>
      <c r="AP77" s="12">
        <f t="shared" si="75"/>
        <v>339.54570072926936</v>
      </c>
      <c r="AQ77" s="12">
        <f t="shared" si="76"/>
        <v>349.90113403265264</v>
      </c>
      <c r="AS77" s="12">
        <v>72</v>
      </c>
      <c r="AT77" s="12">
        <f t="shared" si="57"/>
        <v>1927519.0436398732</v>
      </c>
      <c r="AU77" s="12">
        <f t="shared" si="58"/>
        <v>1986337.9182315816</v>
      </c>
      <c r="AV77" s="12">
        <f t="shared" si="59"/>
        <v>2049928.9371465733</v>
      </c>
      <c r="AW77" s="12">
        <f t="shared" si="60"/>
        <v>2118645.2475898154</v>
      </c>
      <c r="AX77" s="12">
        <f t="shared" si="61"/>
        <v>2196148.7210836275</v>
      </c>
      <c r="AZ77" s="12">
        <v>72</v>
      </c>
      <c r="BA77" s="12">
        <f t="shared" si="62"/>
        <v>0</v>
      </c>
      <c r="BB77" s="12">
        <f t="shared" si="63"/>
        <v>0</v>
      </c>
      <c r="BC77" s="12">
        <f t="shared" si="64"/>
        <v>0</v>
      </c>
      <c r="BD77" s="12">
        <f t="shared" si="65"/>
        <v>0</v>
      </c>
      <c r="BE77" s="12">
        <f t="shared" si="66"/>
        <v>0</v>
      </c>
      <c r="BG77" s="12">
        <v>72</v>
      </c>
      <c r="BH77" s="12">
        <f t="shared" si="67"/>
        <v>0</v>
      </c>
      <c r="BI77" s="12">
        <f t="shared" si="68"/>
        <v>0</v>
      </c>
      <c r="BJ77" s="12">
        <f t="shared" si="69"/>
        <v>0</v>
      </c>
      <c r="BK77" s="12">
        <f t="shared" si="70"/>
        <v>0</v>
      </c>
      <c r="BL77" s="12">
        <f t="shared" si="71"/>
        <v>0</v>
      </c>
      <c r="BO77" s="9">
        <v>29</v>
      </c>
    </row>
    <row r="78" spans="1:87" x14ac:dyDescent="0.15">
      <c r="A78" s="8">
        <v>73</v>
      </c>
      <c r="B78" s="13">
        <f t="shared" si="53"/>
        <v>32</v>
      </c>
      <c r="F78" s="14"/>
      <c r="G78" s="14"/>
      <c r="H78" s="14"/>
      <c r="I78" s="14"/>
      <c r="J78" s="14"/>
      <c r="N78" s="12">
        <f t="shared" si="77"/>
        <v>34</v>
      </c>
      <c r="O78" s="12"/>
      <c r="P78" s="12">
        <f t="shared" si="46"/>
        <v>55000</v>
      </c>
      <c r="Q78" s="12"/>
      <c r="R78" s="12">
        <v>1470000</v>
      </c>
      <c r="S78" s="12"/>
      <c r="T78" s="12">
        <f>IFERROR(SUM($P$45:$P78)*'[1]功能-士兵训练'!K38,0)</f>
        <v>1470000</v>
      </c>
      <c r="U78" s="12">
        <f>IFERROR(SUM($P$45:$P78)*'[1]功能-士兵训练'!L38,0)</f>
        <v>1470000</v>
      </c>
      <c r="V78" s="12">
        <f>IFERROR(SUM($P$45:$P78)*'[1]功能-士兵训练'!M38,0)</f>
        <v>1470000</v>
      </c>
      <c r="W78" s="12">
        <f>IFERROR(SUM($P$45:$P78)*'[1]功能-士兵训练'!N38,0)</f>
        <v>1470000</v>
      </c>
      <c r="X78" s="12">
        <f>IFERROR(SUM($P$45:$P78)*'[1]功能-士兵训练'!O38,0)</f>
        <v>1470000</v>
      </c>
      <c r="AG78" s="15">
        <v>73</v>
      </c>
      <c r="AH78" s="12">
        <f>求节点(O$124:O$159,T$5:T$40,$AG78)*士兵阶位属性!T77+求节点(O$124:O$159,Y$5:Y$40,$AG78)</f>
        <v>321.00651639575165</v>
      </c>
      <c r="AI78" s="12">
        <f>求节点(P$124:P$159,U$5:U$40,$AG78)*士兵阶位属性!U77+求节点(P$124:P$159,Z$5:Z$40,$AG78)</f>
        <v>328.70447664531696</v>
      </c>
      <c r="AJ78" s="12">
        <f>求节点(Q$124:Q$159,V$5:V$40,$AG78)*士兵阶位属性!V77+求节点(Q$124:Q$159,AA$5:AA$40,$AG78)</f>
        <v>337.14591194862112</v>
      </c>
      <c r="AK78" s="12">
        <f>求节点(R$124:R$159,W$5:W$40,$AG78)*士兵阶位属性!W77+求节点(R$124:R$159,AB$5:AB$40,$AG78)</f>
        <v>346.47045226461728</v>
      </c>
      <c r="AL78" s="12">
        <f>求节点(S$124:S$159,X$5:X$40,$AG78)*士兵阶位属性!X77+求节点(S$124:S$159,AC$5:AC$40,$AG78)</f>
        <v>356.94648678751093</v>
      </c>
      <c r="AM78" s="12">
        <f t="shared" si="72"/>
        <v>321.00651639575165</v>
      </c>
      <c r="AN78" s="12">
        <f t="shared" si="73"/>
        <v>328.70447664531696</v>
      </c>
      <c r="AO78" s="12">
        <f t="shared" si="74"/>
        <v>337.14591194862112</v>
      </c>
      <c r="AP78" s="12">
        <f t="shared" si="75"/>
        <v>346.47045226461728</v>
      </c>
      <c r="AQ78" s="12">
        <f t="shared" si="76"/>
        <v>356.94648678751093</v>
      </c>
      <c r="AS78" s="12">
        <v>73</v>
      </c>
      <c r="AT78" s="12">
        <f t="shared" si="57"/>
        <v>1979176.7100560721</v>
      </c>
      <c r="AU78" s="12">
        <f t="shared" si="58"/>
        <v>2037690.7568612385</v>
      </c>
      <c r="AV78" s="12">
        <f t="shared" si="59"/>
        <v>2101108.2354718377</v>
      </c>
      <c r="AW78" s="12">
        <f t="shared" si="60"/>
        <v>2170364.2411051975</v>
      </c>
      <c r="AX78" s="12">
        <f t="shared" si="61"/>
        <v>2248163.1809157059</v>
      </c>
      <c r="AZ78" s="12">
        <v>73</v>
      </c>
      <c r="BA78" s="12">
        <f t="shared" si="62"/>
        <v>0</v>
      </c>
      <c r="BB78" s="12">
        <f t="shared" si="63"/>
        <v>0</v>
      </c>
      <c r="BC78" s="12">
        <f t="shared" si="64"/>
        <v>0</v>
      </c>
      <c r="BD78" s="12">
        <f t="shared" si="65"/>
        <v>0</v>
      </c>
      <c r="BE78" s="12">
        <f t="shared" si="66"/>
        <v>0</v>
      </c>
      <c r="BG78" s="12">
        <v>73</v>
      </c>
      <c r="BH78" s="12">
        <f t="shared" si="67"/>
        <v>0</v>
      </c>
      <c r="BI78" s="12">
        <f t="shared" si="68"/>
        <v>0</v>
      </c>
      <c r="BJ78" s="12">
        <f t="shared" si="69"/>
        <v>0</v>
      </c>
      <c r="BK78" s="12">
        <f t="shared" si="70"/>
        <v>0</v>
      </c>
      <c r="BL78" s="12">
        <f t="shared" si="71"/>
        <v>0</v>
      </c>
      <c r="BO78" s="9">
        <v>30</v>
      </c>
    </row>
    <row r="79" spans="1:87" x14ac:dyDescent="0.15">
      <c r="A79" s="8">
        <v>74</v>
      </c>
      <c r="B79" s="13">
        <f t="shared" si="53"/>
        <v>33</v>
      </c>
      <c r="G79" s="14"/>
      <c r="H79" s="14" t="s">
        <v>426</v>
      </c>
      <c r="I79" s="14"/>
      <c r="K79" s="8">
        <v>1</v>
      </c>
      <c r="N79" s="12">
        <f t="shared" si="77"/>
        <v>35</v>
      </c>
      <c r="O79" s="12"/>
      <c r="P79" s="12">
        <f t="shared" si="46"/>
        <v>55000</v>
      </c>
      <c r="Q79" s="12"/>
      <c r="R79" s="12">
        <v>1525000</v>
      </c>
      <c r="S79" s="12"/>
      <c r="T79" s="12">
        <f>IFERROR(SUM($P$45:$P79)*'[1]功能-士兵训练'!K39,0)</f>
        <v>1525000</v>
      </c>
      <c r="U79" s="12">
        <f>IFERROR(SUM($P$45:$P79)*'[1]功能-士兵训练'!L39,0)</f>
        <v>1525000</v>
      </c>
      <c r="V79" s="12">
        <f>IFERROR(SUM($P$45:$P79)*'[1]功能-士兵训练'!M39,0)</f>
        <v>1525000</v>
      </c>
      <c r="W79" s="12">
        <f>IFERROR(SUM($P$45:$P79)*'[1]功能-士兵训练'!N39,0)</f>
        <v>1525000</v>
      </c>
      <c r="X79" s="12">
        <f>IFERROR(SUM($P$45:$P79)*'[1]功能-士兵训练'!O39,0)</f>
        <v>1525000</v>
      </c>
      <c r="AG79" s="15">
        <v>74</v>
      </c>
      <c r="AH79" s="12">
        <f>求节点(O$124:O$159,T$5:T$40,$AG79)*士兵阶位属性!T78+求节点(O$124:O$159,Y$5:Y$40,$AG79)</f>
        <v>327.76501896501003</v>
      </c>
      <c r="AI79" s="12">
        <f>求节点(P$124:P$159,U$5:U$40,$AG79)*士兵阶位属性!U78+求节点(P$124:P$159,Z$5:Z$40,$AG79)</f>
        <v>335.50593162188807</v>
      </c>
      <c r="AJ79" s="12">
        <f>求节点(Q$124:Q$159,V$5:V$40,$AG79)*士兵阶位属性!V78+求节点(Q$124:Q$159,AA$5:AA$40,$AG79)</f>
        <v>344.02674723753603</v>
      </c>
      <c r="AK79" s="12">
        <f>求节点(R$124:R$159,W$5:W$40,$AG79)*士兵阶位属性!W78+求节点(R$124:R$159,AB$5:AB$40,$AG79)</f>
        <v>353.50990075364405</v>
      </c>
      <c r="AL79" s="12">
        <f>求节点(S$124:S$159,X$5:X$40,$AG79)*士兵阶位属性!X78+求节点(S$124:S$159,AC$5:AC$40,$AG79)</f>
        <v>364.05835204528637</v>
      </c>
      <c r="AM79" s="12">
        <f t="shared" si="72"/>
        <v>327.76501896501003</v>
      </c>
      <c r="AN79" s="12">
        <f t="shared" si="73"/>
        <v>335.50593162188807</v>
      </c>
      <c r="AO79" s="12">
        <f t="shared" si="74"/>
        <v>344.02674723753603</v>
      </c>
      <c r="AP79" s="12">
        <f t="shared" si="75"/>
        <v>353.50990075364405</v>
      </c>
      <c r="AQ79" s="12">
        <f t="shared" si="76"/>
        <v>364.05835204528637</v>
      </c>
      <c r="AS79" s="12">
        <v>74</v>
      </c>
      <c r="AT79" s="12">
        <f t="shared" si="57"/>
        <v>2030834.3764722713</v>
      </c>
      <c r="AU79" s="12">
        <f t="shared" si="58"/>
        <v>2089043.5954908952</v>
      </c>
      <c r="AV79" s="12">
        <f t="shared" si="59"/>
        <v>2152513.9017053121</v>
      </c>
      <c r="AW79" s="12">
        <f t="shared" si="60"/>
        <v>2222614.204786812</v>
      </c>
      <c r="AX79" s="12">
        <f t="shared" si="61"/>
        <v>2300177.6407477846</v>
      </c>
      <c r="AZ79" s="12">
        <v>74</v>
      </c>
      <c r="BA79" s="12">
        <f t="shared" si="62"/>
        <v>0</v>
      </c>
      <c r="BB79" s="12">
        <f t="shared" si="63"/>
        <v>0</v>
      </c>
      <c r="BC79" s="12">
        <f t="shared" si="64"/>
        <v>0</v>
      </c>
      <c r="BD79" s="12">
        <f t="shared" si="65"/>
        <v>0</v>
      </c>
      <c r="BE79" s="12">
        <f t="shared" si="66"/>
        <v>0</v>
      </c>
      <c r="BG79" s="12">
        <v>74</v>
      </c>
      <c r="BH79" s="12">
        <f t="shared" si="67"/>
        <v>0</v>
      </c>
      <c r="BI79" s="12">
        <f t="shared" si="68"/>
        <v>0</v>
      </c>
      <c r="BJ79" s="12">
        <f t="shared" si="69"/>
        <v>0</v>
      </c>
      <c r="BK79" s="12">
        <f t="shared" si="70"/>
        <v>0</v>
      </c>
      <c r="BL79" s="12">
        <f t="shared" si="71"/>
        <v>0</v>
      </c>
      <c r="BO79" s="9">
        <v>31</v>
      </c>
    </row>
    <row r="80" spans="1:87" x14ac:dyDescent="0.15">
      <c r="A80" s="8">
        <v>75</v>
      </c>
      <c r="B80" s="13">
        <f t="shared" si="53"/>
        <v>33</v>
      </c>
      <c r="G80" s="14"/>
      <c r="H80" s="14"/>
      <c r="I80" s="14"/>
      <c r="N80" s="12">
        <f t="shared" si="77"/>
        <v>36</v>
      </c>
      <c r="O80" s="12" t="str">
        <f>IF(O40="","",O40)</f>
        <v/>
      </c>
      <c r="P80" s="12">
        <f t="shared" si="46"/>
        <v>55000</v>
      </c>
      <c r="Q80" s="12"/>
      <c r="R80" s="12">
        <v>1580000</v>
      </c>
      <c r="S80" s="12"/>
      <c r="T80" s="12">
        <f>IFERROR(SUM($P$45:$P80)*'[1]功能-士兵训练'!K40,0)</f>
        <v>1580000</v>
      </c>
      <c r="U80" s="12">
        <f>IFERROR(SUM($P$45:$P80)*'[1]功能-士兵训练'!L40,0)</f>
        <v>1580000</v>
      </c>
      <c r="V80" s="12">
        <f>IFERROR(SUM($P$45:$P80)*'[1]功能-士兵训练'!M40,0)</f>
        <v>1580000</v>
      </c>
      <c r="W80" s="12">
        <f>IFERROR(SUM($P$45:$P80)*'[1]功能-士兵训练'!N40,0)</f>
        <v>1580000</v>
      </c>
      <c r="X80" s="12">
        <f>IFERROR(SUM($P$45:$P80)*'[1]功能-士兵训练'!O40,0)</f>
        <v>1580000</v>
      </c>
      <c r="AG80" s="15">
        <v>75</v>
      </c>
      <c r="AH80" s="12">
        <f>求节点(O$124:O$159,T$5:T$40,$AG80)*士兵阶位属性!T79+求节点(O$124:O$159,Y$5:Y$40,$AG80)</f>
        <v>334.59035694518076</v>
      </c>
      <c r="AI80" s="12">
        <f>求节点(P$124:P$159,U$5:U$40,$AG80)*士兵阶位属性!U79+求节点(P$124:P$159,Z$5:Z$40,$AG80)</f>
        <v>342.3741316458424</v>
      </c>
      <c r="AJ80" s="12">
        <f>求节点(Q$124:Q$159,V$5:V$40,$AG80)*士兵阶位属性!V79+求节点(Q$124:Q$159,AA$5:AA$40,$AG80)</f>
        <v>351.03885662912</v>
      </c>
      <c r="AK80" s="12">
        <f>求节点(R$124:R$159,W$5:W$40,$AG80)*士兵阶位属性!W79+求节点(R$124:R$159,AB$5:AB$40,$AG80)</f>
        <v>360.61630932359327</v>
      </c>
      <c r="AL80" s="12">
        <f>求节点(S$124:S$159,X$5:X$40,$AG80)*士兵阶位属性!X79+求节点(S$124:S$159,AC$5:AC$40,$AG80)</f>
        <v>371.23672980597883</v>
      </c>
      <c r="AM80" s="12">
        <f t="shared" si="72"/>
        <v>334.59035694518076</v>
      </c>
      <c r="AN80" s="12">
        <f t="shared" si="73"/>
        <v>342.3741316458424</v>
      </c>
      <c r="AO80" s="12">
        <f t="shared" si="74"/>
        <v>351.03885662912</v>
      </c>
      <c r="AP80" s="12">
        <f t="shared" si="75"/>
        <v>360.61630932359327</v>
      </c>
      <c r="AQ80" s="12">
        <f t="shared" si="76"/>
        <v>371.23672980597883</v>
      </c>
      <c r="AS80" s="12">
        <v>75</v>
      </c>
      <c r="AT80" s="12">
        <f t="shared" si="57"/>
        <v>2082492.0428884705</v>
      </c>
      <c r="AU80" s="12">
        <f t="shared" si="58"/>
        <v>2140401.7881027763</v>
      </c>
      <c r="AV80" s="12">
        <f t="shared" si="59"/>
        <v>2204636.054056196</v>
      </c>
      <c r="AW80" s="12">
        <f t="shared" si="60"/>
        <v>2274864.168468426</v>
      </c>
      <c r="AX80" s="12">
        <f t="shared" si="61"/>
        <v>2352192.1005798634</v>
      </c>
      <c r="AZ80" s="12">
        <v>75</v>
      </c>
      <c r="BA80" s="12">
        <f t="shared" si="62"/>
        <v>0</v>
      </c>
      <c r="BB80" s="12">
        <f t="shared" si="63"/>
        <v>0</v>
      </c>
      <c r="BC80" s="12">
        <f t="shared" si="64"/>
        <v>0</v>
      </c>
      <c r="BD80" s="12">
        <f t="shared" si="65"/>
        <v>0</v>
      </c>
      <c r="BE80" s="12">
        <f t="shared" si="66"/>
        <v>0</v>
      </c>
      <c r="BG80" s="12">
        <v>75</v>
      </c>
      <c r="BH80" s="12">
        <f t="shared" si="67"/>
        <v>0</v>
      </c>
      <c r="BI80" s="12">
        <f t="shared" si="68"/>
        <v>0</v>
      </c>
      <c r="BJ80" s="12">
        <f t="shared" si="69"/>
        <v>0</v>
      </c>
      <c r="BK80" s="12">
        <f t="shared" si="70"/>
        <v>0</v>
      </c>
      <c r="BL80" s="12">
        <f t="shared" si="71"/>
        <v>0</v>
      </c>
      <c r="BO80" s="9">
        <v>32</v>
      </c>
    </row>
    <row r="81" spans="1:87" x14ac:dyDescent="0.15">
      <c r="A81" s="8">
        <v>76</v>
      </c>
      <c r="B81" s="13">
        <f t="shared" si="53"/>
        <v>34</v>
      </c>
      <c r="F81" s="14" t="s">
        <v>406</v>
      </c>
      <c r="G81" s="14" t="s">
        <v>407</v>
      </c>
      <c r="H81" s="14"/>
      <c r="I81" s="14" t="s">
        <v>408</v>
      </c>
      <c r="J81" s="14" t="s">
        <v>409</v>
      </c>
      <c r="K81" s="8">
        <v>2</v>
      </c>
      <c r="AG81" s="15">
        <v>76</v>
      </c>
      <c r="AH81" s="12">
        <f>求节点(O$124:O$159,T$5:T$40,$AG81)*士兵阶位属性!T80+求节点(O$124:O$159,Y$5:Y$40,$AG81)</f>
        <v>341.48253033626384</v>
      </c>
      <c r="AI81" s="12">
        <f>求节点(P$124:P$159,U$5:U$40,$AG81)*士兵阶位属性!U80+求节点(P$124:P$159,Z$5:Z$40,$AG81)</f>
        <v>349.37108668288596</v>
      </c>
      <c r="AJ81" s="12">
        <f>求节点(Q$124:Q$159,V$5:V$40,$AG81)*士兵阶位属性!V80+求节点(Q$124:Q$159,AA$5:AA$40,$AG81)</f>
        <v>358.11799385540633</v>
      </c>
      <c r="AK81" s="12">
        <f>求节点(R$124:R$159,W$5:W$40,$AG81)*士兵阶位属性!W80+求节点(R$124:R$159,AB$5:AB$40,$AG81)</f>
        <v>367.78967797446501</v>
      </c>
      <c r="AL81" s="12">
        <f>求节点(S$124:S$159,X$5:X$40,$AG81)*士兵阶位属性!X80+求节点(S$124:S$159,AC$5:AC$40,$AG81)</f>
        <v>378.38468912533153</v>
      </c>
      <c r="AM81" s="12">
        <f t="shared" si="72"/>
        <v>341.48253033626384</v>
      </c>
      <c r="AN81" s="12">
        <f t="shared" si="73"/>
        <v>349.37108668288596</v>
      </c>
      <c r="AO81" s="12">
        <f t="shared" si="74"/>
        <v>358.11799385540633</v>
      </c>
      <c r="AP81" s="12">
        <f t="shared" si="75"/>
        <v>367.78967797446501</v>
      </c>
      <c r="AQ81" s="12">
        <f t="shared" si="76"/>
        <v>378.38468912533153</v>
      </c>
      <c r="AS81" s="12">
        <v>76</v>
      </c>
      <c r="AT81" s="12">
        <f t="shared" si="57"/>
        <v>2134149.7093046694</v>
      </c>
      <c r="AU81" s="12">
        <f t="shared" si="58"/>
        <v>2192448.1648789309</v>
      </c>
      <c r="AV81" s="12">
        <f t="shared" si="59"/>
        <v>2256758.2064070804</v>
      </c>
      <c r="AW81" s="12">
        <f t="shared" si="60"/>
        <v>2327114.13215004</v>
      </c>
      <c r="AX81" s="12">
        <f t="shared" si="61"/>
        <v>2403168.8636991912</v>
      </c>
      <c r="AZ81" s="12">
        <v>76</v>
      </c>
      <c r="BA81" s="12">
        <f t="shared" si="62"/>
        <v>0</v>
      </c>
      <c r="BB81" s="12">
        <f t="shared" si="63"/>
        <v>0</v>
      </c>
      <c r="BC81" s="12">
        <f t="shared" si="64"/>
        <v>0</v>
      </c>
      <c r="BD81" s="12">
        <f t="shared" si="65"/>
        <v>0</v>
      </c>
      <c r="BE81" s="12">
        <f t="shared" si="66"/>
        <v>0</v>
      </c>
      <c r="BG81" s="12">
        <v>76</v>
      </c>
      <c r="BH81" s="12">
        <f t="shared" si="67"/>
        <v>0</v>
      </c>
      <c r="BI81" s="12">
        <f t="shared" si="68"/>
        <v>0</v>
      </c>
      <c r="BJ81" s="12">
        <f t="shared" si="69"/>
        <v>0</v>
      </c>
      <c r="BK81" s="12">
        <f t="shared" si="70"/>
        <v>0</v>
      </c>
      <c r="BL81" s="12">
        <f t="shared" si="71"/>
        <v>0</v>
      </c>
      <c r="BO81" s="9">
        <v>33</v>
      </c>
    </row>
    <row r="82" spans="1:87" x14ac:dyDescent="0.15">
      <c r="A82" s="8">
        <v>77</v>
      </c>
      <c r="B82" s="13">
        <f t="shared" si="53"/>
        <v>34</v>
      </c>
      <c r="F82" s="14"/>
      <c r="G82" s="14"/>
      <c r="H82" s="14"/>
      <c r="I82" s="14"/>
      <c r="J82" s="14"/>
      <c r="AG82" s="15">
        <v>77</v>
      </c>
      <c r="AH82" s="12">
        <f>求节点(O$124:O$159,T$5:T$40,$AG82)*士兵阶位属性!T81+求节点(O$124:O$159,Y$5:Y$40,$AG82)</f>
        <v>348.44815900332736</v>
      </c>
      <c r="AI82" s="12">
        <f>求节点(P$124:P$159,U$5:U$40,$AG82)*士兵阶位属性!U81+求节点(P$124:P$159,Z$5:Z$40,$AG82)</f>
        <v>356.43519898736537</v>
      </c>
      <c r="AJ82" s="12">
        <f>求节点(Q$124:Q$159,V$5:V$40,$AG82)*士兵阶位属性!V81+求节点(Q$124:Q$159,AA$5:AA$40,$AG82)</f>
        <v>365.26415891639505</v>
      </c>
      <c r="AK82" s="12">
        <f>求节点(R$124:R$159,W$5:W$40,$AG82)*士兵阶位属性!W81+求节点(R$124:R$159,AB$5:AB$40,$AG82)</f>
        <v>374.96547069451543</v>
      </c>
      <c r="AL82" s="12">
        <f>求节点(S$124:S$159,X$5:X$40,$AG82)*士兵阶位属性!X81+求节点(S$124:S$159,AC$5:AC$40,$AG82)</f>
        <v>385.58059658579486</v>
      </c>
      <c r="AM82" s="12">
        <f t="shared" si="72"/>
        <v>348.44815900332736</v>
      </c>
      <c r="AN82" s="12">
        <f t="shared" si="73"/>
        <v>356.43519898736537</v>
      </c>
      <c r="AO82" s="12">
        <f t="shared" si="74"/>
        <v>365.26415891639505</v>
      </c>
      <c r="AP82" s="12">
        <f t="shared" si="75"/>
        <v>374.96547069451543</v>
      </c>
      <c r="AQ82" s="12">
        <f t="shared" si="76"/>
        <v>385.58059658579486</v>
      </c>
      <c r="AS82" s="12">
        <v>77</v>
      </c>
      <c r="AT82" s="12">
        <f t="shared" si="57"/>
        <v>2185880.3569580629</v>
      </c>
      <c r="AU82" s="12">
        <f t="shared" si="58"/>
        <v>2244494.5416550855</v>
      </c>
      <c r="AV82" s="12">
        <f t="shared" si="59"/>
        <v>2308880.3587579643</v>
      </c>
      <c r="AW82" s="12">
        <f t="shared" si="60"/>
        <v>2378670.9713543537</v>
      </c>
      <c r="AX82" s="12">
        <f t="shared" si="61"/>
        <v>2453962.3456157683</v>
      </c>
      <c r="AZ82" s="12">
        <v>77</v>
      </c>
      <c r="BA82" s="12">
        <f t="shared" si="62"/>
        <v>0</v>
      </c>
      <c r="BB82" s="12">
        <f t="shared" si="63"/>
        <v>0</v>
      </c>
      <c r="BC82" s="12">
        <f t="shared" si="64"/>
        <v>0</v>
      </c>
      <c r="BD82" s="12">
        <f t="shared" si="65"/>
        <v>0</v>
      </c>
      <c r="BE82" s="12">
        <f t="shared" si="66"/>
        <v>0</v>
      </c>
      <c r="BG82" s="12">
        <v>77</v>
      </c>
      <c r="BH82" s="12">
        <f t="shared" si="67"/>
        <v>0</v>
      </c>
      <c r="BI82" s="12">
        <f t="shared" si="68"/>
        <v>0</v>
      </c>
      <c r="BJ82" s="12">
        <f t="shared" si="69"/>
        <v>0</v>
      </c>
      <c r="BK82" s="12">
        <f t="shared" si="70"/>
        <v>0</v>
      </c>
      <c r="BL82" s="12">
        <f t="shared" si="71"/>
        <v>0</v>
      </c>
      <c r="BO82" s="9">
        <v>34</v>
      </c>
    </row>
    <row r="83" spans="1:87" x14ac:dyDescent="0.15">
      <c r="A83" s="8">
        <v>78</v>
      </c>
      <c r="B83" s="13">
        <f t="shared" si="53"/>
        <v>35</v>
      </c>
      <c r="G83" s="14" t="s">
        <v>404</v>
      </c>
      <c r="H83" s="14"/>
      <c r="I83" s="14" t="s">
        <v>405</v>
      </c>
      <c r="K83" s="8">
        <v>1.5</v>
      </c>
      <c r="P83" s="110" t="s">
        <v>349</v>
      </c>
      <c r="Q83" s="110"/>
      <c r="R83" s="110" t="s">
        <v>350</v>
      </c>
      <c r="S83" s="110"/>
      <c r="T83" s="110" t="s">
        <v>135</v>
      </c>
      <c r="U83" s="110"/>
      <c r="V83" s="110"/>
      <c r="W83" s="110"/>
      <c r="X83" s="110"/>
      <c r="AG83" s="15">
        <v>78</v>
      </c>
      <c r="AH83" s="12">
        <f>求节点(O$124:O$159,T$5:T$40,$AG83)*士兵阶位属性!T82+求节点(O$124:O$159,Y$5:Y$40,$AG83)</f>
        <v>355.48156899145323</v>
      </c>
      <c r="AI83" s="12">
        <f>求节点(P$124:P$159,U$5:U$40,$AG83)*士兵阶位属性!U82+求节点(P$124:P$159,Z$5:Z$40,$AG83)</f>
        <v>363.56646855928062</v>
      </c>
      <c r="AJ83" s="12">
        <f>求节点(Q$124:Q$159,V$5:V$40,$AG83)*士兵阶位属性!V82+求节点(Q$124:Q$159,AA$5:AA$40,$AG83)</f>
        <v>372.47501241915683</v>
      </c>
      <c r="AK83" s="12">
        <f>求节点(R$124:R$159,W$5:W$40,$AG83)*士兵阶位属性!W82+求节点(R$124:R$159,AB$5:AB$40,$AG83)</f>
        <v>382.09698004751874</v>
      </c>
      <c r="AL83" s="12">
        <f>求节点(S$124:S$159,X$5:X$40,$AG83)*士兵阶位属性!X82+求节点(S$124:S$159,AC$5:AC$40,$AG83)</f>
        <v>392.84145524684834</v>
      </c>
      <c r="AM83" s="12">
        <f t="shared" si="72"/>
        <v>355.48156899145323</v>
      </c>
      <c r="AN83" s="12">
        <f t="shared" si="73"/>
        <v>363.56646855928062</v>
      </c>
      <c r="AO83" s="12">
        <f t="shared" si="74"/>
        <v>372.47501241915683</v>
      </c>
      <c r="AP83" s="12">
        <f t="shared" si="75"/>
        <v>382.09698004751874</v>
      </c>
      <c r="AQ83" s="12">
        <f t="shared" si="76"/>
        <v>392.84145524684834</v>
      </c>
      <c r="AS83" s="12">
        <v>78</v>
      </c>
      <c r="AT83" s="12">
        <f t="shared" si="57"/>
        <v>2237620.3254128811</v>
      </c>
      <c r="AU83" s="12">
        <f t="shared" si="58"/>
        <v>2296540.9184312401</v>
      </c>
      <c r="AV83" s="12">
        <f t="shared" si="59"/>
        <v>2360977.3247915902</v>
      </c>
      <c r="AW83" s="12">
        <f t="shared" si="60"/>
        <v>2429050.6835622787</v>
      </c>
      <c r="AX83" s="12">
        <f t="shared" si="61"/>
        <v>2504755.8275323454</v>
      </c>
      <c r="AZ83" s="12">
        <v>78</v>
      </c>
      <c r="BA83" s="12">
        <f t="shared" si="62"/>
        <v>0</v>
      </c>
      <c r="BB83" s="12">
        <f t="shared" si="63"/>
        <v>0</v>
      </c>
      <c r="BC83" s="12">
        <f t="shared" si="64"/>
        <v>0</v>
      </c>
      <c r="BD83" s="12">
        <f t="shared" si="65"/>
        <v>0</v>
      </c>
      <c r="BE83" s="12">
        <f t="shared" si="66"/>
        <v>0</v>
      </c>
      <c r="BG83" s="12">
        <v>78</v>
      </c>
      <c r="BH83" s="12">
        <f t="shared" si="67"/>
        <v>0</v>
      </c>
      <c r="BI83" s="12">
        <f t="shared" si="68"/>
        <v>0</v>
      </c>
      <c r="BJ83" s="12">
        <f t="shared" si="69"/>
        <v>0</v>
      </c>
      <c r="BK83" s="12">
        <f t="shared" si="70"/>
        <v>0</v>
      </c>
      <c r="BL83" s="12">
        <f t="shared" si="71"/>
        <v>0</v>
      </c>
      <c r="BO83" s="9">
        <v>35</v>
      </c>
    </row>
    <row r="84" spans="1:87" x14ac:dyDescent="0.15">
      <c r="A84" s="8">
        <v>79</v>
      </c>
      <c r="B84" s="13">
        <f t="shared" si="53"/>
        <v>35</v>
      </c>
      <c r="F84" s="14"/>
      <c r="G84" s="14"/>
      <c r="H84" s="14"/>
      <c r="I84" s="14"/>
      <c r="J84" s="14"/>
      <c r="N84" s="12" t="s">
        <v>415</v>
      </c>
      <c r="O84" s="12"/>
      <c r="P84" s="12" t="s">
        <v>133</v>
      </c>
      <c r="Q84" s="12"/>
      <c r="R84" s="12" t="s">
        <v>133</v>
      </c>
      <c r="S84" s="12"/>
      <c r="T84" s="12" t="s">
        <v>0</v>
      </c>
      <c r="U84" s="12" t="s">
        <v>3</v>
      </c>
      <c r="V84" s="12" t="s">
        <v>1</v>
      </c>
      <c r="W84" s="12" t="s">
        <v>4</v>
      </c>
      <c r="X84" s="12" t="s">
        <v>2</v>
      </c>
      <c r="AG84" s="15">
        <v>79</v>
      </c>
      <c r="AH84" s="12">
        <f>求节点(O$124:O$159,T$5:T$40,$AG84)*士兵阶位属性!T83+求节点(O$124:O$159,Y$5:Y$40,$AG84)</f>
        <v>362.58192087401949</v>
      </c>
      <c r="AI84" s="12">
        <f>求节点(P$124:P$159,U$5:U$40,$AG84)*士兵阶位属性!U83+求节点(P$124:P$159,Z$5:Z$40,$AG84)</f>
        <v>370.76489539863172</v>
      </c>
      <c r="AJ84" s="12">
        <f>求节点(Q$124:Q$159,V$5:V$40,$AG84)*士兵阶位属性!V83+求节点(Q$124:Q$159,AA$5:AA$40,$AG84)</f>
        <v>379.63274620561174</v>
      </c>
      <c r="AK84" s="12">
        <f>求节点(R$124:R$159,W$5:W$40,$AG84)*士兵阶位属性!W83+求节点(R$124:R$159,AB$5:AB$40,$AG84)</f>
        <v>389.29305269145283</v>
      </c>
      <c r="AL84" s="12">
        <f>求节点(S$124:S$159,X$5:X$40,$AG84)*士兵阶位属性!X83+求节点(S$124:S$159,AC$5:AC$40,$AG84)</f>
        <v>400.16726510849213</v>
      </c>
      <c r="AM84" s="12">
        <f t="shared" si="72"/>
        <v>362.58192087401949</v>
      </c>
      <c r="AN84" s="12">
        <f t="shared" si="73"/>
        <v>370.76489539863172</v>
      </c>
      <c r="AO84" s="12">
        <f t="shared" si="74"/>
        <v>379.63274620561174</v>
      </c>
      <c r="AP84" s="12">
        <f t="shared" si="75"/>
        <v>389.29305269145283</v>
      </c>
      <c r="AQ84" s="12">
        <f t="shared" si="76"/>
        <v>400.16726510849213</v>
      </c>
      <c r="AS84" s="12">
        <v>79</v>
      </c>
      <c r="AT84" s="12">
        <f t="shared" si="57"/>
        <v>2289360.2938676993</v>
      </c>
      <c r="AU84" s="12">
        <f t="shared" si="58"/>
        <v>2348587.2952073948</v>
      </c>
      <c r="AV84" s="12">
        <f t="shared" si="59"/>
        <v>2411790.0003160289</v>
      </c>
      <c r="AW84" s="12">
        <f t="shared" si="60"/>
        <v>2479430.3957702043</v>
      </c>
      <c r="AX84" s="12">
        <f t="shared" si="61"/>
        <v>2555549.309448923</v>
      </c>
      <c r="AZ84" s="12">
        <v>79</v>
      </c>
      <c r="BA84" s="12">
        <f t="shared" si="62"/>
        <v>0</v>
      </c>
      <c r="BB84" s="12">
        <f t="shared" si="63"/>
        <v>0</v>
      </c>
      <c r="BC84" s="12">
        <f t="shared" si="64"/>
        <v>0</v>
      </c>
      <c r="BD84" s="12">
        <f t="shared" si="65"/>
        <v>0</v>
      </c>
      <c r="BE84" s="12">
        <f t="shared" si="66"/>
        <v>0</v>
      </c>
      <c r="BG84" s="12">
        <v>79</v>
      </c>
      <c r="BH84" s="12">
        <f t="shared" si="67"/>
        <v>0</v>
      </c>
      <c r="BI84" s="12">
        <f t="shared" si="68"/>
        <v>0</v>
      </c>
      <c r="BJ84" s="12">
        <f t="shared" si="69"/>
        <v>0</v>
      </c>
      <c r="BK84" s="12">
        <f t="shared" si="70"/>
        <v>0</v>
      </c>
      <c r="BL84" s="12">
        <f t="shared" si="71"/>
        <v>0</v>
      </c>
      <c r="BO84" s="9">
        <v>36</v>
      </c>
    </row>
    <row r="85" spans="1:87" x14ac:dyDescent="0.15">
      <c r="A85" s="8">
        <v>80</v>
      </c>
      <c r="B85" s="13">
        <f t="shared" si="53"/>
        <v>36</v>
      </c>
      <c r="F85" s="14"/>
      <c r="G85" s="70" t="s">
        <v>846</v>
      </c>
      <c r="H85" s="14"/>
      <c r="I85" s="70" t="s">
        <v>847</v>
      </c>
      <c r="J85" s="14"/>
      <c r="N85" s="12">
        <f t="shared" ref="N85:N113" si="78">IF(N5="","",N5)</f>
        <v>1</v>
      </c>
      <c r="O85" s="12"/>
      <c r="P85" s="31"/>
      <c r="Q85" s="12"/>
      <c r="R85" s="30">
        <f>SUM(P$85:P85)</f>
        <v>0</v>
      </c>
      <c r="S85" s="12"/>
      <c r="T85" s="12">
        <f>IFERROR($R85*'[1]功能-士兵训练'!K5,0)</f>
        <v>0</v>
      </c>
      <c r="U85" s="12">
        <f>IFERROR($R85*'[1]功能-士兵训练'!L5,0)</f>
        <v>0</v>
      </c>
      <c r="V85" s="12">
        <f>IFERROR($R85*'[1]功能-士兵训练'!M5,0)</f>
        <v>0</v>
      </c>
      <c r="W85" s="12">
        <f>IFERROR($R85*'[1]功能-士兵训练'!N5,0)</f>
        <v>0</v>
      </c>
      <c r="X85" s="12">
        <f>IFERROR($R85*'[1]功能-士兵训练'!O5,0)</f>
        <v>0</v>
      </c>
      <c r="AG85" s="15">
        <v>80</v>
      </c>
      <c r="AH85" s="12">
        <f>求节点(O$124:O$159,T$5:T$40,$AG85)*士兵阶位属性!T84+求节点(O$124:O$159,Y$5:Y$40,$AG85)</f>
        <v>369.74921465102608</v>
      </c>
      <c r="AI85" s="12">
        <f>求节点(P$124:P$159,U$5:U$40,$AG85)*士兵阶位属性!U84+求节点(P$124:P$159,Z$5:Z$40,$AG85)</f>
        <v>377.98056534980151</v>
      </c>
      <c r="AJ85" s="12">
        <f>求节点(Q$124:Q$159,V$5:V$40,$AG85)*士兵阶位属性!V84+求节点(Q$124:Q$159,AA$5:AA$40,$AG85)</f>
        <v>386.85582387105512</v>
      </c>
      <c r="AK85" s="12">
        <f>求节点(R$124:R$159,W$5:W$40,$AG85)*士兵阶位属性!W84+求节点(R$124:R$159,AB$5:AB$40,$AG85)</f>
        <v>396.55368862631758</v>
      </c>
      <c r="AL85" s="12">
        <f>求节点(S$124:S$159,X$5:X$40,$AG85)*士兵阶位属性!X84+求节点(S$124:S$159,AC$5:AC$40,$AG85)</f>
        <v>407.0690761050144</v>
      </c>
      <c r="AM85" s="12">
        <f t="shared" si="72"/>
        <v>369.74921465102608</v>
      </c>
      <c r="AN85" s="12">
        <f t="shared" si="73"/>
        <v>377.98056534980151</v>
      </c>
      <c r="AO85" s="12">
        <f t="shared" si="74"/>
        <v>386.85582387105512</v>
      </c>
      <c r="AP85" s="12">
        <f t="shared" si="75"/>
        <v>396.55368862631758</v>
      </c>
      <c r="AQ85" s="12">
        <f t="shared" si="76"/>
        <v>407.0690761050144</v>
      </c>
      <c r="AS85" s="12">
        <v>80</v>
      </c>
      <c r="AT85" s="12">
        <f t="shared" si="57"/>
        <v>2341100.2623225176</v>
      </c>
      <c r="AU85" s="12">
        <f t="shared" si="58"/>
        <v>2400099.13701167</v>
      </c>
      <c r="AV85" s="12">
        <f t="shared" si="59"/>
        <v>2462602.6758404677</v>
      </c>
      <c r="AW85" s="12">
        <f t="shared" si="60"/>
        <v>2529810.1079781298</v>
      </c>
      <c r="AX85" s="12">
        <f t="shared" si="61"/>
        <v>2601247.8190045813</v>
      </c>
      <c r="AZ85" s="12">
        <v>80</v>
      </c>
      <c r="BA85" s="12">
        <f t="shared" si="62"/>
        <v>0</v>
      </c>
      <c r="BB85" s="12">
        <f t="shared" si="63"/>
        <v>0</v>
      </c>
      <c r="BC85" s="12">
        <f t="shared" si="64"/>
        <v>0</v>
      </c>
      <c r="BD85" s="12">
        <f t="shared" si="65"/>
        <v>0</v>
      </c>
      <c r="BE85" s="12">
        <f t="shared" si="66"/>
        <v>0</v>
      </c>
      <c r="BG85" s="12">
        <v>80</v>
      </c>
      <c r="BH85" s="12">
        <f t="shared" si="67"/>
        <v>0</v>
      </c>
      <c r="BI85" s="12">
        <f t="shared" si="68"/>
        <v>0</v>
      </c>
      <c r="BJ85" s="12">
        <f t="shared" si="69"/>
        <v>0</v>
      </c>
      <c r="BK85" s="12">
        <f t="shared" si="70"/>
        <v>0</v>
      </c>
      <c r="BL85" s="12">
        <f t="shared" si="71"/>
        <v>0</v>
      </c>
      <c r="BO85" s="9">
        <v>37</v>
      </c>
    </row>
    <row r="86" spans="1:87" x14ac:dyDescent="0.15">
      <c r="F86" s="14"/>
      <c r="N86" s="12">
        <f t="shared" si="78"/>
        <v>2</v>
      </c>
      <c r="O86" s="12"/>
      <c r="P86" s="31"/>
      <c r="Q86" s="12"/>
      <c r="R86" s="30">
        <f>SUM(P$85:P86)</f>
        <v>0</v>
      </c>
      <c r="S86" s="12"/>
      <c r="T86" s="12">
        <f>IFERROR($R86*'[1]功能-士兵训练'!K6,0)</f>
        <v>0</v>
      </c>
      <c r="U86" s="12">
        <f>IFERROR($R86*'[1]功能-士兵训练'!L6,0)</f>
        <v>0</v>
      </c>
      <c r="V86" s="12">
        <f>IFERROR($R86*'[1]功能-士兵训练'!M6,0)</f>
        <v>0</v>
      </c>
      <c r="W86" s="12">
        <f>IFERROR($R86*'[1]功能-士兵训练'!N6,0)</f>
        <v>0</v>
      </c>
      <c r="X86" s="12">
        <f>IFERROR($R86*'[1]功能-士兵训练'!O6,0)</f>
        <v>0</v>
      </c>
      <c r="AG86" s="15">
        <v>81</v>
      </c>
      <c r="AH86" s="12">
        <f>求节点(O$124:O$159,T$5:T$40,$AG86)*士兵阶位属性!T85+求节点(O$124:O$159,Y$5:Y$40,$AG86)</f>
        <v>376.98185802562699</v>
      </c>
      <c r="AI86" s="12">
        <f>求节点(P$124:P$159,U$5:U$40,$AG86)*士兵阶位属性!U85+求节点(P$124:P$159,Z$5:Z$40,$AG86)</f>
        <v>385.24858668049188</v>
      </c>
      <c r="AJ86" s="12">
        <f>求节点(Q$124:Q$159,V$5:V$40,$AG86)*士兵阶位属性!V85+求节点(Q$124:Q$159,AA$5:AA$40,$AG86)</f>
        <v>394.14424541548703</v>
      </c>
      <c r="AK86" s="12">
        <f>求节点(R$124:R$159,W$5:W$40,$AG86)*士兵阶位属性!W85+求节点(R$124:R$159,AB$5:AB$40,$AG86)</f>
        <v>403.8757504660889</v>
      </c>
      <c r="AL86" s="12">
        <f>求节点(S$124:S$159,X$5:X$40,$AG86)*士兵阶位属性!X85+求节点(S$124:S$159,AC$5:AC$40,$AG86)</f>
        <v>413.57246895689474</v>
      </c>
      <c r="AM86" s="12">
        <f t="shared" si="72"/>
        <v>376.98185802562699</v>
      </c>
      <c r="AN86" s="12">
        <f t="shared" si="73"/>
        <v>385.24858668049188</v>
      </c>
      <c r="AO86" s="12">
        <f t="shared" si="74"/>
        <v>394.14424541548703</v>
      </c>
      <c r="AP86" s="12">
        <f t="shared" si="75"/>
        <v>403.8757504660889</v>
      </c>
      <c r="AQ86" s="12">
        <f t="shared" si="76"/>
        <v>413.57246895689474</v>
      </c>
      <c r="AS86" s="12">
        <v>81</v>
      </c>
      <c r="AT86" s="12">
        <f t="shared" si="57"/>
        <v>2392823.163265795</v>
      </c>
      <c r="AU86" s="12">
        <f t="shared" si="58"/>
        <v>2451460.8449605098</v>
      </c>
      <c r="AV86" s="12">
        <f t="shared" si="59"/>
        <v>2513415.3513649059</v>
      </c>
      <c r="AW86" s="12">
        <f t="shared" si="60"/>
        <v>2580157.0270043998</v>
      </c>
      <c r="AX86" s="12">
        <f t="shared" si="61"/>
        <v>2642217.3083575331</v>
      </c>
      <c r="AZ86" s="12">
        <v>81</v>
      </c>
      <c r="BA86" s="12">
        <f t="shared" si="62"/>
        <v>0</v>
      </c>
      <c r="BB86" s="12">
        <f t="shared" si="63"/>
        <v>0</v>
      </c>
      <c r="BC86" s="12">
        <f t="shared" si="64"/>
        <v>0</v>
      </c>
      <c r="BD86" s="12">
        <f t="shared" si="65"/>
        <v>0</v>
      </c>
      <c r="BE86" s="12">
        <f t="shared" si="66"/>
        <v>0</v>
      </c>
      <c r="BG86" s="12">
        <v>81</v>
      </c>
      <c r="BH86" s="12">
        <f t="shared" si="67"/>
        <v>0</v>
      </c>
      <c r="BI86" s="12">
        <f t="shared" si="68"/>
        <v>0</v>
      </c>
      <c r="BJ86" s="12">
        <f t="shared" si="69"/>
        <v>0</v>
      </c>
      <c r="BK86" s="12">
        <f t="shared" si="70"/>
        <v>0</v>
      </c>
      <c r="BL86" s="12">
        <f t="shared" si="71"/>
        <v>0</v>
      </c>
      <c r="BO86" s="9">
        <v>38</v>
      </c>
    </row>
    <row r="87" spans="1:87" x14ac:dyDescent="0.15">
      <c r="F87" s="14"/>
      <c r="N87" s="12">
        <f t="shared" si="78"/>
        <v>3</v>
      </c>
      <c r="O87" s="12"/>
      <c r="P87" s="31"/>
      <c r="Q87" s="12"/>
      <c r="R87" s="30">
        <f>SUM(P$85:P87)</f>
        <v>0</v>
      </c>
      <c r="S87" s="12"/>
      <c r="T87" s="12">
        <f>IFERROR($R87*'[1]功能-士兵训练'!K7,0)</f>
        <v>0</v>
      </c>
      <c r="U87" s="12">
        <f>IFERROR($R87*'[1]功能-士兵训练'!L7,0)</f>
        <v>0</v>
      </c>
      <c r="V87" s="12">
        <f>IFERROR($R87*'[1]功能-士兵训练'!M7,0)</f>
        <v>0</v>
      </c>
      <c r="W87" s="12">
        <f>IFERROR($R87*'[1]功能-士兵训练'!N7,0)</f>
        <v>0</v>
      </c>
      <c r="X87" s="12">
        <f>IFERROR($R87*'[1]功能-士兵训练'!O7,0)</f>
        <v>0</v>
      </c>
      <c r="AG87" s="15">
        <v>82</v>
      </c>
      <c r="AH87" s="12">
        <f>求节点(O$124:O$159,T$5:T$40,$AG87)*士兵阶位属性!T86+求节点(O$124:O$159,Y$5:Y$40,$AG87)</f>
        <v>384.28049848247389</v>
      </c>
      <c r="AI87" s="12">
        <f>求节点(P$124:P$159,U$5:U$40,$AG87)*士兵阶位属性!U86+求节点(P$124:P$159,Z$5:Z$40,$AG87)</f>
        <v>392.58288182638984</v>
      </c>
      <c r="AJ87" s="12">
        <f>求节点(Q$124:Q$159,V$5:V$40,$AG87)*士兵阶位属性!V86+求节点(Q$124:Q$159,AA$5:AA$40,$AG87)</f>
        <v>401.49801083890742</v>
      </c>
      <c r="AK87" s="12">
        <f>求节点(R$124:R$159,W$5:W$40,$AG87)*士兵阶位属性!W86+求节点(R$124:R$159,AB$5:AB$40,$AG87)</f>
        <v>410.42722905315657</v>
      </c>
      <c r="AL87" s="12">
        <f>求节点(S$124:S$159,X$5:X$40,$AG87)*士兵阶位属性!X86+求节点(S$124:S$159,AC$5:AC$40,$AG87)</f>
        <v>420.12825076540167</v>
      </c>
      <c r="AM87" s="12">
        <f t="shared" si="72"/>
        <v>384.28049848247389</v>
      </c>
      <c r="AN87" s="12">
        <f t="shared" si="73"/>
        <v>392.58288182638984</v>
      </c>
      <c r="AO87" s="12">
        <f t="shared" si="74"/>
        <v>401.49801083890742</v>
      </c>
      <c r="AP87" s="12">
        <f t="shared" si="75"/>
        <v>410.42722905315657</v>
      </c>
      <c r="AQ87" s="12">
        <f t="shared" si="76"/>
        <v>420.12825076540167</v>
      </c>
      <c r="AS87" s="12">
        <v>82</v>
      </c>
      <c r="AT87" s="12">
        <f t="shared" si="57"/>
        <v>2444536.2417601035</v>
      </c>
      <c r="AU87" s="12">
        <f t="shared" si="58"/>
        <v>2502822.55290935</v>
      </c>
      <c r="AV87" s="12">
        <f t="shared" si="59"/>
        <v>2564228.0268893447</v>
      </c>
      <c r="AW87" s="12">
        <f t="shared" si="60"/>
        <v>2621833.1809210842</v>
      </c>
      <c r="AX87" s="12">
        <f t="shared" si="61"/>
        <v>2683186.7977104853</v>
      </c>
      <c r="AZ87" s="12">
        <v>82</v>
      </c>
      <c r="BA87" s="12">
        <f t="shared" si="62"/>
        <v>0</v>
      </c>
      <c r="BB87" s="12">
        <f t="shared" si="63"/>
        <v>0</v>
      </c>
      <c r="BC87" s="12">
        <f t="shared" si="64"/>
        <v>0</v>
      </c>
      <c r="BD87" s="12">
        <f t="shared" si="65"/>
        <v>0</v>
      </c>
      <c r="BE87" s="12">
        <f t="shared" si="66"/>
        <v>0</v>
      </c>
      <c r="BG87" s="12">
        <v>82</v>
      </c>
      <c r="BH87" s="12">
        <f t="shared" si="67"/>
        <v>0</v>
      </c>
      <c r="BI87" s="12">
        <f t="shared" si="68"/>
        <v>0</v>
      </c>
      <c r="BJ87" s="12">
        <f t="shared" si="69"/>
        <v>0</v>
      </c>
      <c r="BK87" s="12">
        <f t="shared" si="70"/>
        <v>0</v>
      </c>
      <c r="BL87" s="12">
        <f t="shared" si="71"/>
        <v>0</v>
      </c>
      <c r="BO87" s="9">
        <v>39</v>
      </c>
    </row>
    <row r="88" spans="1:87" x14ac:dyDescent="0.15">
      <c r="F88" s="14"/>
      <c r="N88" s="12">
        <f t="shared" si="78"/>
        <v>4</v>
      </c>
      <c r="O88" s="12"/>
      <c r="P88" s="31"/>
      <c r="Q88" s="12"/>
      <c r="R88" s="30">
        <f>SUM(P$85:P88)</f>
        <v>0</v>
      </c>
      <c r="S88" s="12"/>
      <c r="T88" s="12">
        <f>IFERROR($R88*'[1]功能-士兵训练'!K8,0)</f>
        <v>0</v>
      </c>
      <c r="U88" s="12">
        <f>IFERROR($R88*'[1]功能-士兵训练'!L8,0)</f>
        <v>0</v>
      </c>
      <c r="V88" s="12">
        <f>IFERROR($R88*'[1]功能-士兵训练'!M8,0)</f>
        <v>0</v>
      </c>
      <c r="W88" s="12">
        <f>IFERROR($R88*'[1]功能-士兵训练'!N8,0)</f>
        <v>0</v>
      </c>
      <c r="X88" s="12">
        <f>IFERROR($R88*'[1]功能-士兵训练'!O8,0)</f>
        <v>0</v>
      </c>
      <c r="AG88" s="15">
        <v>83</v>
      </c>
      <c r="AH88" s="12">
        <f>求节点(O$124:O$159,T$5:T$40,$AG88)*士兵阶位属性!T87+求节点(O$124:O$159,Y$5:Y$40,$AG88)</f>
        <v>391.64604604315434</v>
      </c>
      <c r="AI88" s="12">
        <f>求节点(P$124:P$159,U$5:U$40,$AG88)*士兵阶位属性!U87+求节点(P$124:P$159,Z$5:Z$40,$AG88)</f>
        <v>399.98345078749526</v>
      </c>
      <c r="AJ88" s="12">
        <f>求节点(Q$124:Q$159,V$5:V$40,$AG88)*士兵阶位属性!V87+求节点(Q$124:Q$159,AA$5:AA$40,$AG88)</f>
        <v>408.31040544054264</v>
      </c>
      <c r="AK88" s="12">
        <f>求节点(R$124:R$159,W$5:W$40,$AG88)*士兵阶位属性!W87+求节点(R$124:R$159,AB$5:AB$40,$AG88)</f>
        <v>417.03211702928729</v>
      </c>
      <c r="AL88" s="12">
        <f>求节点(S$124:S$159,X$5:X$40,$AG88)*士兵阶位属性!X87+求节点(S$124:S$159,AC$5:AC$40,$AG88)</f>
        <v>426.73642153053521</v>
      </c>
      <c r="AM88" s="12">
        <f t="shared" si="72"/>
        <v>391.64604604315434</v>
      </c>
      <c r="AN88" s="12">
        <f t="shared" si="73"/>
        <v>399.98345078749526</v>
      </c>
      <c r="AO88" s="12">
        <f t="shared" si="74"/>
        <v>408.31040544054264</v>
      </c>
      <c r="AP88" s="12">
        <f t="shared" si="75"/>
        <v>417.03211702928729</v>
      </c>
      <c r="AQ88" s="12">
        <f t="shared" si="76"/>
        <v>426.73642153053521</v>
      </c>
      <c r="AS88" s="12">
        <v>83</v>
      </c>
      <c r="AT88" s="12">
        <f t="shared" si="57"/>
        <v>2496249.320254412</v>
      </c>
      <c r="AU88" s="12">
        <f t="shared" si="58"/>
        <v>2554184.2608581898</v>
      </c>
      <c r="AV88" s="12">
        <f t="shared" si="59"/>
        <v>2608727.230580457</v>
      </c>
      <c r="AW88" s="12">
        <f t="shared" si="60"/>
        <v>2663509.3348377692</v>
      </c>
      <c r="AX88" s="12">
        <f t="shared" si="61"/>
        <v>2724156.287063437</v>
      </c>
      <c r="AZ88" s="12">
        <v>83</v>
      </c>
      <c r="BA88" s="12">
        <f t="shared" si="62"/>
        <v>0</v>
      </c>
      <c r="BB88" s="12">
        <f t="shared" si="63"/>
        <v>0</v>
      </c>
      <c r="BC88" s="12">
        <f t="shared" si="64"/>
        <v>0</v>
      </c>
      <c r="BD88" s="12">
        <f t="shared" si="65"/>
        <v>0</v>
      </c>
      <c r="BE88" s="12">
        <f t="shared" si="66"/>
        <v>0</v>
      </c>
      <c r="BG88" s="12">
        <v>83</v>
      </c>
      <c r="BH88" s="12">
        <f t="shared" si="67"/>
        <v>0</v>
      </c>
      <c r="BI88" s="12">
        <f t="shared" si="68"/>
        <v>0</v>
      </c>
      <c r="BJ88" s="12">
        <f t="shared" si="69"/>
        <v>0</v>
      </c>
      <c r="BK88" s="12">
        <f t="shared" si="70"/>
        <v>0</v>
      </c>
      <c r="BL88" s="12">
        <f t="shared" si="71"/>
        <v>0</v>
      </c>
      <c r="BO88" s="9">
        <v>40</v>
      </c>
    </row>
    <row r="89" spans="1:87" x14ac:dyDescent="0.15">
      <c r="F89" s="14"/>
      <c r="N89" s="12">
        <f t="shared" si="78"/>
        <v>5</v>
      </c>
      <c r="O89" s="12"/>
      <c r="P89" s="31"/>
      <c r="Q89" s="12"/>
      <c r="R89" s="30">
        <f>SUM(P$85:P89)</f>
        <v>0</v>
      </c>
      <c r="S89" s="12"/>
      <c r="T89" s="12">
        <f>IFERROR($R89*'[1]功能-士兵训练'!K9,0)</f>
        <v>0</v>
      </c>
      <c r="U89" s="12">
        <f>IFERROR($R89*'[1]功能-士兵训练'!L9,0)</f>
        <v>0</v>
      </c>
      <c r="V89" s="12">
        <f>IFERROR($R89*'[1]功能-士兵训练'!M9,0)</f>
        <v>0</v>
      </c>
      <c r="W89" s="12">
        <f>IFERROR($R89*'[1]功能-士兵训练'!N9,0)</f>
        <v>0</v>
      </c>
      <c r="X89" s="12">
        <f>IFERROR($R89*'[1]功能-士兵训练'!O9,0)</f>
        <v>0</v>
      </c>
      <c r="AG89" s="15">
        <v>84</v>
      </c>
      <c r="AH89" s="12">
        <f>求节点(O$124:O$159,T$5:T$40,$AG89)*士兵阶位属性!T88+求节点(O$124:O$159,Y$5:Y$40,$AG89)</f>
        <v>399.07850070766841</v>
      </c>
      <c r="AI89" s="12">
        <f>求节点(P$124:P$159,U$5:U$40,$AG89)*士兵阶位属性!U88+求节点(P$124:P$159,Z$5:Z$40,$AG89)</f>
        <v>406.9857707076722</v>
      </c>
      <c r="AJ89" s="12">
        <f>求节点(Q$124:Q$159,V$5:V$40,$AG89)*士兵阶位属性!V88+求节点(Q$124:Q$159,AA$5:AA$40,$AG89)</f>
        <v>414.90511282044616</v>
      </c>
      <c r="AK89" s="12">
        <f>求节点(R$124:R$159,W$5:W$40,$AG89)*士兵阶位属性!W88+求节点(R$124:R$159,AB$5:AB$40,$AG89)</f>
        <v>423.69041439448102</v>
      </c>
      <c r="AL89" s="12">
        <f>求节点(S$124:S$159,X$5:X$40,$AG89)*士兵阶位属性!X88+求节点(S$124:S$159,AC$5:AC$40,$AG89)</f>
        <v>433.39698125229546</v>
      </c>
      <c r="AM89" s="12">
        <f t="shared" si="72"/>
        <v>399.07850070766841</v>
      </c>
      <c r="AN89" s="12">
        <f t="shared" si="73"/>
        <v>406.9857707076722</v>
      </c>
      <c r="AO89" s="12">
        <f t="shared" si="74"/>
        <v>414.90511282044616</v>
      </c>
      <c r="AP89" s="12">
        <f t="shared" si="75"/>
        <v>423.69041439448102</v>
      </c>
      <c r="AQ89" s="12">
        <f t="shared" si="76"/>
        <v>433.39698125229546</v>
      </c>
      <c r="AS89" s="12">
        <v>84</v>
      </c>
      <c r="AT89" s="12">
        <f t="shared" si="57"/>
        <v>2547962.398748721</v>
      </c>
      <c r="AU89" s="12">
        <f t="shared" si="58"/>
        <v>2600705.137912537</v>
      </c>
      <c r="AV89" s="12">
        <f t="shared" si="59"/>
        <v>2650384.7130408064</v>
      </c>
      <c r="AW89" s="12">
        <f t="shared" si="60"/>
        <v>2705185.4887544536</v>
      </c>
      <c r="AX89" s="12">
        <f t="shared" si="61"/>
        <v>2765125.7764163893</v>
      </c>
      <c r="AZ89" s="12">
        <v>84</v>
      </c>
      <c r="BA89" s="12">
        <f t="shared" si="62"/>
        <v>0</v>
      </c>
      <c r="BB89" s="12">
        <f t="shared" si="63"/>
        <v>0</v>
      </c>
      <c r="BC89" s="12">
        <f t="shared" si="64"/>
        <v>0</v>
      </c>
      <c r="BD89" s="12">
        <f t="shared" si="65"/>
        <v>0</v>
      </c>
      <c r="BE89" s="12">
        <f t="shared" si="66"/>
        <v>0</v>
      </c>
      <c r="BG89" s="12">
        <v>84</v>
      </c>
      <c r="BH89" s="12">
        <f t="shared" si="67"/>
        <v>0</v>
      </c>
      <c r="BI89" s="12">
        <f t="shared" si="68"/>
        <v>0</v>
      </c>
      <c r="BJ89" s="12">
        <f t="shared" si="69"/>
        <v>0</v>
      </c>
      <c r="BK89" s="12">
        <f t="shared" si="70"/>
        <v>0</v>
      </c>
      <c r="BL89" s="12">
        <f t="shared" si="71"/>
        <v>0</v>
      </c>
      <c r="BO89" s="9">
        <v>41</v>
      </c>
    </row>
    <row r="90" spans="1:87" x14ac:dyDescent="0.15">
      <c r="F90" s="14"/>
      <c r="N90" s="12">
        <f t="shared" si="78"/>
        <v>6</v>
      </c>
      <c r="O90" s="12"/>
      <c r="P90" s="31"/>
      <c r="Q90" s="12"/>
      <c r="R90" s="30">
        <f>SUM(P$85:P90)</f>
        <v>0</v>
      </c>
      <c r="S90" s="12"/>
      <c r="T90" s="12">
        <f>IFERROR($R90*'[1]功能-士兵训练'!K10,0)</f>
        <v>0</v>
      </c>
      <c r="U90" s="12">
        <f>IFERROR($R90*'[1]功能-士兵训练'!L10,0)</f>
        <v>0</v>
      </c>
      <c r="V90" s="12">
        <f>IFERROR($R90*'[1]功能-士兵训练'!M10,0)</f>
        <v>0</v>
      </c>
      <c r="W90" s="12">
        <f>IFERROR($R90*'[1]功能-士兵训练'!N10,0)</f>
        <v>0</v>
      </c>
      <c r="X90" s="12">
        <f>IFERROR($R90*'[1]功能-士兵训练'!O10,0)</f>
        <v>0</v>
      </c>
      <c r="AG90" s="15">
        <v>85</v>
      </c>
      <c r="AH90" s="12">
        <f>求节点(O$124:O$159,T$5:T$40,$AG90)*士兵阶位属性!T89+求节点(O$124:O$159,Y$5:Y$40,$AG90)</f>
        <v>406.2113822019831</v>
      </c>
      <c r="AI90" s="12">
        <f>求节点(P$124:P$159,U$5:U$40,$AG90)*士兵阶位属性!U89+求节点(P$124:P$159,Z$5:Z$40,$AG90)</f>
        <v>413.57553371423523</v>
      </c>
      <c r="AJ90" s="12">
        <f>求节点(Q$124:Q$159,V$5:V$40,$AG90)*士兵阶位属性!V89+求节点(Q$124:Q$159,AA$5:AA$40,$AG90)</f>
        <v>421.5533907211846</v>
      </c>
      <c r="AK90" s="12">
        <f>求节点(R$124:R$159,W$5:W$40,$AG90)*士兵阶位属性!W89+求节点(R$124:R$159,AB$5:AB$40,$AG90)</f>
        <v>430.40212114873782</v>
      </c>
      <c r="AL90" s="12">
        <f>求节点(S$124:S$159,X$5:X$40,$AG90)*士兵阶位属性!X89+求节点(S$124:S$159,AC$5:AC$40,$AG90)</f>
        <v>440.17124399271353</v>
      </c>
      <c r="AM90" s="12">
        <f t="shared" si="72"/>
        <v>406.2113822019831</v>
      </c>
      <c r="AN90" s="12">
        <f t="shared" si="73"/>
        <v>413.57553371423523</v>
      </c>
      <c r="AO90" s="12">
        <f t="shared" si="74"/>
        <v>421.5533907211846</v>
      </c>
      <c r="AP90" s="12">
        <f t="shared" si="75"/>
        <v>430.40212114873782</v>
      </c>
      <c r="AQ90" s="12">
        <f t="shared" si="76"/>
        <v>440.17124399271353</v>
      </c>
      <c r="AS90" s="12">
        <v>85</v>
      </c>
      <c r="AT90" s="12">
        <f t="shared" si="57"/>
        <v>2595853.2624269021</v>
      </c>
      <c r="AU90" s="12">
        <f t="shared" si="58"/>
        <v>2642334.0639688284</v>
      </c>
      <c r="AV90" s="12">
        <f t="shared" si="59"/>
        <v>2692042.1955011562</v>
      </c>
      <c r="AW90" s="12">
        <f t="shared" si="60"/>
        <v>2746861.642671138</v>
      </c>
      <c r="AX90" s="12">
        <f t="shared" si="61"/>
        <v>2806713.5754899429</v>
      </c>
      <c r="AZ90" s="12">
        <v>85</v>
      </c>
      <c r="BA90" s="12">
        <f t="shared" si="62"/>
        <v>0</v>
      </c>
      <c r="BB90" s="12">
        <f t="shared" si="63"/>
        <v>0</v>
      </c>
      <c r="BC90" s="12">
        <f t="shared" si="64"/>
        <v>0</v>
      </c>
      <c r="BD90" s="12">
        <f t="shared" si="65"/>
        <v>0</v>
      </c>
      <c r="BE90" s="12">
        <f t="shared" si="66"/>
        <v>0</v>
      </c>
      <c r="BG90" s="12">
        <v>85</v>
      </c>
      <c r="BH90" s="12">
        <f t="shared" si="67"/>
        <v>0</v>
      </c>
      <c r="BI90" s="12">
        <f t="shared" si="68"/>
        <v>0</v>
      </c>
      <c r="BJ90" s="12">
        <f t="shared" si="69"/>
        <v>0</v>
      </c>
      <c r="BK90" s="12">
        <f t="shared" si="70"/>
        <v>0</v>
      </c>
      <c r="BL90" s="12">
        <f t="shared" si="71"/>
        <v>0</v>
      </c>
      <c r="BO90" s="9">
        <v>42</v>
      </c>
    </row>
    <row r="91" spans="1:87" x14ac:dyDescent="0.15">
      <c r="F91" s="14"/>
      <c r="N91" s="12">
        <f t="shared" si="78"/>
        <v>7</v>
      </c>
      <c r="O91" s="12"/>
      <c r="P91" s="31"/>
      <c r="Q91" s="12"/>
      <c r="R91" s="30">
        <f>SUM(P$85:P91)</f>
        <v>0</v>
      </c>
      <c r="S91" s="12"/>
      <c r="T91" s="12">
        <f>IFERROR($R91*'[1]功能-士兵训练'!K11,0)</f>
        <v>0</v>
      </c>
      <c r="U91" s="12">
        <f>IFERROR($R91*'[1]功能-士兵训练'!L11,0)</f>
        <v>0</v>
      </c>
      <c r="V91" s="12">
        <f>IFERROR($R91*'[1]功能-士兵训练'!M11,0)</f>
        <v>0</v>
      </c>
      <c r="W91" s="12">
        <f>IFERROR($R91*'[1]功能-士兵训练'!N11,0)</f>
        <v>0</v>
      </c>
      <c r="X91" s="12">
        <f>IFERROR($R91*'[1]功能-士兵训练'!O11,0)</f>
        <v>0</v>
      </c>
      <c r="AG91" s="15">
        <v>86</v>
      </c>
      <c r="AH91" s="12">
        <f>求节点(O$124:O$159,T$5:T$40,$AG91)*士兵阶位属性!T90+求节点(O$124:O$159,Y$5:Y$40,$AG91)</f>
        <v>412.80545916582395</v>
      </c>
      <c r="AI91" s="12">
        <f>求节点(P$124:P$159,U$5:U$40,$AG91)*士兵阶位属性!U90+求节点(P$124:P$159,Z$5:Z$40,$AG91)</f>
        <v>420.21901198578695</v>
      </c>
      <c r="AJ91" s="12">
        <f>求节点(Q$124:Q$159,V$5:V$40,$AG91)*士兵阶位属性!V90+求节点(Q$124:Q$159,AA$5:AA$40,$AG91)</f>
        <v>428.25523914275783</v>
      </c>
      <c r="AK91" s="12">
        <f>求节点(R$124:R$159,W$5:W$40,$AG91)*士兵阶位属性!W90+求节点(R$124:R$159,AB$5:AB$40,$AG91)</f>
        <v>437.16723729205762</v>
      </c>
      <c r="AL91" s="12">
        <f>求节点(S$124:S$159,X$5:X$40,$AG91)*士兵阶位属性!X90+求节点(S$124:S$159,AC$5:AC$40,$AG91)</f>
        <v>447.35175822943432</v>
      </c>
      <c r="AM91" s="12">
        <f t="shared" si="72"/>
        <v>412.80545916582395</v>
      </c>
      <c r="AN91" s="12">
        <f t="shared" si="73"/>
        <v>420.21901198578695</v>
      </c>
      <c r="AO91" s="12">
        <f t="shared" si="74"/>
        <v>428.25523914275783</v>
      </c>
      <c r="AP91" s="12">
        <f t="shared" si="75"/>
        <v>437.16723729205762</v>
      </c>
      <c r="AQ91" s="12">
        <f t="shared" si="76"/>
        <v>447.35175822943432</v>
      </c>
      <c r="AS91" s="12">
        <v>86</v>
      </c>
      <c r="AT91" s="12">
        <f t="shared" si="57"/>
        <v>2637520.4095129385</v>
      </c>
      <c r="AU91" s="12">
        <f t="shared" si="58"/>
        <v>2683962.9900251203</v>
      </c>
      <c r="AV91" s="12">
        <f t="shared" si="59"/>
        <v>2733699.6779615055</v>
      </c>
      <c r="AW91" s="12">
        <f t="shared" si="60"/>
        <v>2788537.7965878225</v>
      </c>
      <c r="AX91" s="12">
        <f t="shared" si="61"/>
        <v>2851839.0499096042</v>
      </c>
      <c r="AZ91" s="12">
        <v>86</v>
      </c>
      <c r="BA91" s="12">
        <f t="shared" si="62"/>
        <v>0</v>
      </c>
      <c r="BB91" s="12">
        <f t="shared" si="63"/>
        <v>0</v>
      </c>
      <c r="BC91" s="12">
        <f t="shared" si="64"/>
        <v>0</v>
      </c>
      <c r="BD91" s="12">
        <f t="shared" si="65"/>
        <v>0</v>
      </c>
      <c r="BE91" s="12">
        <f t="shared" si="66"/>
        <v>0</v>
      </c>
      <c r="BG91" s="12">
        <v>86</v>
      </c>
      <c r="BH91" s="12">
        <f t="shared" si="67"/>
        <v>0</v>
      </c>
      <c r="BI91" s="12">
        <f t="shared" si="68"/>
        <v>0</v>
      </c>
      <c r="BJ91" s="12">
        <f t="shared" si="69"/>
        <v>0</v>
      </c>
      <c r="BK91" s="12">
        <f t="shared" si="70"/>
        <v>0</v>
      </c>
      <c r="BL91" s="12">
        <f t="shared" si="71"/>
        <v>0</v>
      </c>
      <c r="BO91" s="9">
        <v>43</v>
      </c>
    </row>
    <row r="92" spans="1:87" x14ac:dyDescent="0.15">
      <c r="F92" s="14"/>
      <c r="N92" s="12">
        <f t="shared" si="78"/>
        <v>8</v>
      </c>
      <c r="O92" s="12"/>
      <c r="P92" s="31"/>
      <c r="Q92" s="12"/>
      <c r="R92" s="30">
        <f>SUM(P$85:P92)</f>
        <v>0</v>
      </c>
      <c r="S92" s="12"/>
      <c r="T92" s="12">
        <f>IFERROR($R92*'[1]功能-士兵训练'!K12,0)</f>
        <v>0</v>
      </c>
      <c r="U92" s="12">
        <f>IFERROR($R92*'[1]功能-士兵训练'!L12,0)</f>
        <v>0</v>
      </c>
      <c r="V92" s="12">
        <f>IFERROR($R92*'[1]功能-士兵训练'!M12,0)</f>
        <v>0</v>
      </c>
      <c r="W92" s="12">
        <f>IFERROR($R92*'[1]功能-士兵训练'!N12,0)</f>
        <v>0</v>
      </c>
      <c r="X92" s="12">
        <f>IFERROR($R92*'[1]功能-士兵训练'!O12,0)</f>
        <v>0</v>
      </c>
      <c r="AG92" s="15">
        <v>87</v>
      </c>
      <c r="AH92" s="12">
        <f>求节点(O$124:O$159,T$5:T$40,$AG92)*士兵阶位属性!T91+求节点(O$124:O$159,Y$5:Y$40,$AG92)</f>
        <v>419.45344566701391</v>
      </c>
      <c r="AI92" s="12">
        <f>求节点(P$124:P$159,U$5:U$40,$AG92)*士兵阶位属性!U91+求节点(P$124:P$159,Z$5:Z$40,$AG92)</f>
        <v>426.91620552232723</v>
      </c>
      <c r="AJ92" s="12">
        <f>求节点(Q$124:Q$159,V$5:V$40,$AG92)*士兵阶位属性!V91+求节点(Q$124:Q$159,AA$5:AA$40,$AG92)</f>
        <v>435.01065808516591</v>
      </c>
      <c r="AK92" s="12">
        <f>求节点(R$124:R$159,W$5:W$40,$AG92)*士兵阶位属性!W91+求节点(R$124:R$159,AB$5:AB$40,$AG92)</f>
        <v>444.3364063844345</v>
      </c>
      <c r="AL92" s="12">
        <f>求节点(S$124:S$159,X$5:X$40,$AG92)*士兵阶位属性!X91+求节点(S$124:S$159,AC$5:AC$40,$AG92)</f>
        <v>454.58997580977643</v>
      </c>
      <c r="AM92" s="12">
        <f t="shared" si="72"/>
        <v>419.45344566701391</v>
      </c>
      <c r="AN92" s="12">
        <f t="shared" si="73"/>
        <v>426.91620552232723</v>
      </c>
      <c r="AO92" s="12">
        <f t="shared" si="74"/>
        <v>435.01065808516591</v>
      </c>
      <c r="AP92" s="12">
        <f t="shared" si="75"/>
        <v>444.3364063844345</v>
      </c>
      <c r="AQ92" s="12">
        <f t="shared" si="76"/>
        <v>454.58997580977643</v>
      </c>
      <c r="AS92" s="12">
        <v>87</v>
      </c>
      <c r="AT92" s="12">
        <f t="shared" si="57"/>
        <v>2679187.5565989749</v>
      </c>
      <c r="AU92" s="12">
        <f t="shared" si="58"/>
        <v>2725591.9160814122</v>
      </c>
      <c r="AV92" s="12">
        <f t="shared" si="59"/>
        <v>2775357.1604218548</v>
      </c>
      <c r="AW92" s="12">
        <f t="shared" si="60"/>
        <v>2833737.4220372625</v>
      </c>
      <c r="AX92" s="12">
        <f t="shared" si="61"/>
        <v>2896964.524329266</v>
      </c>
      <c r="AZ92" s="12">
        <v>87</v>
      </c>
      <c r="BA92" s="12">
        <f t="shared" si="62"/>
        <v>0</v>
      </c>
      <c r="BB92" s="12">
        <f t="shared" si="63"/>
        <v>0</v>
      </c>
      <c r="BC92" s="12">
        <f t="shared" si="64"/>
        <v>0</v>
      </c>
      <c r="BD92" s="12">
        <f t="shared" si="65"/>
        <v>0</v>
      </c>
      <c r="BE92" s="12">
        <f t="shared" si="66"/>
        <v>0</v>
      </c>
      <c r="BG92" s="12">
        <v>87</v>
      </c>
      <c r="BH92" s="12">
        <f t="shared" si="67"/>
        <v>0</v>
      </c>
      <c r="BI92" s="12">
        <f t="shared" si="68"/>
        <v>0</v>
      </c>
      <c r="BJ92" s="12">
        <f t="shared" si="69"/>
        <v>0</v>
      </c>
      <c r="BK92" s="12">
        <f t="shared" si="70"/>
        <v>0</v>
      </c>
      <c r="BL92" s="12">
        <f t="shared" si="71"/>
        <v>0</v>
      </c>
      <c r="BO92" s="9">
        <v>44</v>
      </c>
    </row>
    <row r="93" spans="1:87" x14ac:dyDescent="0.15">
      <c r="F93" s="14"/>
      <c r="N93" s="12">
        <f t="shared" si="78"/>
        <v>9</v>
      </c>
      <c r="O93" s="12"/>
      <c r="P93" s="31"/>
      <c r="Q93" s="12"/>
      <c r="R93" s="30">
        <f>SUM(P$85:P93)</f>
        <v>0</v>
      </c>
      <c r="S93" s="12"/>
      <c r="T93" s="12">
        <f>IFERROR($R93*'[1]功能-士兵训练'!K13,0)</f>
        <v>0</v>
      </c>
      <c r="U93" s="12">
        <f>IFERROR($R93*'[1]功能-士兵训练'!L13,0)</f>
        <v>0</v>
      </c>
      <c r="V93" s="12">
        <f>IFERROR($R93*'[1]功能-士兵训练'!M13,0)</f>
        <v>0</v>
      </c>
      <c r="W93" s="12">
        <f>IFERROR($R93*'[1]功能-士兵训练'!N13,0)</f>
        <v>0</v>
      </c>
      <c r="X93" s="12">
        <f>IFERROR($R93*'[1]功能-士兵训练'!O13,0)</f>
        <v>0</v>
      </c>
      <c r="AG93" s="15">
        <v>88</v>
      </c>
      <c r="AH93" s="12">
        <f>求节点(O$124:O$159,T$5:T$40,$AG93)*士兵阶位属性!T92+求节点(O$124:O$159,Y$5:Y$40,$AG93)</f>
        <v>426.15534170555321</v>
      </c>
      <c r="AI93" s="12">
        <f>求节点(P$124:P$159,U$5:U$40,$AG93)*士兵阶位属性!U92+求节点(P$124:P$159,Z$5:Z$40,$AG93)</f>
        <v>433.66711432385625</v>
      </c>
      <c r="AJ93" s="12">
        <f>求节点(Q$124:Q$159,V$5:V$40,$AG93)*士兵阶位属性!V92+求节点(Q$124:Q$159,AA$5:AA$40,$AG93)</f>
        <v>442.09378905954486</v>
      </c>
      <c r="AK93" s="12">
        <f>求节点(R$124:R$159,W$5:W$40,$AG93)*士兵阶位属性!W92+求节点(R$124:R$159,AB$5:AB$40,$AG93)</f>
        <v>451.69737973699341</v>
      </c>
      <c r="AL93" s="12">
        <f>求节点(S$124:S$159,X$5:X$40,$AG93)*士兵阶位属性!X92+求节点(S$124:S$159,AC$5:AC$40,$AG93)</f>
        <v>462.13049677642925</v>
      </c>
      <c r="AM93" s="12">
        <f t="shared" si="72"/>
        <v>426.15534170555321</v>
      </c>
      <c r="AN93" s="12">
        <f t="shared" si="73"/>
        <v>433.66711432385625</v>
      </c>
      <c r="AO93" s="12">
        <f t="shared" si="74"/>
        <v>442.09378905954486</v>
      </c>
      <c r="AP93" s="12">
        <f t="shared" si="75"/>
        <v>451.69737973699341</v>
      </c>
      <c r="AQ93" s="12">
        <f t="shared" si="76"/>
        <v>462.13049677642925</v>
      </c>
      <c r="AS93" s="12">
        <v>88</v>
      </c>
      <c r="AT93" s="12">
        <f t="shared" si="57"/>
        <v>2720854.7036850108</v>
      </c>
      <c r="AU93" s="12">
        <f t="shared" si="58"/>
        <v>2767220.8421377041</v>
      </c>
      <c r="AV93" s="12">
        <f t="shared" si="59"/>
        <v>2819775.0116489539</v>
      </c>
      <c r="AW93" s="12">
        <f t="shared" si="60"/>
        <v>2880273.7395362714</v>
      </c>
      <c r="AX93" s="12">
        <f t="shared" si="61"/>
        <v>2942089.9987489274</v>
      </c>
      <c r="AZ93" s="12">
        <v>88</v>
      </c>
      <c r="BA93" s="12">
        <f t="shared" si="62"/>
        <v>0</v>
      </c>
      <c r="BB93" s="12">
        <f t="shared" si="63"/>
        <v>0</v>
      </c>
      <c r="BC93" s="12">
        <f t="shared" si="64"/>
        <v>0</v>
      </c>
      <c r="BD93" s="12">
        <f t="shared" si="65"/>
        <v>0</v>
      </c>
      <c r="BE93" s="12">
        <f t="shared" si="66"/>
        <v>0</v>
      </c>
      <c r="BG93" s="12">
        <v>88</v>
      </c>
      <c r="BH93" s="12">
        <f t="shared" si="67"/>
        <v>0</v>
      </c>
      <c r="BI93" s="12">
        <f t="shared" si="68"/>
        <v>0</v>
      </c>
      <c r="BJ93" s="12">
        <f t="shared" si="69"/>
        <v>0</v>
      </c>
      <c r="BK93" s="12">
        <f t="shared" si="70"/>
        <v>0</v>
      </c>
      <c r="BL93" s="12">
        <f t="shared" si="71"/>
        <v>0</v>
      </c>
      <c r="BO93" s="9">
        <v>45</v>
      </c>
    </row>
    <row r="94" spans="1:87" x14ac:dyDescent="0.15">
      <c r="F94" s="14"/>
      <c r="N94" s="12">
        <f t="shared" si="78"/>
        <v>10</v>
      </c>
      <c r="O94" s="12"/>
      <c r="P94" s="31"/>
      <c r="Q94" s="12"/>
      <c r="R94" s="30">
        <f>SUM(P$85:P94)</f>
        <v>0</v>
      </c>
      <c r="S94" s="12"/>
      <c r="T94" s="12">
        <f>IFERROR($R94*'[1]功能-士兵训练'!K14,0)</f>
        <v>0</v>
      </c>
      <c r="U94" s="12">
        <f>IFERROR($R94*'[1]功能-士兵训练'!L14,0)</f>
        <v>0</v>
      </c>
      <c r="V94" s="12">
        <f>IFERROR($R94*'[1]功能-士兵训练'!M14,0)</f>
        <v>0</v>
      </c>
      <c r="W94" s="12">
        <f>IFERROR($R94*'[1]功能-士兵训练'!N14,0)</f>
        <v>0</v>
      </c>
      <c r="X94" s="12">
        <f>IFERROR($R94*'[1]功能-士兵训练'!O14,0)</f>
        <v>0</v>
      </c>
      <c r="AG94" s="15">
        <v>89</v>
      </c>
      <c r="AH94" s="12">
        <f>求节点(O$124:O$159,T$5:T$40,$AG94)*士兵阶位属性!T93+求节点(O$124:O$159,Y$5:Y$40,$AG94)</f>
        <v>432.91114728144174</v>
      </c>
      <c r="AI94" s="12">
        <f>求节点(P$124:P$159,U$5:U$40,$AG94)*士兵阶位属性!U93+求节点(P$124:P$159,Z$5:Z$40,$AG94)</f>
        <v>440.64908294320531</v>
      </c>
      <c r="AJ94" s="12">
        <f>求节点(Q$124:Q$159,V$5:V$40,$AG94)*士兵阶位属性!V93+求节点(Q$124:Q$159,AA$5:AA$40,$AG94)</f>
        <v>449.63365866946185</v>
      </c>
      <c r="AK94" s="12">
        <f>求节点(R$124:R$159,W$5:W$40,$AG94)*士兵阶位属性!W93+求节点(R$124:R$159,AB$5:AB$40,$AG94)</f>
        <v>459.11799094125615</v>
      </c>
      <c r="AL94" s="12">
        <f>求节点(S$124:S$159,X$5:X$40,$AG94)*士兵阶位属性!X93+求节点(S$124:S$159,AC$5:AC$40,$AG94)</f>
        <v>470.40009154239829</v>
      </c>
      <c r="AM94" s="12">
        <f t="shared" si="72"/>
        <v>432.91114728144174</v>
      </c>
      <c r="AN94" s="12">
        <f t="shared" si="73"/>
        <v>440.64908294320531</v>
      </c>
      <c r="AO94" s="12">
        <f t="shared" si="74"/>
        <v>449.63365866946185</v>
      </c>
      <c r="AP94" s="12">
        <f t="shared" si="75"/>
        <v>459.11799094125615</v>
      </c>
      <c r="AQ94" s="12">
        <f t="shared" si="76"/>
        <v>470.40009154239829</v>
      </c>
      <c r="AS94" s="12">
        <v>89</v>
      </c>
      <c r="AT94" s="12">
        <f t="shared" si="57"/>
        <v>2762521.8507710472</v>
      </c>
      <c r="AU94" s="12">
        <f t="shared" si="58"/>
        <v>2810637.7831667988</v>
      </c>
      <c r="AV94" s="12">
        <f t="shared" si="59"/>
        <v>2868190.7913172487</v>
      </c>
      <c r="AW94" s="12">
        <f t="shared" si="60"/>
        <v>2926810.0570352809</v>
      </c>
      <c r="AX94" s="12">
        <f t="shared" si="61"/>
        <v>2987215.4731685892</v>
      </c>
      <c r="AZ94" s="12">
        <v>89</v>
      </c>
      <c r="BA94" s="12">
        <f t="shared" si="62"/>
        <v>0</v>
      </c>
      <c r="BB94" s="12">
        <f t="shared" si="63"/>
        <v>0</v>
      </c>
      <c r="BC94" s="12">
        <f t="shared" si="64"/>
        <v>0</v>
      </c>
      <c r="BD94" s="12">
        <f t="shared" si="65"/>
        <v>0</v>
      </c>
      <c r="BE94" s="12">
        <f t="shared" si="66"/>
        <v>0</v>
      </c>
      <c r="BG94" s="12">
        <v>89</v>
      </c>
      <c r="BH94" s="12">
        <f t="shared" si="67"/>
        <v>0</v>
      </c>
      <c r="BI94" s="12">
        <f t="shared" si="68"/>
        <v>0</v>
      </c>
      <c r="BJ94" s="12">
        <f t="shared" si="69"/>
        <v>0</v>
      </c>
      <c r="BK94" s="12">
        <f t="shared" si="70"/>
        <v>0</v>
      </c>
      <c r="BL94" s="12">
        <f t="shared" si="71"/>
        <v>0</v>
      </c>
      <c r="BO94" s="9">
        <v>1</v>
      </c>
      <c r="BP94" s="20" t="s">
        <v>1</v>
      </c>
      <c r="BQ94" s="112" t="s">
        <v>80</v>
      </c>
      <c r="BR94" s="112"/>
      <c r="BS94" s="112"/>
      <c r="BT94" s="112"/>
      <c r="BU94" s="110" t="s">
        <v>81</v>
      </c>
      <c r="BV94" s="110"/>
      <c r="BW94" s="110"/>
      <c r="BX94" s="110"/>
      <c r="BY94" s="110"/>
      <c r="CC94" s="26" t="s">
        <v>122</v>
      </c>
      <c r="CD94" s="111" t="s">
        <v>117</v>
      </c>
      <c r="CE94" s="111"/>
    </row>
    <row r="95" spans="1:87" x14ac:dyDescent="0.15">
      <c r="F95" s="14"/>
      <c r="N95" s="12">
        <f t="shared" si="78"/>
        <v>11</v>
      </c>
      <c r="O95" s="12"/>
      <c r="P95" s="31"/>
      <c r="Q95" s="12"/>
      <c r="R95" s="30">
        <f>SUM(P$85:P95)</f>
        <v>0</v>
      </c>
      <c r="S95" s="12"/>
      <c r="T95" s="12">
        <f>IFERROR($R95*'[1]功能-士兵训练'!K15,0)</f>
        <v>0</v>
      </c>
      <c r="U95" s="12">
        <f>IFERROR($R95*'[1]功能-士兵训练'!L15,0)</f>
        <v>0</v>
      </c>
      <c r="V95" s="12">
        <f>IFERROR($R95*'[1]功能-士兵训练'!M15,0)</f>
        <v>0</v>
      </c>
      <c r="W95" s="12">
        <f>IFERROR($R95*'[1]功能-士兵训练'!N15,0)</f>
        <v>0</v>
      </c>
      <c r="X95" s="12">
        <f>IFERROR($R95*'[1]功能-士兵训练'!O15,0)</f>
        <v>0</v>
      </c>
      <c r="AG95" s="15">
        <v>90</v>
      </c>
      <c r="AH95" s="12">
        <f>求节点(O$124:O$159,T$5:T$40,$AG95)*士兵阶位属性!T94+求节点(O$124:O$159,Y$5:Y$40,$AG95)</f>
        <v>439.82193318387237</v>
      </c>
      <c r="AI95" s="12">
        <f>求节点(P$124:P$159,U$5:U$40,$AG95)*士兵阶位属性!U94+求节点(P$124:P$159,Z$5:Z$40,$AG95)</f>
        <v>448.34822327454498</v>
      </c>
      <c r="AJ95" s="12">
        <f>求节点(Q$124:Q$159,V$5:V$40,$AG95)*士兵阶位属性!V94+求节点(Q$124:Q$159,AA$5:AA$40,$AG95)</f>
        <v>457.23578980792701</v>
      </c>
      <c r="AK95" s="12">
        <f>求节点(R$124:R$159,W$5:W$40,$AG95)*士兵阶位属性!W94+求节点(R$124:R$159,AB$5:AB$40,$AG95)</f>
        <v>467.39929172546846</v>
      </c>
      <c r="AL95" s="12">
        <f>求节点(S$124:S$159,X$5:X$40,$AG95)*士兵阶位属性!X94+求节点(S$124:S$159,AC$5:AC$40,$AG95)</f>
        <v>479.26339309453988</v>
      </c>
      <c r="AM95" s="12">
        <f t="shared" si="72"/>
        <v>439.82193318387237</v>
      </c>
      <c r="AN95" s="12">
        <f t="shared" si="73"/>
        <v>448.34822327454498</v>
      </c>
      <c r="AO95" s="12">
        <f t="shared" si="74"/>
        <v>457.23578980792701</v>
      </c>
      <c r="AP95" s="12">
        <f t="shared" si="75"/>
        <v>467.39929172546846</v>
      </c>
      <c r="AQ95" s="12">
        <f t="shared" si="76"/>
        <v>479.26339309453988</v>
      </c>
      <c r="AS95" s="12">
        <v>90</v>
      </c>
      <c r="AT95" s="12">
        <f t="shared" si="57"/>
        <v>2805208.718161732</v>
      </c>
      <c r="AU95" s="12">
        <f t="shared" si="58"/>
        <v>2860677.4541667681</v>
      </c>
      <c r="AV95" s="12">
        <f t="shared" si="59"/>
        <v>2916606.5709855435</v>
      </c>
      <c r="AW95" s="12">
        <f t="shared" si="60"/>
        <v>2973346.3745342903</v>
      </c>
      <c r="AX95" s="12">
        <f t="shared" si="61"/>
        <v>3037369.6201824327</v>
      </c>
      <c r="AZ95" s="12">
        <v>90</v>
      </c>
      <c r="BA95" s="12">
        <f t="shared" si="62"/>
        <v>0</v>
      </c>
      <c r="BB95" s="12">
        <f t="shared" si="63"/>
        <v>0</v>
      </c>
      <c r="BC95" s="12">
        <f t="shared" si="64"/>
        <v>0</v>
      </c>
      <c r="BD95" s="12">
        <f t="shared" si="65"/>
        <v>0</v>
      </c>
      <c r="BE95" s="12">
        <f t="shared" si="66"/>
        <v>0</v>
      </c>
      <c r="BG95" s="12">
        <v>90</v>
      </c>
      <c r="BH95" s="12">
        <f t="shared" si="67"/>
        <v>0</v>
      </c>
      <c r="BI95" s="12">
        <f t="shared" si="68"/>
        <v>0</v>
      </c>
      <c r="BJ95" s="12">
        <f t="shared" si="69"/>
        <v>0</v>
      </c>
      <c r="BK95" s="12">
        <f t="shared" si="70"/>
        <v>0</v>
      </c>
      <c r="BL95" s="12">
        <f t="shared" si="71"/>
        <v>0</v>
      </c>
      <c r="BO95" s="9">
        <v>2</v>
      </c>
      <c r="BP95" s="12" t="s">
        <v>390</v>
      </c>
      <c r="BQ95" s="15" t="s">
        <v>147</v>
      </c>
      <c r="BR95" s="15" t="s">
        <v>348</v>
      </c>
      <c r="BS95" s="15" t="s">
        <v>8</v>
      </c>
      <c r="BT95" s="15" t="s">
        <v>39</v>
      </c>
      <c r="BU95" s="15" t="s">
        <v>147</v>
      </c>
      <c r="BV95" s="15" t="s">
        <v>348</v>
      </c>
      <c r="BW95" s="15" t="s">
        <v>8</v>
      </c>
      <c r="BX95" s="15" t="s">
        <v>39</v>
      </c>
      <c r="BY95" s="22" t="s">
        <v>85</v>
      </c>
      <c r="CC95" s="12" t="s">
        <v>390</v>
      </c>
      <c r="CD95" s="15" t="s">
        <v>119</v>
      </c>
      <c r="CE95" s="15" t="s">
        <v>120</v>
      </c>
      <c r="CF95" s="15" t="s">
        <v>173</v>
      </c>
      <c r="CG95" s="15" t="s">
        <v>174</v>
      </c>
      <c r="CH95" s="12" t="s">
        <v>175</v>
      </c>
      <c r="CI95" s="12" t="s">
        <v>11</v>
      </c>
    </row>
    <row r="96" spans="1:87" x14ac:dyDescent="0.15">
      <c r="F96" s="14"/>
      <c r="N96" s="12">
        <f t="shared" si="78"/>
        <v>12</v>
      </c>
      <c r="O96" s="12"/>
      <c r="P96" s="31"/>
      <c r="Q96" s="12"/>
      <c r="R96" s="30">
        <f>SUM(P$85:P96)</f>
        <v>0</v>
      </c>
      <c r="S96" s="12"/>
      <c r="T96" s="12">
        <f>IFERROR($R96*'[1]功能-士兵训练'!K16,0)</f>
        <v>0</v>
      </c>
      <c r="U96" s="12">
        <f>IFERROR($R96*'[1]功能-士兵训练'!L16,0)</f>
        <v>0</v>
      </c>
      <c r="V96" s="12">
        <f>IFERROR($R96*'[1]功能-士兵训练'!M16,0)</f>
        <v>0</v>
      </c>
      <c r="W96" s="12">
        <f>IFERROR($R96*'[1]功能-士兵训练'!N16,0)</f>
        <v>0</v>
      </c>
      <c r="X96" s="12">
        <f>IFERROR($R96*'[1]功能-士兵训练'!O16,0)</f>
        <v>0</v>
      </c>
      <c r="AG96" s="15">
        <v>91</v>
      </c>
      <c r="AH96" s="12">
        <f>求节点(O$124:O$159,T$5:T$40,$AG96)*士兵阶位属性!T95+求节点(O$124:O$159,Y$5:Y$40,$AG96)</f>
        <v>447.69811053582646</v>
      </c>
      <c r="AI96" s="12">
        <f>求节点(P$124:P$159,U$5:U$40,$AG96)*士兵阶位属性!U95+求节点(P$124:P$159,Z$5:Z$40,$AG96)</f>
        <v>456.11193155039683</v>
      </c>
      <c r="AJ96" s="12">
        <f>求节点(Q$124:Q$159,V$5:V$40,$AG96)*士兵阶位属性!V95+求节点(Q$124:Q$159,AA$5:AA$40,$AG96)</f>
        <v>465.42538684801383</v>
      </c>
      <c r="AK96" s="12">
        <f>求节点(R$124:R$159,W$5:W$40,$AG96)*士兵阶位属性!W95+求节点(R$124:R$159,AB$5:AB$40,$AG96)</f>
        <v>475.92709530418392</v>
      </c>
      <c r="AL96" s="12">
        <f>求节点(S$124:S$159,X$5:X$40,$AG96)*士兵阶位属性!X95+求节点(S$124:S$159,AC$5:AC$40,$AG96)</f>
        <v>489.59692530394597</v>
      </c>
      <c r="AM96" s="12">
        <f t="shared" si="72"/>
        <v>447.69811053582646</v>
      </c>
      <c r="AN96" s="12">
        <f t="shared" si="73"/>
        <v>456.11193155039683</v>
      </c>
      <c r="AO96" s="12">
        <f t="shared" si="74"/>
        <v>465.42538684801383</v>
      </c>
      <c r="AP96" s="12">
        <f t="shared" si="75"/>
        <v>475.92709530418392</v>
      </c>
      <c r="AQ96" s="12">
        <f t="shared" si="76"/>
        <v>489.59692530394597</v>
      </c>
      <c r="AS96" s="12">
        <v>91</v>
      </c>
      <c r="AT96" s="12">
        <f t="shared" si="57"/>
        <v>2857018.824821874</v>
      </c>
      <c r="AU96" s="12">
        <f t="shared" si="58"/>
        <v>2910717.125166737</v>
      </c>
      <c r="AV96" s="12">
        <f t="shared" si="59"/>
        <v>2965022.3506538384</v>
      </c>
      <c r="AW96" s="12">
        <f t="shared" si="60"/>
        <v>3019882.6920332997</v>
      </c>
      <c r="AX96" s="12">
        <f t="shared" si="61"/>
        <v>3100882.7617476601</v>
      </c>
      <c r="AZ96" s="12">
        <v>91</v>
      </c>
      <c r="BA96" s="12">
        <f t="shared" si="62"/>
        <v>0</v>
      </c>
      <c r="BB96" s="12">
        <f t="shared" si="63"/>
        <v>0</v>
      </c>
      <c r="BC96" s="12">
        <f t="shared" si="64"/>
        <v>0</v>
      </c>
      <c r="BD96" s="12">
        <f t="shared" si="65"/>
        <v>0</v>
      </c>
      <c r="BE96" s="12">
        <f t="shared" si="66"/>
        <v>0</v>
      </c>
      <c r="BG96" s="12">
        <v>91</v>
      </c>
      <c r="BH96" s="12">
        <f t="shared" si="67"/>
        <v>0</v>
      </c>
      <c r="BI96" s="12">
        <f t="shared" si="68"/>
        <v>0</v>
      </c>
      <c r="BJ96" s="12">
        <f t="shared" si="69"/>
        <v>0</v>
      </c>
      <c r="BK96" s="12">
        <f t="shared" si="70"/>
        <v>0</v>
      </c>
      <c r="BL96" s="12">
        <f t="shared" si="71"/>
        <v>0</v>
      </c>
      <c r="BO96" s="9">
        <v>3</v>
      </c>
      <c r="BP96" s="15">
        <v>10</v>
      </c>
      <c r="BQ96" s="19">
        <f>求节点($AZ$6:$AZ$165,$BC$6:$BC$165,$BP96)</f>
        <v>0</v>
      </c>
      <c r="BR96" s="19">
        <f>INDEX($BJ$6:$BJ$165,BP96,1)</f>
        <v>0</v>
      </c>
      <c r="BS96" s="19">
        <f>求节点($AG$6:$AG$165,$AJ$6:$AJ$165,$BP96)</f>
        <v>50.342403255108692</v>
      </c>
      <c r="BT96" s="19">
        <f>求节点($AG$6:$AG$165,$AO$6:$AO$165,$BP96)</f>
        <v>50.342403255108692</v>
      </c>
      <c r="BU96" s="29">
        <f>BQ96*INDEX([4]中r将兵属性验证!$AX$7:$AX$166,$BP96,1)</f>
        <v>0</v>
      </c>
      <c r="BV96" s="29">
        <f>BR96*INDEX([4]中r将兵属性验证!AV$7:AV$166,BP96,1)*2</f>
        <v>0</v>
      </c>
      <c r="BW96" s="29">
        <f>BS96*INDEX([4]中r将兵属性验证!AQ$7:AQ$166,$BP96,1)</f>
        <v>2767352.6209808215</v>
      </c>
      <c r="BX96" s="29">
        <f>BT96*INDEX([4]中r将兵属性验证!AR$7:AR$166,$BP96,1)</f>
        <v>2767352.6209808215</v>
      </c>
      <c r="BY96" s="19">
        <f>SUM(BU96:BX96)</f>
        <v>5534705.2419616431</v>
      </c>
      <c r="CC96" s="15">
        <v>10</v>
      </c>
      <c r="CD96" s="22">
        <f>IFERROR(INDEX('[1]功能-士兵训练'!$AP$6:$AP$165,$CC96,1),0)</f>
        <v>123527.35725768181</v>
      </c>
      <c r="CE96" s="28">
        <f>CD96*INDEX('[1]功能-付费相关'!$AS$6:$AS$165,$CC96,1)</f>
        <v>308.81839314420455</v>
      </c>
      <c r="CF96" s="15">
        <f>INDEX('[1]功能-士兵训练'!$BV$6:$BV$165,$CC96,1)</f>
        <v>78214.40142924161</v>
      </c>
      <c r="CG96" s="28">
        <f>CF96*INDEX('[1]功能-付费相关'!$AJ$6:$AJ$165,$CC96,1)</f>
        <v>1931.421789949879</v>
      </c>
      <c r="CH96" s="12">
        <f>(CE96+CG96)*CI96</f>
        <v>2240.2401830940835</v>
      </c>
      <c r="CI96" s="12">
        <v>1</v>
      </c>
    </row>
    <row r="97" spans="6:87" x14ac:dyDescent="0.15">
      <c r="F97" s="14"/>
      <c r="N97" s="12">
        <f t="shared" si="78"/>
        <v>13</v>
      </c>
      <c r="O97" s="12"/>
      <c r="P97" s="31"/>
      <c r="Q97" s="12"/>
      <c r="R97" s="30">
        <f>SUM(P$85:P97)</f>
        <v>0</v>
      </c>
      <c r="S97" s="12"/>
      <c r="T97" s="12">
        <f>IFERROR($R97*'[1]功能-士兵训练'!K17,0)</f>
        <v>0</v>
      </c>
      <c r="U97" s="12">
        <f>IFERROR($R97*'[1]功能-士兵训练'!L17,0)</f>
        <v>0</v>
      </c>
      <c r="V97" s="12">
        <f>IFERROR($R97*'[1]功能-士兵训练'!M17,0)</f>
        <v>0</v>
      </c>
      <c r="W97" s="12">
        <f>IFERROR($R97*'[1]功能-士兵训练'!N17,0)</f>
        <v>0</v>
      </c>
      <c r="X97" s="12">
        <f>IFERROR($R97*'[1]功能-士兵训练'!O17,0)</f>
        <v>0</v>
      </c>
      <c r="AG97" s="15">
        <v>92</v>
      </c>
      <c r="AH97" s="12">
        <f>求节点(O$124:O$159,T$5:T$40,$AG97)*士兵阶位属性!T96+求节点(O$124:O$159,Y$5:Y$40,$AG97)</f>
        <v>455.64132052801136</v>
      </c>
      <c r="AI97" s="12">
        <f>求节点(P$124:P$159,U$5:U$40,$AG97)*士兵阶位属性!U96+求节点(P$124:P$159,Z$5:Z$40,$AG97)</f>
        <v>464.28394960090662</v>
      </c>
      <c r="AJ97" s="12">
        <f>求节点(Q$124:Q$159,V$5:V$40,$AG97)*士兵阶位属性!V96+求节点(Q$124:Q$159,AA$5:AA$40,$AG97)</f>
        <v>474.18257506350579</v>
      </c>
      <c r="AK97" s="12">
        <f>求节点(R$124:R$159,W$5:W$40,$AG97)*士兵阶位属性!W96+求节点(R$124:R$159,AB$5:AB$40,$AG97)</f>
        <v>486.48165820397452</v>
      </c>
      <c r="AL97" s="12">
        <f>求节点(S$124:S$159,X$5:X$40,$AG97)*士兵阶位属性!X96+求节点(S$124:S$159,AC$5:AC$40,$AG97)</f>
        <v>500.03824167979036</v>
      </c>
      <c r="AM97" s="12">
        <f t="shared" si="72"/>
        <v>455.64132052801136</v>
      </c>
      <c r="AN97" s="12">
        <f t="shared" si="73"/>
        <v>464.28394960090662</v>
      </c>
      <c r="AO97" s="12">
        <f t="shared" si="74"/>
        <v>474.18257506350579</v>
      </c>
      <c r="AP97" s="12">
        <f t="shared" si="75"/>
        <v>486.48165820397452</v>
      </c>
      <c r="AQ97" s="12">
        <f t="shared" si="76"/>
        <v>500.03824167979036</v>
      </c>
      <c r="AS97" s="12">
        <v>92</v>
      </c>
      <c r="AT97" s="12">
        <f t="shared" si="57"/>
        <v>2908828.9314820156</v>
      </c>
      <c r="AU97" s="12">
        <f t="shared" si="58"/>
        <v>2960756.7961667059</v>
      </c>
      <c r="AV97" s="12">
        <f t="shared" si="59"/>
        <v>3013438.1303221332</v>
      </c>
      <c r="AW97" s="12">
        <f t="shared" si="60"/>
        <v>3085252.2353442325</v>
      </c>
      <c r="AX97" s="12">
        <f t="shared" si="61"/>
        <v>3164395.9033128871</v>
      </c>
      <c r="AZ97" s="12">
        <v>92</v>
      </c>
      <c r="BA97" s="12">
        <f t="shared" si="62"/>
        <v>0</v>
      </c>
      <c r="BB97" s="12">
        <f t="shared" si="63"/>
        <v>0</v>
      </c>
      <c r="BC97" s="12">
        <f t="shared" si="64"/>
        <v>0</v>
      </c>
      <c r="BD97" s="12">
        <f t="shared" si="65"/>
        <v>0</v>
      </c>
      <c r="BE97" s="12">
        <f t="shared" si="66"/>
        <v>0</v>
      </c>
      <c r="BG97" s="12">
        <v>92</v>
      </c>
      <c r="BH97" s="12">
        <f t="shared" si="67"/>
        <v>0</v>
      </c>
      <c r="BI97" s="12">
        <f t="shared" si="68"/>
        <v>0</v>
      </c>
      <c r="BJ97" s="12">
        <f t="shared" si="69"/>
        <v>0</v>
      </c>
      <c r="BK97" s="12">
        <f t="shared" si="70"/>
        <v>0</v>
      </c>
      <c r="BL97" s="12">
        <f t="shared" si="71"/>
        <v>0</v>
      </c>
      <c r="BO97" s="9">
        <v>4</v>
      </c>
      <c r="BP97" s="15">
        <v>20</v>
      </c>
      <c r="BQ97" s="19">
        <f t="shared" ref="BQ97:BQ111" si="79">求节点($AZ$6:$AZ$165,$BC$6:$BC$165,$BP97)</f>
        <v>0</v>
      </c>
      <c r="BR97" s="19">
        <f t="shared" ref="BR97:BR111" si="80">INDEX($BJ$6:$BJ$165,BP97,1)</f>
        <v>0</v>
      </c>
      <c r="BS97" s="19">
        <f t="shared" ref="BS97:BS111" si="81">求节点($AG$6:$AG$165,$AJ$6:$AJ$165,$BP97)</f>
        <v>84.862507966696256</v>
      </c>
      <c r="BT97" s="19">
        <f t="shared" ref="BT97:BT111" si="82">求节点($AG$6:$AG$165,$AO$6:$AO$165,$BP97)</f>
        <v>84.862507966696256</v>
      </c>
      <c r="BU97" s="19">
        <f>(BQ97-BQ96)*INDEX([4]中r将兵属性验证!$AX$7:$AX$166,$BP97,1)+BU96</f>
        <v>0</v>
      </c>
      <c r="BV97" s="19">
        <f>(BR97-BR96)*INDEX([4]中r将兵属性验证!AV$7:AV$166,BP97,1)*2+BV96</f>
        <v>0</v>
      </c>
      <c r="BW97" s="19">
        <f>(BS97-BS96)*INDEX([4]中r将兵属性验证!AQ$7:AQ$166,$BP97,1)+BW96</f>
        <v>9063696.1696045659</v>
      </c>
      <c r="BX97" s="19">
        <f>(BT97-BT96)*INDEX([4]中r将兵属性验证!AR$7:AR$166,$BP97,1)+BX96</f>
        <v>9063696.1696045659</v>
      </c>
      <c r="BY97" s="19">
        <f t="shared" ref="BY97:BY105" si="83">SUM(BU97:BX97)</f>
        <v>18127392.339209132</v>
      </c>
      <c r="CC97" s="15">
        <v>20</v>
      </c>
      <c r="CD97" s="22">
        <f>IFERROR(INDEX('[1]功能-士兵训练'!$AP$6:$AP$165,$CC97,1),0)</f>
        <v>1213617.7356318654</v>
      </c>
      <c r="CE97" s="22">
        <f>(CD97-CD96)*INDEX('[1]功能-付费相关'!$AS$6:$AS$165,$CC97,1)+CE96</f>
        <v>2579.8400147570869</v>
      </c>
      <c r="CF97" s="15">
        <f>INDEX('[1]功能-士兵训练'!$BV$6:$BV$165,$CC97,1)</f>
        <v>452783.57607986307</v>
      </c>
      <c r="CG97" s="22">
        <f>(CF97-CF96)*INDEX('[1]功能-付费相关'!$AJ$6:$AJ$165,$CC97,1)+CG96</f>
        <v>8783.685842296436</v>
      </c>
      <c r="CH97" s="12">
        <f t="shared" ref="CH97:CH105" si="84">(CE97+CG97)*CI97</f>
        <v>11363.525857053522</v>
      </c>
      <c r="CI97" s="12">
        <v>1</v>
      </c>
    </row>
    <row r="98" spans="6:87" x14ac:dyDescent="0.15">
      <c r="F98" s="14"/>
      <c r="N98" s="12">
        <f t="shared" si="78"/>
        <v>14</v>
      </c>
      <c r="O98" s="12"/>
      <c r="P98" s="31"/>
      <c r="Q98" s="12"/>
      <c r="R98" s="30">
        <f>SUM(P$85:P98)</f>
        <v>0</v>
      </c>
      <c r="S98" s="12"/>
      <c r="T98" s="12">
        <f>IFERROR($R98*'[1]功能-士兵训练'!K18,0)</f>
        <v>0</v>
      </c>
      <c r="U98" s="12">
        <f>IFERROR($R98*'[1]功能-士兵训练'!L18,0)</f>
        <v>0</v>
      </c>
      <c r="V98" s="12">
        <f>IFERROR($R98*'[1]功能-士兵训练'!M18,0)</f>
        <v>0</v>
      </c>
      <c r="W98" s="12">
        <f>IFERROR($R98*'[1]功能-士兵训练'!N18,0)</f>
        <v>0</v>
      </c>
      <c r="X98" s="12">
        <f>IFERROR($R98*'[1]功能-士兵训练'!O18,0)</f>
        <v>0</v>
      </c>
      <c r="AG98" s="15">
        <v>93</v>
      </c>
      <c r="AH98" s="12">
        <f>求节点(O$124:O$159,T$5:T$40,$AG98)*士兵阶位属性!T97+求节点(O$124:O$159,Y$5:Y$40,$AG98)</f>
        <v>463.89817987751468</v>
      </c>
      <c r="AI98" s="12">
        <f>求节点(P$124:P$159,U$5:U$40,$AG98)*士兵阶位属性!U97+求节点(P$124:P$159,Z$5:Z$40,$AG98)</f>
        <v>473.241042650905</v>
      </c>
      <c r="AJ98" s="12">
        <f>求节点(Q$124:Q$159,V$5:V$40,$AG98)*士兵阶位属性!V97+求节点(Q$124:Q$159,AA$5:AA$40,$AG98)</f>
        <v>484.61337952024206</v>
      </c>
      <c r="AK98" s="12">
        <f>求节点(R$124:R$159,W$5:W$40,$AG98)*士兵阶位属性!W97+求节点(R$124:R$159,AB$5:AB$40,$AG98)</f>
        <v>497.15405505006146</v>
      </c>
      <c r="AL98" s="12">
        <f>求节点(S$124:S$159,X$5:X$40,$AG98)*士兵阶位属性!X97+求节点(S$124:S$159,AC$5:AC$40,$AG98)</f>
        <v>510.587342222073</v>
      </c>
      <c r="AM98" s="12">
        <f t="shared" si="72"/>
        <v>463.89817987751468</v>
      </c>
      <c r="AN98" s="12">
        <f t="shared" si="73"/>
        <v>473.241042650905</v>
      </c>
      <c r="AO98" s="12">
        <f t="shared" si="74"/>
        <v>484.61337952024206</v>
      </c>
      <c r="AP98" s="12">
        <f t="shared" si="75"/>
        <v>497.15405505006146</v>
      </c>
      <c r="AQ98" s="12">
        <f t="shared" si="76"/>
        <v>510.587342222073</v>
      </c>
      <c r="AS98" s="12">
        <v>93</v>
      </c>
      <c r="AT98" s="12">
        <f t="shared" si="57"/>
        <v>2960639.0381421577</v>
      </c>
      <c r="AU98" s="12">
        <f t="shared" si="58"/>
        <v>3010796.4671666753</v>
      </c>
      <c r="AV98" s="12">
        <f t="shared" si="59"/>
        <v>3077261.5696190833</v>
      </c>
      <c r="AW98" s="12">
        <f t="shared" si="60"/>
        <v>3150669.3731094352</v>
      </c>
      <c r="AX98" s="12">
        <f t="shared" si="61"/>
        <v>3227909.044878114</v>
      </c>
      <c r="AZ98" s="12">
        <v>93</v>
      </c>
      <c r="BA98" s="12">
        <f t="shared" si="62"/>
        <v>0</v>
      </c>
      <c r="BB98" s="12">
        <f t="shared" si="63"/>
        <v>0</v>
      </c>
      <c r="BC98" s="12">
        <f t="shared" si="64"/>
        <v>0</v>
      </c>
      <c r="BD98" s="12">
        <f t="shared" si="65"/>
        <v>0</v>
      </c>
      <c r="BE98" s="12">
        <f t="shared" si="66"/>
        <v>0</v>
      </c>
      <c r="BG98" s="12">
        <v>93</v>
      </c>
      <c r="BH98" s="12">
        <f t="shared" si="67"/>
        <v>0</v>
      </c>
      <c r="BI98" s="12">
        <f t="shared" si="68"/>
        <v>0</v>
      </c>
      <c r="BJ98" s="12">
        <f t="shared" si="69"/>
        <v>0</v>
      </c>
      <c r="BK98" s="12">
        <f t="shared" si="70"/>
        <v>0</v>
      </c>
      <c r="BL98" s="12">
        <f t="shared" si="71"/>
        <v>0</v>
      </c>
      <c r="BO98" s="9">
        <v>5</v>
      </c>
      <c r="BP98" s="15">
        <v>30</v>
      </c>
      <c r="BQ98" s="19">
        <f t="shared" si="79"/>
        <v>0</v>
      </c>
      <c r="BR98" s="19">
        <f t="shared" si="80"/>
        <v>0</v>
      </c>
      <c r="BS98" s="19">
        <f t="shared" si="81"/>
        <v>118.95291328953111</v>
      </c>
      <c r="BT98" s="19">
        <f t="shared" si="82"/>
        <v>118.95291328953111</v>
      </c>
      <c r="BU98" s="19">
        <f>(BQ98-BQ97)*INDEX([4]中r将兵属性验证!$AX$7:$AX$166,$BP98,1)+BU97</f>
        <v>0</v>
      </c>
      <c r="BV98" s="19">
        <f>(BR98-BR97)*INDEX([4]中r将兵属性验证!AV$7:AV$166,BP98,1)*2+BV97</f>
        <v>0</v>
      </c>
      <c r="BW98" s="19">
        <f>(BS98-BS97)*INDEX([4]中r将兵属性验证!AQ$7:AQ$166,$BP98,1)+BW97</f>
        <v>24760574.290634863</v>
      </c>
      <c r="BX98" s="19">
        <f>(BT98-BT97)*INDEX([4]中r将兵属性验证!AR$7:AR$166,$BP98,1)+BX97</f>
        <v>24760574.290634863</v>
      </c>
      <c r="BY98" s="19">
        <f t="shared" si="83"/>
        <v>49521148.581269726</v>
      </c>
      <c r="CC98" s="15">
        <v>30</v>
      </c>
      <c r="CD98" s="22">
        <f>IFERROR(INDEX('[1]功能-士兵训练'!$AP$6:$AP$165,$CC98,1),0)</f>
        <v>4037060.2221313142</v>
      </c>
      <c r="CE98" s="22">
        <f>(CD98-CD97)*INDEX('[1]功能-付费相关'!$AS$6:$AS$165,$CC98,1)+CE97</f>
        <v>7621.7015977918163</v>
      </c>
      <c r="CF98" s="15">
        <f>INDEX('[1]功能-士兵训练'!$BV$6:$BV$165,$CC98,1)</f>
        <v>1453551.3585009477</v>
      </c>
      <c r="CG98" s="22">
        <f>(CF98-CF97)*INDEX('[1]功能-付费相关'!$AJ$6:$AJ$165,$CC98,1)+CG97</f>
        <v>22346.413068239581</v>
      </c>
      <c r="CH98" s="12">
        <f t="shared" si="84"/>
        <v>29968.114666031397</v>
      </c>
      <c r="CI98" s="12">
        <v>1</v>
      </c>
    </row>
    <row r="99" spans="6:87" x14ac:dyDescent="0.15">
      <c r="F99" s="14"/>
      <c r="N99" s="12">
        <f t="shared" si="78"/>
        <v>15</v>
      </c>
      <c r="O99" s="12"/>
      <c r="P99" s="31"/>
      <c r="Q99" s="12"/>
      <c r="R99" s="30">
        <f>SUM(P$85:P99)</f>
        <v>0</v>
      </c>
      <c r="S99" s="12"/>
      <c r="T99" s="12">
        <f>IFERROR($R99*'[1]功能-士兵训练'!K19,0)</f>
        <v>0</v>
      </c>
      <c r="U99" s="12">
        <f>IFERROR($R99*'[1]功能-士兵训练'!L19,0)</f>
        <v>0</v>
      </c>
      <c r="V99" s="12">
        <f>IFERROR($R99*'[1]功能-士兵训练'!M19,0)</f>
        <v>0</v>
      </c>
      <c r="W99" s="12">
        <f>IFERROR($R99*'[1]功能-士兵训练'!N19,0)</f>
        <v>0</v>
      </c>
      <c r="X99" s="12">
        <f>IFERROR($R99*'[1]功能-士兵训练'!O19,0)</f>
        <v>0</v>
      </c>
      <c r="AG99" s="15">
        <v>94</v>
      </c>
      <c r="AH99" s="12">
        <f>求节点(O$124:O$159,T$5:T$40,$AG99)*士兵阶位属性!T98+求节点(O$124:O$159,Y$5:Y$40,$AG99)</f>
        <v>473.07056966337791</v>
      </c>
      <c r="AI99" s="12">
        <f>求节点(P$124:P$159,U$5:U$40,$AG99)*士兵阶位属性!U98+求节点(P$124:P$159,Z$5:Z$40,$AG99)</f>
        <v>483.74385484361568</v>
      </c>
      <c r="AJ99" s="12">
        <f>求节点(Q$124:Q$159,V$5:V$40,$AG99)*士兵阶位属性!V98+求节点(Q$124:Q$159,AA$5:AA$40,$AG99)</f>
        <v>495.40723506702085</v>
      </c>
      <c r="AK99" s="12">
        <f>求节点(R$124:R$159,W$5:W$40,$AG99)*士兵阶位属性!W98+求节点(R$124:R$159,AB$5:AB$40,$AG99)</f>
        <v>507.93940806944067</v>
      </c>
      <c r="AL99" s="12">
        <f>求节点(S$124:S$159,X$5:X$40,$AG99)*士兵阶位属性!X98+求节点(S$124:S$159,AC$5:AC$40,$AG99)</f>
        <v>520.36692864567999</v>
      </c>
      <c r="AM99" s="12">
        <f t="shared" si="72"/>
        <v>473.07056966337791</v>
      </c>
      <c r="AN99" s="12">
        <f t="shared" si="73"/>
        <v>483.74385484361568</v>
      </c>
      <c r="AO99" s="12">
        <f t="shared" si="74"/>
        <v>495.40723506702085</v>
      </c>
      <c r="AP99" s="12">
        <f t="shared" si="75"/>
        <v>507.93940806944067</v>
      </c>
      <c r="AQ99" s="12">
        <f t="shared" si="76"/>
        <v>520.36692864567999</v>
      </c>
      <c r="AS99" s="12">
        <v>94</v>
      </c>
      <c r="AT99" s="12">
        <f t="shared" si="57"/>
        <v>3012449.1448022993</v>
      </c>
      <c r="AU99" s="12">
        <f t="shared" si="58"/>
        <v>3074985.3038556031</v>
      </c>
      <c r="AV99" s="12">
        <f t="shared" si="59"/>
        <v>3143500.626824785</v>
      </c>
      <c r="AW99" s="12">
        <f t="shared" si="60"/>
        <v>3216086.5108746374</v>
      </c>
      <c r="AX99" s="12">
        <f t="shared" si="61"/>
        <v>3283163.6910275724</v>
      </c>
      <c r="AZ99" s="12">
        <v>94</v>
      </c>
      <c r="BA99" s="12">
        <f t="shared" si="62"/>
        <v>0</v>
      </c>
      <c r="BB99" s="12">
        <f t="shared" si="63"/>
        <v>0</v>
      </c>
      <c r="BC99" s="12">
        <f t="shared" si="64"/>
        <v>0</v>
      </c>
      <c r="BD99" s="12">
        <f t="shared" si="65"/>
        <v>0</v>
      </c>
      <c r="BE99" s="12">
        <f t="shared" si="66"/>
        <v>0</v>
      </c>
      <c r="BG99" s="12">
        <v>94</v>
      </c>
      <c r="BH99" s="12">
        <f t="shared" si="67"/>
        <v>0</v>
      </c>
      <c r="BI99" s="12">
        <f t="shared" si="68"/>
        <v>0</v>
      </c>
      <c r="BJ99" s="12">
        <f t="shared" si="69"/>
        <v>0</v>
      </c>
      <c r="BK99" s="12">
        <f t="shared" si="70"/>
        <v>0</v>
      </c>
      <c r="BL99" s="12">
        <f t="shared" si="71"/>
        <v>0</v>
      </c>
      <c r="BO99" s="9">
        <v>6</v>
      </c>
      <c r="BP99" s="15">
        <v>40</v>
      </c>
      <c r="BQ99" s="19">
        <f t="shared" si="79"/>
        <v>0</v>
      </c>
      <c r="BR99" s="19">
        <f t="shared" si="80"/>
        <v>0</v>
      </c>
      <c r="BS99" s="19">
        <f t="shared" si="81"/>
        <v>154.90835177240965</v>
      </c>
      <c r="BT99" s="19">
        <f t="shared" si="82"/>
        <v>154.90835177240965</v>
      </c>
      <c r="BU99" s="19">
        <f>(BQ99-BQ98)*INDEX([4]中r将兵属性验证!$AX$7:$AX$166,$BP99,1)+BU98</f>
        <v>0</v>
      </c>
      <c r="BV99" s="19">
        <f>(BR99-BR98)*INDEX([4]中r将兵属性验证!AV$7:AV$166,BP99,1)*2+BV98</f>
        <v>0</v>
      </c>
      <c r="BW99" s="19">
        <f>(BS99-BS98)*INDEX([4]中r将兵属性验证!AQ$7:AQ$166,$BP99,1)+BW98</f>
        <v>66363970.588706993</v>
      </c>
      <c r="BX99" s="19">
        <f>(BT99-BT98)*INDEX([4]中r将兵属性验证!AR$7:AR$166,$BP99,1)+BX98</f>
        <v>66363970.588706993</v>
      </c>
      <c r="BY99" s="19">
        <f t="shared" si="83"/>
        <v>132727941.17741399</v>
      </c>
      <c r="CC99" s="15">
        <v>40</v>
      </c>
      <c r="CD99" s="22">
        <f>IFERROR(INDEX('[1]功能-士兵训练'!$AP$6:$AP$165,$CC99,1),0)</f>
        <v>12075049.760230435</v>
      </c>
      <c r="CE99" s="22">
        <f>(CD99-CD98)*INDEX('[1]功能-付费相关'!$AS$6:$AS$165,$CC99,1)+CE98</f>
        <v>20181.060251071693</v>
      </c>
      <c r="CF99" s="15">
        <f>INDEX('[1]功能-士兵训练'!$BV$6:$BV$165,$CC99,1)</f>
        <v>3450182.5400379878</v>
      </c>
      <c r="CG99" s="22">
        <f>(CF99-CF98)*INDEX('[1]功能-付费相关'!$AJ$6:$AJ$165,$CC99,1)+CG98</f>
        <v>42392.204908318832</v>
      </c>
      <c r="CH99" s="12">
        <f t="shared" si="84"/>
        <v>62573.265159390525</v>
      </c>
      <c r="CI99" s="12">
        <v>1</v>
      </c>
    </row>
    <row r="100" spans="6:87" x14ac:dyDescent="0.15">
      <c r="F100" s="14"/>
      <c r="N100" s="12">
        <f t="shared" si="78"/>
        <v>16</v>
      </c>
      <c r="O100" s="12"/>
      <c r="P100" s="31"/>
      <c r="Q100" s="12"/>
      <c r="R100" s="30">
        <f>SUM(P$85:P100)</f>
        <v>0</v>
      </c>
      <c r="S100" s="12"/>
      <c r="T100" s="12">
        <f>IFERROR($R100*'[1]功能-士兵训练'!K20,0)</f>
        <v>0</v>
      </c>
      <c r="U100" s="12">
        <f>IFERROR($R100*'[1]功能-士兵训练'!L20,0)</f>
        <v>0</v>
      </c>
      <c r="V100" s="12">
        <f>IFERROR($R100*'[1]功能-士兵训练'!M20,0)</f>
        <v>0</v>
      </c>
      <c r="W100" s="12">
        <f>IFERROR($R100*'[1]功能-士兵训练'!N20,0)</f>
        <v>0</v>
      </c>
      <c r="X100" s="12">
        <f>IFERROR($R100*'[1]功能-士兵训练'!O20,0)</f>
        <v>0</v>
      </c>
      <c r="AG100" s="15">
        <v>95</v>
      </c>
      <c r="AH100" s="12">
        <f>求节点(O$124:O$159,T$5:T$40,$AG100)*士兵阶位属性!T99+求节点(O$124:O$159,Y$5:Y$40,$AG100)</f>
        <v>483.78989377683382</v>
      </c>
      <c r="AI100" s="12">
        <f>求节点(P$124:P$159,U$5:U$40,$AG100)*士兵阶位属性!U99+求节点(P$124:P$159,Z$5:Z$40,$AG100)</f>
        <v>494.69169105954882</v>
      </c>
      <c r="AJ100" s="12">
        <f>求节点(Q$124:Q$159,V$5:V$40,$AG100)*士兵阶位属性!V99+求节点(Q$124:Q$159,AA$5:AA$40,$AG100)</f>
        <v>506.31717032506367</v>
      </c>
      <c r="AK100" s="12">
        <f>求节点(R$124:R$159,W$5:W$40,$AG100)*士兵阶位属性!W99+求节点(R$124:R$159,AB$5:AB$40,$AG100)</f>
        <v>518.04281370149567</v>
      </c>
      <c r="AL100" s="12">
        <f>求节点(S$124:S$159,X$5:X$40,$AG100)*士兵阶位属性!X99+求节点(S$124:S$159,AC$5:AC$40,$AG100)</f>
        <v>530.03235647492124</v>
      </c>
      <c r="AM100" s="12">
        <f t="shared" si="72"/>
        <v>483.78989377683382</v>
      </c>
      <c r="AN100" s="12">
        <f t="shared" si="73"/>
        <v>494.69169105954882</v>
      </c>
      <c r="AO100" s="12">
        <f t="shared" si="74"/>
        <v>506.31717032506367</v>
      </c>
      <c r="AP100" s="12">
        <f t="shared" si="75"/>
        <v>518.04281370149567</v>
      </c>
      <c r="AQ100" s="12">
        <f t="shared" si="76"/>
        <v>530.03235647492124</v>
      </c>
      <c r="AS100" s="12">
        <v>95</v>
      </c>
      <c r="AT100" s="12">
        <f t="shared" si="57"/>
        <v>3078390.1406505248</v>
      </c>
      <c r="AU100" s="12">
        <f t="shared" si="58"/>
        <v>3142363.0393197057</v>
      </c>
      <c r="AV100" s="12">
        <f t="shared" si="59"/>
        <v>3209739.6840304867</v>
      </c>
      <c r="AW100" s="12">
        <f t="shared" si="60"/>
        <v>3274000.2812002795</v>
      </c>
      <c r="AX100" s="12">
        <f t="shared" si="61"/>
        <v>3336476.508088212</v>
      </c>
      <c r="AZ100" s="12">
        <v>95</v>
      </c>
      <c r="BA100" s="12">
        <f t="shared" si="62"/>
        <v>0</v>
      </c>
      <c r="BB100" s="12">
        <f t="shared" si="63"/>
        <v>0</v>
      </c>
      <c r="BC100" s="12">
        <f t="shared" si="64"/>
        <v>0</v>
      </c>
      <c r="BD100" s="12">
        <f t="shared" si="65"/>
        <v>0</v>
      </c>
      <c r="BE100" s="12">
        <f t="shared" si="66"/>
        <v>0</v>
      </c>
      <c r="BG100" s="12">
        <v>95</v>
      </c>
      <c r="BH100" s="12">
        <f t="shared" si="67"/>
        <v>0</v>
      </c>
      <c r="BI100" s="12">
        <f t="shared" si="68"/>
        <v>0</v>
      </c>
      <c r="BJ100" s="12">
        <f t="shared" si="69"/>
        <v>0</v>
      </c>
      <c r="BK100" s="12">
        <f t="shared" si="70"/>
        <v>0</v>
      </c>
      <c r="BL100" s="12">
        <f t="shared" si="71"/>
        <v>0</v>
      </c>
      <c r="BO100" s="9">
        <v>7</v>
      </c>
      <c r="BP100" s="15">
        <v>50</v>
      </c>
      <c r="BQ100" s="19">
        <f t="shared" si="79"/>
        <v>0</v>
      </c>
      <c r="BR100" s="19">
        <f t="shared" si="80"/>
        <v>0</v>
      </c>
      <c r="BS100" s="19">
        <f t="shared" si="81"/>
        <v>200.19060622472892</v>
      </c>
      <c r="BT100" s="19">
        <f t="shared" si="82"/>
        <v>200.19060622472892</v>
      </c>
      <c r="BU100" s="19">
        <f>(BQ100-BQ99)*INDEX([4]中r将兵属性验证!$AX$7:$AX$166,$BP100,1)+BU99</f>
        <v>0</v>
      </c>
      <c r="BV100" s="19">
        <f>(BR100-BR99)*INDEX([4]中r将兵属性验证!AV$7:AV$166,BP100,1)*2+BV99</f>
        <v>0</v>
      </c>
      <c r="BW100" s="19">
        <f>(BS100-BS99)*INDEX([4]中r将兵属性验证!AQ$7:AQ$166,$BP100,1)+BW99</f>
        <v>172496239.01739615</v>
      </c>
      <c r="BX100" s="19">
        <f>(BT100-BT99)*INDEX([4]中r将兵属性验证!AR$7:AR$166,$BP100,1)+BX99</f>
        <v>172496239.01739615</v>
      </c>
      <c r="BY100" s="19">
        <f t="shared" si="83"/>
        <v>344992478.0347923</v>
      </c>
      <c r="CC100" s="15">
        <v>50</v>
      </c>
      <c r="CD100" s="22">
        <f>IFERROR(INDEX('[1]功能-士兵训练'!$AP$6:$AP$165,$CC100,1),0)</f>
        <v>42280521.15318355</v>
      </c>
      <c r="CE100" s="22">
        <f>(CD100-CD99)*INDEX('[1]功能-付费相关'!$AS$6:$AS$165,$CC100,1)+CE99</f>
        <v>62133.103852395463</v>
      </c>
      <c r="CF100" s="15">
        <f>INDEX('[1]功能-士兵训练'!$BV$6:$BV$165,$CC100,1)</f>
        <v>8913197.7339415848</v>
      </c>
      <c r="CG100" s="22">
        <f>(CF100-CF99)*INDEX('[1]功能-付费相关'!$AJ$6:$AJ$165,$CC100,1)+CG99</f>
        <v>83024.320078619334</v>
      </c>
      <c r="CH100" s="12">
        <f t="shared" si="84"/>
        <v>145157.42393101478</v>
      </c>
      <c r="CI100" s="12">
        <v>1</v>
      </c>
    </row>
    <row r="101" spans="6:87" x14ac:dyDescent="0.15">
      <c r="F101" s="14"/>
      <c r="N101" s="12">
        <f t="shared" si="78"/>
        <v>17</v>
      </c>
      <c r="O101" s="12"/>
      <c r="P101" s="31"/>
      <c r="Q101" s="12"/>
      <c r="R101" s="30">
        <f>SUM(P$85:P101)</f>
        <v>0</v>
      </c>
      <c r="S101" s="12"/>
      <c r="T101" s="12">
        <f>IFERROR($R101*'[1]功能-士兵训练'!K21,0)</f>
        <v>0</v>
      </c>
      <c r="U101" s="12">
        <f>IFERROR($R101*'[1]功能-士兵训练'!L21,0)</f>
        <v>0</v>
      </c>
      <c r="V101" s="12">
        <f>IFERROR($R101*'[1]功能-士兵训练'!M21,0)</f>
        <v>0</v>
      </c>
      <c r="W101" s="12">
        <f>IFERROR($R101*'[1]功能-士兵训练'!N21,0)</f>
        <v>0</v>
      </c>
      <c r="X101" s="12">
        <f>IFERROR($R101*'[1]功能-士兵训练'!O21,0)</f>
        <v>0</v>
      </c>
      <c r="AG101" s="15">
        <v>96</v>
      </c>
      <c r="AH101" s="12">
        <f>求节点(O$124:O$159,T$5:T$40,$AG101)*士兵阶位属性!T100+求节点(O$124:O$159,Y$5:Y$40,$AG101)</f>
        <v>494.87756757779744</v>
      </c>
      <c r="AI101" s="12">
        <f>求节点(P$124:P$159,U$5:U$40,$AG101)*士兵阶位属性!U100+求节点(P$124:P$159,Z$5:Z$40,$AG101)</f>
        <v>505.75900778454223</v>
      </c>
      <c r="AJ101" s="12">
        <f>求节点(Q$124:Q$159,V$5:V$40,$AG101)*士兵阶位属性!V100+求节点(Q$124:Q$159,AA$5:AA$40,$AG101)</f>
        <v>516.60305585375909</v>
      </c>
      <c r="AK101" s="12">
        <f>求节点(R$124:R$159,W$5:W$40,$AG101)*士兵阶位属性!W100+求节点(R$124:R$159,AB$5:AB$40,$AG101)</f>
        <v>527.78448094224814</v>
      </c>
      <c r="AL101" s="12">
        <f>求节点(S$124:S$159,X$5:X$40,$AG101)*士兵阶位属性!X100+求节点(S$124:S$159,AC$5:AC$40,$AG101)</f>
        <v>539.78825814006086</v>
      </c>
      <c r="AM101" s="12">
        <f t="shared" si="72"/>
        <v>494.87756757779744</v>
      </c>
      <c r="AN101" s="12">
        <f t="shared" si="73"/>
        <v>505.75900778454223</v>
      </c>
      <c r="AO101" s="12">
        <f t="shared" si="74"/>
        <v>516.60305585375909</v>
      </c>
      <c r="AP101" s="12">
        <f t="shared" si="75"/>
        <v>527.78448094224814</v>
      </c>
      <c r="AQ101" s="12">
        <f t="shared" si="76"/>
        <v>539.78825814006086</v>
      </c>
      <c r="AS101" s="12">
        <v>96</v>
      </c>
      <c r="AT101" s="12">
        <f t="shared" si="57"/>
        <v>3146741.9386372482</v>
      </c>
      <c r="AU101" s="12">
        <f t="shared" si="58"/>
        <v>3209740.7747838087</v>
      </c>
      <c r="AV101" s="12">
        <f t="shared" si="59"/>
        <v>3268979.5036227149</v>
      </c>
      <c r="AW101" s="12">
        <f t="shared" si="60"/>
        <v>3327590.7763067572</v>
      </c>
      <c r="AX101" s="12">
        <f t="shared" si="61"/>
        <v>3389789.3251488516</v>
      </c>
      <c r="AZ101" s="12">
        <v>96</v>
      </c>
      <c r="BA101" s="12">
        <f t="shared" si="62"/>
        <v>0</v>
      </c>
      <c r="BB101" s="12">
        <f t="shared" si="63"/>
        <v>0</v>
      </c>
      <c r="BC101" s="12">
        <f t="shared" si="64"/>
        <v>0</v>
      </c>
      <c r="BD101" s="12">
        <f t="shared" si="65"/>
        <v>0</v>
      </c>
      <c r="BE101" s="12">
        <f t="shared" si="66"/>
        <v>0</v>
      </c>
      <c r="BG101" s="12">
        <v>96</v>
      </c>
      <c r="BH101" s="12">
        <f t="shared" si="67"/>
        <v>0</v>
      </c>
      <c r="BI101" s="12">
        <f t="shared" si="68"/>
        <v>0</v>
      </c>
      <c r="BJ101" s="12">
        <f t="shared" si="69"/>
        <v>0</v>
      </c>
      <c r="BK101" s="12">
        <f t="shared" si="70"/>
        <v>0</v>
      </c>
      <c r="BL101" s="12">
        <f t="shared" si="71"/>
        <v>0</v>
      </c>
      <c r="BO101" s="9">
        <v>8</v>
      </c>
      <c r="BP101" s="15">
        <v>60</v>
      </c>
      <c r="BQ101" s="19">
        <f t="shared" si="79"/>
        <v>0</v>
      </c>
      <c r="BR101" s="19">
        <f t="shared" si="80"/>
        <v>0</v>
      </c>
      <c r="BS101" s="19">
        <f t="shared" si="81"/>
        <v>254.26163932077228</v>
      </c>
      <c r="BT101" s="19">
        <f t="shared" si="82"/>
        <v>254.26163932077228</v>
      </c>
      <c r="BU101" s="19">
        <f>(BQ101-BQ100)*INDEX([4]中r将兵属性验证!$AX$7:$AX$166,$BP101,1)+BU100</f>
        <v>0</v>
      </c>
      <c r="BV101" s="19">
        <f>(BR101-BR100)*INDEX([4]中r将兵属性验证!AV$7:AV$166,BP101,1)*2+BV100</f>
        <v>0</v>
      </c>
      <c r="BW101" s="19">
        <f>(BS101-BS100)*INDEX([4]中r将兵属性验证!AQ$7:AQ$166,$BP101,1)+BW100</f>
        <v>475777127.65921748</v>
      </c>
      <c r="BX101" s="19">
        <f>(BT101-BT100)*INDEX([4]中r将兵属性验证!AR$7:AR$166,$BP101,1)+BX100</f>
        <v>475777127.65921748</v>
      </c>
      <c r="BY101" s="19">
        <f t="shared" si="83"/>
        <v>951554255.31843495</v>
      </c>
      <c r="CC101" s="15">
        <v>60</v>
      </c>
      <c r="CD101" s="22">
        <f>IFERROR(INDEX('[1]功能-士兵训练'!$AP$6:$AP$165,$CC101,1),0)</f>
        <v>136192911.17814571</v>
      </c>
      <c r="CE101" s="22">
        <f>(CD101-CD100)*INDEX('[1]功能-付费相关'!$AS$6:$AS$165,$CC101,1)+CE100</f>
        <v>179523.59138359816</v>
      </c>
      <c r="CF101" s="15">
        <f>INDEX('[1]功能-士兵训练'!$BV$6:$BV$165,$CC101,1)</f>
        <v>20619852.324456006</v>
      </c>
      <c r="CG101" s="22">
        <f>(CF101-CF100)*INDEX('[1]功能-付费相关'!$AJ$6:$AJ$165,$CC101,1)+CG100</f>
        <v>148061.29002592168</v>
      </c>
      <c r="CH101" s="12">
        <f t="shared" si="84"/>
        <v>327584.88140951982</v>
      </c>
      <c r="CI101" s="12">
        <v>1</v>
      </c>
    </row>
    <row r="102" spans="6:87" x14ac:dyDescent="0.15">
      <c r="F102" s="14"/>
      <c r="N102" s="12">
        <f t="shared" si="78"/>
        <v>18</v>
      </c>
      <c r="O102" s="12"/>
      <c r="P102" s="31"/>
      <c r="Q102" s="12"/>
      <c r="R102" s="30">
        <f>SUM(P$85:P102)</f>
        <v>0</v>
      </c>
      <c r="S102" s="12"/>
      <c r="T102" s="12">
        <f>IFERROR($R102*'[1]功能-士兵训练'!K22,0)</f>
        <v>0</v>
      </c>
      <c r="U102" s="12">
        <f>IFERROR($R102*'[1]功能-士兵训练'!L22,0)</f>
        <v>0</v>
      </c>
      <c r="V102" s="12">
        <f>IFERROR($R102*'[1]功能-士兵训练'!M22,0)</f>
        <v>0</v>
      </c>
      <c r="W102" s="12">
        <f>IFERROR($R102*'[1]功能-士兵训练'!N22,0)</f>
        <v>0</v>
      </c>
      <c r="X102" s="12">
        <f>IFERROR($R102*'[1]功能-士兵训练'!O22,0)</f>
        <v>0</v>
      </c>
      <c r="AG102" s="15">
        <v>97</v>
      </c>
      <c r="AH102" s="12">
        <f>求节点(O$124:O$159,T$5:T$40,$AG102)*士兵阶位属性!T101+求节点(O$124:O$159,Y$5:Y$40,$AG102)</f>
        <v>506.08766687866137</v>
      </c>
      <c r="AI102" s="12">
        <f>求节点(P$124:P$159,U$5:U$40,$AG102)*士兵阶位属性!U101+求节点(P$124:P$159,Z$5:Z$40,$AG102)</f>
        <v>516.0891472926628</v>
      </c>
      <c r="AJ102" s="12">
        <f>求节点(Q$124:Q$159,V$5:V$40,$AG102)*士兵阶位属性!V101+求节点(Q$124:Q$159,AA$5:AA$40,$AG102)</f>
        <v>526.36510326456289</v>
      </c>
      <c r="AK102" s="12">
        <f>求节点(R$124:R$159,W$5:W$40,$AG102)*士兵阶位属性!W101+求节点(R$124:R$159,AB$5:AB$40,$AG102)</f>
        <v>537.61868321982513</v>
      </c>
      <c r="AL102" s="12">
        <f>求节点(S$124:S$159,X$5:X$40,$AG102)*士兵阶位属性!X101+求节点(S$124:S$159,AC$5:AC$40,$AG102)</f>
        <v>549.63463364109884</v>
      </c>
      <c r="AM102" s="12">
        <f t="shared" si="72"/>
        <v>506.08766687866137</v>
      </c>
      <c r="AN102" s="12">
        <f t="shared" si="73"/>
        <v>516.0891472926628</v>
      </c>
      <c r="AO102" s="12">
        <f t="shared" si="74"/>
        <v>526.36510326456289</v>
      </c>
      <c r="AP102" s="12">
        <f t="shared" si="75"/>
        <v>537.61868321982513</v>
      </c>
      <c r="AQ102" s="12">
        <f t="shared" si="76"/>
        <v>549.63463364109884</v>
      </c>
      <c r="AS102" s="12">
        <v>97</v>
      </c>
      <c r="AT102" s="12">
        <f t="shared" ref="AT102:AT133" si="85">求节点(O$124:O$159,T$45:T$80,$AS102)*4</f>
        <v>3215093.7366239722</v>
      </c>
      <c r="AU102" s="12">
        <f t="shared" ref="AU102:AU133" si="86">求节点(P$124:P$159,U$45:U$80,$AS102)*4</f>
        <v>3269008.7621584083</v>
      </c>
      <c r="AV102" s="12">
        <f t="shared" ref="AV102:AV133" si="87">求节点(Q$124:Q$159,V$45:V$80,$AS102)*4</f>
        <v>3322332.5374505655</v>
      </c>
      <c r="AW102" s="12">
        <f t="shared" ref="AW102:AW133" si="88">求节点(R$124:R$159,W$45:W$80,$AS102)*4</f>
        <v>3381181.271413235</v>
      </c>
      <c r="AX102" s="12">
        <f t="shared" ref="AX102:AX133" si="89">求节点(S$124:S$159,X$45:X$80,$AS102)*4</f>
        <v>3443102.1422094908</v>
      </c>
      <c r="AZ102" s="12">
        <v>97</v>
      </c>
      <c r="BA102" s="12">
        <f t="shared" ref="BA102:BA133" si="90">求节点(O$124:O$159,T$85:T$120,$AZ102)</f>
        <v>0</v>
      </c>
      <c r="BB102" s="12">
        <f t="shared" ref="BB102:BB133" si="91">求节点(P$124:P$159,U$85:U$120,$AZ102)</f>
        <v>0</v>
      </c>
      <c r="BC102" s="12">
        <f t="shared" ref="BC102:BC133" si="92">求节点(Q$124:Q$159,V$85:V$120,$AZ102)</f>
        <v>0</v>
      </c>
      <c r="BD102" s="12">
        <f t="shared" ref="BD102:BD133" si="93">求节点(R$124:R$159,W$85:W$120,$AZ102)</f>
        <v>0</v>
      </c>
      <c r="BE102" s="12">
        <f t="shared" ref="BE102:BE133" si="94">求节点(S$124:S$159,X$85:X$120,$AZ102)</f>
        <v>0</v>
      </c>
      <c r="BG102" s="12">
        <v>97</v>
      </c>
      <c r="BH102" s="12">
        <f t="shared" ref="BH102:BH133" si="95">求节点(O$124:O$159,T$166:T$185,$BG102)</f>
        <v>0</v>
      </c>
      <c r="BI102" s="12">
        <f t="shared" ref="BI102:BI133" si="96">求节点(P$124:P$159,U$166:U$185,$BG102)</f>
        <v>0</v>
      </c>
      <c r="BJ102" s="12">
        <f t="shared" ref="BJ102:BJ133" si="97">求节点(Q$124:Q$159,V$166:V$185,$BG102)</f>
        <v>0</v>
      </c>
      <c r="BK102" s="12">
        <f t="shared" ref="BK102:BK133" si="98">求节点(R$124:R$159,W$166:W$185,$BG102)</f>
        <v>0</v>
      </c>
      <c r="BL102" s="12">
        <f t="shared" ref="BL102:BL133" si="99">求节点(S$124:S$159,X$166:X$185,$BG102)</f>
        <v>0</v>
      </c>
      <c r="BO102" s="9">
        <v>9</v>
      </c>
      <c r="BP102" s="15">
        <v>70</v>
      </c>
      <c r="BQ102" s="19">
        <f t="shared" si="79"/>
        <v>0</v>
      </c>
      <c r="BR102" s="19">
        <f t="shared" si="80"/>
        <v>0</v>
      </c>
      <c r="BS102" s="19">
        <f t="shared" si="81"/>
        <v>316.95962906316072</v>
      </c>
      <c r="BT102" s="19">
        <f t="shared" si="82"/>
        <v>316.95962906316072</v>
      </c>
      <c r="BU102" s="19">
        <f>(BQ102-BQ101)*INDEX([4]中r将兵属性验证!$AX$7:$AX$166,$BP102,1)+BU101</f>
        <v>0</v>
      </c>
      <c r="BV102" s="19">
        <f>(BR102-BR101)*INDEX([4]中r将兵属性验证!AV$7:AV$166,BP102,1)*2+BV101</f>
        <v>0</v>
      </c>
      <c r="BW102" s="19">
        <f>(BS102-BS101)*INDEX([4]中r将兵属性验证!AQ$7:AQ$166,$BP102,1)+BW101</f>
        <v>1958890029.7425489</v>
      </c>
      <c r="BX102" s="19">
        <f>(BT102-BT101)*INDEX([4]中r将兵属性验证!AR$7:AR$166,$BP102,1)+BX101</f>
        <v>1958890029.7425489</v>
      </c>
      <c r="BY102" s="19">
        <f t="shared" si="83"/>
        <v>3917780059.4850979</v>
      </c>
      <c r="CC102" s="15">
        <v>70</v>
      </c>
      <c r="CD102" s="22">
        <f>IFERROR(INDEX('[1]功能-士兵训练'!$AP$6:$AP$165,$CC102,1),0)</f>
        <v>321205488.39697582</v>
      </c>
      <c r="CE102" s="22">
        <f>(CD102-CD101)*INDEX('[1]功能-付费相关'!$AS$6:$AS$165,$CC102,1)+CE101</f>
        <v>389765.156404996</v>
      </c>
      <c r="CF102" s="15">
        <f>INDEX('[1]功能-士兵训练'!$BV$6:$BV$165,$CC102,1)</f>
        <v>44533764.026625618</v>
      </c>
      <c r="CG102" s="22">
        <f>(CF102-CF101)*INDEX('[1]功能-付费相关'!$AJ$6:$AJ$165,$CC102,1)+CG101</f>
        <v>280916.35503797513</v>
      </c>
      <c r="CH102" s="12">
        <f t="shared" si="84"/>
        <v>670681.51144297118</v>
      </c>
      <c r="CI102" s="12">
        <v>1</v>
      </c>
    </row>
    <row r="103" spans="6:87" x14ac:dyDescent="0.15">
      <c r="F103" s="14"/>
      <c r="N103" s="12">
        <f t="shared" si="78"/>
        <v>19</v>
      </c>
      <c r="O103" s="12"/>
      <c r="P103" s="31"/>
      <c r="Q103" s="12"/>
      <c r="R103" s="30">
        <f>SUM(P$85:P103)</f>
        <v>0</v>
      </c>
      <c r="S103" s="12"/>
      <c r="T103" s="12">
        <f>IFERROR($R103*'[1]功能-士兵训练'!K23,0)</f>
        <v>0</v>
      </c>
      <c r="U103" s="12">
        <f>IFERROR($R103*'[1]功能-士兵训练'!L23,0)</f>
        <v>0</v>
      </c>
      <c r="V103" s="12">
        <f>IFERROR($R103*'[1]功能-士兵训练'!M23,0)</f>
        <v>0</v>
      </c>
      <c r="W103" s="12">
        <f>IFERROR($R103*'[1]功能-士兵训练'!N23,0)</f>
        <v>0</v>
      </c>
      <c r="X103" s="12">
        <f>IFERROR($R103*'[1]功能-士兵训练'!O23,0)</f>
        <v>0</v>
      </c>
      <c r="AG103" s="15">
        <v>98</v>
      </c>
      <c r="AH103" s="12">
        <f>求节点(O$124:O$159,T$5:T$40,$AG103)*士兵阶位属性!T102+求节点(O$124:O$159,Y$5:Y$40,$AG103)</f>
        <v>516.3140099122196</v>
      </c>
      <c r="AI103" s="12">
        <f>求节点(P$124:P$159,U$5:U$40,$AG103)*士兵阶位属性!U102+求节点(P$124:P$159,Z$5:Z$40,$AG103)</f>
        <v>525.82017226681933</v>
      </c>
      <c r="AJ103" s="12">
        <f>求节点(Q$124:Q$159,V$5:V$40,$AG103)*士兵阶位属性!V102+求节点(Q$124:Q$159,AA$5:AA$40,$AG103)</f>
        <v>536.22064845481987</v>
      </c>
      <c r="AK103" s="12">
        <f>求节点(R$124:R$159,W$5:W$40,$AG103)*士兵阶位属性!W102+求节点(R$124:R$159,AB$5:AB$40,$AG103)</f>
        <v>547.54542053422699</v>
      </c>
      <c r="AL103" s="12">
        <f>求节点(S$124:S$159,X$5:X$40,$AG103)*士兵阶位属性!X102+求节点(S$124:S$159,AC$5:AC$40,$AG103)</f>
        <v>559.35799846952978</v>
      </c>
      <c r="AM103" s="12">
        <f t="shared" si="72"/>
        <v>516.3140099122196</v>
      </c>
      <c r="AN103" s="12">
        <f t="shared" si="73"/>
        <v>525.82017226681933</v>
      </c>
      <c r="AO103" s="12">
        <f t="shared" si="74"/>
        <v>536.22064845481987</v>
      </c>
      <c r="AP103" s="12">
        <f t="shared" si="75"/>
        <v>547.54542053422699</v>
      </c>
      <c r="AQ103" s="12">
        <f t="shared" si="76"/>
        <v>559.35799846952978</v>
      </c>
      <c r="AS103" s="12">
        <v>98</v>
      </c>
      <c r="AT103" s="12">
        <f t="shared" si="85"/>
        <v>3272969.4848671802</v>
      </c>
      <c r="AU103" s="12">
        <f t="shared" si="86"/>
        <v>3321665.6357720327</v>
      </c>
      <c r="AV103" s="12">
        <f t="shared" si="87"/>
        <v>3375685.5712784161</v>
      </c>
      <c r="AW103" s="12">
        <f t="shared" si="88"/>
        <v>3434771.7665197127</v>
      </c>
      <c r="AX103" s="12">
        <f t="shared" si="89"/>
        <v>3494467.532061616</v>
      </c>
      <c r="AZ103" s="12">
        <v>98</v>
      </c>
      <c r="BA103" s="12">
        <f t="shared" si="90"/>
        <v>0</v>
      </c>
      <c r="BB103" s="12">
        <f t="shared" si="91"/>
        <v>0</v>
      </c>
      <c r="BC103" s="12">
        <f t="shared" si="92"/>
        <v>0</v>
      </c>
      <c r="BD103" s="12">
        <f t="shared" si="93"/>
        <v>0</v>
      </c>
      <c r="BE103" s="12">
        <f t="shared" si="94"/>
        <v>0</v>
      </c>
      <c r="BG103" s="12">
        <v>98</v>
      </c>
      <c r="BH103" s="12">
        <f t="shared" si="95"/>
        <v>0</v>
      </c>
      <c r="BI103" s="12">
        <f t="shared" si="96"/>
        <v>0</v>
      </c>
      <c r="BJ103" s="12">
        <f t="shared" si="97"/>
        <v>0</v>
      </c>
      <c r="BK103" s="12">
        <f t="shared" si="98"/>
        <v>0</v>
      </c>
      <c r="BL103" s="12">
        <f t="shared" si="99"/>
        <v>0</v>
      </c>
      <c r="BO103" s="9">
        <v>10</v>
      </c>
      <c r="BP103" s="15">
        <v>80</v>
      </c>
      <c r="BQ103" s="19">
        <f t="shared" si="79"/>
        <v>0</v>
      </c>
      <c r="BR103" s="19">
        <f t="shared" si="80"/>
        <v>0</v>
      </c>
      <c r="BS103" s="19">
        <f t="shared" si="81"/>
        <v>386.85582387105512</v>
      </c>
      <c r="BT103" s="19">
        <f t="shared" si="82"/>
        <v>386.85582387105512</v>
      </c>
      <c r="BU103" s="19">
        <f>(BQ103-BQ102)*INDEX([4]中r将兵属性验证!$AX$7:$AX$166,$BP103,1)+BU102</f>
        <v>0</v>
      </c>
      <c r="BV103" s="19">
        <f>(BR103-BR102)*INDEX([4]中r将兵属性验证!AV$7:AV$166,BP103,1)*2+BV102</f>
        <v>0</v>
      </c>
      <c r="BW103" s="19">
        <f>(BS103-BS102)*INDEX([4]中r将兵属性验证!AQ$7:AQ$166,$BP103,1)+BW102</f>
        <v>6276508759.349122</v>
      </c>
      <c r="BX103" s="19">
        <f>(BT103-BT102)*INDEX([4]中r将兵属性验证!AR$7:AR$166,$BP103,1)+BX102</f>
        <v>6276508759.349122</v>
      </c>
      <c r="BY103" s="19">
        <f t="shared" si="83"/>
        <v>12553017518.698244</v>
      </c>
      <c r="CC103" s="15">
        <v>80</v>
      </c>
      <c r="CD103" s="22">
        <f>IFERROR(INDEX('[1]功能-士兵训练'!$AP$6:$AP$165,$CC103,1),0)</f>
        <v>715933286.99958944</v>
      </c>
      <c r="CE103" s="22">
        <f>(CD103-CD102)*INDEX('[1]功能-付费相关'!$AS$6:$AS$165,$CC103,1)+CE102</f>
        <v>800939.94661605184</v>
      </c>
      <c r="CF103" s="15">
        <f>INDEX('[1]功能-士兵训练'!$BV$6:$BV$165,$CC103,1)</f>
        <v>92206286.472279727</v>
      </c>
      <c r="CG103" s="22">
        <f>(CF103-CF102)*INDEX('[1]功能-付费相关'!$AJ$6:$AJ$165,$CC103,1)+CG102</f>
        <v>545763.70195827575</v>
      </c>
      <c r="CH103" s="12">
        <f t="shared" si="84"/>
        <v>1346703.6485743276</v>
      </c>
      <c r="CI103" s="12">
        <v>1</v>
      </c>
    </row>
    <row r="104" spans="6:87" x14ac:dyDescent="0.15">
      <c r="F104" s="14"/>
      <c r="N104" s="12">
        <f t="shared" si="78"/>
        <v>20</v>
      </c>
      <c r="O104" s="12"/>
      <c r="P104" s="31"/>
      <c r="Q104" s="12"/>
      <c r="R104" s="30">
        <f>SUM(P$85:P104)</f>
        <v>0</v>
      </c>
      <c r="S104" s="12"/>
      <c r="T104" s="12">
        <f>IFERROR($R104*'[1]功能-士兵训练'!K40,0)</f>
        <v>0</v>
      </c>
      <c r="U104" s="12">
        <f>IFERROR($R104*'[1]功能-士兵训练'!L40,0)</f>
        <v>0</v>
      </c>
      <c r="V104" s="12">
        <f>IFERROR($R104*'[1]功能-士兵训练'!M40,0)</f>
        <v>0</v>
      </c>
      <c r="W104" s="12">
        <f>IFERROR($R104*'[1]功能-士兵训练'!N40,0)</f>
        <v>0</v>
      </c>
      <c r="X104" s="12">
        <f>IFERROR($R104*'[1]功能-士兵训练'!O40,0)</f>
        <v>0</v>
      </c>
      <c r="AG104" s="15">
        <v>99</v>
      </c>
      <c r="AH104" s="12">
        <f>求节点(O$124:O$159,T$5:T$40,$AG104)*士兵阶位属性!T103+求节点(O$124:O$159,Y$5:Y$40,$AG104)</f>
        <v>526.00448932698737</v>
      </c>
      <c r="AI104" s="12">
        <f>求节点(P$124:P$159,U$5:U$40,$AG104)*士兵阶位属性!U103+求节点(P$124:P$159,Z$5:Z$40,$AG104)</f>
        <v>535.64457333949781</v>
      </c>
      <c r="AJ104" s="12">
        <f>求节点(Q$124:Q$159,V$5:V$40,$AG104)*士兵阶位属性!V103+求节点(Q$124:Q$159,AA$5:AA$40,$AG104)</f>
        <v>546.1696914245299</v>
      </c>
      <c r="AK104" s="12">
        <f>求节点(R$124:R$159,W$5:W$40,$AG104)*士兵阶位属性!W103+求节点(R$124:R$159,AB$5:AB$40,$AG104)</f>
        <v>557.35059464343999</v>
      </c>
      <c r="AL104" s="12">
        <f>求节点(S$124:S$159,X$5:X$40,$AG104)*士兵阶位属性!X103+求节点(S$124:S$159,AC$5:AC$40,$AG104)</f>
        <v>569.06870095980764</v>
      </c>
      <c r="AM104" s="12">
        <f t="shared" si="72"/>
        <v>526.00448932698737</v>
      </c>
      <c r="AN104" s="12">
        <f t="shared" si="73"/>
        <v>535.64457333949781</v>
      </c>
      <c r="AO104" s="12">
        <f t="shared" si="74"/>
        <v>546.1696914245299</v>
      </c>
      <c r="AP104" s="12">
        <f t="shared" si="75"/>
        <v>557.35059464343999</v>
      </c>
      <c r="AQ104" s="12">
        <f t="shared" si="76"/>
        <v>569.06870095980764</v>
      </c>
      <c r="AS104" s="12">
        <v>99</v>
      </c>
      <c r="AT104" s="12">
        <f t="shared" si="85"/>
        <v>3324839.5697806492</v>
      </c>
      <c r="AU104" s="12">
        <f t="shared" si="86"/>
        <v>3374322.5093856575</v>
      </c>
      <c r="AV104" s="12">
        <f t="shared" si="87"/>
        <v>3429038.6051062667</v>
      </c>
      <c r="AW104" s="12">
        <f t="shared" si="88"/>
        <v>3486405.1138549941</v>
      </c>
      <c r="AX104" s="12">
        <f t="shared" si="89"/>
        <v>3544929.2452740739</v>
      </c>
      <c r="AZ104" s="12">
        <v>99</v>
      </c>
      <c r="BA104" s="12">
        <f t="shared" si="90"/>
        <v>0</v>
      </c>
      <c r="BB104" s="12">
        <f t="shared" si="91"/>
        <v>0</v>
      </c>
      <c r="BC104" s="12">
        <f t="shared" si="92"/>
        <v>0</v>
      </c>
      <c r="BD104" s="12">
        <f t="shared" si="93"/>
        <v>0</v>
      </c>
      <c r="BE104" s="12">
        <f t="shared" si="94"/>
        <v>0</v>
      </c>
      <c r="BG104" s="12">
        <v>99</v>
      </c>
      <c r="BH104" s="12">
        <f t="shared" si="95"/>
        <v>0</v>
      </c>
      <c r="BI104" s="12">
        <f t="shared" si="96"/>
        <v>0</v>
      </c>
      <c r="BJ104" s="12">
        <f t="shared" si="97"/>
        <v>0</v>
      </c>
      <c r="BK104" s="12">
        <f t="shared" si="98"/>
        <v>0</v>
      </c>
      <c r="BL104" s="12">
        <f t="shared" si="99"/>
        <v>0</v>
      </c>
      <c r="BO104" s="9">
        <v>11</v>
      </c>
      <c r="BP104" s="15">
        <v>90</v>
      </c>
      <c r="BQ104" s="19">
        <f t="shared" si="79"/>
        <v>0</v>
      </c>
      <c r="BR104" s="19">
        <f t="shared" si="80"/>
        <v>0</v>
      </c>
      <c r="BS104" s="19">
        <f t="shared" si="81"/>
        <v>457.23578980792701</v>
      </c>
      <c r="BT104" s="19">
        <f t="shared" si="82"/>
        <v>457.23578980792701</v>
      </c>
      <c r="BU104" s="19">
        <f>(BQ104-BQ103)*INDEX([4]中r将兵属性验证!$AX$7:$AX$166,$BP104,1)+BU103</f>
        <v>0</v>
      </c>
      <c r="BV104" s="19">
        <f>(BR104-BR103)*INDEX([4]中r将兵属性验证!AV$7:AV$166,BP104,1)*2+BV103</f>
        <v>0</v>
      </c>
      <c r="BW104" s="19">
        <f>(BS104-BS103)*INDEX([4]中r将兵属性验证!AQ$7:AQ$166,$BP104,1)+BW103</f>
        <v>17708353032.347996</v>
      </c>
      <c r="BX104" s="19">
        <f>(BT104-BT103)*INDEX([4]中r将兵属性验证!AR$7:AR$166,$BP104,1)+BX103</f>
        <v>17708353032.347996</v>
      </c>
      <c r="BY104" s="19">
        <f t="shared" si="83"/>
        <v>35416706064.695992</v>
      </c>
      <c r="CC104" s="15">
        <v>90</v>
      </c>
      <c r="CD104" s="22">
        <f>IFERROR(INDEX('[1]功能-士兵训练'!$AP$6:$AP$165,$CC104,1),0)</f>
        <v>1941491525.8335557</v>
      </c>
      <c r="CE104" s="22">
        <f>(CD104-CD103)*INDEX('[1]功能-付费相关'!$AS$6:$AS$165,$CC104,1)+CE103</f>
        <v>1979361.33011025</v>
      </c>
      <c r="CF104" s="15">
        <f>INDEX('[1]功能-士兵训练'!$BV$6:$BV$165,$CC104,1)</f>
        <v>186858491.49733549</v>
      </c>
      <c r="CG104" s="22">
        <f>(CF104-CF103)*INDEX('[1]功能-付费相关'!$AJ$6:$AJ$165,$CC104,1)+CG103</f>
        <v>1071609.2854308079</v>
      </c>
      <c r="CH104" s="12">
        <f t="shared" si="84"/>
        <v>3050970.6155410577</v>
      </c>
      <c r="CI104" s="12">
        <v>1</v>
      </c>
    </row>
    <row r="105" spans="6:87" x14ac:dyDescent="0.15">
      <c r="F105" s="14"/>
      <c r="N105" s="12">
        <f t="shared" si="78"/>
        <v>21</v>
      </c>
      <c r="O105" s="12"/>
      <c r="P105" s="31"/>
      <c r="Q105" s="12"/>
      <c r="R105" s="30">
        <f>SUM(P$85:P105)</f>
        <v>0</v>
      </c>
      <c r="S105" s="12"/>
      <c r="T105" s="12">
        <f>IFERROR($R105*'[1]功能-士兵训练'!K41,0)</f>
        <v>0</v>
      </c>
      <c r="U105" s="12">
        <f>IFERROR($R105*'[1]功能-士兵训练'!L41,0)</f>
        <v>0</v>
      </c>
      <c r="V105" s="12">
        <f>IFERROR($R105*'[1]功能-士兵训练'!M41,0)</f>
        <v>0</v>
      </c>
      <c r="W105" s="12">
        <f>IFERROR($R105*'[1]功能-士兵训练'!N41,0)</f>
        <v>0</v>
      </c>
      <c r="X105" s="12">
        <f>IFERROR($R105*'[1]功能-士兵训练'!O41,0)</f>
        <v>0</v>
      </c>
      <c r="AG105" s="15">
        <v>100</v>
      </c>
      <c r="AH105" s="12">
        <f>求节点(O$124:O$159,T$5:T$40,$AG105)*士兵阶位属性!T104+求节点(O$124:O$159,Y$5:Y$40,$AG105)</f>
        <v>535.78787370201167</v>
      </c>
      <c r="AI105" s="12">
        <f>求节点(P$124:P$159,U$5:U$40,$AG105)*士兵阶位属性!U104+求节点(P$124:P$159,Z$5:Z$40,$AG105)</f>
        <v>545.56235051069791</v>
      </c>
      <c r="AJ105" s="12">
        <f>求节点(Q$124:Q$159,V$5:V$40,$AG105)*士兵阶位属性!V104+求节点(Q$124:Q$159,AA$5:AA$40,$AG105)</f>
        <v>556.08322900308451</v>
      </c>
      <c r="AK105" s="12">
        <f>求节点(R$124:R$159,W$5:W$40,$AG105)*士兵阶位属性!W104+求节点(R$124:R$159,AB$5:AB$40,$AG105)</f>
        <v>567.05298097408752</v>
      </c>
      <c r="AL105" s="12">
        <f>求节点(S$124:S$159,X$5:X$40,$AG105)*士兵阶位属性!X104+求节点(S$124:S$159,AC$5:AC$40,$AG105)</f>
        <v>578.86503885657976</v>
      </c>
      <c r="AM105" s="12">
        <f t="shared" si="72"/>
        <v>535.78787370201167</v>
      </c>
      <c r="AN105" s="12">
        <f t="shared" si="73"/>
        <v>545.56235051069791</v>
      </c>
      <c r="AO105" s="12">
        <f t="shared" si="74"/>
        <v>556.08322900308451</v>
      </c>
      <c r="AP105" s="12">
        <f t="shared" si="75"/>
        <v>567.05298097408752</v>
      </c>
      <c r="AQ105" s="12">
        <f t="shared" si="76"/>
        <v>578.86503885657976</v>
      </c>
      <c r="AS105" s="12">
        <v>100</v>
      </c>
      <c r="AT105" s="12">
        <f t="shared" si="85"/>
        <v>3376709.6546941185</v>
      </c>
      <c r="AU105" s="12">
        <f t="shared" si="86"/>
        <v>3426979.3829992819</v>
      </c>
      <c r="AV105" s="12">
        <f t="shared" si="87"/>
        <v>3481210.8228681986</v>
      </c>
      <c r="AW105" s="12">
        <f t="shared" si="88"/>
        <v>3536297.5781260859</v>
      </c>
      <c r="AX105" s="12">
        <f t="shared" si="89"/>
        <v>3595390.9584865319</v>
      </c>
      <c r="AZ105" s="12">
        <v>100</v>
      </c>
      <c r="BA105" s="12">
        <f t="shared" si="90"/>
        <v>0</v>
      </c>
      <c r="BB105" s="12">
        <f t="shared" si="91"/>
        <v>0</v>
      </c>
      <c r="BC105" s="12">
        <f t="shared" si="92"/>
        <v>0</v>
      </c>
      <c r="BD105" s="12">
        <f t="shared" si="93"/>
        <v>0</v>
      </c>
      <c r="BE105" s="12">
        <f t="shared" si="94"/>
        <v>0</v>
      </c>
      <c r="BG105" s="12">
        <v>100</v>
      </c>
      <c r="BH105" s="12">
        <f t="shared" si="95"/>
        <v>0</v>
      </c>
      <c r="BI105" s="12">
        <f t="shared" si="96"/>
        <v>0</v>
      </c>
      <c r="BJ105" s="12">
        <f t="shared" si="97"/>
        <v>0</v>
      </c>
      <c r="BK105" s="12">
        <f t="shared" si="98"/>
        <v>0</v>
      </c>
      <c r="BL105" s="12">
        <f t="shared" si="99"/>
        <v>0</v>
      </c>
      <c r="BO105" s="9">
        <v>12</v>
      </c>
      <c r="BP105" s="15">
        <v>100</v>
      </c>
      <c r="BQ105" s="19">
        <f t="shared" si="79"/>
        <v>0</v>
      </c>
      <c r="BR105" s="19">
        <f t="shared" si="80"/>
        <v>0</v>
      </c>
      <c r="BS105" s="19">
        <f t="shared" si="81"/>
        <v>556.08322900308451</v>
      </c>
      <c r="BT105" s="19">
        <f t="shared" si="82"/>
        <v>556.08322900308451</v>
      </c>
      <c r="BU105" s="19">
        <f>(BQ105-BQ104)*INDEX([4]中r将兵属性验证!$AX$7:$AX$166,$BP105,1)+BU104</f>
        <v>0</v>
      </c>
      <c r="BV105" s="19">
        <f>(BR105-BR104)*INDEX([4]中r将兵属性验证!AV$7:AV$166,BP105,1)*2+BV104</f>
        <v>0</v>
      </c>
      <c r="BW105" s="19">
        <f>(BS105-BS104)*INDEX([4]中r将兵属性验证!AQ$7:AQ$166,$BP105,1)+BW104</f>
        <v>57659954946.699265</v>
      </c>
      <c r="BX105" s="19">
        <f>(BT105-BT104)*INDEX([4]中r将兵属性验证!AR$7:AR$166,$BP105,1)+BX104</f>
        <v>57659954946.699265</v>
      </c>
      <c r="BY105" s="19">
        <f t="shared" si="83"/>
        <v>115319909893.39853</v>
      </c>
      <c r="CC105" s="15">
        <v>100</v>
      </c>
      <c r="CD105" s="22">
        <f>IFERROR(INDEX('[1]功能-士兵训练'!$AP$6:$AP$165,$CC105,1),0)</f>
        <v>10206283669.771435</v>
      </c>
      <c r="CE105" s="22">
        <f>(CD105-CD104)*INDEX('[1]功能-付费相关'!$AS$6:$AS$165,$CC105,1)+CE104</f>
        <v>9358640.0300547853</v>
      </c>
      <c r="CF105" s="15">
        <f>INDEX('[1]功能-士兵训练'!$BV$6:$BV$165,$CC105,1)</f>
        <v>556456641.98454595</v>
      </c>
      <c r="CG105" s="22">
        <f>(CF105-CF104)*INDEX('[1]功能-付费相关'!$AJ$6:$AJ$165,$CC105,1)+CG104</f>
        <v>3124932.3436930883</v>
      </c>
      <c r="CH105" s="12">
        <f t="shared" si="84"/>
        <v>12483572.373747874</v>
      </c>
      <c r="CI105" s="12">
        <v>1</v>
      </c>
    </row>
    <row r="106" spans="6:87" x14ac:dyDescent="0.15">
      <c r="F106" s="14"/>
      <c r="N106" s="12">
        <f t="shared" si="78"/>
        <v>22</v>
      </c>
      <c r="O106" s="12"/>
      <c r="P106" s="31"/>
      <c r="Q106" s="12"/>
      <c r="R106" s="30">
        <f>SUM(P$85:P106)</f>
        <v>0</v>
      </c>
      <c r="S106" s="12"/>
      <c r="T106" s="12">
        <f>IFERROR($R106*'[1]功能-士兵训练'!K42,0)</f>
        <v>0</v>
      </c>
      <c r="U106" s="12">
        <f>IFERROR($R106*'[1]功能-士兵训练'!L42,0)</f>
        <v>0</v>
      </c>
      <c r="V106" s="12">
        <f>IFERROR($R106*'[1]功能-士兵训练'!M42,0)</f>
        <v>0</v>
      </c>
      <c r="W106" s="12">
        <f>IFERROR($R106*'[1]功能-士兵训练'!N42,0)</f>
        <v>0</v>
      </c>
      <c r="X106" s="12">
        <f>IFERROR($R106*'[1]功能-士兵训练'!O42,0)</f>
        <v>0</v>
      </c>
      <c r="AG106" s="15">
        <v>101</v>
      </c>
      <c r="AH106" s="12">
        <f>求节点(O$124:O$159,T$5:T$40,$AG106)*士兵阶位属性!T105+求节点(O$124:O$159,Y$5:Y$40,$AG106)</f>
        <v>545.66416303729216</v>
      </c>
      <c r="AI106" s="12">
        <f>求节点(P$124:P$159,U$5:U$40,$AG106)*士兵阶位属性!U105+求节点(P$124:P$159,Z$5:Z$40,$AG106)</f>
        <v>555.51569624327669</v>
      </c>
      <c r="AJ106" s="12">
        <f>求节点(Q$124:Q$159,V$5:V$40,$AG106)*士兵阶位属性!V105+求节点(Q$124:Q$159,AA$5:AA$40,$AG106)</f>
        <v>565.90838899587709</v>
      </c>
      <c r="AK106" s="12">
        <f>求节点(R$124:R$159,W$5:W$40,$AG106)*士兵阶位属性!W105+求节点(R$124:R$159,AB$5:AB$40,$AG106)</f>
        <v>576.84151692901878</v>
      </c>
      <c r="AL106" s="12">
        <f>求节点(S$124:S$159,X$5:X$40,$AG106)*士兵阶位属性!X105+求节点(S$124:S$159,AC$5:AC$40,$AG106)</f>
        <v>588.74701215984578</v>
      </c>
      <c r="AM106" s="12">
        <f t="shared" ref="AM106:AM151" si="100">AH106</f>
        <v>545.66416303729216</v>
      </c>
      <c r="AN106" s="12">
        <f t="shared" ref="AN106:AN151" si="101">AI106</f>
        <v>555.51569624327669</v>
      </c>
      <c r="AO106" s="12">
        <f t="shared" ref="AO106:AO151" si="102">AJ106</f>
        <v>565.90838899587709</v>
      </c>
      <c r="AP106" s="12">
        <f t="shared" ref="AP106:AP151" si="103">AK106</f>
        <v>576.84151692901878</v>
      </c>
      <c r="AQ106" s="12">
        <f t="shared" ref="AQ106:AQ151" si="104">AL106</f>
        <v>588.74701215984578</v>
      </c>
      <c r="AS106" s="12">
        <v>101</v>
      </c>
      <c r="AT106" s="12">
        <f t="shared" si="85"/>
        <v>3428579.7396075875</v>
      </c>
      <c r="AU106" s="12">
        <f t="shared" si="86"/>
        <v>3479106.7850101879</v>
      </c>
      <c r="AV106" s="12">
        <f t="shared" si="87"/>
        <v>3531750.3011678108</v>
      </c>
      <c r="AW106" s="12">
        <f t="shared" si="88"/>
        <v>3586190.0423971778</v>
      </c>
      <c r="AX106" s="12">
        <f t="shared" si="89"/>
        <v>3645852.6716989903</v>
      </c>
      <c r="AZ106" s="12">
        <v>101</v>
      </c>
      <c r="BA106" s="12">
        <f t="shared" si="90"/>
        <v>0</v>
      </c>
      <c r="BB106" s="12">
        <f t="shared" si="91"/>
        <v>0</v>
      </c>
      <c r="BC106" s="12">
        <f t="shared" si="92"/>
        <v>0</v>
      </c>
      <c r="BD106" s="12">
        <f t="shared" si="93"/>
        <v>0</v>
      </c>
      <c r="BE106" s="12">
        <f t="shared" si="94"/>
        <v>0</v>
      </c>
      <c r="BG106" s="12">
        <v>101</v>
      </c>
      <c r="BH106" s="12">
        <f t="shared" si="95"/>
        <v>0</v>
      </c>
      <c r="BI106" s="12">
        <f t="shared" si="96"/>
        <v>0</v>
      </c>
      <c r="BJ106" s="12">
        <f t="shared" si="97"/>
        <v>0</v>
      </c>
      <c r="BK106" s="12">
        <f t="shared" si="98"/>
        <v>0</v>
      </c>
      <c r="BL106" s="12">
        <f t="shared" si="99"/>
        <v>0</v>
      </c>
      <c r="BO106" s="9">
        <v>13</v>
      </c>
      <c r="BP106" s="15">
        <v>110</v>
      </c>
      <c r="BQ106" s="19">
        <f t="shared" si="79"/>
        <v>0</v>
      </c>
      <c r="BR106" s="19">
        <f t="shared" si="80"/>
        <v>0</v>
      </c>
      <c r="BS106" s="19">
        <f t="shared" si="81"/>
        <v>658.62362696611763</v>
      </c>
      <c r="BT106" s="19">
        <f t="shared" si="82"/>
        <v>658.62362696611763</v>
      </c>
      <c r="BU106" s="19">
        <f>(BQ106-BQ105)*INDEX([4]中r将兵属性验证!$AX$7:$AX$166,$BP106,1)+BU105</f>
        <v>0</v>
      </c>
      <c r="BV106" s="19">
        <f>(BR106-BR105)*INDEX([4]中r将兵属性验证!AV$7:AV$166,BP106,1)*2+BV105</f>
        <v>0</v>
      </c>
      <c r="BW106" s="19">
        <f>(BS106-BS105)*INDEX([4]中r将兵属性验证!AQ$7:AQ$166,$BP106,1)+BW105</f>
        <v>124804167395.66708</v>
      </c>
      <c r="BX106" s="19">
        <f>(BT106-BT105)*INDEX([4]中r将兵属性验证!AR$7:AR$166,$BP106,1)+BX105</f>
        <v>124804167395.66708</v>
      </c>
      <c r="BY106" s="19">
        <f t="shared" ref="BY106:BY111" si="105">SUM(BU106:BX106)</f>
        <v>249608334791.33417</v>
      </c>
      <c r="CC106" s="15">
        <v>110</v>
      </c>
      <c r="CD106" s="22">
        <f>IFERROR(INDEX('[1]功能-士兵训练'!$AP$6:$AP$165,$CC106,1),0)</f>
        <v>26179738422.798759</v>
      </c>
      <c r="CE106" s="22">
        <f>(CD106-CD105)*INDEX('[1]功能-付费相关'!$AS$6:$AS$165,$CC106,1)+CE105</f>
        <v>22669852.324244224</v>
      </c>
      <c r="CF106" s="15">
        <f>INDEX('[1]功能-士兵训练'!$BV$6:$BV$165,$CC106,1)</f>
        <v>1043969309.8276788</v>
      </c>
      <c r="CG106" s="22">
        <f>(CF106-CF105)*INDEX('[1]功能-付费相关'!$AJ$6:$AJ$165,$CC106,1)+CG105</f>
        <v>5833336.0539327152</v>
      </c>
      <c r="CH106" s="12">
        <f t="shared" ref="CH106:CH111" si="106">(CE106+CG106)*CI106</f>
        <v>28503188.378176939</v>
      </c>
      <c r="CI106" s="12">
        <v>1</v>
      </c>
    </row>
    <row r="107" spans="6:87" x14ac:dyDescent="0.15">
      <c r="F107" s="14"/>
      <c r="N107" s="12">
        <f t="shared" si="78"/>
        <v>23</v>
      </c>
      <c r="O107" s="12"/>
      <c r="P107" s="31"/>
      <c r="Q107" s="12"/>
      <c r="R107" s="30">
        <f>SUM(P$85:P107)</f>
        <v>0</v>
      </c>
      <c r="S107" s="12"/>
      <c r="T107" s="12">
        <f>IFERROR($R107*'[1]功能-士兵训练'!K43,0)</f>
        <v>0</v>
      </c>
      <c r="U107" s="12">
        <f>IFERROR($R107*'[1]功能-士兵训练'!L43,0)</f>
        <v>0</v>
      </c>
      <c r="V107" s="12">
        <f>IFERROR($R107*'[1]功能-士兵训练'!M43,0)</f>
        <v>0</v>
      </c>
      <c r="W107" s="12">
        <f>IFERROR($R107*'[1]功能-士兵训练'!N43,0)</f>
        <v>0</v>
      </c>
      <c r="X107" s="12">
        <f>IFERROR($R107*'[1]功能-士兵训练'!O43,0)</f>
        <v>0</v>
      </c>
      <c r="AG107" s="15">
        <v>102</v>
      </c>
      <c r="AH107" s="12">
        <f>求节点(O$124:O$159,T$5:T$40,$AG107)*士兵阶位属性!T106+求节点(O$124:O$159,Y$5:Y$40,$AG107)</f>
        <v>555.63311173746808</v>
      </c>
      <c r="AI107" s="12">
        <f>求节点(P$124:P$159,U$5:U$40,$AG107)*士兵阶位属性!U106+求节点(P$124:P$159,Z$5:Z$40,$AG107)</f>
        <v>565.46347972255046</v>
      </c>
      <c r="AJ107" s="12">
        <f>求节点(Q$124:Q$159,V$5:V$40,$AG107)*士兵阶位属性!V106+求节点(Q$124:Q$159,AA$5:AA$40,$AG107)</f>
        <v>575.8221161920078</v>
      </c>
      <c r="AK107" s="12">
        <f>求节点(R$124:R$159,W$5:W$40,$AG107)*士兵阶位属性!W106+求节点(R$124:R$159,AB$5:AB$40,$AG107)</f>
        <v>586.71620250823366</v>
      </c>
      <c r="AL107" s="12">
        <f>求节点(S$124:S$159,X$5:X$40,$AG107)*士兵阶位属性!X106+求节点(S$124:S$159,AC$5:AC$40,$AG107)</f>
        <v>598.7422028461707</v>
      </c>
      <c r="AM107" s="12">
        <f t="shared" si="100"/>
        <v>555.63311173746808</v>
      </c>
      <c r="AN107" s="12">
        <f t="shared" si="101"/>
        <v>565.46347972255046</v>
      </c>
      <c r="AO107" s="12">
        <f t="shared" si="102"/>
        <v>575.8221161920078</v>
      </c>
      <c r="AP107" s="12">
        <f t="shared" si="103"/>
        <v>586.71620250823366</v>
      </c>
      <c r="AQ107" s="12">
        <f t="shared" si="104"/>
        <v>598.7422028461707</v>
      </c>
      <c r="AS107" s="12">
        <v>102</v>
      </c>
      <c r="AT107" s="12">
        <f t="shared" si="85"/>
        <v>3480447.5749377757</v>
      </c>
      <c r="AU107" s="12">
        <f t="shared" si="86"/>
        <v>3530343.8198115593</v>
      </c>
      <c r="AV107" s="12">
        <f t="shared" si="87"/>
        <v>3582289.779467423</v>
      </c>
      <c r="AW107" s="12">
        <f t="shared" si="88"/>
        <v>3636082.5066682696</v>
      </c>
      <c r="AX107" s="12">
        <f t="shared" si="89"/>
        <v>3696558.4344428829</v>
      </c>
      <c r="AZ107" s="12">
        <v>102</v>
      </c>
      <c r="BA107" s="12">
        <f t="shared" si="90"/>
        <v>0</v>
      </c>
      <c r="BB107" s="12">
        <f t="shared" si="91"/>
        <v>0</v>
      </c>
      <c r="BC107" s="12">
        <f t="shared" si="92"/>
        <v>0</v>
      </c>
      <c r="BD107" s="12">
        <f t="shared" si="93"/>
        <v>0</v>
      </c>
      <c r="BE107" s="12">
        <f t="shared" si="94"/>
        <v>0</v>
      </c>
      <c r="BG107" s="12">
        <v>102</v>
      </c>
      <c r="BH107" s="12">
        <f t="shared" si="95"/>
        <v>0</v>
      </c>
      <c r="BI107" s="12">
        <f t="shared" si="96"/>
        <v>0</v>
      </c>
      <c r="BJ107" s="12">
        <f t="shared" si="97"/>
        <v>0</v>
      </c>
      <c r="BK107" s="12">
        <f t="shared" si="98"/>
        <v>0</v>
      </c>
      <c r="BL107" s="12">
        <f t="shared" si="99"/>
        <v>0</v>
      </c>
      <c r="BO107" s="9">
        <v>14</v>
      </c>
      <c r="BP107" s="15">
        <v>120</v>
      </c>
      <c r="BQ107" s="19">
        <f t="shared" si="79"/>
        <v>0</v>
      </c>
      <c r="BR107" s="19">
        <f t="shared" si="80"/>
        <v>0</v>
      </c>
      <c r="BS107" s="19">
        <f t="shared" si="81"/>
        <v>768.95106554212032</v>
      </c>
      <c r="BT107" s="19">
        <f t="shared" si="82"/>
        <v>768.95106554212032</v>
      </c>
      <c r="BU107" s="19">
        <f>(BQ107-BQ106)*INDEX([4]中r将兵属性验证!$AX$7:$AX$166,$BP107,1)+BU106</f>
        <v>0</v>
      </c>
      <c r="BV107" s="19">
        <f>(BR107-BR106)*INDEX([4]中r将兵属性验证!AV$7:AV$166,BP107,1)*2+BV106</f>
        <v>0</v>
      </c>
      <c r="BW107" s="19">
        <f>(BS107-BS106)*INDEX([4]中r将兵属性验证!AQ$7:AQ$166,$BP107,1)+BW106</f>
        <v>227699391276.24554</v>
      </c>
      <c r="BX107" s="19">
        <f>(BT107-BT106)*INDEX([4]中r将兵属性验证!AR$7:AR$166,$BP107,1)+BX106</f>
        <v>227699391276.24554</v>
      </c>
      <c r="BY107" s="19">
        <f t="shared" si="105"/>
        <v>455398782552.49109</v>
      </c>
      <c r="CC107" s="15">
        <v>120</v>
      </c>
      <c r="CD107" s="22">
        <f>IFERROR(INDEX('[1]功能-士兵训练'!$AP$6:$AP$165,$CC107,1),0)</f>
        <v>80002725261.187592</v>
      </c>
      <c r="CE107" s="22">
        <f>(CD107-CD106)*INDEX('[1]功能-付费相关'!$AS$6:$AS$165,$CC107,1)+CE106</f>
        <v>64719060.7917355</v>
      </c>
      <c r="CF107" s="15">
        <f>INDEX('[1]功能-士兵训练'!$BV$6:$BV$165,$CC107,1)</f>
        <v>1682422877.928556</v>
      </c>
      <c r="CG107" s="22">
        <f>(CF107-CF106)*INDEX('[1]功能-付费相关'!$AJ$6:$AJ$165,$CC107,1)+CG106</f>
        <v>9380300.3211598098</v>
      </c>
      <c r="CH107" s="12">
        <f t="shared" si="106"/>
        <v>74099361.11289531</v>
      </c>
      <c r="CI107" s="12">
        <v>1</v>
      </c>
    </row>
    <row r="108" spans="6:87" x14ac:dyDescent="0.15">
      <c r="F108" s="14"/>
      <c r="N108" s="12">
        <f t="shared" si="78"/>
        <v>24</v>
      </c>
      <c r="O108" s="12"/>
      <c r="P108" s="31"/>
      <c r="Q108" s="12"/>
      <c r="R108" s="30">
        <f>SUM(P$85:P108)</f>
        <v>0</v>
      </c>
      <c r="S108" s="12"/>
      <c r="T108" s="12">
        <f>IFERROR($R108*'[1]功能-士兵训练'!K44,0)</f>
        <v>0</v>
      </c>
      <c r="U108" s="12">
        <f>IFERROR($R108*'[1]功能-士兵训练'!L44,0)</f>
        <v>0</v>
      </c>
      <c r="V108" s="12">
        <f>IFERROR($R108*'[1]功能-士兵训练'!M44,0)</f>
        <v>0</v>
      </c>
      <c r="W108" s="12">
        <f>IFERROR($R108*'[1]功能-士兵训练'!N44,0)</f>
        <v>0</v>
      </c>
      <c r="X108" s="12">
        <f>IFERROR($R108*'[1]功能-士兵训练'!O44,0)</f>
        <v>0</v>
      </c>
      <c r="AG108" s="15">
        <v>103</v>
      </c>
      <c r="AH108" s="12">
        <f>求节点(O$124:O$159,T$5:T$40,$AG108)*士兵阶位属性!T107+求节点(O$124:O$159,Y$5:Y$40,$AG108)</f>
        <v>565.69458092674665</v>
      </c>
      <c r="AI108" s="12">
        <f>求节点(P$124:P$159,U$5:U$40,$AG108)*士兵阶位属性!U107+求节点(P$124:P$159,Z$5:Z$40,$AG108)</f>
        <v>575.5021215092255</v>
      </c>
      <c r="AJ108" s="12">
        <f>求节点(Q$124:Q$159,V$5:V$40,$AG108)*士兵阶位属性!V107+求节点(Q$124:Q$159,AA$5:AA$40,$AG108)</f>
        <v>585.82441059147652</v>
      </c>
      <c r="AK108" s="12">
        <f>求节点(R$124:R$159,W$5:W$40,$AG108)*士兵阶位属性!W107+求节点(R$124:R$159,AB$5:AB$40,$AG108)</f>
        <v>596.70125343071879</v>
      </c>
      <c r="AL108" s="12">
        <f>求节点(S$124:S$159,X$5:X$40,$AG108)*士兵阶位属性!X107+求节点(S$124:S$159,AC$5:AC$40,$AG108)</f>
        <v>608.88160784629781</v>
      </c>
      <c r="AM108" s="12">
        <f t="shared" si="100"/>
        <v>565.69458092674665</v>
      </c>
      <c r="AN108" s="12">
        <f t="shared" si="101"/>
        <v>575.5021215092255</v>
      </c>
      <c r="AO108" s="12">
        <f t="shared" si="102"/>
        <v>585.82441059147652</v>
      </c>
      <c r="AP108" s="12">
        <f t="shared" si="103"/>
        <v>596.70125343071879</v>
      </c>
      <c r="AQ108" s="12">
        <f t="shared" si="104"/>
        <v>608.88160784629781</v>
      </c>
      <c r="AS108" s="12">
        <v>103</v>
      </c>
      <c r="AT108" s="12">
        <f t="shared" si="85"/>
        <v>3532311.9538817052</v>
      </c>
      <c r="AU108" s="12">
        <f t="shared" si="86"/>
        <v>3581580.8546129307</v>
      </c>
      <c r="AV108" s="12">
        <f t="shared" si="87"/>
        <v>3632829.2577670347</v>
      </c>
      <c r="AW108" s="12">
        <f t="shared" si="88"/>
        <v>3686189.5610281643</v>
      </c>
      <c r="AX108" s="12">
        <f t="shared" si="89"/>
        <v>3747775.0126123554</v>
      </c>
      <c r="AZ108" s="12">
        <v>103</v>
      </c>
      <c r="BA108" s="12">
        <f t="shared" si="90"/>
        <v>0</v>
      </c>
      <c r="BB108" s="12">
        <f t="shared" si="91"/>
        <v>0</v>
      </c>
      <c r="BC108" s="12">
        <f t="shared" si="92"/>
        <v>0</v>
      </c>
      <c r="BD108" s="12">
        <f t="shared" si="93"/>
        <v>0</v>
      </c>
      <c r="BE108" s="12">
        <f t="shared" si="94"/>
        <v>0</v>
      </c>
      <c r="BG108" s="12">
        <v>103</v>
      </c>
      <c r="BH108" s="12">
        <f t="shared" si="95"/>
        <v>0</v>
      </c>
      <c r="BI108" s="12">
        <f t="shared" si="96"/>
        <v>0</v>
      </c>
      <c r="BJ108" s="12">
        <f t="shared" si="97"/>
        <v>0</v>
      </c>
      <c r="BK108" s="12">
        <f t="shared" si="98"/>
        <v>0</v>
      </c>
      <c r="BL108" s="12">
        <f t="shared" si="99"/>
        <v>0</v>
      </c>
      <c r="BO108" s="9">
        <v>15</v>
      </c>
      <c r="BP108" s="15">
        <v>130</v>
      </c>
      <c r="BQ108" s="19">
        <f t="shared" si="79"/>
        <v>0</v>
      </c>
      <c r="BR108" s="19">
        <f t="shared" si="80"/>
        <v>0</v>
      </c>
      <c r="BS108" s="19">
        <f t="shared" si="81"/>
        <v>888.84084839936622</v>
      </c>
      <c r="BT108" s="19">
        <f t="shared" si="82"/>
        <v>888.84084839936622</v>
      </c>
      <c r="BU108" s="19">
        <f>(BQ108-BQ107)*INDEX([4]中r将兵属性验证!$AX$7:$AX$166,$BP108,1)+BU107</f>
        <v>0</v>
      </c>
      <c r="BV108" s="19">
        <f>(BR108-BR107)*INDEX([4]中r将兵属性验证!AV$7:AV$166,BP108,1)*2+BV107</f>
        <v>0</v>
      </c>
      <c r="BW108" s="19">
        <f>(BS108-BS107)*INDEX([4]中r将兵属性验证!AQ$7:AQ$166,$BP108,1)+BW107</f>
        <v>381353569675.93292</v>
      </c>
      <c r="BX108" s="19">
        <f>(BT108-BT107)*INDEX([4]中r将兵属性验证!AR$7:AR$166,$BP108,1)+BX107</f>
        <v>381353569675.93292</v>
      </c>
      <c r="BY108" s="19">
        <f t="shared" si="105"/>
        <v>762707139351.86584</v>
      </c>
      <c r="CC108" s="15">
        <v>130</v>
      </c>
      <c r="CD108" s="22">
        <f>IFERROR(INDEX('[1]功能-士兵训练'!$AP$6:$AP$165,$CC108,1),0)</f>
        <v>189687588752.50421</v>
      </c>
      <c r="CE108" s="22">
        <f>(CD108-CD107)*INDEX('[1]功能-付费相关'!$AS$6:$AS$165,$CC108,1)+CE107</f>
        <v>145369695.71182126</v>
      </c>
      <c r="CF108" s="15">
        <f>INDEX('[1]功能-士兵训练'!$BV$6:$BV$165,$CC108,1)</f>
        <v>2231152895.1644254</v>
      </c>
      <c r="CG108" s="22">
        <f>(CF108-CF107)*INDEX('[1]功能-付费相关'!$AJ$6:$AJ$165,$CC108,1)+CG107</f>
        <v>12428800.41691464</v>
      </c>
      <c r="CH108" s="12">
        <f t="shared" si="106"/>
        <v>157798496.1287359</v>
      </c>
      <c r="CI108" s="12">
        <v>1</v>
      </c>
    </row>
    <row r="109" spans="6:87" x14ac:dyDescent="0.15">
      <c r="F109" s="14"/>
      <c r="N109" s="12">
        <f t="shared" si="78"/>
        <v>25</v>
      </c>
      <c r="O109" s="12"/>
      <c r="P109" s="31"/>
      <c r="Q109" s="12"/>
      <c r="R109" s="30">
        <f>SUM(P$85:P109)</f>
        <v>0</v>
      </c>
      <c r="S109" s="12"/>
      <c r="T109" s="12">
        <f>IFERROR($R109*'[1]功能-士兵训练'!K45,0)</f>
        <v>0</v>
      </c>
      <c r="U109" s="12">
        <f>IFERROR($R109*'[1]功能-士兵训练'!L45,0)</f>
        <v>0</v>
      </c>
      <c r="V109" s="12">
        <f>IFERROR($R109*'[1]功能-士兵训练'!M45,0)</f>
        <v>0</v>
      </c>
      <c r="W109" s="12">
        <f>IFERROR($R109*'[1]功能-士兵训练'!N45,0)</f>
        <v>0</v>
      </c>
      <c r="X109" s="12">
        <f>IFERROR($R109*'[1]功能-士兵训练'!O45,0)</f>
        <v>0</v>
      </c>
      <c r="AG109" s="15">
        <v>104</v>
      </c>
      <c r="AH109" s="12">
        <f>求节点(O$124:O$159,T$5:T$40,$AG109)*士兵阶位属性!T108+求节点(O$124:O$159,Y$5:Y$40,$AG109)</f>
        <v>575.8489448562699</v>
      </c>
      <c r="AI109" s="12">
        <f>求节点(P$124:P$159,U$5:U$40,$AG109)*士兵阶位属性!U108+求节点(P$124:P$159,Z$5:Z$40,$AG109)</f>
        <v>585.63162160330194</v>
      </c>
      <c r="AJ109" s="12">
        <f>求节点(Q$124:Q$159,V$5:V$40,$AG109)*士兵阶位属性!V108+求节点(Q$124:Q$159,AA$5:AA$40,$AG109)</f>
        <v>595.92209889643573</v>
      </c>
      <c r="AK109" s="12">
        <f>求节点(R$124:R$159,W$5:W$40,$AG109)*士兵阶位属性!W108+求节点(R$124:R$159,AB$5:AB$40,$AG109)</f>
        <v>606.95217770849604</v>
      </c>
      <c r="AL109" s="12">
        <f>求节点(S$124:S$159,X$5:X$40,$AG109)*士兵阶位属性!X108+求节点(S$124:S$159,AC$5:AC$40,$AG109)</f>
        <v>619.10792928686203</v>
      </c>
      <c r="AM109" s="12">
        <f t="shared" si="100"/>
        <v>575.8489448562699</v>
      </c>
      <c r="AN109" s="12">
        <f t="shared" si="101"/>
        <v>585.63162160330194</v>
      </c>
      <c r="AO109" s="12">
        <f t="shared" si="102"/>
        <v>595.92209889643573</v>
      </c>
      <c r="AP109" s="12">
        <f t="shared" si="103"/>
        <v>606.95217770849604</v>
      </c>
      <c r="AQ109" s="12">
        <f t="shared" si="104"/>
        <v>619.10792928686203</v>
      </c>
      <c r="AS109" s="12">
        <v>104</v>
      </c>
      <c r="AT109" s="12">
        <f t="shared" si="85"/>
        <v>3584176.3328256346</v>
      </c>
      <c r="AU109" s="12">
        <f t="shared" si="86"/>
        <v>3632817.8894143021</v>
      </c>
      <c r="AV109" s="12">
        <f t="shared" si="87"/>
        <v>3683429.2811456332</v>
      </c>
      <c r="AW109" s="12">
        <f t="shared" si="88"/>
        <v>3737873.9048660672</v>
      </c>
      <c r="AX109" s="12">
        <f t="shared" si="89"/>
        <v>3798991.5907818275</v>
      </c>
      <c r="AZ109" s="12">
        <v>104</v>
      </c>
      <c r="BA109" s="12">
        <f t="shared" si="90"/>
        <v>0</v>
      </c>
      <c r="BB109" s="12">
        <f t="shared" si="91"/>
        <v>0</v>
      </c>
      <c r="BC109" s="12">
        <f t="shared" si="92"/>
        <v>0</v>
      </c>
      <c r="BD109" s="12">
        <f t="shared" si="93"/>
        <v>0</v>
      </c>
      <c r="BE109" s="12">
        <f t="shared" si="94"/>
        <v>0</v>
      </c>
      <c r="BG109" s="12">
        <v>104</v>
      </c>
      <c r="BH109" s="12">
        <f t="shared" si="95"/>
        <v>0</v>
      </c>
      <c r="BI109" s="12">
        <f t="shared" si="96"/>
        <v>0</v>
      </c>
      <c r="BJ109" s="12">
        <f t="shared" si="97"/>
        <v>0</v>
      </c>
      <c r="BK109" s="12">
        <f t="shared" si="98"/>
        <v>0</v>
      </c>
      <c r="BL109" s="12">
        <f t="shared" si="99"/>
        <v>0</v>
      </c>
      <c r="BO109" s="9">
        <v>16</v>
      </c>
      <c r="BP109" s="15">
        <v>140</v>
      </c>
      <c r="BQ109" s="19">
        <f t="shared" si="79"/>
        <v>0</v>
      </c>
      <c r="BR109" s="19">
        <f t="shared" si="80"/>
        <v>0</v>
      </c>
      <c r="BS109" s="19">
        <f t="shared" si="81"/>
        <v>1018.331898922504</v>
      </c>
      <c r="BT109" s="19">
        <f t="shared" si="82"/>
        <v>1018.331898922504</v>
      </c>
      <c r="BU109" s="19">
        <f>(BQ109-BQ108)*INDEX([4]中r将兵属性验证!$AX$7:$AX$166,$BP109,1)+BU108</f>
        <v>0</v>
      </c>
      <c r="BV109" s="19">
        <f>(BR109-BR108)*INDEX([4]中r将兵属性验证!AV$7:AV$166,BP109,1)*2+BV108</f>
        <v>0</v>
      </c>
      <c r="BW109" s="19">
        <f>(BS109-BS108)*INDEX([4]中r将兵属性验证!AQ$7:AQ$166,$BP109,1)+BW108</f>
        <v>603014842105.52039</v>
      </c>
      <c r="BX109" s="19">
        <f>(BT109-BT108)*INDEX([4]中r将兵属性验证!AR$7:AR$166,$BP109,1)+BX108</f>
        <v>603014842105.52039</v>
      </c>
      <c r="BY109" s="19">
        <f t="shared" si="105"/>
        <v>1206029684211.0408</v>
      </c>
      <c r="CC109" s="15">
        <v>140</v>
      </c>
      <c r="CD109" s="22">
        <f>IFERROR(INDEX('[1]功能-士兵训练'!$AP$6:$AP$165,$CC109,1),0)</f>
        <v>193331185000</v>
      </c>
      <c r="CE109" s="22">
        <f>(CD109-CD108)*INDEX('[1]功能-付费相关'!$AS$6:$AS$165,$CC109,1)+CE108</f>
        <v>147899970.88369334</v>
      </c>
      <c r="CF109" s="15">
        <f>INDEX('[1]功能-士兵训练'!$BV$6:$BV$165,$CC109,1)</f>
        <v>2231152895.1644254</v>
      </c>
      <c r="CG109" s="22">
        <f>(CF109-CF108)*INDEX('[1]功能-付费相关'!$AJ$6:$AJ$165,$CC109,1)+CG108</f>
        <v>12428800.41691464</v>
      </c>
      <c r="CH109" s="12">
        <f t="shared" si="106"/>
        <v>160328771.30060798</v>
      </c>
      <c r="CI109" s="12">
        <v>1</v>
      </c>
    </row>
    <row r="110" spans="6:87" x14ac:dyDescent="0.15">
      <c r="F110" s="14"/>
      <c r="N110" s="12">
        <f t="shared" si="78"/>
        <v>26</v>
      </c>
      <c r="O110" s="12"/>
      <c r="P110" s="31"/>
      <c r="Q110" s="12"/>
      <c r="R110" s="30">
        <f>SUM(P$85:P110)</f>
        <v>0</v>
      </c>
      <c r="S110" s="12"/>
      <c r="T110" s="12">
        <f>IFERROR($R110*'[1]功能-士兵训练'!K46,0)</f>
        <v>0</v>
      </c>
      <c r="U110" s="12">
        <f>IFERROR($R110*'[1]功能-士兵训练'!L46,0)</f>
        <v>0</v>
      </c>
      <c r="V110" s="12">
        <f>IFERROR($R110*'[1]功能-士兵训练'!M46,0)</f>
        <v>0</v>
      </c>
      <c r="W110" s="12">
        <f>IFERROR($R110*'[1]功能-士兵训练'!N46,0)</f>
        <v>0</v>
      </c>
      <c r="X110" s="12">
        <f>IFERROR($R110*'[1]功能-士兵训练'!O46,0)</f>
        <v>0</v>
      </c>
      <c r="AG110" s="15">
        <v>105</v>
      </c>
      <c r="AH110" s="12">
        <f>求节点(O$124:O$159,T$5:T$40,$AG110)*士兵阶位属性!T109+求节点(O$124:O$159,Y$5:Y$40,$AG110)</f>
        <v>586.09620352603781</v>
      </c>
      <c r="AI110" s="12">
        <f>求节点(P$124:P$159,U$5:U$40,$AG110)*士兵阶位属性!U109+求节点(P$124:P$159,Z$5:Z$40,$AG110)</f>
        <v>595.85409156479363</v>
      </c>
      <c r="AJ110" s="12">
        <f>求节点(Q$124:Q$159,V$5:V$40,$AG110)*士兵阶位属性!V109+求节点(Q$124:Q$159,AA$5:AA$40,$AG110)</f>
        <v>606.204794276852</v>
      </c>
      <c r="AK110" s="12">
        <f>求节点(R$124:R$159,W$5:W$40,$AG110)*士兵阶位属性!W109+求节点(R$124:R$159,AB$5:AB$40,$AG110)</f>
        <v>617.29234566000321</v>
      </c>
      <c r="AL110" s="12">
        <f>求节点(S$124:S$159,X$5:X$40,$AG110)*士兵阶位属性!X109+求节点(S$124:S$159,AC$5:AC$40,$AG110)</f>
        <v>629.40334674580197</v>
      </c>
      <c r="AM110" s="12">
        <f t="shared" si="100"/>
        <v>586.09620352603781</v>
      </c>
      <c r="AN110" s="12">
        <f t="shared" si="101"/>
        <v>595.85409156479363</v>
      </c>
      <c r="AO110" s="12">
        <f t="shared" si="102"/>
        <v>606.204794276852</v>
      </c>
      <c r="AP110" s="12">
        <f t="shared" si="103"/>
        <v>617.29234566000321</v>
      </c>
      <c r="AQ110" s="12">
        <f t="shared" si="104"/>
        <v>629.40334674580197</v>
      </c>
      <c r="AS110" s="12">
        <v>105</v>
      </c>
      <c r="AT110" s="12">
        <f t="shared" si="85"/>
        <v>3636040.7117695641</v>
      </c>
      <c r="AU110" s="12">
        <f t="shared" si="86"/>
        <v>3684073.6559644639</v>
      </c>
      <c r="AV110" s="12">
        <f t="shared" si="87"/>
        <v>3734877.0872705928</v>
      </c>
      <c r="AW110" s="12">
        <f t="shared" si="88"/>
        <v>3789558.2487039706</v>
      </c>
      <c r="AX110" s="12">
        <f t="shared" si="89"/>
        <v>3850208.1689513</v>
      </c>
      <c r="AZ110" s="12">
        <v>105</v>
      </c>
      <c r="BA110" s="12">
        <f t="shared" si="90"/>
        <v>0</v>
      </c>
      <c r="BB110" s="12">
        <f t="shared" si="91"/>
        <v>0</v>
      </c>
      <c r="BC110" s="12">
        <f t="shared" si="92"/>
        <v>0</v>
      </c>
      <c r="BD110" s="12">
        <f t="shared" si="93"/>
        <v>0</v>
      </c>
      <c r="BE110" s="12">
        <f t="shared" si="94"/>
        <v>0</v>
      </c>
      <c r="BG110" s="12">
        <v>105</v>
      </c>
      <c r="BH110" s="12">
        <f t="shared" si="95"/>
        <v>0</v>
      </c>
      <c r="BI110" s="12">
        <f t="shared" si="96"/>
        <v>0</v>
      </c>
      <c r="BJ110" s="12">
        <f t="shared" si="97"/>
        <v>0</v>
      </c>
      <c r="BK110" s="12">
        <f t="shared" si="98"/>
        <v>0</v>
      </c>
      <c r="BL110" s="12">
        <f t="shared" si="99"/>
        <v>0</v>
      </c>
      <c r="BO110" s="9">
        <v>17</v>
      </c>
      <c r="BP110" s="15">
        <v>150</v>
      </c>
      <c r="BQ110" s="19">
        <f t="shared" si="79"/>
        <v>0</v>
      </c>
      <c r="BR110" s="19">
        <f t="shared" si="80"/>
        <v>0</v>
      </c>
      <c r="BS110" s="19">
        <f t="shared" si="81"/>
        <v>1167.1983663919741</v>
      </c>
      <c r="BT110" s="19">
        <f t="shared" si="82"/>
        <v>1167.1983663919741</v>
      </c>
      <c r="BU110" s="19">
        <f>(BQ110-BQ109)*INDEX([4]中r将兵属性验证!$AX$7:$AX$166,$BP110,1)+BU109</f>
        <v>0</v>
      </c>
      <c r="BV110" s="19">
        <f>(BR110-BR109)*INDEX([4]中r将兵属性验证!AV$7:AV$166,BP110,1)*2+BV109</f>
        <v>0</v>
      </c>
      <c r="BW110" s="19">
        <f>(BS110-BS109)*INDEX([4]中r将兵属性验证!AQ$7:AQ$166,$BP110,1)+BW109</f>
        <v>946820021185.25488</v>
      </c>
      <c r="BX110" s="19">
        <f>(BT110-BT109)*INDEX([4]中r将兵属性验证!AR$7:AR$166,$BP110,1)+BX109</f>
        <v>946820021185.25488</v>
      </c>
      <c r="BY110" s="19">
        <f t="shared" si="105"/>
        <v>1893640042370.5098</v>
      </c>
      <c r="CC110" s="15">
        <v>150</v>
      </c>
      <c r="CD110" s="22">
        <f>IFERROR(INDEX('[1]功能-士兵训练'!$AP$6:$AP$165,$CC110,1),0)</f>
        <v>193331185000</v>
      </c>
      <c r="CE110" s="22">
        <f>(CD110-CD109)*INDEX('[1]功能-付费相关'!$AS$6:$AS$165,$CC110,1)+CE109</f>
        <v>147899970.88369334</v>
      </c>
      <c r="CF110" s="15">
        <f>INDEX('[1]功能-士兵训练'!$BV$6:$BV$165,$CC110,1)</f>
        <v>2231152895.1644254</v>
      </c>
      <c r="CG110" s="22">
        <f>(CF110-CF109)*INDEX('[1]功能-付费相关'!$AJ$6:$AJ$165,$CC110,1)+CG109</f>
        <v>12428800.41691464</v>
      </c>
      <c r="CH110" s="12">
        <f t="shared" si="106"/>
        <v>160328771.30060798</v>
      </c>
      <c r="CI110" s="12">
        <v>1</v>
      </c>
    </row>
    <row r="111" spans="6:87" x14ac:dyDescent="0.15">
      <c r="F111" s="14"/>
      <c r="N111" s="12">
        <f t="shared" si="78"/>
        <v>27</v>
      </c>
      <c r="O111" s="12"/>
      <c r="P111" s="31"/>
      <c r="Q111" s="12"/>
      <c r="R111" s="30">
        <f>SUM(P$85:P111)</f>
        <v>0</v>
      </c>
      <c r="S111" s="12"/>
      <c r="T111" s="12">
        <f>IFERROR($R111*'[1]功能-士兵训练'!K47,0)</f>
        <v>0</v>
      </c>
      <c r="U111" s="12">
        <f>IFERROR($R111*'[1]功能-士兵训练'!L47,0)</f>
        <v>0</v>
      </c>
      <c r="V111" s="12">
        <f>IFERROR($R111*'[1]功能-士兵训练'!M47,0)</f>
        <v>0</v>
      </c>
      <c r="W111" s="12">
        <f>IFERROR($R111*'[1]功能-士兵训练'!N47,0)</f>
        <v>0</v>
      </c>
      <c r="X111" s="12">
        <f>IFERROR($R111*'[1]功能-士兵训练'!O47,0)</f>
        <v>0</v>
      </c>
      <c r="AG111" s="15">
        <v>106</v>
      </c>
      <c r="AH111" s="12">
        <f>求节点(O$124:O$159,T$5:T$40,$AG111)*士兵阶位属性!T110+求节点(O$124:O$159,Y$5:Y$40,$AG111)</f>
        <v>596.43754887891623</v>
      </c>
      <c r="AI111" s="12">
        <f>求节点(P$124:P$159,U$5:U$40,$AG111)*士兵阶位属性!U110+求节点(P$124:P$159,Z$5:Z$40,$AG111)</f>
        <v>606.19221590044833</v>
      </c>
      <c r="AJ111" s="12">
        <f>求节点(Q$124:Q$159,V$5:V$40,$AG111)*士兵阶位属性!V110+求节点(Q$124:Q$159,AA$5:AA$40,$AG111)</f>
        <v>616.57764864702585</v>
      </c>
      <c r="AK111" s="12">
        <f>求节点(R$124:R$159,W$5:W$40,$AG111)*士兵阶位属性!W110+求节点(R$124:R$159,AB$5:AB$40,$AG111)</f>
        <v>627.70534317704062</v>
      </c>
      <c r="AL111" s="12">
        <f>求节点(S$124:S$159,X$5:X$40,$AG111)*士兵阶位属性!X110+求节点(S$124:S$159,AC$5:AC$40,$AG111)</f>
        <v>639.74010713266796</v>
      </c>
      <c r="AM111" s="12">
        <f t="shared" si="100"/>
        <v>596.43754887891623</v>
      </c>
      <c r="AN111" s="12">
        <f t="shared" si="101"/>
        <v>606.19221590044833</v>
      </c>
      <c r="AO111" s="12">
        <f t="shared" si="102"/>
        <v>616.57764864702585</v>
      </c>
      <c r="AP111" s="12">
        <f t="shared" si="103"/>
        <v>627.70534317704062</v>
      </c>
      <c r="AQ111" s="12">
        <f t="shared" si="104"/>
        <v>639.74010713266796</v>
      </c>
      <c r="AS111" s="12">
        <v>106</v>
      </c>
      <c r="AT111" s="12">
        <f t="shared" si="85"/>
        <v>3687915.661712775</v>
      </c>
      <c r="AU111" s="12">
        <f t="shared" si="86"/>
        <v>3735547.3805813855</v>
      </c>
      <c r="AV111" s="12">
        <f t="shared" si="87"/>
        <v>3786324.8933955519</v>
      </c>
      <c r="AW111" s="12">
        <f t="shared" si="88"/>
        <v>3841242.5925418739</v>
      </c>
      <c r="AX111" s="12">
        <f t="shared" si="89"/>
        <v>3901430.8843621011</v>
      </c>
      <c r="AZ111" s="12">
        <v>106</v>
      </c>
      <c r="BA111" s="12">
        <f t="shared" si="90"/>
        <v>0</v>
      </c>
      <c r="BB111" s="12">
        <f t="shared" si="91"/>
        <v>0</v>
      </c>
      <c r="BC111" s="12">
        <f t="shared" si="92"/>
        <v>0</v>
      </c>
      <c r="BD111" s="12">
        <f t="shared" si="93"/>
        <v>0</v>
      </c>
      <c r="BE111" s="12">
        <f t="shared" si="94"/>
        <v>0</v>
      </c>
      <c r="BG111" s="12">
        <v>106</v>
      </c>
      <c r="BH111" s="12">
        <f t="shared" si="95"/>
        <v>0</v>
      </c>
      <c r="BI111" s="12">
        <f t="shared" si="96"/>
        <v>0</v>
      </c>
      <c r="BJ111" s="12">
        <f t="shared" si="97"/>
        <v>0</v>
      </c>
      <c r="BK111" s="12">
        <f t="shared" si="98"/>
        <v>0</v>
      </c>
      <c r="BL111" s="12">
        <f t="shared" si="99"/>
        <v>0</v>
      </c>
      <c r="BO111" s="9">
        <v>18</v>
      </c>
      <c r="BP111" s="15">
        <v>160</v>
      </c>
      <c r="BQ111" s="19">
        <f t="shared" si="79"/>
        <v>0</v>
      </c>
      <c r="BR111" s="19">
        <f t="shared" si="80"/>
        <v>0</v>
      </c>
      <c r="BS111" s="19">
        <f t="shared" si="81"/>
        <v>1246.0000000000007</v>
      </c>
      <c r="BT111" s="19">
        <f t="shared" si="82"/>
        <v>1246.0000000000007</v>
      </c>
      <c r="BU111" s="19">
        <f>(BQ111-BQ110)*INDEX([4]中r将兵属性验证!$AX$7:$AX$166,$BP111,1)+BU110</f>
        <v>0</v>
      </c>
      <c r="BV111" s="19">
        <f>(BR111-BR110)*INDEX([4]中r将兵属性验证!AV$7:AV$166,BP111,1)*2+BV110</f>
        <v>0</v>
      </c>
      <c r="BW111" s="19">
        <f>(BS111-BS110)*INDEX([4]中r将兵属性验证!AQ$7:AQ$166,$BP111,1)+BW110</f>
        <v>1157692985001.2976</v>
      </c>
      <c r="BX111" s="19">
        <f>(BT111-BT110)*INDEX([4]中r将兵属性验证!AR$7:AR$166,$BP111,1)+BX110</f>
        <v>1157692985001.2976</v>
      </c>
      <c r="BY111" s="19">
        <f t="shared" si="105"/>
        <v>2315385970002.5952</v>
      </c>
      <c r="CC111" s="15">
        <v>160</v>
      </c>
      <c r="CD111" s="22">
        <f>IFERROR(INDEX('[1]功能-士兵训练'!$AP$6:$AP$165,$CC111,1),0)</f>
        <v>193331185000</v>
      </c>
      <c r="CE111" s="22">
        <f>(CD111-CD110)*INDEX('[1]功能-付费相关'!$AS$6:$AS$165,$CC111,1)+CE110</f>
        <v>147899970.88369334</v>
      </c>
      <c r="CF111" s="15">
        <f>INDEX('[1]功能-士兵训练'!$BV$6:$BV$165,$CC111,1)</f>
        <v>2231152895.1644254</v>
      </c>
      <c r="CG111" s="22">
        <f>(CF111-CF110)*INDEX('[1]功能-付费相关'!$AJ$6:$AJ$165,$CC111,1)+CG110</f>
        <v>12428800.41691464</v>
      </c>
      <c r="CH111" s="12">
        <f t="shared" si="106"/>
        <v>160328771.30060798</v>
      </c>
      <c r="CI111" s="12">
        <v>1</v>
      </c>
    </row>
    <row r="112" spans="6:87" x14ac:dyDescent="0.15">
      <c r="F112" s="14"/>
      <c r="N112" s="12">
        <f t="shared" si="78"/>
        <v>28</v>
      </c>
      <c r="O112" s="12"/>
      <c r="P112" s="31"/>
      <c r="Q112" s="12"/>
      <c r="R112" s="30">
        <f>SUM(P$85:P112)</f>
        <v>0</v>
      </c>
      <c r="S112" s="12"/>
      <c r="T112" s="12">
        <f>IFERROR($R112*'[1]功能-士兵训练'!K48,0)</f>
        <v>0</v>
      </c>
      <c r="U112" s="12">
        <f>IFERROR($R112*'[1]功能-士兵训练'!L48,0)</f>
        <v>0</v>
      </c>
      <c r="V112" s="12">
        <f>IFERROR($R112*'[1]功能-士兵训练'!M48,0)</f>
        <v>0</v>
      </c>
      <c r="W112" s="12">
        <f>IFERROR($R112*'[1]功能-士兵训练'!N48,0)</f>
        <v>0</v>
      </c>
      <c r="X112" s="12">
        <f>IFERROR($R112*'[1]功能-士兵训练'!O48,0)</f>
        <v>0</v>
      </c>
      <c r="AG112" s="15">
        <v>107</v>
      </c>
      <c r="AH112" s="12">
        <f>求节点(O$124:O$159,T$5:T$40,$AG112)*士兵阶位属性!T111+求节点(O$124:O$159,Y$5:Y$40,$AG112)</f>
        <v>606.87848880557385</v>
      </c>
      <c r="AI112" s="12">
        <f>求节点(P$124:P$159,U$5:U$40,$AG112)*士兵阶位属性!U111+求节点(P$124:P$159,Z$5:Z$40,$AG112)</f>
        <v>616.62161826404645</v>
      </c>
      <c r="AJ112" s="12">
        <f>求节点(Q$124:Q$159,V$5:V$40,$AG112)*士兵阶位属性!V111+求节点(Q$124:Q$159,AA$5:AA$40,$AG112)</f>
        <v>627.0289897043109</v>
      </c>
      <c r="AK112" s="12">
        <f>求节点(R$124:R$159,W$5:W$40,$AG112)*士兵阶位属性!W111+求节点(R$124:R$159,AB$5:AB$40,$AG112)</f>
        <v>638.09580809740396</v>
      </c>
      <c r="AL112" s="12">
        <f>求节点(S$124:S$159,X$5:X$40,$AG112)*士兵阶位属性!X111+求节点(S$124:S$159,AC$5:AC$40,$AG112)</f>
        <v>650.18769873691883</v>
      </c>
      <c r="AM112" s="12">
        <f t="shared" si="100"/>
        <v>606.87848880557385</v>
      </c>
      <c r="AN112" s="12">
        <f t="shared" si="101"/>
        <v>616.62161826404645</v>
      </c>
      <c r="AO112" s="12">
        <f t="shared" si="102"/>
        <v>627.0289897043109</v>
      </c>
      <c r="AP112" s="12">
        <f t="shared" si="103"/>
        <v>638.09580809740396</v>
      </c>
      <c r="AQ112" s="12">
        <f t="shared" si="104"/>
        <v>650.18769873691883</v>
      </c>
      <c r="AS112" s="12">
        <v>107</v>
      </c>
      <c r="AT112" s="12">
        <f t="shared" si="85"/>
        <v>3739849.3957510879</v>
      </c>
      <c r="AU112" s="12">
        <f t="shared" si="86"/>
        <v>3787021.105198307</v>
      </c>
      <c r="AV112" s="12">
        <f t="shared" si="87"/>
        <v>3837772.6995205116</v>
      </c>
      <c r="AW112" s="12">
        <f t="shared" si="88"/>
        <v>3892926.9363797768</v>
      </c>
      <c r="AX112" s="12">
        <f t="shared" si="89"/>
        <v>3952868.0830864101</v>
      </c>
      <c r="AZ112" s="12">
        <v>107</v>
      </c>
      <c r="BA112" s="12">
        <f t="shared" si="90"/>
        <v>0</v>
      </c>
      <c r="BB112" s="12">
        <f t="shared" si="91"/>
        <v>0</v>
      </c>
      <c r="BC112" s="12">
        <f t="shared" si="92"/>
        <v>0</v>
      </c>
      <c r="BD112" s="12">
        <f t="shared" si="93"/>
        <v>0</v>
      </c>
      <c r="BE112" s="12">
        <f t="shared" si="94"/>
        <v>0</v>
      </c>
      <c r="BG112" s="12">
        <v>107</v>
      </c>
      <c r="BH112" s="12">
        <f t="shared" si="95"/>
        <v>0</v>
      </c>
      <c r="BI112" s="12">
        <f t="shared" si="96"/>
        <v>0</v>
      </c>
      <c r="BJ112" s="12">
        <f t="shared" si="97"/>
        <v>0</v>
      </c>
      <c r="BK112" s="12">
        <f t="shared" si="98"/>
        <v>0</v>
      </c>
      <c r="BL112" s="12">
        <f t="shared" si="99"/>
        <v>0</v>
      </c>
      <c r="BO112" s="9">
        <v>19</v>
      </c>
    </row>
    <row r="113" spans="6:81" x14ac:dyDescent="0.15">
      <c r="F113" s="14"/>
      <c r="N113" s="12">
        <f t="shared" si="78"/>
        <v>29</v>
      </c>
      <c r="O113" s="12"/>
      <c r="P113" s="31"/>
      <c r="Q113" s="12"/>
      <c r="R113" s="30">
        <f>SUM(P$85:P113)</f>
        <v>0</v>
      </c>
      <c r="S113" s="12"/>
      <c r="T113" s="12">
        <f>IFERROR($R113*'[1]功能-士兵训练'!K49,0)</f>
        <v>0</v>
      </c>
      <c r="U113" s="12">
        <f>IFERROR($R113*'[1]功能-士兵训练'!L49,0)</f>
        <v>0</v>
      </c>
      <c r="V113" s="12">
        <f>IFERROR($R113*'[1]功能-士兵训练'!M49,0)</f>
        <v>0</v>
      </c>
      <c r="W113" s="12">
        <f>IFERROR($R113*'[1]功能-士兵训练'!N49,0)</f>
        <v>0</v>
      </c>
      <c r="X113" s="12">
        <f>IFERROR($R113*'[1]功能-士兵训练'!O49,0)</f>
        <v>0</v>
      </c>
      <c r="AG113" s="15">
        <v>108</v>
      </c>
      <c r="AH113" s="12">
        <f>求节点(O$124:O$159,T$5:T$40,$AG113)*士兵阶位属性!T112+求节点(O$124:O$159,Y$5:Y$40,$AG113)</f>
        <v>617.41244769498905</v>
      </c>
      <c r="AI113" s="12">
        <f>求节点(P$124:P$159,U$5:U$40,$AG113)*士兵阶位属性!U112+求节点(P$124:P$159,Z$5:Z$40,$AG113)</f>
        <v>627.12808866518935</v>
      </c>
      <c r="AJ113" s="12">
        <f>求节点(Q$124:Q$159,V$5:V$40,$AG113)*士兵阶位属性!V112+求节点(Q$124:Q$159,AA$5:AA$40,$AG113)</f>
        <v>637.40402455527953</v>
      </c>
      <c r="AK113" s="12">
        <f>求节点(R$124:R$159,W$5:W$40,$AG113)*士兵阶位属性!W112+求节点(R$124:R$159,AB$5:AB$40,$AG113)</f>
        <v>648.61982821065385</v>
      </c>
      <c r="AL113" s="12">
        <f>求节点(S$124:S$159,X$5:X$40,$AG113)*士兵阶位属性!X112+求节点(S$124:S$159,AC$5:AC$40,$AG113)</f>
        <v>660.72133584672099</v>
      </c>
      <c r="AM113" s="12">
        <f t="shared" si="100"/>
        <v>617.41244769498905</v>
      </c>
      <c r="AN113" s="12">
        <f t="shared" si="101"/>
        <v>627.12808866518935</v>
      </c>
      <c r="AO113" s="12">
        <f t="shared" si="102"/>
        <v>637.40402455527953</v>
      </c>
      <c r="AP113" s="12">
        <f t="shared" si="103"/>
        <v>648.61982821065385</v>
      </c>
      <c r="AQ113" s="12">
        <f t="shared" si="104"/>
        <v>660.72133584672099</v>
      </c>
      <c r="AS113" s="12">
        <v>108</v>
      </c>
      <c r="AT113" s="12">
        <f t="shared" si="85"/>
        <v>3791783.1297894013</v>
      </c>
      <c r="AU113" s="12">
        <f t="shared" si="86"/>
        <v>3838494.8298152289</v>
      </c>
      <c r="AV113" s="12">
        <f t="shared" si="87"/>
        <v>3889220.5056454707</v>
      </c>
      <c r="AW113" s="12">
        <f t="shared" si="88"/>
        <v>3945011.0816939315</v>
      </c>
      <c r="AX113" s="12">
        <f t="shared" si="89"/>
        <v>4004305.2818107191</v>
      </c>
      <c r="AZ113" s="12">
        <v>108</v>
      </c>
      <c r="BA113" s="12">
        <f t="shared" si="90"/>
        <v>0</v>
      </c>
      <c r="BB113" s="12">
        <f t="shared" si="91"/>
        <v>0</v>
      </c>
      <c r="BC113" s="12">
        <f t="shared" si="92"/>
        <v>0</v>
      </c>
      <c r="BD113" s="12">
        <f t="shared" si="93"/>
        <v>0</v>
      </c>
      <c r="BE113" s="12">
        <f t="shared" si="94"/>
        <v>0</v>
      </c>
      <c r="BG113" s="12">
        <v>108</v>
      </c>
      <c r="BH113" s="12">
        <f t="shared" si="95"/>
        <v>0</v>
      </c>
      <c r="BI113" s="12">
        <f t="shared" si="96"/>
        <v>0</v>
      </c>
      <c r="BJ113" s="12">
        <f t="shared" si="97"/>
        <v>0</v>
      </c>
      <c r="BK113" s="12">
        <f t="shared" si="98"/>
        <v>0</v>
      </c>
      <c r="BL113" s="12">
        <f t="shared" si="99"/>
        <v>0</v>
      </c>
      <c r="BO113" s="9">
        <v>20</v>
      </c>
      <c r="CC113" s="9"/>
    </row>
    <row r="114" spans="6:81" x14ac:dyDescent="0.15">
      <c r="F114" s="14"/>
      <c r="N114" s="12">
        <f t="shared" ref="N114:N120" si="107">IF(N34="","",N34)</f>
        <v>30</v>
      </c>
      <c r="O114" s="12"/>
      <c r="P114" s="31"/>
      <c r="Q114" s="12"/>
      <c r="R114" s="30">
        <f>SUM(P$85:P114)</f>
        <v>0</v>
      </c>
      <c r="S114" s="12"/>
      <c r="T114" s="12">
        <f>IFERROR($R114*'[1]功能-士兵训练'!K50,0)</f>
        <v>0</v>
      </c>
      <c r="U114" s="12">
        <f>IFERROR($R114*'[1]功能-士兵训练'!L50,0)</f>
        <v>0</v>
      </c>
      <c r="V114" s="12">
        <f>IFERROR($R114*'[1]功能-士兵训练'!M50,0)</f>
        <v>0</v>
      </c>
      <c r="W114" s="12">
        <f>IFERROR($R114*'[1]功能-士兵训练'!N50,0)</f>
        <v>0</v>
      </c>
      <c r="X114" s="12">
        <f>IFERROR($R114*'[1]功能-士兵训练'!O50,0)</f>
        <v>0</v>
      </c>
      <c r="AG114" s="15">
        <v>109</v>
      </c>
      <c r="AH114" s="12">
        <f>求节点(O$124:O$159,T$5:T$40,$AG114)*士兵阶位属性!T113+求节点(O$124:O$159,Y$5:Y$40,$AG114)</f>
        <v>628.00973962528292</v>
      </c>
      <c r="AI114" s="12">
        <f>求节点(P$124:P$159,U$5:U$40,$AG114)*士兵阶位属性!U113+求节点(P$124:P$159,Z$5:Z$40,$AG114)</f>
        <v>637.5331102025433</v>
      </c>
      <c r="AJ114" s="12">
        <f>求节点(Q$124:Q$159,V$5:V$40,$AG114)*士兵阶位属性!V113+求节点(Q$124:Q$159,AA$5:AA$40,$AG114)</f>
        <v>647.95756662100678</v>
      </c>
      <c r="AK114" s="12">
        <f>求节点(R$124:R$159,W$5:W$40,$AG114)*士兵阶位属性!W113+求节点(R$124:R$159,AB$5:AB$40,$AG114)</f>
        <v>659.23872975913889</v>
      </c>
      <c r="AL114" s="12">
        <f>求节点(S$124:S$159,X$5:X$40,$AG114)*士兵阶位属性!X113+求节点(S$124:S$159,AC$5:AC$40,$AG114)</f>
        <v>671.34101846207454</v>
      </c>
      <c r="AM114" s="12">
        <f t="shared" si="100"/>
        <v>628.00973962528292</v>
      </c>
      <c r="AN114" s="12">
        <f t="shared" si="101"/>
        <v>637.5331102025433</v>
      </c>
      <c r="AO114" s="12">
        <f t="shared" si="102"/>
        <v>647.95756662100678</v>
      </c>
      <c r="AP114" s="12">
        <f t="shared" si="103"/>
        <v>659.23872975913889</v>
      </c>
      <c r="AQ114" s="12">
        <f t="shared" si="104"/>
        <v>671.34101846207454</v>
      </c>
      <c r="AS114" s="12">
        <v>109</v>
      </c>
      <c r="AT114" s="12">
        <f t="shared" si="85"/>
        <v>3843716.8638277147</v>
      </c>
      <c r="AU114" s="12">
        <f t="shared" si="86"/>
        <v>3889968.5544321504</v>
      </c>
      <c r="AV114" s="12">
        <f t="shared" si="87"/>
        <v>3941452.6993907159</v>
      </c>
      <c r="AW114" s="12">
        <f t="shared" si="88"/>
        <v>3997158.6150405114</v>
      </c>
      <c r="AX114" s="12">
        <f t="shared" si="89"/>
        <v>4055742.480535028</v>
      </c>
      <c r="AZ114" s="12">
        <v>109</v>
      </c>
      <c r="BA114" s="12">
        <f t="shared" si="90"/>
        <v>0</v>
      </c>
      <c r="BB114" s="12">
        <f t="shared" si="91"/>
        <v>0</v>
      </c>
      <c r="BC114" s="12">
        <f t="shared" si="92"/>
        <v>0</v>
      </c>
      <c r="BD114" s="12">
        <f t="shared" si="93"/>
        <v>0</v>
      </c>
      <c r="BE114" s="12">
        <f t="shared" si="94"/>
        <v>0</v>
      </c>
      <c r="BG114" s="12">
        <v>109</v>
      </c>
      <c r="BH114" s="12">
        <f t="shared" si="95"/>
        <v>0</v>
      </c>
      <c r="BI114" s="12">
        <f t="shared" si="96"/>
        <v>0</v>
      </c>
      <c r="BJ114" s="12">
        <f t="shared" si="97"/>
        <v>0</v>
      </c>
      <c r="BK114" s="12">
        <f t="shared" si="98"/>
        <v>0</v>
      </c>
      <c r="BL114" s="12">
        <f t="shared" si="99"/>
        <v>0</v>
      </c>
      <c r="BO114" s="9">
        <v>21</v>
      </c>
      <c r="CC114" s="9"/>
    </row>
    <row r="115" spans="6:81" x14ac:dyDescent="0.15">
      <c r="F115" s="14"/>
      <c r="N115" s="12">
        <f t="shared" si="107"/>
        <v>31</v>
      </c>
      <c r="O115" s="12"/>
      <c r="P115" s="31"/>
      <c r="Q115" s="12"/>
      <c r="R115" s="30">
        <f>SUM(P$85:P115)</f>
        <v>0</v>
      </c>
      <c r="S115" s="12"/>
      <c r="T115" s="12">
        <f>IFERROR($R115*'[1]功能-士兵训练'!K51,0)</f>
        <v>0</v>
      </c>
      <c r="U115" s="12">
        <f>IFERROR($R115*'[1]功能-士兵训练'!L51,0)</f>
        <v>0</v>
      </c>
      <c r="V115" s="12">
        <f>IFERROR($R115*'[1]功能-士兵训练'!M51,0)</f>
        <v>0</v>
      </c>
      <c r="W115" s="12">
        <f>IFERROR($R115*'[1]功能-士兵训练'!N51,0)</f>
        <v>0</v>
      </c>
      <c r="X115" s="12">
        <f>IFERROR($R115*'[1]功能-士兵训练'!O51,0)</f>
        <v>0</v>
      </c>
      <c r="AG115" s="15">
        <v>110</v>
      </c>
      <c r="AH115" s="12">
        <f>求节点(O$124:O$159,T$5:T$40,$AG115)*士兵阶位属性!T114+求节点(O$124:O$159,Y$5:Y$40,$AG115)</f>
        <v>638.50174501077652</v>
      </c>
      <c r="AI115" s="12">
        <f>求节点(P$124:P$159,U$5:U$40,$AG115)*士兵阶位属性!U114+求节点(P$124:P$159,Z$5:Z$40,$AG115)</f>
        <v>648.12323657570721</v>
      </c>
      <c r="AJ115" s="12">
        <f>求节点(Q$124:Q$159,V$5:V$40,$AG115)*士兵阶位属性!V114+求节点(Q$124:Q$159,AA$5:AA$40,$AG115)</f>
        <v>658.62362696611763</v>
      </c>
      <c r="AK115" s="12">
        <f>求节点(R$124:R$159,W$5:W$40,$AG115)*士兵阶位属性!W114+求节点(R$124:R$159,AB$5:AB$40,$AG115)</f>
        <v>669.94514246494066</v>
      </c>
      <c r="AL115" s="12">
        <f>求节点(S$124:S$159,X$5:X$40,$AG115)*士兵阶位属性!X114+求节点(S$124:S$159,AC$5:AC$40,$AG115)</f>
        <v>682.04674658297938</v>
      </c>
      <c r="AM115" s="12">
        <f t="shared" si="100"/>
        <v>638.50174501077652</v>
      </c>
      <c r="AN115" s="12">
        <f t="shared" si="101"/>
        <v>648.12323657570721</v>
      </c>
      <c r="AO115" s="12">
        <f t="shared" si="102"/>
        <v>658.62362696611763</v>
      </c>
      <c r="AP115" s="12">
        <f t="shared" si="103"/>
        <v>669.94514246494066</v>
      </c>
      <c r="AQ115" s="12">
        <f t="shared" si="104"/>
        <v>682.04674658297938</v>
      </c>
      <c r="AS115" s="12">
        <v>110</v>
      </c>
      <c r="AT115" s="12">
        <f t="shared" si="85"/>
        <v>3895650.5978660281</v>
      </c>
      <c r="AU115" s="12">
        <f t="shared" si="86"/>
        <v>3942278.1857415689</v>
      </c>
      <c r="AV115" s="12">
        <f t="shared" si="87"/>
        <v>3993892.8019857891</v>
      </c>
      <c r="AW115" s="12">
        <f t="shared" si="88"/>
        <v>4049306.1483870917</v>
      </c>
      <c r="AX115" s="12">
        <f t="shared" si="89"/>
        <v>4107179.6792593366</v>
      </c>
      <c r="AZ115" s="12">
        <v>110</v>
      </c>
      <c r="BA115" s="12">
        <f t="shared" si="90"/>
        <v>0</v>
      </c>
      <c r="BB115" s="12">
        <f t="shared" si="91"/>
        <v>0</v>
      </c>
      <c r="BC115" s="12">
        <f t="shared" si="92"/>
        <v>0</v>
      </c>
      <c r="BD115" s="12">
        <f t="shared" si="93"/>
        <v>0</v>
      </c>
      <c r="BE115" s="12">
        <f t="shared" si="94"/>
        <v>0</v>
      </c>
      <c r="BG115" s="12">
        <v>110</v>
      </c>
      <c r="BH115" s="12">
        <f t="shared" si="95"/>
        <v>0</v>
      </c>
      <c r="BI115" s="12">
        <f t="shared" si="96"/>
        <v>0</v>
      </c>
      <c r="BJ115" s="12">
        <f t="shared" si="97"/>
        <v>0</v>
      </c>
      <c r="BK115" s="12">
        <f t="shared" si="98"/>
        <v>0</v>
      </c>
      <c r="BL115" s="12">
        <f t="shared" si="99"/>
        <v>0</v>
      </c>
      <c r="BO115" s="9">
        <v>22</v>
      </c>
    </row>
    <row r="116" spans="6:81" x14ac:dyDescent="0.15">
      <c r="F116" s="14"/>
      <c r="N116" s="12">
        <f t="shared" si="107"/>
        <v>32</v>
      </c>
      <c r="O116" s="12"/>
      <c r="P116" s="31"/>
      <c r="Q116" s="12"/>
      <c r="R116" s="30">
        <f>SUM(P$85:P116)</f>
        <v>0</v>
      </c>
      <c r="S116" s="12"/>
      <c r="T116" s="12">
        <f>IFERROR($R116*'[1]功能-士兵训练'!K52,0)</f>
        <v>0</v>
      </c>
      <c r="U116" s="12">
        <f>IFERROR($R116*'[1]功能-士兵训练'!L52,0)</f>
        <v>0</v>
      </c>
      <c r="V116" s="12">
        <f>IFERROR($R116*'[1]功能-士兵训练'!M52,0)</f>
        <v>0</v>
      </c>
      <c r="W116" s="12">
        <f>IFERROR($R116*'[1]功能-士兵训练'!N52,0)</f>
        <v>0</v>
      </c>
      <c r="X116" s="12">
        <f>IFERROR($R116*'[1]功能-士兵训练'!O52,0)</f>
        <v>0</v>
      </c>
      <c r="AG116" s="15">
        <v>111</v>
      </c>
      <c r="AH116" s="12">
        <f>求节点(O$124:O$159,T$5:T$40,$AG116)*士兵阶位属性!T115+求节点(O$124:O$159,Y$5:Y$40,$AG116)</f>
        <v>649.09543297542189</v>
      </c>
      <c r="AI116" s="12">
        <f>求节点(P$124:P$159,U$5:U$40,$AG116)*士兵阶位属性!U115+求节点(P$124:P$159,Z$5:Z$40,$AG116)</f>
        <v>658.82587882535279</v>
      </c>
      <c r="AJ116" s="12">
        <f>求节点(Q$124:Q$159,V$5:V$40,$AG116)*士兵阶位属性!V115+求节点(Q$124:Q$159,AA$5:AA$40,$AG116)</f>
        <v>669.37804182364914</v>
      </c>
      <c r="AK116" s="12">
        <f>求节点(R$124:R$159,W$5:W$40,$AG116)*士兵阶位属性!W115+求节点(R$124:R$159,AB$5:AB$40,$AG116)</f>
        <v>680.73906632805949</v>
      </c>
      <c r="AL116" s="12">
        <f>求节点(S$124:S$159,X$5:X$40,$AG116)*士兵阶位属性!X115+求节点(S$124:S$159,AC$5:AC$40,$AG116)</f>
        <v>692.74447411063034</v>
      </c>
      <c r="AM116" s="12">
        <f t="shared" si="100"/>
        <v>649.09543297542189</v>
      </c>
      <c r="AN116" s="12">
        <f t="shared" si="101"/>
        <v>658.82587882535279</v>
      </c>
      <c r="AO116" s="12">
        <f t="shared" si="102"/>
        <v>669.37804182364914</v>
      </c>
      <c r="AP116" s="12">
        <f t="shared" si="103"/>
        <v>680.73906632805949</v>
      </c>
      <c r="AQ116" s="12">
        <f t="shared" si="104"/>
        <v>692.74447411063034</v>
      </c>
      <c r="AS116" s="12">
        <v>111</v>
      </c>
      <c r="AT116" s="12">
        <f t="shared" si="85"/>
        <v>3947696.5594103299</v>
      </c>
      <c r="AU116" s="12">
        <f t="shared" si="86"/>
        <v>3994790.155162645</v>
      </c>
      <c r="AV116" s="12">
        <f t="shared" si="87"/>
        <v>4046332.9045808623</v>
      </c>
      <c r="AW116" s="12">
        <f t="shared" si="88"/>
        <v>4101453.6817336716</v>
      </c>
      <c r="AX116" s="12">
        <f t="shared" si="89"/>
        <v>4157836.9210114307</v>
      </c>
      <c r="AZ116" s="12">
        <v>111</v>
      </c>
      <c r="BA116" s="12">
        <f t="shared" si="90"/>
        <v>0</v>
      </c>
      <c r="BB116" s="12">
        <f t="shared" si="91"/>
        <v>0</v>
      </c>
      <c r="BC116" s="12">
        <f t="shared" si="92"/>
        <v>0</v>
      </c>
      <c r="BD116" s="12">
        <f t="shared" si="93"/>
        <v>0</v>
      </c>
      <c r="BE116" s="12">
        <f t="shared" si="94"/>
        <v>0</v>
      </c>
      <c r="BG116" s="12">
        <v>111</v>
      </c>
      <c r="BH116" s="12">
        <f t="shared" si="95"/>
        <v>0</v>
      </c>
      <c r="BI116" s="12">
        <f t="shared" si="96"/>
        <v>0</v>
      </c>
      <c r="BJ116" s="12">
        <f t="shared" si="97"/>
        <v>0</v>
      </c>
      <c r="BK116" s="12">
        <f t="shared" si="98"/>
        <v>0</v>
      </c>
      <c r="BL116" s="12">
        <f t="shared" si="99"/>
        <v>0</v>
      </c>
      <c r="BO116" s="9">
        <v>23</v>
      </c>
    </row>
    <row r="117" spans="6:81" x14ac:dyDescent="0.15">
      <c r="F117" s="14"/>
      <c r="N117" s="12">
        <f t="shared" si="107"/>
        <v>33</v>
      </c>
      <c r="O117" s="12"/>
      <c r="P117" s="31"/>
      <c r="Q117" s="12"/>
      <c r="R117" s="30">
        <f>SUM(P$85:P117)</f>
        <v>0</v>
      </c>
      <c r="S117" s="12"/>
      <c r="T117" s="12">
        <f>IFERROR($R117*'[1]功能-士兵训练'!K53,0)</f>
        <v>0</v>
      </c>
      <c r="U117" s="12">
        <f>IFERROR($R117*'[1]功能-士兵训练'!L53,0)</f>
        <v>0</v>
      </c>
      <c r="V117" s="12">
        <f>IFERROR($R117*'[1]功能-士兵训练'!M53,0)</f>
        <v>0</v>
      </c>
      <c r="W117" s="12">
        <f>IFERROR($R117*'[1]功能-士兵训练'!N53,0)</f>
        <v>0</v>
      </c>
      <c r="X117" s="12">
        <f>IFERROR($R117*'[1]功能-士兵训练'!O53,0)</f>
        <v>0</v>
      </c>
      <c r="AG117" s="15">
        <v>112</v>
      </c>
      <c r="AH117" s="12">
        <f>求节点(O$124:O$159,T$5:T$40,$AG117)*士兵阶位属性!T116+求节点(O$124:O$159,Y$5:Y$40,$AG117)</f>
        <v>659.77905871214489</v>
      </c>
      <c r="AI117" s="12">
        <f>求节点(P$124:P$159,U$5:U$40,$AG117)*士兵阶位属性!U116+求节点(P$124:P$159,Z$5:Z$40,$AG117)</f>
        <v>669.61751901364676</v>
      </c>
      <c r="AJ117" s="12">
        <f>求节点(Q$124:Q$159,V$5:V$40,$AG117)*士兵阶位属性!V116+求节点(Q$124:Q$159,AA$5:AA$40,$AG117)</f>
        <v>680.22081119360098</v>
      </c>
      <c r="AK117" s="12">
        <f>求节点(R$124:R$159,W$5:W$40,$AG117)*士兵阶位属性!W116+求节点(R$124:R$159,AB$5:AB$40,$AG117)</f>
        <v>691.48301894317467</v>
      </c>
      <c r="AL117" s="12">
        <f>求节点(S$124:S$159,X$5:X$40,$AG117)*士兵阶位属性!X116+求节点(S$124:S$159,AC$5:AC$40,$AG117)</f>
        <v>703.49550370459986</v>
      </c>
      <c r="AM117" s="12">
        <f t="shared" si="100"/>
        <v>659.77905871214489</v>
      </c>
      <c r="AN117" s="12">
        <f t="shared" si="101"/>
        <v>669.61751901364676</v>
      </c>
      <c r="AO117" s="12">
        <f t="shared" si="102"/>
        <v>680.22081119360098</v>
      </c>
      <c r="AP117" s="12">
        <f t="shared" si="103"/>
        <v>691.48301894317467</v>
      </c>
      <c r="AQ117" s="12">
        <f t="shared" si="104"/>
        <v>703.49550370459986</v>
      </c>
      <c r="AS117" s="12">
        <v>112</v>
      </c>
      <c r="AT117" s="12">
        <f t="shared" si="85"/>
        <v>3999752.779006694</v>
      </c>
      <c r="AU117" s="12">
        <f t="shared" si="86"/>
        <v>4047302.1245837212</v>
      </c>
      <c r="AV117" s="12">
        <f t="shared" si="87"/>
        <v>4098773.007175935</v>
      </c>
      <c r="AW117" s="12">
        <f t="shared" si="88"/>
        <v>4152459.9768441119</v>
      </c>
      <c r="AX117" s="12">
        <f t="shared" si="89"/>
        <v>4208235.2267989982</v>
      </c>
      <c r="AZ117" s="12">
        <v>112</v>
      </c>
      <c r="BA117" s="12">
        <f t="shared" si="90"/>
        <v>0</v>
      </c>
      <c r="BB117" s="12">
        <f t="shared" si="91"/>
        <v>0</v>
      </c>
      <c r="BC117" s="12">
        <f t="shared" si="92"/>
        <v>0</v>
      </c>
      <c r="BD117" s="12">
        <f t="shared" si="93"/>
        <v>0</v>
      </c>
      <c r="BE117" s="12">
        <f t="shared" si="94"/>
        <v>0</v>
      </c>
      <c r="BG117" s="12">
        <v>112</v>
      </c>
      <c r="BH117" s="12">
        <f t="shared" si="95"/>
        <v>0</v>
      </c>
      <c r="BI117" s="12">
        <f t="shared" si="96"/>
        <v>0</v>
      </c>
      <c r="BJ117" s="12">
        <f t="shared" si="97"/>
        <v>0</v>
      </c>
      <c r="BK117" s="12">
        <f t="shared" si="98"/>
        <v>0</v>
      </c>
      <c r="BL117" s="12">
        <f t="shared" si="99"/>
        <v>0</v>
      </c>
      <c r="BO117" s="9">
        <v>24</v>
      </c>
    </row>
    <row r="118" spans="6:81" x14ac:dyDescent="0.15">
      <c r="F118" s="14"/>
      <c r="N118" s="12">
        <f t="shared" si="107"/>
        <v>34</v>
      </c>
      <c r="O118" s="12"/>
      <c r="P118" s="31"/>
      <c r="Q118" s="12"/>
      <c r="R118" s="30">
        <f>SUM(P$85:P118)</f>
        <v>0</v>
      </c>
      <c r="S118" s="12"/>
      <c r="T118" s="12">
        <f>IFERROR($R118*'[1]功能-士兵训练'!K54,0)</f>
        <v>0</v>
      </c>
      <c r="U118" s="12">
        <f>IFERROR($R118*'[1]功能-士兵训练'!L54,0)</f>
        <v>0</v>
      </c>
      <c r="V118" s="12">
        <f>IFERROR($R118*'[1]功能-士兵训练'!M54,0)</f>
        <v>0</v>
      </c>
      <c r="W118" s="12">
        <f>IFERROR($R118*'[1]功能-士兵训练'!N54,0)</f>
        <v>0</v>
      </c>
      <c r="X118" s="12">
        <f>IFERROR($R118*'[1]功能-士兵训练'!O54,0)</f>
        <v>0</v>
      </c>
      <c r="AG118" s="15">
        <v>113</v>
      </c>
      <c r="AH118" s="12">
        <f>求节点(O$124:O$159,T$5:T$40,$AG118)*士兵阶位属性!T117+求节点(O$124:O$159,Y$5:Y$40,$AG118)</f>
        <v>670.55142931919363</v>
      </c>
      <c r="AI118" s="12">
        <f>求节点(P$124:P$159,U$5:U$40,$AG118)*士兵阶位属性!U117+求节点(P$124:P$159,Z$5:Z$40,$AG118)</f>
        <v>680.49815714058923</v>
      </c>
      <c r="AJ118" s="12">
        <f>求节点(Q$124:Q$159,V$5:V$40,$AG118)*士兵阶位属性!V117+求节点(Q$124:Q$159,AA$5:AA$40,$AG118)</f>
        <v>691.0386404427943</v>
      </c>
      <c r="AK118" s="12">
        <f>求节点(R$124:R$159,W$5:W$40,$AG118)*士兵阶位属性!W117+求节点(R$124:R$159,AB$5:AB$40,$AG118)</f>
        <v>702.23615507486375</v>
      </c>
      <c r="AL118" s="12">
        <f>求节点(S$124:S$159,X$5:X$40,$AG118)*士兵阶位属性!X117+求节点(S$124:S$159,AC$5:AC$40,$AG118)</f>
        <v>714.33084091655735</v>
      </c>
      <c r="AM118" s="12">
        <f t="shared" si="100"/>
        <v>670.55142931919363</v>
      </c>
      <c r="AN118" s="12">
        <f t="shared" si="101"/>
        <v>680.49815714058923</v>
      </c>
      <c r="AO118" s="12">
        <f t="shared" si="102"/>
        <v>691.0386404427943</v>
      </c>
      <c r="AP118" s="12">
        <f t="shared" si="103"/>
        <v>702.23615507486375</v>
      </c>
      <c r="AQ118" s="12">
        <f t="shared" si="104"/>
        <v>714.33084091655735</v>
      </c>
      <c r="AS118" s="12">
        <v>113</v>
      </c>
      <c r="AT118" s="12">
        <f t="shared" si="85"/>
        <v>4051808.9986030585</v>
      </c>
      <c r="AU118" s="12">
        <f t="shared" si="86"/>
        <v>4099814.0940047977</v>
      </c>
      <c r="AV118" s="12">
        <f t="shared" si="87"/>
        <v>4150272.3983096862</v>
      </c>
      <c r="AW118" s="12">
        <f t="shared" si="88"/>
        <v>4202836.361176189</v>
      </c>
      <c r="AX118" s="12">
        <f t="shared" si="89"/>
        <v>4258633.5325865652</v>
      </c>
      <c r="AZ118" s="12">
        <v>113</v>
      </c>
      <c r="BA118" s="12">
        <f t="shared" si="90"/>
        <v>0</v>
      </c>
      <c r="BB118" s="12">
        <f t="shared" si="91"/>
        <v>0</v>
      </c>
      <c r="BC118" s="12">
        <f t="shared" si="92"/>
        <v>0</v>
      </c>
      <c r="BD118" s="12">
        <f t="shared" si="93"/>
        <v>0</v>
      </c>
      <c r="BE118" s="12">
        <f t="shared" si="94"/>
        <v>0</v>
      </c>
      <c r="BG118" s="12">
        <v>113</v>
      </c>
      <c r="BH118" s="12">
        <f t="shared" si="95"/>
        <v>0</v>
      </c>
      <c r="BI118" s="12">
        <f t="shared" si="96"/>
        <v>0</v>
      </c>
      <c r="BJ118" s="12">
        <f t="shared" si="97"/>
        <v>0</v>
      </c>
      <c r="BK118" s="12">
        <f t="shared" si="98"/>
        <v>0</v>
      </c>
      <c r="BL118" s="12">
        <f t="shared" si="99"/>
        <v>0</v>
      </c>
      <c r="BO118" s="9">
        <v>25</v>
      </c>
    </row>
    <row r="119" spans="6:81" x14ac:dyDescent="0.15">
      <c r="F119" s="14"/>
      <c r="N119" s="12">
        <f t="shared" si="107"/>
        <v>35</v>
      </c>
      <c r="O119" s="12"/>
      <c r="P119" s="31"/>
      <c r="Q119" s="12"/>
      <c r="R119" s="30">
        <f>SUM(P$85:P119)</f>
        <v>0</v>
      </c>
      <c r="S119" s="12"/>
      <c r="T119" s="12">
        <f>IFERROR($R119*'[1]功能-士兵训练'!K55,0)</f>
        <v>0</v>
      </c>
      <c r="U119" s="12">
        <f>IFERROR($R119*'[1]功能-士兵训练'!L55,0)</f>
        <v>0</v>
      </c>
      <c r="V119" s="12">
        <f>IFERROR($R119*'[1]功能-士兵训练'!M55,0)</f>
        <v>0</v>
      </c>
      <c r="W119" s="12">
        <f>IFERROR($R119*'[1]功能-士兵训练'!N55,0)</f>
        <v>0</v>
      </c>
      <c r="X119" s="12">
        <f>IFERROR($R119*'[1]功能-士兵训练'!O55,0)</f>
        <v>0</v>
      </c>
      <c r="AG119" s="15">
        <v>114</v>
      </c>
      <c r="AH119" s="12">
        <f>求节点(O$124:O$159,T$5:T$40,$AG119)*士兵阶位属性!T118+求节点(O$124:O$159,Y$5:Y$40,$AG119)</f>
        <v>681.41254479656811</v>
      </c>
      <c r="AI119" s="12">
        <f>求节点(P$124:P$159,U$5:U$40,$AG119)*士兵阶位属性!U118+求节点(P$124:P$159,Z$5:Z$40,$AG119)</f>
        <v>691.38739090906427</v>
      </c>
      <c r="AJ119" s="12">
        <f>求节点(Q$124:Q$159,V$5:V$40,$AG119)*士兵阶位属性!V118+求节点(Q$124:Q$159,AA$5:AA$40,$AG119)</f>
        <v>701.86565239519621</v>
      </c>
      <c r="AK119" s="12">
        <f>求节点(R$124:R$159,W$5:W$40,$AG119)*士兵阶位属性!W118+求节点(R$124:R$159,AB$5:AB$40,$AG119)</f>
        <v>713.07383011781928</v>
      </c>
      <c r="AL119" s="12">
        <f>求节点(S$124:S$159,X$5:X$40,$AG119)*士兵阶位属性!X118+求节点(S$124:S$159,AC$5:AC$40,$AG119)</f>
        <v>725.25048574650282</v>
      </c>
      <c r="AM119" s="12">
        <f t="shared" si="100"/>
        <v>681.41254479656811</v>
      </c>
      <c r="AN119" s="12">
        <f t="shared" si="101"/>
        <v>691.38739090906427</v>
      </c>
      <c r="AO119" s="12">
        <f t="shared" si="102"/>
        <v>701.86565239519621</v>
      </c>
      <c r="AP119" s="12">
        <f t="shared" si="103"/>
        <v>713.07383011781928</v>
      </c>
      <c r="AQ119" s="12">
        <f t="shared" si="104"/>
        <v>725.25048574650282</v>
      </c>
      <c r="AS119" s="12">
        <v>114</v>
      </c>
      <c r="AT119" s="12">
        <f t="shared" si="85"/>
        <v>4103865.218199423</v>
      </c>
      <c r="AU119" s="12">
        <f t="shared" si="86"/>
        <v>4151658.6467428366</v>
      </c>
      <c r="AV119" s="12">
        <f t="shared" si="87"/>
        <v>4201132.0430168398</v>
      </c>
      <c r="AW119" s="12">
        <f t="shared" si="88"/>
        <v>4253212.7455082657</v>
      </c>
      <c r="AX119" s="12">
        <f t="shared" si="89"/>
        <v>4309031.8383741332</v>
      </c>
      <c r="AZ119" s="12">
        <v>114</v>
      </c>
      <c r="BA119" s="12">
        <f t="shared" si="90"/>
        <v>0</v>
      </c>
      <c r="BB119" s="12">
        <f t="shared" si="91"/>
        <v>0</v>
      </c>
      <c r="BC119" s="12">
        <f t="shared" si="92"/>
        <v>0</v>
      </c>
      <c r="BD119" s="12">
        <f t="shared" si="93"/>
        <v>0</v>
      </c>
      <c r="BE119" s="12">
        <f t="shared" si="94"/>
        <v>0</v>
      </c>
      <c r="BG119" s="12">
        <v>114</v>
      </c>
      <c r="BH119" s="12">
        <f t="shared" si="95"/>
        <v>0</v>
      </c>
      <c r="BI119" s="12">
        <f t="shared" si="96"/>
        <v>0</v>
      </c>
      <c r="BJ119" s="12">
        <f t="shared" si="97"/>
        <v>0</v>
      </c>
      <c r="BK119" s="12">
        <f t="shared" si="98"/>
        <v>0</v>
      </c>
      <c r="BL119" s="12">
        <f t="shared" si="99"/>
        <v>0</v>
      </c>
      <c r="BO119" s="9">
        <v>26</v>
      </c>
    </row>
    <row r="120" spans="6:81" x14ac:dyDescent="0.15">
      <c r="F120" s="14"/>
      <c r="N120" s="12">
        <f t="shared" si="107"/>
        <v>36</v>
      </c>
      <c r="O120" s="12"/>
      <c r="P120" s="31"/>
      <c r="Q120" s="12"/>
      <c r="R120" s="30">
        <f>SUM(P$85:P120)</f>
        <v>0</v>
      </c>
      <c r="S120" s="12"/>
      <c r="T120" s="12">
        <f>IFERROR($R120*'[1]功能-士兵训练'!K56,0)</f>
        <v>0</v>
      </c>
      <c r="U120" s="12">
        <f>IFERROR($R120*'[1]功能-士兵训练'!L56,0)</f>
        <v>0</v>
      </c>
      <c r="V120" s="12">
        <f>IFERROR($R120*'[1]功能-士兵训练'!M56,0)</f>
        <v>0</v>
      </c>
      <c r="W120" s="12">
        <f>IFERROR($R120*'[1]功能-士兵训练'!N56,0)</f>
        <v>0</v>
      </c>
      <c r="X120" s="12">
        <f>IFERROR($R120*'[1]功能-士兵训练'!O56,0)</f>
        <v>0</v>
      </c>
      <c r="AG120" s="15">
        <v>115</v>
      </c>
      <c r="AH120" s="12">
        <f>求节点(O$124:O$159,T$5:T$40,$AG120)*士兵阶位属性!T119+求节点(O$124:O$159,Y$5:Y$40,$AG120)</f>
        <v>692.36222323427421</v>
      </c>
      <c r="AI120" s="12">
        <f>求节点(P$124:P$159,U$5:U$40,$AG120)*士兵阶位属性!U119+求节点(P$124:P$159,Z$5:Z$40,$AG120)</f>
        <v>702.31393134484335</v>
      </c>
      <c r="AJ120" s="12">
        <f>求节点(Q$124:Q$159,V$5:V$40,$AG120)*士兵阶位属性!V119+求节点(Q$124:Q$159,AA$5:AA$40,$AG120)</f>
        <v>712.77835600126787</v>
      </c>
      <c r="AK120" s="12">
        <f>求节点(R$124:R$159,W$5:W$40,$AG120)*士兵阶位属性!W119+求节点(R$124:R$159,AB$5:AB$40,$AG120)</f>
        <v>723.99604407204095</v>
      </c>
      <c r="AL120" s="12">
        <f>求节点(S$124:S$159,X$5:X$40,$AG120)*士兵阶位属性!X119+求节点(S$124:S$159,AC$5:AC$40,$AG120)</f>
        <v>736.31275710864884</v>
      </c>
      <c r="AM120" s="12">
        <f t="shared" si="100"/>
        <v>692.36222323427421</v>
      </c>
      <c r="AN120" s="12">
        <f t="shared" si="101"/>
        <v>702.31393134484335</v>
      </c>
      <c r="AO120" s="12">
        <f t="shared" si="102"/>
        <v>712.77835600126787</v>
      </c>
      <c r="AP120" s="12">
        <f t="shared" si="103"/>
        <v>723.99604407204095</v>
      </c>
      <c r="AQ120" s="12">
        <f t="shared" si="104"/>
        <v>736.31275710864884</v>
      </c>
      <c r="AS120" s="12">
        <v>115</v>
      </c>
      <c r="AT120" s="12">
        <f t="shared" si="85"/>
        <v>4155919.9288114212</v>
      </c>
      <c r="AU120" s="12">
        <f t="shared" si="86"/>
        <v>4203086.433286801</v>
      </c>
      <c r="AV120" s="12">
        <f t="shared" si="87"/>
        <v>4251991.6877239933</v>
      </c>
      <c r="AW120" s="12">
        <f t="shared" si="88"/>
        <v>4303589.1298403423</v>
      </c>
      <c r="AX120" s="12">
        <f t="shared" si="89"/>
        <v>4359900.7455614703</v>
      </c>
      <c r="AZ120" s="12">
        <v>115</v>
      </c>
      <c r="BA120" s="12">
        <f t="shared" si="90"/>
        <v>0</v>
      </c>
      <c r="BB120" s="12">
        <f t="shared" si="91"/>
        <v>0</v>
      </c>
      <c r="BC120" s="12">
        <f t="shared" si="92"/>
        <v>0</v>
      </c>
      <c r="BD120" s="12">
        <f t="shared" si="93"/>
        <v>0</v>
      </c>
      <c r="BE120" s="12">
        <f t="shared" si="94"/>
        <v>0</v>
      </c>
      <c r="BG120" s="12">
        <v>115</v>
      </c>
      <c r="BH120" s="12">
        <f t="shared" si="95"/>
        <v>0</v>
      </c>
      <c r="BI120" s="12">
        <f t="shared" si="96"/>
        <v>0</v>
      </c>
      <c r="BJ120" s="12">
        <f t="shared" si="97"/>
        <v>0</v>
      </c>
      <c r="BK120" s="12">
        <f t="shared" si="98"/>
        <v>0</v>
      </c>
      <c r="BL120" s="12">
        <f t="shared" si="99"/>
        <v>0</v>
      </c>
      <c r="BO120" s="9">
        <v>27</v>
      </c>
    </row>
    <row r="121" spans="6:81" x14ac:dyDescent="0.15">
      <c r="F121" s="14"/>
      <c r="AG121" s="15">
        <v>116</v>
      </c>
      <c r="AH121" s="12">
        <f>求节点(O$124:O$159,T$5:T$40,$AG121)*士兵阶位属性!T120+求节点(O$124:O$159,Y$5:Y$40,$AG121)</f>
        <v>703.40056168380625</v>
      </c>
      <c r="AI121" s="12">
        <f>求节点(P$124:P$159,U$5:U$40,$AG121)*士兵阶位属性!U120+求节点(P$124:P$159,Z$5:Z$40,$AG121)</f>
        <v>713.32763223265124</v>
      </c>
      <c r="AJ121" s="12">
        <f>求节点(Q$124:Q$159,V$5:V$40,$AG121)*士兵阶位属性!V120+求节点(Q$124:Q$159,AA$5:AA$40,$AG121)</f>
        <v>723.77675126100928</v>
      </c>
      <c r="AK121" s="12">
        <f>求节点(R$124:R$159,W$5:W$40,$AG121)*士兵阶位属性!W120+求节点(R$124:R$159,AB$5:AB$40,$AG121)</f>
        <v>735.05196920629078</v>
      </c>
      <c r="AL121" s="12">
        <f>求节点(S$124:S$159,X$5:X$40,$AG121)*士兵阶位属性!X120+求节点(S$124:S$159,AC$5:AC$40,$AG121)</f>
        <v>747.55370055808214</v>
      </c>
      <c r="AM121" s="12">
        <f t="shared" si="100"/>
        <v>703.40056168380625</v>
      </c>
      <c r="AN121" s="12">
        <f t="shared" si="101"/>
        <v>713.32763223265124</v>
      </c>
      <c r="AO121" s="12">
        <f t="shared" si="102"/>
        <v>723.77675126100928</v>
      </c>
      <c r="AP121" s="12">
        <f t="shared" si="103"/>
        <v>735.05196920629078</v>
      </c>
      <c r="AQ121" s="12">
        <f t="shared" si="104"/>
        <v>747.55370055808214</v>
      </c>
      <c r="AS121" s="12">
        <v>116</v>
      </c>
      <c r="AT121" s="12">
        <f t="shared" si="85"/>
        <v>4207973.9616350289</v>
      </c>
      <c r="AU121" s="12">
        <f t="shared" si="86"/>
        <v>4254514.2198307654</v>
      </c>
      <c r="AV121" s="12">
        <f t="shared" si="87"/>
        <v>4302851.3324311469</v>
      </c>
      <c r="AW121" s="12">
        <f t="shared" si="88"/>
        <v>4354362.6282324633</v>
      </c>
      <c r="AX121" s="12">
        <f t="shared" si="89"/>
        <v>4411519.706896021</v>
      </c>
      <c r="AZ121" s="12">
        <v>116</v>
      </c>
      <c r="BA121" s="12">
        <f t="shared" si="90"/>
        <v>0</v>
      </c>
      <c r="BB121" s="12">
        <f t="shared" si="91"/>
        <v>0</v>
      </c>
      <c r="BC121" s="12">
        <f t="shared" si="92"/>
        <v>0</v>
      </c>
      <c r="BD121" s="12">
        <f t="shared" si="93"/>
        <v>0</v>
      </c>
      <c r="BE121" s="12">
        <f t="shared" si="94"/>
        <v>0</v>
      </c>
      <c r="BG121" s="12">
        <v>116</v>
      </c>
      <c r="BH121" s="12">
        <f t="shared" si="95"/>
        <v>0</v>
      </c>
      <c r="BI121" s="12">
        <f t="shared" si="96"/>
        <v>0</v>
      </c>
      <c r="BJ121" s="12">
        <f t="shared" si="97"/>
        <v>0</v>
      </c>
      <c r="BK121" s="12">
        <f t="shared" si="98"/>
        <v>0</v>
      </c>
      <c r="BL121" s="12">
        <f t="shared" si="99"/>
        <v>0</v>
      </c>
      <c r="BO121" s="9">
        <v>28</v>
      </c>
    </row>
    <row r="122" spans="6:81" x14ac:dyDescent="0.15">
      <c r="F122" s="14"/>
      <c r="O122" s="110" t="s">
        <v>399</v>
      </c>
      <c r="P122" s="110"/>
      <c r="Q122" s="110"/>
      <c r="R122" s="110"/>
      <c r="S122" s="110"/>
      <c r="AG122" s="15">
        <v>117</v>
      </c>
      <c r="AH122" s="12">
        <f>求节点(O$124:O$159,T$5:T$40,$AG122)*士兵阶位属性!T121+求节点(O$124:O$159,Y$5:Y$40,$AG122)</f>
        <v>714.52764127567798</v>
      </c>
      <c r="AI122" s="12">
        <f>求节点(P$124:P$159,U$5:U$40,$AG122)*士兵阶位属性!U121+求节点(P$124:P$159,Z$5:Z$40,$AG122)</f>
        <v>724.42849357248792</v>
      </c>
      <c r="AJ122" s="12">
        <f>求节点(Q$124:Q$159,V$5:V$40,$AG122)*士兵阶位属性!V121+求节点(Q$124:Q$159,AA$5:AA$40,$AG122)</f>
        <v>734.88700346294274</v>
      </c>
      <c r="AK122" s="12">
        <f>求节点(R$124:R$159,W$5:W$40,$AG122)*士兵阶位属性!W121+求节点(R$124:R$159,AB$5:AB$40,$AG122)</f>
        <v>746.3221702798794</v>
      </c>
      <c r="AL122" s="12">
        <f>求节点(S$124:S$159,X$5:X$40,$AG122)*士兵阶位属性!X121+求节点(S$124:S$159,AC$5:AC$40,$AG122)</f>
        <v>758.88099357036515</v>
      </c>
      <c r="AM122" s="12">
        <f t="shared" si="100"/>
        <v>714.52764127567798</v>
      </c>
      <c r="AN122" s="12">
        <f t="shared" si="101"/>
        <v>724.42849357248792</v>
      </c>
      <c r="AO122" s="12">
        <f t="shared" si="102"/>
        <v>734.88700346294274</v>
      </c>
      <c r="AP122" s="12">
        <f t="shared" si="103"/>
        <v>746.3221702798794</v>
      </c>
      <c r="AQ122" s="12">
        <f t="shared" si="104"/>
        <v>758.88099357036515</v>
      </c>
      <c r="AS122" s="12">
        <v>117</v>
      </c>
      <c r="AT122" s="12">
        <f t="shared" si="85"/>
        <v>4260027.9944586372</v>
      </c>
      <c r="AU122" s="12">
        <f t="shared" si="86"/>
        <v>4305942.0063747298</v>
      </c>
      <c r="AV122" s="12">
        <f t="shared" si="87"/>
        <v>4353922.3202550802</v>
      </c>
      <c r="AW122" s="12">
        <f t="shared" si="88"/>
        <v>4406171.4818789866</v>
      </c>
      <c r="AX122" s="12">
        <f t="shared" si="89"/>
        <v>4463138.6682305718</v>
      </c>
      <c r="AZ122" s="12">
        <v>117</v>
      </c>
      <c r="BA122" s="12">
        <f t="shared" si="90"/>
        <v>0</v>
      </c>
      <c r="BB122" s="12">
        <f t="shared" si="91"/>
        <v>0</v>
      </c>
      <c r="BC122" s="12">
        <f t="shared" si="92"/>
        <v>0</v>
      </c>
      <c r="BD122" s="12">
        <f t="shared" si="93"/>
        <v>0</v>
      </c>
      <c r="BE122" s="12">
        <f t="shared" si="94"/>
        <v>0</v>
      </c>
      <c r="BG122" s="12">
        <v>117</v>
      </c>
      <c r="BH122" s="12">
        <f t="shared" si="95"/>
        <v>0</v>
      </c>
      <c r="BI122" s="12">
        <f t="shared" si="96"/>
        <v>0</v>
      </c>
      <c r="BJ122" s="12">
        <f t="shared" si="97"/>
        <v>0</v>
      </c>
      <c r="BK122" s="12">
        <f t="shared" si="98"/>
        <v>0</v>
      </c>
      <c r="BL122" s="12">
        <f t="shared" si="99"/>
        <v>0</v>
      </c>
      <c r="BO122" s="9">
        <v>29</v>
      </c>
    </row>
    <row r="123" spans="6:81" x14ac:dyDescent="0.15">
      <c r="F123" s="14"/>
      <c r="N123" s="12" t="s">
        <v>415</v>
      </c>
      <c r="O123" s="12" t="s">
        <v>0</v>
      </c>
      <c r="P123" s="12" t="s">
        <v>26</v>
      </c>
      <c r="Q123" s="12" t="s">
        <v>1</v>
      </c>
      <c r="R123" s="12" t="s">
        <v>4</v>
      </c>
      <c r="S123" s="12" t="s">
        <v>2</v>
      </c>
      <c r="AG123" s="15">
        <v>118</v>
      </c>
      <c r="AH123" s="12">
        <f>求节点(O$124:O$159,T$5:T$40,$AG123)*士兵阶位属性!T122+求节点(O$124:O$159,Y$5:Y$40,$AG123)</f>
        <v>725.74346200988919</v>
      </c>
      <c r="AI123" s="12">
        <f>求节点(P$124:P$159,U$5:U$40,$AG123)*士兵阶位属性!U122+求节点(P$124:P$159,Z$5:Z$40,$AG123)</f>
        <v>735.62575887458127</v>
      </c>
      <c r="AJ123" s="12">
        <f>求节点(Q$124:Q$159,V$5:V$40,$AG123)*士兵阶位属性!V122+求节点(Q$124:Q$159,AA$5:AA$40,$AG123)</f>
        <v>746.15467830462956</v>
      </c>
      <c r="AK123" s="12">
        <f>求节点(R$124:R$159,W$5:W$40,$AG123)*士兵阶位属性!W122+求节点(R$124:R$159,AB$5:AB$40,$AG123)</f>
        <v>757.6793141569126</v>
      </c>
      <c r="AL123" s="12">
        <f>求节点(S$124:S$159,X$5:X$40,$AG123)*士兵阶位属性!X122+求节点(S$124:S$159,AC$5:AC$40,$AG123)</f>
        <v>770.29463614549809</v>
      </c>
      <c r="AM123" s="12">
        <f t="shared" si="100"/>
        <v>725.74346200988919</v>
      </c>
      <c r="AN123" s="12">
        <f t="shared" si="101"/>
        <v>735.62575887458127</v>
      </c>
      <c r="AO123" s="12">
        <f t="shared" si="102"/>
        <v>746.15467830462956</v>
      </c>
      <c r="AP123" s="12">
        <f t="shared" si="103"/>
        <v>757.6793141569126</v>
      </c>
      <c r="AQ123" s="12">
        <f t="shared" si="104"/>
        <v>770.29463614549809</v>
      </c>
      <c r="AS123" s="12">
        <v>118</v>
      </c>
      <c r="AT123" s="12">
        <f t="shared" si="85"/>
        <v>4312082.0272822455</v>
      </c>
      <c r="AU123" s="12">
        <f t="shared" si="86"/>
        <v>4357444.4230957516</v>
      </c>
      <c r="AV123" s="12">
        <f t="shared" si="87"/>
        <v>4405565.9233717816</v>
      </c>
      <c r="AW123" s="12">
        <f t="shared" si="88"/>
        <v>4457980.3355255108</v>
      </c>
      <c r="AX123" s="12">
        <f t="shared" si="89"/>
        <v>4514757.6295651225</v>
      </c>
      <c r="AZ123" s="12">
        <v>118</v>
      </c>
      <c r="BA123" s="12">
        <f t="shared" si="90"/>
        <v>0</v>
      </c>
      <c r="BB123" s="12">
        <f t="shared" si="91"/>
        <v>0</v>
      </c>
      <c r="BC123" s="12">
        <f t="shared" si="92"/>
        <v>0</v>
      </c>
      <c r="BD123" s="12">
        <f t="shared" si="93"/>
        <v>0</v>
      </c>
      <c r="BE123" s="12">
        <f t="shared" si="94"/>
        <v>0</v>
      </c>
      <c r="BG123" s="12">
        <v>118</v>
      </c>
      <c r="BH123" s="12">
        <f t="shared" si="95"/>
        <v>0</v>
      </c>
      <c r="BI123" s="12">
        <f t="shared" si="96"/>
        <v>0</v>
      </c>
      <c r="BJ123" s="12">
        <f t="shared" si="97"/>
        <v>0</v>
      </c>
      <c r="BK123" s="12">
        <f t="shared" si="98"/>
        <v>0</v>
      </c>
      <c r="BL123" s="12">
        <f t="shared" si="99"/>
        <v>0</v>
      </c>
      <c r="BO123" s="9">
        <v>30</v>
      </c>
    </row>
    <row r="124" spans="6:81" x14ac:dyDescent="0.15">
      <c r="F124" s="14"/>
      <c r="N124" s="53">
        <v>1</v>
      </c>
      <c r="O124" s="15">
        <f>求节点(节奏总纲!P$4:P$163,节奏总纲!$O$4:$O$163,节奏总纲!BJ40)</f>
        <v>4.5226622741597211</v>
      </c>
      <c r="P124" s="15">
        <f>求节点(节奏总纲!Q$4:Q$163,节奏总纲!$O$4:$O$163,节奏总纲!BK40)</f>
        <v>4.2888887205083872</v>
      </c>
      <c r="Q124" s="15">
        <f>求节点(节奏总纲!R$4:R$163,节奏总纲!$O$4:$O$163,节奏总纲!BL40)</f>
        <v>4.0499133527960796</v>
      </c>
      <c r="R124" s="15">
        <f>求节点(节奏总纲!S$4:S$163,节奏总纲!$O$4:$O$163,节奏总纲!BM40)</f>
        <v>3.8111058340964208</v>
      </c>
      <c r="S124" s="15">
        <f>求节点(节奏总纲!T$4:T$163,节奏总纲!$O$4:$O$163,节奏总纲!BN40)</f>
        <v>3.5842585819053134</v>
      </c>
      <c r="AG124" s="15">
        <v>119</v>
      </c>
      <c r="AH124" s="12">
        <f>求节点(O$124:O$159,T$5:T$40,$AG124)*士兵阶位属性!T123+求节点(O$124:O$159,Y$5:Y$40,$AG124)</f>
        <v>737.04793077825389</v>
      </c>
      <c r="AI124" s="12">
        <f>求节点(P$124:P$159,U$5:U$40,$AG124)*士兵阶位属性!U123+求节点(P$124:P$159,Z$5:Z$40,$AG124)</f>
        <v>746.92855941967832</v>
      </c>
      <c r="AJ124" s="12">
        <f>求节点(Q$124:Q$159,V$5:V$40,$AG124)*士兵阶位属性!V123+求节点(Q$124:Q$159,AA$5:AA$40,$AG124)</f>
        <v>757.50936566435553</v>
      </c>
      <c r="AK124" s="12">
        <f>求节点(R$124:R$159,W$5:W$40,$AG124)*士兵阶位属性!W123+求节点(R$124:R$159,AB$5:AB$40,$AG124)</f>
        <v>769.12340083739025</v>
      </c>
      <c r="AL124" s="12">
        <f>求节点(S$124:S$159,X$5:X$40,$AG124)*士兵阶位属性!X123+求节点(S$124:S$159,AC$5:AC$40,$AG124)</f>
        <v>781.79560852923566</v>
      </c>
      <c r="AM124" s="12">
        <f t="shared" si="100"/>
        <v>737.04793077825389</v>
      </c>
      <c r="AN124" s="12">
        <f t="shared" si="101"/>
        <v>746.92855941967832</v>
      </c>
      <c r="AO124" s="12">
        <f t="shared" si="102"/>
        <v>757.50936566435553</v>
      </c>
      <c r="AP124" s="12">
        <f t="shared" si="103"/>
        <v>769.12340083739025</v>
      </c>
      <c r="AQ124" s="12">
        <f t="shared" si="104"/>
        <v>781.79560852923566</v>
      </c>
      <c r="AS124" s="12">
        <v>119</v>
      </c>
      <c r="AT124" s="12">
        <f t="shared" si="85"/>
        <v>4364135.3089962769</v>
      </c>
      <c r="AU124" s="12">
        <f t="shared" si="86"/>
        <v>4409093.171676131</v>
      </c>
      <c r="AV124" s="12">
        <f t="shared" si="87"/>
        <v>4457209.5264884839</v>
      </c>
      <c r="AW124" s="12">
        <f t="shared" si="88"/>
        <v>4509789.1891720342</v>
      </c>
      <c r="AX124" s="12">
        <f t="shared" si="89"/>
        <v>4566384.2930029808</v>
      </c>
      <c r="AZ124" s="12">
        <v>119</v>
      </c>
      <c r="BA124" s="12">
        <f t="shared" si="90"/>
        <v>0</v>
      </c>
      <c r="BB124" s="12">
        <f t="shared" si="91"/>
        <v>0</v>
      </c>
      <c r="BC124" s="12">
        <f t="shared" si="92"/>
        <v>0</v>
      </c>
      <c r="BD124" s="12">
        <f t="shared" si="93"/>
        <v>0</v>
      </c>
      <c r="BE124" s="12">
        <f t="shared" si="94"/>
        <v>0</v>
      </c>
      <c r="BG124" s="12">
        <v>119</v>
      </c>
      <c r="BH124" s="12">
        <f t="shared" si="95"/>
        <v>0</v>
      </c>
      <c r="BI124" s="12">
        <f t="shared" si="96"/>
        <v>0</v>
      </c>
      <c r="BJ124" s="12">
        <f t="shared" si="97"/>
        <v>0</v>
      </c>
      <c r="BK124" s="12">
        <f t="shared" si="98"/>
        <v>0</v>
      </c>
      <c r="BL124" s="12">
        <f t="shared" si="99"/>
        <v>0</v>
      </c>
      <c r="BO124" s="9">
        <v>31</v>
      </c>
    </row>
    <row r="125" spans="6:81" x14ac:dyDescent="0.15">
      <c r="F125" s="14"/>
      <c r="N125" s="53">
        <v>2</v>
      </c>
      <c r="O125" s="15">
        <f>求节点(节奏总纲!P$4:P$163,节奏总纲!$O$4:$O$163,节奏总纲!BJ41)</f>
        <v>7.3083155808381823</v>
      </c>
      <c r="P125" s="15">
        <f>求节点(节奏总纲!Q$4:Q$163,节奏总纲!$O$4:$O$163,节奏总纲!BK41)</f>
        <v>6.9390349619807496</v>
      </c>
      <c r="Q125" s="15">
        <f>求节点(节奏总纲!R$4:R$163,节奏总纲!$O$4:$O$163,节奏总纲!BL41)</f>
        <v>6.554646085102398</v>
      </c>
      <c r="R125" s="15">
        <f>求节点(节奏总纲!S$4:S$163,节奏总纲!$O$4:$O$163,节奏总纲!BM41)</f>
        <v>6.1774598673646297</v>
      </c>
      <c r="S125" s="15">
        <f>求节点(节奏总纲!T$4:T$163,节奏总纲!$O$4:$O$163,节奏总纲!BN41)</f>
        <v>5.7824475492617662</v>
      </c>
      <c r="AG125" s="15">
        <v>120</v>
      </c>
      <c r="AH125" s="12">
        <f>求节点(O$124:O$159,T$5:T$40,$AG125)*士兵阶位属性!T124+求节点(O$124:O$159,Y$5:Y$40,$AG125)</f>
        <v>748.44103097047616</v>
      </c>
      <c r="AI125" s="12">
        <f>求节点(P$124:P$159,U$5:U$40,$AG125)*士兵阶位属性!U124+求节点(P$124:P$159,Z$5:Z$40,$AG125)</f>
        <v>758.31889490601066</v>
      </c>
      <c r="AJ125" s="12">
        <f>求节点(Q$124:Q$159,V$5:V$40,$AG125)*士兵阶位属性!V124+求节点(Q$124:Q$159,AA$5:AA$40,$AG125)</f>
        <v>768.95106554212032</v>
      </c>
      <c r="AK125" s="12">
        <f>求节点(R$124:R$159,W$5:W$40,$AG125)*士兵阶位属性!W124+求节点(R$124:R$159,AB$5:AB$40,$AG125)</f>
        <v>780.65598576628122</v>
      </c>
      <c r="AL125" s="12">
        <f>求节点(S$124:S$159,X$5:X$40,$AG125)*士兵阶位属性!X124+求节点(S$124:S$159,AC$5:AC$40,$AG125)</f>
        <v>793.38994398159548</v>
      </c>
      <c r="AM125" s="12">
        <f t="shared" si="100"/>
        <v>748.44103097047616</v>
      </c>
      <c r="AN125" s="12">
        <f t="shared" si="101"/>
        <v>758.31889490601066</v>
      </c>
      <c r="AO125" s="12">
        <f t="shared" si="102"/>
        <v>768.95106554212032</v>
      </c>
      <c r="AP125" s="12">
        <f t="shared" si="103"/>
        <v>780.65598576628122</v>
      </c>
      <c r="AQ125" s="12">
        <f t="shared" si="104"/>
        <v>793.38994398159548</v>
      </c>
      <c r="AS125" s="12">
        <v>120</v>
      </c>
      <c r="AT125" s="12">
        <f t="shared" si="85"/>
        <v>4416187.7219083356</v>
      </c>
      <c r="AU125" s="12">
        <f t="shared" si="86"/>
        <v>4460741.9202565104</v>
      </c>
      <c r="AV125" s="12">
        <f t="shared" si="87"/>
        <v>4508853.1296051852</v>
      </c>
      <c r="AW125" s="12">
        <f t="shared" si="88"/>
        <v>4561610.2730502784</v>
      </c>
      <c r="AX125" s="12">
        <f t="shared" si="89"/>
        <v>4618065.6034170147</v>
      </c>
      <c r="AZ125" s="12">
        <v>120</v>
      </c>
      <c r="BA125" s="12">
        <f t="shared" si="90"/>
        <v>0</v>
      </c>
      <c r="BB125" s="12">
        <f t="shared" si="91"/>
        <v>0</v>
      </c>
      <c r="BC125" s="12">
        <f t="shared" si="92"/>
        <v>0</v>
      </c>
      <c r="BD125" s="12">
        <f t="shared" si="93"/>
        <v>0</v>
      </c>
      <c r="BE125" s="12">
        <f t="shared" si="94"/>
        <v>0</v>
      </c>
      <c r="BG125" s="12">
        <v>120</v>
      </c>
      <c r="BH125" s="12">
        <f t="shared" si="95"/>
        <v>0</v>
      </c>
      <c r="BI125" s="12">
        <f t="shared" si="96"/>
        <v>0</v>
      </c>
      <c r="BJ125" s="12">
        <f t="shared" si="97"/>
        <v>0</v>
      </c>
      <c r="BK125" s="12">
        <f t="shared" si="98"/>
        <v>0</v>
      </c>
      <c r="BL125" s="12">
        <f t="shared" si="99"/>
        <v>0</v>
      </c>
      <c r="BO125" s="9">
        <v>32</v>
      </c>
    </row>
    <row r="126" spans="6:81" x14ac:dyDescent="0.15">
      <c r="F126" s="14"/>
      <c r="N126" s="53">
        <v>3</v>
      </c>
      <c r="O126" s="15">
        <f>求节点(节奏总纲!P$4:P$163,节奏总纲!$O$4:$O$163,节奏总纲!BJ42)</f>
        <v>10.312493049872984</v>
      </c>
      <c r="P126" s="15">
        <f>求节点(节奏总纲!Q$4:Q$163,节奏总纲!$O$4:$O$163,节奏总纲!BK42)</f>
        <v>9.8394089625206309</v>
      </c>
      <c r="Q126" s="15">
        <f>求节点(节奏总纲!R$4:R$163,节奏总纲!$O$4:$O$163,节奏总纲!BL42)</f>
        <v>9.3526380641597573</v>
      </c>
      <c r="R126" s="15">
        <f>求节点(节奏总纲!S$4:S$163,节奏总纲!$O$4:$O$163,节奏总纲!BM42)</f>
        <v>8.8520700624080693</v>
      </c>
      <c r="S126" s="15">
        <f>求节点(节奏总纲!T$4:T$163,节奏总纲!$O$4:$O$163,节奏总纲!BN42)</f>
        <v>8.3645521871457369</v>
      </c>
      <c r="AG126" s="15">
        <v>121</v>
      </c>
      <c r="AH126" s="12">
        <f>求节点(O$124:O$159,T$5:T$40,$AG126)*士兵阶位属性!T125+求节点(O$124:O$159,Y$5:Y$40,$AG126)</f>
        <v>759.92286954343081</v>
      </c>
      <c r="AI126" s="12">
        <f>求节点(P$124:P$159,U$5:U$40,$AG126)*士兵阶位属性!U125+求节点(P$124:P$159,Z$5:Z$40,$AG126)</f>
        <v>769.79676533357826</v>
      </c>
      <c r="AJ126" s="12">
        <f>求节点(Q$124:Q$159,V$5:V$40,$AG126)*士兵阶位属性!V125+求节点(Q$124:Q$159,AA$5:AA$40,$AG126)</f>
        <v>780.48097553505204</v>
      </c>
      <c r="AK126" s="12">
        <f>求节点(R$124:R$159,W$5:W$40,$AG126)*士兵阶位属性!W125+求节点(R$124:R$159,AB$5:AB$40,$AG126)</f>
        <v>792.32472883671358</v>
      </c>
      <c r="AL126" s="12">
        <f>求节点(S$124:S$159,X$5:X$40,$AG126)*士兵阶位属性!X125+求节点(S$124:S$159,AC$5:AC$40,$AG126)</f>
        <v>805.07073329599291</v>
      </c>
      <c r="AM126" s="12">
        <f t="shared" si="100"/>
        <v>759.92286954343081</v>
      </c>
      <c r="AN126" s="12">
        <f t="shared" si="101"/>
        <v>769.79676533357826</v>
      </c>
      <c r="AO126" s="12">
        <f t="shared" si="102"/>
        <v>780.48097553505204</v>
      </c>
      <c r="AP126" s="12">
        <f t="shared" si="103"/>
        <v>792.32472883671358</v>
      </c>
      <c r="AQ126" s="12">
        <f t="shared" si="104"/>
        <v>805.07073329599291</v>
      </c>
      <c r="AS126" s="12">
        <v>121</v>
      </c>
      <c r="AT126" s="12">
        <f t="shared" si="85"/>
        <v>4468240.1348203933</v>
      </c>
      <c r="AU126" s="12">
        <f t="shared" si="86"/>
        <v>4512390.6688368898</v>
      </c>
      <c r="AV126" s="12">
        <f t="shared" si="87"/>
        <v>4560506.1496805334</v>
      </c>
      <c r="AW126" s="12">
        <f t="shared" si="88"/>
        <v>4613815.6331469975</v>
      </c>
      <c r="AX126" s="12">
        <f t="shared" si="89"/>
        <v>4669746.9138310496</v>
      </c>
      <c r="AZ126" s="12">
        <v>121</v>
      </c>
      <c r="BA126" s="12">
        <f t="shared" si="90"/>
        <v>0</v>
      </c>
      <c r="BB126" s="12">
        <f t="shared" si="91"/>
        <v>0</v>
      </c>
      <c r="BC126" s="12">
        <f t="shared" si="92"/>
        <v>0</v>
      </c>
      <c r="BD126" s="12">
        <f t="shared" si="93"/>
        <v>0</v>
      </c>
      <c r="BE126" s="12">
        <f t="shared" si="94"/>
        <v>0</v>
      </c>
      <c r="BG126" s="12">
        <v>121</v>
      </c>
      <c r="BH126" s="12">
        <f t="shared" si="95"/>
        <v>0</v>
      </c>
      <c r="BI126" s="12">
        <f t="shared" si="96"/>
        <v>0</v>
      </c>
      <c r="BJ126" s="12">
        <f t="shared" si="97"/>
        <v>0</v>
      </c>
      <c r="BK126" s="12">
        <f t="shared" si="98"/>
        <v>0</v>
      </c>
      <c r="BL126" s="12">
        <f t="shared" si="99"/>
        <v>0</v>
      </c>
      <c r="BO126" s="9">
        <v>33</v>
      </c>
    </row>
    <row r="127" spans="6:81" x14ac:dyDescent="0.15">
      <c r="F127" s="14"/>
      <c r="N127" s="53">
        <v>4</v>
      </c>
      <c r="O127" s="15">
        <f>求节点(节奏总纲!P$4:P$163,节奏总纲!$O$4:$O$163,节奏总纲!BJ43)</f>
        <v>14.478648759442287</v>
      </c>
      <c r="P127" s="15">
        <f>求节点(节奏总纲!Q$4:Q$163,节奏总纲!$O$4:$O$163,节奏总纲!BK43)</f>
        <v>13.801686811891411</v>
      </c>
      <c r="Q127" s="15">
        <f>求节点(节奏总纲!R$4:R$163,节奏总纲!$O$4:$O$163,节奏总纲!BL43)</f>
        <v>13.066802237788149</v>
      </c>
      <c r="R127" s="15">
        <f>求节点(节奏总纲!S$4:S$163,节奏总纲!$O$4:$O$163,节奏总纲!BM43)</f>
        <v>12.317859861087916</v>
      </c>
      <c r="S127" s="15">
        <f>求节点(节奏总纲!T$4:T$163,节奏总纲!$O$4:$O$163,节奏总纲!BN43)</f>
        <v>11.589582338965862</v>
      </c>
      <c r="AG127" s="15">
        <v>122</v>
      </c>
      <c r="AH127" s="12">
        <f>求节点(O$124:O$159,T$5:T$40,$AG127)*士兵阶位属性!T126+求节点(O$124:O$159,Y$5:Y$40,$AG127)</f>
        <v>771.49344649711747</v>
      </c>
      <c r="AI127" s="12">
        <f>求节点(P$124:P$159,U$5:U$40,$AG127)*士兵阶位属性!U126+求节点(P$124:P$159,Z$5:Z$40,$AG127)</f>
        <v>781.37173206129239</v>
      </c>
      <c r="AJ127" s="12">
        <f>求节点(Q$124:Q$159,V$5:V$40,$AG127)*士兵阶位属性!V126+求节点(Q$124:Q$159,AA$5:AA$40,$AG127)</f>
        <v>792.22204324459335</v>
      </c>
      <c r="AK127" s="12">
        <f>求节点(R$124:R$159,W$5:W$40,$AG127)*士兵阶位属性!W126+求节点(R$124:R$159,AB$5:AB$40,$AG127)</f>
        <v>804.08108010617309</v>
      </c>
      <c r="AL127" s="12">
        <f>求节点(S$124:S$159,X$5:X$40,$AG127)*士兵阶位属性!X126+求节点(S$124:S$159,AC$5:AC$40,$AG127)</f>
        <v>816.84129975946166</v>
      </c>
      <c r="AM127" s="12">
        <f t="shared" si="100"/>
        <v>771.49344649711747</v>
      </c>
      <c r="AN127" s="12">
        <f t="shared" si="101"/>
        <v>781.37173206129239</v>
      </c>
      <c r="AO127" s="12">
        <f t="shared" si="102"/>
        <v>792.22204324459335</v>
      </c>
      <c r="AP127" s="12">
        <f t="shared" si="103"/>
        <v>804.08108010617309</v>
      </c>
      <c r="AQ127" s="12">
        <f t="shared" si="104"/>
        <v>816.84129975946166</v>
      </c>
      <c r="AS127" s="12">
        <v>122</v>
      </c>
      <c r="AT127" s="12">
        <f t="shared" si="85"/>
        <v>4520292.547732451</v>
      </c>
      <c r="AU127" s="12">
        <f t="shared" si="86"/>
        <v>4564114.5574711403</v>
      </c>
      <c r="AV127" s="12">
        <f t="shared" si="87"/>
        <v>4613128.8017977178</v>
      </c>
      <c r="AW127" s="12">
        <f t="shared" si="88"/>
        <v>4666020.9932437176</v>
      </c>
      <c r="AX127" s="12">
        <f t="shared" si="89"/>
        <v>4721428.2242450835</v>
      </c>
      <c r="AZ127" s="12">
        <v>122</v>
      </c>
      <c r="BA127" s="12">
        <f t="shared" si="90"/>
        <v>0</v>
      </c>
      <c r="BB127" s="12">
        <f t="shared" si="91"/>
        <v>0</v>
      </c>
      <c r="BC127" s="12">
        <f t="shared" si="92"/>
        <v>0</v>
      </c>
      <c r="BD127" s="12">
        <f t="shared" si="93"/>
        <v>0</v>
      </c>
      <c r="BE127" s="12">
        <f t="shared" si="94"/>
        <v>0</v>
      </c>
      <c r="BG127" s="12">
        <v>122</v>
      </c>
      <c r="BH127" s="12">
        <f t="shared" si="95"/>
        <v>0</v>
      </c>
      <c r="BI127" s="12">
        <f t="shared" si="96"/>
        <v>0</v>
      </c>
      <c r="BJ127" s="12">
        <f t="shared" si="97"/>
        <v>0</v>
      </c>
      <c r="BK127" s="12">
        <f t="shared" si="98"/>
        <v>0</v>
      </c>
      <c r="BL127" s="12">
        <f t="shared" si="99"/>
        <v>0</v>
      </c>
      <c r="BO127" s="9">
        <v>34</v>
      </c>
    </row>
    <row r="128" spans="6:81" x14ac:dyDescent="0.15">
      <c r="F128" s="14"/>
      <c r="N128" s="53">
        <v>5</v>
      </c>
      <c r="O128" s="15">
        <f>求节点(节奏总纲!P$4:P$163,节奏总纲!$O$4:$O$163,节奏总纲!BJ44)</f>
        <v>19.247226661897244</v>
      </c>
      <c r="P128" s="15">
        <f>求节点(节奏总纲!Q$4:Q$163,节奏总纲!$O$4:$O$163,节奏总纲!BK44)</f>
        <v>18.392696687892482</v>
      </c>
      <c r="Q128" s="15">
        <f>求节点(节奏总纲!R$4:R$163,节奏总纲!$O$4:$O$163,节奏总纲!BL44)</f>
        <v>17.495693968173452</v>
      </c>
      <c r="R128" s="15">
        <f>求节点(节奏总纲!S$4:S$163,节奏总纲!$O$4:$O$163,节奏总纲!BM44)</f>
        <v>16.51177663857419</v>
      </c>
      <c r="S128" s="15">
        <f>求节点(节奏总纲!T$4:T$163,节奏总纲!$O$4:$O$163,节奏总纲!BN44)</f>
        <v>15.482260535789003</v>
      </c>
      <c r="AG128" s="15">
        <v>123</v>
      </c>
      <c r="AH128" s="12">
        <f>求节点(O$124:O$159,T$5:T$40,$AG128)*士兵阶位属性!T127+求节点(O$124:O$159,Y$5:Y$40,$AG128)</f>
        <v>783.1527256009648</v>
      </c>
      <c r="AI128" s="12">
        <f>求节点(P$124:P$159,U$5:U$40,$AG128)*士兵阶位属性!U127+求节点(P$124:P$159,Z$5:Z$40,$AG128)</f>
        <v>793.14780352309788</v>
      </c>
      <c r="AJ128" s="12">
        <f>求节点(Q$124:Q$159,V$5:V$40,$AG128)*士兵阶位属性!V127+求节点(Q$124:Q$159,AA$5:AA$40,$AG128)</f>
        <v>804.05177303792175</v>
      </c>
      <c r="AK128" s="12">
        <f>求节点(R$124:R$159,W$5:W$40,$AG128)*士兵阶位属性!W127+求节点(R$124:R$159,AB$5:AB$40,$AG128)</f>
        <v>815.92503957465976</v>
      </c>
      <c r="AL128" s="12">
        <f>求节点(S$124:S$159,X$5:X$40,$AG128)*士兵阶位属性!X127+求节点(S$124:S$159,AC$5:AC$40,$AG128)</f>
        <v>828.76716277431126</v>
      </c>
      <c r="AM128" s="12">
        <f t="shared" si="100"/>
        <v>783.1527256009648</v>
      </c>
      <c r="AN128" s="12">
        <f t="shared" si="101"/>
        <v>793.14780352309788</v>
      </c>
      <c r="AO128" s="12">
        <f t="shared" si="102"/>
        <v>804.05177303792175</v>
      </c>
      <c r="AP128" s="12">
        <f t="shared" si="103"/>
        <v>815.92503957465976</v>
      </c>
      <c r="AQ128" s="12">
        <f t="shared" si="104"/>
        <v>828.76716277431126</v>
      </c>
      <c r="AS128" s="12">
        <v>123</v>
      </c>
      <c r="AT128" s="12">
        <f t="shared" si="85"/>
        <v>4572344.6761941025</v>
      </c>
      <c r="AU128" s="12">
        <f t="shared" si="86"/>
        <v>4616724.0608707871</v>
      </c>
      <c r="AV128" s="12">
        <f t="shared" si="87"/>
        <v>4665751.4539149031</v>
      </c>
      <c r="AW128" s="12">
        <f t="shared" si="88"/>
        <v>4718226.3533404376</v>
      </c>
      <c r="AX128" s="12">
        <f t="shared" si="89"/>
        <v>4773109.5346591175</v>
      </c>
      <c r="AZ128" s="12">
        <v>123</v>
      </c>
      <c r="BA128" s="12">
        <f t="shared" si="90"/>
        <v>0</v>
      </c>
      <c r="BB128" s="12">
        <f t="shared" si="91"/>
        <v>0</v>
      </c>
      <c r="BC128" s="12">
        <f t="shared" si="92"/>
        <v>0</v>
      </c>
      <c r="BD128" s="12">
        <f t="shared" si="93"/>
        <v>0</v>
      </c>
      <c r="BE128" s="12">
        <f t="shared" si="94"/>
        <v>0</v>
      </c>
      <c r="BG128" s="12">
        <v>123</v>
      </c>
      <c r="BH128" s="12">
        <f t="shared" si="95"/>
        <v>0</v>
      </c>
      <c r="BI128" s="12">
        <f t="shared" si="96"/>
        <v>0</v>
      </c>
      <c r="BJ128" s="12">
        <f t="shared" si="97"/>
        <v>0</v>
      </c>
      <c r="BK128" s="12">
        <f t="shared" si="98"/>
        <v>0</v>
      </c>
      <c r="BL128" s="12">
        <f t="shared" si="99"/>
        <v>0</v>
      </c>
      <c r="BO128" s="9">
        <v>35</v>
      </c>
    </row>
    <row r="129" spans="6:87" x14ac:dyDescent="0.15">
      <c r="F129" s="14"/>
      <c r="N129" s="53">
        <v>6</v>
      </c>
      <c r="O129" s="15">
        <f>求节点(节奏总纲!P$4:P$163,节奏总纲!$O$4:$O$163,节奏总纲!BJ45)</f>
        <v>23.30857127024769</v>
      </c>
      <c r="P129" s="15">
        <f>求节点(节奏总纲!Q$4:Q$163,节奏总纲!$O$4:$O$163,节奏总纲!BK45)</f>
        <v>22.36171622003668</v>
      </c>
      <c r="Q129" s="15">
        <f>求节点(节奏总纲!R$4:R$163,节奏总纲!$O$4:$O$163,节奏总纲!BL45)</f>
        <v>21.322083222536271</v>
      </c>
      <c r="R129" s="15">
        <f>求节点(节奏总纲!S$4:S$163,节奏总纲!$O$4:$O$163,节奏总纲!BM45)</f>
        <v>20.213184646344516</v>
      </c>
      <c r="S129" s="15">
        <f>求节点(节奏总纲!T$4:T$163,节奏总纲!$O$4:$O$163,节奏总纲!BN45)</f>
        <v>19.052180411021272</v>
      </c>
      <c r="AG129" s="15">
        <v>124</v>
      </c>
      <c r="AH129" s="12">
        <f>求节点(O$124:O$159,T$5:T$40,$AG129)*士兵阶位属性!T128+求节点(O$124:O$159,Y$5:Y$40,$AG129)</f>
        <v>794.90062528543262</v>
      </c>
      <c r="AI129" s="12">
        <f>求节点(P$124:P$159,U$5:U$40,$AG129)*士兵阶位属性!U128+求节点(P$124:P$159,Z$5:Z$40,$AG129)</f>
        <v>805.01303822535124</v>
      </c>
      <c r="AJ129" s="12">
        <f>求节点(Q$124:Q$159,V$5:V$40,$AG129)*士兵阶位属性!V128+求节点(Q$124:Q$159,AA$5:AA$40,$AG129)</f>
        <v>815.97016491503712</v>
      </c>
      <c r="AK129" s="12">
        <f>求节点(R$124:R$159,W$5:W$40,$AG129)*士兵阶位属性!W128+求节点(R$124:R$159,AB$5:AB$40,$AG129)</f>
        <v>827.93464136762248</v>
      </c>
      <c r="AL129" s="12">
        <f>求节点(S$124:S$159,X$5:X$40,$AG129)*士兵阶位属性!X128+求节点(S$124:S$159,AC$5:AC$40,$AG129)</f>
        <v>840.61250820399846</v>
      </c>
      <c r="AM129" s="12">
        <f t="shared" si="100"/>
        <v>794.90062528543262</v>
      </c>
      <c r="AN129" s="12">
        <f t="shared" si="101"/>
        <v>805.01303822535124</v>
      </c>
      <c r="AO129" s="12">
        <f t="shared" si="102"/>
        <v>815.97016491503712</v>
      </c>
      <c r="AP129" s="12">
        <f t="shared" si="103"/>
        <v>827.93464136762248</v>
      </c>
      <c r="AQ129" s="12">
        <f t="shared" si="104"/>
        <v>840.61250820399846</v>
      </c>
      <c r="AS129" s="12">
        <v>124</v>
      </c>
      <c r="AT129" s="12">
        <f t="shared" si="85"/>
        <v>4624395.8897236399</v>
      </c>
      <c r="AU129" s="12">
        <f t="shared" si="86"/>
        <v>4669333.5642704349</v>
      </c>
      <c r="AV129" s="12">
        <f t="shared" si="87"/>
        <v>4718374.1060320875</v>
      </c>
      <c r="AW129" s="12">
        <f t="shared" si="88"/>
        <v>4770431.7134371568</v>
      </c>
      <c r="AX129" s="12">
        <f t="shared" si="89"/>
        <v>4823511.6509216893</v>
      </c>
      <c r="AZ129" s="12">
        <v>124</v>
      </c>
      <c r="BA129" s="12">
        <f t="shared" si="90"/>
        <v>0</v>
      </c>
      <c r="BB129" s="12">
        <f t="shared" si="91"/>
        <v>0</v>
      </c>
      <c r="BC129" s="12">
        <f t="shared" si="92"/>
        <v>0</v>
      </c>
      <c r="BD129" s="12">
        <f t="shared" si="93"/>
        <v>0</v>
      </c>
      <c r="BE129" s="12">
        <f t="shared" si="94"/>
        <v>0</v>
      </c>
      <c r="BG129" s="12">
        <v>124</v>
      </c>
      <c r="BH129" s="12">
        <f t="shared" si="95"/>
        <v>0</v>
      </c>
      <c r="BI129" s="12">
        <f t="shared" si="96"/>
        <v>0</v>
      </c>
      <c r="BJ129" s="12">
        <f t="shared" si="97"/>
        <v>0</v>
      </c>
      <c r="BK129" s="12">
        <f t="shared" si="98"/>
        <v>0</v>
      </c>
      <c r="BL129" s="12">
        <f t="shared" si="99"/>
        <v>0</v>
      </c>
      <c r="BO129" s="9">
        <v>36</v>
      </c>
    </row>
    <row r="130" spans="6:87" x14ac:dyDescent="0.15">
      <c r="F130" s="14"/>
      <c r="N130" s="53">
        <v>7</v>
      </c>
      <c r="O130" s="15">
        <f>求节点(节奏总纲!P$4:P$163,节奏总纲!$O$4:$O$163,节奏总纲!BJ46)</f>
        <v>28.584360328652647</v>
      </c>
      <c r="P130" s="15">
        <f>求节点(节奏总纲!Q$4:Q$163,节奏总纲!$O$4:$O$163,节奏总纲!BK46)</f>
        <v>27.538147336025965</v>
      </c>
      <c r="Q130" s="15">
        <f>求节点(节奏总纲!R$4:R$163,节奏总纲!$O$4:$O$163,节奏总纲!BL46)</f>
        <v>26.374084715154964</v>
      </c>
      <c r="R130" s="15">
        <f>求节点(节奏总纲!S$4:S$163,节奏总纲!$O$4:$O$163,节奏总纲!BM46)</f>
        <v>25.113701488415835</v>
      </c>
      <c r="S130" s="15">
        <f>求节点(节奏总纲!T$4:T$163,节奏总纲!$O$4:$O$163,节奏总纲!BN46)</f>
        <v>23.834029842136172</v>
      </c>
      <c r="AG130" s="15">
        <v>125</v>
      </c>
      <c r="AH130" s="12">
        <f>求节点(O$124:O$159,T$5:T$40,$AG130)*士兵阶位属性!T129+求节点(O$124:O$159,Y$5:Y$40,$AG130)</f>
        <v>806.73726130593855</v>
      </c>
      <c r="AI130" s="12">
        <f>求节点(P$124:P$159,U$5:U$40,$AG130)*士兵阶位属性!U129+求节点(P$124:P$159,Z$5:Z$40,$AG130)</f>
        <v>816.96995250585496</v>
      </c>
      <c r="AJ130" s="12">
        <f>求节点(Q$124:Q$159,V$5:V$40,$AG130)*士兵阶位属性!V129+求节点(Q$124:Q$159,AA$5:AA$40,$AG130)</f>
        <v>828.04947636193447</v>
      </c>
      <c r="AK130" s="12">
        <f>求节点(R$124:R$159,W$5:W$40,$AG130)*士兵阶位属性!W129+求节点(R$124:R$159,AB$5:AB$40,$AG130)</f>
        <v>839.83392674974004</v>
      </c>
      <c r="AL130" s="12">
        <f>求节点(S$124:S$159,X$5:X$40,$AG130)*士兵阶位属性!X129+求节点(S$124:S$159,AC$5:AC$40,$AG130)</f>
        <v>852.51730981562491</v>
      </c>
      <c r="AM130" s="12">
        <f t="shared" si="100"/>
        <v>806.73726130593855</v>
      </c>
      <c r="AN130" s="12">
        <f t="shared" si="101"/>
        <v>816.96995250585496</v>
      </c>
      <c r="AO130" s="12">
        <f t="shared" si="102"/>
        <v>828.04947636193447</v>
      </c>
      <c r="AP130" s="12">
        <f t="shared" si="103"/>
        <v>839.83392674974004</v>
      </c>
      <c r="AQ130" s="12">
        <f t="shared" si="104"/>
        <v>852.51730981562491</v>
      </c>
      <c r="AS130" s="12">
        <v>125</v>
      </c>
      <c r="AT130" s="12">
        <f t="shared" si="85"/>
        <v>4676447.1032531783</v>
      </c>
      <c r="AU130" s="12">
        <f t="shared" si="86"/>
        <v>4721943.0676700827</v>
      </c>
      <c r="AV130" s="12">
        <f t="shared" si="87"/>
        <v>4770996.7581492718</v>
      </c>
      <c r="AW130" s="12">
        <f t="shared" si="88"/>
        <v>4821088.6199287726</v>
      </c>
      <c r="AX130" s="12">
        <f t="shared" si="89"/>
        <v>4873716.9804759389</v>
      </c>
      <c r="AZ130" s="12">
        <v>125</v>
      </c>
      <c r="BA130" s="12">
        <f t="shared" si="90"/>
        <v>0</v>
      </c>
      <c r="BB130" s="12">
        <f t="shared" si="91"/>
        <v>0</v>
      </c>
      <c r="BC130" s="12">
        <f t="shared" si="92"/>
        <v>0</v>
      </c>
      <c r="BD130" s="12">
        <f t="shared" si="93"/>
        <v>0</v>
      </c>
      <c r="BE130" s="12">
        <f t="shared" si="94"/>
        <v>0</v>
      </c>
      <c r="BG130" s="12">
        <v>125</v>
      </c>
      <c r="BH130" s="12">
        <f t="shared" si="95"/>
        <v>0</v>
      </c>
      <c r="BI130" s="12">
        <f t="shared" si="96"/>
        <v>0</v>
      </c>
      <c r="BJ130" s="12">
        <f t="shared" si="97"/>
        <v>0</v>
      </c>
      <c r="BK130" s="12">
        <f t="shared" si="98"/>
        <v>0</v>
      </c>
      <c r="BL130" s="12">
        <f t="shared" si="99"/>
        <v>0</v>
      </c>
      <c r="BO130" s="9">
        <v>37</v>
      </c>
    </row>
    <row r="131" spans="6:87" x14ac:dyDescent="0.15">
      <c r="F131" s="14"/>
      <c r="N131" s="53">
        <v>8</v>
      </c>
      <c r="O131" s="15">
        <f>求节点(节奏总纲!P$4:P$163,节奏总纲!$O$4:$O$163,节奏总纲!BJ47)</f>
        <v>34.130602806306101</v>
      </c>
      <c r="P131" s="15">
        <f>求节点(节奏总纲!Q$4:Q$163,节奏总纲!$O$4:$O$163,节奏总纲!BK47)</f>
        <v>33.019343244153319</v>
      </c>
      <c r="Q131" s="15">
        <f>求节点(节奏总纲!R$4:R$163,节奏总纲!$O$4:$O$163,节奏总纲!BL47)</f>
        <v>31.744234316265171</v>
      </c>
      <c r="R131" s="15">
        <f>求节点(节奏总纲!S$4:S$163,节奏总纲!$O$4:$O$163,节奏总纲!BM47)</f>
        <v>30.385092920099169</v>
      </c>
      <c r="S131" s="15">
        <f>求节点(节奏总纲!T$4:T$163,节奏总纲!$O$4:$O$163,节奏总纲!BN47)</f>
        <v>28.96506192552858</v>
      </c>
      <c r="AG131" s="15">
        <v>126</v>
      </c>
      <c r="AH131" s="12">
        <f>求节点(O$124:O$159,T$5:T$40,$AG131)*士兵阶位属性!T130+求节点(O$124:O$159,Y$5:Y$40,$AG131)</f>
        <v>818.66623609697615</v>
      </c>
      <c r="AI131" s="12">
        <f>求节点(P$124:P$159,U$5:U$40,$AG131)*士兵阶位属性!U130+求节点(P$124:P$159,Z$5:Z$40,$AG131)</f>
        <v>829.05731649751544</v>
      </c>
      <c r="AJ131" s="12">
        <f>求节点(Q$124:Q$159,V$5:V$40,$AG131)*士兵阶位属性!V130+求节点(Q$124:Q$159,AA$5:AA$40,$AG131)</f>
        <v>840.04971492823586</v>
      </c>
      <c r="AK131" s="12">
        <f>求节点(R$124:R$159,W$5:W$40,$AG131)*士兵阶位属性!W130+求节点(R$124:R$159,AB$5:AB$40,$AG131)</f>
        <v>851.77361886719245</v>
      </c>
      <c r="AL131" s="12">
        <f>求节点(S$124:S$159,X$5:X$40,$AG131)*士兵阶位属性!X130+求节点(S$124:S$159,AC$5:AC$40,$AG131)</f>
        <v>864.5072734240033</v>
      </c>
      <c r="AM131" s="12">
        <f t="shared" si="100"/>
        <v>818.66623609697615</v>
      </c>
      <c r="AN131" s="12">
        <f t="shared" si="101"/>
        <v>829.05731649751544</v>
      </c>
      <c r="AO131" s="12">
        <f t="shared" si="102"/>
        <v>840.04971492823586</v>
      </c>
      <c r="AP131" s="12">
        <f t="shared" si="103"/>
        <v>851.77361886719245</v>
      </c>
      <c r="AQ131" s="12">
        <f t="shared" si="104"/>
        <v>864.5072734240033</v>
      </c>
      <c r="AS131" s="12">
        <v>126</v>
      </c>
      <c r="AT131" s="12">
        <f t="shared" si="85"/>
        <v>4728498.3167827157</v>
      </c>
      <c r="AU131" s="12">
        <f t="shared" si="86"/>
        <v>4774552.5710697295</v>
      </c>
      <c r="AV131" s="12">
        <f t="shared" si="87"/>
        <v>4822307.0635846397</v>
      </c>
      <c r="AW131" s="12">
        <f t="shared" si="88"/>
        <v>4871398.034282797</v>
      </c>
      <c r="AX131" s="12">
        <f t="shared" si="89"/>
        <v>4923922.3100301893</v>
      </c>
      <c r="AZ131" s="12">
        <v>126</v>
      </c>
      <c r="BA131" s="12">
        <f t="shared" si="90"/>
        <v>0</v>
      </c>
      <c r="BB131" s="12">
        <f t="shared" si="91"/>
        <v>0</v>
      </c>
      <c r="BC131" s="12">
        <f t="shared" si="92"/>
        <v>0</v>
      </c>
      <c r="BD131" s="12">
        <f t="shared" si="93"/>
        <v>0</v>
      </c>
      <c r="BE131" s="12">
        <f t="shared" si="94"/>
        <v>0</v>
      </c>
      <c r="BG131" s="12">
        <v>126</v>
      </c>
      <c r="BH131" s="12">
        <f t="shared" si="95"/>
        <v>0</v>
      </c>
      <c r="BI131" s="12">
        <f t="shared" si="96"/>
        <v>0</v>
      </c>
      <c r="BJ131" s="12">
        <f t="shared" si="97"/>
        <v>0</v>
      </c>
      <c r="BK131" s="12">
        <f t="shared" si="98"/>
        <v>0</v>
      </c>
      <c r="BL131" s="12">
        <f t="shared" si="99"/>
        <v>0</v>
      </c>
      <c r="BO131" s="9">
        <v>38</v>
      </c>
    </row>
    <row r="132" spans="6:87" x14ac:dyDescent="0.15">
      <c r="F132" s="14"/>
      <c r="N132" s="53">
        <v>9</v>
      </c>
      <c r="O132" s="15">
        <f>求节点(节奏总纲!P$4:P$163,节奏总纲!$O$4:$O$163,节奏总纲!BJ48)</f>
        <v>39.683540456879165</v>
      </c>
      <c r="P132" s="15">
        <f>求节点(节奏总纲!Q$4:Q$163,节奏总纲!$O$4:$O$163,节奏总纲!BK48)</f>
        <v>38.510750823022413</v>
      </c>
      <c r="Q132" s="15">
        <f>求节点(节奏总纲!R$4:R$163,节奏总纲!$O$4:$O$163,节奏总纲!BL48)</f>
        <v>37.198506294230036</v>
      </c>
      <c r="R132" s="15">
        <f>求节点(节奏总纲!S$4:S$163,节奏总纲!$O$4:$O$163,节奏总纲!BM48)</f>
        <v>35.753927091474367</v>
      </c>
      <c r="S132" s="15">
        <f>求节点(节奏总纲!T$4:T$163,节奏总纲!$O$4:$O$163,节奏总纲!BN48)</f>
        <v>34.222396456091865</v>
      </c>
      <c r="AG132" s="15">
        <v>127</v>
      </c>
      <c r="AH132" s="12">
        <f>求节点(O$124:O$159,T$5:T$40,$AG132)*士兵阶位属性!T131+求节点(O$124:O$159,Y$5:Y$40,$AG132)</f>
        <v>830.69715031649503</v>
      </c>
      <c r="AI132" s="12">
        <f>求节点(P$124:P$159,U$5:U$40,$AG132)*士兵阶位属性!U131+求节点(P$124:P$159,Z$5:Z$40,$AG132)</f>
        <v>841.11917760256858</v>
      </c>
      <c r="AJ132" s="12">
        <f>求节点(Q$124:Q$159,V$5:V$40,$AG132)*士兵阶位属性!V131+求节点(Q$124:Q$159,AA$5:AA$40,$AG132)</f>
        <v>852.10184030544406</v>
      </c>
      <c r="AK132" s="12">
        <f>求节点(R$124:R$159,W$5:W$40,$AG132)*士兵阶位属性!W131+求节点(R$124:R$159,AB$5:AB$40,$AG132)</f>
        <v>863.79908258018418</v>
      </c>
      <c r="AL132" s="12">
        <f>求节点(S$124:S$159,X$5:X$40,$AG132)*士兵阶位属性!X131+求节点(S$124:S$159,AC$5:AC$40,$AG132)</f>
        <v>876.58239902913374</v>
      </c>
      <c r="AM132" s="12">
        <f t="shared" si="100"/>
        <v>830.69715031649503</v>
      </c>
      <c r="AN132" s="12">
        <f t="shared" si="101"/>
        <v>841.11917760256858</v>
      </c>
      <c r="AO132" s="12">
        <f t="shared" si="102"/>
        <v>852.10184030544406</v>
      </c>
      <c r="AP132" s="12">
        <f t="shared" si="103"/>
        <v>863.79908258018418</v>
      </c>
      <c r="AQ132" s="12">
        <f t="shared" si="104"/>
        <v>876.58239902913374</v>
      </c>
      <c r="AS132" s="12">
        <v>127</v>
      </c>
      <c r="AT132" s="12">
        <f t="shared" si="85"/>
        <v>4780551.4090759838</v>
      </c>
      <c r="AU132" s="12">
        <f t="shared" si="86"/>
        <v>4826284.3890285501</v>
      </c>
      <c r="AV132" s="12">
        <f t="shared" si="87"/>
        <v>4873346.4947808506</v>
      </c>
      <c r="AW132" s="12">
        <f t="shared" si="88"/>
        <v>4921707.4486368224</v>
      </c>
      <c r="AX132" s="12">
        <f t="shared" si="89"/>
        <v>4974127.6395844389</v>
      </c>
      <c r="AZ132" s="12">
        <v>127</v>
      </c>
      <c r="BA132" s="12">
        <f t="shared" si="90"/>
        <v>0</v>
      </c>
      <c r="BB132" s="12">
        <f t="shared" si="91"/>
        <v>0</v>
      </c>
      <c r="BC132" s="12">
        <f t="shared" si="92"/>
        <v>0</v>
      </c>
      <c r="BD132" s="12">
        <f t="shared" si="93"/>
        <v>0</v>
      </c>
      <c r="BE132" s="12">
        <f t="shared" si="94"/>
        <v>0</v>
      </c>
      <c r="BG132" s="12">
        <v>127</v>
      </c>
      <c r="BH132" s="12">
        <f t="shared" si="95"/>
        <v>0</v>
      </c>
      <c r="BI132" s="12">
        <f t="shared" si="96"/>
        <v>0</v>
      </c>
      <c r="BJ132" s="12">
        <f t="shared" si="97"/>
        <v>0</v>
      </c>
      <c r="BK132" s="12">
        <f t="shared" si="98"/>
        <v>0</v>
      </c>
      <c r="BL132" s="12">
        <f t="shared" si="99"/>
        <v>0</v>
      </c>
      <c r="BO132" s="9">
        <v>39</v>
      </c>
    </row>
    <row r="133" spans="6:87" x14ac:dyDescent="0.15">
      <c r="F133" s="14"/>
      <c r="N133" s="53">
        <v>10</v>
      </c>
      <c r="O133" s="15">
        <f>求节点(节奏总纲!P$4:P$163,节奏总纲!$O$4:$O$163,节奏总纲!BJ49)</f>
        <v>45.383649304352502</v>
      </c>
      <c r="P133" s="15">
        <f>求节点(节奏总纲!Q$4:Q$163,节奏总纲!$O$4:$O$163,节奏总纲!BK49)</f>
        <v>44.170717322868491</v>
      </c>
      <c r="Q133" s="15">
        <f>求节点(节奏总纲!R$4:R$163,节奏总纲!$O$4:$O$163,节奏总纲!BL49)</f>
        <v>42.834429300419089</v>
      </c>
      <c r="R133" s="15">
        <f>求节点(节奏总纲!S$4:S$163,节奏总纲!$O$4:$O$163,节奏总纲!BM49)</f>
        <v>41.390616811073983</v>
      </c>
      <c r="S133" s="15">
        <f>求节点(节奏总纲!T$4:T$163,节奏总纲!$O$4:$O$163,节奏总纲!BN49)</f>
        <v>39.848684638347358</v>
      </c>
      <c r="AG133" s="15">
        <v>128</v>
      </c>
      <c r="AH133" s="12">
        <f>求节点(O$124:O$159,T$5:T$40,$AG133)*士兵阶位属性!T132+求节点(O$124:O$159,Y$5:Y$40,$AG133)</f>
        <v>842.84026184899267</v>
      </c>
      <c r="AI133" s="12">
        <f>求节点(P$124:P$159,U$5:U$40,$AG133)*士兵阶位属性!U132+求节点(P$124:P$159,Z$5:Z$40,$AG133)</f>
        <v>853.25603290774745</v>
      </c>
      <c r="AJ133" s="12">
        <f>求节点(Q$124:Q$159,V$5:V$40,$AG133)*士兵阶位属性!V132+求节点(Q$124:Q$159,AA$5:AA$40,$AG133)</f>
        <v>864.24121674824266</v>
      </c>
      <c r="AK133" s="12">
        <f>求节点(R$124:R$159,W$5:W$40,$AG133)*士兵阶位属性!W132+求节点(R$124:R$159,AB$5:AB$40,$AG133)</f>
        <v>875.91031788871464</v>
      </c>
      <c r="AL133" s="12">
        <f>求节点(S$124:S$159,X$5:X$40,$AG133)*士兵阶位属性!X132+求节点(S$124:S$159,AC$5:AC$40,$AG133)</f>
        <v>888.89225549280275</v>
      </c>
      <c r="AM133" s="12">
        <f t="shared" si="100"/>
        <v>842.84026184899267</v>
      </c>
      <c r="AN133" s="12">
        <f t="shared" si="101"/>
        <v>853.25603290774745</v>
      </c>
      <c r="AO133" s="12">
        <f t="shared" si="102"/>
        <v>864.24121674824266</v>
      </c>
      <c r="AP133" s="12">
        <f t="shared" si="103"/>
        <v>875.91031788871464</v>
      </c>
      <c r="AQ133" s="12">
        <f t="shared" si="104"/>
        <v>888.89225549280275</v>
      </c>
      <c r="AS133" s="12">
        <v>128</v>
      </c>
      <c r="AT133" s="12">
        <f t="shared" si="85"/>
        <v>4832780.5780884223</v>
      </c>
      <c r="AU133" s="12">
        <f t="shared" si="86"/>
        <v>4877914.8304233439</v>
      </c>
      <c r="AV133" s="12">
        <f t="shared" si="87"/>
        <v>4924385.9259770615</v>
      </c>
      <c r="AW133" s="12">
        <f t="shared" si="88"/>
        <v>4972016.8629908469</v>
      </c>
      <c r="AX133" s="12">
        <f t="shared" si="89"/>
        <v>5025441.9670005795</v>
      </c>
      <c r="AZ133" s="12">
        <v>128</v>
      </c>
      <c r="BA133" s="12">
        <f t="shared" si="90"/>
        <v>0</v>
      </c>
      <c r="BB133" s="12">
        <f t="shared" si="91"/>
        <v>0</v>
      </c>
      <c r="BC133" s="12">
        <f t="shared" si="92"/>
        <v>0</v>
      </c>
      <c r="BD133" s="12">
        <f t="shared" si="93"/>
        <v>0</v>
      </c>
      <c r="BE133" s="12">
        <f t="shared" si="94"/>
        <v>0</v>
      </c>
      <c r="BG133" s="12">
        <v>128</v>
      </c>
      <c r="BH133" s="12">
        <f t="shared" si="95"/>
        <v>0</v>
      </c>
      <c r="BI133" s="12">
        <f t="shared" si="96"/>
        <v>0</v>
      </c>
      <c r="BJ133" s="12">
        <f t="shared" si="97"/>
        <v>0</v>
      </c>
      <c r="BK133" s="12">
        <f t="shared" si="98"/>
        <v>0</v>
      </c>
      <c r="BL133" s="12">
        <f t="shared" si="99"/>
        <v>0</v>
      </c>
      <c r="BO133" s="9">
        <v>40</v>
      </c>
    </row>
    <row r="134" spans="6:87" x14ac:dyDescent="0.15">
      <c r="F134" s="14"/>
      <c r="N134" s="53">
        <v>11</v>
      </c>
      <c r="O134" s="15">
        <f>求节点(节奏总纲!P$4:P$163,节奏总纲!$O$4:$O$163,节奏总纲!BJ50)</f>
        <v>49.931794673135585</v>
      </c>
      <c r="P134" s="15">
        <f>求节点(节奏总纲!Q$4:Q$163,节奏总纲!$O$4:$O$163,节奏总纲!BK50)</f>
        <v>48.722481417869218</v>
      </c>
      <c r="Q134" s="15">
        <f>求节点(节奏总纲!R$4:R$163,节奏总纲!$O$4:$O$163,节奏总纲!BL50)</f>
        <v>47.386835194631281</v>
      </c>
      <c r="R134" s="15">
        <f>求节点(节奏总纲!S$4:S$163,节奏总纲!$O$4:$O$163,节奏总纲!BM50)</f>
        <v>45.901440270164578</v>
      </c>
      <c r="S134" s="15">
        <f>求节点(节奏总纲!T$4:T$163,节奏总纲!$O$4:$O$163,节奏总纲!BN50)</f>
        <v>44.262790985498235</v>
      </c>
      <c r="AG134" s="15">
        <v>129</v>
      </c>
      <c r="AH134" s="12">
        <f>求节点(O$124:O$159,T$5:T$40,$AG134)*士兵阶位属性!T133+求节点(O$124:O$159,Y$5:Y$40,$AG134)</f>
        <v>855.07269336198556</v>
      </c>
      <c r="AI134" s="12">
        <f>求节点(P$124:P$159,U$5:U$40,$AG134)*士兵阶位属性!U133+求节点(P$124:P$159,Z$5:Z$40,$AG134)</f>
        <v>865.48112668500949</v>
      </c>
      <c r="AJ134" s="12">
        <f>求节点(Q$124:Q$159,V$5:V$40,$AG134)*士兵阶位属性!V133+求节点(Q$124:Q$159,AA$5:AA$40,$AG134)</f>
        <v>876.46784425663157</v>
      </c>
      <c r="AK134" s="12">
        <f>求节点(R$124:R$159,W$5:W$40,$AG134)*士兵阶位属性!W133+求节点(R$124:R$159,AB$5:AB$40,$AG134)</f>
        <v>888.23776943957182</v>
      </c>
      <c r="AL134" s="12">
        <f>求节点(S$124:S$159,X$5:X$40,$AG134)*士兵阶位属性!X133+求节点(S$124:S$159,AC$5:AC$40,$AG134)</f>
        <v>901.44918633099019</v>
      </c>
      <c r="AM134" s="12">
        <f t="shared" si="100"/>
        <v>855.07269336198556</v>
      </c>
      <c r="AN134" s="12">
        <f t="shared" si="101"/>
        <v>865.48112668500949</v>
      </c>
      <c r="AO134" s="12">
        <f t="shared" si="102"/>
        <v>876.46784425663157</v>
      </c>
      <c r="AP134" s="12">
        <f t="shared" si="103"/>
        <v>888.23776943957182</v>
      </c>
      <c r="AQ134" s="12">
        <f t="shared" si="104"/>
        <v>901.44918633099019</v>
      </c>
      <c r="AS134" s="12">
        <v>129</v>
      </c>
      <c r="AT134" s="12">
        <f t="shared" ref="AT134:AT165" si="108">求节点(O$124:O$159,T$45:T$80,$AS134)*4</f>
        <v>4885009.7471008617</v>
      </c>
      <c r="AU134" s="12">
        <f t="shared" ref="AU134:AU165" si="109">求节点(P$124:P$159,U$45:U$80,$AS134)*4</f>
        <v>4929545.2718181377</v>
      </c>
      <c r="AV134" s="12">
        <f t="shared" ref="AV134:AV165" si="110">求节点(Q$124:Q$159,V$45:V$80,$AS134)*4</f>
        <v>4975425.3571732724</v>
      </c>
      <c r="AW134" s="12">
        <f t="shared" ref="AW134:AW165" si="111">求节点(R$124:R$159,W$45:W$80,$AS134)*4</f>
        <v>5023293.8849249203</v>
      </c>
      <c r="AX134" s="12">
        <f t="shared" ref="AX134:AX165" si="112">求节点(S$124:S$159,X$45:X$80,$AS134)*4</f>
        <v>5077935.4514780473</v>
      </c>
      <c r="AZ134" s="12">
        <v>129</v>
      </c>
      <c r="BA134" s="12">
        <f t="shared" ref="BA134:BA165" si="113">求节点(O$124:O$159,T$85:T$120,$AZ134)</f>
        <v>0</v>
      </c>
      <c r="BB134" s="12">
        <f t="shared" ref="BB134:BB165" si="114">求节点(P$124:P$159,U$85:U$120,$AZ134)</f>
        <v>0</v>
      </c>
      <c r="BC134" s="12">
        <f t="shared" ref="BC134:BC165" si="115">求节点(Q$124:Q$159,V$85:V$120,$AZ134)</f>
        <v>0</v>
      </c>
      <c r="BD134" s="12">
        <f t="shared" ref="BD134:BD165" si="116">求节点(R$124:R$159,W$85:W$120,$AZ134)</f>
        <v>0</v>
      </c>
      <c r="BE134" s="12">
        <f t="shared" ref="BE134:BE165" si="117">求节点(S$124:S$159,X$85:X$120,$AZ134)</f>
        <v>0</v>
      </c>
      <c r="BG134" s="12">
        <v>129</v>
      </c>
      <c r="BH134" s="12">
        <f t="shared" ref="BH134:BH165" si="118">求节点(O$124:O$159,T$166:T$185,$BG134)</f>
        <v>0</v>
      </c>
      <c r="BI134" s="12">
        <f t="shared" ref="BI134:BI165" si="119">求节点(P$124:P$159,U$166:U$185,$BG134)</f>
        <v>0</v>
      </c>
      <c r="BJ134" s="12">
        <f t="shared" ref="BJ134:BJ165" si="120">求节点(Q$124:Q$159,V$166:V$185,$BG134)</f>
        <v>0</v>
      </c>
      <c r="BK134" s="12">
        <f t="shared" ref="BK134:BK165" si="121">求节点(R$124:R$159,W$166:W$185,$BG134)</f>
        <v>0</v>
      </c>
      <c r="BL134" s="12">
        <f t="shared" ref="BL134:BL165" si="122">求节点(S$124:S$159,X$166:X$185,$BG134)</f>
        <v>0</v>
      </c>
      <c r="BO134" s="9">
        <v>41</v>
      </c>
    </row>
    <row r="135" spans="6:87" x14ac:dyDescent="0.15">
      <c r="F135" s="14"/>
      <c r="N135" s="53">
        <v>12</v>
      </c>
      <c r="O135" s="15">
        <f>求节点(节奏总纲!P$4:P$163,节奏总纲!$O$4:$O$163,节奏总纲!BJ51)</f>
        <v>54.471049071112269</v>
      </c>
      <c r="P135" s="15">
        <f>求节点(节奏总纲!Q$4:Q$163,节奏总纲!$O$4:$O$163,节奏总纲!BK51)</f>
        <v>53.275197296372312</v>
      </c>
      <c r="Q135" s="15">
        <f>求节点(节奏总纲!R$4:R$163,节奏总纲!$O$4:$O$163,节奏总纲!BL51)</f>
        <v>51.99151290879513</v>
      </c>
      <c r="R135" s="15">
        <f>求节点(节奏总纲!S$4:S$163,节奏总纲!$O$4:$O$163,节奏总纲!BM51)</f>
        <v>50.561420505282307</v>
      </c>
      <c r="S135" s="15">
        <f>求节点(节奏总纲!T$4:T$163,节奏总纲!$O$4:$O$163,节奏总纲!BN51)</f>
        <v>48.970863982903538</v>
      </c>
      <c r="AG135" s="15">
        <v>130</v>
      </c>
      <c r="AH135" s="12">
        <f>求节点(O$124:O$159,T$5:T$40,$AG135)*士兵阶位属性!T134+求节点(O$124:O$159,Y$5:Y$40,$AG135)</f>
        <v>867.39444485547369</v>
      </c>
      <c r="AI135" s="12">
        <f>求节点(P$124:P$159,U$5:U$40,$AG135)*士兵阶位属性!U134+求节点(P$124:P$159,Z$5:Z$40,$AG135)</f>
        <v>877.79445893435457</v>
      </c>
      <c r="AJ135" s="12">
        <f>求节点(Q$124:Q$159,V$5:V$40,$AG135)*士兵阶位属性!V134+求节点(Q$124:Q$159,AA$5:AA$40,$AG135)</f>
        <v>888.84084839936622</v>
      </c>
      <c r="AK135" s="12">
        <f>求节点(R$124:R$159,W$5:W$40,$AG135)*士兵阶位属性!W134+求节点(R$124:R$159,AB$5:AB$40,$AG135)</f>
        <v>900.81717176271502</v>
      </c>
      <c r="AL135" s="12">
        <f>求节点(S$124:S$159,X$5:X$40,$AG135)*士兵阶位属性!X134+求节点(S$124:S$159,AC$5:AC$40,$AG135)</f>
        <v>914.0951605037053</v>
      </c>
      <c r="AM135" s="12">
        <f t="shared" si="100"/>
        <v>867.39444485547369</v>
      </c>
      <c r="AN135" s="12">
        <f t="shared" si="101"/>
        <v>877.79445893435457</v>
      </c>
      <c r="AO135" s="12">
        <f t="shared" si="102"/>
        <v>888.84084839936622</v>
      </c>
      <c r="AP135" s="12">
        <f t="shared" si="103"/>
        <v>900.81717176271502</v>
      </c>
      <c r="AQ135" s="12">
        <f t="shared" si="104"/>
        <v>914.0951605037053</v>
      </c>
      <c r="AS135" s="12">
        <v>130</v>
      </c>
      <c r="AT135" s="12">
        <f t="shared" si="108"/>
        <v>4937238.9161133002</v>
      </c>
      <c r="AU135" s="12">
        <f t="shared" si="109"/>
        <v>4981175.7132129315</v>
      </c>
      <c r="AV135" s="12">
        <f t="shared" si="110"/>
        <v>5026903.3087321064</v>
      </c>
      <c r="AW135" s="12">
        <f t="shared" si="111"/>
        <v>5075783.6793720881</v>
      </c>
      <c r="AX135" s="12">
        <f t="shared" si="112"/>
        <v>5130428.9359555142</v>
      </c>
      <c r="AZ135" s="12">
        <v>130</v>
      </c>
      <c r="BA135" s="12">
        <f t="shared" si="113"/>
        <v>0</v>
      </c>
      <c r="BB135" s="12">
        <f t="shared" si="114"/>
        <v>0</v>
      </c>
      <c r="BC135" s="12">
        <f t="shared" si="115"/>
        <v>0</v>
      </c>
      <c r="BD135" s="12">
        <f t="shared" si="116"/>
        <v>0</v>
      </c>
      <c r="BE135" s="12">
        <f t="shared" si="117"/>
        <v>0</v>
      </c>
      <c r="BG135" s="12">
        <v>130</v>
      </c>
      <c r="BH135" s="12">
        <f t="shared" si="118"/>
        <v>0</v>
      </c>
      <c r="BI135" s="12">
        <f t="shared" si="119"/>
        <v>0</v>
      </c>
      <c r="BJ135" s="12">
        <f t="shared" si="120"/>
        <v>0</v>
      </c>
      <c r="BK135" s="12">
        <f t="shared" si="121"/>
        <v>0</v>
      </c>
      <c r="BL135" s="12">
        <f t="shared" si="122"/>
        <v>0</v>
      </c>
      <c r="BO135" s="9">
        <v>42</v>
      </c>
    </row>
    <row r="136" spans="6:87" x14ac:dyDescent="0.15">
      <c r="F136" s="14"/>
      <c r="N136" s="53">
        <v>13</v>
      </c>
      <c r="O136" s="15">
        <f>求节点(节奏总纲!P$4:P$163,节奏总纲!$O$4:$O$163,节奏总纲!BJ52)</f>
        <v>59.021315114875968</v>
      </c>
      <c r="P136" s="15">
        <f>求节点(节奏总纲!Q$4:Q$163,节奏总纲!$O$4:$O$163,节奏总纲!BK52)</f>
        <v>57.868042215633636</v>
      </c>
      <c r="Q136" s="15">
        <f>求节点(节奏总纲!R$4:R$163,节奏总纲!$O$4:$O$163,节奏总纲!BL52)</f>
        <v>56.574555637188979</v>
      </c>
      <c r="R136" s="15">
        <f>求节点(节奏总纲!S$4:S$163,节奏总纲!$O$4:$O$163,节奏总纲!BM52)</f>
        <v>55.147240804871259</v>
      </c>
      <c r="S136" s="15">
        <f>求节点(节奏总纲!T$4:T$163,节奏总纲!$O$4:$O$163,节奏总纲!BN52)</f>
        <v>53.546548019893585</v>
      </c>
      <c r="AG136" s="15">
        <v>131</v>
      </c>
      <c r="AH136" s="12">
        <f>求节点(O$124:O$159,T$5:T$40,$AG136)*士兵阶位属性!T135+求节点(O$124:O$159,Y$5:Y$40,$AG136)</f>
        <v>879.80551632945674</v>
      </c>
      <c r="AI136" s="12">
        <f>求节点(P$124:P$159,U$5:U$40,$AG136)*士兵阶位属性!U135+求节点(P$124:P$159,Z$5:Z$40,$AG136)</f>
        <v>890.21699722123492</v>
      </c>
      <c r="AJ136" s="12">
        <f>求节点(Q$124:Q$159,V$5:V$40,$AG136)*士兵阶位属性!V135+求节点(Q$124:Q$159,AA$5:AA$40,$AG136)</f>
        <v>901.35710405529846</v>
      </c>
      <c r="AK136" s="12">
        <f>求节点(R$124:R$159,W$5:W$40,$AG136)*士兵阶位属性!W135+求节点(R$124:R$159,AB$5:AB$40,$AG136)</f>
        <v>913.48606297132972</v>
      </c>
      <c r="AL136" s="12">
        <f>求节点(S$124:S$159,X$5:X$40,$AG136)*士兵阶位属性!X135+求节点(S$124:S$159,AC$5:AC$40,$AG136)</f>
        <v>926.83017801094786</v>
      </c>
      <c r="AM136" s="12">
        <f t="shared" si="100"/>
        <v>879.80551632945674</v>
      </c>
      <c r="AN136" s="12">
        <f t="shared" si="101"/>
        <v>890.21699722123492</v>
      </c>
      <c r="AO136" s="12">
        <f t="shared" si="102"/>
        <v>901.35710405529846</v>
      </c>
      <c r="AP136" s="12">
        <f t="shared" si="103"/>
        <v>913.48606297132972</v>
      </c>
      <c r="AQ136" s="12">
        <f t="shared" si="104"/>
        <v>926.83017801094786</v>
      </c>
      <c r="AS136" s="12">
        <v>131</v>
      </c>
      <c r="AT136" s="12">
        <f t="shared" si="108"/>
        <v>4989468.0851257388</v>
      </c>
      <c r="AU136" s="12">
        <f t="shared" si="109"/>
        <v>5032961.5655529564</v>
      </c>
      <c r="AV136" s="12">
        <f t="shared" si="110"/>
        <v>5078788.4610262429</v>
      </c>
      <c r="AW136" s="12">
        <f t="shared" si="111"/>
        <v>5128273.4738192558</v>
      </c>
      <c r="AX136" s="12">
        <f t="shared" si="112"/>
        <v>5182922.4204329811</v>
      </c>
      <c r="AZ136" s="12">
        <v>131</v>
      </c>
      <c r="BA136" s="12">
        <f t="shared" si="113"/>
        <v>0</v>
      </c>
      <c r="BB136" s="12">
        <f t="shared" si="114"/>
        <v>0</v>
      </c>
      <c r="BC136" s="12">
        <f t="shared" si="115"/>
        <v>0</v>
      </c>
      <c r="BD136" s="12">
        <f t="shared" si="116"/>
        <v>0</v>
      </c>
      <c r="BE136" s="12">
        <f t="shared" si="117"/>
        <v>0</v>
      </c>
      <c r="BG136" s="12">
        <v>131</v>
      </c>
      <c r="BH136" s="12">
        <f t="shared" si="118"/>
        <v>0</v>
      </c>
      <c r="BI136" s="12">
        <f t="shared" si="119"/>
        <v>0</v>
      </c>
      <c r="BJ136" s="12">
        <f t="shared" si="120"/>
        <v>0</v>
      </c>
      <c r="BK136" s="12">
        <f t="shared" si="121"/>
        <v>0</v>
      </c>
      <c r="BL136" s="12">
        <f t="shared" si="122"/>
        <v>0</v>
      </c>
      <c r="BO136" s="9">
        <v>43</v>
      </c>
    </row>
    <row r="137" spans="6:87" x14ac:dyDescent="0.15">
      <c r="F137" s="14"/>
      <c r="N137" s="53">
        <v>14</v>
      </c>
      <c r="O137" s="15">
        <f>求节点(节奏总纲!P$4:P$163,节奏总纲!$O$4:$O$163,节奏总纲!BJ53)</f>
        <v>63.334896238651972</v>
      </c>
      <c r="P137" s="15">
        <f>求节点(节奏总纲!Q$4:Q$163,节奏总纲!$O$4:$O$163,节奏总纲!BK53)</f>
        <v>62.195968387971071</v>
      </c>
      <c r="Q137" s="15">
        <f>求节点(节奏总纲!R$4:R$163,节奏总纲!$O$4:$O$163,节奏总纲!BL53)</f>
        <v>60.949220160657248</v>
      </c>
      <c r="R137" s="15">
        <f>求节点(节奏总纲!S$4:S$163,节奏总纲!$O$4:$O$163,节奏总纲!BM53)</f>
        <v>59.575285752915178</v>
      </c>
      <c r="S137" s="15">
        <f>求节点(节奏总纲!T$4:T$163,节奏总纲!$O$4:$O$163,节奏总纲!BN53)</f>
        <v>58.070574661089829</v>
      </c>
      <c r="AG137" s="15">
        <v>132</v>
      </c>
      <c r="AH137" s="12">
        <f>求节点(O$124:O$159,T$5:T$40,$AG137)*士兵阶位属性!T136+求节点(O$124:O$159,Y$5:Y$40,$AG137)</f>
        <v>892.30678666846075</v>
      </c>
      <c r="AI137" s="12">
        <f>求节点(P$124:P$159,U$5:U$40,$AG137)*士兵阶位属性!U136+求节点(P$124:P$159,Z$5:Z$40,$AG137)</f>
        <v>902.74014704850129</v>
      </c>
      <c r="AJ137" s="12">
        <f>求节点(Q$124:Q$159,V$5:V$40,$AG137)*士兵阶位属性!V136+求节点(Q$124:Q$159,AA$5:AA$40,$AG137)</f>
        <v>913.96205652308572</v>
      </c>
      <c r="AK137" s="12">
        <f>求节点(R$124:R$159,W$5:W$40,$AG137)*士兵阶位属性!W136+求节点(R$124:R$159,AB$5:AB$40,$AG137)</f>
        <v>926.24444306541568</v>
      </c>
      <c r="AL137" s="12">
        <f>求节点(S$124:S$159,X$5:X$40,$AG137)*士兵阶位属性!X136+求节点(S$124:S$159,AC$5:AC$40,$AG137)</f>
        <v>939.62555810922197</v>
      </c>
      <c r="AM137" s="12">
        <f t="shared" si="100"/>
        <v>892.30678666846075</v>
      </c>
      <c r="AN137" s="12">
        <f t="shared" si="101"/>
        <v>902.74014704850129</v>
      </c>
      <c r="AO137" s="12">
        <f t="shared" si="102"/>
        <v>913.96205652308572</v>
      </c>
      <c r="AP137" s="12">
        <f t="shared" si="103"/>
        <v>926.24444306541568</v>
      </c>
      <c r="AQ137" s="12">
        <f t="shared" si="104"/>
        <v>939.62555810922197</v>
      </c>
      <c r="AS137" s="12">
        <v>132</v>
      </c>
      <c r="AT137" s="12">
        <f t="shared" si="108"/>
        <v>5041703.7615657113</v>
      </c>
      <c r="AU137" s="12">
        <f t="shared" si="109"/>
        <v>5084836.5932394331</v>
      </c>
      <c r="AV137" s="12">
        <f t="shared" si="110"/>
        <v>5130673.6133203804</v>
      </c>
      <c r="AW137" s="12">
        <f t="shared" si="111"/>
        <v>5180763.2682664236</v>
      </c>
      <c r="AX137" s="12">
        <f t="shared" si="112"/>
        <v>5235208.4658163842</v>
      </c>
      <c r="AZ137" s="12">
        <v>132</v>
      </c>
      <c r="BA137" s="12">
        <f t="shared" si="113"/>
        <v>0</v>
      </c>
      <c r="BB137" s="12">
        <f t="shared" si="114"/>
        <v>0</v>
      </c>
      <c r="BC137" s="12">
        <f t="shared" si="115"/>
        <v>0</v>
      </c>
      <c r="BD137" s="12">
        <f t="shared" si="116"/>
        <v>0</v>
      </c>
      <c r="BE137" s="12">
        <f t="shared" si="117"/>
        <v>0</v>
      </c>
      <c r="BG137" s="12">
        <v>132</v>
      </c>
      <c r="BH137" s="12">
        <f t="shared" si="118"/>
        <v>0</v>
      </c>
      <c r="BI137" s="12">
        <f t="shared" si="119"/>
        <v>0</v>
      </c>
      <c r="BJ137" s="12">
        <f t="shared" si="120"/>
        <v>0</v>
      </c>
      <c r="BK137" s="12">
        <f t="shared" si="121"/>
        <v>0</v>
      </c>
      <c r="BL137" s="12">
        <f t="shared" si="122"/>
        <v>0</v>
      </c>
      <c r="BO137" s="9">
        <v>44</v>
      </c>
    </row>
    <row r="138" spans="6:87" x14ac:dyDescent="0.15">
      <c r="F138" s="14"/>
      <c r="N138" s="53">
        <v>15</v>
      </c>
      <c r="O138" s="15">
        <f>求节点(节奏总纲!P$4:P$163,节奏总纲!$O$4:$O$163,节奏总纲!BJ54)</f>
        <v>67.591792941272928</v>
      </c>
      <c r="P138" s="15">
        <f>求节点(节奏总纲!Q$4:Q$163,节奏总纲!$O$4:$O$163,节奏总纲!BK54)</f>
        <v>66.417730201674473</v>
      </c>
      <c r="Q138" s="15">
        <f>求节点(节奏总纲!R$4:R$163,节奏总纲!$O$4:$O$163,节奏总纲!BL54)</f>
        <v>65.133983531866534</v>
      </c>
      <c r="R138" s="15">
        <f>求节点(节奏总纲!S$4:S$163,节奏总纲!$O$4:$O$163,节奏总纲!BM54)</f>
        <v>63.748427755839934</v>
      </c>
      <c r="S138" s="15">
        <f>求节点(节奏总纲!T$4:T$163,节奏总纲!$O$4:$O$163,节奏总纲!BN54)</f>
        <v>62.223838585795349</v>
      </c>
      <c r="AG138" s="15">
        <v>133</v>
      </c>
      <c r="AH138" s="12">
        <f>求节点(O$124:O$159,T$5:T$40,$AG138)*士兵阶位属性!T137+求节点(O$124:O$159,Y$5:Y$40,$AG138)</f>
        <v>904.89761151124435</v>
      </c>
      <c r="AI138" s="12">
        <f>求节点(P$124:P$159,U$5:U$40,$AG138)*士兵阶位属性!U137+求节点(P$124:P$159,Z$5:Z$40,$AG138)</f>
        <v>915.35195335552396</v>
      </c>
      <c r="AJ138" s="12">
        <f>求节点(Q$124:Q$159,V$5:V$40,$AG138)*士兵阶位属性!V137+求节点(Q$124:Q$159,AA$5:AA$40,$AG138)</f>
        <v>926.65570580272743</v>
      </c>
      <c r="AK138" s="12">
        <f>求节点(R$124:R$159,W$5:W$40,$AG138)*士兵阶位属性!W137+求节点(R$124:R$159,AB$5:AB$40,$AG138)</f>
        <v>939.0842305910769</v>
      </c>
      <c r="AL138" s="12">
        <f>求节点(S$124:S$159,X$5:X$40,$AG138)*士兵阶位属性!X137+求节点(S$124:S$159,AC$5:AC$40,$AG138)</f>
        <v>952.44022499421317</v>
      </c>
      <c r="AM138" s="12">
        <f t="shared" si="100"/>
        <v>904.89761151124435</v>
      </c>
      <c r="AN138" s="12">
        <f t="shared" si="101"/>
        <v>915.35195335552396</v>
      </c>
      <c r="AO138" s="12">
        <f t="shared" si="102"/>
        <v>926.65570580272743</v>
      </c>
      <c r="AP138" s="12">
        <f t="shared" si="103"/>
        <v>939.0842305910769</v>
      </c>
      <c r="AQ138" s="12">
        <f t="shared" si="104"/>
        <v>952.44022499421317</v>
      </c>
      <c r="AS138" s="12">
        <v>133</v>
      </c>
      <c r="AT138" s="12">
        <f t="shared" si="108"/>
        <v>5093941.0816552304</v>
      </c>
      <c r="AU138" s="12">
        <f t="shared" si="109"/>
        <v>5136711.6209259098</v>
      </c>
      <c r="AV138" s="12">
        <f t="shared" si="110"/>
        <v>5182558.765614518</v>
      </c>
      <c r="AW138" s="12">
        <f t="shared" si="111"/>
        <v>5233194.5952054169</v>
      </c>
      <c r="AX138" s="12">
        <f t="shared" si="112"/>
        <v>5286995.5888491254</v>
      </c>
      <c r="AZ138" s="12">
        <v>133</v>
      </c>
      <c r="BA138" s="12">
        <f t="shared" si="113"/>
        <v>0</v>
      </c>
      <c r="BB138" s="12">
        <f t="shared" si="114"/>
        <v>0</v>
      </c>
      <c r="BC138" s="12">
        <f t="shared" si="115"/>
        <v>0</v>
      </c>
      <c r="BD138" s="12">
        <f t="shared" si="116"/>
        <v>0</v>
      </c>
      <c r="BE138" s="12">
        <f t="shared" si="117"/>
        <v>0</v>
      </c>
      <c r="BG138" s="12">
        <v>133</v>
      </c>
      <c r="BH138" s="12">
        <f t="shared" si="118"/>
        <v>0</v>
      </c>
      <c r="BI138" s="12">
        <f t="shared" si="119"/>
        <v>0</v>
      </c>
      <c r="BJ138" s="12">
        <f t="shared" si="120"/>
        <v>0</v>
      </c>
      <c r="BK138" s="12">
        <f t="shared" si="121"/>
        <v>0</v>
      </c>
      <c r="BL138" s="12">
        <f t="shared" si="122"/>
        <v>0</v>
      </c>
      <c r="BO138" s="9">
        <v>45</v>
      </c>
    </row>
    <row r="139" spans="6:87" x14ac:dyDescent="0.15">
      <c r="F139" s="14"/>
      <c r="N139" s="53">
        <v>16</v>
      </c>
      <c r="O139" s="15">
        <f>求节点(节奏总纲!P$4:P$163,节奏总纲!$O$4:$O$163,节奏总纲!BJ55)</f>
        <v>71.854444767611199</v>
      </c>
      <c r="P139" s="15">
        <f>求节点(节奏总纲!Q$4:Q$163,节奏总纲!$O$4:$O$163,节奏总纲!BK55)</f>
        <v>70.708193743485282</v>
      </c>
      <c r="Q139" s="15">
        <f>求节点(节奏总纲!R$4:R$163,节奏总纲!$O$4:$O$163,节奏总纲!BL55)</f>
        <v>69.461298974424693</v>
      </c>
      <c r="R139" s="15">
        <f>求节点(节奏总纲!S$4:S$163,节奏总纲!$O$4:$O$163,节奏总纲!BM55)</f>
        <v>68.103644848827955</v>
      </c>
      <c r="S139" s="15">
        <f>求节点(节奏总纲!T$4:T$163,节奏总纲!$O$4:$O$163,节奏总纲!BN55)</f>
        <v>66.548710739121816</v>
      </c>
      <c r="AG139" s="15">
        <v>134</v>
      </c>
      <c r="AH139" s="12">
        <f>求节点(O$124:O$159,T$5:T$40,$AG139)*士兵阶位属性!T138+求节点(O$124:O$159,Y$5:Y$40,$AG139)</f>
        <v>917.57777027412942</v>
      </c>
      <c r="AI139" s="12">
        <f>求节点(P$124:P$159,U$5:U$40,$AG139)*士兵阶位属性!U138+求节点(P$124:P$159,Z$5:Z$40,$AG139)</f>
        <v>928.05241614230272</v>
      </c>
      <c r="AJ139" s="12">
        <f>求节点(Q$124:Q$159,V$5:V$40,$AG139)*士兵阶位属性!V138+求节点(Q$124:Q$159,AA$5:AA$40,$AG139)</f>
        <v>939.46774142047207</v>
      </c>
      <c r="AK139" s="12">
        <f>求节点(R$124:R$159,W$5:W$40,$AG139)*士兵阶位属性!W138+求节点(R$124:R$159,AB$5:AB$40,$AG139)</f>
        <v>951.98933398836698</v>
      </c>
      <c r="AL139" s="12">
        <f>求节点(S$124:S$159,X$5:X$40,$AG139)*士兵阶位属性!X138+求节点(S$124:S$159,AC$5:AC$40,$AG139)</f>
        <v>965.3427370311565</v>
      </c>
      <c r="AM139" s="12">
        <f t="shared" si="100"/>
        <v>917.57777027412942</v>
      </c>
      <c r="AN139" s="12">
        <f t="shared" si="101"/>
        <v>928.05241614230272</v>
      </c>
      <c r="AO139" s="12">
        <f t="shared" si="102"/>
        <v>939.46774142047207</v>
      </c>
      <c r="AP139" s="12">
        <f t="shared" si="103"/>
        <v>951.98933398836698</v>
      </c>
      <c r="AQ139" s="12">
        <f t="shared" si="104"/>
        <v>965.3427370311565</v>
      </c>
      <c r="AS139" s="12">
        <v>134</v>
      </c>
      <c r="AT139" s="12">
        <f t="shared" si="108"/>
        <v>5146178.4017447485</v>
      </c>
      <c r="AU139" s="12">
        <f t="shared" si="109"/>
        <v>5188586.6486123865</v>
      </c>
      <c r="AV139" s="12">
        <f t="shared" si="110"/>
        <v>5234658.6724301977</v>
      </c>
      <c r="AW139" s="12">
        <f t="shared" si="111"/>
        <v>5285452.8245002683</v>
      </c>
      <c r="AX139" s="12">
        <f t="shared" si="112"/>
        <v>5338782.7118818676</v>
      </c>
      <c r="AZ139" s="12">
        <v>134</v>
      </c>
      <c r="BA139" s="12">
        <f t="shared" si="113"/>
        <v>0</v>
      </c>
      <c r="BB139" s="12">
        <f t="shared" si="114"/>
        <v>0</v>
      </c>
      <c r="BC139" s="12">
        <f t="shared" si="115"/>
        <v>0</v>
      </c>
      <c r="BD139" s="12">
        <f t="shared" si="116"/>
        <v>0</v>
      </c>
      <c r="BE139" s="12">
        <f t="shared" si="117"/>
        <v>0</v>
      </c>
      <c r="BG139" s="12">
        <v>134</v>
      </c>
      <c r="BH139" s="12">
        <f t="shared" si="118"/>
        <v>0</v>
      </c>
      <c r="BI139" s="12">
        <f t="shared" si="119"/>
        <v>0</v>
      </c>
      <c r="BJ139" s="12">
        <f t="shared" si="120"/>
        <v>0</v>
      </c>
      <c r="BK139" s="12">
        <f t="shared" si="121"/>
        <v>0</v>
      </c>
      <c r="BL139" s="12">
        <f t="shared" si="122"/>
        <v>0</v>
      </c>
      <c r="BO139" s="9">
        <v>1</v>
      </c>
      <c r="BP139" s="20" t="s">
        <v>4</v>
      </c>
      <c r="BQ139" s="112" t="s">
        <v>80</v>
      </c>
      <c r="BR139" s="112"/>
      <c r="BS139" s="112"/>
      <c r="BT139" s="112"/>
      <c r="BU139" s="110" t="s">
        <v>81</v>
      </c>
      <c r="BV139" s="110"/>
      <c r="BW139" s="110"/>
      <c r="BX139" s="110"/>
      <c r="BY139" s="110"/>
      <c r="CC139" s="26" t="s">
        <v>4</v>
      </c>
      <c r="CD139" s="111" t="s">
        <v>117</v>
      </c>
      <c r="CE139" s="111"/>
    </row>
    <row r="140" spans="6:87" x14ac:dyDescent="0.15">
      <c r="F140" s="14"/>
      <c r="N140" s="53">
        <v>17</v>
      </c>
      <c r="O140" s="15">
        <f>求节点(节奏总纲!P$4:P$163,节奏总纲!$O$4:$O$163,节奏总纲!BJ56)</f>
        <v>76.113251160983452</v>
      </c>
      <c r="P140" s="15">
        <f>求节点(节奏总纲!Q$4:Q$163,节奏总纲!$O$4:$O$163,节奏总纲!BK56)</f>
        <v>74.992280190713288</v>
      </c>
      <c r="Q140" s="15">
        <f>求节点(节奏总纲!R$4:R$163,节奏总纲!$O$4:$O$163,节奏总纲!BL56)</f>
        <v>73.759912030856498</v>
      </c>
      <c r="R140" s="15">
        <f>求节点(节奏总纲!S$4:S$163,节奏总纲!$O$4:$O$163,节奏总纲!BM56)</f>
        <v>72.418865795003754</v>
      </c>
      <c r="S140" s="15">
        <f>求节点(节奏总纲!T$4:T$163,节奏总纲!$O$4:$O$163,节奏总纲!BN56)</f>
        <v>70.920517078041456</v>
      </c>
      <c r="AG140" s="15">
        <v>135</v>
      </c>
      <c r="AH140" s="12">
        <f>求节点(O$124:O$159,T$5:T$40,$AG140)*士兵阶位属性!T139+求节点(O$124:O$159,Y$5:Y$40,$AG140)</f>
        <v>930.34726295711539</v>
      </c>
      <c r="AI140" s="12">
        <f>求节点(P$124:P$159,U$5:U$40,$AG140)*士兵阶位属性!U139+求节点(P$124:P$159,Z$5:Z$40,$AG140)</f>
        <v>940.8776467838286</v>
      </c>
      <c r="AJ140" s="12">
        <f>求节点(Q$124:Q$159,V$5:V$40,$AG140)*士兵阶位属性!V139+求节点(Q$124:Q$159,AA$5:AA$40,$AG140)</f>
        <v>952.44627738367205</v>
      </c>
      <c r="AK140" s="12">
        <f>求节点(R$124:R$159,W$5:W$40,$AG140)*士兵阶位属性!W139+求节点(R$124:R$159,AB$5:AB$40,$AG140)</f>
        <v>964.98353147995749</v>
      </c>
      <c r="AL140" s="12">
        <f>求节点(S$124:S$159,X$5:X$40,$AG140)*士兵阶位属性!X139+求节点(S$124:S$159,AC$5:AC$40,$AG140)</f>
        <v>978.33309422005232</v>
      </c>
      <c r="AM140" s="12">
        <f t="shared" si="100"/>
        <v>930.34726295711539</v>
      </c>
      <c r="AN140" s="12">
        <f t="shared" si="101"/>
        <v>940.8776467838286</v>
      </c>
      <c r="AO140" s="12">
        <f t="shared" si="102"/>
        <v>952.44627738367205</v>
      </c>
      <c r="AP140" s="12">
        <f t="shared" si="103"/>
        <v>964.98353147995749</v>
      </c>
      <c r="AQ140" s="12">
        <f t="shared" si="104"/>
        <v>978.33309422005232</v>
      </c>
      <c r="AS140" s="12">
        <v>135</v>
      </c>
      <c r="AT140" s="12">
        <f t="shared" si="108"/>
        <v>5198415.7218342675</v>
      </c>
      <c r="AU140" s="12">
        <f t="shared" si="109"/>
        <v>5240722.7192467554</v>
      </c>
      <c r="AV140" s="12">
        <f t="shared" si="110"/>
        <v>5287315.2616105443</v>
      </c>
      <c r="AW140" s="12">
        <f t="shared" si="111"/>
        <v>5337711.0537951188</v>
      </c>
      <c r="AX140" s="12">
        <f t="shared" si="112"/>
        <v>5390569.8349146089</v>
      </c>
      <c r="AZ140" s="12">
        <v>135</v>
      </c>
      <c r="BA140" s="12">
        <f t="shared" si="113"/>
        <v>0</v>
      </c>
      <c r="BB140" s="12">
        <f t="shared" si="114"/>
        <v>0</v>
      </c>
      <c r="BC140" s="12">
        <f t="shared" si="115"/>
        <v>0</v>
      </c>
      <c r="BD140" s="12">
        <f t="shared" si="116"/>
        <v>0</v>
      </c>
      <c r="BE140" s="12">
        <f t="shared" si="117"/>
        <v>0</v>
      </c>
      <c r="BG140" s="12">
        <v>135</v>
      </c>
      <c r="BH140" s="12">
        <f t="shared" si="118"/>
        <v>0</v>
      </c>
      <c r="BI140" s="12">
        <f t="shared" si="119"/>
        <v>0</v>
      </c>
      <c r="BJ140" s="12">
        <f t="shared" si="120"/>
        <v>0</v>
      </c>
      <c r="BK140" s="12">
        <f t="shared" si="121"/>
        <v>0</v>
      </c>
      <c r="BL140" s="12">
        <f t="shared" si="122"/>
        <v>0</v>
      </c>
      <c r="BO140" s="9">
        <v>2</v>
      </c>
      <c r="BP140" s="12" t="s">
        <v>390</v>
      </c>
      <c r="BQ140" s="15" t="s">
        <v>147</v>
      </c>
      <c r="BR140" s="15" t="s">
        <v>348</v>
      </c>
      <c r="BS140" s="15" t="s">
        <v>8</v>
      </c>
      <c r="BT140" s="15" t="s">
        <v>39</v>
      </c>
      <c r="BU140" s="15" t="s">
        <v>147</v>
      </c>
      <c r="BV140" s="15" t="s">
        <v>348</v>
      </c>
      <c r="BW140" s="15" t="s">
        <v>8</v>
      </c>
      <c r="BX140" s="15" t="s">
        <v>39</v>
      </c>
      <c r="BY140" s="22" t="s">
        <v>85</v>
      </c>
      <c r="CC140" s="12" t="s">
        <v>390</v>
      </c>
      <c r="CD140" s="15" t="s">
        <v>119</v>
      </c>
      <c r="CE140" s="15" t="s">
        <v>120</v>
      </c>
      <c r="CF140" s="15" t="s">
        <v>173</v>
      </c>
      <c r="CG140" s="15" t="s">
        <v>174</v>
      </c>
      <c r="CH140" s="12" t="s">
        <v>175</v>
      </c>
      <c r="CI140" s="12" t="s">
        <v>11</v>
      </c>
    </row>
    <row r="141" spans="6:87" x14ac:dyDescent="0.15">
      <c r="F141" s="14"/>
      <c r="N141" s="53">
        <v>18</v>
      </c>
      <c r="O141" s="15">
        <f>求节点(节奏总纲!P$4:P$163,节奏总纲!$O$4:$O$163,节奏总纲!BJ57)</f>
        <v>80.365283131047647</v>
      </c>
      <c r="P141" s="15">
        <f>求节点(节奏总纲!Q$4:Q$163,节奏总纲!$O$4:$O$163,节奏总纲!BK57)</f>
        <v>79.219279525291256</v>
      </c>
      <c r="Q141" s="15">
        <f>求节点(节奏总纲!R$4:R$163,节奏总纲!$O$4:$O$163,节奏总纲!BL57)</f>
        <v>77.980766122202709</v>
      </c>
      <c r="R141" s="15">
        <f>求节点(节奏总纲!S$4:S$163,节奏总纲!$O$4:$O$163,节奏总纲!BM57)</f>
        <v>76.629395037484628</v>
      </c>
      <c r="S141" s="15">
        <f>求节点(节奏总纲!T$4:T$163,节奏总纲!$O$4:$O$163,节奏总纲!BN57)</f>
        <v>75.150110170236189</v>
      </c>
      <c r="AG141" s="15">
        <v>136</v>
      </c>
      <c r="AH141" s="12">
        <f>求节点(O$124:O$159,T$5:T$40,$AG141)*士兵阶位属性!T140+求节点(O$124:O$159,Y$5:Y$40,$AG141)</f>
        <v>943.20605250943879</v>
      </c>
      <c r="AI141" s="12">
        <f>求节点(P$124:P$159,U$5:U$40,$AG141)*士兵阶位属性!U140+求节点(P$124:P$159,Z$5:Z$40,$AG141)</f>
        <v>953.84776171270835</v>
      </c>
      <c r="AJ141" s="12">
        <f>求节点(Q$124:Q$159,V$5:V$40,$AG141)*士兵阶位属性!V140+求节点(Q$124:Q$159,AA$5:AA$40,$AG141)</f>
        <v>965.51482891735668</v>
      </c>
      <c r="AK141" s="12">
        <f>求节点(R$124:R$159,W$5:W$40,$AG141)*士兵阶位属性!W140+求节点(R$124:R$159,AB$5:AB$40,$AG141)</f>
        <v>978.06682306584867</v>
      </c>
      <c r="AL141" s="12">
        <f>求节点(S$124:S$159,X$5:X$40,$AG141)*士兵阶位属性!X140+求节点(S$124:S$159,AC$5:AC$40,$AG141)</f>
        <v>991.40519687105291</v>
      </c>
      <c r="AM141" s="12">
        <f t="shared" si="100"/>
        <v>943.20605250943879</v>
      </c>
      <c r="AN141" s="12">
        <f t="shared" si="101"/>
        <v>953.84776171270835</v>
      </c>
      <c r="AO141" s="12">
        <f t="shared" si="102"/>
        <v>965.51482891735668</v>
      </c>
      <c r="AP141" s="12">
        <f t="shared" si="103"/>
        <v>978.06682306584867</v>
      </c>
      <c r="AQ141" s="12">
        <f t="shared" si="104"/>
        <v>991.40519687105291</v>
      </c>
      <c r="AS141" s="12">
        <v>136</v>
      </c>
      <c r="AT141" s="12">
        <f t="shared" si="108"/>
        <v>5250652.774368641</v>
      </c>
      <c r="AU141" s="12">
        <f t="shared" si="109"/>
        <v>5293259.5504898634</v>
      </c>
      <c r="AV141" s="12">
        <f t="shared" si="110"/>
        <v>5339971.8507908899</v>
      </c>
      <c r="AW141" s="12">
        <f t="shared" si="111"/>
        <v>5389969.2830899702</v>
      </c>
      <c r="AX141" s="12">
        <f t="shared" si="112"/>
        <v>5442313.8973357677</v>
      </c>
      <c r="AZ141" s="12">
        <v>136</v>
      </c>
      <c r="BA141" s="12">
        <f t="shared" si="113"/>
        <v>0</v>
      </c>
      <c r="BB141" s="12">
        <f t="shared" si="114"/>
        <v>0</v>
      </c>
      <c r="BC141" s="12">
        <f t="shared" si="115"/>
        <v>0</v>
      </c>
      <c r="BD141" s="12">
        <f t="shared" si="116"/>
        <v>0</v>
      </c>
      <c r="BE141" s="12">
        <f t="shared" si="117"/>
        <v>0</v>
      </c>
      <c r="BG141" s="12">
        <v>136</v>
      </c>
      <c r="BH141" s="12">
        <f t="shared" si="118"/>
        <v>0</v>
      </c>
      <c r="BI141" s="12">
        <f t="shared" si="119"/>
        <v>0</v>
      </c>
      <c r="BJ141" s="12">
        <f t="shared" si="120"/>
        <v>0</v>
      </c>
      <c r="BK141" s="12">
        <f t="shared" si="121"/>
        <v>0</v>
      </c>
      <c r="BL141" s="12">
        <f t="shared" si="122"/>
        <v>0</v>
      </c>
      <c r="BO141" s="9">
        <v>3</v>
      </c>
      <c r="BP141" s="15">
        <v>10</v>
      </c>
      <c r="BQ141" s="19">
        <f>求节点($AZ$6:$AZ$165,$BD$6:$BD$165,$BP141)</f>
        <v>0</v>
      </c>
      <c r="BR141" s="19">
        <f>INDEX($BK$6:$BK$165,BP141,1)</f>
        <v>0</v>
      </c>
      <c r="BS141" s="19">
        <f>求节点($AG$6:$AG$165,$AK$6:$AK$165,$BP141)</f>
        <v>52.318242447716955</v>
      </c>
      <c r="BT141" s="19">
        <f>求节点($AG$6:$AG$165,$AP$6:$AP$165,$BP141)</f>
        <v>52.318242447716955</v>
      </c>
      <c r="BU141" s="29">
        <f>BQ141*INDEX([4]大r将兵属性验证!$AX$7:$AX$166,$BP141,1)</f>
        <v>0</v>
      </c>
      <c r="BV141" s="29">
        <f>BR141*INDEX([4]大r将兵属性验证!AV$7:AV$166,BP141,1)*2</f>
        <v>0</v>
      </c>
      <c r="BW141" s="29">
        <f>BS141*INDEX([4]大r将兵属性验证!AQ$7:AQ$166,$BP141,1)</f>
        <v>3215025.9155964949</v>
      </c>
      <c r="BX141" s="29">
        <f>BT141*INDEX([4]大r将兵属性验证!AR$7:AR$166,$BP141,1)</f>
        <v>3215025.9155964949</v>
      </c>
      <c r="BY141" s="19">
        <f>SUM(BU141:BX141)</f>
        <v>6430051.8311929898</v>
      </c>
      <c r="CC141" s="15">
        <v>10</v>
      </c>
      <c r="CD141" s="22">
        <f>IFERROR(INDEX('[1]功能-士兵训练'!$AQ$6:$AQ$165,$CC141,1),0)</f>
        <v>184530.45866886532</v>
      </c>
      <c r="CE141" s="28">
        <f>CD141*INDEX('[1]功能-付费相关'!$AT$6:$AT$165,$CC141,1)</f>
        <v>461.3261466721633</v>
      </c>
      <c r="CF141" s="15">
        <f>INDEX('[1]功能-士兵训练'!$BW$6:$BW$165,$CC141,1)</f>
        <v>100717.2870526905</v>
      </c>
      <c r="CG141" s="28">
        <f>CF141*INDEX('[1]功能-付费相关'!$AK$6:$AK$165,$CC141,1)</f>
        <v>2487.1067128754662</v>
      </c>
      <c r="CH141" s="12">
        <f>(CE141+CG141)*CI141</f>
        <v>2948.4328595476295</v>
      </c>
      <c r="CI141" s="12">
        <v>1</v>
      </c>
    </row>
    <row r="142" spans="6:87" x14ac:dyDescent="0.15">
      <c r="F142" s="14"/>
      <c r="N142" s="53">
        <v>19</v>
      </c>
      <c r="O142" s="15">
        <f>求节点(节奏总纲!P$4:P$163,节奏总纲!$O$4:$O$163,节奏总纲!BJ58)</f>
        <v>84.619526088643227</v>
      </c>
      <c r="P142" s="15">
        <f>求节点(节奏总纲!Q$4:Q$163,节奏总纲!$O$4:$O$163,节奏总纲!BK58)</f>
        <v>83.502626181503246</v>
      </c>
      <c r="Q142" s="15">
        <f>求节点(节奏总纲!R$4:R$163,节奏总纲!$O$4:$O$163,节奏总纲!BL58)</f>
        <v>82.310394462560225</v>
      </c>
      <c r="R142" s="15">
        <f>求节点(节奏总纲!S$4:S$163,节奏总纲!$O$4:$O$163,节奏总纲!BM58)</f>
        <v>80.996232209797626</v>
      </c>
      <c r="S142" s="15">
        <f>求节点(节奏总纲!T$4:T$163,节奏总纲!$O$4:$O$163,节奏总纲!BN58)</f>
        <v>79.481374570682803</v>
      </c>
      <c r="AG142" s="15">
        <v>137</v>
      </c>
      <c r="AH142" s="12">
        <f>求节点(O$124:O$159,T$5:T$40,$AG142)*士兵阶位属性!T141+求节点(O$124:O$159,Y$5:Y$40,$AG142)</f>
        <v>956.15414927398569</v>
      </c>
      <c r="AI142" s="12">
        <f>求节点(P$124:P$159,U$5:U$40,$AG142)*士兵阶位属性!U141+求节点(P$124:P$159,Z$5:Z$40,$AG142)</f>
        <v>966.90766416987071</v>
      </c>
      <c r="AJ142" s="12">
        <f>求节点(Q$124:Q$159,V$5:V$40,$AG142)*士兵阶位属性!V141+求节点(Q$124:Q$159,AA$5:AA$40,$AG142)</f>
        <v>978.67339602152617</v>
      </c>
      <c r="AK142" s="12">
        <f>求节点(R$124:R$159,W$5:W$40,$AG142)*士兵阶位属性!W141+求节点(R$124:R$159,AB$5:AB$40,$AG142)</f>
        <v>991.23129107157581</v>
      </c>
      <c r="AL142" s="12">
        <f>求节点(S$124:S$159,X$5:X$40,$AG142)*士兵阶位属性!X141+求节点(S$124:S$159,AC$5:AC$40,$AG142)</f>
        <v>1004.4363828992746</v>
      </c>
      <c r="AM142" s="12">
        <f t="shared" si="100"/>
        <v>956.15414927398569</v>
      </c>
      <c r="AN142" s="12">
        <f t="shared" si="101"/>
        <v>966.90766416987071</v>
      </c>
      <c r="AO142" s="12">
        <f t="shared" si="102"/>
        <v>978.67339602152617</v>
      </c>
      <c r="AP142" s="12">
        <f t="shared" si="103"/>
        <v>991.23129107157581</v>
      </c>
      <c r="AQ142" s="12">
        <f t="shared" si="104"/>
        <v>1004.4363828992746</v>
      </c>
      <c r="AS142" s="12">
        <v>137</v>
      </c>
      <c r="AT142" s="12">
        <f t="shared" si="108"/>
        <v>5302889.6385045946</v>
      </c>
      <c r="AU142" s="12">
        <f t="shared" si="109"/>
        <v>5345796.3817329723</v>
      </c>
      <c r="AV142" s="12">
        <f t="shared" si="110"/>
        <v>5392628.4399712356</v>
      </c>
      <c r="AW142" s="12">
        <f t="shared" si="111"/>
        <v>5442171.6088610571</v>
      </c>
      <c r="AX142" s="12">
        <f t="shared" si="112"/>
        <v>5493154.8918249663</v>
      </c>
      <c r="AZ142" s="12">
        <v>137</v>
      </c>
      <c r="BA142" s="12">
        <f t="shared" si="113"/>
        <v>0</v>
      </c>
      <c r="BB142" s="12">
        <f t="shared" si="114"/>
        <v>0</v>
      </c>
      <c r="BC142" s="12">
        <f t="shared" si="115"/>
        <v>0</v>
      </c>
      <c r="BD142" s="12">
        <f t="shared" si="116"/>
        <v>0</v>
      </c>
      <c r="BE142" s="12">
        <f t="shared" si="117"/>
        <v>0</v>
      </c>
      <c r="BG142" s="12">
        <v>137</v>
      </c>
      <c r="BH142" s="12">
        <f t="shared" si="118"/>
        <v>0</v>
      </c>
      <c r="BI142" s="12">
        <f t="shared" si="119"/>
        <v>0</v>
      </c>
      <c r="BJ142" s="12">
        <f t="shared" si="120"/>
        <v>0</v>
      </c>
      <c r="BK142" s="12">
        <f t="shared" si="121"/>
        <v>0</v>
      </c>
      <c r="BL142" s="12">
        <f t="shared" si="122"/>
        <v>0</v>
      </c>
      <c r="BO142" s="9">
        <v>4</v>
      </c>
      <c r="BP142" s="15">
        <v>20</v>
      </c>
      <c r="BQ142" s="19">
        <f t="shared" ref="BQ142:BQ156" si="123">求节点($AZ$6:$AZ$165,$BD$6:$BD$165,$BP142)</f>
        <v>0</v>
      </c>
      <c r="BR142" s="19">
        <f t="shared" ref="BR142:BR155" si="124">INDEX($BK$6:$BK$165,BP142,1)</f>
        <v>0</v>
      </c>
      <c r="BS142" s="19">
        <f t="shared" ref="BS142:BS156" si="125">求节点($AG$6:$AG$165,$AK$6:$AK$165,$BP142)</f>
        <v>89.169167287074544</v>
      </c>
      <c r="BT142" s="19">
        <f t="shared" ref="BT142:BT156" si="126">求节点($AG$6:$AG$165,$AP$6:$AP$165,$BP142)</f>
        <v>89.169167287074544</v>
      </c>
      <c r="BU142" s="19">
        <f>(BQ142-BQ141)*INDEX([4]大r将兵属性验证!$AX$7:$AX$166,$BP142,1)+BU141</f>
        <v>0</v>
      </c>
      <c r="BV142" s="19">
        <f>(BR142-BR141)*INDEX([4]大r将兵属性验证!AV$7:AV$166,BP142,1)*2+BV141</f>
        <v>0</v>
      </c>
      <c r="BW142" s="19">
        <f>(BS142-BS141)*INDEX([4]大r将兵属性验证!AQ$7:AQ$166,$BP142,1)+BW141</f>
        <v>10683372.252702698</v>
      </c>
      <c r="BX142" s="19">
        <f>(BT142-BT141)*INDEX([4]大r将兵属性验证!AR$7:AR$166,$BP142,1)+BX141</f>
        <v>10683372.252702698</v>
      </c>
      <c r="BY142" s="19">
        <f t="shared" ref="BY142:BY150" si="127">SUM(BU142:BX142)</f>
        <v>21366744.505405396</v>
      </c>
      <c r="CC142" s="15">
        <v>20</v>
      </c>
      <c r="CD142" s="22">
        <f>IFERROR(INDEX('[1]功能-士兵训练'!$AQ$6:$AQ$165,$CC142,1),0)</f>
        <v>1745208.1833244697</v>
      </c>
      <c r="CE142" s="22">
        <f>(CD142-CD141)*INDEX('[1]功能-付费相关'!$AT$6:$AT$165,$CC142,1)+CE141</f>
        <v>3712.738073038006</v>
      </c>
      <c r="CF142" s="15">
        <f>INDEX('[1]功能-士兵训练'!$BW$6:$BW$165,$CC142,1)</f>
        <v>642177.75711211341</v>
      </c>
      <c r="CG142" s="22">
        <f>(CF142-CF141)*INDEX('[1]功能-付费相关'!$AK$6:$AK$165,$CC142,1)+CG141</f>
        <v>12392.43359466055</v>
      </c>
      <c r="CH142" s="12">
        <f t="shared" ref="CH142:CH150" si="128">(CE142+CG142)*CI142</f>
        <v>16105.171667698556</v>
      </c>
      <c r="CI142" s="12">
        <v>1</v>
      </c>
    </row>
    <row r="143" spans="6:87" x14ac:dyDescent="0.15">
      <c r="F143" s="14"/>
      <c r="N143" s="53">
        <v>20</v>
      </c>
      <c r="O143" s="15">
        <f>求节点(节奏总纲!P$4:P$163,节奏总纲!$O$4:$O$163,节奏总纲!BJ59)</f>
        <v>89.899465210602642</v>
      </c>
      <c r="P143" s="15">
        <f>求节点(节奏总纲!Q$4:Q$163,节奏总纲!$O$4:$O$163,节奏总纲!BK59)</f>
        <v>88.787413007435532</v>
      </c>
      <c r="Q143" s="15">
        <f>求节点(节奏总纲!R$4:R$163,节奏总纲!$O$4:$O$163,节奏总纲!BL59)</f>
        <v>87.591558541772201</v>
      </c>
      <c r="R143" s="15">
        <f>求节点(节奏总纲!S$4:S$163,节奏总纲!$O$4:$O$163,节奏总纲!BM59)</f>
        <v>86.275030259152317</v>
      </c>
      <c r="S143" s="15">
        <f>求节点(节奏总纲!T$4:T$163,节奏总纲!$O$4:$O$163,节奏总纲!BN59)</f>
        <v>84.851224267970963</v>
      </c>
      <c r="AG143" s="15">
        <v>138</v>
      </c>
      <c r="AH143" s="12">
        <f>求节点(O$124:O$159,T$5:T$40,$AG143)*士兵阶位属性!T142+求节点(O$124:O$159,Y$5:Y$40,$AG143)</f>
        <v>969.19157917888276</v>
      </c>
      <c r="AI143" s="12">
        <f>求节点(P$124:P$159,U$5:U$40,$AG143)*士兵阶位属性!U142+求节点(P$124:P$159,Z$5:Z$40,$AG143)</f>
        <v>980.05735415531592</v>
      </c>
      <c r="AJ143" s="12">
        <f>求节点(Q$124:Q$159,V$5:V$40,$AG143)*士兵阶位属性!V142+求节点(Q$124:Q$159,AA$5:AA$40,$AG143)</f>
        <v>991.90510876986798</v>
      </c>
      <c r="AK143" s="12">
        <f>求节点(R$124:R$159,W$5:W$40,$AG143)*士兵阶位属性!W142+求节点(R$124:R$159,AB$5:AB$40,$AG143)</f>
        <v>1004.3058537549316</v>
      </c>
      <c r="AL143" s="12">
        <f>求节点(S$124:S$159,X$5:X$40,$AG143)*士兵阶位属性!X142+求节点(S$124:S$159,AC$5:AC$40,$AG143)</f>
        <v>1017.55380918617</v>
      </c>
      <c r="AM143" s="12">
        <f t="shared" si="100"/>
        <v>969.19157917888276</v>
      </c>
      <c r="AN143" s="12">
        <f t="shared" si="101"/>
        <v>980.05735415531592</v>
      </c>
      <c r="AO143" s="12">
        <f t="shared" si="102"/>
        <v>991.90510876986798</v>
      </c>
      <c r="AP143" s="12">
        <f t="shared" si="103"/>
        <v>1004.3058537549316</v>
      </c>
      <c r="AQ143" s="12">
        <f t="shared" si="104"/>
        <v>1017.55380918617</v>
      </c>
      <c r="AS143" s="12">
        <v>138</v>
      </c>
      <c r="AT143" s="12">
        <f t="shared" si="108"/>
        <v>5355126.5026405482</v>
      </c>
      <c r="AU143" s="12">
        <f t="shared" si="109"/>
        <v>5398333.2129760813</v>
      </c>
      <c r="AV143" s="12">
        <f t="shared" si="110"/>
        <v>5445165.9481315631</v>
      </c>
      <c r="AW143" s="12">
        <f t="shared" si="111"/>
        <v>5493118.3216933394</v>
      </c>
      <c r="AX143" s="12">
        <f t="shared" si="112"/>
        <v>5543995.8863141648</v>
      </c>
      <c r="AZ143" s="12">
        <v>138</v>
      </c>
      <c r="BA143" s="12">
        <f t="shared" si="113"/>
        <v>0</v>
      </c>
      <c r="BB143" s="12">
        <f t="shared" si="114"/>
        <v>0</v>
      </c>
      <c r="BC143" s="12">
        <f t="shared" si="115"/>
        <v>0</v>
      </c>
      <c r="BD143" s="12">
        <f t="shared" si="116"/>
        <v>0</v>
      </c>
      <c r="BE143" s="12">
        <f t="shared" si="117"/>
        <v>0</v>
      </c>
      <c r="BG143" s="12">
        <v>138</v>
      </c>
      <c r="BH143" s="12">
        <f t="shared" si="118"/>
        <v>0</v>
      </c>
      <c r="BI143" s="12">
        <f t="shared" si="119"/>
        <v>0</v>
      </c>
      <c r="BJ143" s="12">
        <f t="shared" si="120"/>
        <v>0</v>
      </c>
      <c r="BK143" s="12">
        <f t="shared" si="121"/>
        <v>0</v>
      </c>
      <c r="BL143" s="12">
        <f t="shared" si="122"/>
        <v>0</v>
      </c>
      <c r="BO143" s="9">
        <v>5</v>
      </c>
      <c r="BP143" s="15">
        <v>30</v>
      </c>
      <c r="BQ143" s="19">
        <f t="shared" si="123"/>
        <v>0</v>
      </c>
      <c r="BR143" s="19">
        <f t="shared" si="124"/>
        <v>0</v>
      </c>
      <c r="BS143" s="19">
        <f t="shared" si="125"/>
        <v>123.48989862028694</v>
      </c>
      <c r="BT143" s="19">
        <f t="shared" si="126"/>
        <v>123.48989862028694</v>
      </c>
      <c r="BU143" s="19">
        <f>(BQ143-BQ142)*INDEX([4]大r将兵属性验证!$AX$7:$AX$166,$BP143,1)+BU142</f>
        <v>0</v>
      </c>
      <c r="BV143" s="19">
        <f>(BR143-BR142)*INDEX([4]大r将兵属性验证!AV$7:AV$166,BP143,1)*2+BV142</f>
        <v>0</v>
      </c>
      <c r="BW143" s="19">
        <f>(BS143-BS142)*INDEX([4]大r将兵属性验证!AQ$7:AQ$166,$BP143,1)+BW142</f>
        <v>29297665.291714296</v>
      </c>
      <c r="BX143" s="19">
        <f>(BT143-BT142)*INDEX([4]大r将兵属性验证!AR$7:AR$166,$BP143,1)+BX142</f>
        <v>29297665.291714296</v>
      </c>
      <c r="BY143" s="19">
        <f t="shared" si="127"/>
        <v>58595330.583428591</v>
      </c>
      <c r="CC143" s="15">
        <v>30</v>
      </c>
      <c r="CD143" s="22">
        <f>IFERROR(INDEX('[1]功能-士兵训练'!$AQ$6:$AQ$165,$CC143,1),0)</f>
        <v>5600375.5931247147</v>
      </c>
      <c r="CE143" s="22">
        <f>(CD143-CD142)*INDEX('[1]功能-付费相关'!$AT$6:$AT$165,$CC143,1)+CE142</f>
        <v>10596.965590538442</v>
      </c>
      <c r="CF143" s="15">
        <f>INDEX('[1]功能-士兵训练'!$BW$6:$BW$165,$CC143,1)</f>
        <v>1984453.4745389931</v>
      </c>
      <c r="CG143" s="22">
        <f>(CF143-CF142)*INDEX('[1]功能-付费相关'!$AK$6:$AK$165,$CC143,1)+CG142</f>
        <v>30583.386318404388</v>
      </c>
      <c r="CH143" s="12">
        <f t="shared" si="128"/>
        <v>41180.35190894283</v>
      </c>
      <c r="CI143" s="12">
        <v>1</v>
      </c>
    </row>
    <row r="144" spans="6:87" x14ac:dyDescent="0.15">
      <c r="N144" s="53">
        <v>21</v>
      </c>
      <c r="O144" s="15">
        <f>求节点(节奏总纲!P$4:P$163,节奏总纲!$O$4:$O$163,节奏总纲!BJ60)</f>
        <v>94.145740969946885</v>
      </c>
      <c r="P144" s="15">
        <f>求节点(节奏总纲!Q$4:Q$163,节奏总纲!$O$4:$O$163,节奏总纲!BK60)</f>
        <v>93.183924727109627</v>
      </c>
      <c r="Q144" s="15">
        <f>求节点(节奏总纲!R$4:R$163,节奏总纲!$O$4:$O$163,节奏总纲!BL60)</f>
        <v>92.135531632926771</v>
      </c>
      <c r="R144" s="15">
        <f>求节点(节奏总纲!S$4:S$163,节奏总纲!$O$4:$O$163,节奏总纲!BM60)</f>
        <v>91.002520783186228</v>
      </c>
      <c r="S144" s="15">
        <f>求节点(节奏总纲!T$4:T$163,节奏总纲!$O$4:$O$163,节奏总纲!BN60)</f>
        <v>89.726519272163628</v>
      </c>
      <c r="AG144" s="15">
        <v>139</v>
      </c>
      <c r="AH144" s="12">
        <f>求节点(O$124:O$159,T$5:T$40,$AG144)*士兵阶位属性!T143+求节点(O$124:O$159,Y$5:Y$40,$AG144)</f>
        <v>982.31834222412976</v>
      </c>
      <c r="AI144" s="12">
        <f>求节点(P$124:P$159,U$5:U$40,$AG144)*士兵阶位属性!U143+求节点(P$124:P$159,Z$5:Z$40,$AG144)</f>
        <v>993.27825659280268</v>
      </c>
      <c r="AJ144" s="12">
        <f>求节点(Q$124:Q$159,V$5:V$40,$AG144)*士兵阶位属性!V143+求节点(Q$124:Q$159,AA$5:AA$40,$AG144)</f>
        <v>1005.0745101656576</v>
      </c>
      <c r="AK144" s="12">
        <f>求节点(R$124:R$159,W$5:W$40,$AG144)*士兵阶位属性!W143+求节点(R$124:R$159,AB$5:AB$40,$AG144)</f>
        <v>1017.4672745522846</v>
      </c>
      <c r="AL144" s="12">
        <f>求节点(S$124:S$159,X$5:X$40,$AG144)*士兵阶位属性!X143+求节点(S$124:S$159,AC$5:AC$40,$AG144)</f>
        <v>1030.8171006791706</v>
      </c>
      <c r="AM144" s="12">
        <f t="shared" si="100"/>
        <v>982.31834222412976</v>
      </c>
      <c r="AN144" s="12">
        <f t="shared" si="101"/>
        <v>993.27825659280268</v>
      </c>
      <c r="AO144" s="12">
        <f t="shared" si="102"/>
        <v>1005.0745101656576</v>
      </c>
      <c r="AP144" s="12">
        <f t="shared" si="103"/>
        <v>1017.4672745522846</v>
      </c>
      <c r="AQ144" s="12">
        <f t="shared" si="104"/>
        <v>1030.8171006791706</v>
      </c>
      <c r="AS144" s="12">
        <v>139</v>
      </c>
      <c r="AT144" s="12">
        <f t="shared" si="108"/>
        <v>5407363.3667765018</v>
      </c>
      <c r="AU144" s="12">
        <f t="shared" si="109"/>
        <v>5450739.0059593152</v>
      </c>
      <c r="AV144" s="12">
        <f t="shared" si="110"/>
        <v>5496636.0915666828</v>
      </c>
      <c r="AW144" s="12">
        <f t="shared" si="111"/>
        <v>5544065.0345256217</v>
      </c>
      <c r="AX144" s="12">
        <f t="shared" si="112"/>
        <v>5594836.8808033634</v>
      </c>
      <c r="AZ144" s="12">
        <v>139</v>
      </c>
      <c r="BA144" s="12">
        <f t="shared" si="113"/>
        <v>0</v>
      </c>
      <c r="BB144" s="12">
        <f t="shared" si="114"/>
        <v>0</v>
      </c>
      <c r="BC144" s="12">
        <f t="shared" si="115"/>
        <v>0</v>
      </c>
      <c r="BD144" s="12">
        <f t="shared" si="116"/>
        <v>0</v>
      </c>
      <c r="BE144" s="12">
        <f t="shared" si="117"/>
        <v>0</v>
      </c>
      <c r="BG144" s="12">
        <v>139</v>
      </c>
      <c r="BH144" s="12">
        <f t="shared" si="118"/>
        <v>0</v>
      </c>
      <c r="BI144" s="12">
        <f t="shared" si="119"/>
        <v>0</v>
      </c>
      <c r="BJ144" s="12">
        <f t="shared" si="120"/>
        <v>0</v>
      </c>
      <c r="BK144" s="12">
        <f t="shared" si="121"/>
        <v>0</v>
      </c>
      <c r="BL144" s="12">
        <f t="shared" si="122"/>
        <v>0</v>
      </c>
      <c r="BO144" s="9">
        <v>6</v>
      </c>
      <c r="BP144" s="15">
        <v>40</v>
      </c>
      <c r="BQ144" s="19">
        <f t="shared" si="123"/>
        <v>0</v>
      </c>
      <c r="BR144" s="19">
        <f t="shared" si="124"/>
        <v>0</v>
      </c>
      <c r="BS144" s="19">
        <f t="shared" si="125"/>
        <v>160.26770038553144</v>
      </c>
      <c r="BT144" s="19">
        <f t="shared" si="126"/>
        <v>160.26770038553144</v>
      </c>
      <c r="BU144" s="19">
        <f>(BQ144-BQ143)*INDEX([4]大r将兵属性验证!$AX$7:$AX$166,$BP144,1)+BU143</f>
        <v>0</v>
      </c>
      <c r="BV144" s="19">
        <f>(BR144-BR143)*INDEX([4]大r将兵属性验证!AV$7:AV$166,BP144,1)*2+BV143</f>
        <v>0</v>
      </c>
      <c r="BW144" s="19">
        <f>(BS144-BS143)*INDEX([4]大r将兵属性验证!AQ$7:AQ$166,$BP144,1)+BW143</f>
        <v>81610971.870602921</v>
      </c>
      <c r="BX144" s="19">
        <f>(BT144-BT143)*INDEX([4]大r将兵属性验证!AR$7:AR$166,$BP144,1)+BX143</f>
        <v>81610971.870602921</v>
      </c>
      <c r="BY144" s="19">
        <f t="shared" si="127"/>
        <v>163221943.74120584</v>
      </c>
      <c r="CC144" s="15">
        <v>40</v>
      </c>
      <c r="CD144" s="22">
        <f>IFERROR(INDEX('[1]功能-士兵训练'!$AQ$6:$AQ$165,$CC144,1),0)</f>
        <v>16684480.796829941</v>
      </c>
      <c r="CE144" s="22">
        <f>(CD144-CD143)*INDEX('[1]功能-付费相关'!$AT$6:$AT$165,$CC144,1)+CE143</f>
        <v>27915.879971327857</v>
      </c>
      <c r="CF144" s="15">
        <f>INDEX('[1]功能-士兵训练'!$BW$6:$BW$165,$CC144,1)</f>
        <v>4755400.8346290076</v>
      </c>
      <c r="CG144" s="22">
        <f>(CF144-CF143)*INDEX('[1]功能-付费相关'!$AK$6:$AK$165,$CC144,1)+CG143</f>
        <v>58403.163197488015</v>
      </c>
      <c r="CH144" s="12">
        <f t="shared" si="128"/>
        <v>86319.043168815871</v>
      </c>
      <c r="CI144" s="12">
        <v>1</v>
      </c>
    </row>
    <row r="145" spans="14:87" x14ac:dyDescent="0.15">
      <c r="N145" s="53">
        <v>22</v>
      </c>
      <c r="O145" s="15">
        <f>求节点(节奏总纲!P$4:P$163,节奏总纲!$O$4:$O$163,节奏总纲!BJ61)</f>
        <v>97.364383441396313</v>
      </c>
      <c r="P145" s="15">
        <f>求节点(节奏总纲!Q$4:Q$163,节奏总纲!$O$4:$O$163,节奏总纲!BK61)</f>
        <v>96.449098281617268</v>
      </c>
      <c r="Q145" s="15">
        <f>求节点(节奏总纲!R$4:R$163,节奏总纲!$O$4:$O$163,节奏总纲!BL61)</f>
        <v>95.4568349437031</v>
      </c>
      <c r="R145" s="15">
        <f>求节点(节奏总纲!S$4:S$163,节奏总纲!$O$4:$O$163,节奏总纲!BM61)</f>
        <v>94.365553889122964</v>
      </c>
      <c r="S145" s="15">
        <f>求节点(节奏总纲!T$4:T$163,节奏总纲!$O$4:$O$163,节奏总纲!BN61)</f>
        <v>93.19036934442093</v>
      </c>
      <c r="AG145" s="15">
        <v>140</v>
      </c>
      <c r="AH145" s="12">
        <f>求节点(O$124:O$159,T$5:T$40,$AG145)*士兵阶位属性!T144+求节点(O$124:O$159,Y$5:Y$40,$AG145)</f>
        <v>995.53442047756141</v>
      </c>
      <c r="AI145" s="12">
        <f>求节点(P$124:P$159,U$5:U$40,$AG145)*士兵阶位属性!U144+求节点(P$124:P$159,Z$5:Z$40,$AG145)</f>
        <v>1006.5170918630798</v>
      </c>
      <c r="AJ145" s="12">
        <f>求节点(Q$124:Q$159,V$5:V$40,$AG145)*士兵阶位属性!V144+求节点(Q$124:Q$159,AA$5:AA$40,$AG145)</f>
        <v>1018.331898922504</v>
      </c>
      <c r="AK145" s="12">
        <f>求节点(R$124:R$159,W$5:W$40,$AG145)*士兵阶位属性!W144+求节点(R$124:R$159,AB$5:AB$40,$AG145)</f>
        <v>1030.7595439430675</v>
      </c>
      <c r="AL145" s="12">
        <f>求节点(S$124:S$159,X$5:X$40,$AG145)*士兵阶位属性!X144+求节点(S$124:S$159,AC$5:AC$40,$AG145)</f>
        <v>1045.3160026662067</v>
      </c>
      <c r="AM145" s="12">
        <f t="shared" si="100"/>
        <v>995.53442047756141</v>
      </c>
      <c r="AN145" s="12">
        <f t="shared" si="101"/>
        <v>1006.5170918630798</v>
      </c>
      <c r="AO145" s="12">
        <f t="shared" si="102"/>
        <v>1018.331898922504</v>
      </c>
      <c r="AP145" s="12">
        <f t="shared" si="103"/>
        <v>1030.7595439430675</v>
      </c>
      <c r="AQ145" s="12">
        <f t="shared" si="104"/>
        <v>1045.3160026662067</v>
      </c>
      <c r="AS145" s="12">
        <v>140</v>
      </c>
      <c r="AT145" s="12">
        <f t="shared" si="108"/>
        <v>5459600.1045399783</v>
      </c>
      <c r="AU145" s="12">
        <f t="shared" si="109"/>
        <v>5502642.5062971786</v>
      </c>
      <c r="AV145" s="12">
        <f t="shared" si="110"/>
        <v>5548106.2350018024</v>
      </c>
      <c r="AW145" s="12">
        <f t="shared" si="111"/>
        <v>5595011.747357903</v>
      </c>
      <c r="AX145" s="12">
        <f t="shared" si="112"/>
        <v>5645677.8752925629</v>
      </c>
      <c r="AZ145" s="12">
        <v>140</v>
      </c>
      <c r="BA145" s="12">
        <f t="shared" si="113"/>
        <v>0</v>
      </c>
      <c r="BB145" s="12">
        <f t="shared" si="114"/>
        <v>0</v>
      </c>
      <c r="BC145" s="12">
        <f t="shared" si="115"/>
        <v>0</v>
      </c>
      <c r="BD145" s="12">
        <f t="shared" si="116"/>
        <v>0</v>
      </c>
      <c r="BE145" s="12">
        <f t="shared" si="117"/>
        <v>0</v>
      </c>
      <c r="BG145" s="12">
        <v>140</v>
      </c>
      <c r="BH145" s="12">
        <f t="shared" si="118"/>
        <v>0</v>
      </c>
      <c r="BI145" s="12">
        <f t="shared" si="119"/>
        <v>0</v>
      </c>
      <c r="BJ145" s="12">
        <f t="shared" si="120"/>
        <v>0</v>
      </c>
      <c r="BK145" s="12">
        <f t="shared" si="121"/>
        <v>0</v>
      </c>
      <c r="BL145" s="12">
        <f t="shared" si="122"/>
        <v>0</v>
      </c>
      <c r="BO145" s="9">
        <v>7</v>
      </c>
      <c r="BP145" s="15">
        <v>50</v>
      </c>
      <c r="BQ145" s="19">
        <f t="shared" si="123"/>
        <v>0</v>
      </c>
      <c r="BR145" s="19">
        <f t="shared" si="124"/>
        <v>0</v>
      </c>
      <c r="BS145" s="19">
        <f t="shared" si="125"/>
        <v>207.43952575116427</v>
      </c>
      <c r="BT145" s="19">
        <f t="shared" si="126"/>
        <v>207.43952575116427</v>
      </c>
      <c r="BU145" s="19">
        <f>(BQ145-BQ144)*INDEX([4]大r将兵属性验证!$AX$7:$AX$166,$BP145,1)+BU144</f>
        <v>0</v>
      </c>
      <c r="BV145" s="19">
        <f>(BR145-BR144)*INDEX([4]大r将兵属性验证!AV$7:AV$166,BP145,1)*2+BV144</f>
        <v>0</v>
      </c>
      <c r="BW145" s="19">
        <f>(BS145-BS144)*INDEX([4]大r将兵属性验证!AQ$7:AQ$166,$BP145,1)+BW144</f>
        <v>220891037.70285714</v>
      </c>
      <c r="BX145" s="19">
        <f>(BT145-BT144)*INDEX([4]大r将兵属性验证!AR$7:AR$166,$BP145,1)+BX144</f>
        <v>220891037.70285714</v>
      </c>
      <c r="BY145" s="19">
        <f t="shared" si="127"/>
        <v>441782075.40571427</v>
      </c>
      <c r="CC145" s="15">
        <v>50</v>
      </c>
      <c r="CD145" s="22">
        <f>IFERROR(INDEX('[1]功能-士兵训练'!$AQ$6:$AQ$165,$CC145,1),0)</f>
        <v>61659135.686194621</v>
      </c>
      <c r="CE145" s="22">
        <f>(CD145-CD144)*INDEX('[1]功能-付费相关'!$AT$6:$AT$165,$CC145,1)+CE144</f>
        <v>90380.678428778803</v>
      </c>
      <c r="CF145" s="15">
        <f>INDEX('[1]功能-士兵训练'!$BW$6:$BW$165,$CC145,1)</f>
        <v>12179688.577085977</v>
      </c>
      <c r="CG145" s="22">
        <f>(CF145-CF144)*INDEX('[1]功能-付费相关'!$AK$6:$AK$165,$CC145,1)+CG144</f>
        <v>113622.58029623629</v>
      </c>
      <c r="CH145" s="12">
        <f t="shared" si="128"/>
        <v>204003.2587250151</v>
      </c>
      <c r="CI145" s="12">
        <v>1</v>
      </c>
    </row>
    <row r="146" spans="14:87" x14ac:dyDescent="0.15">
      <c r="N146" s="53">
        <v>23</v>
      </c>
      <c r="O146" s="15">
        <f>求节点(节奏总纲!P$4:P$163,节奏总纲!$O$4:$O$163,节奏总纲!BJ62)</f>
        <v>101.60574916051957</v>
      </c>
      <c r="P146" s="15">
        <f>求节点(节奏总纲!Q$4:Q$163,节奏总纲!$O$4:$O$163,节奏总纲!BK62)</f>
        <v>100.62709034423521</v>
      </c>
      <c r="Q146" s="15">
        <f>求节点(节奏总纲!R$4:R$163,节奏总纲!$O$4:$O$163,节奏总纲!BL62)</f>
        <v>99.580311796207013</v>
      </c>
      <c r="R146" s="15">
        <f>求节点(节奏总纲!S$4:S$163,节奏总纲!$O$4:$O$163,节奏总纲!BM62)</f>
        <v>98.470759477593219</v>
      </c>
      <c r="S146" s="15">
        <f>求节点(节奏总纲!T$4:T$163,节奏总纲!$O$4:$O$163,节奏总纲!BN62)</f>
        <v>97.316956760534509</v>
      </c>
      <c r="AG146" s="15">
        <v>141</v>
      </c>
      <c r="AH146" s="12">
        <f>求节点(O$124:O$159,T$5:T$40,$AG146)*士兵阶位属性!T145+求节点(O$124:O$159,Y$5:Y$40,$AG146)</f>
        <v>1008.8398016161849</v>
      </c>
      <c r="AI146" s="12">
        <f>求节点(P$124:P$159,U$5:U$40,$AG146)*士兵阶位属性!U145+求节点(P$124:P$159,Z$5:Z$40,$AG146)</f>
        <v>1019.8446322740039</v>
      </c>
      <c r="AJ146" s="12">
        <f>求节点(Q$124:Q$159,V$5:V$40,$AG146)*士兵阶位属性!V145+求节点(Q$124:Q$159,AA$5:AA$40,$AG146)</f>
        <v>1031.7751633763712</v>
      </c>
      <c r="AK146" s="12">
        <f>求节点(R$124:R$159,W$5:W$40,$AG146)*士兵阶位属性!W145+求节点(R$124:R$159,AB$5:AB$40,$AG146)</f>
        <v>1045.2564386317331</v>
      </c>
      <c r="AL146" s="12">
        <f>求节点(S$124:S$159,X$5:X$40,$AG146)*士兵阶位属性!X145+求节点(S$124:S$159,AC$5:AC$40,$AG146)</f>
        <v>1060.103304004982</v>
      </c>
      <c r="AM146" s="12">
        <f t="shared" si="100"/>
        <v>1008.8398016161849</v>
      </c>
      <c r="AN146" s="12">
        <f t="shared" si="101"/>
        <v>1019.8446322740039</v>
      </c>
      <c r="AO146" s="12">
        <f t="shared" si="102"/>
        <v>1031.7751633763712</v>
      </c>
      <c r="AP146" s="12">
        <f t="shared" si="103"/>
        <v>1045.2564386317331</v>
      </c>
      <c r="AQ146" s="12">
        <f t="shared" si="104"/>
        <v>1060.103304004982</v>
      </c>
      <c r="AS146" s="12">
        <v>141</v>
      </c>
      <c r="AT146" s="12">
        <f t="shared" si="108"/>
        <v>5511836.6318787802</v>
      </c>
      <c r="AU146" s="12">
        <f t="shared" si="109"/>
        <v>5554546.006635041</v>
      </c>
      <c r="AV146" s="12">
        <f t="shared" si="110"/>
        <v>5599576.3784369221</v>
      </c>
      <c r="AW146" s="12">
        <f t="shared" si="111"/>
        <v>5645958.4601901853</v>
      </c>
      <c r="AX146" s="12">
        <f t="shared" si="112"/>
        <v>5697781.5821047369</v>
      </c>
      <c r="AZ146" s="12">
        <v>141</v>
      </c>
      <c r="BA146" s="12">
        <f t="shared" si="113"/>
        <v>0</v>
      </c>
      <c r="BB146" s="12">
        <f t="shared" si="114"/>
        <v>0</v>
      </c>
      <c r="BC146" s="12">
        <f t="shared" si="115"/>
        <v>0</v>
      </c>
      <c r="BD146" s="12">
        <f t="shared" si="116"/>
        <v>0</v>
      </c>
      <c r="BE146" s="12">
        <f t="shared" si="117"/>
        <v>0</v>
      </c>
      <c r="BG146" s="12">
        <v>141</v>
      </c>
      <c r="BH146" s="12">
        <f t="shared" si="118"/>
        <v>0</v>
      </c>
      <c r="BI146" s="12">
        <f t="shared" si="119"/>
        <v>0</v>
      </c>
      <c r="BJ146" s="12">
        <f t="shared" si="120"/>
        <v>0</v>
      </c>
      <c r="BK146" s="12">
        <f t="shared" si="121"/>
        <v>0</v>
      </c>
      <c r="BL146" s="12">
        <f t="shared" si="122"/>
        <v>0</v>
      </c>
      <c r="BO146" s="9">
        <v>8</v>
      </c>
      <c r="BP146" s="15">
        <v>60</v>
      </c>
      <c r="BQ146" s="19">
        <f t="shared" si="123"/>
        <v>0</v>
      </c>
      <c r="BR146" s="19">
        <f t="shared" si="124"/>
        <v>0</v>
      </c>
      <c r="BS146" s="19">
        <f t="shared" si="125"/>
        <v>262.45680269931768</v>
      </c>
      <c r="BT146" s="19">
        <f t="shared" si="126"/>
        <v>262.45680269931768</v>
      </c>
      <c r="BU146" s="19">
        <f>(BQ146-BQ145)*INDEX([4]大r将兵属性验证!$AX$7:$AX$166,$BP146,1)+BU145</f>
        <v>0</v>
      </c>
      <c r="BV146" s="19">
        <f>(BR146-BR145)*INDEX([4]大r将兵属性验证!AV$7:AV$166,BP146,1)*2+BV145</f>
        <v>0</v>
      </c>
      <c r="BW146" s="19">
        <f>(BS146-BS145)*INDEX([4]大r将兵属性验证!AQ$7:AQ$166,$BP146,1)+BW145</f>
        <v>643005020.84402394</v>
      </c>
      <c r="BX146" s="19">
        <f>(BT146-BT145)*INDEX([4]大r将兵属性验证!AR$7:AR$166,$BP146,1)+BX145</f>
        <v>643005020.84402394</v>
      </c>
      <c r="BY146" s="19">
        <f t="shared" si="127"/>
        <v>1286010041.6880479</v>
      </c>
      <c r="CC146" s="15">
        <v>60</v>
      </c>
      <c r="CD146" s="22">
        <f>IFERROR(INDEX('[1]功能-士兵训练'!$AQ$6:$AQ$165,$CC146,1),0)</f>
        <v>186527116.47827199</v>
      </c>
      <c r="CE146" s="22">
        <f>(CD146-CD145)*INDEX('[1]功能-付费相关'!$AT$6:$AT$165,$CC146,1)+CE145</f>
        <v>246465.65441887552</v>
      </c>
      <c r="CF146" s="15">
        <f>INDEX('[1]功能-士兵训练'!$BW$6:$BW$165,$CC146,1)</f>
        <v>27575210.825606577</v>
      </c>
      <c r="CG146" s="22">
        <f>(CF146-CF145)*INDEX('[1]功能-付费相关'!$AK$6:$AK$165,$CC146,1)+CG145</f>
        <v>199153.25945468407</v>
      </c>
      <c r="CH146" s="12">
        <f t="shared" si="128"/>
        <v>445618.91387355956</v>
      </c>
      <c r="CI146" s="12">
        <v>1</v>
      </c>
    </row>
    <row r="147" spans="14:87" x14ac:dyDescent="0.15">
      <c r="N147" s="53">
        <v>24</v>
      </c>
      <c r="O147" s="15">
        <f>求节点(节奏总纲!P$4:P$163,节奏总纲!$O$4:$O$163,节奏总纲!BJ63)</f>
        <v>105.847581502479</v>
      </c>
      <c r="P147" s="15">
        <f>求节点(节奏总纲!Q$4:Q$163,节奏总纲!$O$4:$O$163,节奏总纲!BK63)</f>
        <v>104.92085950657776</v>
      </c>
      <c r="Q147" s="15">
        <f>求节点(节奏总纲!R$4:R$163,节奏总纲!$O$4:$O$163,节奏总纲!BL63)</f>
        <v>103.93334446298246</v>
      </c>
      <c r="R147" s="15">
        <f>求节点(节奏总纲!S$4:S$163,节奏总纲!$O$4:$O$163,节奏总纲!BM63)</f>
        <v>102.88024301812602</v>
      </c>
      <c r="S147" s="15">
        <f>求节点(节奏总纲!T$4:T$163,节奏总纲!$O$4:$O$163,节奏总纲!BN63)</f>
        <v>101.67669776008674</v>
      </c>
      <c r="AG147" s="15">
        <v>142</v>
      </c>
      <c r="AH147" s="12">
        <f>求节点(O$124:O$159,T$5:T$40,$AG147)*士兵阶位属性!T146+求节点(O$124:O$159,Y$5:Y$40,$AG147)</f>
        <v>1022.2345153191829</v>
      </c>
      <c r="AI147" s="12">
        <f>求节点(P$124:P$159,U$5:U$40,$AG147)*士兵阶位属性!U146+求节点(P$124:P$159,Z$5:Z$40,$AG147)</f>
        <v>1033.4595317085232</v>
      </c>
      <c r="AJ147" s="12">
        <f>求节点(Q$124:Q$159,V$5:V$40,$AG147)*士兵阶位属性!V146+求节点(Q$124:Q$159,AA$5:AA$40,$AG147)</f>
        <v>1046.3180640603566</v>
      </c>
      <c r="AK147" s="12">
        <f>求节点(R$124:R$159,W$5:W$40,$AG147)*士兵阶位属性!W146+求节点(R$124:R$159,AB$5:AB$40,$AG147)</f>
        <v>1060.0294489801174</v>
      </c>
      <c r="AL147" s="12">
        <f>求节点(S$124:S$159,X$5:X$40,$AG147)*士兵阶位属性!X146+求节点(S$124:S$159,AC$5:AC$40,$AG147)</f>
        <v>1075.0698422792786</v>
      </c>
      <c r="AM147" s="12">
        <f t="shared" si="100"/>
        <v>1022.2345153191829</v>
      </c>
      <c r="AN147" s="12">
        <f t="shared" si="101"/>
        <v>1033.4595317085232</v>
      </c>
      <c r="AO147" s="12">
        <f t="shared" si="102"/>
        <v>1046.3180640603566</v>
      </c>
      <c r="AP147" s="12">
        <f t="shared" si="103"/>
        <v>1060.0294489801174</v>
      </c>
      <c r="AQ147" s="12">
        <f t="shared" si="104"/>
        <v>1075.0698422792786</v>
      </c>
      <c r="AS147" s="12">
        <v>142</v>
      </c>
      <c r="AT147" s="12">
        <f t="shared" si="108"/>
        <v>5564073.159217583</v>
      </c>
      <c r="AU147" s="12">
        <f t="shared" si="109"/>
        <v>5606449.5069729043</v>
      </c>
      <c r="AV147" s="12">
        <f t="shared" si="110"/>
        <v>5651046.5218720427</v>
      </c>
      <c r="AW147" s="12">
        <f t="shared" si="111"/>
        <v>5698084.2313914048</v>
      </c>
      <c r="AX147" s="12">
        <f t="shared" si="112"/>
        <v>5750380.5047729146</v>
      </c>
      <c r="AZ147" s="12">
        <v>142</v>
      </c>
      <c r="BA147" s="12">
        <f t="shared" si="113"/>
        <v>0</v>
      </c>
      <c r="BB147" s="12">
        <f t="shared" si="114"/>
        <v>0</v>
      </c>
      <c r="BC147" s="12">
        <f t="shared" si="115"/>
        <v>0</v>
      </c>
      <c r="BD147" s="12">
        <f t="shared" si="116"/>
        <v>0</v>
      </c>
      <c r="BE147" s="12">
        <f t="shared" si="117"/>
        <v>0</v>
      </c>
      <c r="BG147" s="12">
        <v>142</v>
      </c>
      <c r="BH147" s="12">
        <f t="shared" si="118"/>
        <v>0</v>
      </c>
      <c r="BI147" s="12">
        <f t="shared" si="119"/>
        <v>0</v>
      </c>
      <c r="BJ147" s="12">
        <f t="shared" si="120"/>
        <v>0</v>
      </c>
      <c r="BK147" s="12">
        <f t="shared" si="121"/>
        <v>0</v>
      </c>
      <c r="BL147" s="12">
        <f t="shared" si="122"/>
        <v>0</v>
      </c>
      <c r="BO147" s="9">
        <v>9</v>
      </c>
      <c r="BP147" s="15">
        <v>70</v>
      </c>
      <c r="BQ147" s="19">
        <f t="shared" si="123"/>
        <v>0</v>
      </c>
      <c r="BR147" s="19">
        <f t="shared" si="124"/>
        <v>0</v>
      </c>
      <c r="BS147" s="19">
        <f t="shared" si="125"/>
        <v>326.02560863340284</v>
      </c>
      <c r="BT147" s="19">
        <f t="shared" si="126"/>
        <v>326.02560863340284</v>
      </c>
      <c r="BU147" s="19">
        <f>(BQ147-BQ146)*INDEX([4]大r将兵属性验证!$AX$7:$AX$166,$BP147,1)+BU146</f>
        <v>0</v>
      </c>
      <c r="BV147" s="19">
        <f>(BR147-BR146)*INDEX([4]大r将兵属性验证!AV$7:AV$166,BP147,1)*2+BV146</f>
        <v>0</v>
      </c>
      <c r="BW147" s="19">
        <f>(BS147-BS146)*INDEX([4]大r将兵属性验证!AQ$7:AQ$166,$BP147,1)+BW146</f>
        <v>2735902584.2886763</v>
      </c>
      <c r="BX147" s="19">
        <f>(BT147-BT146)*INDEX([4]大r将兵属性验证!AR$7:AR$166,$BP147,1)+BX146</f>
        <v>2735902584.2886763</v>
      </c>
      <c r="BY147" s="19">
        <f t="shared" si="127"/>
        <v>5471805168.5773525</v>
      </c>
      <c r="CC147" s="15">
        <v>70</v>
      </c>
      <c r="CD147" s="22">
        <f>IFERROR(INDEX('[1]功能-士兵训练'!$AQ$6:$AQ$165,$CC147,1),0)</f>
        <v>427904458.35317665</v>
      </c>
      <c r="CE147" s="22">
        <f>(CD147-CD146)*INDEX('[1]功能-付费相关'!$AT$6:$AT$165,$CC147,1)+CE146</f>
        <v>520758.08836763079</v>
      </c>
      <c r="CF147" s="15">
        <f>INDEX('[1]功能-士兵训练'!$BW$6:$BW$165,$CC147,1)</f>
        <v>59004821.463740878</v>
      </c>
      <c r="CG147" s="22">
        <f>(CF147-CF146)*INDEX('[1]功能-付费相关'!$AK$6:$AK$165,$CC147,1)+CG146</f>
        <v>373762.20744431909</v>
      </c>
      <c r="CH147" s="12">
        <f t="shared" si="128"/>
        <v>894520.29581194988</v>
      </c>
      <c r="CI147" s="12">
        <v>1</v>
      </c>
    </row>
    <row r="148" spans="14:87" x14ac:dyDescent="0.15">
      <c r="N148" s="53">
        <v>25</v>
      </c>
      <c r="O148" s="15">
        <f>求节点(节奏总纲!P$4:P$163,节奏总纲!$O$4:$O$163,节奏总纲!BJ64)</f>
        <v>110.08374907397884</v>
      </c>
      <c r="P148" s="15">
        <f>求节点(节奏总纲!Q$4:Q$163,节奏总纲!$O$4:$O$163,节奏总纲!BK64)</f>
        <v>109.19488478136186</v>
      </c>
      <c r="Q148" s="15">
        <f>求节点(节奏总纲!R$4:R$163,节奏总纲!$O$4:$O$163,节奏总纲!BL64)</f>
        <v>108.2095229158722</v>
      </c>
      <c r="R148" s="15">
        <f>求节点(节奏总纲!S$4:S$163,节奏总纲!$O$4:$O$163,节奏总纲!BM64)</f>
        <v>107.13685118345327</v>
      </c>
      <c r="S148" s="15">
        <f>求节点(节奏总纲!T$4:T$163,节奏总纲!$O$4:$O$163,节奏总纲!BN64)</f>
        <v>105.97218191508114</v>
      </c>
      <c r="AG148" s="15">
        <v>143</v>
      </c>
      <c r="AH148" s="12">
        <f>求节点(O$124:O$159,T$5:T$40,$AG148)*士兵阶位属性!T147+求节点(O$124:O$159,Y$5:Y$40,$AG148)</f>
        <v>1036.0334224299579</v>
      </c>
      <c r="AI148" s="12">
        <f>求节点(P$124:P$159,U$5:U$40,$AG148)*士兵阶位属性!U147+求节点(P$124:P$159,Z$5:Z$40,$AG148)</f>
        <v>1048.0295490560898</v>
      </c>
      <c r="AJ148" s="12">
        <f>求节点(Q$124:Q$159,V$5:V$40,$AG148)*士兵阶位属性!V147+求节点(Q$124:Q$159,AA$5:AA$40,$AG148)</f>
        <v>1061.0316846155704</v>
      </c>
      <c r="AK148" s="12">
        <f>求节点(R$124:R$159,W$5:W$40,$AG148)*士兵阶位属性!W147+求节点(R$124:R$159,AB$5:AB$40,$AG148)</f>
        <v>1074.9746170025076</v>
      </c>
      <c r="AL148" s="12">
        <f>求节点(S$124:S$159,X$5:X$40,$AG148)*士兵阶位属性!X147+求节点(S$124:S$159,AC$5:AC$40,$AG148)</f>
        <v>1090.1436989252768</v>
      </c>
      <c r="AM148" s="12">
        <f t="shared" si="100"/>
        <v>1036.0334224299579</v>
      </c>
      <c r="AN148" s="12">
        <f t="shared" si="101"/>
        <v>1048.0295490560898</v>
      </c>
      <c r="AO148" s="12">
        <f t="shared" si="102"/>
        <v>1061.0316846155704</v>
      </c>
      <c r="AP148" s="12">
        <f t="shared" si="103"/>
        <v>1074.9746170025076</v>
      </c>
      <c r="AQ148" s="12">
        <f t="shared" si="104"/>
        <v>1090.1436989252768</v>
      </c>
      <c r="AS148" s="12">
        <v>143</v>
      </c>
      <c r="AT148" s="12">
        <f t="shared" si="108"/>
        <v>5616309.6865563849</v>
      </c>
      <c r="AU148" s="12">
        <f t="shared" si="109"/>
        <v>5658353.0073107667</v>
      </c>
      <c r="AV148" s="12">
        <f t="shared" si="110"/>
        <v>5702971.2916352116</v>
      </c>
      <c r="AW148" s="12">
        <f t="shared" si="111"/>
        <v>5750658.606234597</v>
      </c>
      <c r="AX148" s="12">
        <f t="shared" si="112"/>
        <v>5802979.4274410922</v>
      </c>
      <c r="AZ148" s="12">
        <v>143</v>
      </c>
      <c r="BA148" s="12">
        <f t="shared" si="113"/>
        <v>0</v>
      </c>
      <c r="BB148" s="12">
        <f t="shared" si="114"/>
        <v>0</v>
      </c>
      <c r="BC148" s="12">
        <f t="shared" si="115"/>
        <v>0</v>
      </c>
      <c r="BD148" s="12">
        <f t="shared" si="116"/>
        <v>0</v>
      </c>
      <c r="BE148" s="12">
        <f t="shared" si="117"/>
        <v>0</v>
      </c>
      <c r="BG148" s="12">
        <v>143</v>
      </c>
      <c r="BH148" s="12">
        <f t="shared" si="118"/>
        <v>0</v>
      </c>
      <c r="BI148" s="12">
        <f t="shared" si="119"/>
        <v>0</v>
      </c>
      <c r="BJ148" s="12">
        <f t="shared" si="120"/>
        <v>0</v>
      </c>
      <c r="BK148" s="12">
        <f t="shared" si="121"/>
        <v>0</v>
      </c>
      <c r="BL148" s="12">
        <f t="shared" si="122"/>
        <v>0</v>
      </c>
      <c r="BO148" s="9">
        <v>10</v>
      </c>
      <c r="BP148" s="15">
        <v>80</v>
      </c>
      <c r="BQ148" s="19">
        <f t="shared" si="123"/>
        <v>0</v>
      </c>
      <c r="BR148" s="19">
        <f t="shared" si="124"/>
        <v>0</v>
      </c>
      <c r="BS148" s="19">
        <f t="shared" si="125"/>
        <v>396.55368862631758</v>
      </c>
      <c r="BT148" s="19">
        <f t="shared" si="126"/>
        <v>396.55368862631758</v>
      </c>
      <c r="BU148" s="19">
        <f>(BQ148-BQ147)*INDEX([4]大r将兵属性验证!$AX$7:$AX$166,$BP148,1)+BU147</f>
        <v>0</v>
      </c>
      <c r="BV148" s="19">
        <f>(BR148-BR147)*INDEX([4]大r将兵属性验证!AV$7:AV$166,BP148,1)*2+BV147</f>
        <v>0</v>
      </c>
      <c r="BW148" s="19">
        <f>(BS148-BS147)*INDEX([4]大r将兵属性验证!AQ$7:AQ$166,$BP148,1)+BW147</f>
        <v>9720160657.3082733</v>
      </c>
      <c r="BX148" s="19">
        <f>(BT148-BT147)*INDEX([4]大r将兵属性验证!AR$7:AR$166,$BP148,1)+BX147</f>
        <v>9720160657.3082733</v>
      </c>
      <c r="BY148" s="19">
        <f t="shared" si="127"/>
        <v>19440321314.616547</v>
      </c>
      <c r="CC148" s="15">
        <v>80</v>
      </c>
      <c r="CD148" s="22">
        <f>IFERROR(INDEX('[1]功能-士兵训练'!$AQ$6:$AQ$165,$CC148,1),0)</f>
        <v>948996156.99380076</v>
      </c>
      <c r="CE148" s="22">
        <f>(CD148-CD147)*INDEX('[1]功能-付费相关'!$AT$6:$AT$165,$CC148,1)+CE147</f>
        <v>1063561.9411182809</v>
      </c>
      <c r="CF148" s="15">
        <f>INDEX('[1]功能-士兵训练'!$BW$6:$BW$165,$CC148,1)</f>
        <v>121667789.25614685</v>
      </c>
      <c r="CG148" s="22">
        <f>(CF148-CF147)*INDEX('[1]功能-付费相关'!$AK$6:$AK$165,$CC148,1)+CG147</f>
        <v>721889.80629101896</v>
      </c>
      <c r="CH148" s="12">
        <f t="shared" si="128"/>
        <v>1785451.7474092999</v>
      </c>
      <c r="CI148" s="12">
        <v>1</v>
      </c>
    </row>
    <row r="149" spans="14:87" x14ac:dyDescent="0.15">
      <c r="N149" s="53">
        <v>26</v>
      </c>
      <c r="O149" s="15">
        <f>求节点(节奏总纲!P$4:P$163,节奏总纲!$O$4:$O$163,节奏总纲!BJ65)</f>
        <v>114.30994916506968</v>
      </c>
      <c r="P149" s="15">
        <f>求节点(节奏总纲!Q$4:Q$163,节奏总纲!$O$4:$O$163,节奏总纲!BK65)</f>
        <v>113.3844058072425</v>
      </c>
      <c r="Q149" s="15">
        <f>求节点(节奏总纲!R$4:R$163,节奏总纲!$O$4:$O$163,节奏总纲!BL65)</f>
        <v>112.40478549380373</v>
      </c>
      <c r="R149" s="15">
        <f>求节点(节奏总纲!S$4:S$163,节奏总纲!$O$4:$O$163,节奏总纲!BM65)</f>
        <v>111.3556509210717</v>
      </c>
      <c r="S149" s="15">
        <f>求节点(节奏总纲!T$4:T$163,节奏总纲!$O$4:$O$163,节奏总纲!BN65)</f>
        <v>110.24924220328127</v>
      </c>
      <c r="AG149" s="15">
        <v>144</v>
      </c>
      <c r="AH149" s="12">
        <f>求节点(O$124:O$159,T$5:T$40,$AG149)*士兵阶位属性!T148+求节点(O$124:O$159,Y$5:Y$40,$AG149)</f>
        <v>1050.4888028483072</v>
      </c>
      <c r="AI149" s="12">
        <f>求节点(P$124:P$159,U$5:U$40,$AG149)*士兵阶位属性!U148+求节点(P$124:P$159,Z$5:Z$40,$AG149)</f>
        <v>1062.7184694461703</v>
      </c>
      <c r="AJ149" s="12">
        <f>求节点(Q$124:Q$159,V$5:V$40,$AG149)*士兵阶位属性!V148+求节点(Q$124:Q$159,AA$5:AA$40,$AG149)</f>
        <v>1075.8645477575635</v>
      </c>
      <c r="AK149" s="12">
        <f>求节点(R$124:R$159,W$5:W$40,$AG149)*士兵阶位属性!W148+求节点(R$124:R$159,AB$5:AB$40,$AG149)</f>
        <v>1090.0267998779336</v>
      </c>
      <c r="AL149" s="12">
        <f>求节点(S$124:S$159,X$5:X$40,$AG149)*士兵阶位属性!X148+求节点(S$124:S$159,AC$5:AC$40,$AG149)</f>
        <v>1105.3248739429755</v>
      </c>
      <c r="AM149" s="12">
        <f t="shared" si="100"/>
        <v>1050.4888028483072</v>
      </c>
      <c r="AN149" s="12">
        <f t="shared" si="101"/>
        <v>1062.7184694461703</v>
      </c>
      <c r="AO149" s="12">
        <f t="shared" si="102"/>
        <v>1075.8645477575635</v>
      </c>
      <c r="AP149" s="12">
        <f t="shared" si="103"/>
        <v>1090.0267998779336</v>
      </c>
      <c r="AQ149" s="12">
        <f t="shared" si="104"/>
        <v>1105.3248739429755</v>
      </c>
      <c r="AS149" s="12">
        <v>144</v>
      </c>
      <c r="AT149" s="12">
        <f t="shared" si="108"/>
        <v>5668552.7044127174</v>
      </c>
      <c r="AU149" s="12">
        <f t="shared" si="109"/>
        <v>5710355.657800463</v>
      </c>
      <c r="AV149" s="12">
        <f t="shared" si="110"/>
        <v>5754991.8000188759</v>
      </c>
      <c r="AW149" s="12">
        <f t="shared" si="111"/>
        <v>5803232.9810777893</v>
      </c>
      <c r="AX149" s="12">
        <f t="shared" si="112"/>
        <v>5855578.3501092698</v>
      </c>
      <c r="AZ149" s="12">
        <v>144</v>
      </c>
      <c r="BA149" s="12">
        <f t="shared" si="113"/>
        <v>0</v>
      </c>
      <c r="BB149" s="12">
        <f t="shared" si="114"/>
        <v>0</v>
      </c>
      <c r="BC149" s="12">
        <f t="shared" si="115"/>
        <v>0</v>
      </c>
      <c r="BD149" s="12">
        <f t="shared" si="116"/>
        <v>0</v>
      </c>
      <c r="BE149" s="12">
        <f t="shared" si="117"/>
        <v>0</v>
      </c>
      <c r="BG149" s="12">
        <v>144</v>
      </c>
      <c r="BH149" s="12">
        <f t="shared" si="118"/>
        <v>0</v>
      </c>
      <c r="BI149" s="12">
        <f t="shared" si="119"/>
        <v>0</v>
      </c>
      <c r="BJ149" s="12">
        <f t="shared" si="120"/>
        <v>0</v>
      </c>
      <c r="BK149" s="12">
        <f t="shared" si="121"/>
        <v>0</v>
      </c>
      <c r="BL149" s="12">
        <f t="shared" si="122"/>
        <v>0</v>
      </c>
      <c r="BO149" s="9">
        <v>11</v>
      </c>
      <c r="BP149" s="15">
        <v>90</v>
      </c>
      <c r="BQ149" s="19">
        <f t="shared" si="123"/>
        <v>0</v>
      </c>
      <c r="BR149" s="19">
        <f t="shared" si="124"/>
        <v>0</v>
      </c>
      <c r="BS149" s="19">
        <f t="shared" si="125"/>
        <v>467.39929172546846</v>
      </c>
      <c r="BT149" s="19">
        <f t="shared" si="126"/>
        <v>467.39929172546846</v>
      </c>
      <c r="BU149" s="19">
        <f>(BQ149-BQ148)*INDEX([4]大r将兵属性验证!$AX$7:$AX$166,$BP149,1)+BU148</f>
        <v>0</v>
      </c>
      <c r="BV149" s="19">
        <f>(BR149-BR148)*INDEX([4]大r将兵属性验证!AV$7:AV$166,BP149,1)*2+BV148</f>
        <v>0</v>
      </c>
      <c r="BW149" s="19">
        <f>(BS149-BS148)*INDEX([4]大r将兵属性验证!AQ$7:AQ$166,$BP149,1)+BW148</f>
        <v>29545450381.010021</v>
      </c>
      <c r="BX149" s="19">
        <f>(BT149-BT148)*INDEX([4]大r将兵属性验证!AR$7:AR$166,$BP149,1)+BX148</f>
        <v>29545450381.010021</v>
      </c>
      <c r="BY149" s="19">
        <f t="shared" si="127"/>
        <v>59090900762.020042</v>
      </c>
      <c r="CC149" s="15">
        <v>90</v>
      </c>
      <c r="CD149" s="22">
        <f>IFERROR(INDEX('[1]功能-士兵训练'!$AQ$6:$AQ$165,$CC149,1),0)</f>
        <v>2801520371.9015379</v>
      </c>
      <c r="CE149" s="22">
        <f>(CD149-CD148)*INDEX('[1]功能-付费相关'!$AT$6:$AT$165,$CC149,1)+CE148</f>
        <v>2844835.2246834133</v>
      </c>
      <c r="CF149" s="15">
        <f>INDEX('[1]功能-士兵训练'!$BW$6:$BW$165,$CC149,1)</f>
        <v>269264732.10151058</v>
      </c>
      <c r="CG149" s="22">
        <f>(CF149-CF148)*INDEX('[1]功能-付费相关'!$AK$6:$AK$165,$CC149,1)+CG148</f>
        <v>1541872.8220985953</v>
      </c>
      <c r="CH149" s="12">
        <f t="shared" si="128"/>
        <v>4386708.0467820084</v>
      </c>
      <c r="CI149" s="12">
        <v>1</v>
      </c>
    </row>
    <row r="150" spans="14:87" x14ac:dyDescent="0.15">
      <c r="N150" s="53">
        <v>27</v>
      </c>
      <c r="O150" s="15">
        <f>求节点(节奏总纲!P$4:P$163,节奏总纲!$O$4:$O$163,节奏总纲!BJ66)</f>
        <v>118.53632679743293</v>
      </c>
      <c r="P150" s="15">
        <f>求节点(节奏总纲!Q$4:Q$163,节奏总纲!$O$4:$O$163,节奏总纲!BK66)</f>
        <v>117.66224887194308</v>
      </c>
      <c r="Q150" s="15">
        <f>求节点(节奏总纲!R$4:R$163,节奏总纲!$O$4:$O$163,节奏总纲!BL66)</f>
        <v>116.73041539677975</v>
      </c>
      <c r="R150" s="15">
        <f>求节点(节奏总纲!S$4:S$163,节奏总纲!$O$4:$O$163,节奏总纲!BM66)</f>
        <v>115.72277656767982</v>
      </c>
      <c r="S150" s="15">
        <f>求节点(节奏总纲!T$4:T$163,节奏总纲!$O$4:$O$163,节奏总纲!BN66)</f>
        <v>114.61446830685937</v>
      </c>
      <c r="AG150" s="15">
        <v>145</v>
      </c>
      <c r="AH150" s="12">
        <f>求节点(O$124:O$159,T$5:T$40,$AG150)*士兵阶位属性!T149+求节点(O$124:O$159,Y$5:Y$40,$AG150)</f>
        <v>1065.0514126764426</v>
      </c>
      <c r="AI150" s="12">
        <f>求节点(P$124:P$159,U$5:U$40,$AG150)*士兵阶位属性!U149+求节点(P$124:P$159,Z$5:Z$40,$AG150)</f>
        <v>1077.5124598698048</v>
      </c>
      <c r="AJ150" s="12">
        <f>求节点(Q$124:Q$159,V$5:V$40,$AG150)*士兵阶位属性!V149+求节点(Q$124:Q$159,AA$5:AA$40,$AG150)</f>
        <v>1090.8027466543674</v>
      </c>
      <c r="AK150" s="12">
        <f>求节点(R$124:R$159,W$5:W$40,$AG150)*士兵阶位属性!W149+求节点(R$124:R$159,AB$5:AB$40,$AG150)</f>
        <v>1105.1859976063954</v>
      </c>
      <c r="AL150" s="12">
        <f>求节点(S$124:S$159,X$5:X$40,$AG150)*士兵阶位属性!X149+求节点(S$124:S$159,AC$5:AC$40,$AG150)</f>
        <v>1120.4718559166004</v>
      </c>
      <c r="AM150" s="12">
        <f t="shared" si="100"/>
        <v>1065.0514126764426</v>
      </c>
      <c r="AN150" s="12">
        <f t="shared" si="101"/>
        <v>1077.5124598698048</v>
      </c>
      <c r="AO150" s="12">
        <f t="shared" si="102"/>
        <v>1090.8027466543674</v>
      </c>
      <c r="AP150" s="12">
        <f t="shared" si="103"/>
        <v>1105.1859976063954</v>
      </c>
      <c r="AQ150" s="12">
        <f t="shared" si="104"/>
        <v>1120.4718559166004</v>
      </c>
      <c r="AS150" s="12">
        <v>145</v>
      </c>
      <c r="AT150" s="12">
        <f t="shared" si="108"/>
        <v>5720828.9033652367</v>
      </c>
      <c r="AU150" s="12">
        <f t="shared" si="109"/>
        <v>5762361.5576121453</v>
      </c>
      <c r="AV150" s="12">
        <f t="shared" si="110"/>
        <v>5807012.3084025411</v>
      </c>
      <c r="AW150" s="12">
        <f t="shared" si="111"/>
        <v>5855807.3559209807</v>
      </c>
      <c r="AX150" s="12">
        <f t="shared" si="112"/>
        <v>5907235.9185415069</v>
      </c>
      <c r="AZ150" s="12">
        <v>145</v>
      </c>
      <c r="BA150" s="12">
        <f t="shared" si="113"/>
        <v>0</v>
      </c>
      <c r="BB150" s="12">
        <f t="shared" si="114"/>
        <v>0</v>
      </c>
      <c r="BC150" s="12">
        <f t="shared" si="115"/>
        <v>0</v>
      </c>
      <c r="BD150" s="12">
        <f t="shared" si="116"/>
        <v>0</v>
      </c>
      <c r="BE150" s="12">
        <f t="shared" si="117"/>
        <v>0</v>
      </c>
      <c r="BG150" s="12">
        <v>145</v>
      </c>
      <c r="BH150" s="12">
        <f t="shared" si="118"/>
        <v>0</v>
      </c>
      <c r="BI150" s="12">
        <f t="shared" si="119"/>
        <v>0</v>
      </c>
      <c r="BJ150" s="12">
        <f t="shared" si="120"/>
        <v>0</v>
      </c>
      <c r="BK150" s="12">
        <f t="shared" si="121"/>
        <v>0</v>
      </c>
      <c r="BL150" s="12">
        <f t="shared" si="122"/>
        <v>0</v>
      </c>
      <c r="BO150" s="9">
        <v>12</v>
      </c>
      <c r="BP150" s="15">
        <v>100</v>
      </c>
      <c r="BQ150" s="19">
        <f t="shared" si="123"/>
        <v>0</v>
      </c>
      <c r="BR150" s="19">
        <f t="shared" si="124"/>
        <v>0</v>
      </c>
      <c r="BS150" s="19">
        <f t="shared" si="125"/>
        <v>567.05298097408752</v>
      </c>
      <c r="BT150" s="19">
        <f t="shared" si="126"/>
        <v>567.05298097408752</v>
      </c>
      <c r="BU150" s="19">
        <f>(BQ150-BQ149)*INDEX([4]大r将兵属性验证!$AX$7:$AX$166,$BP150,1)+BU149</f>
        <v>0</v>
      </c>
      <c r="BV150" s="19">
        <f>(BR150-BR149)*INDEX([4]大r将兵属性验证!AV$7:AV$166,BP150,1)*2+BV149</f>
        <v>0</v>
      </c>
      <c r="BW150" s="19">
        <f>(BS150-BS149)*INDEX([4]大r将兵属性验证!AQ$7:AQ$166,$BP150,1)+BW149</f>
        <v>78093835603.799942</v>
      </c>
      <c r="BX150" s="19">
        <f>(BT150-BT149)*INDEX([4]大r将兵属性验证!AR$7:AR$166,$BP150,1)+BX149</f>
        <v>78093835603.799942</v>
      </c>
      <c r="BY150" s="19">
        <f t="shared" si="127"/>
        <v>156187671207.59988</v>
      </c>
      <c r="CC150" s="15">
        <v>100</v>
      </c>
      <c r="CD150" s="22">
        <f>IFERROR(INDEX('[1]功能-士兵训练'!$AQ$6:$AQ$165,$CC150,1),0)</f>
        <v>13785551206.574715</v>
      </c>
      <c r="CE150" s="22">
        <f>(CD150-CD149)*INDEX('[1]功能-付费相关'!$AT$6:$AT$165,$CC150,1)+CE149</f>
        <v>12652005.612784462</v>
      </c>
      <c r="CF150" s="15">
        <f>INDEX('[1]功能-士兵训练'!$BW$6:$BW$165,$CC150,1)</f>
        <v>724715772.29691076</v>
      </c>
      <c r="CG150" s="22">
        <f>(CF150-CF149)*INDEX('[1]功能-付费相关'!$AK$6:$AK$165,$CC150,1)+CG149</f>
        <v>4072156.3787397072</v>
      </c>
      <c r="CH150" s="12">
        <f t="shared" si="128"/>
        <v>16724161.991524169</v>
      </c>
      <c r="CI150" s="12">
        <v>1</v>
      </c>
    </row>
    <row r="151" spans="14:87" x14ac:dyDescent="0.15">
      <c r="N151" s="53">
        <v>28</v>
      </c>
      <c r="O151" s="15">
        <f>求节点(节奏总纲!P$4:P$163,节奏总纲!$O$4:$O$163,节奏总纲!BJ67)</f>
        <v>122.76283595795327</v>
      </c>
      <c r="P151" s="15">
        <f>求节点(节奏总纲!Q$4:Q$163,节奏总纲!$O$4:$O$163,节奏总纲!BK67)</f>
        <v>121.92179060425863</v>
      </c>
      <c r="Q151" s="15">
        <f>求节点(节奏总纲!R$4:R$163,节奏总纲!$O$4:$O$163,节奏总纲!BL67)</f>
        <v>120.99038152468245</v>
      </c>
      <c r="R151" s="15">
        <f>求节点(节奏总纲!S$4:S$163,节奏总纲!$O$4:$O$163,节奏总纲!BM67)</f>
        <v>119.96915502455505</v>
      </c>
      <c r="S151" s="15">
        <f>求节点(节奏总纲!T$4:T$163,节奏总纲!$O$4:$O$163,节奏总纲!BN67)</f>
        <v>118.8764680509872</v>
      </c>
      <c r="AG151" s="15">
        <v>146</v>
      </c>
      <c r="AH151" s="12">
        <f>求节点(O$124:O$159,T$5:T$40,$AG151)*士兵阶位属性!T150+求节点(O$124:O$159,Y$5:Y$40,$AG151)</f>
        <v>1079.716456929759</v>
      </c>
      <c r="AI151" s="12">
        <f>求节点(P$124:P$159,U$5:U$40,$AG151)*士兵阶位属性!U150+求节点(P$124:P$159,Z$5:Z$40,$AG151)</f>
        <v>1092.411048035762</v>
      </c>
      <c r="AJ151" s="12">
        <f>求节点(Q$124:Q$159,V$5:V$40,$AG151)*士兵阶位属性!V150+求节点(Q$124:Q$159,AA$5:AA$40,$AG151)</f>
        <v>1105.8462813059825</v>
      </c>
      <c r="AK151" s="12">
        <f>求节点(R$124:R$159,W$5:W$40,$AG151)*士兵阶位属性!W150+求节点(R$124:R$159,AB$5:AB$40,$AG151)</f>
        <v>1120.3682902428959</v>
      </c>
      <c r="AL151" s="12">
        <f>求节点(S$124:S$159,X$5:X$40,$AG151)*士兵阶位属性!X150+求节点(S$124:S$159,AC$5:AC$40,$AG151)</f>
        <v>1135.60075328023</v>
      </c>
      <c r="AM151" s="12">
        <f t="shared" si="100"/>
        <v>1079.716456929759</v>
      </c>
      <c r="AN151" s="12">
        <f t="shared" si="101"/>
        <v>1092.411048035762</v>
      </c>
      <c r="AO151" s="12">
        <f t="shared" si="102"/>
        <v>1105.8462813059825</v>
      </c>
      <c r="AP151" s="12">
        <f t="shared" si="103"/>
        <v>1120.3682902428959</v>
      </c>
      <c r="AQ151" s="12">
        <f t="shared" si="104"/>
        <v>1135.60075328023</v>
      </c>
      <c r="AS151" s="12">
        <v>146</v>
      </c>
      <c r="AT151" s="12">
        <f t="shared" si="108"/>
        <v>5773105.1023177551</v>
      </c>
      <c r="AU151" s="12">
        <f t="shared" si="109"/>
        <v>5814367.4574238267</v>
      </c>
      <c r="AV151" s="12">
        <f t="shared" si="110"/>
        <v>5859032.8167862063</v>
      </c>
      <c r="AW151" s="12">
        <f t="shared" si="111"/>
        <v>5907823.3854632331</v>
      </c>
      <c r="AX151" s="12">
        <f t="shared" si="112"/>
        <v>5958077.6016410887</v>
      </c>
      <c r="AZ151" s="12">
        <v>146</v>
      </c>
      <c r="BA151" s="12">
        <f t="shared" si="113"/>
        <v>0</v>
      </c>
      <c r="BB151" s="12">
        <f t="shared" si="114"/>
        <v>0</v>
      </c>
      <c r="BC151" s="12">
        <f t="shared" si="115"/>
        <v>0</v>
      </c>
      <c r="BD151" s="12">
        <f t="shared" si="116"/>
        <v>0</v>
      </c>
      <c r="BE151" s="12">
        <f t="shared" si="117"/>
        <v>0</v>
      </c>
      <c r="BG151" s="12">
        <v>146</v>
      </c>
      <c r="BH151" s="12">
        <f t="shared" si="118"/>
        <v>0</v>
      </c>
      <c r="BI151" s="12">
        <f t="shared" si="119"/>
        <v>0</v>
      </c>
      <c r="BJ151" s="12">
        <f t="shared" si="120"/>
        <v>0</v>
      </c>
      <c r="BK151" s="12">
        <f t="shared" si="121"/>
        <v>0</v>
      </c>
      <c r="BL151" s="12">
        <f t="shared" si="122"/>
        <v>0</v>
      </c>
      <c r="BO151" s="9">
        <v>13</v>
      </c>
      <c r="BP151" s="15">
        <v>110</v>
      </c>
      <c r="BQ151" s="19">
        <f t="shared" si="123"/>
        <v>0</v>
      </c>
      <c r="BR151" s="19">
        <f t="shared" si="124"/>
        <v>0</v>
      </c>
      <c r="BS151" s="19">
        <f t="shared" si="125"/>
        <v>669.94514246494066</v>
      </c>
      <c r="BT151" s="19">
        <f t="shared" si="126"/>
        <v>669.94514246494066</v>
      </c>
      <c r="BU151" s="19">
        <f>(BQ151-BQ150)*INDEX([4]大r将兵属性验证!$AX$7:$AX$166,$BP151,1)+BU150</f>
        <v>0</v>
      </c>
      <c r="BV151" s="19">
        <f>(BR151-BR150)*INDEX([4]大r将兵属性验证!AV$7:AV$166,BP151,1)*2+BV150</f>
        <v>0</v>
      </c>
      <c r="BW151" s="19">
        <f>(BS151-BS150)*INDEX([4]大r将兵属性验证!AQ$7:AQ$166,$BP151,1)+BW150</f>
        <v>150397505405.92548</v>
      </c>
      <c r="BX151" s="19">
        <f>(BT151-BT150)*INDEX([4]大r将兵属性验证!AR$7:AR$166,$BP151,1)+BX150</f>
        <v>150397505405.92548</v>
      </c>
      <c r="BY151" s="19">
        <f t="shared" ref="BY151:BY156" si="129">SUM(BU151:BX151)</f>
        <v>300795010811.85095</v>
      </c>
      <c r="CC151" s="15">
        <v>110</v>
      </c>
      <c r="CD151" s="22">
        <f>IFERROR(INDEX('[1]功能-士兵训练'!$AQ$6:$AQ$165,$CC151,1),0)</f>
        <v>34792041397.684723</v>
      </c>
      <c r="CE151" s="22">
        <f>(CD151-CD150)*INDEX('[1]功能-付费相关'!$AT$6:$AT$165,$CC151,1)+CE150</f>
        <v>30157414.105376139</v>
      </c>
      <c r="CF151" s="15">
        <f>INDEX('[1]功能-士兵训练'!$BW$6:$BW$165,$CC151,1)</f>
        <v>1325317295.4764466</v>
      </c>
      <c r="CG151" s="22">
        <f>(CF151-CF150)*INDEX('[1]功能-付费相关'!$AK$6:$AK$165,$CC151,1)+CG150</f>
        <v>7408831.507514907</v>
      </c>
      <c r="CH151" s="12">
        <f t="shared" ref="CH151:CH156" si="130">(CE151+CG151)*CI151</f>
        <v>37566245.612891048</v>
      </c>
      <c r="CI151" s="12">
        <v>1</v>
      </c>
    </row>
    <row r="152" spans="14:87" x14ac:dyDescent="0.15">
      <c r="N152" s="53">
        <v>29</v>
      </c>
      <c r="O152" s="15">
        <f>求节点(节奏总纲!P$4:P$163,节奏总纲!$O$4:$O$163,节奏总纲!BJ68)</f>
        <v>126.98944250719646</v>
      </c>
      <c r="P152" s="15">
        <f>求节点(节奏总纲!Q$4:Q$163,节奏总纲!$O$4:$O$163,节奏总纲!BK68)</f>
        <v>126.10354457993813</v>
      </c>
      <c r="Q152" s="15">
        <f>求节点(节奏总纲!R$4:R$163,节奏总纲!$O$4:$O$163,节奏总纲!BL68)</f>
        <v>125.17109061380408</v>
      </c>
      <c r="R152" s="15">
        <f>求节点(节奏总纲!S$4:S$163,节奏总纲!$O$4:$O$163,节奏总纲!BM68)</f>
        <v>124.18328168879816</v>
      </c>
      <c r="S152" s="15">
        <f>求节点(节奏总纲!T$4:T$163,节奏总纲!$O$4:$O$163,节奏总纲!BN68)</f>
        <v>123.13332605705392</v>
      </c>
      <c r="AG152" s="15">
        <v>147</v>
      </c>
      <c r="AH152" s="12">
        <f>求节点(O$124:O$159,T$5:T$40,$AG152)*士兵阶位属性!T151+求节点(O$124:O$159,Y$5:Y$40,$AG152)</f>
        <v>1094.4839356082568</v>
      </c>
      <c r="AI152" s="12">
        <f>求节点(P$124:P$159,U$5:U$40,$AG152)*士兵阶位属性!U151+求节点(P$124:P$159,Z$5:Z$40,$AG152)</f>
        <v>1107.4142339440423</v>
      </c>
      <c r="AJ152" s="12">
        <f>求节点(Q$124:Q$159,V$5:V$40,$AG152)*士兵阶位属性!V151+求节点(Q$124:Q$159,AA$5:AA$40,$AG152)</f>
        <v>1121.0154188103113</v>
      </c>
      <c r="AK152" s="12">
        <f>求节点(R$124:R$159,W$5:W$40,$AG152)*士兵阶位属性!W151+求节点(R$124:R$159,AB$5:AB$40,$AG152)</f>
        <v>1135.5844433134357</v>
      </c>
      <c r="AL152" s="12">
        <f>求节点(S$124:S$159,X$5:X$40,$AG152)*士兵阶位属性!X151+求节点(S$124:S$159,AC$5:AC$40,$AG152)</f>
        <v>1150.8333836932843</v>
      </c>
      <c r="AM152" s="12">
        <f t="shared" ref="AM152:AM165" si="131">AH152</f>
        <v>1094.4839356082568</v>
      </c>
      <c r="AN152" s="12">
        <f t="shared" ref="AN152:AN165" si="132">AI152</f>
        <v>1107.4142339440423</v>
      </c>
      <c r="AO152" s="12">
        <f t="shared" ref="AO152:AO165" si="133">AJ152</f>
        <v>1121.0154188103113</v>
      </c>
      <c r="AP152" s="12">
        <f t="shared" ref="AP152:AP165" si="134">AK152</f>
        <v>1135.5844433134357</v>
      </c>
      <c r="AQ152" s="12">
        <f t="shared" ref="AQ152:AQ165" si="135">AL152</f>
        <v>1150.8333836932843</v>
      </c>
      <c r="AS152" s="12">
        <v>147</v>
      </c>
      <c r="AT152" s="12">
        <f t="shared" si="108"/>
        <v>5825381.3012702744</v>
      </c>
      <c r="AU152" s="12">
        <f t="shared" si="109"/>
        <v>5866373.357235508</v>
      </c>
      <c r="AV152" s="12">
        <f t="shared" si="110"/>
        <v>5911188.1510323053</v>
      </c>
      <c r="AW152" s="12">
        <f t="shared" si="111"/>
        <v>5959363.4803540343</v>
      </c>
      <c r="AX152" s="12">
        <f t="shared" si="112"/>
        <v>6008919.2847406715</v>
      </c>
      <c r="AZ152" s="12">
        <v>147</v>
      </c>
      <c r="BA152" s="12">
        <f t="shared" si="113"/>
        <v>0</v>
      </c>
      <c r="BB152" s="12">
        <f t="shared" si="114"/>
        <v>0</v>
      </c>
      <c r="BC152" s="12">
        <f t="shared" si="115"/>
        <v>0</v>
      </c>
      <c r="BD152" s="12">
        <f t="shared" si="116"/>
        <v>0</v>
      </c>
      <c r="BE152" s="12">
        <f t="shared" si="117"/>
        <v>0</v>
      </c>
      <c r="BG152" s="12">
        <v>147</v>
      </c>
      <c r="BH152" s="12">
        <f t="shared" si="118"/>
        <v>0</v>
      </c>
      <c r="BI152" s="12">
        <f t="shared" si="119"/>
        <v>0</v>
      </c>
      <c r="BJ152" s="12">
        <f t="shared" si="120"/>
        <v>0</v>
      </c>
      <c r="BK152" s="12">
        <f t="shared" si="121"/>
        <v>0</v>
      </c>
      <c r="BL152" s="12">
        <f t="shared" si="122"/>
        <v>0</v>
      </c>
      <c r="BO152" s="9">
        <v>14</v>
      </c>
      <c r="BP152" s="15">
        <v>120</v>
      </c>
      <c r="BQ152" s="19">
        <f t="shared" si="123"/>
        <v>0</v>
      </c>
      <c r="BR152" s="19">
        <f t="shared" si="124"/>
        <v>0</v>
      </c>
      <c r="BS152" s="19">
        <f t="shared" si="125"/>
        <v>780.65598576628122</v>
      </c>
      <c r="BT152" s="19">
        <f t="shared" si="126"/>
        <v>780.65598576628122</v>
      </c>
      <c r="BU152" s="19">
        <f>(BQ152-BQ151)*INDEX([4]大r将兵属性验证!$AX$7:$AX$166,$BP152,1)+BU151</f>
        <v>0</v>
      </c>
      <c r="BV152" s="19">
        <f>(BR152-BR151)*INDEX([4]大r将兵属性验证!AV$7:AV$166,BP152,1)*2+BV151</f>
        <v>0</v>
      </c>
      <c r="BW152" s="19">
        <f>(BS152-BS151)*INDEX([4]大r将兵属性验证!AQ$7:AQ$166,$BP152,1)+BW151</f>
        <v>260597611256.77155</v>
      </c>
      <c r="BX152" s="19">
        <f>(BT152-BT151)*INDEX([4]大r将兵属性验证!AR$7:AR$166,$BP152,1)+BX151</f>
        <v>260597611256.77155</v>
      </c>
      <c r="BY152" s="19">
        <f t="shared" si="129"/>
        <v>521195222513.54309</v>
      </c>
      <c r="CC152" s="15">
        <v>120</v>
      </c>
      <c r="CD152" s="22">
        <f>IFERROR(INDEX('[1]功能-士兵训练'!$AQ$6:$AQ$165,$CC152,1),0)</f>
        <v>106696972154.56557</v>
      </c>
      <c r="CE152" s="22">
        <f>(CD152-CD151)*INDEX('[1]功能-付费相关'!$AT$6:$AT$165,$CC152,1)+CE151</f>
        <v>86333141.259189308</v>
      </c>
      <c r="CF152" s="15">
        <f>INDEX('[1]功能-士兵训练'!$BW$6:$BW$165,$CC152,1)</f>
        <v>2099324091.3596435</v>
      </c>
      <c r="CG152" s="22">
        <f>(CF152-CF151)*INDEX('[1]功能-付费相关'!$AK$6:$AK$165,$CC152,1)+CG151</f>
        <v>11708869.262421556</v>
      </c>
      <c r="CH152" s="12">
        <f t="shared" si="130"/>
        <v>98042010.521610856</v>
      </c>
      <c r="CI152" s="12">
        <v>1</v>
      </c>
    </row>
    <row r="153" spans="14:87" x14ac:dyDescent="0.15">
      <c r="N153" s="53">
        <v>30</v>
      </c>
      <c r="O153" s="15">
        <f>求节点(节奏总纲!P$4:P$163,节奏总纲!$O$4:$O$163,节奏总纲!BJ69)</f>
        <v>131.20164814170704</v>
      </c>
      <c r="P153" s="15">
        <f>求节点(节奏总纲!Q$4:Q$163,节奏总纲!$O$4:$O$163,节奏总纲!BK69)</f>
        <v>130.36459666581442</v>
      </c>
      <c r="Q153" s="15">
        <f>求节点(节奏总纲!R$4:R$163,节奏总纲!$O$4:$O$163,节奏总纲!BL69)</f>
        <v>129.48148347759314</v>
      </c>
      <c r="R153" s="15">
        <f>求节点(节奏总纲!S$4:S$163,节奏总纲!$O$4:$O$163,节奏总纲!BM69)</f>
        <v>128.55622068689246</v>
      </c>
      <c r="S153" s="15">
        <f>求节点(节奏总纲!T$4:T$163,节奏总纲!$O$4:$O$163,节奏总纲!BN69)</f>
        <v>127.51533095480639</v>
      </c>
      <c r="AG153" s="15">
        <v>148</v>
      </c>
      <c r="AH153" s="12">
        <f>求节点(O$124:O$159,T$5:T$40,$AG153)*士兵阶位属性!T152+求节点(O$124:O$159,Y$5:Y$40,$AG153)</f>
        <v>1109.3538487119358</v>
      </c>
      <c r="AI153" s="12">
        <f>求节点(P$124:P$159,U$5:U$40,$AG153)*士兵阶位属性!U152+求节点(P$124:P$159,Z$5:Z$40,$AG153)</f>
        <v>1122.5748477586537</v>
      </c>
      <c r="AJ153" s="12">
        <f>求节点(Q$124:Q$159,V$5:V$40,$AG153)*士兵阶位属性!V152+求节点(Q$124:Q$159,AA$5:AA$40,$AG153)</f>
        <v>1136.303941574243</v>
      </c>
      <c r="AK153" s="12">
        <f>求节点(R$124:R$159,W$5:W$40,$AG153)*士兵阶位属性!W152+求节点(R$124:R$159,AB$5:AB$40,$AG153)</f>
        <v>1150.9055059658133</v>
      </c>
      <c r="AL153" s="12">
        <f>求节点(S$124:S$159,X$5:X$40,$AG153)*士兵阶位属性!X152+求节点(S$124:S$159,AC$5:AC$40,$AG153)</f>
        <v>1166.1697471557625</v>
      </c>
      <c r="AM153" s="12">
        <f t="shared" si="131"/>
        <v>1109.3538487119358</v>
      </c>
      <c r="AN153" s="12">
        <f t="shared" si="132"/>
        <v>1122.5748477586537</v>
      </c>
      <c r="AO153" s="12">
        <f t="shared" si="133"/>
        <v>1136.303941574243</v>
      </c>
      <c r="AP153" s="12">
        <f t="shared" si="134"/>
        <v>1150.9055059658133</v>
      </c>
      <c r="AQ153" s="12">
        <f t="shared" si="135"/>
        <v>1166.1697471557625</v>
      </c>
      <c r="AS153" s="12">
        <v>148</v>
      </c>
      <c r="AT153" s="12">
        <f t="shared" si="108"/>
        <v>5877657.5002227928</v>
      </c>
      <c r="AU153" s="12">
        <f t="shared" si="109"/>
        <v>5918730.5707948543</v>
      </c>
      <c r="AV153" s="12">
        <f t="shared" si="110"/>
        <v>5963434.5196054578</v>
      </c>
      <c r="AW153" s="12">
        <f t="shared" si="111"/>
        <v>6010903.5752448365</v>
      </c>
      <c r="AX153" s="12">
        <f t="shared" si="112"/>
        <v>6059760.9678402534</v>
      </c>
      <c r="AZ153" s="12">
        <v>148</v>
      </c>
      <c r="BA153" s="12">
        <f t="shared" si="113"/>
        <v>0</v>
      </c>
      <c r="BB153" s="12">
        <f t="shared" si="114"/>
        <v>0</v>
      </c>
      <c r="BC153" s="12">
        <f t="shared" si="115"/>
        <v>0</v>
      </c>
      <c r="BD153" s="12">
        <f t="shared" si="116"/>
        <v>0</v>
      </c>
      <c r="BE153" s="12">
        <f t="shared" si="117"/>
        <v>0</v>
      </c>
      <c r="BG153" s="12">
        <v>148</v>
      </c>
      <c r="BH153" s="12">
        <f t="shared" si="118"/>
        <v>0</v>
      </c>
      <c r="BI153" s="12">
        <f t="shared" si="119"/>
        <v>0</v>
      </c>
      <c r="BJ153" s="12">
        <f t="shared" si="120"/>
        <v>0</v>
      </c>
      <c r="BK153" s="12">
        <f t="shared" si="121"/>
        <v>0</v>
      </c>
      <c r="BL153" s="12">
        <f t="shared" si="122"/>
        <v>0</v>
      </c>
      <c r="BO153" s="9">
        <v>15</v>
      </c>
      <c r="BP153" s="15">
        <v>130</v>
      </c>
      <c r="BQ153" s="19">
        <f t="shared" si="123"/>
        <v>0</v>
      </c>
      <c r="BR153" s="19">
        <f t="shared" si="124"/>
        <v>0</v>
      </c>
      <c r="BS153" s="19">
        <f t="shared" si="125"/>
        <v>900.81717176271502</v>
      </c>
      <c r="BT153" s="19">
        <f t="shared" si="126"/>
        <v>900.81717176271502</v>
      </c>
      <c r="BU153" s="19">
        <f>(BQ153-BQ152)*INDEX([4]大r将兵属性验证!$AX$7:$AX$166,$BP153,1)+BU152</f>
        <v>0</v>
      </c>
      <c r="BV153" s="19">
        <f>(BR153-BR152)*INDEX([4]大r将兵属性验证!AV$7:AV$166,BP153,1)*2+BV152</f>
        <v>0</v>
      </c>
      <c r="BW153" s="19">
        <f>(BS153-BS152)*INDEX([4]大r将兵属性验证!AQ$7:AQ$166,$BP153,1)+BW152</f>
        <v>427575892021.99725</v>
      </c>
      <c r="BX153" s="19">
        <f>(BT153-BT152)*INDEX([4]大r将兵属性验证!AR$7:AR$166,$BP153,1)+BX152</f>
        <v>427575892021.99725</v>
      </c>
      <c r="BY153" s="19">
        <f t="shared" si="129"/>
        <v>855151784043.99451</v>
      </c>
      <c r="CC153" s="15">
        <v>130</v>
      </c>
      <c r="CD153" s="22">
        <f>IFERROR(INDEX('[1]功能-士兵训练'!$AQ$6:$AQ$165,$CC153,1),0)</f>
        <v>231997422000</v>
      </c>
      <c r="CE153" s="22">
        <f>(CD153-CD152)*INDEX('[1]功能-付费相关'!$AT$6:$AT$165,$CC153,1)+CE152</f>
        <v>178465824.96906757</v>
      </c>
      <c r="CF153" s="15">
        <f>INDEX('[1]功能-士兵训练'!$BW$6:$BW$165,$CC153,1)</f>
        <v>2677383474.1973104</v>
      </c>
      <c r="CG153" s="22">
        <f>(CF153-CF152)*INDEX('[1]功能-付费相关'!$AK$6:$AK$165,$CC153,1)+CG152</f>
        <v>14920310.278186373</v>
      </c>
      <c r="CH153" s="12">
        <f t="shared" si="130"/>
        <v>193386135.24725395</v>
      </c>
      <c r="CI153" s="12">
        <v>1</v>
      </c>
    </row>
    <row r="154" spans="14:87" x14ac:dyDescent="0.15">
      <c r="N154" s="53">
        <v>31</v>
      </c>
      <c r="O154" s="15">
        <f>求节点(节奏总纲!P$4:P$163,节奏总纲!$O$4:$O$163,节奏总纲!BJ70)</f>
        <v>135.41319650642001</v>
      </c>
      <c r="P154" s="15">
        <f>求节点(节奏总纲!Q$4:Q$163,节奏总纲!$O$4:$O$163,节奏总纲!BK70)</f>
        <v>134.60555825777038</v>
      </c>
      <c r="Q154" s="15">
        <f>求节点(节奏总纲!R$4:R$163,节奏总纲!$O$4:$O$163,节奏总纲!BL70)</f>
        <v>133.72161750963411</v>
      </c>
      <c r="R154" s="15">
        <f>求节点(节奏总纲!S$4:S$163,节奏总纲!$O$4:$O$163,节奏总纲!BM70)</f>
        <v>132.74751162862847</v>
      </c>
      <c r="S154" s="15">
        <f>求节点(节奏总纲!T$4:T$163,节奏总纲!$O$4:$O$163,节奏总纲!BN70)</f>
        <v>131.70632726968114</v>
      </c>
      <c r="AG154" s="15">
        <v>149</v>
      </c>
      <c r="AH154" s="12">
        <f>求节点(O$124:O$159,T$5:T$40,$AG154)*士兵阶位属性!T153+求节点(O$124:O$159,Y$5:Y$40,$AG154)</f>
        <v>1124.345772605564</v>
      </c>
      <c r="AI154" s="12">
        <f>求节点(P$124:P$159,U$5:U$40,$AG154)*士兵阶位属性!U153+求节点(P$124:P$159,Z$5:Z$40,$AG154)</f>
        <v>1137.8596488089606</v>
      </c>
      <c r="AJ154" s="12">
        <f>求节点(Q$124:Q$159,V$5:V$40,$AG154)*士兵阶位属性!V153+求节点(Q$124:Q$159,AA$5:AA$40,$AG154)</f>
        <v>1151.6982574347974</v>
      </c>
      <c r="AK154" s="12">
        <f>求节点(R$124:R$159,W$5:W$40,$AG154)*士兵阶位属性!W153+求节点(R$124:R$159,AB$5:AB$40,$AG154)</f>
        <v>1166.3314782000289</v>
      </c>
      <c r="AL154" s="12">
        <f>求节点(S$124:S$159,X$5:X$40,$AG154)*士兵阶位属性!X153+求节点(S$124:S$159,AC$5:AC$40,$AG154)</f>
        <v>1183.066773088889</v>
      </c>
      <c r="AM154" s="12">
        <f t="shared" si="131"/>
        <v>1124.345772605564</v>
      </c>
      <c r="AN154" s="12">
        <f t="shared" si="132"/>
        <v>1137.8596488089606</v>
      </c>
      <c r="AO154" s="12">
        <f t="shared" si="133"/>
        <v>1151.6982574347974</v>
      </c>
      <c r="AP154" s="12">
        <f t="shared" si="134"/>
        <v>1166.3314782000289</v>
      </c>
      <c r="AQ154" s="12">
        <f t="shared" si="135"/>
        <v>1183.066773088889</v>
      </c>
      <c r="AS154" s="12">
        <v>149</v>
      </c>
      <c r="AT154" s="12">
        <f t="shared" si="108"/>
        <v>5930063.871574563</v>
      </c>
      <c r="AU154" s="12">
        <f t="shared" si="109"/>
        <v>5971212.5191017184</v>
      </c>
      <c r="AV154" s="12">
        <f t="shared" si="110"/>
        <v>6015680.8881786102</v>
      </c>
      <c r="AW154" s="12">
        <f t="shared" si="111"/>
        <v>6062443.6701356377</v>
      </c>
      <c r="AX154" s="12">
        <f t="shared" si="112"/>
        <v>6120038.2263368508</v>
      </c>
      <c r="AZ154" s="12">
        <v>149</v>
      </c>
      <c r="BA154" s="12">
        <f t="shared" si="113"/>
        <v>0</v>
      </c>
      <c r="BB154" s="12">
        <f t="shared" si="114"/>
        <v>0</v>
      </c>
      <c r="BC154" s="12">
        <f t="shared" si="115"/>
        <v>0</v>
      </c>
      <c r="BD154" s="12">
        <f t="shared" si="116"/>
        <v>0</v>
      </c>
      <c r="BE154" s="12">
        <f t="shared" si="117"/>
        <v>0</v>
      </c>
      <c r="BG154" s="12">
        <v>149</v>
      </c>
      <c r="BH154" s="12">
        <f t="shared" si="118"/>
        <v>0</v>
      </c>
      <c r="BI154" s="12">
        <f t="shared" si="119"/>
        <v>0</v>
      </c>
      <c r="BJ154" s="12">
        <f t="shared" si="120"/>
        <v>0</v>
      </c>
      <c r="BK154" s="12">
        <f t="shared" si="121"/>
        <v>0</v>
      </c>
      <c r="BL154" s="12">
        <f t="shared" si="122"/>
        <v>0</v>
      </c>
      <c r="BO154" s="9">
        <v>16</v>
      </c>
      <c r="BP154" s="15">
        <v>140</v>
      </c>
      <c r="BQ154" s="19">
        <f t="shared" si="123"/>
        <v>0</v>
      </c>
      <c r="BR154" s="19">
        <f t="shared" si="124"/>
        <v>0</v>
      </c>
      <c r="BS154" s="19">
        <f t="shared" si="125"/>
        <v>1030.7595439430675</v>
      </c>
      <c r="BT154" s="19">
        <f t="shared" si="126"/>
        <v>1030.7595439430675</v>
      </c>
      <c r="BU154" s="19">
        <f>(BQ154-BQ153)*INDEX([4]大r将兵属性验证!$AX$7:$AX$166,$BP154,1)+BU153</f>
        <v>0</v>
      </c>
      <c r="BV154" s="19">
        <f>(BR154-BR153)*INDEX([4]大r将兵属性验证!AV$7:AV$166,BP154,1)*2+BV153</f>
        <v>0</v>
      </c>
      <c r="BW154" s="19">
        <f>(BS154-BS153)*INDEX([4]大r将兵属性验证!AQ$7:AQ$166,$BP154,1)+BW153</f>
        <v>671099466695.61548</v>
      </c>
      <c r="BX154" s="19">
        <f>(BT154-BT153)*INDEX([4]大r将兵属性验证!AR$7:AR$166,$BP154,1)+BX153</f>
        <v>671099466695.61548</v>
      </c>
      <c r="BY154" s="19">
        <f t="shared" si="129"/>
        <v>1342198933391.231</v>
      </c>
      <c r="CC154" s="15">
        <v>140</v>
      </c>
      <c r="CD154" s="22">
        <f>IFERROR(INDEX('[1]功能-士兵训练'!$AQ$6:$AQ$165,$CC154,1),0)</f>
        <v>231997422000</v>
      </c>
      <c r="CE154" s="22">
        <f>(CD154-CD153)*INDEX('[1]功能-付费相关'!$AT$6:$AT$165,$CC154,1)+CE153</f>
        <v>178465824.96906757</v>
      </c>
      <c r="CF154" s="15">
        <f>INDEX('[1]功能-士兵训练'!$BW$6:$BW$165,$CC154,1)</f>
        <v>2677383474.1973104</v>
      </c>
      <c r="CG154" s="22">
        <f>(CF154-CF153)*INDEX('[1]功能-付费相关'!$AK$6:$AK$165,$CC154,1)+CG153</f>
        <v>14920310.278186373</v>
      </c>
      <c r="CH154" s="12">
        <f t="shared" si="130"/>
        <v>193386135.24725395</v>
      </c>
      <c r="CI154" s="12">
        <v>1</v>
      </c>
    </row>
    <row r="155" spans="14:87" x14ac:dyDescent="0.15">
      <c r="N155" s="53">
        <v>32</v>
      </c>
      <c r="O155" s="15">
        <f>求节点(节奏总纲!P$4:P$163,节奏总纲!$O$4:$O$163,节奏总纲!BJ71)</f>
        <v>139.62478163196315</v>
      </c>
      <c r="P155" s="15">
        <f>求节点(节奏总纲!Q$4:Q$163,节奏总纲!$O$4:$O$163,节奏总纲!BK71)</f>
        <v>138.79309669117862</v>
      </c>
      <c r="Q155" s="15">
        <f>求节点(节奏总纲!R$4:R$163,节奏总纲!$O$4:$O$163,节奏总纲!BL71)</f>
        <v>137.89963214036746</v>
      </c>
      <c r="R155" s="15">
        <f>求节点(节奏总纲!S$4:S$163,节奏总纲!$O$4:$O$163,节奏总纲!BM71)</f>
        <v>136.95737489741083</v>
      </c>
      <c r="S155" s="15">
        <f>求节点(节奏总纲!T$4:T$163,节奏总纲!$O$4:$O$163,节奏总纲!BN71)</f>
        <v>135.95448756738503</v>
      </c>
      <c r="AG155" s="15">
        <v>150</v>
      </c>
      <c r="AH155" s="12">
        <f>求节点(O$124:O$159,T$5:T$40,$AG155)*士兵阶位属性!T154+求节点(O$124:O$159,Y$5:Y$40,$AG155)</f>
        <v>1139.4413103485751</v>
      </c>
      <c r="AI155" s="12">
        <f>求节点(P$124:P$159,U$5:U$40,$AG155)*士兵阶位属性!U154+求节点(P$124:P$159,Z$5:Z$40,$AG155)</f>
        <v>1153.2500050621481</v>
      </c>
      <c r="AJ155" s="12">
        <f>求节点(Q$124:Q$159,V$5:V$40,$AG155)*士兵阶位属性!V154+求节点(Q$124:Q$159,AA$5:AA$40,$AG155)</f>
        <v>1167.1983663919741</v>
      </c>
      <c r="AK155" s="12">
        <f>求节点(R$124:R$159,W$5:W$40,$AG155)*士兵阶位属性!W154+求节点(R$124:R$159,AB$5:AB$40,$AG155)</f>
        <v>1183.5472257146453</v>
      </c>
      <c r="AL155" s="12">
        <f>求节点(S$124:S$159,X$5:X$40,$AG155)*士兵阶位属性!X154+求节点(S$124:S$159,AC$5:AC$40,$AG155)</f>
        <v>1205.6526333246684</v>
      </c>
      <c r="AM155" s="12">
        <f t="shared" si="131"/>
        <v>1139.4413103485751</v>
      </c>
      <c r="AN155" s="12">
        <f t="shared" si="132"/>
        <v>1153.2500050621481</v>
      </c>
      <c r="AO155" s="12">
        <f t="shared" si="133"/>
        <v>1167.1983663919741</v>
      </c>
      <c r="AP155" s="12">
        <f t="shared" si="134"/>
        <v>1183.5472257146453</v>
      </c>
      <c r="AQ155" s="12">
        <f t="shared" si="135"/>
        <v>1205.6526333246684</v>
      </c>
      <c r="AS155" s="12">
        <v>150</v>
      </c>
      <c r="AT155" s="12">
        <f t="shared" si="108"/>
        <v>5982476.349600208</v>
      </c>
      <c r="AU155" s="12">
        <f t="shared" si="109"/>
        <v>6023694.4674085816</v>
      </c>
      <c r="AV155" s="12">
        <f t="shared" si="110"/>
        <v>6067927.2567517627</v>
      </c>
      <c r="AW155" s="12">
        <f t="shared" si="111"/>
        <v>6124898.0765536139</v>
      </c>
      <c r="AX155" s="12">
        <f t="shared" si="112"/>
        <v>6216125.2482596589</v>
      </c>
      <c r="AZ155" s="12">
        <v>150</v>
      </c>
      <c r="BA155" s="12">
        <f t="shared" si="113"/>
        <v>0</v>
      </c>
      <c r="BB155" s="12">
        <f t="shared" si="114"/>
        <v>0</v>
      </c>
      <c r="BC155" s="12">
        <f t="shared" si="115"/>
        <v>0</v>
      </c>
      <c r="BD155" s="12">
        <f t="shared" si="116"/>
        <v>0</v>
      </c>
      <c r="BE155" s="12">
        <f t="shared" si="117"/>
        <v>0</v>
      </c>
      <c r="BG155" s="12">
        <v>150</v>
      </c>
      <c r="BH155" s="12">
        <f t="shared" si="118"/>
        <v>0</v>
      </c>
      <c r="BI155" s="12">
        <f t="shared" si="119"/>
        <v>0</v>
      </c>
      <c r="BJ155" s="12">
        <f t="shared" si="120"/>
        <v>0</v>
      </c>
      <c r="BK155" s="12">
        <f t="shared" si="121"/>
        <v>0</v>
      </c>
      <c r="BL155" s="12">
        <f t="shared" si="122"/>
        <v>0</v>
      </c>
      <c r="BO155" s="9">
        <v>17</v>
      </c>
      <c r="BP155" s="15">
        <v>150</v>
      </c>
      <c r="BQ155" s="19">
        <f t="shared" si="123"/>
        <v>0</v>
      </c>
      <c r="BR155" s="19">
        <f t="shared" si="124"/>
        <v>0</v>
      </c>
      <c r="BS155" s="19">
        <f t="shared" si="125"/>
        <v>1183.5472257146453</v>
      </c>
      <c r="BT155" s="19">
        <f t="shared" si="126"/>
        <v>1183.5472257146453</v>
      </c>
      <c r="BU155" s="19">
        <f>(BQ155-BQ154)*INDEX([4]大r将兵属性验证!$AX$7:$AX$166,$BP155,1)+BU154</f>
        <v>0</v>
      </c>
      <c r="BV155" s="19">
        <f>(BR155-BR154)*INDEX([4]大r将兵属性验证!AV$7:AV$166,BP155,1)*2+BV154</f>
        <v>0</v>
      </c>
      <c r="BW155" s="19">
        <f>(BS155-BS154)*INDEX([4]大r将兵属性验证!AQ$7:AQ$166,$BP155,1)+BW154</f>
        <v>1054507898022.1656</v>
      </c>
      <c r="BX155" s="19">
        <f>(BT155-BT154)*INDEX([4]大r将兵属性验证!AR$7:AR$166,$BP155,1)+BX154</f>
        <v>1054507898022.1656</v>
      </c>
      <c r="BY155" s="19">
        <f t="shared" si="129"/>
        <v>2109015796044.3313</v>
      </c>
      <c r="CC155" s="15">
        <v>150</v>
      </c>
      <c r="CD155" s="22">
        <f>IFERROR(INDEX('[1]功能-士兵训练'!$AQ$6:$AQ$165,$CC155,1),0)</f>
        <v>231997422000</v>
      </c>
      <c r="CE155" s="22">
        <f>(CD155-CD154)*INDEX('[1]功能-付费相关'!$AT$6:$AT$165,$CC155,1)+CE154</f>
        <v>178465824.96906757</v>
      </c>
      <c r="CF155" s="15">
        <f>INDEX('[1]功能-士兵训练'!$BW$6:$BW$165,$CC155,1)</f>
        <v>2677383474.1973104</v>
      </c>
      <c r="CG155" s="22">
        <f>(CF155-CF154)*INDEX('[1]功能-付费相关'!$AK$6:$AK$165,$CC155,1)+CG154</f>
        <v>14920310.278186373</v>
      </c>
      <c r="CH155" s="12">
        <f t="shared" si="130"/>
        <v>193386135.24725395</v>
      </c>
      <c r="CI155" s="12">
        <v>1</v>
      </c>
    </row>
    <row r="156" spans="14:87" x14ac:dyDescent="0.15">
      <c r="N156" s="53">
        <v>33</v>
      </c>
      <c r="O156" s="15">
        <f>求节点(节奏总纲!P$4:P$163,节奏总纲!$O$4:$O$163,节奏总纲!BJ72)</f>
        <v>143.83639391187401</v>
      </c>
      <c r="P156" s="15">
        <f>求节点(节奏总纲!Q$4:Q$163,节奏总纲!$O$4:$O$163,节奏总纲!BK72)</f>
        <v>143.03173182306611</v>
      </c>
      <c r="Q156" s="15">
        <f>求节点(节奏总纲!R$4:R$163,节奏总纲!$O$4:$O$163,节奏总纲!BL72)</f>
        <v>142.17395479263126</v>
      </c>
      <c r="R156" s="15">
        <f>求节点(节奏总纲!S$4:S$163,节奏总纲!$O$4:$O$163,节奏总纲!BM72)</f>
        <v>141.27561228250465</v>
      </c>
      <c r="S156" s="15">
        <f>求节点(节奏总纲!T$4:T$163,节奏总纲!$O$4:$O$163,节奏总纲!BN72)</f>
        <v>140.28170425955142</v>
      </c>
      <c r="AG156" s="15">
        <v>151</v>
      </c>
      <c r="AH156" s="12">
        <f>求节点(O$124:O$159,T$5:T$40,$AG156)*士兵阶位属性!T155+求节点(O$124:O$159,Y$5:Y$40,$AG156)</f>
        <v>1154.6395495535603</v>
      </c>
      <c r="AI156" s="12">
        <f>求节点(P$124:P$159,U$5:U$40,$AG156)*士兵阶位属性!U155+求节点(P$124:P$159,Z$5:Z$40,$AG156)</f>
        <v>1168.7459165182161</v>
      </c>
      <c r="AJ156" s="12">
        <f>求节点(Q$124:Q$159,V$5:V$40,$AG156)*士兵阶位属性!V155+求节点(Q$124:Q$159,AA$5:AA$40,$AG156)</f>
        <v>1184.8617896537471</v>
      </c>
      <c r="AK156" s="12">
        <f>求节点(R$124:R$159,W$5:W$40,$AG156)*士兵阶位属性!W155+求节点(R$124:R$159,AB$5:AB$40,$AG156)</f>
        <v>1205.4449914490854</v>
      </c>
      <c r="AL156" s="12">
        <f>求节点(S$124:S$159,X$5:X$40,$AG156)*士兵阶位属性!X155+求节点(S$124:S$159,AC$5:AC$40,$AG156)</f>
        <v>1228.4345413540389</v>
      </c>
      <c r="AM156" s="12">
        <f t="shared" si="131"/>
        <v>1154.6395495535603</v>
      </c>
      <c r="AN156" s="12">
        <f t="shared" si="132"/>
        <v>1168.7459165182161</v>
      </c>
      <c r="AO156" s="12">
        <f t="shared" si="133"/>
        <v>1184.8617896537471</v>
      </c>
      <c r="AP156" s="12">
        <f t="shared" si="134"/>
        <v>1205.4449914490854</v>
      </c>
      <c r="AQ156" s="12">
        <f t="shared" si="135"/>
        <v>1228.4345413540389</v>
      </c>
      <c r="AS156" s="12">
        <v>151</v>
      </c>
      <c r="AT156" s="12">
        <f t="shared" si="108"/>
        <v>6034888.827625853</v>
      </c>
      <c r="AU156" s="12">
        <f t="shared" si="109"/>
        <v>6076176.4157154458</v>
      </c>
      <c r="AV156" s="12">
        <f t="shared" si="110"/>
        <v>6133502.1012324216</v>
      </c>
      <c r="AW156" s="12">
        <f t="shared" si="111"/>
        <v>6216665.1525696563</v>
      </c>
      <c r="AX156" s="12">
        <f t="shared" si="112"/>
        <v>6312212.270182468</v>
      </c>
      <c r="AZ156" s="12">
        <v>151</v>
      </c>
      <c r="BA156" s="12">
        <f t="shared" si="113"/>
        <v>0</v>
      </c>
      <c r="BB156" s="12">
        <f t="shared" si="114"/>
        <v>0</v>
      </c>
      <c r="BC156" s="12">
        <f t="shared" si="115"/>
        <v>0</v>
      </c>
      <c r="BD156" s="12">
        <f t="shared" si="116"/>
        <v>0</v>
      </c>
      <c r="BE156" s="12">
        <f t="shared" si="117"/>
        <v>0</v>
      </c>
      <c r="BG156" s="12">
        <v>151</v>
      </c>
      <c r="BH156" s="12">
        <f t="shared" si="118"/>
        <v>0</v>
      </c>
      <c r="BI156" s="12">
        <f t="shared" si="119"/>
        <v>0</v>
      </c>
      <c r="BJ156" s="12">
        <f t="shared" si="120"/>
        <v>0</v>
      </c>
      <c r="BK156" s="12">
        <f t="shared" si="121"/>
        <v>0</v>
      </c>
      <c r="BL156" s="12">
        <f t="shared" si="122"/>
        <v>0</v>
      </c>
      <c r="BO156" s="9">
        <v>18</v>
      </c>
      <c r="BP156" s="15">
        <v>160</v>
      </c>
      <c r="BQ156" s="19">
        <f t="shared" si="123"/>
        <v>0</v>
      </c>
      <c r="BR156" s="19">
        <f>INDEX($BK$6:$BK$165,BP156,1)</f>
        <v>0</v>
      </c>
      <c r="BS156" s="19">
        <f t="shared" si="125"/>
        <v>1246.0000000000007</v>
      </c>
      <c r="BT156" s="19">
        <f t="shared" si="126"/>
        <v>1246.0000000000007</v>
      </c>
      <c r="BU156" s="19">
        <f>(BQ156-BQ155)*INDEX([4]大r将兵属性验证!$AX$7:$AX$166,$BP156,1)+BU155</f>
        <v>0</v>
      </c>
      <c r="BV156" s="19">
        <f>(BR156-BR155)*INDEX([4]大r将兵属性验证!AV$7:AV$166,BP156,1)*2+BV155</f>
        <v>0</v>
      </c>
      <c r="BW156" s="19">
        <f>(BS156-BS155)*INDEX([4]大r将兵属性验证!AQ$7:AQ$166,$BP156,1)+BW155</f>
        <v>1235130740813.8799</v>
      </c>
      <c r="BX156" s="19">
        <f>(BT156-BT155)*INDEX([4]大r将兵属性验证!AR$7:AR$166,$BP156,1)+BX155</f>
        <v>1235130740813.8799</v>
      </c>
      <c r="BY156" s="19">
        <f t="shared" si="129"/>
        <v>2470261481627.7598</v>
      </c>
      <c r="CC156" s="15">
        <v>160</v>
      </c>
      <c r="CD156" s="22">
        <f>IFERROR(INDEX('[1]功能-士兵训练'!$AQ$6:$AQ$165,$CC156,1),0)</f>
        <v>231997422000</v>
      </c>
      <c r="CE156" s="22">
        <f>(CD156-CD155)*INDEX('[1]功能-付费相关'!$AT$6:$AT$165,$CC156,1)+CE155</f>
        <v>178465824.96906757</v>
      </c>
      <c r="CF156" s="15">
        <f>INDEX('[1]功能-士兵训练'!$BW$6:$BW$165,$CC156,1)</f>
        <v>2677383474.1973104</v>
      </c>
      <c r="CG156" s="22">
        <f>(CF156-CF155)*INDEX('[1]功能-付费相关'!$AK$6:$AK$165,$CC156,1)+CG155</f>
        <v>14920310.278186373</v>
      </c>
      <c r="CH156" s="12">
        <f t="shared" si="130"/>
        <v>193386135.24725395</v>
      </c>
      <c r="CI156" s="12">
        <v>1</v>
      </c>
    </row>
    <row r="157" spans="14:87" x14ac:dyDescent="0.15">
      <c r="N157" s="53">
        <v>34</v>
      </c>
      <c r="O157" s="15">
        <f>求节点(节奏总纲!P$4:P$163,节奏总纲!$O$4:$O$163,节奏总纲!BJ73)</f>
        <v>148.04481006316726</v>
      </c>
      <c r="P157" s="15">
        <f>求节点(节奏总纲!Q$4:Q$163,节奏总纲!$O$4:$O$163,节奏总纲!BK73)</f>
        <v>147.26202109402655</v>
      </c>
      <c r="Q157" s="15">
        <f>求节点(节奏总纲!R$4:R$163,节奏总纲!$O$4:$O$163,节奏总纲!BL73)</f>
        <v>146.40305609970505</v>
      </c>
      <c r="R157" s="15">
        <f>求节点(节奏总纲!S$4:S$163,节奏总纲!$O$4:$O$163,节奏总纲!BM73)</f>
        <v>145.46016037568066</v>
      </c>
      <c r="S157" s="15">
        <f>求节点(节奏总纲!T$4:T$163,节奏总纲!$O$4:$O$163,节奏总纲!BN73)</f>
        <v>144.46429943146924</v>
      </c>
      <c r="AG157" s="15">
        <v>152</v>
      </c>
      <c r="AH157" s="12">
        <f>求节点(O$124:O$159,T$5:T$40,$AG157)*士兵阶位属性!T156+求节点(O$124:O$159,Y$5:Y$40,$AG157)</f>
        <v>1169.9404902205199</v>
      </c>
      <c r="AI157" s="12">
        <f>求节点(P$124:P$159,U$5:U$40,$AG157)*士兵阶位属性!U156+求节点(P$124:P$159,Z$5:Z$40,$AG157)</f>
        <v>1186.8109649066573</v>
      </c>
      <c r="AJ157" s="12">
        <f>求节点(Q$124:Q$159,V$5:V$40,$AG157)*士兵阶位属性!V156+求节点(Q$124:Q$159,AA$5:AA$40,$AG157)</f>
        <v>1205.9505684865794</v>
      </c>
      <c r="AK157" s="12">
        <f>求节点(R$124:R$159,W$5:W$40,$AG157)*士兵阶位属性!W156+求节点(R$124:R$159,AB$5:AB$40,$AG157)</f>
        <v>1227.5295485658801</v>
      </c>
      <c r="AL157" s="12">
        <f>求节点(S$124:S$159,X$5:X$40,$AG157)*士兵阶位属性!X156+求节点(S$124:S$159,AC$5:AC$40,$AG157)</f>
        <v>1237.5081322741821</v>
      </c>
      <c r="AM157" s="12">
        <f t="shared" si="131"/>
        <v>1169.9404902205199</v>
      </c>
      <c r="AN157" s="12">
        <f t="shared" si="132"/>
        <v>1186.8109649066573</v>
      </c>
      <c r="AO157" s="12">
        <f t="shared" si="133"/>
        <v>1205.9505684865794</v>
      </c>
      <c r="AP157" s="12">
        <f t="shared" si="134"/>
        <v>1227.5295485658801</v>
      </c>
      <c r="AQ157" s="12">
        <f t="shared" si="135"/>
        <v>1237.5081322741821</v>
      </c>
      <c r="AS157" s="12">
        <v>152</v>
      </c>
      <c r="AT157" s="12">
        <f t="shared" si="108"/>
        <v>6087301.305651498</v>
      </c>
      <c r="AU157" s="12">
        <f t="shared" si="109"/>
        <v>6144614.0592927961</v>
      </c>
      <c r="AV157" s="12">
        <f t="shared" si="110"/>
        <v>6220267.0282484116</v>
      </c>
      <c r="AW157" s="12">
        <f t="shared" si="111"/>
        <v>6308432.2285856996</v>
      </c>
      <c r="AX157" s="12">
        <f t="shared" si="112"/>
        <v>6320000</v>
      </c>
      <c r="AZ157" s="12">
        <v>152</v>
      </c>
      <c r="BA157" s="12">
        <f t="shared" si="113"/>
        <v>0</v>
      </c>
      <c r="BB157" s="12">
        <f t="shared" si="114"/>
        <v>0</v>
      </c>
      <c r="BC157" s="12">
        <f t="shared" si="115"/>
        <v>0</v>
      </c>
      <c r="BD157" s="12">
        <f t="shared" si="116"/>
        <v>0</v>
      </c>
      <c r="BE157" s="12">
        <f t="shared" si="117"/>
        <v>0</v>
      </c>
      <c r="BG157" s="12">
        <v>152</v>
      </c>
      <c r="BH157" s="12">
        <f t="shared" si="118"/>
        <v>0</v>
      </c>
      <c r="BI157" s="12">
        <f t="shared" si="119"/>
        <v>0</v>
      </c>
      <c r="BJ157" s="12">
        <f t="shared" si="120"/>
        <v>0</v>
      </c>
      <c r="BK157" s="12">
        <f t="shared" si="121"/>
        <v>0</v>
      </c>
      <c r="BL157" s="12">
        <f t="shared" si="122"/>
        <v>0</v>
      </c>
      <c r="BO157" s="9">
        <v>19</v>
      </c>
    </row>
    <row r="158" spans="14:87" x14ac:dyDescent="0.15">
      <c r="N158" s="53">
        <v>35</v>
      </c>
      <c r="O158" s="15">
        <f>求节点(节奏总纲!P$4:P$163,节奏总纲!$O$4:$O$163,节奏总纲!BJ74)</f>
        <v>152.242283800096</v>
      </c>
      <c r="P158" s="15">
        <f>求节点(节奏总纲!Q$4:Q$163,节奏总纲!$O$4:$O$163,节奏总纲!BK74)</f>
        <v>151.45393864086861</v>
      </c>
      <c r="Q158" s="15">
        <f>求节点(节奏总纲!R$4:R$163,节奏总纲!$O$4:$O$163,节奏总纲!BL74)</f>
        <v>150.61387507159145</v>
      </c>
      <c r="R158" s="15">
        <f>求节点(节奏总纲!S$4:S$163,节奏总纲!$O$4:$O$163,节奏总纲!BM74)</f>
        <v>149.72868181449672</v>
      </c>
      <c r="S158" s="15">
        <f>求节点(节奏总纲!T$4:T$163,节奏总纲!$O$4:$O$163,节奏总纲!BN74)</f>
        <v>148.79145751490822</v>
      </c>
      <c r="AG158" s="15">
        <v>153</v>
      </c>
      <c r="AH158" s="12">
        <f>求节点(O$124:O$159,T$5:T$40,$AG158)*士兵阶位属性!T157+求节点(O$124:O$159,Y$5:Y$40,$AG158)</f>
        <v>1187.4859812731147</v>
      </c>
      <c r="AI158" s="12">
        <f>求节点(P$124:P$159,U$5:U$40,$AG158)*士兵阶位属性!U157+求节点(P$124:P$159,Z$5:Z$40,$AG158)</f>
        <v>1207.0749640016452</v>
      </c>
      <c r="AJ158" s="12">
        <f>求节点(Q$124:Q$159,V$5:V$40,$AG158)*士兵阶位属性!V157+求节点(Q$124:Q$159,AA$5:AA$40,$AG158)</f>
        <v>1227.2150366650626</v>
      </c>
      <c r="AK158" s="12">
        <f>求节点(R$124:R$159,W$5:W$40,$AG158)*士兵阶位属性!W157+求节点(R$124:R$159,AB$5:AB$40,$AG158)</f>
        <v>1237.1754903916926</v>
      </c>
      <c r="AL158" s="12">
        <f>求节点(S$124:S$159,X$5:X$40,$AG158)*士兵阶位属性!X157+求节点(S$124:S$159,AC$5:AC$40,$AG158)</f>
        <v>1245.3633450825457</v>
      </c>
      <c r="AM158" s="12">
        <f t="shared" si="131"/>
        <v>1187.4859812731147</v>
      </c>
      <c r="AN158" s="12">
        <f t="shared" si="132"/>
        <v>1207.0749640016452</v>
      </c>
      <c r="AO158" s="12">
        <f t="shared" si="133"/>
        <v>1227.2150366650626</v>
      </c>
      <c r="AP158" s="12">
        <f t="shared" si="134"/>
        <v>1237.1754903916926</v>
      </c>
      <c r="AQ158" s="12">
        <f t="shared" si="135"/>
        <v>1245.3633450825457</v>
      </c>
      <c r="AS158" s="12">
        <v>153</v>
      </c>
      <c r="AT158" s="12">
        <f t="shared" si="108"/>
        <v>6153594.2269221954</v>
      </c>
      <c r="AU158" s="12">
        <f t="shared" si="109"/>
        <v>6226315.6090302896</v>
      </c>
      <c r="AV158" s="12">
        <f t="shared" si="110"/>
        <v>6307031.9552644016</v>
      </c>
      <c r="AW158" s="12">
        <f t="shared" si="111"/>
        <v>6320000</v>
      </c>
      <c r="AX158" s="12">
        <f t="shared" si="112"/>
        <v>6320000</v>
      </c>
      <c r="AZ158" s="12">
        <v>153</v>
      </c>
      <c r="BA158" s="12">
        <f t="shared" si="113"/>
        <v>0</v>
      </c>
      <c r="BB158" s="12">
        <f t="shared" si="114"/>
        <v>0</v>
      </c>
      <c r="BC158" s="12">
        <f t="shared" si="115"/>
        <v>0</v>
      </c>
      <c r="BD158" s="12">
        <f t="shared" si="116"/>
        <v>0</v>
      </c>
      <c r="BE158" s="12">
        <f t="shared" si="117"/>
        <v>0</v>
      </c>
      <c r="BG158" s="12">
        <v>153</v>
      </c>
      <c r="BH158" s="12">
        <f t="shared" si="118"/>
        <v>0</v>
      </c>
      <c r="BI158" s="12">
        <f t="shared" si="119"/>
        <v>0</v>
      </c>
      <c r="BJ158" s="12">
        <f t="shared" si="120"/>
        <v>0</v>
      </c>
      <c r="BK158" s="12">
        <f t="shared" si="121"/>
        <v>0</v>
      </c>
      <c r="BL158" s="12">
        <f t="shared" si="122"/>
        <v>0</v>
      </c>
      <c r="BO158" s="9">
        <v>20</v>
      </c>
      <c r="CC158" s="9"/>
    </row>
    <row r="159" spans="14:87" x14ac:dyDescent="0.15">
      <c r="N159" s="53">
        <v>36</v>
      </c>
      <c r="O159" s="15">
        <f>求节点(节奏总纲!P$4:P$163,节奏总纲!$O$4:$O$163,节奏总纲!BJ75)</f>
        <v>155.35264798579232</v>
      </c>
      <c r="P159" s="15">
        <f>求节点(节奏总纲!Q$4:Q$163,节奏总纲!$O$4:$O$163,节奏总纲!BK75)</f>
        <v>154.14666602127767</v>
      </c>
      <c r="Q159" s="15">
        <f>求节点(节奏总纲!R$4:R$163,节奏总纲!$O$4:$O$163,节奏总纲!BL75)</f>
        <v>153.14946182958477</v>
      </c>
      <c r="R159" s="15">
        <f>求节点(节奏总纲!S$4:S$163,节奏总纲!$O$4:$O$163,节奏总纲!BM75)</f>
        <v>152.12605579164665</v>
      </c>
      <c r="S159" s="15">
        <f>求节点(节奏总纲!T$4:T$163,节奏总纲!$O$4:$O$163,节奏总纲!BN75)</f>
        <v>151.0810487166913</v>
      </c>
      <c r="AG159" s="15">
        <v>154</v>
      </c>
      <c r="AH159" s="12">
        <f>求节点(O$124:O$159,T$5:T$40,$AG159)*士兵阶位属性!T158+求节点(O$124:O$159,Y$5:Y$40,$AG159)</f>
        <v>1205.8505883711866</v>
      </c>
      <c r="AI159" s="12">
        <f>求节点(P$124:P$159,U$5:U$40,$AG159)*士兵阶位属性!U158+求节点(P$124:P$159,Z$5:Z$40,$AG159)</f>
        <v>1227.5032867152563</v>
      </c>
      <c r="AJ159" s="12">
        <f>求节点(Q$124:Q$159,V$5:V$40,$AG159)*士兵阶位属性!V158+求节点(Q$124:Q$159,AA$5:AA$40,$AG159)</f>
        <v>1237.0389994667435</v>
      </c>
      <c r="AK159" s="12">
        <f>求节点(R$124:R$159,W$5:W$40,$AG159)*士兵阶位属性!W158+求节点(R$124:R$159,AB$5:AB$40,$AG159)</f>
        <v>1245.0121443779076</v>
      </c>
      <c r="AL159" s="12">
        <f>求节点(S$124:S$159,X$5:X$40,$AG159)*士兵阶位属性!X158+求节点(S$124:S$159,AC$5:AC$40,$AG159)</f>
        <v>1246.0000000000007</v>
      </c>
      <c r="AM159" s="12">
        <f t="shared" si="131"/>
        <v>1205.8505883711866</v>
      </c>
      <c r="AN159" s="12">
        <f t="shared" si="132"/>
        <v>1227.5032867152563</v>
      </c>
      <c r="AO159" s="12">
        <f t="shared" si="133"/>
        <v>1237.0389994667435</v>
      </c>
      <c r="AP159" s="12">
        <f t="shared" si="134"/>
        <v>1245.0121443779076</v>
      </c>
      <c r="AQ159" s="12">
        <f t="shared" si="135"/>
        <v>1246.0000000000007</v>
      </c>
      <c r="AS159" s="12">
        <v>154</v>
      </c>
      <c r="AT159" s="12">
        <f t="shared" si="108"/>
        <v>6224325.4940232374</v>
      </c>
      <c r="AU159" s="12">
        <f t="shared" si="109"/>
        <v>6308017.1587677822</v>
      </c>
      <c r="AV159" s="12">
        <f t="shared" si="110"/>
        <v>6320000</v>
      </c>
      <c r="AW159" s="12">
        <f t="shared" si="111"/>
        <v>6320000</v>
      </c>
      <c r="AX159" s="12">
        <f t="shared" si="112"/>
        <v>6320000</v>
      </c>
      <c r="AZ159" s="12">
        <v>154</v>
      </c>
      <c r="BA159" s="12">
        <f t="shared" si="113"/>
        <v>0</v>
      </c>
      <c r="BB159" s="12">
        <f t="shared" si="114"/>
        <v>0</v>
      </c>
      <c r="BC159" s="12">
        <f t="shared" si="115"/>
        <v>0</v>
      </c>
      <c r="BD159" s="12">
        <f t="shared" si="116"/>
        <v>0</v>
      </c>
      <c r="BE159" s="12">
        <f t="shared" si="117"/>
        <v>0</v>
      </c>
      <c r="BG159" s="12">
        <v>154</v>
      </c>
      <c r="BH159" s="12">
        <f t="shared" si="118"/>
        <v>0</v>
      </c>
      <c r="BI159" s="12">
        <f t="shared" si="119"/>
        <v>0</v>
      </c>
      <c r="BJ159" s="12">
        <f t="shared" si="120"/>
        <v>0</v>
      </c>
      <c r="BK159" s="12">
        <f t="shared" si="121"/>
        <v>0</v>
      </c>
      <c r="BL159" s="12">
        <f t="shared" si="122"/>
        <v>0</v>
      </c>
      <c r="BO159" s="9">
        <v>21</v>
      </c>
      <c r="CC159" s="9"/>
    </row>
    <row r="160" spans="14:87" x14ac:dyDescent="0.15">
      <c r="AG160" s="15">
        <v>155</v>
      </c>
      <c r="AH160" s="12">
        <f>求节点(O$124:O$159,T$5:T$40,$AG160)*士兵阶位属性!T159+求节点(O$124:O$159,Y$5:Y$40,$AG160)</f>
        <v>1224.3537923227602</v>
      </c>
      <c r="AI160" s="12">
        <f>求节点(P$124:P$159,U$5:U$40,$AG160)*士兵阶位属性!U159+求节点(P$124:P$159,Z$5:Z$40,$AG160)</f>
        <v>1237.1209322747109</v>
      </c>
      <c r="AJ160" s="12">
        <f>求节点(Q$124:Q$159,V$5:V$40,$AG160)*士兵阶位属性!V159+求节点(Q$124:Q$159,AA$5:AA$40,$AG160)</f>
        <v>1244.8348220879213</v>
      </c>
      <c r="AK160" s="12">
        <f>求节点(R$124:R$159,W$5:W$40,$AG160)*士兵阶位属性!W159+求节点(R$124:R$159,AB$5:AB$40,$AG160)</f>
        <v>1246.0000000000007</v>
      </c>
      <c r="AL160" s="12">
        <f>求节点(S$124:S$159,X$5:X$40,$AG160)*士兵阶位属性!X159+求节点(S$124:S$159,AC$5:AC$40,$AG160)</f>
        <v>1246.0000000000007</v>
      </c>
      <c r="AM160" s="12">
        <f t="shared" si="131"/>
        <v>1224.3537923227602</v>
      </c>
      <c r="AN160" s="12">
        <f t="shared" si="132"/>
        <v>1237.1209322747109</v>
      </c>
      <c r="AO160" s="12">
        <f t="shared" si="133"/>
        <v>1244.8348220879213</v>
      </c>
      <c r="AP160" s="12">
        <f t="shared" si="134"/>
        <v>1246.0000000000007</v>
      </c>
      <c r="AQ160" s="12">
        <f t="shared" si="135"/>
        <v>1246.0000000000007</v>
      </c>
      <c r="AS160" s="12">
        <v>155</v>
      </c>
      <c r="AT160" s="12">
        <f t="shared" si="108"/>
        <v>6295056.7611242794</v>
      </c>
      <c r="AU160" s="12">
        <f t="shared" si="109"/>
        <v>6320000</v>
      </c>
      <c r="AV160" s="12">
        <f t="shared" si="110"/>
        <v>6320000</v>
      </c>
      <c r="AW160" s="12">
        <f t="shared" si="111"/>
        <v>6320000</v>
      </c>
      <c r="AX160" s="12">
        <f t="shared" si="112"/>
        <v>6320000</v>
      </c>
      <c r="AZ160" s="12">
        <v>155</v>
      </c>
      <c r="BA160" s="12">
        <f t="shared" si="113"/>
        <v>0</v>
      </c>
      <c r="BB160" s="12">
        <f t="shared" si="114"/>
        <v>0</v>
      </c>
      <c r="BC160" s="12">
        <f t="shared" si="115"/>
        <v>0</v>
      </c>
      <c r="BD160" s="12">
        <f t="shared" si="116"/>
        <v>0</v>
      </c>
      <c r="BE160" s="12">
        <f t="shared" si="117"/>
        <v>0</v>
      </c>
      <c r="BG160" s="12">
        <v>155</v>
      </c>
      <c r="BH160" s="12">
        <f t="shared" si="118"/>
        <v>0</v>
      </c>
      <c r="BI160" s="12">
        <f t="shared" si="119"/>
        <v>0</v>
      </c>
      <c r="BJ160" s="12">
        <f t="shared" si="120"/>
        <v>0</v>
      </c>
      <c r="BK160" s="12">
        <f t="shared" si="121"/>
        <v>0</v>
      </c>
      <c r="BL160" s="12">
        <f t="shared" si="122"/>
        <v>0</v>
      </c>
      <c r="BO160" s="9">
        <v>22</v>
      </c>
    </row>
    <row r="161" spans="14:67" x14ac:dyDescent="0.15">
      <c r="AG161" s="15">
        <v>156</v>
      </c>
      <c r="AH161" s="12">
        <f>求节点(O$124:O$159,T$5:T$40,$AG161)*士兵阶位属性!T160+求节点(O$124:O$159,Y$5:Y$40,$AG161)</f>
        <v>1235.7956005133674</v>
      </c>
      <c r="AI161" s="12">
        <f>求节点(P$124:P$159,U$5:U$40,$AG161)*士兵阶位属性!U160+求节点(P$124:P$159,Z$5:Z$40,$AG161)</f>
        <v>1244.8643096492287</v>
      </c>
      <c r="AJ161" s="12">
        <f>求节点(Q$124:Q$159,V$5:V$40,$AG161)*士兵阶位属性!V160+求节点(Q$124:Q$159,AA$5:AA$40,$AG161)</f>
        <v>1246.0000000000007</v>
      </c>
      <c r="AK161" s="12">
        <f>求节点(R$124:R$159,W$5:W$40,$AG161)*士兵阶位属性!W160+求节点(R$124:R$159,AB$5:AB$40,$AG161)</f>
        <v>1246.0000000000007</v>
      </c>
      <c r="AL161" s="12">
        <f>求节点(S$124:S$159,X$5:X$40,$AG161)*士兵阶位属性!X160+求节点(S$124:S$159,AC$5:AC$40,$AG161)</f>
        <v>1246.0000000000007</v>
      </c>
      <c r="AM161" s="12">
        <f t="shared" si="131"/>
        <v>1235.7956005133674</v>
      </c>
      <c r="AN161" s="12">
        <f t="shared" si="132"/>
        <v>1244.8643096492287</v>
      </c>
      <c r="AO161" s="12">
        <f t="shared" si="133"/>
        <v>1246.0000000000007</v>
      </c>
      <c r="AP161" s="12">
        <f t="shared" si="134"/>
        <v>1246.0000000000007</v>
      </c>
      <c r="AQ161" s="12">
        <f t="shared" si="135"/>
        <v>1246.0000000000007</v>
      </c>
      <c r="AS161" s="12">
        <v>156</v>
      </c>
      <c r="AT161" s="12">
        <f t="shared" si="108"/>
        <v>6320000</v>
      </c>
      <c r="AU161" s="12">
        <f t="shared" si="109"/>
        <v>6320000</v>
      </c>
      <c r="AV161" s="12">
        <f t="shared" si="110"/>
        <v>6320000</v>
      </c>
      <c r="AW161" s="12">
        <f t="shared" si="111"/>
        <v>6320000</v>
      </c>
      <c r="AX161" s="12">
        <f t="shared" si="112"/>
        <v>6320000</v>
      </c>
      <c r="AZ161" s="12">
        <v>156</v>
      </c>
      <c r="BA161" s="12">
        <f t="shared" si="113"/>
        <v>0</v>
      </c>
      <c r="BB161" s="12">
        <f t="shared" si="114"/>
        <v>0</v>
      </c>
      <c r="BC161" s="12">
        <f t="shared" si="115"/>
        <v>0</v>
      </c>
      <c r="BD161" s="12">
        <f t="shared" si="116"/>
        <v>0</v>
      </c>
      <c r="BE161" s="12">
        <f t="shared" si="117"/>
        <v>0</v>
      </c>
      <c r="BG161" s="12">
        <v>156</v>
      </c>
      <c r="BH161" s="12">
        <f t="shared" si="118"/>
        <v>0</v>
      </c>
      <c r="BI161" s="12">
        <f t="shared" si="119"/>
        <v>0</v>
      </c>
      <c r="BJ161" s="12">
        <f t="shared" si="120"/>
        <v>0</v>
      </c>
      <c r="BK161" s="12">
        <f t="shared" si="121"/>
        <v>0</v>
      </c>
      <c r="BL161" s="12">
        <f t="shared" si="122"/>
        <v>0</v>
      </c>
      <c r="BO161" s="9">
        <v>23</v>
      </c>
    </row>
    <row r="162" spans="14:67" x14ac:dyDescent="0.15">
      <c r="AG162" s="15">
        <v>157</v>
      </c>
      <c r="AH162" s="12">
        <f>求节点(O$124:O$159,T$5:T$40,$AG162)*士兵阶位属性!T161+求节点(O$124:O$159,Y$5:Y$40,$AG162)</f>
        <v>1243.3396175775381</v>
      </c>
      <c r="AI162" s="12">
        <f>求节点(P$124:P$159,U$5:U$40,$AG162)*士兵阶位属性!U161+求节点(P$124:P$159,Z$5:Z$40,$AG162)</f>
        <v>1246.0000000000007</v>
      </c>
      <c r="AJ162" s="12">
        <f>求节点(Q$124:Q$159,V$5:V$40,$AG162)*士兵阶位属性!V161+求节点(Q$124:Q$159,AA$5:AA$40,$AG162)</f>
        <v>1246.0000000000007</v>
      </c>
      <c r="AK162" s="12">
        <f>求节点(R$124:R$159,W$5:W$40,$AG162)*士兵阶位属性!W161+求节点(R$124:R$159,AB$5:AB$40,$AG162)</f>
        <v>1246.0000000000007</v>
      </c>
      <c r="AL162" s="12">
        <f>求节点(S$124:S$159,X$5:X$40,$AG162)*士兵阶位属性!X161+求节点(S$124:S$159,AC$5:AC$40,$AG162)</f>
        <v>1246.0000000000007</v>
      </c>
      <c r="AM162" s="12">
        <f t="shared" si="131"/>
        <v>1243.3396175775381</v>
      </c>
      <c r="AN162" s="12">
        <f t="shared" si="132"/>
        <v>1246.0000000000007</v>
      </c>
      <c r="AO162" s="12">
        <f t="shared" si="133"/>
        <v>1246.0000000000007</v>
      </c>
      <c r="AP162" s="12">
        <f t="shared" si="134"/>
        <v>1246.0000000000007</v>
      </c>
      <c r="AQ162" s="12">
        <f t="shared" si="135"/>
        <v>1246.0000000000007</v>
      </c>
      <c r="AS162" s="12">
        <v>157</v>
      </c>
      <c r="AT162" s="12">
        <f t="shared" si="108"/>
        <v>6320000</v>
      </c>
      <c r="AU162" s="12">
        <f t="shared" si="109"/>
        <v>6320000</v>
      </c>
      <c r="AV162" s="12">
        <f t="shared" si="110"/>
        <v>6320000</v>
      </c>
      <c r="AW162" s="12">
        <f t="shared" si="111"/>
        <v>6320000</v>
      </c>
      <c r="AX162" s="12">
        <f t="shared" si="112"/>
        <v>6320000</v>
      </c>
      <c r="AZ162" s="12">
        <v>157</v>
      </c>
      <c r="BA162" s="12">
        <f t="shared" si="113"/>
        <v>0</v>
      </c>
      <c r="BB162" s="12">
        <f t="shared" si="114"/>
        <v>0</v>
      </c>
      <c r="BC162" s="12">
        <f t="shared" si="115"/>
        <v>0</v>
      </c>
      <c r="BD162" s="12">
        <f t="shared" si="116"/>
        <v>0</v>
      </c>
      <c r="BE162" s="12">
        <f t="shared" si="117"/>
        <v>0</v>
      </c>
      <c r="BG162" s="12">
        <v>157</v>
      </c>
      <c r="BH162" s="12">
        <f t="shared" si="118"/>
        <v>0</v>
      </c>
      <c r="BI162" s="12">
        <f t="shared" si="119"/>
        <v>0</v>
      </c>
      <c r="BJ162" s="12">
        <f t="shared" si="120"/>
        <v>0</v>
      </c>
      <c r="BK162" s="12">
        <f t="shared" si="121"/>
        <v>0</v>
      </c>
      <c r="BL162" s="12">
        <f t="shared" si="122"/>
        <v>0</v>
      </c>
      <c r="BO162" s="9">
        <v>24</v>
      </c>
    </row>
    <row r="163" spans="14:67" x14ac:dyDescent="0.15">
      <c r="AG163" s="15">
        <v>158</v>
      </c>
      <c r="AH163" s="12">
        <f>求节点(O$124:O$159,T$5:T$40,$AG163)*士兵阶位属性!T162+求节点(O$124:O$159,Y$5:Y$40,$AG163)</f>
        <v>1246.0000000000007</v>
      </c>
      <c r="AI163" s="12">
        <f>求节点(P$124:P$159,U$5:U$40,$AG163)*士兵阶位属性!U162+求节点(P$124:P$159,Z$5:Z$40,$AG163)</f>
        <v>1246.0000000000007</v>
      </c>
      <c r="AJ163" s="12">
        <f>求节点(Q$124:Q$159,V$5:V$40,$AG163)*士兵阶位属性!V162+求节点(Q$124:Q$159,AA$5:AA$40,$AG163)</f>
        <v>1246.0000000000007</v>
      </c>
      <c r="AK163" s="12">
        <f>求节点(R$124:R$159,W$5:W$40,$AG163)*士兵阶位属性!W162+求节点(R$124:R$159,AB$5:AB$40,$AG163)</f>
        <v>1246.0000000000007</v>
      </c>
      <c r="AL163" s="12">
        <f>求节点(S$124:S$159,X$5:X$40,$AG163)*士兵阶位属性!X162+求节点(S$124:S$159,AC$5:AC$40,$AG163)</f>
        <v>1246.0000000000007</v>
      </c>
      <c r="AM163" s="12">
        <f t="shared" si="131"/>
        <v>1246.0000000000007</v>
      </c>
      <c r="AN163" s="12">
        <f t="shared" si="132"/>
        <v>1246.0000000000007</v>
      </c>
      <c r="AO163" s="12">
        <f t="shared" si="133"/>
        <v>1246.0000000000007</v>
      </c>
      <c r="AP163" s="12">
        <f t="shared" si="134"/>
        <v>1246.0000000000007</v>
      </c>
      <c r="AQ163" s="12">
        <f t="shared" si="135"/>
        <v>1246.0000000000007</v>
      </c>
      <c r="AS163" s="12">
        <v>158</v>
      </c>
      <c r="AT163" s="12">
        <f t="shared" si="108"/>
        <v>6320000</v>
      </c>
      <c r="AU163" s="12">
        <f t="shared" si="109"/>
        <v>6320000</v>
      </c>
      <c r="AV163" s="12">
        <f t="shared" si="110"/>
        <v>6320000</v>
      </c>
      <c r="AW163" s="12">
        <f t="shared" si="111"/>
        <v>6320000</v>
      </c>
      <c r="AX163" s="12">
        <f t="shared" si="112"/>
        <v>6320000</v>
      </c>
      <c r="AZ163" s="12">
        <v>158</v>
      </c>
      <c r="BA163" s="12">
        <f t="shared" si="113"/>
        <v>0</v>
      </c>
      <c r="BB163" s="12">
        <f t="shared" si="114"/>
        <v>0</v>
      </c>
      <c r="BC163" s="12">
        <f t="shared" si="115"/>
        <v>0</v>
      </c>
      <c r="BD163" s="12">
        <f t="shared" si="116"/>
        <v>0</v>
      </c>
      <c r="BE163" s="12">
        <f t="shared" si="117"/>
        <v>0</v>
      </c>
      <c r="BG163" s="12">
        <v>158</v>
      </c>
      <c r="BH163" s="12">
        <f t="shared" si="118"/>
        <v>0</v>
      </c>
      <c r="BI163" s="12">
        <f t="shared" si="119"/>
        <v>0</v>
      </c>
      <c r="BJ163" s="12">
        <f t="shared" si="120"/>
        <v>0</v>
      </c>
      <c r="BK163" s="12">
        <f t="shared" si="121"/>
        <v>0</v>
      </c>
      <c r="BL163" s="12">
        <f t="shared" si="122"/>
        <v>0</v>
      </c>
      <c r="BO163" s="9">
        <v>25</v>
      </c>
    </row>
    <row r="164" spans="14:67" x14ac:dyDescent="0.15">
      <c r="P164" s="110" t="s">
        <v>345</v>
      </c>
      <c r="Q164" s="110"/>
      <c r="R164" s="110" t="s">
        <v>134</v>
      </c>
      <c r="S164" s="110"/>
      <c r="T164" s="110" t="s">
        <v>347</v>
      </c>
      <c r="U164" s="110"/>
      <c r="V164" s="110"/>
      <c r="W164" s="110"/>
      <c r="X164" s="110"/>
      <c r="AG164" s="15">
        <v>159</v>
      </c>
      <c r="AH164" s="12">
        <f>求节点(O$124:O$159,T$5:T$40,$AG164)*士兵阶位属性!T163+求节点(O$124:O$159,Y$5:Y$40,$AG164)</f>
        <v>1246.0000000000007</v>
      </c>
      <c r="AI164" s="12">
        <f>求节点(P$124:P$159,U$5:U$40,$AG164)*士兵阶位属性!U163+求节点(P$124:P$159,Z$5:Z$40,$AG164)</f>
        <v>1246.0000000000007</v>
      </c>
      <c r="AJ164" s="12">
        <f>求节点(Q$124:Q$159,V$5:V$40,$AG164)*士兵阶位属性!V163+求节点(Q$124:Q$159,AA$5:AA$40,$AG164)</f>
        <v>1246.0000000000007</v>
      </c>
      <c r="AK164" s="12">
        <f>求节点(R$124:R$159,W$5:W$40,$AG164)*士兵阶位属性!W163+求节点(R$124:R$159,AB$5:AB$40,$AG164)</f>
        <v>1246.0000000000007</v>
      </c>
      <c r="AL164" s="12">
        <f>求节点(S$124:S$159,X$5:X$40,$AG164)*士兵阶位属性!X163+求节点(S$124:S$159,AC$5:AC$40,$AG164)</f>
        <v>1246.0000000000007</v>
      </c>
      <c r="AM164" s="12">
        <f t="shared" si="131"/>
        <v>1246.0000000000007</v>
      </c>
      <c r="AN164" s="12">
        <f t="shared" si="132"/>
        <v>1246.0000000000007</v>
      </c>
      <c r="AO164" s="12">
        <f t="shared" si="133"/>
        <v>1246.0000000000007</v>
      </c>
      <c r="AP164" s="12">
        <f t="shared" si="134"/>
        <v>1246.0000000000007</v>
      </c>
      <c r="AQ164" s="12">
        <f t="shared" si="135"/>
        <v>1246.0000000000007</v>
      </c>
      <c r="AS164" s="12">
        <v>159</v>
      </c>
      <c r="AT164" s="12">
        <f t="shared" si="108"/>
        <v>6320000</v>
      </c>
      <c r="AU164" s="12">
        <f t="shared" si="109"/>
        <v>6320000</v>
      </c>
      <c r="AV164" s="12">
        <f t="shared" si="110"/>
        <v>6320000</v>
      </c>
      <c r="AW164" s="12">
        <f t="shared" si="111"/>
        <v>6320000</v>
      </c>
      <c r="AX164" s="12">
        <f t="shared" si="112"/>
        <v>6320000</v>
      </c>
      <c r="AZ164" s="12">
        <v>159</v>
      </c>
      <c r="BA164" s="12">
        <f t="shared" si="113"/>
        <v>0</v>
      </c>
      <c r="BB164" s="12">
        <f t="shared" si="114"/>
        <v>0</v>
      </c>
      <c r="BC164" s="12">
        <f t="shared" si="115"/>
        <v>0</v>
      </c>
      <c r="BD164" s="12">
        <f t="shared" si="116"/>
        <v>0</v>
      </c>
      <c r="BE164" s="12">
        <f t="shared" si="117"/>
        <v>0</v>
      </c>
      <c r="BG164" s="12">
        <v>159</v>
      </c>
      <c r="BH164" s="12">
        <f t="shared" si="118"/>
        <v>0</v>
      </c>
      <c r="BI164" s="12">
        <f t="shared" si="119"/>
        <v>0</v>
      </c>
      <c r="BJ164" s="12">
        <f t="shared" si="120"/>
        <v>0</v>
      </c>
      <c r="BK164" s="12">
        <f t="shared" si="121"/>
        <v>0</v>
      </c>
      <c r="BL164" s="12">
        <f t="shared" si="122"/>
        <v>0</v>
      </c>
      <c r="BO164" s="9">
        <v>26</v>
      </c>
    </row>
    <row r="165" spans="14:67" x14ac:dyDescent="0.15">
      <c r="N165" s="12" t="s">
        <v>415</v>
      </c>
      <c r="O165" s="12"/>
      <c r="P165" s="12" t="s">
        <v>132</v>
      </c>
      <c r="Q165" s="12"/>
      <c r="R165" s="12" t="s">
        <v>132</v>
      </c>
      <c r="S165" s="12"/>
      <c r="T165" s="12" t="s">
        <v>0</v>
      </c>
      <c r="U165" s="12" t="s">
        <v>3</v>
      </c>
      <c r="V165" s="12" t="s">
        <v>1</v>
      </c>
      <c r="W165" s="12" t="s">
        <v>4</v>
      </c>
      <c r="X165" s="12" t="s">
        <v>2</v>
      </c>
      <c r="AG165" s="15">
        <v>160</v>
      </c>
      <c r="AH165" s="12">
        <f>求节点(O$124:O$159,T$5:T$40,$AG165)*士兵阶位属性!T164+求节点(O$124:O$159,Y$5:Y$40,$AG165)</f>
        <v>1246.0000000000007</v>
      </c>
      <c r="AI165" s="12">
        <f>求节点(P$124:P$159,U$5:U$40,$AG165)*士兵阶位属性!U164+求节点(P$124:P$159,Z$5:Z$40,$AG165)</f>
        <v>1246.0000000000007</v>
      </c>
      <c r="AJ165" s="12">
        <f>求节点(Q$124:Q$159,V$5:V$40,$AG165)*士兵阶位属性!V164+求节点(Q$124:Q$159,AA$5:AA$40,$AG165)</f>
        <v>1246.0000000000007</v>
      </c>
      <c r="AK165" s="12">
        <f>求节点(R$124:R$159,W$5:W$40,$AG165)*士兵阶位属性!W164+求节点(R$124:R$159,AB$5:AB$40,$AG165)</f>
        <v>1246.0000000000007</v>
      </c>
      <c r="AL165" s="12">
        <f>求节点(S$124:S$159,X$5:X$40,$AG165)*士兵阶位属性!X164+求节点(S$124:S$159,AC$5:AC$40,$AG165)</f>
        <v>1246.0000000000007</v>
      </c>
      <c r="AM165" s="12">
        <f t="shared" si="131"/>
        <v>1246.0000000000007</v>
      </c>
      <c r="AN165" s="12">
        <f t="shared" si="132"/>
        <v>1246.0000000000007</v>
      </c>
      <c r="AO165" s="12">
        <f t="shared" si="133"/>
        <v>1246.0000000000007</v>
      </c>
      <c r="AP165" s="12">
        <f t="shared" si="134"/>
        <v>1246.0000000000007</v>
      </c>
      <c r="AQ165" s="12">
        <f t="shared" si="135"/>
        <v>1246.0000000000007</v>
      </c>
      <c r="AS165" s="12">
        <v>160</v>
      </c>
      <c r="AT165" s="12">
        <f t="shared" si="108"/>
        <v>6320000</v>
      </c>
      <c r="AU165" s="12">
        <f t="shared" si="109"/>
        <v>6320000</v>
      </c>
      <c r="AV165" s="12">
        <f t="shared" si="110"/>
        <v>6320000</v>
      </c>
      <c r="AW165" s="12">
        <f t="shared" si="111"/>
        <v>6320000</v>
      </c>
      <c r="AX165" s="12">
        <f t="shared" si="112"/>
        <v>6320000</v>
      </c>
      <c r="AZ165" s="12">
        <v>160</v>
      </c>
      <c r="BA165" s="12">
        <f t="shared" si="113"/>
        <v>0</v>
      </c>
      <c r="BB165" s="12">
        <f t="shared" si="114"/>
        <v>0</v>
      </c>
      <c r="BC165" s="12">
        <f t="shared" si="115"/>
        <v>0</v>
      </c>
      <c r="BD165" s="12">
        <f t="shared" si="116"/>
        <v>0</v>
      </c>
      <c r="BE165" s="12">
        <f t="shared" si="117"/>
        <v>0</v>
      </c>
      <c r="BG165" s="12">
        <v>160</v>
      </c>
      <c r="BH165" s="12">
        <f t="shared" si="118"/>
        <v>0</v>
      </c>
      <c r="BI165" s="12">
        <f t="shared" si="119"/>
        <v>0</v>
      </c>
      <c r="BJ165" s="12">
        <f t="shared" si="120"/>
        <v>0</v>
      </c>
      <c r="BK165" s="12">
        <f t="shared" si="121"/>
        <v>0</v>
      </c>
      <c r="BL165" s="12">
        <f t="shared" si="122"/>
        <v>0</v>
      </c>
      <c r="BO165" s="9">
        <v>27</v>
      </c>
    </row>
    <row r="166" spans="14:67" x14ac:dyDescent="0.15">
      <c r="N166" s="12">
        <v>1</v>
      </c>
      <c r="O166" s="12"/>
      <c r="P166" s="31"/>
      <c r="Q166" s="12"/>
      <c r="R166" s="30">
        <f>SUM(P$166:P166)</f>
        <v>0</v>
      </c>
      <c r="S166" s="12"/>
      <c r="T166" s="12">
        <f>IFERROR($R166*'[1]功能-士兵训练'!K5,0)</f>
        <v>0</v>
      </c>
      <c r="U166" s="12">
        <f>IFERROR($R166*'[1]功能-士兵训练'!L5,0)</f>
        <v>0</v>
      </c>
      <c r="V166" s="12">
        <f>IFERROR($R166*'[1]功能-士兵训练'!M5,0)</f>
        <v>0</v>
      </c>
      <c r="W166" s="12">
        <f>IFERROR($R166*'[1]功能-士兵训练'!N5,0)</f>
        <v>0</v>
      </c>
      <c r="X166" s="12">
        <f>IFERROR($R166*'[1]功能-士兵训练'!O5,0)</f>
        <v>0</v>
      </c>
      <c r="BO166" s="9">
        <v>28</v>
      </c>
    </row>
    <row r="167" spans="14:67" x14ac:dyDescent="0.15">
      <c r="N167" s="12">
        <v>2</v>
      </c>
      <c r="O167" s="12"/>
      <c r="P167" s="31"/>
      <c r="Q167" s="12"/>
      <c r="R167" s="30">
        <f>SUM(P$166:P167)</f>
        <v>0</v>
      </c>
      <c r="S167" s="12"/>
      <c r="T167" s="12">
        <f>IFERROR($R167*'[1]功能-士兵训练'!K6,0)</f>
        <v>0</v>
      </c>
      <c r="U167" s="12">
        <f>IFERROR($R167*'[1]功能-士兵训练'!L6,0)</f>
        <v>0</v>
      </c>
      <c r="V167" s="12">
        <f>IFERROR($R167*'[1]功能-士兵训练'!M6,0)</f>
        <v>0</v>
      </c>
      <c r="W167" s="12">
        <f>IFERROR($R167*'[1]功能-士兵训练'!N6,0)</f>
        <v>0</v>
      </c>
      <c r="X167" s="12">
        <f>IFERROR($R167*'[1]功能-士兵训练'!O6,0)</f>
        <v>0</v>
      </c>
      <c r="BO167" s="9">
        <v>29</v>
      </c>
    </row>
    <row r="168" spans="14:67" x14ac:dyDescent="0.15">
      <c r="N168" s="12">
        <v>3</v>
      </c>
      <c r="O168" s="12"/>
      <c r="P168" s="31"/>
      <c r="Q168" s="12"/>
      <c r="R168" s="30">
        <f>SUM(P$166:P168)</f>
        <v>0</v>
      </c>
      <c r="S168" s="12"/>
      <c r="T168" s="12">
        <f>IFERROR($R168*'[1]功能-士兵训练'!K7,0)</f>
        <v>0</v>
      </c>
      <c r="U168" s="12">
        <f>IFERROR($R168*'[1]功能-士兵训练'!L7,0)</f>
        <v>0</v>
      </c>
      <c r="V168" s="12">
        <f>IFERROR($R168*'[1]功能-士兵训练'!M7,0)</f>
        <v>0</v>
      </c>
      <c r="W168" s="12">
        <f>IFERROR($R168*'[1]功能-士兵训练'!N7,0)</f>
        <v>0</v>
      </c>
      <c r="X168" s="12">
        <f>IFERROR($R168*'[1]功能-士兵训练'!O7,0)</f>
        <v>0</v>
      </c>
      <c r="BO168" s="9">
        <v>30</v>
      </c>
    </row>
    <row r="169" spans="14:67" x14ac:dyDescent="0.15">
      <c r="N169" s="12">
        <v>4</v>
      </c>
      <c r="O169" s="12"/>
      <c r="P169" s="31"/>
      <c r="Q169" s="12"/>
      <c r="R169" s="30">
        <f>SUM(P$166:P169)</f>
        <v>0</v>
      </c>
      <c r="S169" s="12"/>
      <c r="T169" s="12">
        <f>IFERROR($R169*'[1]功能-士兵训练'!K8,0)</f>
        <v>0</v>
      </c>
      <c r="U169" s="12">
        <f>IFERROR($R169*'[1]功能-士兵训练'!L8,0)</f>
        <v>0</v>
      </c>
      <c r="V169" s="12">
        <f>IFERROR($R169*'[1]功能-士兵训练'!M8,0)</f>
        <v>0</v>
      </c>
      <c r="W169" s="12">
        <f>IFERROR($R169*'[1]功能-士兵训练'!N8,0)</f>
        <v>0</v>
      </c>
      <c r="X169" s="12">
        <f>IFERROR($R169*'[1]功能-士兵训练'!O8,0)</f>
        <v>0</v>
      </c>
      <c r="BO169" s="9">
        <v>31</v>
      </c>
    </row>
    <row r="170" spans="14:67" x14ac:dyDescent="0.15">
      <c r="N170" s="12">
        <v>5</v>
      </c>
      <c r="O170" s="12"/>
      <c r="P170" s="31"/>
      <c r="Q170" s="12"/>
      <c r="R170" s="30">
        <f>SUM(P$166:P170)</f>
        <v>0</v>
      </c>
      <c r="S170" s="12"/>
      <c r="T170" s="12">
        <f>IFERROR($R170*'[1]功能-士兵训练'!K9,0)</f>
        <v>0</v>
      </c>
      <c r="U170" s="12">
        <f>IFERROR($R170*'[1]功能-士兵训练'!L9,0)</f>
        <v>0</v>
      </c>
      <c r="V170" s="12">
        <f>IFERROR($R170*'[1]功能-士兵训练'!M9,0)</f>
        <v>0</v>
      </c>
      <c r="W170" s="12">
        <f>IFERROR($R170*'[1]功能-士兵训练'!N9,0)</f>
        <v>0</v>
      </c>
      <c r="X170" s="12">
        <f>IFERROR($R170*'[1]功能-士兵训练'!O9,0)</f>
        <v>0</v>
      </c>
      <c r="BO170" s="9">
        <v>32</v>
      </c>
    </row>
    <row r="171" spans="14:67" x14ac:dyDescent="0.15">
      <c r="N171" s="12">
        <v>6</v>
      </c>
      <c r="O171" s="12"/>
      <c r="P171" s="31"/>
      <c r="Q171" s="12"/>
      <c r="R171" s="30">
        <f>SUM(P$166:P171)</f>
        <v>0</v>
      </c>
      <c r="S171" s="12"/>
      <c r="T171" s="12">
        <f>IFERROR($R171*'[1]功能-士兵训练'!K10,0)</f>
        <v>0</v>
      </c>
      <c r="U171" s="12">
        <f>IFERROR($R171*'[1]功能-士兵训练'!L10,0)</f>
        <v>0</v>
      </c>
      <c r="V171" s="12">
        <f>IFERROR($R171*'[1]功能-士兵训练'!M10,0)</f>
        <v>0</v>
      </c>
      <c r="W171" s="12">
        <f>IFERROR($R171*'[1]功能-士兵训练'!N10,0)</f>
        <v>0</v>
      </c>
      <c r="X171" s="12">
        <f>IFERROR($R171*'[1]功能-士兵训练'!O10,0)</f>
        <v>0</v>
      </c>
      <c r="BO171" s="9">
        <v>33</v>
      </c>
    </row>
    <row r="172" spans="14:67" x14ac:dyDescent="0.15">
      <c r="N172" s="12">
        <v>7</v>
      </c>
      <c r="O172" s="12"/>
      <c r="P172" s="31"/>
      <c r="Q172" s="12"/>
      <c r="R172" s="30">
        <f>SUM(P$166:P172)</f>
        <v>0</v>
      </c>
      <c r="S172" s="12"/>
      <c r="T172" s="12">
        <f>IFERROR($R172*'[1]功能-士兵训练'!K11,0)</f>
        <v>0</v>
      </c>
      <c r="U172" s="12">
        <f>IFERROR($R172*'[1]功能-士兵训练'!L11,0)</f>
        <v>0</v>
      </c>
      <c r="V172" s="12">
        <f>IFERROR($R172*'[1]功能-士兵训练'!M11,0)</f>
        <v>0</v>
      </c>
      <c r="W172" s="12">
        <f>IFERROR($R172*'[1]功能-士兵训练'!N11,0)</f>
        <v>0</v>
      </c>
      <c r="X172" s="12">
        <f>IFERROR($R172*'[1]功能-士兵训练'!O11,0)</f>
        <v>0</v>
      </c>
      <c r="BO172" s="9">
        <v>34</v>
      </c>
    </row>
    <row r="173" spans="14:67" x14ac:dyDescent="0.15">
      <c r="N173" s="12">
        <v>8</v>
      </c>
      <c r="O173" s="12"/>
      <c r="P173" s="31"/>
      <c r="Q173" s="12"/>
      <c r="R173" s="30">
        <f>SUM(P$166:P173)</f>
        <v>0</v>
      </c>
      <c r="S173" s="12"/>
      <c r="T173" s="12">
        <f>IFERROR($R173*'[1]功能-士兵训练'!K12,0)</f>
        <v>0</v>
      </c>
      <c r="U173" s="12">
        <f>IFERROR($R173*'[1]功能-士兵训练'!L12,0)</f>
        <v>0</v>
      </c>
      <c r="V173" s="12">
        <f>IFERROR($R173*'[1]功能-士兵训练'!M12,0)</f>
        <v>0</v>
      </c>
      <c r="W173" s="12">
        <f>IFERROR($R173*'[1]功能-士兵训练'!N12,0)</f>
        <v>0</v>
      </c>
      <c r="X173" s="12">
        <f>IFERROR($R173*'[1]功能-士兵训练'!O12,0)</f>
        <v>0</v>
      </c>
      <c r="BO173" s="9">
        <v>35</v>
      </c>
    </row>
    <row r="174" spans="14:67" x14ac:dyDescent="0.15">
      <c r="N174" s="12">
        <v>9</v>
      </c>
      <c r="O174" s="12"/>
      <c r="P174" s="31"/>
      <c r="Q174" s="12"/>
      <c r="R174" s="30">
        <f>SUM(P$166:P174)</f>
        <v>0</v>
      </c>
      <c r="S174" s="12"/>
      <c r="T174" s="12">
        <f>IFERROR($R174*'[1]功能-士兵训练'!K13,0)</f>
        <v>0</v>
      </c>
      <c r="U174" s="12">
        <f>IFERROR($R174*'[1]功能-士兵训练'!L13,0)</f>
        <v>0</v>
      </c>
      <c r="V174" s="12">
        <f>IFERROR($R174*'[1]功能-士兵训练'!M13,0)</f>
        <v>0</v>
      </c>
      <c r="W174" s="12">
        <f>IFERROR($R174*'[1]功能-士兵训练'!N13,0)</f>
        <v>0</v>
      </c>
      <c r="X174" s="12">
        <f>IFERROR($R174*'[1]功能-士兵训练'!O13,0)</f>
        <v>0</v>
      </c>
      <c r="BO174" s="9">
        <v>36</v>
      </c>
    </row>
    <row r="175" spans="14:67" x14ac:dyDescent="0.15">
      <c r="N175" s="12">
        <v>10</v>
      </c>
      <c r="O175" s="12"/>
      <c r="P175" s="31"/>
      <c r="Q175" s="12"/>
      <c r="R175" s="30">
        <f>SUM(P$166:P175)</f>
        <v>0</v>
      </c>
      <c r="S175" s="12"/>
      <c r="T175" s="12">
        <f>IFERROR($R175*'[1]功能-士兵训练'!K14,0)</f>
        <v>0</v>
      </c>
      <c r="U175" s="12">
        <f>IFERROR($R175*'[1]功能-士兵训练'!L14,0)</f>
        <v>0</v>
      </c>
      <c r="V175" s="12">
        <f>IFERROR($R175*'[1]功能-士兵训练'!M14,0)</f>
        <v>0</v>
      </c>
      <c r="W175" s="12">
        <f>IFERROR($R175*'[1]功能-士兵训练'!N14,0)</f>
        <v>0</v>
      </c>
      <c r="X175" s="12">
        <f>IFERROR($R175*'[1]功能-士兵训练'!O14,0)</f>
        <v>0</v>
      </c>
      <c r="BO175" s="9">
        <v>37</v>
      </c>
    </row>
    <row r="176" spans="14:67" x14ac:dyDescent="0.15">
      <c r="N176" s="12">
        <v>11</v>
      </c>
      <c r="O176" s="12"/>
      <c r="P176" s="31"/>
      <c r="Q176" s="12"/>
      <c r="R176" s="30">
        <f>SUM(P$166:P176)</f>
        <v>0</v>
      </c>
      <c r="S176" s="12"/>
      <c r="T176" s="12">
        <f>IFERROR($R176*'[1]功能-士兵训练'!K15,0)</f>
        <v>0</v>
      </c>
      <c r="U176" s="12">
        <f>IFERROR($R176*'[1]功能-士兵训练'!L15,0)</f>
        <v>0</v>
      </c>
      <c r="V176" s="12">
        <f>IFERROR($R176*'[1]功能-士兵训练'!M15,0)</f>
        <v>0</v>
      </c>
      <c r="W176" s="12">
        <f>IFERROR($R176*'[1]功能-士兵训练'!N15,0)</f>
        <v>0</v>
      </c>
      <c r="X176" s="12">
        <f>IFERROR($R176*'[1]功能-士兵训练'!O15,0)</f>
        <v>0</v>
      </c>
      <c r="BO176" s="9">
        <v>38</v>
      </c>
    </row>
    <row r="177" spans="14:87" x14ac:dyDescent="0.15">
      <c r="N177" s="12">
        <v>12</v>
      </c>
      <c r="O177" s="12"/>
      <c r="P177" s="31"/>
      <c r="Q177" s="12"/>
      <c r="R177" s="30">
        <f>SUM(P$166:P177)</f>
        <v>0</v>
      </c>
      <c r="S177" s="12"/>
      <c r="T177" s="12">
        <f>IFERROR($R177*'[1]功能-士兵训练'!K16,0)</f>
        <v>0</v>
      </c>
      <c r="U177" s="12">
        <f>IFERROR($R177*'[1]功能-士兵训练'!L16,0)</f>
        <v>0</v>
      </c>
      <c r="V177" s="12">
        <f>IFERROR($R177*'[1]功能-士兵训练'!M16,0)</f>
        <v>0</v>
      </c>
      <c r="W177" s="12">
        <f>IFERROR($R177*'[1]功能-士兵训练'!N16,0)</f>
        <v>0</v>
      </c>
      <c r="X177" s="12">
        <f>IFERROR($R177*'[1]功能-士兵训练'!O16,0)</f>
        <v>0</v>
      </c>
      <c r="BO177" s="9">
        <v>39</v>
      </c>
    </row>
    <row r="178" spans="14:87" x14ac:dyDescent="0.15">
      <c r="N178" s="12">
        <v>13</v>
      </c>
      <c r="O178" s="12"/>
      <c r="P178" s="31"/>
      <c r="Q178" s="12"/>
      <c r="R178" s="30">
        <f>SUM(P$166:P178)</f>
        <v>0</v>
      </c>
      <c r="S178" s="12"/>
      <c r="T178" s="12">
        <f>IFERROR($R178*'[1]功能-士兵训练'!K17,0)</f>
        <v>0</v>
      </c>
      <c r="U178" s="12">
        <f>IFERROR($R178*'[1]功能-士兵训练'!L17,0)</f>
        <v>0</v>
      </c>
      <c r="V178" s="12">
        <f>IFERROR($R178*'[1]功能-士兵训练'!M17,0)</f>
        <v>0</v>
      </c>
      <c r="W178" s="12">
        <f>IFERROR($R178*'[1]功能-士兵训练'!N17,0)</f>
        <v>0</v>
      </c>
      <c r="X178" s="12">
        <f>IFERROR($R178*'[1]功能-士兵训练'!O17,0)</f>
        <v>0</v>
      </c>
      <c r="BO178" s="9">
        <v>40</v>
      </c>
    </row>
    <row r="179" spans="14:87" x14ac:dyDescent="0.15">
      <c r="N179" s="12">
        <v>14</v>
      </c>
      <c r="O179" s="12"/>
      <c r="P179" s="31"/>
      <c r="Q179" s="12"/>
      <c r="R179" s="30">
        <f>SUM(P$166:P179)</f>
        <v>0</v>
      </c>
      <c r="S179" s="12"/>
      <c r="T179" s="12">
        <f>IFERROR($R179*'[1]功能-士兵训练'!K18,0)</f>
        <v>0</v>
      </c>
      <c r="U179" s="12">
        <f>IFERROR($R179*'[1]功能-士兵训练'!L18,0)</f>
        <v>0</v>
      </c>
      <c r="V179" s="12">
        <f>IFERROR($R179*'[1]功能-士兵训练'!M18,0)</f>
        <v>0</v>
      </c>
      <c r="W179" s="12">
        <f>IFERROR($R179*'[1]功能-士兵训练'!N18,0)</f>
        <v>0</v>
      </c>
      <c r="X179" s="12">
        <f>IFERROR($R179*'[1]功能-士兵训练'!O18,0)</f>
        <v>0</v>
      </c>
      <c r="BO179" s="9">
        <v>41</v>
      </c>
    </row>
    <row r="180" spans="14:87" x14ac:dyDescent="0.15">
      <c r="N180" s="12">
        <v>15</v>
      </c>
      <c r="O180" s="12"/>
      <c r="P180" s="31"/>
      <c r="Q180" s="12"/>
      <c r="R180" s="30">
        <f>SUM(P$166:P180)</f>
        <v>0</v>
      </c>
      <c r="S180" s="12"/>
      <c r="T180" s="12">
        <f>IFERROR($R180*'[1]功能-士兵训练'!K19,0)</f>
        <v>0</v>
      </c>
      <c r="U180" s="12">
        <f>IFERROR($R180*'[1]功能-士兵训练'!L19,0)</f>
        <v>0</v>
      </c>
      <c r="V180" s="12">
        <f>IFERROR($R180*'[1]功能-士兵训练'!M19,0)</f>
        <v>0</v>
      </c>
      <c r="W180" s="12">
        <f>IFERROR($R180*'[1]功能-士兵训练'!N19,0)</f>
        <v>0</v>
      </c>
      <c r="X180" s="12">
        <f>IFERROR($R180*'[1]功能-士兵训练'!O19,0)</f>
        <v>0</v>
      </c>
      <c r="BO180" s="9">
        <v>42</v>
      </c>
    </row>
    <row r="181" spans="14:87" x14ac:dyDescent="0.15">
      <c r="N181" s="12">
        <v>16</v>
      </c>
      <c r="O181" s="12"/>
      <c r="P181" s="31"/>
      <c r="Q181" s="12"/>
      <c r="R181" s="30">
        <f>SUM(P$166:P181)</f>
        <v>0</v>
      </c>
      <c r="S181" s="12"/>
      <c r="T181" s="12">
        <f>IFERROR($R181*'[1]功能-士兵训练'!K20,0)</f>
        <v>0</v>
      </c>
      <c r="U181" s="12">
        <f>IFERROR($R181*'[1]功能-士兵训练'!L20,0)</f>
        <v>0</v>
      </c>
      <c r="V181" s="12">
        <f>IFERROR($R181*'[1]功能-士兵训练'!M20,0)</f>
        <v>0</v>
      </c>
      <c r="W181" s="12">
        <f>IFERROR($R181*'[1]功能-士兵训练'!N20,0)</f>
        <v>0</v>
      </c>
      <c r="X181" s="12">
        <f>IFERROR($R181*'[1]功能-士兵训练'!O20,0)</f>
        <v>0</v>
      </c>
      <c r="BO181" s="9">
        <v>43</v>
      </c>
    </row>
    <row r="182" spans="14:87" x14ac:dyDescent="0.15">
      <c r="N182" s="12">
        <v>17</v>
      </c>
      <c r="O182" s="12"/>
      <c r="P182" s="31"/>
      <c r="Q182" s="12"/>
      <c r="R182" s="30">
        <f>SUM(P$166:P182)</f>
        <v>0</v>
      </c>
      <c r="S182" s="12"/>
      <c r="T182" s="12">
        <f>IFERROR($R182*'[1]功能-士兵训练'!K21,0)</f>
        <v>0</v>
      </c>
      <c r="U182" s="12">
        <f>IFERROR($R182*'[1]功能-士兵训练'!L21,0)</f>
        <v>0</v>
      </c>
      <c r="V182" s="12">
        <f>IFERROR($R182*'[1]功能-士兵训练'!M21,0)</f>
        <v>0</v>
      </c>
      <c r="W182" s="12">
        <f>IFERROR($R182*'[1]功能-士兵训练'!N21,0)</f>
        <v>0</v>
      </c>
      <c r="X182" s="12">
        <f>IFERROR($R182*'[1]功能-士兵训练'!O21,0)</f>
        <v>0</v>
      </c>
      <c r="BO182" s="9">
        <v>44</v>
      </c>
    </row>
    <row r="183" spans="14:87" x14ac:dyDescent="0.15">
      <c r="N183" s="12">
        <v>18</v>
      </c>
      <c r="O183" s="12"/>
      <c r="P183" s="31"/>
      <c r="Q183" s="12"/>
      <c r="R183" s="30">
        <f>SUM(P$166:P183)</f>
        <v>0</v>
      </c>
      <c r="S183" s="12"/>
      <c r="T183" s="12">
        <f>IFERROR($R183*'[1]功能-士兵训练'!K22,0)</f>
        <v>0</v>
      </c>
      <c r="U183" s="12">
        <f>IFERROR($R183*'[1]功能-士兵训练'!L22,0)</f>
        <v>0</v>
      </c>
      <c r="V183" s="12">
        <f>IFERROR($R183*'[1]功能-士兵训练'!M22,0)</f>
        <v>0</v>
      </c>
      <c r="W183" s="12">
        <f>IFERROR($R183*'[1]功能-士兵训练'!N22,0)</f>
        <v>0</v>
      </c>
      <c r="X183" s="12">
        <f>IFERROR($R183*'[1]功能-士兵训练'!O22,0)</f>
        <v>0</v>
      </c>
      <c r="BO183" s="9">
        <v>45</v>
      </c>
    </row>
    <row r="184" spans="14:87" x14ac:dyDescent="0.15">
      <c r="N184" s="12">
        <v>19</v>
      </c>
      <c r="O184" s="12"/>
      <c r="P184" s="31"/>
      <c r="Q184" s="12"/>
      <c r="R184" s="30">
        <f>SUM(P$166:P184)</f>
        <v>0</v>
      </c>
      <c r="S184" s="12"/>
      <c r="T184" s="12">
        <f>IFERROR($R184*'[1]功能-士兵训练'!K23,0)</f>
        <v>0</v>
      </c>
      <c r="U184" s="12">
        <f>IFERROR($R184*'[1]功能-士兵训练'!L23,0)</f>
        <v>0</v>
      </c>
      <c r="V184" s="12">
        <f>IFERROR($R184*'[1]功能-士兵训练'!M23,0)</f>
        <v>0</v>
      </c>
      <c r="W184" s="12">
        <f>IFERROR($R184*'[1]功能-士兵训练'!N23,0)</f>
        <v>0</v>
      </c>
      <c r="X184" s="12">
        <f>IFERROR($R184*'[1]功能-士兵训练'!O23,0)</f>
        <v>0</v>
      </c>
      <c r="BO184" s="9">
        <v>1</v>
      </c>
      <c r="BP184" s="20" t="s">
        <v>2</v>
      </c>
      <c r="BQ184" s="112" t="s">
        <v>80</v>
      </c>
      <c r="BR184" s="112"/>
      <c r="BS184" s="112"/>
      <c r="BT184" s="112"/>
      <c r="BU184" s="110" t="s">
        <v>81</v>
      </c>
      <c r="BV184" s="110"/>
      <c r="BW184" s="110"/>
      <c r="BX184" s="110"/>
      <c r="BY184" s="110"/>
      <c r="CC184" s="26" t="s">
        <v>2</v>
      </c>
      <c r="CD184" s="111" t="s">
        <v>118</v>
      </c>
      <c r="CE184" s="111"/>
    </row>
    <row r="185" spans="14:87" x14ac:dyDescent="0.15">
      <c r="N185" s="12">
        <v>20</v>
      </c>
      <c r="O185" s="12"/>
      <c r="P185" s="31"/>
      <c r="Q185" s="12"/>
      <c r="R185" s="30">
        <f>SUM(P$166:P185)</f>
        <v>0</v>
      </c>
      <c r="S185" s="12"/>
      <c r="T185" s="12">
        <f>IFERROR($R185*'[1]功能-士兵训练'!K40,0)</f>
        <v>0</v>
      </c>
      <c r="U185" s="12">
        <f>IFERROR($R185*'[1]功能-士兵训练'!L40,0)</f>
        <v>0</v>
      </c>
      <c r="V185" s="12">
        <f>IFERROR($R185*'[1]功能-士兵训练'!M40,0)</f>
        <v>0</v>
      </c>
      <c r="W185" s="12">
        <f>IFERROR($R185*'[1]功能-士兵训练'!N40,0)</f>
        <v>0</v>
      </c>
      <c r="X185" s="12">
        <f>IFERROR($R185*'[1]功能-士兵训练'!O40,0)</f>
        <v>0</v>
      </c>
      <c r="BO185" s="9">
        <v>2</v>
      </c>
      <c r="BP185" s="12" t="s">
        <v>390</v>
      </c>
      <c r="BQ185" s="15" t="s">
        <v>147</v>
      </c>
      <c r="BR185" s="15" t="s">
        <v>348</v>
      </c>
      <c r="BS185" s="15" t="s">
        <v>8</v>
      </c>
      <c r="BT185" s="15" t="s">
        <v>39</v>
      </c>
      <c r="BU185" s="15" t="s">
        <v>147</v>
      </c>
      <c r="BV185" s="15" t="s">
        <v>348</v>
      </c>
      <c r="BW185" s="15" t="s">
        <v>8</v>
      </c>
      <c r="BX185" s="15" t="s">
        <v>39</v>
      </c>
      <c r="BY185" s="22" t="s">
        <v>85</v>
      </c>
      <c r="CC185" s="12" t="s">
        <v>390</v>
      </c>
      <c r="CD185" s="15" t="s">
        <v>119</v>
      </c>
      <c r="CE185" s="15" t="s">
        <v>120</v>
      </c>
      <c r="CF185" s="15" t="s">
        <v>173</v>
      </c>
      <c r="CG185" s="15" t="s">
        <v>174</v>
      </c>
      <c r="CH185" s="12" t="s">
        <v>175</v>
      </c>
      <c r="CI185" s="12" t="s">
        <v>11</v>
      </c>
    </row>
    <row r="186" spans="14:87" x14ac:dyDescent="0.15">
      <c r="N186" s="12">
        <v>21</v>
      </c>
      <c r="O186" s="12"/>
      <c r="P186" s="31"/>
      <c r="Q186" s="12"/>
      <c r="R186" s="30">
        <f>SUM(P$166:P186)</f>
        <v>0</v>
      </c>
      <c r="S186" s="12"/>
      <c r="T186" s="12">
        <f>IFERROR($R186*'[1]功能-士兵训练'!K41,0)</f>
        <v>0</v>
      </c>
      <c r="U186" s="12">
        <f>IFERROR($R186*'[1]功能-士兵训练'!L41,0)</f>
        <v>0</v>
      </c>
      <c r="V186" s="12">
        <f>IFERROR($R186*'[1]功能-士兵训练'!M41,0)</f>
        <v>0</v>
      </c>
      <c r="W186" s="12">
        <f>IFERROR($R186*'[1]功能-士兵训练'!N41,0)</f>
        <v>0</v>
      </c>
      <c r="X186" s="12">
        <f>IFERROR($R186*'[1]功能-士兵训练'!O41,0)</f>
        <v>0</v>
      </c>
      <c r="BO186" s="9">
        <v>3</v>
      </c>
      <c r="BP186" s="15">
        <v>10</v>
      </c>
      <c r="BQ186" s="19">
        <f>求节点($AZ$6:$AZ$165,$BE$6:$BE$165,$BP186)</f>
        <v>0</v>
      </c>
      <c r="BR186" s="19">
        <f>INDEX($BL$6:$BL$165,BP186,1)</f>
        <v>0</v>
      </c>
      <c r="BS186" s="19">
        <f>求节点($AG$6:$AG$165,$AL$6:$AL$165,$BP186)</f>
        <v>54.547878762064514</v>
      </c>
      <c r="BT186" s="19">
        <f>求节点($AG$6:$AG$165,$AQ$6:$AQ$165,$BP186)</f>
        <v>54.547878762064514</v>
      </c>
      <c r="BU186" s="29">
        <f>BQ186*INDEX([4]超r将兵属性验证!$AX$7:$AX$166,$BP186,1)</f>
        <v>0</v>
      </c>
      <c r="BV186" s="29">
        <f>BR186*INDEX([4]超r将兵属性验证!AV$7:AV$166,BP186,1)*2</f>
        <v>0</v>
      </c>
      <c r="BW186" s="29">
        <f>BS186*INDEX([4]超r将兵属性验证!AQ$7:AQ$166,$BP186,1)</f>
        <v>3590405.5373478122</v>
      </c>
      <c r="BX186" s="29">
        <f>BT186*INDEX([4]超r将兵属性验证!AR$7:AR$166,$BP186,1)</f>
        <v>3590405.5373478122</v>
      </c>
      <c r="BY186" s="19">
        <f>SUM(BU186:BX186)</f>
        <v>7180811.0746956244</v>
      </c>
      <c r="CC186" s="15">
        <v>10</v>
      </c>
      <c r="CD186" s="22">
        <f>IFERROR(INDEX('[1]功能-士兵训练'!$AR$6:$AR$165,$CC186,1),0)</f>
        <v>302840.87127084483</v>
      </c>
      <c r="CE186" s="28">
        <f>CD186*INDEX('[1]功能-付费相关'!$AU$6:$AU$165,$CC186,1)</f>
        <v>757.10217817711214</v>
      </c>
      <c r="CF186" s="15">
        <f>INDEX('[1]功能-士兵训练'!$BX$6:$BX$165,$CC186,1)</f>
        <v>144792.16193107751</v>
      </c>
      <c r="CG186" s="28">
        <f>CF186*INDEX('[1]功能-付费相关'!$AL$6:$AL$165,$CC186,1)</f>
        <v>3575.4890590146665</v>
      </c>
      <c r="CH186" s="12">
        <f>(CE186+CG186)*CI186</f>
        <v>4332.5912371917784</v>
      </c>
      <c r="CI186" s="12">
        <v>1</v>
      </c>
    </row>
    <row r="187" spans="14:87" x14ac:dyDescent="0.15">
      <c r="N187" s="12">
        <v>22</v>
      </c>
      <c r="O187" s="12"/>
      <c r="P187" s="31"/>
      <c r="Q187" s="12"/>
      <c r="R187" s="30">
        <f>SUM(P$166:P187)</f>
        <v>0</v>
      </c>
      <c r="S187" s="12"/>
      <c r="T187" s="12">
        <f>IFERROR($R187*'[1]功能-士兵训练'!K42,0)</f>
        <v>0</v>
      </c>
      <c r="U187" s="12">
        <f>IFERROR($R187*'[1]功能-士兵训练'!L42,0)</f>
        <v>0</v>
      </c>
      <c r="V187" s="12">
        <f>IFERROR($R187*'[1]功能-士兵训练'!M42,0)</f>
        <v>0</v>
      </c>
      <c r="W187" s="12">
        <f>IFERROR($R187*'[1]功能-士兵训练'!N42,0)</f>
        <v>0</v>
      </c>
      <c r="X187" s="12">
        <f>IFERROR($R187*'[1]功能-士兵训练'!O42,0)</f>
        <v>0</v>
      </c>
      <c r="BO187" s="9">
        <v>4</v>
      </c>
      <c r="BP187" s="15">
        <v>20</v>
      </c>
      <c r="BQ187" s="19">
        <f t="shared" ref="BQ187:BQ201" si="136">求节点($AZ$6:$AZ$165,$BE$6:$BE$165,$BP187)</f>
        <v>0</v>
      </c>
      <c r="BR187" s="19">
        <f t="shared" ref="BR187:BR201" si="137">INDEX($BL$6:$BL$165,BP187,1)</f>
        <v>0</v>
      </c>
      <c r="BS187" s="19">
        <f t="shared" ref="BS187:BS201" si="138">求节点($AG$6:$AG$165,$AL$6:$AL$165,$BP187)</f>
        <v>93.133921655655215</v>
      </c>
      <c r="BT187" s="19">
        <f t="shared" ref="BT187:BT201" si="139">求节点($AG$6:$AG$165,$AQ$6:$AQ$165,$BP187)</f>
        <v>93.133921655655215</v>
      </c>
      <c r="BU187" s="19">
        <f>(BQ187-BQ186)*INDEX([4]超r将兵属性验证!$AX$7:$AX$166,$BP187,1)+BU186</f>
        <v>0</v>
      </c>
      <c r="BV187" s="19">
        <f>(BR187-BR186)*INDEX([4]超r将兵属性验证!AV$7:AV$166,BP187,1)*2+BV186</f>
        <v>0</v>
      </c>
      <c r="BW187" s="19">
        <f>(BS187-BS186)*INDEX([4]超r将兵属性验证!AQ$7:AQ$166,$BP187,1)+BW186</f>
        <v>12090962.906190624</v>
      </c>
      <c r="BX187" s="19">
        <f>(BT187-BT186)*INDEX([4]超r将兵属性验证!AR$7:AR$166,$BP187,1)+BX186</f>
        <v>12090962.906190624</v>
      </c>
      <c r="BY187" s="19">
        <f t="shared" ref="BY187" si="140">SUM(BU187:BX187)</f>
        <v>24181925.812381249</v>
      </c>
      <c r="CC187" s="15">
        <v>20</v>
      </c>
      <c r="CD187" s="22">
        <f>IFERROR(INDEX('[1]功能-士兵训练'!$AR$6:$AR$165,$CC187,1),0)</f>
        <v>2763331.0397482403</v>
      </c>
      <c r="CE187" s="22">
        <f>(CD187-CD186)*INDEX('[1]功能-付费相关'!$AU$6:$AU$165,$CC187,1)+CE186</f>
        <v>5883.1233625050199</v>
      </c>
      <c r="CF187" s="15">
        <f>INDEX('[1]功能-士兵训练'!$BX$6:$BX$165,$CC187,1)</f>
        <v>1008522.4030282049</v>
      </c>
      <c r="CG187" s="22">
        <f>(CF187-CF186)*INDEX('[1]功能-付费相关'!$AL$6:$AL$165,$CC187,1)+CG186</f>
        <v>19376.329284361414</v>
      </c>
      <c r="CH187" s="12">
        <f t="shared" ref="CH187" si="141">(CE187+CG187)*CI187</f>
        <v>25259.452646866433</v>
      </c>
      <c r="CI187" s="12">
        <v>1</v>
      </c>
    </row>
    <row r="188" spans="14:87" x14ac:dyDescent="0.15">
      <c r="N188" s="12">
        <v>23</v>
      </c>
      <c r="O188" s="12"/>
      <c r="P188" s="31"/>
      <c r="Q188" s="12"/>
      <c r="R188" s="30">
        <f>SUM(P$166:P188)</f>
        <v>0</v>
      </c>
      <c r="S188" s="12"/>
      <c r="T188" s="12">
        <f>IFERROR($R188*'[1]功能-士兵训练'!K43,0)</f>
        <v>0</v>
      </c>
      <c r="U188" s="12">
        <f>IFERROR($R188*'[1]功能-士兵训练'!L43,0)</f>
        <v>0</v>
      </c>
      <c r="V188" s="12">
        <f>IFERROR($R188*'[1]功能-士兵训练'!M43,0)</f>
        <v>0</v>
      </c>
      <c r="W188" s="12">
        <f>IFERROR($R188*'[1]功能-士兵训练'!N43,0)</f>
        <v>0</v>
      </c>
      <c r="X188" s="12">
        <f>IFERROR($R188*'[1]功能-士兵训练'!O43,0)</f>
        <v>0</v>
      </c>
      <c r="BO188" s="9">
        <v>5</v>
      </c>
      <c r="BP188" s="15">
        <v>30</v>
      </c>
      <c r="BQ188" s="19">
        <f t="shared" si="136"/>
        <v>0</v>
      </c>
      <c r="BR188" s="19">
        <f t="shared" si="137"/>
        <v>0</v>
      </c>
      <c r="BS188" s="19">
        <f t="shared" si="138"/>
        <v>128.44402187846185</v>
      </c>
      <c r="BT188" s="19">
        <f t="shared" si="139"/>
        <v>128.44402187846185</v>
      </c>
      <c r="BU188" s="19">
        <f>(BQ188-BQ187)*INDEX([4]超r将兵属性验证!$AX$7:$AX$166,$BP188,1)+BU187</f>
        <v>0</v>
      </c>
      <c r="BV188" s="19">
        <f>(BR188-BR187)*INDEX([4]超r将兵属性验证!AV$7:AV$166,BP188,1)*2+BV187</f>
        <v>0</v>
      </c>
      <c r="BW188" s="19">
        <f>(BS188-BS187)*INDEX([4]超r将兵属性验证!AQ$7:AQ$166,$BP188,1)+BW187</f>
        <v>33654872.394276842</v>
      </c>
      <c r="BX188" s="19">
        <f>(BT188-BT187)*INDEX([4]超r将兵属性验证!AR$7:AR$166,$BP188,1)+BX187</f>
        <v>33654872.394276842</v>
      </c>
      <c r="BY188" s="19">
        <f t="shared" ref="BY188:BY201" si="142">SUM(BU188:BX188)</f>
        <v>67309744.788553685</v>
      </c>
      <c r="CC188" s="15">
        <v>30</v>
      </c>
      <c r="CD188" s="22">
        <f>IFERROR(INDEX('[1]功能-士兵训练'!$AR$6:$AR$165,$CC188,1),0)</f>
        <v>8814594.1549154148</v>
      </c>
      <c r="CE188" s="22">
        <f>(CD188-CD187)*INDEX('[1]功能-付费相关'!$AU$6:$AU$165,$CC188,1)+CE187</f>
        <v>16688.950353874974</v>
      </c>
      <c r="CF188" s="15">
        <f>INDEX('[1]功能-士兵训练'!$BX$6:$BX$165,$CC188,1)</f>
        <v>3031673.3643726571</v>
      </c>
      <c r="CG188" s="22">
        <f>(CF188-CF187)*INDEX('[1]功能-付费相关'!$AL$6:$AL$165,$CC188,1)+CG187</f>
        <v>46794.722549617414</v>
      </c>
      <c r="CH188" s="12">
        <f t="shared" ref="CH188:CH201" si="143">(CE188+CG188)*CI188</f>
        <v>63483.672903492392</v>
      </c>
      <c r="CI188" s="12">
        <v>1</v>
      </c>
    </row>
    <row r="189" spans="14:87" x14ac:dyDescent="0.15">
      <c r="N189" s="12">
        <v>24</v>
      </c>
      <c r="O189" s="12"/>
      <c r="P189" s="31"/>
      <c r="Q189" s="12"/>
      <c r="R189" s="30">
        <f>SUM(P$166:P189)</f>
        <v>0</v>
      </c>
      <c r="S189" s="12"/>
      <c r="T189" s="12">
        <f>IFERROR($R189*'[1]功能-士兵训练'!K44,0)</f>
        <v>0</v>
      </c>
      <c r="U189" s="12">
        <f>IFERROR($R189*'[1]功能-士兵训练'!L44,0)</f>
        <v>0</v>
      </c>
      <c r="V189" s="12">
        <f>IFERROR($R189*'[1]功能-士兵训练'!M44,0)</f>
        <v>0</v>
      </c>
      <c r="W189" s="12">
        <f>IFERROR($R189*'[1]功能-士兵训练'!N44,0)</f>
        <v>0</v>
      </c>
      <c r="X189" s="12">
        <f>IFERROR($R189*'[1]功能-士兵训练'!O44,0)</f>
        <v>0</v>
      </c>
      <c r="BO189" s="9">
        <v>6</v>
      </c>
      <c r="BP189" s="15">
        <v>40</v>
      </c>
      <c r="BQ189" s="19">
        <f t="shared" si="136"/>
        <v>0</v>
      </c>
      <c r="BR189" s="19">
        <f t="shared" si="137"/>
        <v>0</v>
      </c>
      <c r="BS189" s="19">
        <f t="shared" si="138"/>
        <v>166.29450259976917</v>
      </c>
      <c r="BT189" s="19">
        <f t="shared" si="139"/>
        <v>166.29450259976917</v>
      </c>
      <c r="BU189" s="19">
        <f>(BQ189-BQ188)*INDEX([4]超r将兵属性验证!$AX$7:$AX$166,$BP189,1)+BU188</f>
        <v>0</v>
      </c>
      <c r="BV189" s="19">
        <f>(BR189-BR188)*INDEX([4]超r将兵属性验证!AV$7:AV$166,BP189,1)*2+BV188</f>
        <v>0</v>
      </c>
      <c r="BW189" s="19">
        <f>(BS189-BS188)*INDEX([4]超r将兵属性验证!AQ$7:AQ$166,$BP189,1)+BW188</f>
        <v>93947890.836824924</v>
      </c>
      <c r="BX189" s="19">
        <f>(BT189-BT188)*INDEX([4]超r将兵属性验证!AR$7:AR$166,$BP189,1)+BX188</f>
        <v>93947890.836824924</v>
      </c>
      <c r="BY189" s="19">
        <f t="shared" si="142"/>
        <v>187895781.67364985</v>
      </c>
      <c r="CC189" s="15">
        <v>40</v>
      </c>
      <c r="CD189" s="22">
        <f>IFERROR(INDEX('[1]功能-士兵训练'!$AR$6:$AR$165,$CC189,1),0)</f>
        <v>26857467.553484228</v>
      </c>
      <c r="CE189" s="22">
        <f>(CD189-CD188)*INDEX('[1]功能-付费相关'!$AU$6:$AU$165,$CC189,1)+CE188</f>
        <v>44880.940039138746</v>
      </c>
      <c r="CF189" s="15">
        <f>INDEX('[1]功能-士兵训练'!$BX$6:$BX$165,$CC189,1)</f>
        <v>7462177.0371873658</v>
      </c>
      <c r="CG189" s="22">
        <f>(CF189-CF188)*INDEX('[1]功能-付费相关'!$AL$6:$AL$165,$CC189,1)+CG188</f>
        <v>91276.124619868846</v>
      </c>
      <c r="CH189" s="12">
        <f t="shared" si="143"/>
        <v>136157.06465900759</v>
      </c>
      <c r="CI189" s="12">
        <v>1</v>
      </c>
    </row>
    <row r="190" spans="14:87" x14ac:dyDescent="0.15">
      <c r="N190" s="12">
        <v>25</v>
      </c>
      <c r="O190" s="12"/>
      <c r="P190" s="31"/>
      <c r="Q190" s="12"/>
      <c r="R190" s="30">
        <f>SUM(P$166:P190)</f>
        <v>0</v>
      </c>
      <c r="S190" s="12"/>
      <c r="T190" s="12">
        <f>IFERROR($R190*'[1]功能-士兵训练'!K45,0)</f>
        <v>0</v>
      </c>
      <c r="U190" s="12">
        <f>IFERROR($R190*'[1]功能-士兵训练'!L45,0)</f>
        <v>0</v>
      </c>
      <c r="V190" s="12">
        <f>IFERROR($R190*'[1]功能-士兵训练'!M45,0)</f>
        <v>0</v>
      </c>
      <c r="W190" s="12">
        <f>IFERROR($R190*'[1]功能-士兵训练'!N45,0)</f>
        <v>0</v>
      </c>
      <c r="X190" s="12">
        <f>IFERROR($R190*'[1]功能-士兵训练'!O45,0)</f>
        <v>0</v>
      </c>
      <c r="BO190" s="9">
        <v>7</v>
      </c>
      <c r="BP190" s="15">
        <v>50</v>
      </c>
      <c r="BQ190" s="19">
        <f t="shared" si="136"/>
        <v>0</v>
      </c>
      <c r="BR190" s="19">
        <f t="shared" si="137"/>
        <v>0</v>
      </c>
      <c r="BS190" s="19">
        <f t="shared" si="138"/>
        <v>215.56171231913538</v>
      </c>
      <c r="BT190" s="19">
        <f t="shared" si="139"/>
        <v>215.56171231913538</v>
      </c>
      <c r="BU190" s="19">
        <f>(BQ190-BQ189)*INDEX([4]超r将兵属性验证!$AX$7:$AX$166,$BP190,1)+BU189</f>
        <v>0</v>
      </c>
      <c r="BV190" s="19">
        <f>(BR190-BR189)*INDEX([4]超r将兵属性验证!AV$7:AV$166,BP190,1)*2+BV189</f>
        <v>0</v>
      </c>
      <c r="BW190" s="19">
        <f>(BS190-BS189)*INDEX([4]超r将兵属性验证!AQ$7:AQ$166,$BP190,1)+BW189</f>
        <v>250836939.09943968</v>
      </c>
      <c r="BX190" s="19">
        <f>(BT190-BT189)*INDEX([4]超r将兵属性验证!AR$7:AR$166,$BP190,1)+BX189</f>
        <v>250836939.09943968</v>
      </c>
      <c r="BY190" s="19">
        <f t="shared" si="142"/>
        <v>501673878.19887936</v>
      </c>
      <c r="CC190" s="15">
        <v>50</v>
      </c>
      <c r="CD190" s="22">
        <f>IFERROR(INDEX('[1]功能-士兵训练'!$AR$6:$AR$165,$CC190,1),0)</f>
        <v>101354255.16407928</v>
      </c>
      <c r="CE190" s="22">
        <f>(CD190-CD189)*INDEX('[1]功能-付费相关'!$AU$6:$AU$165,$CC190,1)+CE189</f>
        <v>148348.70060940966</v>
      </c>
      <c r="CF190" s="15">
        <f>INDEX('[1]功能-士兵训练'!$BX$6:$BX$165,$CC190,1)</f>
        <v>18769522.106595121</v>
      </c>
      <c r="CG190" s="22">
        <f>(CF190-CF189)*INDEX('[1]功能-付费相关'!$AL$6:$AL$165,$CC190,1)+CG189</f>
        <v>175376.44849288589</v>
      </c>
      <c r="CH190" s="12">
        <f t="shared" si="143"/>
        <v>323725.14910229552</v>
      </c>
      <c r="CI190" s="12">
        <v>1</v>
      </c>
    </row>
    <row r="191" spans="14:87" x14ac:dyDescent="0.15">
      <c r="N191" s="12">
        <v>26</v>
      </c>
      <c r="O191" s="12"/>
      <c r="P191" s="31"/>
      <c r="Q191" s="12"/>
      <c r="R191" s="30">
        <f>SUM(P$166:P191)</f>
        <v>0</v>
      </c>
      <c r="S191" s="12"/>
      <c r="T191" s="12">
        <f>IFERROR($R191*'[1]功能-士兵训练'!K46,0)</f>
        <v>0</v>
      </c>
      <c r="U191" s="12">
        <f>IFERROR($R191*'[1]功能-士兵训练'!L46,0)</f>
        <v>0</v>
      </c>
      <c r="V191" s="12">
        <f>IFERROR($R191*'[1]功能-士兵训练'!M46,0)</f>
        <v>0</v>
      </c>
      <c r="W191" s="12">
        <f>IFERROR($R191*'[1]功能-士兵训练'!N46,0)</f>
        <v>0</v>
      </c>
      <c r="X191" s="12">
        <f>IFERROR($R191*'[1]功能-士兵训练'!O46,0)</f>
        <v>0</v>
      </c>
      <c r="BO191" s="9">
        <v>8</v>
      </c>
      <c r="BP191" s="15">
        <v>60</v>
      </c>
      <c r="BQ191" s="19">
        <f t="shared" si="136"/>
        <v>0</v>
      </c>
      <c r="BR191" s="19">
        <f t="shared" si="137"/>
        <v>0</v>
      </c>
      <c r="BS191" s="19">
        <f t="shared" si="138"/>
        <v>271.7803219688202</v>
      </c>
      <c r="BT191" s="19">
        <f t="shared" si="139"/>
        <v>271.7803219688202</v>
      </c>
      <c r="BU191" s="19">
        <f>(BQ191-BQ190)*INDEX([4]超r将兵属性验证!$AX$7:$AX$166,$BP191,1)+BU190</f>
        <v>0</v>
      </c>
      <c r="BV191" s="19">
        <f>(BR191-BR190)*INDEX([4]超r将兵属性验证!AV$7:AV$166,BP191,1)*2+BV190</f>
        <v>0</v>
      </c>
      <c r="BW191" s="19">
        <f>(BS191-BS190)*INDEX([4]超r将兵属性验证!AQ$7:AQ$166,$BP191,1)+BW190</f>
        <v>756909831.55271411</v>
      </c>
      <c r="BX191" s="19">
        <f>(BT191-BT190)*INDEX([4]超r将兵属性验证!AR$7:AR$166,$BP191,1)+BX190</f>
        <v>756909831.55271411</v>
      </c>
      <c r="BY191" s="19">
        <f t="shared" si="142"/>
        <v>1513819663.1054282</v>
      </c>
      <c r="CC191" s="15">
        <v>60</v>
      </c>
      <c r="CD191" s="22">
        <f>IFERROR(INDEX('[1]功能-士兵训练'!$AR$6:$AR$165,$CC191,1),0)</f>
        <v>286222070.16519219</v>
      </c>
      <c r="CE191" s="22">
        <f>(CD191-CD190)*INDEX('[1]功能-付费相关'!$AU$6:$AU$165,$CC191,1)+CE190</f>
        <v>379433.46936080081</v>
      </c>
      <c r="CF191" s="15">
        <f>INDEX('[1]功能-士兵训练'!$BX$6:$BX$165,$CC191,1)</f>
        <v>41509246.345052347</v>
      </c>
      <c r="CG191" s="22">
        <f>(CF191-CF190)*INDEX('[1]功能-付费相关'!$AL$6:$AL$165,$CC191,1)+CG190</f>
        <v>301708.24981764826</v>
      </c>
      <c r="CH191" s="12">
        <f t="shared" si="143"/>
        <v>681141.71917844913</v>
      </c>
      <c r="CI191" s="12">
        <v>1</v>
      </c>
    </row>
    <row r="192" spans="14:87" x14ac:dyDescent="0.15">
      <c r="N192" s="12">
        <v>27</v>
      </c>
      <c r="O192" s="12"/>
      <c r="P192" s="31"/>
      <c r="Q192" s="12"/>
      <c r="R192" s="30">
        <f>SUM(P$166:P192)</f>
        <v>0</v>
      </c>
      <c r="S192" s="12"/>
      <c r="T192" s="12">
        <f>IFERROR($R192*'[1]功能-士兵训练'!K47,0)</f>
        <v>0</v>
      </c>
      <c r="U192" s="12">
        <f>IFERROR($R192*'[1]功能-士兵训练'!L47,0)</f>
        <v>0</v>
      </c>
      <c r="V192" s="12">
        <f>IFERROR($R192*'[1]功能-士兵训练'!M47,0)</f>
        <v>0</v>
      </c>
      <c r="W192" s="12">
        <f>IFERROR($R192*'[1]功能-士兵训练'!N47,0)</f>
        <v>0</v>
      </c>
      <c r="X192" s="12">
        <f>IFERROR($R192*'[1]功能-士兵训练'!O47,0)</f>
        <v>0</v>
      </c>
      <c r="BO192" s="9">
        <v>9</v>
      </c>
      <c r="BP192" s="15">
        <v>70</v>
      </c>
      <c r="BQ192" s="19">
        <f t="shared" si="136"/>
        <v>0</v>
      </c>
      <c r="BR192" s="19">
        <f t="shared" si="137"/>
        <v>0</v>
      </c>
      <c r="BS192" s="19">
        <f t="shared" si="138"/>
        <v>336.14947903348605</v>
      </c>
      <c r="BT192" s="19">
        <f t="shared" si="139"/>
        <v>336.14947903348605</v>
      </c>
      <c r="BU192" s="19">
        <f>(BQ192-BQ191)*INDEX([4]超r将兵属性验证!$AX$7:$AX$166,$BP192,1)+BU191</f>
        <v>0</v>
      </c>
      <c r="BV192" s="19">
        <f>(BR192-BR191)*INDEX([4]超r将兵属性验证!AV$7:AV$166,BP192,1)*2+BV191</f>
        <v>0</v>
      </c>
      <c r="BW192" s="19">
        <f>(BS192-BS191)*INDEX([4]超r将兵属性验证!AQ$7:AQ$166,$BP192,1)+BW191</f>
        <v>3184334452.6138535</v>
      </c>
      <c r="BX192" s="19">
        <f>(BT192-BT191)*INDEX([4]超r将兵属性验证!AR$7:AR$166,$BP192,1)+BX191</f>
        <v>3184334452.6138535</v>
      </c>
      <c r="BY192" s="19">
        <f t="shared" si="142"/>
        <v>6368668905.2277069</v>
      </c>
      <c r="CC192" s="15">
        <v>70</v>
      </c>
      <c r="CD192" s="22">
        <f>IFERROR(INDEX('[1]功能-士兵训练'!$AR$6:$AR$165,$CC192,1),0)</f>
        <v>639535856.48379743</v>
      </c>
      <c r="CE192" s="22">
        <f>(CD192-CD191)*INDEX('[1]功能-付费相关'!$AU$6:$AU$165,$CC192,1)+CE191</f>
        <v>780926.40835921583</v>
      </c>
      <c r="CF192" s="15">
        <f>INDEX('[1]功能-士兵训练'!$BX$6:$BX$165,$CC192,1)</f>
        <v>87658071.292176664</v>
      </c>
      <c r="CG192" s="22">
        <f>(CF192-CF191)*INDEX('[1]功能-付费相关'!$AL$6:$AL$165,$CC192,1)+CG191</f>
        <v>558090.61063500564</v>
      </c>
      <c r="CH192" s="12">
        <f t="shared" si="143"/>
        <v>1339017.0189942215</v>
      </c>
      <c r="CI192" s="12">
        <v>1</v>
      </c>
    </row>
    <row r="193" spans="14:87" x14ac:dyDescent="0.15">
      <c r="N193" s="12">
        <v>28</v>
      </c>
      <c r="O193" s="12"/>
      <c r="P193" s="31"/>
      <c r="Q193" s="12"/>
      <c r="R193" s="30">
        <f>SUM(P$166:P193)</f>
        <v>0</v>
      </c>
      <c r="S193" s="12"/>
      <c r="T193" s="12">
        <f>IFERROR($R193*'[1]功能-士兵训练'!K48,0)</f>
        <v>0</v>
      </c>
      <c r="U193" s="12">
        <f>IFERROR($R193*'[1]功能-士兵训练'!L48,0)</f>
        <v>0</v>
      </c>
      <c r="V193" s="12">
        <f>IFERROR($R193*'[1]功能-士兵训练'!M48,0)</f>
        <v>0</v>
      </c>
      <c r="W193" s="12">
        <f>IFERROR($R193*'[1]功能-士兵训练'!N48,0)</f>
        <v>0</v>
      </c>
      <c r="X193" s="12">
        <f>IFERROR($R193*'[1]功能-士兵训练'!O48,0)</f>
        <v>0</v>
      </c>
      <c r="BO193" s="9">
        <v>10</v>
      </c>
      <c r="BP193" s="15">
        <v>80</v>
      </c>
      <c r="BQ193" s="19">
        <f t="shared" si="136"/>
        <v>0</v>
      </c>
      <c r="BR193" s="19">
        <f t="shared" si="137"/>
        <v>0</v>
      </c>
      <c r="BS193" s="19">
        <f t="shared" si="138"/>
        <v>407.0690761050144</v>
      </c>
      <c r="BT193" s="19">
        <f t="shared" si="139"/>
        <v>407.0690761050144</v>
      </c>
      <c r="BU193" s="19">
        <f>(BQ193-BQ192)*INDEX([4]超r将兵属性验证!$AX$7:$AX$166,$BP193,1)+BU192</f>
        <v>0</v>
      </c>
      <c r="BV193" s="19">
        <f>(BR193-BR192)*INDEX([4]超r将兵属性验证!AV$7:AV$166,BP193,1)*2+BV192</f>
        <v>0</v>
      </c>
      <c r="BW193" s="19">
        <f>(BS193-BS192)*INDEX([4]超r将兵属性验证!AQ$7:AQ$166,$BP193,1)+BW192</f>
        <v>11927093880.400482</v>
      </c>
      <c r="BX193" s="19">
        <f>(BT193-BT192)*INDEX([4]超r将兵属性验证!AR$7:AR$166,$BP193,1)+BX192</f>
        <v>11927093880.400482</v>
      </c>
      <c r="BY193" s="19">
        <f t="shared" si="142"/>
        <v>23854187760.800964</v>
      </c>
      <c r="CC193" s="15">
        <v>80</v>
      </c>
      <c r="CD193" s="22">
        <f>IFERROR(INDEX('[1]功能-士兵训练'!$AR$6:$AR$165,$CC193,1),0)</f>
        <v>1394542161.8125379</v>
      </c>
      <c r="CE193" s="22">
        <f>(CD193-CD192)*INDEX('[1]功能-付费相关'!$AU$6:$AU$165,$CC193,1)+CE192</f>
        <v>1567391.3097433206</v>
      </c>
      <c r="CF193" s="15">
        <f>INDEX('[1]功能-士兵训练'!$BX$6:$BX$165,$CC193,1)</f>
        <v>180334974.9274075</v>
      </c>
      <c r="CG193" s="22">
        <f>(CF193-CF192)*INDEX('[1]功能-付费相关'!$AL$6:$AL$165,$CC193,1)+CG192</f>
        <v>1072962.2974973992</v>
      </c>
      <c r="CH193" s="12">
        <f t="shared" si="143"/>
        <v>2640353.6072407197</v>
      </c>
      <c r="CI193" s="12">
        <v>1</v>
      </c>
    </row>
    <row r="194" spans="14:87" x14ac:dyDescent="0.15">
      <c r="N194" s="12">
        <v>29</v>
      </c>
      <c r="O194" s="12"/>
      <c r="P194" s="31"/>
      <c r="Q194" s="12"/>
      <c r="R194" s="30">
        <f>SUM(P$166:P194)</f>
        <v>0</v>
      </c>
      <c r="S194" s="12"/>
      <c r="T194" s="12">
        <f>IFERROR($R194*'[1]功能-士兵训练'!K49,0)</f>
        <v>0</v>
      </c>
      <c r="U194" s="12">
        <f>IFERROR($R194*'[1]功能-士兵训练'!L49,0)</f>
        <v>0</v>
      </c>
      <c r="V194" s="12">
        <f>IFERROR($R194*'[1]功能-士兵训练'!M49,0)</f>
        <v>0</v>
      </c>
      <c r="W194" s="12">
        <f>IFERROR($R194*'[1]功能-士兵训练'!N49,0)</f>
        <v>0</v>
      </c>
      <c r="X194" s="12">
        <f>IFERROR($R194*'[1]功能-士兵训练'!O49,0)</f>
        <v>0</v>
      </c>
      <c r="BO194" s="9">
        <v>11</v>
      </c>
      <c r="BP194" s="15">
        <v>90</v>
      </c>
      <c r="BQ194" s="19">
        <f t="shared" si="136"/>
        <v>0</v>
      </c>
      <c r="BR194" s="19">
        <f t="shared" si="137"/>
        <v>0</v>
      </c>
      <c r="BS194" s="19">
        <f t="shared" si="138"/>
        <v>479.26339309453988</v>
      </c>
      <c r="BT194" s="19">
        <f t="shared" si="139"/>
        <v>479.26339309453988</v>
      </c>
      <c r="BU194" s="19">
        <f>(BQ194-BQ193)*INDEX([4]超r将兵属性验证!$AX$7:$AX$166,$BP194,1)+BU193</f>
        <v>0</v>
      </c>
      <c r="BV194" s="19">
        <f>(BR194-BR193)*INDEX([4]超r将兵属性验证!AV$7:AV$166,BP194,1)*2+BV193</f>
        <v>0</v>
      </c>
      <c r="BW194" s="19">
        <f>(BS194-BS193)*INDEX([4]超r将兵属性验证!AQ$7:AQ$166,$BP194,1)+BW193</f>
        <v>35313874283.719452</v>
      </c>
      <c r="BX194" s="19">
        <f>(BT194-BT193)*INDEX([4]超r将兵属性验证!AR$7:AR$166,$BP194,1)+BX193</f>
        <v>35313874283.719452</v>
      </c>
      <c r="BY194" s="19">
        <f t="shared" si="142"/>
        <v>70627748567.438904</v>
      </c>
      <c r="CC194" s="15">
        <v>90</v>
      </c>
      <c r="CD194" s="22">
        <f>IFERROR(INDEX('[1]功能-士兵训练'!$AR$6:$AR$165,$CC194,1),0)</f>
        <v>4627962430.2228727</v>
      </c>
      <c r="CE194" s="22">
        <f>(CD194-CD193)*INDEX('[1]功能-付费相关'!$AU$6:$AU$165,$CC194,1)+CE193</f>
        <v>4676449.2601378728</v>
      </c>
      <c r="CF194" s="15">
        <f>INDEX('[1]功能-士兵训练'!$BX$6:$BX$165,$CC194,1)</f>
        <v>427766859.78982282</v>
      </c>
      <c r="CG194" s="22">
        <f>(CF194-CF193)*INDEX('[1]功能-付费相关'!$AL$6:$AL$165,$CC194,1)+CG193</f>
        <v>2447583.8800663734</v>
      </c>
      <c r="CH194" s="12">
        <f t="shared" si="143"/>
        <v>7124033.1402042462</v>
      </c>
      <c r="CI194" s="12">
        <v>1</v>
      </c>
    </row>
    <row r="195" spans="14:87" x14ac:dyDescent="0.15">
      <c r="N195" s="12">
        <v>30</v>
      </c>
      <c r="O195" s="12"/>
      <c r="P195" s="31"/>
      <c r="Q195" s="12"/>
      <c r="R195" s="30">
        <f>SUM(P$166:P195)</f>
        <v>0</v>
      </c>
      <c r="S195" s="12"/>
      <c r="T195" s="12">
        <f>IFERROR($R195*'[1]功能-士兵训练'!K50,0)</f>
        <v>0</v>
      </c>
      <c r="U195" s="12">
        <f>IFERROR($R195*'[1]功能-士兵训练'!L50,0)</f>
        <v>0</v>
      </c>
      <c r="V195" s="12">
        <f>IFERROR($R195*'[1]功能-士兵训练'!M50,0)</f>
        <v>0</v>
      </c>
      <c r="W195" s="12">
        <f>IFERROR($R195*'[1]功能-士兵训练'!N50,0)</f>
        <v>0</v>
      </c>
      <c r="X195" s="12">
        <f>IFERROR($R195*'[1]功能-士兵训练'!O50,0)</f>
        <v>0</v>
      </c>
      <c r="BO195" s="9">
        <v>12</v>
      </c>
      <c r="BP195" s="15">
        <v>100</v>
      </c>
      <c r="BQ195" s="19">
        <f t="shared" si="136"/>
        <v>0</v>
      </c>
      <c r="BR195" s="19">
        <f t="shared" si="137"/>
        <v>0</v>
      </c>
      <c r="BS195" s="19">
        <f t="shared" si="138"/>
        <v>578.86503885657976</v>
      </c>
      <c r="BT195" s="19">
        <f t="shared" si="139"/>
        <v>578.86503885657976</v>
      </c>
      <c r="BU195" s="19">
        <f>(BQ195-BQ194)*INDEX([4]超r将兵属性验证!$AX$7:$AX$166,$BP195,1)+BU194</f>
        <v>0</v>
      </c>
      <c r="BV195" s="19">
        <f>(BR195-BR194)*INDEX([4]超r将兵属性验证!AV$7:AV$166,BP195,1)*2+BV194</f>
        <v>0</v>
      </c>
      <c r="BW195" s="19">
        <f>(BS195-BS194)*INDEX([4]超r将兵属性验证!AQ$7:AQ$166,$BP195,1)+BW194</f>
        <v>85801143645.779572</v>
      </c>
      <c r="BX195" s="19">
        <f>(BT195-BT194)*INDEX([4]超r将兵属性验证!AR$7:AR$166,$BP195,1)+BX194</f>
        <v>85801143645.779572</v>
      </c>
      <c r="BY195" s="19">
        <f t="shared" si="142"/>
        <v>171602287291.55914</v>
      </c>
      <c r="CC195" s="15">
        <v>100</v>
      </c>
      <c r="CD195" s="22">
        <f>IFERROR(INDEX('[1]功能-士兵训练'!$AR$6:$AR$165,$CC195,1),0)</f>
        <v>20638688419.28791</v>
      </c>
      <c r="CE195" s="22">
        <f>(CD195-CD194)*INDEX('[1]功能-付费相关'!$AU$6:$AU$165,$CC195,1)+CE194</f>
        <v>18971740.321803086</v>
      </c>
      <c r="CF195" s="15">
        <f>INDEX('[1]功能-士兵训练'!$BX$6:$BX$165,$CC195,1)</f>
        <v>1047361508.3062181</v>
      </c>
      <c r="CG195" s="22">
        <f>(CF195-CF194)*INDEX('[1]功能-付费相关'!$AL$6:$AL$165,$CC195,1)+CG194</f>
        <v>5889776.3718241248</v>
      </c>
      <c r="CH195" s="12">
        <f t="shared" si="143"/>
        <v>24861516.693627208</v>
      </c>
      <c r="CI195" s="12">
        <v>1</v>
      </c>
    </row>
    <row r="196" spans="14:87" x14ac:dyDescent="0.15">
      <c r="N196" s="12">
        <v>31</v>
      </c>
      <c r="O196" s="12"/>
      <c r="P196" s="31"/>
      <c r="Q196" s="12"/>
      <c r="R196" s="30">
        <f>SUM(P$166:P196)</f>
        <v>0</v>
      </c>
      <c r="S196" s="12"/>
      <c r="T196" s="12">
        <f>IFERROR($R196*'[1]功能-士兵训练'!K51,0)</f>
        <v>0</v>
      </c>
      <c r="U196" s="12">
        <f>IFERROR($R196*'[1]功能-士兵训练'!L51,0)</f>
        <v>0</v>
      </c>
      <c r="V196" s="12">
        <f>IFERROR($R196*'[1]功能-士兵训练'!M51,0)</f>
        <v>0</v>
      </c>
      <c r="W196" s="12">
        <f>IFERROR($R196*'[1]功能-士兵训练'!N51,0)</f>
        <v>0</v>
      </c>
      <c r="X196" s="12">
        <f>IFERROR($R196*'[1]功能-士兵训练'!O51,0)</f>
        <v>0</v>
      </c>
      <c r="BO196" s="9">
        <v>13</v>
      </c>
      <c r="BP196" s="15">
        <v>110</v>
      </c>
      <c r="BQ196" s="19">
        <f t="shared" si="136"/>
        <v>0</v>
      </c>
      <c r="BR196" s="19">
        <f t="shared" si="137"/>
        <v>0</v>
      </c>
      <c r="BS196" s="19">
        <f t="shared" si="138"/>
        <v>682.04674658297938</v>
      </c>
      <c r="BT196" s="19">
        <f t="shared" si="139"/>
        <v>682.04674658297938</v>
      </c>
      <c r="BU196" s="19">
        <f>(BQ196-BQ195)*INDEX([4]超r将兵属性验证!$AX$7:$AX$166,$BP196,1)+BU195</f>
        <v>0</v>
      </c>
      <c r="BV196" s="19">
        <f>(BR196-BR195)*INDEX([4]超r将兵属性验证!AV$7:AV$166,BP196,1)*2+BV195</f>
        <v>0</v>
      </c>
      <c r="BW196" s="19">
        <f>(BS196-BS195)*INDEX([4]超r将兵属性验证!AQ$7:AQ$166,$BP196,1)+BW195</f>
        <v>162598905589.70654</v>
      </c>
      <c r="BX196" s="19">
        <f>(BT196-BT195)*INDEX([4]超r将兵属性验证!AR$7:AR$166,$BP196,1)+BX195</f>
        <v>162598905589.70654</v>
      </c>
      <c r="BY196" s="19">
        <f t="shared" si="142"/>
        <v>325197811179.41309</v>
      </c>
      <c r="CC196" s="15">
        <v>110</v>
      </c>
      <c r="CD196" s="22">
        <f>IFERROR(INDEX('[1]功能-士兵训练'!$AR$6:$AR$165,$CC196,1),0)</f>
        <v>52495204936.349365</v>
      </c>
      <c r="CE196" s="22">
        <f>(CD196-CD195)*INDEX('[1]功能-付费相关'!$AU$6:$AU$165,$CC196,1)+CE195</f>
        <v>45518837.419354305</v>
      </c>
      <c r="CF196" s="15">
        <f>INDEX('[1]功能-士兵训练'!$BX$6:$BX$165,$CC196,1)</f>
        <v>1874033184.2183392</v>
      </c>
      <c r="CG196" s="22">
        <f>(CF196-CF195)*INDEX('[1]功能-付费相关'!$AL$6:$AL$165,$CC196,1)+CG195</f>
        <v>10482396.793558132</v>
      </c>
      <c r="CH196" s="12">
        <f t="shared" si="143"/>
        <v>56001234.21291244</v>
      </c>
      <c r="CI196" s="12">
        <v>1</v>
      </c>
    </row>
    <row r="197" spans="14:87" x14ac:dyDescent="0.15">
      <c r="N197" s="12">
        <v>32</v>
      </c>
      <c r="O197" s="12"/>
      <c r="P197" s="31"/>
      <c r="Q197" s="12"/>
      <c r="R197" s="30">
        <f>SUM(P$166:P197)</f>
        <v>0</v>
      </c>
      <c r="S197" s="12"/>
      <c r="T197" s="12">
        <f>IFERROR($R197*'[1]功能-士兵训练'!K52,0)</f>
        <v>0</v>
      </c>
      <c r="U197" s="12">
        <f>IFERROR($R197*'[1]功能-士兵训练'!L52,0)</f>
        <v>0</v>
      </c>
      <c r="V197" s="12">
        <f>IFERROR($R197*'[1]功能-士兵训练'!M52,0)</f>
        <v>0</v>
      </c>
      <c r="W197" s="12">
        <f>IFERROR($R197*'[1]功能-士兵训练'!N52,0)</f>
        <v>0</v>
      </c>
      <c r="X197" s="12">
        <f>IFERROR($R197*'[1]功能-士兵训练'!O52,0)</f>
        <v>0</v>
      </c>
      <c r="BO197" s="9">
        <v>14</v>
      </c>
      <c r="BP197" s="15">
        <v>120</v>
      </c>
      <c r="BQ197" s="19">
        <f t="shared" si="136"/>
        <v>0</v>
      </c>
      <c r="BR197" s="19">
        <f t="shared" si="137"/>
        <v>0</v>
      </c>
      <c r="BS197" s="19">
        <f t="shared" si="138"/>
        <v>793.38994398159548</v>
      </c>
      <c r="BT197" s="19">
        <f t="shared" si="139"/>
        <v>793.38994398159548</v>
      </c>
      <c r="BU197" s="19">
        <f>(BQ197-BQ196)*INDEX([4]超r将兵属性验证!$AX$7:$AX$166,$BP197,1)+BU196</f>
        <v>0</v>
      </c>
      <c r="BV197" s="19">
        <f>(BR197-BR196)*INDEX([4]超r将兵属性验证!AV$7:AV$166,BP197,1)*2+BV196</f>
        <v>0</v>
      </c>
      <c r="BW197" s="19">
        <f>(BS197-BS196)*INDEX([4]超r将兵属性验证!AQ$7:AQ$166,$BP197,1)+BW196</f>
        <v>281818236910.96301</v>
      </c>
      <c r="BX197" s="19">
        <f>(BT197-BT196)*INDEX([4]超r将兵属性验证!AR$7:AR$166,$BP197,1)+BX196</f>
        <v>281818236910.96301</v>
      </c>
      <c r="BY197" s="19">
        <f t="shared" si="142"/>
        <v>563636473821.92603</v>
      </c>
      <c r="CC197" s="15">
        <v>120</v>
      </c>
      <c r="CD197" s="22">
        <f>IFERROR(INDEX('[1]功能-士兵训练'!$AR$6:$AR$165,$CC197,1),0)</f>
        <v>158783103688.39304</v>
      </c>
      <c r="CE197" s="22">
        <f>(CD197-CD196)*INDEX('[1]功能-付费相关'!$AU$6:$AU$165,$CC197,1)+CE196</f>
        <v>128556258.31938843</v>
      </c>
      <c r="CF197" s="15">
        <f>INDEX('[1]功能-士兵训练'!$BX$6:$BX$165,$CC197,1)</f>
        <v>2922818943.6621437</v>
      </c>
      <c r="CG197" s="22">
        <f>(CF197-CF196)*INDEX('[1]功能-付费相关'!$AL$6:$AL$165,$CC197,1)+CG196</f>
        <v>16308984.346023712</v>
      </c>
      <c r="CH197" s="12">
        <f t="shared" si="143"/>
        <v>144865242.66541216</v>
      </c>
      <c r="CI197" s="12">
        <v>1</v>
      </c>
    </row>
    <row r="198" spans="14:87" x14ac:dyDescent="0.15">
      <c r="N198" s="12">
        <v>33</v>
      </c>
      <c r="O198" s="12"/>
      <c r="P198" s="31"/>
      <c r="Q198" s="12"/>
      <c r="R198" s="30">
        <f>SUM(P$166:P198)</f>
        <v>0</v>
      </c>
      <c r="S198" s="12"/>
      <c r="T198" s="12">
        <f>IFERROR($R198*'[1]功能-士兵训练'!K53,0)</f>
        <v>0</v>
      </c>
      <c r="U198" s="12">
        <f>IFERROR($R198*'[1]功能-士兵训练'!L53,0)</f>
        <v>0</v>
      </c>
      <c r="V198" s="12">
        <f>IFERROR($R198*'[1]功能-士兵训练'!M53,0)</f>
        <v>0</v>
      </c>
      <c r="W198" s="12">
        <f>IFERROR($R198*'[1]功能-士兵训练'!N53,0)</f>
        <v>0</v>
      </c>
      <c r="X198" s="12">
        <f>IFERROR($R198*'[1]功能-士兵训练'!O53,0)</f>
        <v>0</v>
      </c>
      <c r="BO198" s="9">
        <v>15</v>
      </c>
      <c r="BP198" s="15">
        <v>130</v>
      </c>
      <c r="BQ198" s="19">
        <f t="shared" si="136"/>
        <v>0</v>
      </c>
      <c r="BR198" s="19">
        <f t="shared" si="137"/>
        <v>0</v>
      </c>
      <c r="BS198" s="19">
        <f t="shared" si="138"/>
        <v>914.0951605037053</v>
      </c>
      <c r="BT198" s="19">
        <f t="shared" si="139"/>
        <v>914.0951605037053</v>
      </c>
      <c r="BU198" s="19">
        <f>(BQ198-BQ197)*INDEX([4]超r将兵属性验证!$AX$7:$AX$166,$BP198,1)+BU197</f>
        <v>0</v>
      </c>
      <c r="BV198" s="19">
        <f>(BR198-BR197)*INDEX([4]超r将兵属性验证!AV$7:AV$166,BP198,1)*2+BV197</f>
        <v>0</v>
      </c>
      <c r="BW198" s="19">
        <f>(BS198-BS197)*INDEX([4]超r将兵属性验证!AQ$7:AQ$166,$BP198,1)+BW197</f>
        <v>465882725946.47986</v>
      </c>
      <c r="BX198" s="19">
        <f>(BT198-BT197)*INDEX([4]超r将兵属性验证!AR$7:AR$166,$BP198,1)+BX197</f>
        <v>465882725946.47986</v>
      </c>
      <c r="BY198" s="19">
        <f t="shared" si="142"/>
        <v>931765451892.95972</v>
      </c>
      <c r="CC198" s="15">
        <v>130</v>
      </c>
      <c r="CD198" s="22">
        <f>IFERROR(INDEX('[1]功能-士兵训练'!$AR$6:$AR$165,$CC198,1),0)</f>
        <v>309329896000</v>
      </c>
      <c r="CE198" s="22">
        <f>(CD198-CD197)*INDEX('[1]功能-付费相关'!$AU$6:$AU$165,$CC198,1)+CE197</f>
        <v>239252429.1367465</v>
      </c>
      <c r="CF198" s="15">
        <f>INDEX('[1]功能-士兵训练'!$BX$6:$BX$165,$CC198,1)</f>
        <v>3569844632.2630806</v>
      </c>
      <c r="CG198" s="22">
        <f>(CF198-CF197)*INDEX('[1]功能-付费相关'!$AL$6:$AL$165,$CC198,1)+CG197</f>
        <v>19903571.504917808</v>
      </c>
      <c r="CH198" s="12">
        <f t="shared" si="143"/>
        <v>259156000.6416643</v>
      </c>
      <c r="CI198" s="12">
        <v>1</v>
      </c>
    </row>
    <row r="199" spans="14:87" x14ac:dyDescent="0.15">
      <c r="N199" s="12">
        <v>34</v>
      </c>
      <c r="O199" s="12"/>
      <c r="P199" s="31"/>
      <c r="Q199" s="12"/>
      <c r="R199" s="30">
        <f>SUM(P$166:P199)</f>
        <v>0</v>
      </c>
      <c r="S199" s="12"/>
      <c r="T199" s="12">
        <f>IFERROR($R199*'[1]功能-士兵训练'!K54,0)</f>
        <v>0</v>
      </c>
      <c r="U199" s="12">
        <f>IFERROR($R199*'[1]功能-士兵训练'!L54,0)</f>
        <v>0</v>
      </c>
      <c r="V199" s="12">
        <f>IFERROR($R199*'[1]功能-士兵训练'!M54,0)</f>
        <v>0</v>
      </c>
      <c r="W199" s="12">
        <f>IFERROR($R199*'[1]功能-士兵训练'!N54,0)</f>
        <v>0</v>
      </c>
      <c r="X199" s="12">
        <f>IFERROR($R199*'[1]功能-士兵训练'!O54,0)</f>
        <v>0</v>
      </c>
      <c r="BO199" s="9">
        <v>16</v>
      </c>
      <c r="BP199" s="15">
        <v>140</v>
      </c>
      <c r="BQ199" s="19">
        <f t="shared" si="136"/>
        <v>0</v>
      </c>
      <c r="BR199" s="19">
        <f t="shared" si="137"/>
        <v>0</v>
      </c>
      <c r="BS199" s="19">
        <f t="shared" si="138"/>
        <v>1045.3160026662067</v>
      </c>
      <c r="BT199" s="19">
        <f t="shared" si="139"/>
        <v>1045.3160026662067</v>
      </c>
      <c r="BU199" s="19">
        <f>(BQ199-BQ198)*INDEX([4]超r将兵属性验证!$AX$7:$AX$166,$BP199,1)+BU198</f>
        <v>0</v>
      </c>
      <c r="BV199" s="19">
        <f>(BR199-BR198)*INDEX([4]超r将兵属性验证!AV$7:AV$166,BP199,1)*2+BV198</f>
        <v>0</v>
      </c>
      <c r="BW199" s="19">
        <f>(BS199-BS198)*INDEX([4]超r将兵属性验证!AQ$7:AQ$166,$BP199,1)+BW198</f>
        <v>729916167719.90784</v>
      </c>
      <c r="BX199" s="19">
        <f>(BT199-BT198)*INDEX([4]超r将兵属性验证!AR$7:AR$166,$BP199,1)+BX198</f>
        <v>729916167719.90784</v>
      </c>
      <c r="BY199" s="19">
        <f t="shared" si="142"/>
        <v>1459832335439.8157</v>
      </c>
      <c r="CC199" s="15">
        <v>140</v>
      </c>
      <c r="CD199" s="22">
        <f>IFERROR(INDEX('[1]功能-士兵训练'!$AR$6:$AR$165,$CC199,1),0)</f>
        <v>309329896000</v>
      </c>
      <c r="CE199" s="22">
        <f>(CD199-CD198)*INDEX('[1]功能-付费相关'!$AU$6:$AU$165,$CC199,1)+CE198</f>
        <v>239252429.1367465</v>
      </c>
      <c r="CF199" s="15">
        <f>INDEX('[1]功能-士兵训练'!$BX$6:$BX$165,$CC199,1)</f>
        <v>3569844632.2630806</v>
      </c>
      <c r="CG199" s="22">
        <f>(CF199-CF198)*INDEX('[1]功能-付费相关'!$AL$6:$AL$165,$CC199,1)+CG198</f>
        <v>19903571.504917808</v>
      </c>
      <c r="CH199" s="12">
        <f t="shared" si="143"/>
        <v>259156000.6416643</v>
      </c>
      <c r="CI199" s="12">
        <v>1</v>
      </c>
    </row>
    <row r="200" spans="14:87" x14ac:dyDescent="0.15">
      <c r="N200" s="12">
        <v>35</v>
      </c>
      <c r="O200" s="12"/>
      <c r="P200" s="31"/>
      <c r="Q200" s="12"/>
      <c r="R200" s="30">
        <f>SUM(P$166:P200)</f>
        <v>0</v>
      </c>
      <c r="S200" s="12"/>
      <c r="T200" s="12">
        <f>IFERROR($R200*'[1]功能-士兵训练'!K55,0)</f>
        <v>0</v>
      </c>
      <c r="U200" s="12">
        <f>IFERROR($R200*'[1]功能-士兵训练'!L55,0)</f>
        <v>0</v>
      </c>
      <c r="V200" s="12">
        <f>IFERROR($R200*'[1]功能-士兵训练'!M55,0)</f>
        <v>0</v>
      </c>
      <c r="W200" s="12">
        <f>IFERROR($R200*'[1]功能-士兵训练'!N55,0)</f>
        <v>0</v>
      </c>
      <c r="X200" s="12">
        <f>IFERROR($R200*'[1]功能-士兵训练'!O55,0)</f>
        <v>0</v>
      </c>
      <c r="BO200" s="9">
        <v>17</v>
      </c>
      <c r="BP200" s="15">
        <v>150</v>
      </c>
      <c r="BQ200" s="19">
        <f t="shared" si="136"/>
        <v>0</v>
      </c>
      <c r="BR200" s="19">
        <f t="shared" si="137"/>
        <v>0</v>
      </c>
      <c r="BS200" s="19">
        <f t="shared" si="138"/>
        <v>1205.6526333246684</v>
      </c>
      <c r="BT200" s="19">
        <f t="shared" si="139"/>
        <v>1205.6526333246684</v>
      </c>
      <c r="BU200" s="19">
        <f>(BQ200-BQ199)*INDEX([4]超r将兵属性验证!$AX$7:$AX$166,$BP200,1)+BU199</f>
        <v>0</v>
      </c>
      <c r="BV200" s="19">
        <f>(BR200-BR199)*INDEX([4]超r将兵属性验证!AV$7:AV$166,BP200,1)*2+BV199</f>
        <v>0</v>
      </c>
      <c r="BW200" s="19">
        <f>(BS200-BS199)*INDEX([4]超r将兵属性验证!AQ$7:AQ$166,$BP200,1)+BW199</f>
        <v>1150481837564.5042</v>
      </c>
      <c r="BX200" s="19">
        <f>(BT200-BT199)*INDEX([4]超r将兵属性验证!AR$7:AR$166,$BP200,1)+BX199</f>
        <v>1150481837564.5042</v>
      </c>
      <c r="BY200" s="19">
        <f t="shared" si="142"/>
        <v>2300963675129.0083</v>
      </c>
      <c r="CC200" s="15">
        <v>150</v>
      </c>
      <c r="CD200" s="22">
        <f>IFERROR(INDEX('[1]功能-士兵训练'!$AR$6:$AR$165,$CC200,1),0)</f>
        <v>309329896000</v>
      </c>
      <c r="CE200" s="22">
        <f>(CD200-CD199)*INDEX('[1]功能-付费相关'!$AU$6:$AU$165,$CC200,1)+CE199</f>
        <v>239252429.1367465</v>
      </c>
      <c r="CF200" s="15">
        <f>INDEX('[1]功能-士兵训练'!$BX$6:$BX$165,$CC200,1)</f>
        <v>3569844632.2630806</v>
      </c>
      <c r="CG200" s="22">
        <f>(CF200-CF199)*INDEX('[1]功能-付费相关'!$AL$6:$AL$165,$CC200,1)+CG199</f>
        <v>19903571.504917808</v>
      </c>
      <c r="CH200" s="12">
        <f t="shared" si="143"/>
        <v>259156000.6416643</v>
      </c>
      <c r="CI200" s="12">
        <v>1</v>
      </c>
    </row>
    <row r="201" spans="14:87" x14ac:dyDescent="0.15">
      <c r="N201" s="12">
        <v>36</v>
      </c>
      <c r="O201" s="12"/>
      <c r="P201" s="31"/>
      <c r="Q201" s="12"/>
      <c r="R201" s="30">
        <f>SUM(P$166:P201)</f>
        <v>0</v>
      </c>
      <c r="S201" s="12"/>
      <c r="T201" s="12">
        <f>IFERROR($R201*'[1]功能-士兵训练'!K56,0)</f>
        <v>0</v>
      </c>
      <c r="U201" s="12">
        <f>IFERROR($R201*'[1]功能-士兵训练'!L56,0)</f>
        <v>0</v>
      </c>
      <c r="V201" s="12">
        <f>IFERROR($R201*'[1]功能-士兵训练'!M56,0)</f>
        <v>0</v>
      </c>
      <c r="W201" s="12">
        <f>IFERROR($R201*'[1]功能-士兵训练'!N56,0)</f>
        <v>0</v>
      </c>
      <c r="X201" s="12">
        <f>IFERROR($R201*'[1]功能-士兵训练'!O56,0)</f>
        <v>0</v>
      </c>
      <c r="BO201" s="9">
        <v>18</v>
      </c>
      <c r="BP201" s="15">
        <v>160</v>
      </c>
      <c r="BQ201" s="19">
        <f t="shared" si="136"/>
        <v>0</v>
      </c>
      <c r="BR201" s="19">
        <f t="shared" si="137"/>
        <v>0</v>
      </c>
      <c r="BS201" s="19">
        <f t="shared" si="138"/>
        <v>1246.0000000000007</v>
      </c>
      <c r="BT201" s="19">
        <f t="shared" si="139"/>
        <v>1246.0000000000007</v>
      </c>
      <c r="BU201" s="19">
        <f>(BQ201-BQ200)*INDEX([4]超r将兵属性验证!$AX$7:$AX$166,$BP201,1)+BU200</f>
        <v>0</v>
      </c>
      <c r="BV201" s="19">
        <f>(BR201-BR200)*INDEX([4]超r将兵属性验证!AV$7:AV$166,BP201,1)*2+BV200</f>
        <v>0</v>
      </c>
      <c r="BW201" s="19">
        <f>(BS201-BS200)*INDEX([4]超r将兵属性验证!AQ$7:AQ$166,$BP201,1)+BW200</f>
        <v>1271052540000.0217</v>
      </c>
      <c r="BX201" s="19">
        <f>(BT201-BT200)*INDEX([4]超r将兵属性验证!AR$7:AR$166,$BP201,1)+BX200</f>
        <v>1271052540000.0217</v>
      </c>
      <c r="BY201" s="19">
        <f t="shared" si="142"/>
        <v>2542105080000.0435</v>
      </c>
      <c r="CC201" s="15">
        <v>160</v>
      </c>
      <c r="CD201" s="22">
        <f>IFERROR(INDEX('[1]功能-士兵训练'!$AR$6:$AR$165,$CC201,1),0)</f>
        <v>309329896000</v>
      </c>
      <c r="CE201" s="22">
        <f>(CD201-CD200)*INDEX('[1]功能-付费相关'!$AU$6:$AU$165,$CC201,1)+CE200</f>
        <v>239252429.1367465</v>
      </c>
      <c r="CF201" s="15">
        <f>INDEX('[1]功能-士兵训练'!$BX$6:$BX$165,$CC201,1)</f>
        <v>3569844632.2630806</v>
      </c>
      <c r="CG201" s="22">
        <f>(CF201-CF200)*INDEX('[1]功能-付费相关'!$AL$6:$AL$165,$CC201,1)+CG200</f>
        <v>19903571.504917808</v>
      </c>
      <c r="CH201" s="12">
        <f t="shared" si="143"/>
        <v>259156000.6416643</v>
      </c>
      <c r="CI201" s="12">
        <v>1</v>
      </c>
    </row>
    <row r="202" spans="14:87" x14ac:dyDescent="0.15">
      <c r="BO202" s="9">
        <v>19</v>
      </c>
    </row>
    <row r="203" spans="14:87" x14ac:dyDescent="0.15">
      <c r="BO203" s="9">
        <v>20</v>
      </c>
      <c r="CC203" s="9"/>
    </row>
    <row r="204" spans="14:87" x14ac:dyDescent="0.15">
      <c r="BO204" s="9">
        <v>21</v>
      </c>
      <c r="CC204" s="9"/>
    </row>
    <row r="205" spans="14:87" x14ac:dyDescent="0.15">
      <c r="BO205" s="9">
        <v>22</v>
      </c>
    </row>
    <row r="206" spans="14:87" x14ac:dyDescent="0.15">
      <c r="BO206" s="9">
        <v>23</v>
      </c>
    </row>
    <row r="207" spans="14:87" x14ac:dyDescent="0.15">
      <c r="BO207" s="9">
        <v>24</v>
      </c>
    </row>
    <row r="208" spans="14:87" x14ac:dyDescent="0.15">
      <c r="BO208" s="9">
        <v>25</v>
      </c>
    </row>
    <row r="209" spans="67:67" x14ac:dyDescent="0.15">
      <c r="BO209" s="9">
        <v>26</v>
      </c>
    </row>
    <row r="210" spans="67:67" x14ac:dyDescent="0.15">
      <c r="BO210" s="9">
        <v>27</v>
      </c>
    </row>
    <row r="211" spans="67:67" x14ac:dyDescent="0.15">
      <c r="BO211" s="9">
        <v>28</v>
      </c>
    </row>
    <row r="212" spans="67:67" x14ac:dyDescent="0.15">
      <c r="BO212" s="9">
        <v>29</v>
      </c>
    </row>
    <row r="213" spans="67:67" x14ac:dyDescent="0.15">
      <c r="BO213" s="9">
        <v>30</v>
      </c>
    </row>
    <row r="214" spans="67:67" x14ac:dyDescent="0.15">
      <c r="BO214" s="9">
        <v>31</v>
      </c>
    </row>
    <row r="215" spans="67:67" x14ac:dyDescent="0.15">
      <c r="BO215" s="9">
        <v>32</v>
      </c>
    </row>
    <row r="216" spans="67:67" x14ac:dyDescent="0.15">
      <c r="BO216" s="9">
        <v>33</v>
      </c>
    </row>
    <row r="217" spans="67:67" x14ac:dyDescent="0.15">
      <c r="BO217" s="9">
        <v>34</v>
      </c>
    </row>
    <row r="218" spans="67:67" x14ac:dyDescent="0.15">
      <c r="BO218" s="9">
        <v>35</v>
      </c>
    </row>
    <row r="219" spans="67:67" x14ac:dyDescent="0.15">
      <c r="BO219" s="9">
        <v>36</v>
      </c>
    </row>
    <row r="220" spans="67:67" x14ac:dyDescent="0.15">
      <c r="BO220" s="9">
        <v>37</v>
      </c>
    </row>
    <row r="221" spans="67:67" x14ac:dyDescent="0.15">
      <c r="BO221" s="9">
        <v>38</v>
      </c>
    </row>
    <row r="222" spans="67:67" x14ac:dyDescent="0.15">
      <c r="BO222" s="9">
        <v>39</v>
      </c>
    </row>
    <row r="223" spans="67:67" x14ac:dyDescent="0.15">
      <c r="BO223" s="9">
        <v>40</v>
      </c>
    </row>
    <row r="224" spans="67:67" x14ac:dyDescent="0.15">
      <c r="BO224" s="9">
        <v>41</v>
      </c>
    </row>
    <row r="225" spans="67:67" x14ac:dyDescent="0.15">
      <c r="BO225" s="9">
        <v>42</v>
      </c>
    </row>
    <row r="226" spans="67:67" x14ac:dyDescent="0.15">
      <c r="BO226" s="9">
        <v>43</v>
      </c>
    </row>
    <row r="227" spans="67:67" x14ac:dyDescent="0.15">
      <c r="BO227" s="9">
        <v>44</v>
      </c>
    </row>
    <row r="228" spans="67:67" x14ac:dyDescent="0.15">
      <c r="BO228" s="9">
        <v>45</v>
      </c>
    </row>
  </sheetData>
  <mergeCells count="34">
    <mergeCell ref="P164:Q164"/>
    <mergeCell ref="R164:S164"/>
    <mergeCell ref="T164:X164"/>
    <mergeCell ref="BH4:BL4"/>
    <mergeCell ref="O122:S122"/>
    <mergeCell ref="BQ139:BT139"/>
    <mergeCell ref="BU139:BY139"/>
    <mergeCell ref="BQ184:BT184"/>
    <mergeCell ref="BU184:BY184"/>
    <mergeCell ref="BQ4:BT4"/>
    <mergeCell ref="BU4:BY4"/>
    <mergeCell ref="BQ49:BT49"/>
    <mergeCell ref="BU49:BY49"/>
    <mergeCell ref="BQ94:BT94"/>
    <mergeCell ref="BU94:BY94"/>
    <mergeCell ref="CD139:CE139"/>
    <mergeCell ref="CD184:CE184"/>
    <mergeCell ref="CD49:CE49"/>
    <mergeCell ref="CD94:CE94"/>
    <mergeCell ref="CD4:CG4"/>
    <mergeCell ref="P3:Q3"/>
    <mergeCell ref="R3:S3"/>
    <mergeCell ref="P83:Q83"/>
    <mergeCell ref="R83:S83"/>
    <mergeCell ref="T83:X83"/>
    <mergeCell ref="P43:Q43"/>
    <mergeCell ref="R43:S43"/>
    <mergeCell ref="T43:X43"/>
    <mergeCell ref="T3:X3"/>
    <mergeCell ref="Y3:AC3"/>
    <mergeCell ref="AT4:AX4"/>
    <mergeCell ref="AH4:AL4"/>
    <mergeCell ref="AM4:AQ4"/>
    <mergeCell ref="BA4:BE4"/>
  </mergeCells>
  <phoneticPr fontId="1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88900-C7ED-4B08-B7C9-257FD475F34F}">
  <dimension ref="A1:CW228"/>
  <sheetViews>
    <sheetView topLeftCell="B1" workbookViewId="0">
      <selection activeCell="K12" sqref="K12"/>
    </sheetView>
  </sheetViews>
  <sheetFormatPr defaultColWidth="6.625" defaultRowHeight="11.25" x14ac:dyDescent="0.15"/>
  <cols>
    <col min="1" max="1" width="6.625" style="8"/>
    <col min="2" max="2" width="9" style="13" bestFit="1" customWidth="1"/>
    <col min="3" max="5" width="6.625" style="8"/>
    <col min="6" max="10" width="8.625" style="8" customWidth="1"/>
    <col min="11" max="13" width="6.625" style="8"/>
    <col min="14" max="14" width="9" style="13" bestFit="1" customWidth="1"/>
    <col min="15" max="25" width="6.625" style="8"/>
    <col min="26" max="26" width="1.625" style="10" customWidth="1"/>
    <col min="27" max="44" width="6.625" style="8"/>
    <col min="45" max="45" width="6.625" style="10"/>
    <col min="46" max="79" width="6.625" style="8"/>
    <col min="80" max="80" width="6.625" style="10"/>
    <col min="81" max="81" width="6.625" style="5"/>
    <col min="82" max="82" width="6.375" style="3" customWidth="1"/>
    <col min="83" max="90" width="6.625" style="5"/>
    <col min="91" max="91" width="7.375" style="5" customWidth="1"/>
    <col min="92" max="92" width="6.625" style="8"/>
    <col min="93" max="93" width="5.875" style="27" customWidth="1"/>
    <col min="94" max="94" width="6.625" style="3"/>
    <col min="95" max="95" width="6.375" style="3" customWidth="1"/>
    <col min="96" max="97" width="6.75" style="3" customWidth="1"/>
    <col min="98" max="98" width="6.625" style="3"/>
    <col min="99" max="16384" width="6.625" style="8"/>
  </cols>
  <sheetData>
    <row r="1" spans="1:101" x14ac:dyDescent="0.15">
      <c r="I1" s="59"/>
      <c r="CI1" s="5">
        <v>3</v>
      </c>
      <c r="CJ1" s="5">
        <v>2</v>
      </c>
      <c r="CK1" s="5">
        <v>16</v>
      </c>
    </row>
    <row r="2" spans="1:101" x14ac:dyDescent="0.15">
      <c r="B2" s="60" t="s">
        <v>43</v>
      </c>
      <c r="N2" s="60" t="s">
        <v>43</v>
      </c>
    </row>
    <row r="3" spans="1:101" x14ac:dyDescent="0.15">
      <c r="AD3" s="110" t="s">
        <v>204</v>
      </c>
      <c r="AE3" s="110"/>
      <c r="AF3" s="110" t="s">
        <v>198</v>
      </c>
      <c r="AG3" s="110"/>
      <c r="AH3" s="110" t="s">
        <v>201</v>
      </c>
      <c r="AI3" s="110"/>
      <c r="AJ3" s="110"/>
      <c r="AK3" s="110"/>
      <c r="AL3" s="110"/>
      <c r="AM3" s="110" t="s">
        <v>202</v>
      </c>
      <c r="AN3" s="110"/>
      <c r="AO3" s="110"/>
      <c r="AP3" s="110"/>
      <c r="AQ3" s="110"/>
    </row>
    <row r="4" spans="1:101" x14ac:dyDescent="0.15">
      <c r="H4" s="8" t="s">
        <v>417</v>
      </c>
      <c r="AB4" s="12" t="s">
        <v>415</v>
      </c>
      <c r="AC4" s="12"/>
      <c r="AD4" s="12" t="s">
        <v>199</v>
      </c>
      <c r="AE4" s="12" t="s">
        <v>200</v>
      </c>
      <c r="AF4" s="12" t="s">
        <v>199</v>
      </c>
      <c r="AG4" s="12" t="s">
        <v>200</v>
      </c>
      <c r="AH4" s="20" t="s">
        <v>0</v>
      </c>
      <c r="AI4" s="20" t="s">
        <v>3</v>
      </c>
      <c r="AJ4" s="20" t="s">
        <v>1</v>
      </c>
      <c r="AK4" s="20" t="s">
        <v>4</v>
      </c>
      <c r="AL4" s="20" t="s">
        <v>2</v>
      </c>
      <c r="AM4" s="20" t="s">
        <v>0</v>
      </c>
      <c r="AN4" s="20" t="s">
        <v>3</v>
      </c>
      <c r="AO4" s="20" t="s">
        <v>1</v>
      </c>
      <c r="AP4" s="20" t="s">
        <v>4</v>
      </c>
      <c r="AQ4" s="20" t="s">
        <v>2</v>
      </c>
      <c r="AV4" s="110" t="s">
        <v>203</v>
      </c>
      <c r="AW4" s="110"/>
      <c r="AX4" s="110"/>
      <c r="AY4" s="110"/>
      <c r="AZ4" s="110"/>
      <c r="BA4" s="110" t="s">
        <v>49</v>
      </c>
      <c r="BB4" s="110"/>
      <c r="BC4" s="110"/>
      <c r="BD4" s="110"/>
      <c r="BE4" s="110"/>
      <c r="BF4" s="13"/>
      <c r="BH4" s="110" t="s">
        <v>124</v>
      </c>
      <c r="BI4" s="110"/>
      <c r="BJ4" s="110"/>
      <c r="BK4" s="110"/>
      <c r="BL4" s="110"/>
      <c r="BO4" s="110" t="s">
        <v>141</v>
      </c>
      <c r="BP4" s="110"/>
      <c r="BQ4" s="110"/>
      <c r="BR4" s="110"/>
      <c r="BS4" s="110"/>
      <c r="BV4" s="110" t="s">
        <v>346</v>
      </c>
      <c r="BW4" s="110"/>
      <c r="BX4" s="110"/>
      <c r="BY4" s="110"/>
      <c r="BZ4" s="110"/>
      <c r="CC4" s="9">
        <v>1</v>
      </c>
      <c r="CD4" s="20" t="s">
        <v>0</v>
      </c>
      <c r="CE4" s="112" t="s">
        <v>80</v>
      </c>
      <c r="CF4" s="112"/>
      <c r="CG4" s="112"/>
      <c r="CH4" s="112"/>
      <c r="CI4" s="110" t="s">
        <v>81</v>
      </c>
      <c r="CJ4" s="110"/>
      <c r="CK4" s="110"/>
      <c r="CL4" s="110"/>
      <c r="CM4" s="110"/>
      <c r="CQ4" s="26" t="s">
        <v>0</v>
      </c>
      <c r="CR4" s="111" t="s">
        <v>117</v>
      </c>
      <c r="CS4" s="111"/>
      <c r="CT4" s="111"/>
      <c r="CU4" s="111"/>
    </row>
    <row r="5" spans="1:101" x14ac:dyDescent="0.15">
      <c r="A5" s="8" t="s">
        <v>267</v>
      </c>
      <c r="B5" s="13" t="s">
        <v>414</v>
      </c>
      <c r="M5" s="8" t="s">
        <v>267</v>
      </c>
      <c r="N5" s="13" t="s">
        <v>414</v>
      </c>
      <c r="AB5" s="12">
        <v>1</v>
      </c>
      <c r="AC5" s="12"/>
      <c r="AD5" s="32"/>
      <c r="AE5" s="41">
        <v>25</v>
      </c>
      <c r="AF5" s="54">
        <f>SUM(AD$5:AD5)</f>
        <v>0</v>
      </c>
      <c r="AG5" s="20">
        <f>SUM(AE$5:AE5)</f>
        <v>25</v>
      </c>
      <c r="AH5" s="20">
        <f>IFERROR($AF5*'[1]功能-士兵训练'!K5,0)</f>
        <v>0</v>
      </c>
      <c r="AI5" s="20">
        <f>IFERROR($AF5*'[1]功能-士兵训练'!L5,0)</f>
        <v>0</v>
      </c>
      <c r="AJ5" s="20">
        <f>IFERROR($AF5*'[1]功能-士兵训练'!M5,0)</f>
        <v>0</v>
      </c>
      <c r="AK5" s="20">
        <f>IFERROR($AF5*'[1]功能-士兵训练'!N5,0)</f>
        <v>0</v>
      </c>
      <c r="AL5" s="20">
        <f>IFERROR($AF5*'[1]功能-士兵训练'!O5,0)</f>
        <v>0</v>
      </c>
      <c r="AM5" s="20">
        <f>$AG5/'[1]功能-士兵训练'!$C$6*MIN('[1]功能-士兵训练'!$C$6,'[1]功能-士兵训练'!K46/4)</f>
        <v>16.666666666666668</v>
      </c>
      <c r="AN5" s="20">
        <f>$AG5/'[1]功能-士兵训练'!$C$6*MIN('[1]功能-士兵训练'!$C$6,'[1]功能-士兵训练'!L46/4)</f>
        <v>16.666666666666668</v>
      </c>
      <c r="AO5" s="20">
        <f>$AG5/'[1]功能-士兵训练'!$C$6*MIN('[1]功能-士兵训练'!$C$6,'[1]功能-士兵训练'!M46/4)</f>
        <v>16.666666666666668</v>
      </c>
      <c r="AP5" s="20">
        <f>$AG5/'[1]功能-士兵训练'!$C$6*MIN('[1]功能-士兵训练'!$C$6,'[1]功能-士兵训练'!N46/4)</f>
        <v>16.666666666666668</v>
      </c>
      <c r="AQ5" s="20">
        <f>$AG5/'[1]功能-士兵训练'!$C$6*MIN('[1]功能-士兵训练'!$C$6,'[1]功能-士兵训练'!O46/4)</f>
        <v>16.666666666666668</v>
      </c>
      <c r="AU5" s="12" t="s">
        <v>390</v>
      </c>
      <c r="AV5" s="12" t="s">
        <v>0</v>
      </c>
      <c r="AW5" s="12" t="s">
        <v>3</v>
      </c>
      <c r="AX5" s="12" t="s">
        <v>1</v>
      </c>
      <c r="AY5" s="12" t="s">
        <v>4</v>
      </c>
      <c r="AZ5" s="12" t="s">
        <v>2</v>
      </c>
      <c r="BA5" s="12" t="s">
        <v>0</v>
      </c>
      <c r="BB5" s="12" t="s">
        <v>3</v>
      </c>
      <c r="BC5" s="12" t="s">
        <v>1</v>
      </c>
      <c r="BD5" s="12" t="s">
        <v>4</v>
      </c>
      <c r="BE5" s="12" t="s">
        <v>2</v>
      </c>
      <c r="BG5" s="12" t="s">
        <v>390</v>
      </c>
      <c r="BH5" s="12" t="s">
        <v>0</v>
      </c>
      <c r="BI5" s="12" t="s">
        <v>3</v>
      </c>
      <c r="BJ5" s="12" t="s">
        <v>1</v>
      </c>
      <c r="BK5" s="12" t="s">
        <v>4</v>
      </c>
      <c r="BL5" s="12" t="s">
        <v>2</v>
      </c>
      <c r="BN5" s="12" t="s">
        <v>390</v>
      </c>
      <c r="BO5" s="12" t="s">
        <v>0</v>
      </c>
      <c r="BP5" s="12" t="s">
        <v>3</v>
      </c>
      <c r="BQ5" s="12" t="s">
        <v>1</v>
      </c>
      <c r="BR5" s="12" t="s">
        <v>4</v>
      </c>
      <c r="BS5" s="12" t="s">
        <v>2</v>
      </c>
      <c r="BU5" s="12" t="s">
        <v>390</v>
      </c>
      <c r="BV5" s="12" t="s">
        <v>0</v>
      </c>
      <c r="BW5" s="12" t="s">
        <v>3</v>
      </c>
      <c r="BX5" s="12" t="s">
        <v>1</v>
      </c>
      <c r="BY5" s="12" t="s">
        <v>4</v>
      </c>
      <c r="BZ5" s="12" t="s">
        <v>2</v>
      </c>
      <c r="CC5" s="9">
        <v>2</v>
      </c>
      <c r="CD5" s="12" t="s">
        <v>390</v>
      </c>
      <c r="CE5" s="15" t="s">
        <v>132</v>
      </c>
      <c r="CF5" s="15" t="s">
        <v>348</v>
      </c>
      <c r="CG5" s="15" t="s">
        <v>8</v>
      </c>
      <c r="CH5" s="15" t="s">
        <v>39</v>
      </c>
      <c r="CI5" s="15" t="s">
        <v>132</v>
      </c>
      <c r="CJ5" s="15" t="s">
        <v>348</v>
      </c>
      <c r="CK5" s="15" t="s">
        <v>8</v>
      </c>
      <c r="CL5" s="15" t="s">
        <v>39</v>
      </c>
      <c r="CM5" s="22" t="s">
        <v>85</v>
      </c>
      <c r="CQ5" s="12" t="s">
        <v>390</v>
      </c>
      <c r="CR5" s="15" t="s">
        <v>119</v>
      </c>
      <c r="CS5" s="15" t="s">
        <v>120</v>
      </c>
      <c r="CT5" s="15" t="s">
        <v>173</v>
      </c>
      <c r="CU5" s="15" t="s">
        <v>174</v>
      </c>
      <c r="CV5" s="12" t="s">
        <v>175</v>
      </c>
      <c r="CW5" s="12" t="s">
        <v>11</v>
      </c>
    </row>
    <row r="6" spans="1:101" x14ac:dyDescent="0.15">
      <c r="A6" s="8">
        <v>1</v>
      </c>
      <c r="F6" s="14"/>
      <c r="I6" s="14"/>
      <c r="J6" s="14"/>
      <c r="M6" s="8">
        <v>1</v>
      </c>
      <c r="V6" s="8" t="s">
        <v>937</v>
      </c>
      <c r="W6" s="88">
        <v>16</v>
      </c>
      <c r="AB6" s="12">
        <v>2</v>
      </c>
      <c r="AC6" s="12"/>
      <c r="AD6" s="32">
        <f>(39%-2%)/(36-1)*5</f>
        <v>5.2857142857142859E-2</v>
      </c>
      <c r="AE6" s="41"/>
      <c r="AF6" s="54">
        <f>SUM(AD$5:AD6)</f>
        <v>5.2857142857142859E-2</v>
      </c>
      <c r="AG6" s="20">
        <f>SUM(AE$5:AE6)</f>
        <v>25</v>
      </c>
      <c r="AH6" s="20">
        <f>IFERROR($AF6*'[1]功能-士兵训练'!K6,0)</f>
        <v>5.2857142857142859E-2</v>
      </c>
      <c r="AI6" s="20">
        <f>IFERROR($AF6*'[1]功能-士兵训练'!L6,0)</f>
        <v>5.2857142857142859E-2</v>
      </c>
      <c r="AJ6" s="20">
        <f>IFERROR($AF6*'[1]功能-士兵训练'!M6,0)</f>
        <v>5.2857142857142859E-2</v>
      </c>
      <c r="AK6" s="20">
        <f>IFERROR($AF6*'[1]功能-士兵训练'!N6,0)</f>
        <v>5.2857142857142859E-2</v>
      </c>
      <c r="AL6" s="20">
        <f>IFERROR($AF6*'[1]功能-士兵训练'!O6,0)</f>
        <v>5.2857142857142859E-2</v>
      </c>
      <c r="AM6" s="20">
        <f>$AG6/'[1]功能-士兵训练'!$C$6*MIN('[1]功能-士兵训练'!$C$6,'[1]功能-士兵训练'!K47/4)</f>
        <v>25</v>
      </c>
      <c r="AN6" s="20">
        <f>$AG6/'[1]功能-士兵训练'!$C$6*MIN('[1]功能-士兵训练'!$C$6,'[1]功能-士兵训练'!L47/4)</f>
        <v>25</v>
      </c>
      <c r="AO6" s="20">
        <f>$AG6/'[1]功能-士兵训练'!$C$6*MIN('[1]功能-士兵训练'!$C$6,'[1]功能-士兵训练'!M47/4)</f>
        <v>25</v>
      </c>
      <c r="AP6" s="20">
        <f>$AG6/'[1]功能-士兵训练'!$C$6*MIN('[1]功能-士兵训练'!$C$6,'[1]功能-士兵训练'!N47/4)</f>
        <v>25</v>
      </c>
      <c r="AQ6" s="20">
        <f>$AG6/'[1]功能-士兵训练'!$C$6*MIN('[1]功能-士兵训练'!$C$6,'[1]功能-士兵训练'!O47/4)</f>
        <v>25</v>
      </c>
      <c r="AU6" s="15">
        <v>1</v>
      </c>
      <c r="AV6" s="12">
        <f>求节点(AC$124:AC$159,AH$5:AH$40,$AU6)*士兵阶位属性!T5+求节点(AC$124:AC$159,AM$5:AM$40,$AU6)</f>
        <v>3.6851450885227148</v>
      </c>
      <c r="AW6" s="12">
        <f>求节点(AD$124:AD$159,AI$5:AI$40,$AU6)*士兵阶位属性!U5+求节点(AD$124:AD$159,AN$5:AN$40,$AU6)</f>
        <v>3.886010515257917</v>
      </c>
      <c r="AX6" s="12">
        <f>求节点(AE$124:AE$159,AJ$5:AJ$40,$AU6)*士兵阶位属性!V5+求节点(AE$124:AE$159,AO$5:AO$40,$AU6)</f>
        <v>4.1153143820126221</v>
      </c>
      <c r="AY6" s="12">
        <f>求节点(AF$124:AF$159,AK$5:AK$40,$AU6)*士兵阶位属性!W5+求节点(AF$124:AF$159,AP$5:AP$40,$AU6)</f>
        <v>4.3731838978484276</v>
      </c>
      <c r="AZ6" s="12">
        <f>求节点(AG$124:AG$159,AL$5:AL$40,$AU6)*士兵阶位属性!X5+求节点(AG$124:AG$159,AQ$5:AQ$40,$AU6)</f>
        <v>4.6499621290735753</v>
      </c>
      <c r="BA6" s="12">
        <f>AV6</f>
        <v>3.6851450885227148</v>
      </c>
      <c r="BB6" s="12">
        <f>AW6</f>
        <v>3.886010515257917</v>
      </c>
      <c r="BC6" s="12">
        <f t="shared" ref="BC6:BE21" si="0">AX6</f>
        <v>4.1153143820126221</v>
      </c>
      <c r="BD6" s="12">
        <f t="shared" si="0"/>
        <v>4.3731838978484276</v>
      </c>
      <c r="BE6" s="12">
        <f t="shared" si="0"/>
        <v>4.6499621290735753</v>
      </c>
      <c r="BG6" s="12">
        <v>1</v>
      </c>
      <c r="BH6" s="12">
        <f t="shared" ref="BH6:BL37" si="1">求节点(AC$124:AC$159,AH$45:AH$80,$BG6)*4</f>
        <v>2653.3044637363546</v>
      </c>
      <c r="BI6" s="12">
        <f t="shared" si="1"/>
        <v>2797.9275709857011</v>
      </c>
      <c r="BJ6" s="12">
        <f t="shared" si="1"/>
        <v>2963.026355049089</v>
      </c>
      <c r="BK6" s="12">
        <f t="shared" si="1"/>
        <v>3148.6924064508676</v>
      </c>
      <c r="BL6" s="12">
        <f t="shared" si="1"/>
        <v>3347.9727329329744</v>
      </c>
      <c r="BN6" s="12">
        <v>1</v>
      </c>
      <c r="BO6" s="12">
        <f t="shared" ref="BO6:BS37" si="2">求节点(AC$124:AC$159,AH$85:AH$120,$BN6)</f>
        <v>0</v>
      </c>
      <c r="BP6" s="12">
        <f t="shared" si="2"/>
        <v>0</v>
      </c>
      <c r="BQ6" s="12">
        <f t="shared" si="2"/>
        <v>0</v>
      </c>
      <c r="BR6" s="12">
        <f t="shared" si="2"/>
        <v>0</v>
      </c>
      <c r="BS6" s="12">
        <f t="shared" si="2"/>
        <v>0</v>
      </c>
      <c r="BU6" s="12">
        <v>1</v>
      </c>
      <c r="BV6" s="12">
        <f t="shared" ref="BV6:BZ37" si="3">求节点(AC$124:AC$159,AH$166:AH$185,$BU6)</f>
        <v>0</v>
      </c>
      <c r="BW6" s="12">
        <f t="shared" si="3"/>
        <v>0</v>
      </c>
      <c r="BX6" s="12">
        <f t="shared" si="3"/>
        <v>0</v>
      </c>
      <c r="BY6" s="12">
        <f t="shared" si="3"/>
        <v>0</v>
      </c>
      <c r="BZ6" s="12">
        <f t="shared" si="3"/>
        <v>0</v>
      </c>
      <c r="CC6" s="9">
        <v>3</v>
      </c>
      <c r="CD6" s="15">
        <v>10</v>
      </c>
      <c r="CE6" s="19">
        <f>求节点($BN$6:$BN$165,$BO$6:$BO$165,$CD6)</f>
        <v>0</v>
      </c>
      <c r="CF6" s="19">
        <f>INDEX($BV$6:$BV$165,CD6,1)</f>
        <v>0</v>
      </c>
      <c r="CG6" s="19">
        <f>求节点($AU$6:$AU$165,$AV$6:$AV$165,$CD6)</f>
        <v>46.919699968565261</v>
      </c>
      <c r="CH6" s="19">
        <f>求节点($AU$6:$AU$165,$BA$6:$BA$165,$CD6)</f>
        <v>46.919699968565261</v>
      </c>
      <c r="CI6" s="29">
        <f>CE6*INDEX([4]非r将兵属性验证!$AX$7:$AX$166,$CD6,1)</f>
        <v>0</v>
      </c>
      <c r="CJ6" s="29">
        <f>CF6*INDEX([4]非r将兵属性验证!AV$7:AV$166,CD6,1)*2</f>
        <v>0</v>
      </c>
      <c r="CK6" s="29">
        <f>CG6*INDEX([4]非r将兵属性验证!AQ$7:AQ$166,$CD6,1)</f>
        <v>2276043.8576114946</v>
      </c>
      <c r="CL6" s="29">
        <f>CH6*INDEX([4]非r将兵属性验证!AR$7:AR$166,$CD6,1)</f>
        <v>2276043.8576114946</v>
      </c>
      <c r="CM6" s="19">
        <f>SUM(CI6:CL6)</f>
        <v>4552087.7152229892</v>
      </c>
      <c r="CQ6" s="15">
        <v>10</v>
      </c>
      <c r="CR6" s="22">
        <f>IFERROR(INDEX('[1]功能-士兵训练'!$AN$6:$AN$165,$CQ6,1),0)</f>
        <v>51784.277281812538</v>
      </c>
      <c r="CS6" s="28">
        <f>CR6*INDEX('[1]功能-付费相关'!$AQ$6:$AQ$165,$CQ6,1)</f>
        <v>129.46069320453134</v>
      </c>
      <c r="CT6" s="15">
        <f>INDEX('[1]功能-士兵训练'!$BT$6:$BT$165,$CQ6,1)</f>
        <v>40922.469586145067</v>
      </c>
      <c r="CU6" s="28">
        <f>CT6*INDEX('[1]功能-付费相关'!$AH$6:$AH$165,$CQ6,1)</f>
        <v>1010.5370368236566</v>
      </c>
      <c r="CV6" s="12">
        <f>(CS6+CU6)*CW6</f>
        <v>1139.997730028188</v>
      </c>
      <c r="CW6" s="12">
        <v>1</v>
      </c>
    </row>
    <row r="7" spans="1:101" x14ac:dyDescent="0.15">
      <c r="A7" s="8">
        <v>2</v>
      </c>
      <c r="F7" s="14"/>
      <c r="I7" s="14"/>
      <c r="J7" s="14"/>
      <c r="M7" s="8">
        <v>2</v>
      </c>
      <c r="V7" s="8" t="s">
        <v>938</v>
      </c>
      <c r="W7" s="5">
        <v>20</v>
      </c>
      <c r="AB7" s="12">
        <v>3</v>
      </c>
      <c r="AC7" s="12"/>
      <c r="AD7" s="32">
        <f>AD6</f>
        <v>5.2857142857142859E-2</v>
      </c>
      <c r="AE7" s="41"/>
      <c r="AF7" s="54">
        <f>SUM(AD$5:AD7)</f>
        <v>0.10571428571428572</v>
      </c>
      <c r="AG7" s="20">
        <f>SUM(AE$5:AE7)</f>
        <v>25</v>
      </c>
      <c r="AH7" s="20">
        <f>IFERROR($AF7*'[1]功能-士兵训练'!K7,0)</f>
        <v>0.10571428571428572</v>
      </c>
      <c r="AI7" s="20">
        <f>IFERROR($AF7*'[1]功能-士兵训练'!L7,0)</f>
        <v>0.10571428571428572</v>
      </c>
      <c r="AJ7" s="20">
        <f>IFERROR($AF7*'[1]功能-士兵训练'!M7,0)</f>
        <v>0.10571428571428572</v>
      </c>
      <c r="AK7" s="20">
        <f>IFERROR($AF7*'[1]功能-士兵训练'!N7,0)</f>
        <v>0.10571428571428572</v>
      </c>
      <c r="AL7" s="20">
        <f>IFERROR($AF7*'[1]功能-士兵训练'!O7,0)</f>
        <v>0.10571428571428572</v>
      </c>
      <c r="AM7" s="20">
        <f>$AG7/'[1]功能-士兵训练'!$C$6*MIN('[1]功能-士兵训练'!$C$6,'[1]功能-士兵训练'!K48/4)</f>
        <v>25</v>
      </c>
      <c r="AN7" s="20">
        <f>$AG7/'[1]功能-士兵训练'!$C$6*MIN('[1]功能-士兵训练'!$C$6,'[1]功能-士兵训练'!L48/4)</f>
        <v>25</v>
      </c>
      <c r="AO7" s="20">
        <f>$AG7/'[1]功能-士兵训练'!$C$6*MIN('[1]功能-士兵训练'!$C$6,'[1]功能-士兵训练'!M48/4)</f>
        <v>25</v>
      </c>
      <c r="AP7" s="20">
        <f>$AG7/'[1]功能-士兵训练'!$C$6*MIN('[1]功能-士兵训练'!$C$6,'[1]功能-士兵训练'!N48/4)</f>
        <v>25</v>
      </c>
      <c r="AQ7" s="20">
        <f>$AG7/'[1]功能-士兵训练'!$C$6*MIN('[1]功能-士兵训练'!$C$6,'[1]功能-士兵训练'!O48/4)</f>
        <v>25</v>
      </c>
      <c r="AU7" s="15">
        <v>2</v>
      </c>
      <c r="AV7" s="12">
        <f>求节点(AC$124:AC$159,AH$5:AH$40,$AU7)*士兵阶位属性!T6+求节点(AC$124:AC$159,AM$5:AM$40,$AU7)</f>
        <v>7.3702901770454297</v>
      </c>
      <c r="AW7" s="12">
        <f>求节点(AD$124:AD$159,AI$5:AI$40,$AU7)*士兵阶位属性!U6+求节点(AD$124:AD$159,AN$5:AN$40,$AU7)</f>
        <v>7.7720210305158339</v>
      </c>
      <c r="AX7" s="12">
        <f>求节点(AE$124:AE$159,AJ$5:AJ$40,$AU7)*士兵阶位属性!V6+求节点(AE$124:AE$159,AO$5:AO$40,$AU7)</f>
        <v>8.230628764025246</v>
      </c>
      <c r="AY7" s="12">
        <f>求节点(AF$124:AF$159,AK$5:AK$40,$AU7)*士兵阶位属性!W6+求节点(AF$124:AF$159,AP$5:AP$40,$AU7)</f>
        <v>8.7463677956968553</v>
      </c>
      <c r="AZ7" s="12">
        <f>求节点(AG$124:AG$159,AL$5:AL$40,$AU7)*士兵阶位属性!X6+求节点(AG$124:AG$159,AQ$5:AQ$40,$AU7)</f>
        <v>9.2999242581471524</v>
      </c>
      <c r="BA7" s="12">
        <f t="shared" ref="BA7:BE66" si="4">AV7</f>
        <v>7.3702901770454297</v>
      </c>
      <c r="BB7" s="12">
        <f t="shared" si="4"/>
        <v>7.7720210305158339</v>
      </c>
      <c r="BC7" s="12">
        <f t="shared" si="0"/>
        <v>8.230628764025246</v>
      </c>
      <c r="BD7" s="12">
        <f t="shared" si="0"/>
        <v>8.7463677956968553</v>
      </c>
      <c r="BE7" s="12">
        <f t="shared" si="0"/>
        <v>9.2999242581471524</v>
      </c>
      <c r="BG7" s="12">
        <v>2</v>
      </c>
      <c r="BH7" s="12">
        <f t="shared" si="1"/>
        <v>5306.6089274727083</v>
      </c>
      <c r="BI7" s="12">
        <f t="shared" si="1"/>
        <v>5595.8551419714013</v>
      </c>
      <c r="BJ7" s="12">
        <f t="shared" si="1"/>
        <v>5926.0527100981772</v>
      </c>
      <c r="BK7" s="12">
        <f t="shared" si="1"/>
        <v>6297.3848129017351</v>
      </c>
      <c r="BL7" s="12">
        <f t="shared" si="1"/>
        <v>6695.9454658659497</v>
      </c>
      <c r="BN7" s="12">
        <v>2</v>
      </c>
      <c r="BO7" s="12">
        <f t="shared" si="2"/>
        <v>0</v>
      </c>
      <c r="BP7" s="12">
        <f t="shared" si="2"/>
        <v>0</v>
      </c>
      <c r="BQ7" s="12">
        <f t="shared" si="2"/>
        <v>0</v>
      </c>
      <c r="BR7" s="12">
        <f t="shared" si="2"/>
        <v>0</v>
      </c>
      <c r="BS7" s="12">
        <f t="shared" si="2"/>
        <v>0</v>
      </c>
      <c r="BU7" s="12">
        <v>2</v>
      </c>
      <c r="BV7" s="12">
        <f t="shared" si="3"/>
        <v>0</v>
      </c>
      <c r="BW7" s="12">
        <f t="shared" si="3"/>
        <v>0</v>
      </c>
      <c r="BX7" s="12">
        <f t="shared" si="3"/>
        <v>0</v>
      </c>
      <c r="BY7" s="12">
        <f t="shared" si="3"/>
        <v>0</v>
      </c>
      <c r="BZ7" s="12">
        <f t="shared" si="3"/>
        <v>0</v>
      </c>
      <c r="CC7" s="9">
        <v>4</v>
      </c>
      <c r="CD7" s="15">
        <v>20</v>
      </c>
      <c r="CE7" s="19">
        <f t="shared" ref="CE7:CE21" si="5">求节点($BN$6:$BN$165,$BO$6:$BO$165,$CD7)</f>
        <v>0</v>
      </c>
      <c r="CF7" s="19">
        <f t="shared" ref="CF7:CF21" si="6">INDEX($BV$6:$BV$165,CD7,1)</f>
        <v>0</v>
      </c>
      <c r="CG7" s="19">
        <f t="shared" ref="CG7:CG21" si="7">求节点($AU$6:$AU$165,$AV$6:$AV$165,$CD7)</f>
        <v>77.98998875366965</v>
      </c>
      <c r="CH7" s="19">
        <f t="shared" ref="CH7:CH21" si="8">求节点($AU$6:$AU$165,$BA$6:$BA$165,$CD7)</f>
        <v>77.98998875366965</v>
      </c>
      <c r="CI7" s="19">
        <f>(CE7-CE6)*INDEX([4]非r将兵属性验证!$AX$7:$AX$166,$CD7,1)+CI6</f>
        <v>0</v>
      </c>
      <c r="CJ7" s="19">
        <f>(CF7-CF6)*INDEX([4]非r将兵属性验证!AV$7:AV$166,CD7,1)*2+CJ6</f>
        <v>0</v>
      </c>
      <c r="CK7" s="19">
        <f>(CG7-CG6)*INDEX([4]非r将兵属性验证!AQ$7:AQ$166,$CD7,1)+CK6</f>
        <v>7302007.3078063838</v>
      </c>
      <c r="CL7" s="19">
        <f>(CH7-CH6)*INDEX([4]非r将兵属性验证!AR$7:AR$166,$CD7,1)+CL6</f>
        <v>7302007.3078063838</v>
      </c>
      <c r="CM7" s="19">
        <f t="shared" ref="CM7:CM21" si="9">SUM(CI7:CL7)</f>
        <v>14604014.615612768</v>
      </c>
      <c r="CQ7" s="15">
        <v>20</v>
      </c>
      <c r="CR7" s="22">
        <f>IFERROR(INDEX('[1]功能-士兵训练'!$AN$6:$AN$165,$CQ7,1),0)</f>
        <v>512250.8551071086</v>
      </c>
      <c r="CS7" s="22">
        <f>(CR7-CR6)*INDEX('[1]功能-付费相关'!$AQ$6:$AQ$165,$CQ7,1)+CS6</f>
        <v>1088.7660636738981</v>
      </c>
      <c r="CT7" s="15">
        <f>INDEX('[1]功能-士兵训练'!$BT$6:$BT$165,$CQ7,1)</f>
        <v>200351.10067246875</v>
      </c>
      <c r="CU7" s="22">
        <f>(CT7-CT6)*INDEX('[1]功能-付费相关'!$AH$6:$AH$165,$CQ7,1)+CU6</f>
        <v>3927.0799657141988</v>
      </c>
      <c r="CV7" s="12">
        <f t="shared" ref="CV7:CV21" si="10">(CS7+CU7)*CW7</f>
        <v>5015.8460293880971</v>
      </c>
      <c r="CW7" s="12">
        <v>1</v>
      </c>
    </row>
    <row r="8" spans="1:101" x14ac:dyDescent="0.15">
      <c r="A8" s="8">
        <v>3</v>
      </c>
      <c r="F8" s="14"/>
      <c r="G8" s="14"/>
      <c r="H8" s="14"/>
      <c r="I8" s="14"/>
      <c r="J8" s="14"/>
      <c r="M8" s="8">
        <v>3</v>
      </c>
      <c r="V8" s="8" t="s">
        <v>939</v>
      </c>
      <c r="W8" s="88">
        <v>28</v>
      </c>
      <c r="AB8" s="12">
        <v>4</v>
      </c>
      <c r="AC8" s="12"/>
      <c r="AD8" s="32">
        <f t="shared" ref="AD8:AD40" si="11">AD7</f>
        <v>5.2857142857142859E-2</v>
      </c>
      <c r="AE8" s="41"/>
      <c r="AF8" s="54">
        <f>SUM(AD$5:AD8)</f>
        <v>0.15857142857142859</v>
      </c>
      <c r="AG8" s="20">
        <f>SUM(AE$5:AE8)</f>
        <v>25</v>
      </c>
      <c r="AH8" s="20">
        <f>IFERROR($AF8*'[1]功能-士兵训练'!K8,0)</f>
        <v>0.15857142857142859</v>
      </c>
      <c r="AI8" s="20">
        <f>IFERROR($AF8*'[1]功能-士兵训练'!L8,0)</f>
        <v>0.15857142857142859</v>
      </c>
      <c r="AJ8" s="20">
        <f>IFERROR($AF8*'[1]功能-士兵训练'!M8,0)</f>
        <v>0.15857142857142859</v>
      </c>
      <c r="AK8" s="20">
        <f>IFERROR($AF8*'[1]功能-士兵训练'!N8,0)</f>
        <v>0.15857142857142859</v>
      </c>
      <c r="AL8" s="20">
        <f>IFERROR($AF8*'[1]功能-士兵训练'!O8,0)</f>
        <v>0.15857142857142859</v>
      </c>
      <c r="AM8" s="20">
        <f>$AG8/'[1]功能-士兵训练'!$C$6*MIN('[1]功能-士兵训练'!$C$6,'[1]功能-士兵训练'!K49/4)</f>
        <v>25</v>
      </c>
      <c r="AN8" s="20">
        <f>$AG8/'[1]功能-士兵训练'!$C$6*MIN('[1]功能-士兵训练'!$C$6,'[1]功能-士兵训练'!L49/4)</f>
        <v>25</v>
      </c>
      <c r="AO8" s="20">
        <f>$AG8/'[1]功能-士兵训练'!$C$6*MIN('[1]功能-士兵训练'!$C$6,'[1]功能-士兵训练'!M49/4)</f>
        <v>25</v>
      </c>
      <c r="AP8" s="20">
        <f>$AG8/'[1]功能-士兵训练'!$C$6*MIN('[1]功能-士兵训练'!$C$6,'[1]功能-士兵训练'!N49/4)</f>
        <v>25</v>
      </c>
      <c r="AQ8" s="20">
        <f>$AG8/'[1]功能-士兵训练'!$C$6*MIN('[1]功能-士兵训练'!$C$6,'[1]功能-士兵训练'!O49/4)</f>
        <v>25</v>
      </c>
      <c r="AU8" s="15">
        <v>3</v>
      </c>
      <c r="AV8" s="12">
        <f>求节点(AC$124:AC$159,AH$5:AH$40,$AU8)*士兵阶位属性!T7+求节点(AC$124:AC$159,AM$5:AM$40,$AU8)</f>
        <v>11.055435265568144</v>
      </c>
      <c r="AW8" s="12">
        <f>求节点(AD$124:AD$159,AI$5:AI$40,$AU8)*士兵阶位属性!U7+求节点(AD$124:AD$159,AN$5:AN$40,$AU8)</f>
        <v>11.658031545773753</v>
      </c>
      <c r="AX8" s="12">
        <f>求节点(AE$124:AE$159,AJ$5:AJ$40,$AU8)*士兵阶位属性!V7+求节点(AE$124:AE$159,AO$5:AO$40,$AU8)</f>
        <v>12.345943146037868</v>
      </c>
      <c r="AY8" s="12">
        <f>求节点(AF$124:AF$159,AK$5:AK$40,$AU8)*士兵阶位属性!W7+求节点(AF$124:AF$159,AP$5:AP$40,$AU8)</f>
        <v>13.119551693545283</v>
      </c>
      <c r="AZ8" s="12">
        <f>求节点(AG$124:AG$159,AL$5:AL$40,$AU8)*士兵阶位属性!X7+求节点(AG$124:AG$159,AQ$5:AQ$40,$AU8)</f>
        <v>13.949886387220728</v>
      </c>
      <c r="BA8" s="12">
        <f t="shared" si="4"/>
        <v>11.055435265568144</v>
      </c>
      <c r="BB8" s="12">
        <f t="shared" si="4"/>
        <v>11.658031545773753</v>
      </c>
      <c r="BC8" s="12">
        <f t="shared" si="0"/>
        <v>12.345943146037868</v>
      </c>
      <c r="BD8" s="12">
        <f t="shared" si="0"/>
        <v>13.119551693545283</v>
      </c>
      <c r="BE8" s="12">
        <f t="shared" si="0"/>
        <v>13.949886387220728</v>
      </c>
      <c r="BG8" s="12">
        <v>3</v>
      </c>
      <c r="BH8" s="12">
        <f t="shared" si="1"/>
        <v>7959.9133912090629</v>
      </c>
      <c r="BI8" s="12">
        <f t="shared" si="1"/>
        <v>8393.7827129571015</v>
      </c>
      <c r="BJ8" s="12">
        <f t="shared" si="1"/>
        <v>8889.0790651472653</v>
      </c>
      <c r="BK8" s="12">
        <f t="shared" si="1"/>
        <v>9446.0772193526027</v>
      </c>
      <c r="BL8" s="12">
        <f t="shared" si="1"/>
        <v>10043.918198798923</v>
      </c>
      <c r="BN8" s="12">
        <v>3</v>
      </c>
      <c r="BO8" s="12">
        <f t="shared" si="2"/>
        <v>0</v>
      </c>
      <c r="BP8" s="12">
        <f t="shared" si="2"/>
        <v>0</v>
      </c>
      <c r="BQ8" s="12">
        <f t="shared" si="2"/>
        <v>0</v>
      </c>
      <c r="BR8" s="12">
        <f t="shared" si="2"/>
        <v>0</v>
      </c>
      <c r="BS8" s="12">
        <f t="shared" si="2"/>
        <v>0</v>
      </c>
      <c r="BU8" s="12">
        <v>3</v>
      </c>
      <c r="BV8" s="12">
        <f t="shared" si="3"/>
        <v>0</v>
      </c>
      <c r="BW8" s="12">
        <f t="shared" si="3"/>
        <v>0</v>
      </c>
      <c r="BX8" s="12">
        <f t="shared" si="3"/>
        <v>0</v>
      </c>
      <c r="BY8" s="12">
        <f t="shared" si="3"/>
        <v>0</v>
      </c>
      <c r="BZ8" s="12">
        <f t="shared" si="3"/>
        <v>0</v>
      </c>
      <c r="CC8" s="9">
        <v>5</v>
      </c>
      <c r="CD8" s="15">
        <v>30</v>
      </c>
      <c r="CE8" s="19">
        <f t="shared" si="5"/>
        <v>0</v>
      </c>
      <c r="CF8" s="19">
        <f t="shared" si="6"/>
        <v>0</v>
      </c>
      <c r="CG8" s="19">
        <f t="shared" si="7"/>
        <v>111.53841644851518</v>
      </c>
      <c r="CH8" s="19">
        <f t="shared" si="8"/>
        <v>111.53841644851518</v>
      </c>
      <c r="CI8" s="19">
        <f>(CE8-CE7)*INDEX([4]非r将兵属性验证!$AX$7:$AX$166,$CD8,1)+CI7</f>
        <v>0</v>
      </c>
      <c r="CJ8" s="19">
        <f>(CF8-CF7)*INDEX([4]非r将兵属性验证!AV$7:AV$166,CD8,1)*2+CJ7</f>
        <v>0</v>
      </c>
      <c r="CK8" s="19">
        <f>(CG8-CG7)*INDEX([4]非r将兵属性验证!AQ$7:AQ$166,$CD8,1)+CK7</f>
        <v>19946271.87330905</v>
      </c>
      <c r="CL8" s="19">
        <f>(CH8-CH7)*INDEX([4]非r将兵属性验证!AR$7:AR$166,$CD8,1)+CL7</f>
        <v>19946271.87330905</v>
      </c>
      <c r="CM8" s="19">
        <f t="shared" si="9"/>
        <v>39892543.7466181</v>
      </c>
      <c r="CQ8" s="15">
        <v>30</v>
      </c>
      <c r="CR8" s="22">
        <f>IFERROR(INDEX('[1]功能-士兵训练'!$AN$6:$AN$165,$CQ8,1),0)</f>
        <v>1912167.5226399626</v>
      </c>
      <c r="CS8" s="22">
        <f>(CR8-CR7)*INDEX('[1]功能-付费相关'!$AQ$6:$AQ$165,$CQ8,1)+CS7</f>
        <v>3588.6172556968513</v>
      </c>
      <c r="CT8" s="15">
        <f>INDEX('[1]功能-士兵训练'!$BT$6:$BT$165,$CQ8,1)</f>
        <v>699357.77377119008</v>
      </c>
      <c r="CU8" s="22">
        <f>(CT8-CT7)*INDEX('[1]功能-付费相关'!$AH$6:$AH$165,$CQ8,1)+CU7</f>
        <v>10689.77907538205</v>
      </c>
      <c r="CV8" s="12">
        <f t="shared" si="10"/>
        <v>14278.3963310789</v>
      </c>
      <c r="CW8" s="12">
        <v>1</v>
      </c>
    </row>
    <row r="9" spans="1:101" x14ac:dyDescent="0.15">
      <c r="A9" s="8">
        <v>4</v>
      </c>
      <c r="F9" s="14"/>
      <c r="G9" s="14"/>
      <c r="H9" s="14"/>
      <c r="I9" s="14"/>
      <c r="J9" s="14"/>
      <c r="M9" s="8">
        <v>4</v>
      </c>
      <c r="V9" s="8" t="s">
        <v>940</v>
      </c>
      <c r="W9" s="5">
        <v>32</v>
      </c>
      <c r="AB9" s="12">
        <v>5</v>
      </c>
      <c r="AC9" s="12"/>
      <c r="AD9" s="32">
        <f t="shared" si="11"/>
        <v>5.2857142857142859E-2</v>
      </c>
      <c r="AE9" s="41"/>
      <c r="AF9" s="54">
        <f>SUM(AD$5:AD9)</f>
        <v>0.21142857142857144</v>
      </c>
      <c r="AG9" s="20">
        <f>SUM(AE$5:AE9)</f>
        <v>25</v>
      </c>
      <c r="AH9" s="20">
        <f>IFERROR($AF9*'[1]功能-士兵训练'!K9,0)</f>
        <v>0.21142857142857144</v>
      </c>
      <c r="AI9" s="20">
        <f>IFERROR($AF9*'[1]功能-士兵训练'!L9,0)</f>
        <v>0.21142857142857144</v>
      </c>
      <c r="AJ9" s="20">
        <f>IFERROR($AF9*'[1]功能-士兵训练'!M9,0)</f>
        <v>0.21142857142857144</v>
      </c>
      <c r="AK9" s="20">
        <f>IFERROR($AF9*'[1]功能-士兵训练'!N9,0)</f>
        <v>0.21142857142857144</v>
      </c>
      <c r="AL9" s="20">
        <f>IFERROR($AF9*'[1]功能-士兵训练'!O9,0)</f>
        <v>0.21142857142857144</v>
      </c>
      <c r="AM9" s="20">
        <f>$AG9/'[1]功能-士兵训练'!$C$6*MIN('[1]功能-士兵训练'!$C$6,'[1]功能-士兵训练'!K50/4)</f>
        <v>25</v>
      </c>
      <c r="AN9" s="20">
        <f>$AG9/'[1]功能-士兵训练'!$C$6*MIN('[1]功能-士兵训练'!$C$6,'[1]功能-士兵训练'!L50/4)</f>
        <v>25</v>
      </c>
      <c r="AO9" s="20">
        <f>$AG9/'[1]功能-士兵训练'!$C$6*MIN('[1]功能-士兵训练'!$C$6,'[1]功能-士兵训练'!M50/4)</f>
        <v>25</v>
      </c>
      <c r="AP9" s="20">
        <f>$AG9/'[1]功能-士兵训练'!$C$6*MIN('[1]功能-士兵训练'!$C$6,'[1]功能-士兵训练'!N50/4)</f>
        <v>25</v>
      </c>
      <c r="AQ9" s="20">
        <f>$AG9/'[1]功能-士兵训练'!$C$6*MIN('[1]功能-士兵训练'!$C$6,'[1]功能-士兵训练'!O50/4)</f>
        <v>25</v>
      </c>
      <c r="AU9" s="15">
        <v>4</v>
      </c>
      <c r="AV9" s="12">
        <f>求节点(AC$124:AC$159,AH$5:AH$40,$AU9)*士兵阶位属性!T8+求节点(AC$124:AC$159,AM$5:AM$40,$AU9)</f>
        <v>14.740580354090859</v>
      </c>
      <c r="AW9" s="12">
        <f>求节点(AD$124:AD$159,AI$5:AI$40,$AU9)*士兵阶位属性!U8+求节点(AD$124:AD$159,AN$5:AN$40,$AU9)</f>
        <v>15.54404206103167</v>
      </c>
      <c r="AX9" s="12">
        <f>求节点(AE$124:AE$159,AJ$5:AJ$40,$AU9)*士兵阶位属性!V8+求节点(AE$124:AE$159,AO$5:AO$40,$AU9)</f>
        <v>16.461257528050492</v>
      </c>
      <c r="AY9" s="12">
        <f>求节点(AF$124:AF$159,AK$5:AK$40,$AU9)*士兵阶位属性!W8+求节点(AF$124:AF$159,AP$5:AP$40,$AU9)</f>
        <v>18.206259109043863</v>
      </c>
      <c r="AZ9" s="12">
        <f>求节点(AG$124:AG$159,AL$5:AL$40,$AU9)*士兵阶位属性!X8+求节点(AG$124:AG$159,AQ$5:AQ$40,$AU9)</f>
        <v>20.318653428766922</v>
      </c>
      <c r="BA9" s="12">
        <f t="shared" si="4"/>
        <v>14.740580354090859</v>
      </c>
      <c r="BB9" s="12">
        <f t="shared" si="4"/>
        <v>15.54404206103167</v>
      </c>
      <c r="BC9" s="12">
        <f t="shared" si="0"/>
        <v>16.461257528050492</v>
      </c>
      <c r="BD9" s="12">
        <f t="shared" si="0"/>
        <v>18.206259109043863</v>
      </c>
      <c r="BE9" s="12">
        <f t="shared" si="0"/>
        <v>20.318653428766922</v>
      </c>
      <c r="BG9" s="12">
        <v>4</v>
      </c>
      <c r="BH9" s="12">
        <f t="shared" si="1"/>
        <v>10613.217854945418</v>
      </c>
      <c r="BI9" s="12">
        <f t="shared" si="1"/>
        <v>11191.710283942801</v>
      </c>
      <c r="BJ9" s="12">
        <f t="shared" si="1"/>
        <v>11852.105420196352</v>
      </c>
      <c r="BK9" s="12">
        <f t="shared" si="1"/>
        <v>12638.599848536423</v>
      </c>
      <c r="BL9" s="12">
        <f t="shared" si="1"/>
        <v>13513.032498182933</v>
      </c>
      <c r="BN9" s="12">
        <v>4</v>
      </c>
      <c r="BO9" s="12">
        <f t="shared" si="2"/>
        <v>0</v>
      </c>
      <c r="BP9" s="12">
        <f t="shared" si="2"/>
        <v>0</v>
      </c>
      <c r="BQ9" s="12">
        <f t="shared" si="2"/>
        <v>0</v>
      </c>
      <c r="BR9" s="12">
        <f t="shared" si="2"/>
        <v>0</v>
      </c>
      <c r="BS9" s="12">
        <f t="shared" si="2"/>
        <v>0</v>
      </c>
      <c r="BU9" s="12">
        <v>4</v>
      </c>
      <c r="BV9" s="12">
        <f t="shared" si="3"/>
        <v>0</v>
      </c>
      <c r="BW9" s="12">
        <f t="shared" si="3"/>
        <v>0</v>
      </c>
      <c r="BX9" s="12">
        <f t="shared" si="3"/>
        <v>0</v>
      </c>
      <c r="BY9" s="12">
        <f t="shared" si="3"/>
        <v>0</v>
      </c>
      <c r="BZ9" s="12">
        <f t="shared" si="3"/>
        <v>0</v>
      </c>
      <c r="CC9" s="9">
        <v>6</v>
      </c>
      <c r="CD9" s="15">
        <v>40</v>
      </c>
      <c r="CE9" s="19">
        <f t="shared" si="5"/>
        <v>0</v>
      </c>
      <c r="CF9" s="19">
        <f t="shared" si="6"/>
        <v>0</v>
      </c>
      <c r="CG9" s="19">
        <f t="shared" si="7"/>
        <v>145.91310884329079</v>
      </c>
      <c r="CH9" s="19">
        <f t="shared" si="8"/>
        <v>145.91310884329079</v>
      </c>
      <c r="CI9" s="19">
        <f>(CE9-CE8)*INDEX([4]非r将兵属性验证!$AX$7:$AX$166,$CD9,1)+CI8</f>
        <v>0</v>
      </c>
      <c r="CJ9" s="19">
        <f>(CF9-CF8)*INDEX([4]非r将兵属性验证!AV$7:AV$166,CD9,1)*2+CJ8</f>
        <v>0</v>
      </c>
      <c r="CK9" s="19">
        <f>(CG9-CG8)*INDEX([4]非r将兵属性验证!AQ$7:AQ$166,$CD9,1)+CK8</f>
        <v>52801772.983981259</v>
      </c>
      <c r="CL9" s="19">
        <f>(CH9-CH8)*INDEX([4]非r将兵属性验证!AR$7:AR$166,$CD9,1)+CL8</f>
        <v>52801772.983981259</v>
      </c>
      <c r="CM9" s="19">
        <f t="shared" si="9"/>
        <v>105603545.96796252</v>
      </c>
      <c r="CQ9" s="15">
        <v>40</v>
      </c>
      <c r="CR9" s="22">
        <f>IFERROR(INDEX('[1]功能-士兵训练'!$AN$6:$AN$165,$CQ9,1),0)</f>
        <v>5425697.9566580653</v>
      </c>
      <c r="CS9" s="22">
        <f>(CR9-CR8)*INDEX('[1]功能-付费相关'!$AQ$6:$AQ$165,$CQ9,1)+CS8</f>
        <v>9078.508558850137</v>
      </c>
      <c r="CT9" s="15">
        <f>INDEX('[1]功能-士兵训练'!$BT$6:$BT$165,$CQ9,1)</f>
        <v>1696331.3970823842</v>
      </c>
      <c r="CU9" s="22">
        <f>(CT9-CT8)*INDEX('[1]功能-付费相关'!$AH$6:$AH$165,$CQ9,1)+CU8</f>
        <v>20699.201901064309</v>
      </c>
      <c r="CV9" s="12">
        <f t="shared" si="10"/>
        <v>29777.710459914444</v>
      </c>
      <c r="CW9" s="12">
        <v>1</v>
      </c>
    </row>
    <row r="10" spans="1:101" x14ac:dyDescent="0.15">
      <c r="A10" s="8">
        <v>5</v>
      </c>
      <c r="F10" s="14"/>
      <c r="G10" s="14"/>
      <c r="H10" s="14"/>
      <c r="I10" s="14"/>
      <c r="J10" s="14"/>
      <c r="M10" s="8">
        <v>5</v>
      </c>
      <c r="V10" s="8" t="s">
        <v>941</v>
      </c>
      <c r="W10" s="88">
        <v>38</v>
      </c>
      <c r="AB10" s="12">
        <v>6</v>
      </c>
      <c r="AC10" s="12"/>
      <c r="AD10" s="32">
        <f t="shared" si="11"/>
        <v>5.2857142857142859E-2</v>
      </c>
      <c r="AE10" s="41"/>
      <c r="AF10" s="54">
        <f>SUM(AD$5:AD10)</f>
        <v>0.26428571428571429</v>
      </c>
      <c r="AG10" s="20">
        <f>SUM(AE$5:AE10)</f>
        <v>25</v>
      </c>
      <c r="AH10" s="20">
        <f>IFERROR($AF10*'[1]功能-士兵训练'!K10,0)</f>
        <v>0.26428571428571429</v>
      </c>
      <c r="AI10" s="20">
        <f>IFERROR($AF10*'[1]功能-士兵训练'!L10,0)</f>
        <v>0.26428571428571429</v>
      </c>
      <c r="AJ10" s="20">
        <f>IFERROR($AF10*'[1]功能-士兵训练'!M10,0)</f>
        <v>0.26428571428571429</v>
      </c>
      <c r="AK10" s="20">
        <f>IFERROR($AF10*'[1]功能-士兵训练'!N10,0)</f>
        <v>0.26428571428571429</v>
      </c>
      <c r="AL10" s="20">
        <f>IFERROR($AF10*'[1]功能-士兵训练'!O10,0)</f>
        <v>0.26428571428571429</v>
      </c>
      <c r="AM10" s="20">
        <f>$AG10/'[1]功能-士兵训练'!$C$6*MIN('[1]功能-士兵训练'!$C$6,'[1]功能-士兵训练'!K51/4)</f>
        <v>25</v>
      </c>
      <c r="AN10" s="20">
        <f>$AG10/'[1]功能-士兵训练'!$C$6*MIN('[1]功能-士兵训练'!$C$6,'[1]功能-士兵训练'!L51/4)</f>
        <v>25</v>
      </c>
      <c r="AO10" s="20">
        <f>$AG10/'[1]功能-士兵训练'!$C$6*MIN('[1]功能-士兵训练'!$C$6,'[1]功能-士兵训练'!M51/4)</f>
        <v>25</v>
      </c>
      <c r="AP10" s="20">
        <f>$AG10/'[1]功能-士兵训练'!$C$6*MIN('[1]功能-士兵训练'!$C$6,'[1]功能-士兵训练'!N51/4)</f>
        <v>25</v>
      </c>
      <c r="AQ10" s="20">
        <f>$AG10/'[1]功能-士兵训练'!$C$6*MIN('[1]功能-士兵训练'!$C$6,'[1]功能-士兵训练'!O51/4)</f>
        <v>25</v>
      </c>
      <c r="AU10" s="15">
        <v>5</v>
      </c>
      <c r="AV10" s="12">
        <f>求节点(AC$124:AC$159,AH$5:AH$40,$AU10)*士兵阶位属性!T9+求节点(AC$124:AC$159,AM$5:AM$40,$AU10)</f>
        <v>19.981481134520685</v>
      </c>
      <c r="AW10" s="12">
        <f>求节点(AD$124:AD$159,AI$5:AI$40,$AU10)*士兵阶位属性!U9+求节点(AD$124:AD$159,AN$5:AN$40,$AU10)</f>
        <v>21.862554819796031</v>
      </c>
      <c r="AX10" s="12">
        <f>求节点(AE$124:AE$159,AJ$5:AJ$40,$AU10)*士兵阶位属性!V9+求节点(AE$124:AE$159,AO$5:AO$40,$AU10)</f>
        <v>24.02030703370724</v>
      </c>
      <c r="AY10" s="12">
        <f>求节点(AF$124:AF$159,AK$5:AK$40,$AU10)*士兵阶位属性!W9+求节点(AF$124:AF$159,AP$5:AP$40,$AU10)</f>
        <v>26.420845956829481</v>
      </c>
      <c r="AZ10" s="12">
        <f>求节点(AG$124:AG$159,AL$5:AL$40,$AU10)*士兵阶位属性!X9+求节点(AG$124:AG$159,AQ$5:AQ$40,$AU10)</f>
        <v>29.18981739416823</v>
      </c>
      <c r="BA10" s="12">
        <f t="shared" si="4"/>
        <v>19.981481134520685</v>
      </c>
      <c r="BB10" s="12">
        <f t="shared" si="4"/>
        <v>21.862554819796031</v>
      </c>
      <c r="BC10" s="12">
        <f t="shared" si="0"/>
        <v>24.02030703370724</v>
      </c>
      <c r="BD10" s="12">
        <f t="shared" si="0"/>
        <v>26.420845956829481</v>
      </c>
      <c r="BE10" s="12">
        <f t="shared" si="0"/>
        <v>29.18981739416823</v>
      </c>
      <c r="BG10" s="12">
        <v>5</v>
      </c>
      <c r="BH10" s="12">
        <f t="shared" si="1"/>
        <v>13370.846040879203</v>
      </c>
      <c r="BI10" s="12">
        <f t="shared" si="1"/>
        <v>14146.632569518986</v>
      </c>
      <c r="BJ10" s="12">
        <f t="shared" si="1"/>
        <v>15034.532618828662</v>
      </c>
      <c r="BK10" s="12">
        <f t="shared" si="1"/>
        <v>16019.328128214454</v>
      </c>
      <c r="BL10" s="12">
        <f t="shared" si="1"/>
        <v>17152.392043154545</v>
      </c>
      <c r="BN10" s="12">
        <v>5</v>
      </c>
      <c r="BO10" s="12">
        <f t="shared" si="2"/>
        <v>0</v>
      </c>
      <c r="BP10" s="12">
        <f t="shared" si="2"/>
        <v>0</v>
      </c>
      <c r="BQ10" s="12">
        <f t="shared" si="2"/>
        <v>0</v>
      </c>
      <c r="BR10" s="12">
        <f t="shared" si="2"/>
        <v>0</v>
      </c>
      <c r="BS10" s="12">
        <f t="shared" si="2"/>
        <v>0</v>
      </c>
      <c r="BU10" s="12">
        <v>5</v>
      </c>
      <c r="BV10" s="12">
        <f t="shared" si="3"/>
        <v>0</v>
      </c>
      <c r="BW10" s="12">
        <f t="shared" si="3"/>
        <v>0</v>
      </c>
      <c r="BX10" s="12">
        <f t="shared" si="3"/>
        <v>0</v>
      </c>
      <c r="BY10" s="12">
        <f t="shared" si="3"/>
        <v>0</v>
      </c>
      <c r="BZ10" s="12">
        <f t="shared" si="3"/>
        <v>0</v>
      </c>
      <c r="CC10" s="9">
        <v>7</v>
      </c>
      <c r="CD10" s="15">
        <v>50</v>
      </c>
      <c r="CE10" s="19">
        <f t="shared" si="5"/>
        <v>0</v>
      </c>
      <c r="CF10" s="19">
        <f t="shared" si="6"/>
        <v>0</v>
      </c>
      <c r="CG10" s="19">
        <f t="shared" si="7"/>
        <v>187.61983075970255</v>
      </c>
      <c r="CH10" s="19">
        <f t="shared" si="8"/>
        <v>187.61983075970255</v>
      </c>
      <c r="CI10" s="19">
        <f>(CE10-CE9)*INDEX([4]非r将兵属性验证!$AX$7:$AX$166,$CD10,1)+CI9</f>
        <v>0</v>
      </c>
      <c r="CJ10" s="19">
        <f>(CF10-CF9)*INDEX([4]非r将兵属性验证!AV$7:AV$166,CD10,1)*2+CJ9</f>
        <v>0</v>
      </c>
      <c r="CK10" s="19">
        <f>(CG10-CG9)*INDEX([4]非r将兵属性验证!AQ$7:AQ$166,$CD10,1)+CK9</f>
        <v>131474362.14008421</v>
      </c>
      <c r="CL10" s="19">
        <f>(CH10-CH9)*INDEX([4]非r将兵属性验证!AR$7:AR$166,$CD10,1)+CL9</f>
        <v>131474362.14008421</v>
      </c>
      <c r="CM10" s="19">
        <f t="shared" si="9"/>
        <v>262948724.28016841</v>
      </c>
      <c r="CQ10" s="15">
        <v>50</v>
      </c>
      <c r="CR10" s="22">
        <f>IFERROR(INDEX('[1]功能-士兵训练'!$AN$6:$AN$165,$CQ10,1),0)</f>
        <v>17827367.118841767</v>
      </c>
      <c r="CS10" s="22">
        <f>(CR10-CR9)*INDEX('[1]功能-付费相关'!$AQ$6:$AQ$165,$CQ10,1)+CS9</f>
        <v>26303.049061883059</v>
      </c>
      <c r="CT10" s="15">
        <f>INDEX('[1]功能-士兵训练'!$BT$6:$BT$165,$CQ10,1)</f>
        <v>4267782.6290815584</v>
      </c>
      <c r="CU10" s="22">
        <f>(CT10-CT9)*INDEX('[1]功能-付费相关'!$AH$6:$AH$165,$CQ10,1)+CU9</f>
        <v>39824.812741392743</v>
      </c>
      <c r="CV10" s="12">
        <f t="shared" si="10"/>
        <v>66127.861803275795</v>
      </c>
      <c r="CW10" s="12">
        <v>1</v>
      </c>
    </row>
    <row r="11" spans="1:101" x14ac:dyDescent="0.15">
      <c r="A11" s="8">
        <v>6</v>
      </c>
      <c r="F11" s="14"/>
      <c r="G11" s="14"/>
      <c r="H11" s="14"/>
      <c r="I11" s="14"/>
      <c r="J11" s="14"/>
      <c r="L11" s="8">
        <v>24</v>
      </c>
      <c r="M11" s="8">
        <v>6</v>
      </c>
      <c r="V11" s="8" t="s">
        <v>942</v>
      </c>
      <c r="W11" s="5">
        <v>42</v>
      </c>
      <c r="AB11" s="12">
        <v>7</v>
      </c>
      <c r="AC11" s="12"/>
      <c r="AD11" s="32">
        <f t="shared" si="11"/>
        <v>5.2857142857142859E-2</v>
      </c>
      <c r="AE11" s="41"/>
      <c r="AF11" s="54">
        <f>SUM(AD$5:AD11)</f>
        <v>0.31714285714285717</v>
      </c>
      <c r="AG11" s="20">
        <f>SUM(AE$5:AE11)</f>
        <v>25</v>
      </c>
      <c r="AH11" s="20">
        <f>IFERROR($AF11*'[1]功能-士兵训练'!K11,0)</f>
        <v>0.31714285714285717</v>
      </c>
      <c r="AI11" s="20">
        <f>IFERROR($AF11*'[1]功能-士兵训练'!L11,0)</f>
        <v>0.31714285714285717</v>
      </c>
      <c r="AJ11" s="20">
        <f>IFERROR($AF11*'[1]功能-士兵训练'!M11,0)</f>
        <v>0.31714285714285717</v>
      </c>
      <c r="AK11" s="20">
        <f>IFERROR($AF11*'[1]功能-士兵训练'!N11,0)</f>
        <v>0.31714285714285717</v>
      </c>
      <c r="AL11" s="20">
        <f>IFERROR($AF11*'[1]功能-士兵训练'!O11,0)</f>
        <v>0.31714285714285717</v>
      </c>
      <c r="AM11" s="20">
        <f>$AG11/'[1]功能-士兵训练'!$C$6*MIN('[1]功能-士兵训练'!$C$6,'[1]功能-士兵训练'!K52/4)</f>
        <v>25</v>
      </c>
      <c r="AN11" s="20">
        <f>$AG11/'[1]功能-士兵训练'!$C$6*MIN('[1]功能-士兵训练'!$C$6,'[1]功能-士兵训练'!L52/4)</f>
        <v>25</v>
      </c>
      <c r="AO11" s="20">
        <f>$AG11/'[1]功能-士兵训练'!$C$6*MIN('[1]功能-士兵训练'!$C$6,'[1]功能-士兵训练'!M52/4)</f>
        <v>25</v>
      </c>
      <c r="AP11" s="20">
        <f>$AG11/'[1]功能-士兵训练'!$C$6*MIN('[1]功能-士兵训练'!$C$6,'[1]功能-士兵训练'!N52/4)</f>
        <v>25</v>
      </c>
      <c r="AQ11" s="20">
        <f>$AG11/'[1]功能-士兵训练'!$C$6*MIN('[1]功能-士兵训练'!$C$6,'[1]功能-士兵训练'!O52/4)</f>
        <v>25</v>
      </c>
      <c r="AU11" s="15">
        <v>6</v>
      </c>
      <c r="AV11" s="12">
        <f>求节点(AC$124:AC$159,AH$5:AH$40,$AU11)*士兵阶位属性!T10+求节点(AC$124:AC$159,AM$5:AM$40,$AU11)</f>
        <v>26.984181245917359</v>
      </c>
      <c r="AW11" s="12">
        <f>求节点(AD$124:AD$159,AI$5:AI$40,$AU11)*士兵阶位属性!U10+求节点(AD$124:AD$159,AN$5:AN$40,$AU11)</f>
        <v>29.243377850712829</v>
      </c>
      <c r="AX11" s="12">
        <f>求节点(AE$124:AE$159,AJ$5:AJ$40,$AU11)*士兵阶位属性!V10+求节点(AE$124:AE$159,AO$5:AO$40,$AU11)</f>
        <v>31.854050782928347</v>
      </c>
      <c r="AY11" s="12">
        <f>求节点(AF$124:AF$159,AK$5:AK$40,$AU11)*士兵阶位属性!W10+求节点(AF$124:AF$159,AP$5:AP$40,$AU11)</f>
        <v>34.743148082131967</v>
      </c>
      <c r="AZ11" s="12">
        <f>求节点(AG$124:AG$159,AL$5:AL$40,$AU11)*士兵阶位属性!X10+求节点(AG$124:AG$159,AQ$5:AQ$40,$AU11)</f>
        <v>37.193502763292628</v>
      </c>
      <c r="BA11" s="12">
        <f t="shared" si="4"/>
        <v>26.984181245917359</v>
      </c>
      <c r="BB11" s="12">
        <f t="shared" si="4"/>
        <v>29.243377850712829</v>
      </c>
      <c r="BC11" s="12">
        <f t="shared" si="0"/>
        <v>31.854050782928347</v>
      </c>
      <c r="BD11" s="12">
        <f t="shared" si="0"/>
        <v>34.743148082131967</v>
      </c>
      <c r="BE11" s="12">
        <f t="shared" si="0"/>
        <v>37.193502763292628</v>
      </c>
      <c r="BG11" s="12">
        <v>6</v>
      </c>
      <c r="BH11" s="12">
        <f t="shared" si="1"/>
        <v>16242.70377738231</v>
      </c>
      <c r="BI11" s="12">
        <f t="shared" si="1"/>
        <v>17165.333905621621</v>
      </c>
      <c r="BJ11" s="12">
        <f t="shared" si="1"/>
        <v>18228.486167969902</v>
      </c>
      <c r="BK11" s="12">
        <f t="shared" si="1"/>
        <v>19400.056407892484</v>
      </c>
      <c r="BL11" s="12">
        <f t="shared" si="1"/>
        <v>21685.078501826461</v>
      </c>
      <c r="BN11" s="12">
        <v>6</v>
      </c>
      <c r="BO11" s="12">
        <f t="shared" si="2"/>
        <v>0</v>
      </c>
      <c r="BP11" s="12">
        <f t="shared" si="2"/>
        <v>0</v>
      </c>
      <c r="BQ11" s="12">
        <f t="shared" si="2"/>
        <v>0</v>
      </c>
      <c r="BR11" s="12">
        <f t="shared" si="2"/>
        <v>0</v>
      </c>
      <c r="BS11" s="12">
        <f t="shared" si="2"/>
        <v>0</v>
      </c>
      <c r="BU11" s="12">
        <v>6</v>
      </c>
      <c r="BV11" s="12">
        <f t="shared" si="3"/>
        <v>0</v>
      </c>
      <c r="BW11" s="12">
        <f t="shared" si="3"/>
        <v>0</v>
      </c>
      <c r="BX11" s="12">
        <f t="shared" si="3"/>
        <v>0</v>
      </c>
      <c r="BY11" s="12">
        <f t="shared" si="3"/>
        <v>0</v>
      </c>
      <c r="BZ11" s="12">
        <f t="shared" si="3"/>
        <v>0</v>
      </c>
      <c r="CC11" s="9">
        <v>8</v>
      </c>
      <c r="CD11" s="15">
        <v>60</v>
      </c>
      <c r="CE11" s="19">
        <f t="shared" si="5"/>
        <v>0</v>
      </c>
      <c r="CF11" s="19">
        <f t="shared" si="6"/>
        <v>0</v>
      </c>
      <c r="CG11" s="19">
        <f t="shared" si="7"/>
        <v>240.19149385006631</v>
      </c>
      <c r="CH11" s="19">
        <f t="shared" si="8"/>
        <v>240.19149385006631</v>
      </c>
      <c r="CI11" s="19">
        <f>(CE11-CE10)*INDEX([4]非r将兵属性验证!$AX$7:$AX$166,$CD11,1)+CI10</f>
        <v>0</v>
      </c>
      <c r="CJ11" s="19">
        <f>(CF11-CF10)*INDEX([4]非r将兵属性验证!AV$7:AV$166,CD11,1)*2+CJ10</f>
        <v>0</v>
      </c>
      <c r="CK11" s="19">
        <f>(CG11-CG10)*INDEX([4]非r将兵属性验证!AQ$7:AQ$166,$CD11,1)+CK10</f>
        <v>359733788.13017285</v>
      </c>
      <c r="CL11" s="19">
        <f>(CH11-CH10)*INDEX([4]非r将兵属性验证!AR$7:AR$166,$CD11,1)+CL10</f>
        <v>359733788.13017285</v>
      </c>
      <c r="CM11" s="19">
        <f t="shared" si="9"/>
        <v>719467576.2603457</v>
      </c>
      <c r="CQ11" s="15">
        <v>60</v>
      </c>
      <c r="CR11" s="22">
        <f>IFERROR(INDEX('[1]功能-士兵训练'!$AN$6:$AN$165,$CQ11,1),0)</f>
        <v>63560126.803974092</v>
      </c>
      <c r="CS11" s="22">
        <f>(CR11-CR10)*INDEX('[1]功能-付费相关'!$AQ$6:$AQ$165,$CQ11,1)+CS10</f>
        <v>83468.998668298475</v>
      </c>
      <c r="CT11" s="15">
        <f>INDEX('[1]功能-士兵训练'!$BT$6:$BT$165,$CQ11,1)</f>
        <v>10166697.356844511</v>
      </c>
      <c r="CU11" s="22">
        <f>(CT11-CT10)*INDEX('[1]功能-付费相关'!$AH$6:$AH$165,$CQ11,1)+CU10</f>
        <v>72596.561228964711</v>
      </c>
      <c r="CV11" s="12">
        <f t="shared" si="10"/>
        <v>156065.55989726319</v>
      </c>
      <c r="CW11" s="12">
        <v>1</v>
      </c>
    </row>
    <row r="12" spans="1:101" x14ac:dyDescent="0.15">
      <c r="A12" s="8">
        <v>7</v>
      </c>
      <c r="B12" s="14">
        <v>1</v>
      </c>
      <c r="F12" s="14"/>
      <c r="G12" s="14" t="s">
        <v>404</v>
      </c>
      <c r="H12" s="14"/>
      <c r="I12" s="14" t="s">
        <v>405</v>
      </c>
      <c r="J12" s="14"/>
      <c r="M12" s="8">
        <v>7</v>
      </c>
      <c r="N12" s="92">
        <v>1</v>
      </c>
      <c r="P12" s="14" t="s">
        <v>404</v>
      </c>
      <c r="Q12" s="14"/>
      <c r="R12" s="14" t="s">
        <v>405</v>
      </c>
      <c r="V12" s="8" t="s">
        <v>943</v>
      </c>
      <c r="W12" s="88">
        <v>48</v>
      </c>
      <c r="AB12" s="12">
        <v>8</v>
      </c>
      <c r="AC12" s="12"/>
      <c r="AD12" s="32">
        <f t="shared" si="11"/>
        <v>5.2857142857142859E-2</v>
      </c>
      <c r="AE12" s="41"/>
      <c r="AF12" s="54">
        <f>SUM(AD$5:AD12)</f>
        <v>0.37000000000000005</v>
      </c>
      <c r="AG12" s="20">
        <f>SUM(AE$5:AE12)</f>
        <v>25</v>
      </c>
      <c r="AH12" s="20">
        <f>IFERROR($AF12*'[1]功能-士兵训练'!K12,0)</f>
        <v>0.37000000000000005</v>
      </c>
      <c r="AI12" s="20">
        <f>IFERROR($AF12*'[1]功能-士兵训练'!L12,0)</f>
        <v>0.37000000000000005</v>
      </c>
      <c r="AJ12" s="20">
        <f>IFERROR($AF12*'[1]功能-士兵训练'!M12,0)</f>
        <v>0.37000000000000005</v>
      </c>
      <c r="AK12" s="20">
        <f>IFERROR($AF12*'[1]功能-士兵训练'!N12,0)</f>
        <v>0.37000000000000005</v>
      </c>
      <c r="AL12" s="20">
        <f>IFERROR($AF12*'[1]功能-士兵训练'!O12,0)</f>
        <v>0.37000000000000005</v>
      </c>
      <c r="AM12" s="20">
        <f>$AG12/'[1]功能-士兵训练'!$C$6*MIN('[1]功能-士兵训练'!$C$6,'[1]功能-士兵训练'!K53/4)</f>
        <v>25</v>
      </c>
      <c r="AN12" s="20">
        <f>$AG12/'[1]功能-士兵训练'!$C$6*MIN('[1]功能-士兵训练'!$C$6,'[1]功能-士兵训练'!L53/4)</f>
        <v>25</v>
      </c>
      <c r="AO12" s="20">
        <f>$AG12/'[1]功能-士兵训练'!$C$6*MIN('[1]功能-士兵训练'!$C$6,'[1]功能-士兵训练'!M53/4)</f>
        <v>25</v>
      </c>
      <c r="AP12" s="20">
        <f>$AG12/'[1]功能-士兵训练'!$C$6*MIN('[1]功能-士兵训练'!$C$6,'[1]功能-士兵训练'!N53/4)</f>
        <v>25</v>
      </c>
      <c r="AQ12" s="20">
        <f>$AG12/'[1]功能-士兵训练'!$C$6*MIN('[1]功能-士兵训练'!$C$6,'[1]功能-士兵训练'!O53/4)</f>
        <v>25</v>
      </c>
      <c r="AU12" s="15">
        <v>7</v>
      </c>
      <c r="AV12" s="12">
        <f>求节点(AC$124:AC$159,AH$5:AH$40,$AU12)*士兵阶位属性!T11+求节点(AC$124:AC$159,AM$5:AM$40,$AU12)</f>
        <v>34.065834593576653</v>
      </c>
      <c r="AW12" s="12">
        <f>求节点(AD$124:AD$159,AI$5:AI$40,$AU12)*士兵阶位属性!U11+求节点(AD$124:AD$159,AN$5:AN$40,$AU12)</f>
        <v>36.496768353645137</v>
      </c>
      <c r="AX12" s="12">
        <f>求节点(AE$124:AE$159,AJ$5:AJ$40,$AU12)*士兵阶位属性!V11+求节点(AE$124:AE$159,AO$5:AO$40,$AU12)</f>
        <v>38.091786985685118</v>
      </c>
      <c r="AY12" s="12">
        <f>求节点(AF$124:AF$159,AK$5:AK$40,$AU12)*士兵阶位属性!W11+求节点(AF$124:AF$159,AP$5:AP$40,$AU12)</f>
        <v>39.822371850892559</v>
      </c>
      <c r="AZ12" s="12">
        <f>求节点(AG$124:AG$159,AL$5:AL$40,$AU12)*士兵阶位属性!X11+求节点(AG$124:AG$159,AQ$5:AQ$40,$AU12)</f>
        <v>41.747385070454143</v>
      </c>
      <c r="BA12" s="12">
        <f t="shared" si="4"/>
        <v>34.065834593576653</v>
      </c>
      <c r="BB12" s="12">
        <f t="shared" si="4"/>
        <v>36.496768353645137</v>
      </c>
      <c r="BC12" s="12">
        <f t="shared" si="0"/>
        <v>38.091786985685118</v>
      </c>
      <c r="BD12" s="12">
        <f t="shared" si="0"/>
        <v>39.822371850892559</v>
      </c>
      <c r="BE12" s="12">
        <f t="shared" si="0"/>
        <v>41.747385070454143</v>
      </c>
      <c r="BG12" s="12">
        <v>7</v>
      </c>
      <c r="BH12" s="12">
        <f t="shared" si="1"/>
        <v>19114.561513885415</v>
      </c>
      <c r="BI12" s="12">
        <f t="shared" si="1"/>
        <v>20420.3943216144</v>
      </c>
      <c r="BJ12" s="12">
        <f t="shared" si="1"/>
        <v>23183.382355853937</v>
      </c>
      <c r="BK12" s="12">
        <f t="shared" si="1"/>
        <v>26150.729060703452</v>
      </c>
      <c r="BL12" s="12">
        <f t="shared" si="1"/>
        <v>29430.697988568081</v>
      </c>
      <c r="BN12" s="12">
        <v>7</v>
      </c>
      <c r="BO12" s="12">
        <f t="shared" si="2"/>
        <v>0</v>
      </c>
      <c r="BP12" s="12">
        <f t="shared" si="2"/>
        <v>0</v>
      </c>
      <c r="BQ12" s="12">
        <f t="shared" si="2"/>
        <v>0</v>
      </c>
      <c r="BR12" s="12">
        <f t="shared" si="2"/>
        <v>0</v>
      </c>
      <c r="BS12" s="12">
        <f t="shared" si="2"/>
        <v>0</v>
      </c>
      <c r="BU12" s="12">
        <v>7</v>
      </c>
      <c r="BV12" s="12">
        <f t="shared" si="3"/>
        <v>0</v>
      </c>
      <c r="BW12" s="12">
        <f t="shared" si="3"/>
        <v>0</v>
      </c>
      <c r="BX12" s="12">
        <f t="shared" si="3"/>
        <v>0</v>
      </c>
      <c r="BY12" s="12">
        <f t="shared" si="3"/>
        <v>0</v>
      </c>
      <c r="BZ12" s="12">
        <f t="shared" si="3"/>
        <v>0</v>
      </c>
      <c r="CC12" s="9">
        <v>9</v>
      </c>
      <c r="CD12" s="15">
        <v>70</v>
      </c>
      <c r="CE12" s="19">
        <f t="shared" si="5"/>
        <v>0</v>
      </c>
      <c r="CF12" s="19">
        <f t="shared" si="6"/>
        <v>0</v>
      </c>
      <c r="CG12" s="19">
        <f t="shared" si="7"/>
        <v>301.18273501383885</v>
      </c>
      <c r="CH12" s="19">
        <f t="shared" si="8"/>
        <v>301.18273501383885</v>
      </c>
      <c r="CI12" s="19">
        <f>(CE12-CE11)*INDEX([4]非r将兵属性验证!$AX$7:$AX$166,$CD12,1)+CI11</f>
        <v>0</v>
      </c>
      <c r="CJ12" s="19">
        <f>(CF12-CF11)*INDEX([4]非r将兵属性验证!AV$7:AV$166,CD12,1)*2+CJ11</f>
        <v>0</v>
      </c>
      <c r="CK12" s="19">
        <f>(CG12-CG11)*INDEX([4]非r将兵属性验证!AQ$7:AQ$166,$CD12,1)+CK11</f>
        <v>1140531293.348866</v>
      </c>
      <c r="CL12" s="19">
        <f>(CH12-CH11)*INDEX([4]非r将兵属性验证!AR$7:AR$166,$CD12,1)+CL11</f>
        <v>1140531293.348866</v>
      </c>
      <c r="CM12" s="19">
        <f t="shared" si="9"/>
        <v>2281062586.697732</v>
      </c>
      <c r="CQ12" s="15">
        <v>70</v>
      </c>
      <c r="CR12" s="22">
        <f>IFERROR(INDEX('[1]功能-士兵训练'!$AN$6:$AN$165,$CQ12,1),0)</f>
        <v>159204063.73160425</v>
      </c>
      <c r="CS12" s="22">
        <f>(CR12-CR11)*INDEX('[1]功能-付费相关'!$AQ$6:$AQ$165,$CQ12,1)+CS11</f>
        <v>192155.29063151457</v>
      </c>
      <c r="CT12" s="15">
        <f>INDEX('[1]功能-士兵训练'!$BT$6:$BT$165,$CQ12,1)</f>
        <v>22330959.892785974</v>
      </c>
      <c r="CU12" s="22">
        <f>(CT12-CT11)*INDEX('[1]功能-付费相关'!$AH$6:$AH$165,$CQ12,1)+CU11</f>
        <v>140175.79753975064</v>
      </c>
      <c r="CV12" s="12">
        <f t="shared" si="10"/>
        <v>332331.0881712652</v>
      </c>
      <c r="CW12" s="12">
        <v>1</v>
      </c>
    </row>
    <row r="13" spans="1:101" x14ac:dyDescent="0.15">
      <c r="A13" s="8">
        <v>8</v>
      </c>
      <c r="B13" s="14">
        <v>1</v>
      </c>
      <c r="F13" s="14"/>
      <c r="G13" s="14"/>
      <c r="H13" s="14"/>
      <c r="I13" s="14"/>
      <c r="J13" s="14"/>
      <c r="M13" s="8">
        <v>8</v>
      </c>
      <c r="N13" s="14">
        <v>1</v>
      </c>
      <c r="V13" s="8" t="s">
        <v>944</v>
      </c>
      <c r="W13" s="5">
        <v>52</v>
      </c>
      <c r="AB13" s="12">
        <v>9</v>
      </c>
      <c r="AC13" s="12"/>
      <c r="AD13" s="32">
        <f t="shared" si="11"/>
        <v>5.2857142857142859E-2</v>
      </c>
      <c r="AE13" s="41"/>
      <c r="AF13" s="54">
        <f>SUM(AD$5:AD13)</f>
        <v>0.42285714285714293</v>
      </c>
      <c r="AG13" s="20">
        <f>SUM(AE$5:AE13)</f>
        <v>25</v>
      </c>
      <c r="AH13" s="20">
        <f>IFERROR($AF13*'[1]功能-士兵训练'!K13,0)</f>
        <v>0.42285714285714293</v>
      </c>
      <c r="AI13" s="20">
        <f>IFERROR($AF13*'[1]功能-士兵训练'!L13,0)</f>
        <v>0.42285714285714293</v>
      </c>
      <c r="AJ13" s="20">
        <f>IFERROR($AF13*'[1]功能-士兵训练'!M13,0)</f>
        <v>0.42285714285714293</v>
      </c>
      <c r="AK13" s="20">
        <f>IFERROR($AF13*'[1]功能-士兵训练'!N13,0)</f>
        <v>0.42285714285714293</v>
      </c>
      <c r="AL13" s="20">
        <f>IFERROR($AF13*'[1]功能-士兵训练'!O13,0)</f>
        <v>0.42285714285714293</v>
      </c>
      <c r="AM13" s="20">
        <f>$AG13/'[1]功能-士兵训练'!$C$6*MIN('[1]功能-士兵训练'!$C$6,'[1]功能-士兵训练'!K54/4)</f>
        <v>25</v>
      </c>
      <c r="AN13" s="20">
        <f>$AG13/'[1]功能-士兵训练'!$C$6*MIN('[1]功能-士兵训练'!$C$6,'[1]功能-士兵训练'!L54/4)</f>
        <v>25</v>
      </c>
      <c r="AO13" s="20">
        <f>$AG13/'[1]功能-士兵训练'!$C$6*MIN('[1]功能-士兵训练'!$C$6,'[1]功能-士兵训练'!M54/4)</f>
        <v>25</v>
      </c>
      <c r="AP13" s="20">
        <f>$AG13/'[1]功能-士兵训练'!$C$6*MIN('[1]功能-士兵训练'!$C$6,'[1]功能-士兵训练'!N54/4)</f>
        <v>25</v>
      </c>
      <c r="AQ13" s="20">
        <f>$AG13/'[1]功能-士兵训练'!$C$6*MIN('[1]功能-士兵训练'!$C$6,'[1]功能-士兵训练'!O54/4)</f>
        <v>25</v>
      </c>
      <c r="AU13" s="15">
        <v>8</v>
      </c>
      <c r="AV13" s="12">
        <f>求节点(AC$124:AC$159,AH$5:AH$40,$AU13)*士兵阶位属性!T12+求节点(AC$124:AC$159,AM$5:AM$40,$AU13)</f>
        <v>38.952414802169884</v>
      </c>
      <c r="AW13" s="12">
        <f>求节点(AD$124:AD$159,AI$5:AI$40,$AU13)*士兵阶位属性!U12+求节点(AD$124:AD$159,AN$5:AN$40,$AU13)</f>
        <v>40.53581684226922</v>
      </c>
      <c r="AX13" s="12">
        <f>求节点(AE$124:AE$159,AJ$5:AJ$40,$AU13)*士兵阶位属性!V12+求节点(AE$124:AE$159,AO$5:AO$40,$AU13)</f>
        <v>42.310960258549017</v>
      </c>
      <c r="AY13" s="12">
        <f>求节点(AF$124:AF$159,AK$5:AK$40,$AU13)*士兵阶位属性!W12+求节点(AF$124:AF$159,AP$5:AP$40,$AU13)</f>
        <v>44.275077123910123</v>
      </c>
      <c r="AZ13" s="12">
        <f>求节点(AG$124:AG$159,AL$5:AL$40,$AU13)*士兵阶位属性!X12+求节点(AG$124:AG$159,AQ$5:AQ$40,$AU13)</f>
        <v>46.405764438183681</v>
      </c>
      <c r="BA13" s="12">
        <f t="shared" si="4"/>
        <v>38.952414802169884</v>
      </c>
      <c r="BB13" s="12">
        <f t="shared" si="4"/>
        <v>40.53581684226922</v>
      </c>
      <c r="BC13" s="12">
        <f t="shared" si="0"/>
        <v>42.310960258549017</v>
      </c>
      <c r="BD13" s="12">
        <f t="shared" si="0"/>
        <v>44.275077123910123</v>
      </c>
      <c r="BE13" s="12">
        <f t="shared" si="0"/>
        <v>46.405764438183681</v>
      </c>
      <c r="BG13" s="12">
        <v>8</v>
      </c>
      <c r="BH13" s="12">
        <f t="shared" si="1"/>
        <v>24604.817300517509</v>
      </c>
      <c r="BI13" s="12">
        <f t="shared" si="1"/>
        <v>27316.056741797853</v>
      </c>
      <c r="BJ13" s="12">
        <f t="shared" si="1"/>
        <v>30331.365677356516</v>
      </c>
      <c r="BK13" s="12">
        <f t="shared" si="1"/>
        <v>33628.454239895465</v>
      </c>
      <c r="BL13" s="12">
        <f t="shared" si="1"/>
        <v>37176.317475309697</v>
      </c>
      <c r="BN13" s="12">
        <v>8</v>
      </c>
      <c r="BO13" s="12">
        <f t="shared" si="2"/>
        <v>0</v>
      </c>
      <c r="BP13" s="12">
        <f t="shared" si="2"/>
        <v>0</v>
      </c>
      <c r="BQ13" s="12">
        <f t="shared" si="2"/>
        <v>0</v>
      </c>
      <c r="BR13" s="12">
        <f t="shared" si="2"/>
        <v>0</v>
      </c>
      <c r="BS13" s="12">
        <f t="shared" si="2"/>
        <v>0</v>
      </c>
      <c r="BU13" s="12">
        <v>8</v>
      </c>
      <c r="BV13" s="12">
        <f t="shared" si="3"/>
        <v>0</v>
      </c>
      <c r="BW13" s="12">
        <f t="shared" si="3"/>
        <v>0</v>
      </c>
      <c r="BX13" s="12">
        <f t="shared" si="3"/>
        <v>0</v>
      </c>
      <c r="BY13" s="12">
        <f t="shared" si="3"/>
        <v>0</v>
      </c>
      <c r="BZ13" s="12">
        <f t="shared" si="3"/>
        <v>0</v>
      </c>
      <c r="CC13" s="9">
        <v>10</v>
      </c>
      <c r="CD13" s="15">
        <v>80</v>
      </c>
      <c r="CE13" s="19">
        <f t="shared" si="5"/>
        <v>0</v>
      </c>
      <c r="CF13" s="19">
        <f t="shared" si="6"/>
        <v>0</v>
      </c>
      <c r="CG13" s="19">
        <f t="shared" si="7"/>
        <v>369.74921465102608</v>
      </c>
      <c r="CH13" s="19">
        <f t="shared" si="8"/>
        <v>369.74921465102608</v>
      </c>
      <c r="CI13" s="19">
        <f>(CE13-CE12)*INDEX([4]非r将兵属性验证!$AX$7:$AX$166,$CD13,1)+CI12</f>
        <v>0</v>
      </c>
      <c r="CJ13" s="19">
        <f>(CF13-CF12)*INDEX([4]非r将兵属性验证!AV$7:AV$166,CD13,1)*2+CJ12</f>
        <v>0</v>
      </c>
      <c r="CK13" s="19">
        <f>(CG13-CG12)*INDEX([4]非r将兵属性验证!AQ$7:AQ$166,$CD13,1)+CK12</f>
        <v>3542087475.3316751</v>
      </c>
      <c r="CL13" s="19">
        <f>(CH13-CH12)*INDEX([4]非r将兵属性验证!AR$7:AR$166,$CD13,1)+CL12</f>
        <v>3542087475.3316751</v>
      </c>
      <c r="CM13" s="19">
        <f t="shared" si="9"/>
        <v>7084174950.6633501</v>
      </c>
      <c r="CQ13" s="15">
        <v>80</v>
      </c>
      <c r="CR13" s="22">
        <f>IFERROR(INDEX('[1]功能-士兵训练'!$AN$6:$AN$165,$CQ13,1),0)</f>
        <v>355778334.29835004</v>
      </c>
      <c r="CS13" s="22">
        <f>(CR13-CR12)*INDEX('[1]功能-付费相关'!$AQ$6:$AQ$165,$CQ13,1)+CS12</f>
        <v>396920.15580520808</v>
      </c>
      <c r="CT13" s="15">
        <f>INDEX('[1]功能-士兵训练'!$BT$6:$BT$165,$CQ13,1)</f>
        <v>46622252.758358493</v>
      </c>
      <c r="CU13" s="22">
        <f>(CT13-CT12)*INDEX('[1]功能-付费相关'!$AH$6:$AH$165,$CQ13,1)+CU12</f>
        <v>275127.42457070912</v>
      </c>
      <c r="CV13" s="12">
        <f t="shared" si="10"/>
        <v>672047.58037591726</v>
      </c>
      <c r="CW13" s="12">
        <v>1</v>
      </c>
    </row>
    <row r="14" spans="1:101" x14ac:dyDescent="0.15">
      <c r="A14" s="8">
        <v>9</v>
      </c>
      <c r="B14" s="14">
        <v>2</v>
      </c>
      <c r="F14" s="14"/>
      <c r="G14" s="14"/>
      <c r="H14" s="14" t="s">
        <v>426</v>
      </c>
      <c r="I14" s="14"/>
      <c r="J14" s="14"/>
      <c r="L14" s="8">
        <v>24</v>
      </c>
      <c r="M14" s="8">
        <v>9</v>
      </c>
      <c r="N14" s="56">
        <v>2</v>
      </c>
      <c r="Q14" s="70" t="s">
        <v>971</v>
      </c>
      <c r="V14" s="8" t="s">
        <v>945</v>
      </c>
      <c r="W14" s="88">
        <v>56</v>
      </c>
      <c r="AB14" s="12">
        <v>10</v>
      </c>
      <c r="AC14" s="12"/>
      <c r="AD14" s="32">
        <f t="shared" si="11"/>
        <v>5.2857142857142859E-2</v>
      </c>
      <c r="AE14" s="41"/>
      <c r="AF14" s="54">
        <f>SUM(AD$5:AD14)</f>
        <v>0.47571428571428581</v>
      </c>
      <c r="AG14" s="20">
        <f>SUM(AE$5:AE14)</f>
        <v>25</v>
      </c>
      <c r="AH14" s="20">
        <f>IFERROR($AF14*'[1]功能-士兵训练'!K14,0)</f>
        <v>0.47571428571428581</v>
      </c>
      <c r="AI14" s="20">
        <f>IFERROR($AF14*'[1]功能-士兵训练'!L14,0)</f>
        <v>0.47571428571428581</v>
      </c>
      <c r="AJ14" s="20">
        <f>IFERROR($AF14*'[1]功能-士兵训练'!M14,0)</f>
        <v>0.47571428571428581</v>
      </c>
      <c r="AK14" s="20">
        <f>IFERROR($AF14*'[1]功能-士兵训练'!N14,0)</f>
        <v>0.47571428571428581</v>
      </c>
      <c r="AL14" s="20">
        <f>IFERROR($AF14*'[1]功能-士兵训练'!O14,0)</f>
        <v>0.47571428571428581</v>
      </c>
      <c r="AM14" s="20">
        <f>$AG14/'[1]功能-士兵训练'!$C$6*MIN('[1]功能-士兵训练'!$C$6,'[1]功能-士兵训练'!K55/4)</f>
        <v>25</v>
      </c>
      <c r="AN14" s="20">
        <f>$AG14/'[1]功能-士兵训练'!$C$6*MIN('[1]功能-士兵训练'!$C$6,'[1]功能-士兵训练'!L55/4)</f>
        <v>25</v>
      </c>
      <c r="AO14" s="20">
        <f>$AG14/'[1]功能-士兵训练'!$C$6*MIN('[1]功能-士兵训练'!$C$6,'[1]功能-士兵训练'!M55/4)</f>
        <v>25</v>
      </c>
      <c r="AP14" s="20">
        <f>$AG14/'[1]功能-士兵训练'!$C$6*MIN('[1]功能-士兵训练'!$C$6,'[1]功能-士兵训练'!N55/4)</f>
        <v>25</v>
      </c>
      <c r="AQ14" s="20">
        <f>$AG14/'[1]功能-士兵训练'!$C$6*MIN('[1]功能-士兵训练'!$C$6,'[1]功能-士兵训练'!O55/4)</f>
        <v>25</v>
      </c>
      <c r="AU14" s="15">
        <v>9</v>
      </c>
      <c r="AV14" s="12">
        <f>求节点(AC$124:AC$159,AH$5:AH$40,$AU14)*士兵阶位属性!T13+求节点(AC$124:AC$159,AM$5:AM$40,$AU14)</f>
        <v>42.899452300292722</v>
      </c>
      <c r="AW14" s="12">
        <f>求节点(AD$124:AD$159,AI$5:AI$40,$AU14)*士兵阶位属性!U13+求节点(AD$124:AD$159,AN$5:AN$40,$AU14)</f>
        <v>44.654010986053819</v>
      </c>
      <c r="AX14" s="12">
        <f>求节点(AE$124:AE$159,AJ$5:AJ$40,$AU14)*士兵阶位属性!V13+求节点(AE$124:AE$159,AO$5:AO$40,$AU14)</f>
        <v>46.616229133724424</v>
      </c>
      <c r="AY14" s="12">
        <f>求节点(AF$124:AF$159,AK$5:AK$40,$AU14)*士兵阶位属性!W13+求节点(AF$124:AF$159,AP$5:AP$40,$AU14)</f>
        <v>48.67673435085014</v>
      </c>
      <c r="AZ14" s="12">
        <f>求节点(AG$124:AG$159,AL$5:AL$40,$AU14)*士兵阶位属性!X13+求节点(AG$124:AG$159,AQ$5:AQ$40,$AU14)</f>
        <v>50.597049551247864</v>
      </c>
      <c r="BA14" s="12">
        <f t="shared" si="4"/>
        <v>42.899452300292722</v>
      </c>
      <c r="BB14" s="12">
        <f t="shared" si="4"/>
        <v>44.654010986053819</v>
      </c>
      <c r="BC14" s="12">
        <f t="shared" si="0"/>
        <v>46.616229133724424</v>
      </c>
      <c r="BD14" s="12">
        <f t="shared" si="0"/>
        <v>48.67673435085014</v>
      </c>
      <c r="BE14" s="12">
        <f t="shared" si="0"/>
        <v>50.597049551247864</v>
      </c>
      <c r="BG14" s="12">
        <v>9</v>
      </c>
      <c r="BH14" s="12">
        <f t="shared" si="1"/>
        <v>31262.213611536947</v>
      </c>
      <c r="BI14" s="12">
        <f t="shared" si="1"/>
        <v>34211.719161981309</v>
      </c>
      <c r="BJ14" s="12">
        <f t="shared" si="1"/>
        <v>37479.348998859103</v>
      </c>
      <c r="BK14" s="12">
        <f t="shared" si="1"/>
        <v>41707.315748327019</v>
      </c>
      <c r="BL14" s="12">
        <f t="shared" si="1"/>
        <v>47881.449573370752</v>
      </c>
      <c r="BN14" s="12">
        <v>9</v>
      </c>
      <c r="BO14" s="12">
        <f t="shared" si="2"/>
        <v>0</v>
      </c>
      <c r="BP14" s="12">
        <f t="shared" si="2"/>
        <v>0</v>
      </c>
      <c r="BQ14" s="12">
        <f t="shared" si="2"/>
        <v>0</v>
      </c>
      <c r="BR14" s="12">
        <f t="shared" si="2"/>
        <v>0</v>
      </c>
      <c r="BS14" s="12">
        <f t="shared" si="2"/>
        <v>0</v>
      </c>
      <c r="BU14" s="12">
        <v>9</v>
      </c>
      <c r="BV14" s="12">
        <f t="shared" si="3"/>
        <v>0</v>
      </c>
      <c r="BW14" s="12">
        <f t="shared" si="3"/>
        <v>0</v>
      </c>
      <c r="BX14" s="12">
        <f t="shared" si="3"/>
        <v>0</v>
      </c>
      <c r="BY14" s="12">
        <f t="shared" si="3"/>
        <v>0</v>
      </c>
      <c r="BZ14" s="12">
        <f t="shared" si="3"/>
        <v>0</v>
      </c>
      <c r="CC14" s="9">
        <v>11</v>
      </c>
      <c r="CD14" s="15">
        <v>90</v>
      </c>
      <c r="CE14" s="19">
        <f t="shared" si="5"/>
        <v>0</v>
      </c>
      <c r="CF14" s="19">
        <f t="shared" si="6"/>
        <v>0</v>
      </c>
      <c r="CG14" s="19">
        <f t="shared" si="7"/>
        <v>439.82193318387237</v>
      </c>
      <c r="CH14" s="19">
        <f t="shared" si="8"/>
        <v>439.82193318387237</v>
      </c>
      <c r="CI14" s="19">
        <f>(CE14-CE13)*INDEX([4]非r将兵属性验证!$AX$7:$AX$166,$CD14,1)+CI13</f>
        <v>0</v>
      </c>
      <c r="CJ14" s="19">
        <f>(CF14-CF13)*INDEX([4]非r将兵属性验证!AV$7:AV$166,CD14,1)*2+CJ13</f>
        <v>0</v>
      </c>
      <c r="CK14" s="19">
        <f>(CG14-CG13)*INDEX([4]非r将兵属性验证!AQ$7:AQ$166,$CD14,1)+CK13</f>
        <v>8996220051.6513367</v>
      </c>
      <c r="CL14" s="19">
        <f>(CH14-CH13)*INDEX([4]非r将兵属性验证!AR$7:AR$166,$CD14,1)+CL13</f>
        <v>8996220051.6513367</v>
      </c>
      <c r="CM14" s="19">
        <f t="shared" si="9"/>
        <v>17992440103.302673</v>
      </c>
      <c r="CQ14" s="15">
        <v>90</v>
      </c>
      <c r="CR14" s="22">
        <f>IFERROR(INDEX('[1]功能-士兵训练'!$AN$6:$AN$165,$CQ14,1),0)</f>
        <v>706240284.46662319</v>
      </c>
      <c r="CS14" s="22">
        <f>(CR14-CR13)*INDEX('[1]功能-付费相关'!$AQ$6:$AQ$165,$CQ14,1)+CS13</f>
        <v>733902.8001977785</v>
      </c>
      <c r="CT14" s="15">
        <f>INDEX('[1]功能-士兵训练'!$BT$6:$BT$165,$CQ14,1)</f>
        <v>96448697.629160464</v>
      </c>
      <c r="CU14" s="22">
        <f>(CT14-CT13)*INDEX('[1]功能-付费相关'!$AH$6:$AH$165,$CQ14,1)+CU13</f>
        <v>551941.00718627567</v>
      </c>
      <c r="CV14" s="12">
        <f t="shared" si="10"/>
        <v>1285843.8073840542</v>
      </c>
      <c r="CW14" s="12">
        <v>1</v>
      </c>
    </row>
    <row r="15" spans="1:101" x14ac:dyDescent="0.15">
      <c r="A15" s="8">
        <v>10</v>
      </c>
      <c r="B15" s="14">
        <v>2</v>
      </c>
      <c r="F15" s="14"/>
      <c r="G15" s="14"/>
      <c r="H15" s="14"/>
      <c r="I15" s="14"/>
      <c r="J15" s="14"/>
      <c r="M15" s="8">
        <v>10</v>
      </c>
      <c r="N15" s="14">
        <v>2</v>
      </c>
      <c r="V15" s="8" t="s">
        <v>946</v>
      </c>
      <c r="W15" s="5">
        <v>60</v>
      </c>
      <c r="AB15" s="12">
        <v>11</v>
      </c>
      <c r="AC15" s="12"/>
      <c r="AD15" s="32">
        <f t="shared" si="11"/>
        <v>5.2857142857142859E-2</v>
      </c>
      <c r="AE15" s="41"/>
      <c r="AF15" s="54">
        <f>SUM(AD$5:AD15)</f>
        <v>0.52857142857142869</v>
      </c>
      <c r="AG15" s="20">
        <f>SUM(AE$5:AE15)</f>
        <v>25</v>
      </c>
      <c r="AH15" s="20">
        <f>IFERROR($AF15*'[1]功能-士兵训练'!K15,0)</f>
        <v>0.52857142857142869</v>
      </c>
      <c r="AI15" s="20">
        <f>IFERROR($AF15*'[1]功能-士兵训练'!L15,0)</f>
        <v>0.52857142857142869</v>
      </c>
      <c r="AJ15" s="20">
        <f>IFERROR($AF15*'[1]功能-士兵训练'!M15,0)</f>
        <v>0.52857142857142869</v>
      </c>
      <c r="AK15" s="20">
        <f>IFERROR($AF15*'[1]功能-士兵训练'!N15,0)</f>
        <v>0.52857142857142869</v>
      </c>
      <c r="AL15" s="20">
        <f>IFERROR($AF15*'[1]功能-士兵训练'!O15,0)</f>
        <v>0.52857142857142869</v>
      </c>
      <c r="AM15" s="20">
        <f>$AG15/'[1]功能-士兵训练'!$C$6*MIN('[1]功能-士兵训练'!$C$6,'[1]功能-士兵训练'!K56/4)</f>
        <v>25</v>
      </c>
      <c r="AN15" s="20">
        <f>$AG15/'[1]功能-士兵训练'!$C$6*MIN('[1]功能-士兵训练'!$C$6,'[1]功能-士兵训练'!L56/4)</f>
        <v>25</v>
      </c>
      <c r="AO15" s="20">
        <f>$AG15/'[1]功能-士兵训练'!$C$6*MIN('[1]功能-士兵训练'!$C$6,'[1]功能-士兵训练'!M56/4)</f>
        <v>25</v>
      </c>
      <c r="AP15" s="20">
        <f>$AG15/'[1]功能-士兵训练'!$C$6*MIN('[1]功能-士兵训练'!$C$6,'[1]功能-士兵训练'!N56/4)</f>
        <v>25</v>
      </c>
      <c r="AQ15" s="20">
        <f>$AG15/'[1]功能-士兵训练'!$C$6*MIN('[1]功能-士兵训练'!$C$6,'[1]功能-士兵训练'!O56/4)</f>
        <v>25</v>
      </c>
      <c r="AU15" s="15">
        <v>10</v>
      </c>
      <c r="AV15" s="12">
        <f>求节点(AC$124:AC$159,AH$5:AH$40,$AU15)*士兵阶位属性!T14+求节点(AC$124:AC$159,AM$5:AM$40,$AU15)</f>
        <v>46.919699968565261</v>
      </c>
      <c r="AW15" s="12">
        <f>求节点(AD$124:AD$159,AI$5:AI$40,$AU15)*士兵阶位属性!U14+求节点(AD$124:AD$159,AN$5:AN$40,$AU15)</f>
        <v>48.679151743517593</v>
      </c>
      <c r="AX15" s="12">
        <f>求节点(AE$124:AE$159,AJ$5:AJ$40,$AU15)*士兵阶位属性!V14+求节点(AE$124:AE$159,AO$5:AO$40,$AU15)</f>
        <v>50.342403255108692</v>
      </c>
      <c r="AY15" s="12">
        <f>求节点(AF$124:AF$159,AK$5:AK$40,$AU15)*士兵阶位属性!W14+求节点(AF$124:AF$159,AP$5:AP$40,$AU15)</f>
        <v>52.318242447716955</v>
      </c>
      <c r="AZ15" s="12">
        <f>求节点(AG$124:AG$159,AL$5:AL$40,$AU15)*士兵阶位属性!X14+求节点(AG$124:AG$159,AQ$5:AQ$40,$AU15)</f>
        <v>54.547878762064514</v>
      </c>
      <c r="BA15" s="12">
        <f t="shared" si="4"/>
        <v>46.919699968565261</v>
      </c>
      <c r="BB15" s="12">
        <f t="shared" si="4"/>
        <v>48.679151743517593</v>
      </c>
      <c r="BC15" s="12">
        <f t="shared" si="0"/>
        <v>50.342403255108692</v>
      </c>
      <c r="BD15" s="12">
        <f t="shared" si="0"/>
        <v>52.318242447716955</v>
      </c>
      <c r="BE15" s="12">
        <f t="shared" si="0"/>
        <v>54.547878762064514</v>
      </c>
      <c r="BG15" s="12">
        <v>10</v>
      </c>
      <c r="BH15" s="12">
        <f t="shared" si="1"/>
        <v>37919.609922556381</v>
      </c>
      <c r="BI15" s="12">
        <f t="shared" si="1"/>
        <v>41621.199154469912</v>
      </c>
      <c r="BJ15" s="12">
        <f t="shared" si="1"/>
        <v>46971.818213494102</v>
      </c>
      <c r="BK15" s="12">
        <f t="shared" si="1"/>
        <v>53248.696594688903</v>
      </c>
      <c r="BL15" s="12">
        <f t="shared" si="1"/>
        <v>60284.434388078611</v>
      </c>
      <c r="BN15" s="12">
        <v>10</v>
      </c>
      <c r="BO15" s="12">
        <f t="shared" si="2"/>
        <v>0</v>
      </c>
      <c r="BP15" s="12">
        <f t="shared" si="2"/>
        <v>0</v>
      </c>
      <c r="BQ15" s="12">
        <f t="shared" si="2"/>
        <v>0</v>
      </c>
      <c r="BR15" s="12">
        <f t="shared" si="2"/>
        <v>0</v>
      </c>
      <c r="BS15" s="12">
        <f t="shared" si="2"/>
        <v>0</v>
      </c>
      <c r="BU15" s="12">
        <v>10</v>
      </c>
      <c r="BV15" s="12">
        <f t="shared" si="3"/>
        <v>0</v>
      </c>
      <c r="BW15" s="12">
        <f t="shared" si="3"/>
        <v>0</v>
      </c>
      <c r="BX15" s="12">
        <f t="shared" si="3"/>
        <v>0</v>
      </c>
      <c r="BY15" s="12">
        <f t="shared" si="3"/>
        <v>0</v>
      </c>
      <c r="BZ15" s="12">
        <f t="shared" si="3"/>
        <v>0</v>
      </c>
      <c r="CC15" s="9">
        <v>12</v>
      </c>
      <c r="CD15" s="15">
        <v>100</v>
      </c>
      <c r="CE15" s="19">
        <f t="shared" si="5"/>
        <v>0</v>
      </c>
      <c r="CF15" s="19">
        <f t="shared" si="6"/>
        <v>0</v>
      </c>
      <c r="CG15" s="19">
        <f t="shared" si="7"/>
        <v>535.78787370201167</v>
      </c>
      <c r="CH15" s="19">
        <f t="shared" si="8"/>
        <v>535.78787370201167</v>
      </c>
      <c r="CI15" s="19">
        <f>(CE15-CE14)*INDEX([4]非r将兵属性验证!$AX$7:$AX$166,$CD15,1)+CI14</f>
        <v>0</v>
      </c>
      <c r="CJ15" s="19">
        <f>(CF15-CF14)*INDEX([4]非r将兵属性验证!AV$7:AV$166,CD15,1)*2+CJ14</f>
        <v>0</v>
      </c>
      <c r="CK15" s="19">
        <f>(CG15-CG14)*INDEX([4]非r将兵属性验证!AQ$7:AQ$166,$CD15,1)+CK14</f>
        <v>26597030002.820911</v>
      </c>
      <c r="CL15" s="19">
        <f>(CH15-CH14)*INDEX([4]非r将兵属性验证!AR$7:AR$166,$CD15,1)+CL14</f>
        <v>26597030002.820911</v>
      </c>
      <c r="CM15" s="19">
        <f t="shared" si="9"/>
        <v>53194060005.641823</v>
      </c>
      <c r="CQ15" s="15">
        <v>100</v>
      </c>
      <c r="CR15" s="22">
        <f>IFERROR(INDEX('[1]功能-士兵训练'!$AN$6:$AN$165,$CQ15,1),0)</f>
        <v>4826637195.8301697</v>
      </c>
      <c r="CS15" s="22">
        <f>(CR15-CR14)*INDEX('[1]功能-付费相关'!$AQ$6:$AQ$165,$CQ15,1)+CS14</f>
        <v>4412828.6139152301</v>
      </c>
      <c r="CT15" s="15">
        <f>INDEX('[1]功能-士兵训练'!$BT$6:$BT$165,$CQ15,1)</f>
        <v>283772111.89519322</v>
      </c>
      <c r="CU15" s="22">
        <f>(CT15-CT14)*INDEX('[1]功能-付费相关'!$AH$6:$AH$165,$CQ15,1)+CU14</f>
        <v>1592626.6419975688</v>
      </c>
      <c r="CV15" s="12">
        <f t="shared" si="10"/>
        <v>6005455.2559127994</v>
      </c>
      <c r="CW15" s="12">
        <v>1</v>
      </c>
    </row>
    <row r="16" spans="1:101" x14ac:dyDescent="0.15">
      <c r="A16" s="8">
        <v>11</v>
      </c>
      <c r="B16" s="14">
        <v>3</v>
      </c>
      <c r="F16" s="14" t="s">
        <v>406</v>
      </c>
      <c r="G16" s="14" t="s">
        <v>407</v>
      </c>
      <c r="H16" s="14"/>
      <c r="I16" s="14" t="s">
        <v>408</v>
      </c>
      <c r="J16" s="14" t="s">
        <v>409</v>
      </c>
      <c r="M16" s="8">
        <v>11</v>
      </c>
      <c r="N16" s="92">
        <v>3</v>
      </c>
      <c r="P16" s="14" t="s">
        <v>404</v>
      </c>
      <c r="Q16" s="14"/>
      <c r="R16" s="14" t="s">
        <v>405</v>
      </c>
      <c r="S16" s="8">
        <v>1.2</v>
      </c>
      <c r="T16" s="8">
        <f>IF(S16="","",S16*5)</f>
        <v>6</v>
      </c>
      <c r="W16" s="5"/>
      <c r="AB16" s="12">
        <v>12</v>
      </c>
      <c r="AC16" s="12"/>
      <c r="AD16" s="32">
        <f t="shared" si="11"/>
        <v>5.2857142857142859E-2</v>
      </c>
      <c r="AE16" s="41"/>
      <c r="AF16" s="54">
        <f>SUM(AD$5:AD16)</f>
        <v>0.58142857142857152</v>
      </c>
      <c r="AG16" s="20">
        <f>SUM(AE$5:AE16)</f>
        <v>25</v>
      </c>
      <c r="AH16" s="20">
        <f>IFERROR($AF16*'[1]功能-士兵训练'!K16,0)</f>
        <v>0.58142857142857152</v>
      </c>
      <c r="AI16" s="20">
        <f>IFERROR($AF16*'[1]功能-士兵训练'!L16,0)</f>
        <v>0.58142857142857152</v>
      </c>
      <c r="AJ16" s="20">
        <f>IFERROR($AF16*'[1]功能-士兵训练'!M16,0)</f>
        <v>0.58142857142857152</v>
      </c>
      <c r="AK16" s="20">
        <f>IFERROR($AF16*'[1]功能-士兵训练'!N16,0)</f>
        <v>0.58142857142857152</v>
      </c>
      <c r="AL16" s="20">
        <f>IFERROR($AF16*'[1]功能-士兵训练'!O16,0)</f>
        <v>0.58142857142857152</v>
      </c>
      <c r="AM16" s="20">
        <f>$AG16/'[1]功能-士兵训练'!$C$6*MIN('[1]功能-士兵训练'!$C$6,'[1]功能-士兵训练'!K57/4)</f>
        <v>25</v>
      </c>
      <c r="AN16" s="20">
        <f>$AG16/'[1]功能-士兵训练'!$C$6*MIN('[1]功能-士兵训练'!$C$6,'[1]功能-士兵训练'!L57/4)</f>
        <v>25</v>
      </c>
      <c r="AO16" s="20">
        <f>$AG16/'[1]功能-士兵训练'!$C$6*MIN('[1]功能-士兵训练'!$C$6,'[1]功能-士兵训练'!M57/4)</f>
        <v>25</v>
      </c>
      <c r="AP16" s="20">
        <f>$AG16/'[1]功能-士兵训练'!$C$6*MIN('[1]功能-士兵训练'!$C$6,'[1]功能-士兵训练'!N57/4)</f>
        <v>25</v>
      </c>
      <c r="AQ16" s="20">
        <f>$AG16/'[1]功能-士兵训练'!$C$6*MIN('[1]功能-士兵训练'!$C$6,'[1]功能-士兵训练'!O57/4)</f>
        <v>25</v>
      </c>
      <c r="AU16" s="15">
        <v>11</v>
      </c>
      <c r="AV16" s="12">
        <f>求节点(AC$124:AC$159,AH$5:AH$40,$AU16)*士兵阶位属性!T15+求节点(AC$124:AC$159,AM$5:AM$40,$AU16)</f>
        <v>50.268209428557242</v>
      </c>
      <c r="AW16" s="12">
        <f>求节点(AD$124:AD$159,AI$5:AI$40,$AU16)*士兵阶位属性!U15+求节点(AD$124:AD$159,AN$5:AN$40,$AU16)</f>
        <v>51.871045360872913</v>
      </c>
      <c r="AX16" s="12">
        <f>求节点(AE$124:AE$159,AJ$5:AJ$40,$AU16)*士兵阶位属性!V15+求节点(AE$124:AE$159,AO$5:AO$40,$AU16)</f>
        <v>53.774830556579793</v>
      </c>
      <c r="AY16" s="12">
        <f>求节点(AF$124:AF$159,AK$5:AK$40,$AU16)*士兵阶位属性!W15+求节点(AF$124:AF$159,AP$5:AP$40,$AU16)</f>
        <v>56.033295824650608</v>
      </c>
      <c r="AZ16" s="12">
        <f>求节点(AG$124:AG$159,AL$5:AL$40,$AU16)*士兵阶位属性!X15+求节点(AG$124:AG$159,AQ$5:AQ$40,$AU16)</f>
        <v>58.582373033992511</v>
      </c>
      <c r="BA16" s="12">
        <f t="shared" si="4"/>
        <v>50.268209428557242</v>
      </c>
      <c r="BB16" s="12">
        <f t="shared" si="4"/>
        <v>51.871045360872913</v>
      </c>
      <c r="BC16" s="12">
        <f t="shared" si="0"/>
        <v>53.774830556579793</v>
      </c>
      <c r="BD16" s="12">
        <f t="shared" si="0"/>
        <v>56.033295824650608</v>
      </c>
      <c r="BE16" s="12">
        <f t="shared" si="0"/>
        <v>58.582373033992511</v>
      </c>
      <c r="BG16" s="12">
        <v>11</v>
      </c>
      <c r="BH16" s="12">
        <f t="shared" si="1"/>
        <v>46600.876184707849</v>
      </c>
      <c r="BI16" s="12">
        <f t="shared" si="1"/>
        <v>51716.402348347925</v>
      </c>
      <c r="BJ16" s="12">
        <f t="shared" si="1"/>
        <v>57741.401390245213</v>
      </c>
      <c r="BK16" s="12">
        <f t="shared" si="1"/>
        <v>64790.077441050787</v>
      </c>
      <c r="BL16" s="12">
        <f t="shared" si="1"/>
        <v>72687.419202786477</v>
      </c>
      <c r="BN16" s="12">
        <v>11</v>
      </c>
      <c r="BO16" s="12">
        <f t="shared" si="2"/>
        <v>0</v>
      </c>
      <c r="BP16" s="12">
        <f t="shared" si="2"/>
        <v>0</v>
      </c>
      <c r="BQ16" s="12">
        <f t="shared" si="2"/>
        <v>0</v>
      </c>
      <c r="BR16" s="12">
        <f t="shared" si="2"/>
        <v>0</v>
      </c>
      <c r="BS16" s="12">
        <f t="shared" si="2"/>
        <v>0</v>
      </c>
      <c r="BU16" s="12">
        <v>11</v>
      </c>
      <c r="BV16" s="12">
        <f t="shared" si="3"/>
        <v>0</v>
      </c>
      <c r="BW16" s="12">
        <f t="shared" si="3"/>
        <v>0</v>
      </c>
      <c r="BX16" s="12">
        <f t="shared" si="3"/>
        <v>0</v>
      </c>
      <c r="BY16" s="12">
        <f t="shared" si="3"/>
        <v>0</v>
      </c>
      <c r="BZ16" s="12">
        <f t="shared" si="3"/>
        <v>0</v>
      </c>
      <c r="CC16" s="9">
        <v>13</v>
      </c>
      <c r="CD16" s="15">
        <v>110</v>
      </c>
      <c r="CE16" s="19">
        <f t="shared" si="5"/>
        <v>0</v>
      </c>
      <c r="CF16" s="19">
        <f t="shared" si="6"/>
        <v>0</v>
      </c>
      <c r="CG16" s="19">
        <f t="shared" si="7"/>
        <v>638.50174501077652</v>
      </c>
      <c r="CH16" s="19">
        <f t="shared" si="8"/>
        <v>638.50174501077652</v>
      </c>
      <c r="CI16" s="19">
        <f>(CE16-CE15)*INDEX([4]非r将兵属性验证!$AX$7:$AX$166,$CD16,1)+CI15</f>
        <v>0</v>
      </c>
      <c r="CJ16" s="19">
        <f>(CF16-CF15)*INDEX([4]非r将兵属性验证!AV$7:AV$166,CD16,1)*2+CJ15</f>
        <v>0</v>
      </c>
      <c r="CK16" s="19">
        <f>(CG16-CG15)*INDEX([4]非r将兵属性验证!AQ$7:AQ$166,$CD16,1)+CK15</f>
        <v>71122568715.18924</v>
      </c>
      <c r="CL16" s="19">
        <f>(CH16-CH15)*INDEX([4]非r将兵属性验证!AR$7:AR$166,$CD16,1)+CL15</f>
        <v>71122568715.18924</v>
      </c>
      <c r="CM16" s="19">
        <f t="shared" si="9"/>
        <v>142245137430.37848</v>
      </c>
      <c r="CQ16" s="15">
        <v>110</v>
      </c>
      <c r="CR16" s="22">
        <f>IFERROR(INDEX('[1]功能-士兵训练'!$AN$6:$AN$165,$CQ16,1),0)</f>
        <v>13116251448.553577</v>
      </c>
      <c r="CS16" s="22">
        <f>(CR16-CR15)*INDEX('[1]功能-付费相关'!$AQ$6:$AQ$165,$CQ16,1)+CS15</f>
        <v>11320840.491184738</v>
      </c>
      <c r="CT16" s="15">
        <f>INDEX('[1]功能-士兵训练'!$BT$6:$BT$165,$CQ16,1)</f>
        <v>564588531.50918365</v>
      </c>
      <c r="CU16" s="22">
        <f>(CT16-CT15)*INDEX('[1]功能-付费相关'!$AH$6:$AH$165,$CQ16,1)+CU15</f>
        <v>3152717.8620752934</v>
      </c>
      <c r="CV16" s="12">
        <f t="shared" si="10"/>
        <v>14473558.353260031</v>
      </c>
      <c r="CW16" s="12">
        <v>1</v>
      </c>
    </row>
    <row r="17" spans="1:101" x14ac:dyDescent="0.15">
      <c r="A17" s="8">
        <v>12</v>
      </c>
      <c r="B17" s="14">
        <v>3</v>
      </c>
      <c r="F17" s="14"/>
      <c r="G17" s="14"/>
      <c r="H17" s="14"/>
      <c r="I17" s="14"/>
      <c r="J17" s="14"/>
      <c r="M17" s="8">
        <v>12</v>
      </c>
      <c r="N17" s="14">
        <v>3</v>
      </c>
      <c r="T17" s="8" t="str">
        <f t="shared" ref="T17:T63" si="12">IF(S17="","",S17*5)</f>
        <v/>
      </c>
      <c r="AB17" s="12">
        <v>13</v>
      </c>
      <c r="AC17" s="12"/>
      <c r="AD17" s="32">
        <f t="shared" si="11"/>
        <v>5.2857142857142859E-2</v>
      </c>
      <c r="AE17" s="41"/>
      <c r="AF17" s="54">
        <f>SUM(AD$5:AD17)</f>
        <v>0.63428571428571434</v>
      </c>
      <c r="AG17" s="20">
        <f>SUM(AE$5:AE17)</f>
        <v>25</v>
      </c>
      <c r="AH17" s="20">
        <f>IFERROR($AF17*'[1]功能-士兵训练'!K17,0)</f>
        <v>0.63428571428571434</v>
      </c>
      <c r="AI17" s="20">
        <f>IFERROR($AF17*'[1]功能-士兵训练'!L17,0)</f>
        <v>0.63428571428571434</v>
      </c>
      <c r="AJ17" s="20">
        <f>IFERROR($AF17*'[1]功能-士兵训练'!M17,0)</f>
        <v>0.63428571428571434</v>
      </c>
      <c r="AK17" s="20">
        <f>IFERROR($AF17*'[1]功能-士兵训练'!N17,0)</f>
        <v>0.63428571428571434</v>
      </c>
      <c r="AL17" s="20">
        <f>IFERROR($AF17*'[1]功能-士兵训练'!O17,0)</f>
        <v>0.63428571428571434</v>
      </c>
      <c r="AM17" s="20">
        <f>$AG17/'[1]功能-士兵训练'!$C$6*MIN('[1]功能-士兵训练'!$C$6,'[1]功能-士兵训练'!K58/4)</f>
        <v>25</v>
      </c>
      <c r="AN17" s="20">
        <f>$AG17/'[1]功能-士兵训练'!$C$6*MIN('[1]功能-士兵训练'!$C$6,'[1]功能-士兵训练'!L58/4)</f>
        <v>25</v>
      </c>
      <c r="AO17" s="20">
        <f>$AG17/'[1]功能-士兵训练'!$C$6*MIN('[1]功能-士兵训练'!$C$6,'[1]功能-士兵训练'!M58/4)</f>
        <v>25</v>
      </c>
      <c r="AP17" s="20">
        <f>$AG17/'[1]功能-士兵训练'!$C$6*MIN('[1]功能-士兵训练'!$C$6,'[1]功能-士兵训练'!N58/4)</f>
        <v>25</v>
      </c>
      <c r="AQ17" s="20">
        <f>$AG17/'[1]功能-士兵训练'!$C$6*MIN('[1]功能-士兵训练'!$C$6,'[1]功能-士兵训练'!O58/4)</f>
        <v>25</v>
      </c>
      <c r="AU17" s="15">
        <v>12</v>
      </c>
      <c r="AV17" s="12">
        <f>求节点(AC$124:AC$159,AH$5:AH$40,$AU17)*士兵阶位属性!T16+求节点(AC$124:AC$159,AM$5:AM$40,$AU17)</f>
        <v>53.334098533135446</v>
      </c>
      <c r="AW17" s="12">
        <f>求节点(AD$124:AD$159,AI$5:AI$40,$AU17)*士兵阶位属性!U16+求节点(AD$124:AD$159,AN$5:AN$40,$AU17)</f>
        <v>55.120873330439231</v>
      </c>
      <c r="AX17" s="12">
        <f>求节点(AE$124:AE$159,AJ$5:AJ$40,$AU17)*士兵阶位属性!V16+求节点(AE$124:AE$159,AO$5:AO$40,$AU17)</f>
        <v>57.272116273952406</v>
      </c>
      <c r="AY17" s="12">
        <f>求节点(AF$124:AF$159,AK$5:AK$40,$AU17)*士兵阶位属性!W16+求节点(AF$124:AF$159,AP$5:AP$40,$AU17)</f>
        <v>59.821894481651086</v>
      </c>
      <c r="AZ17" s="12">
        <f>求节点(AG$124:AG$159,AL$5:AL$40,$AU17)*士兵阶位属性!X16+求节点(AG$124:AG$159,AQ$5:AQ$40,$AU17)</f>
        <v>62.437399668426579</v>
      </c>
      <c r="BA17" s="12">
        <f t="shared" si="4"/>
        <v>53.334098533135446</v>
      </c>
      <c r="BB17" s="12">
        <f t="shared" si="4"/>
        <v>55.120873330439231</v>
      </c>
      <c r="BC17" s="12">
        <f t="shared" si="0"/>
        <v>57.272116273952406</v>
      </c>
      <c r="BD17" s="12">
        <f t="shared" si="0"/>
        <v>59.821894481651086</v>
      </c>
      <c r="BE17" s="12">
        <f t="shared" si="0"/>
        <v>62.437399668426579</v>
      </c>
      <c r="BG17" s="12">
        <v>12</v>
      </c>
      <c r="BH17" s="12">
        <f t="shared" si="1"/>
        <v>56202.053574243109</v>
      </c>
      <c r="BI17" s="12">
        <f t="shared" si="1"/>
        <v>61811.605542225931</v>
      </c>
      <c r="BJ17" s="12">
        <f t="shared" si="1"/>
        <v>68510.984566996311</v>
      </c>
      <c r="BK17" s="12">
        <f t="shared" si="1"/>
        <v>76331.458287412679</v>
      </c>
      <c r="BL17" s="12">
        <f t="shared" si="1"/>
        <v>84217.329460925743</v>
      </c>
      <c r="BN17" s="12">
        <v>12</v>
      </c>
      <c r="BO17" s="12">
        <f t="shared" si="2"/>
        <v>0</v>
      </c>
      <c r="BP17" s="12">
        <f t="shared" si="2"/>
        <v>0</v>
      </c>
      <c r="BQ17" s="12">
        <f t="shared" si="2"/>
        <v>0</v>
      </c>
      <c r="BR17" s="12">
        <f t="shared" si="2"/>
        <v>0</v>
      </c>
      <c r="BS17" s="12">
        <f t="shared" si="2"/>
        <v>0</v>
      </c>
      <c r="BU17" s="12">
        <v>12</v>
      </c>
      <c r="BV17" s="12">
        <f t="shared" si="3"/>
        <v>0</v>
      </c>
      <c r="BW17" s="12">
        <f t="shared" si="3"/>
        <v>0</v>
      </c>
      <c r="BX17" s="12">
        <f t="shared" si="3"/>
        <v>0</v>
      </c>
      <c r="BY17" s="12">
        <f t="shared" si="3"/>
        <v>0</v>
      </c>
      <c r="BZ17" s="12">
        <f t="shared" si="3"/>
        <v>0</v>
      </c>
      <c r="CC17" s="9">
        <v>14</v>
      </c>
      <c r="CD17" s="15">
        <v>120</v>
      </c>
      <c r="CE17" s="19">
        <f t="shared" si="5"/>
        <v>0</v>
      </c>
      <c r="CF17" s="19">
        <f t="shared" si="6"/>
        <v>0</v>
      </c>
      <c r="CG17" s="19">
        <f t="shared" si="7"/>
        <v>748.44103097047616</v>
      </c>
      <c r="CH17" s="19">
        <f t="shared" si="8"/>
        <v>748.44103097047616</v>
      </c>
      <c r="CI17" s="19">
        <f>(CE17-CE16)*INDEX([4]非r将兵属性验证!$AX$7:$AX$166,$CD17,1)+CI16</f>
        <v>0</v>
      </c>
      <c r="CJ17" s="19">
        <f>(CF17-CF16)*INDEX([4]非r将兵属性验证!AV$7:AV$166,CD17,1)*2+CJ16</f>
        <v>0</v>
      </c>
      <c r="CK17" s="19">
        <f>(CG17-CG16)*INDEX([4]非r将兵属性验证!AQ$7:AQ$166,$CD17,1)+CK16</f>
        <v>149862157320.54825</v>
      </c>
      <c r="CL17" s="19">
        <f>(CH17-CH16)*INDEX([4]非r将兵属性验证!AR$7:AR$166,$CD17,1)+CL16</f>
        <v>149862157320.54825</v>
      </c>
      <c r="CM17" s="19">
        <f t="shared" si="9"/>
        <v>299724314641.0965</v>
      </c>
      <c r="CQ17" s="15">
        <v>120</v>
      </c>
      <c r="CR17" s="22">
        <f>IFERROR(INDEX('[1]功能-士兵训练'!$AN$6:$AN$165,$CQ17,1),0)</f>
        <v>38792798378.347542</v>
      </c>
      <c r="CS17" s="22">
        <f>(CR17-CR16)*INDEX('[1]功能-付费相关'!$AQ$6:$AQ$165,$CQ17,1)+CS16</f>
        <v>31380642.780086271</v>
      </c>
      <c r="CT17" s="15">
        <f>INDEX('[1]功能-士兵训练'!$BT$6:$BT$165,$CQ17,1)</f>
        <v>931933792.15352774</v>
      </c>
      <c r="CU17" s="22">
        <f>(CT17-CT16)*INDEX('[1]功能-付费相关'!$AH$6:$AH$165,$CQ17,1)+CU16</f>
        <v>5193524.8656549826</v>
      </c>
      <c r="CV17" s="12">
        <f t="shared" si="10"/>
        <v>36574167.645741254</v>
      </c>
      <c r="CW17" s="12">
        <v>1</v>
      </c>
    </row>
    <row r="18" spans="1:101" x14ac:dyDescent="0.15">
      <c r="A18" s="8">
        <v>13</v>
      </c>
      <c r="B18" s="14">
        <v>4</v>
      </c>
      <c r="F18" s="14"/>
      <c r="G18" s="14" t="s">
        <v>404</v>
      </c>
      <c r="H18" s="14"/>
      <c r="I18" s="14" t="s">
        <v>405</v>
      </c>
      <c r="J18" s="14"/>
      <c r="M18" s="8">
        <v>13</v>
      </c>
      <c r="N18" s="92">
        <v>4</v>
      </c>
      <c r="P18" s="14" t="s">
        <v>404</v>
      </c>
      <c r="Q18" s="14"/>
      <c r="R18" s="14" t="s">
        <v>405</v>
      </c>
      <c r="S18" s="8">
        <v>1.2</v>
      </c>
      <c r="T18" s="8">
        <f t="shared" si="12"/>
        <v>6</v>
      </c>
      <c r="AB18" s="12">
        <v>14</v>
      </c>
      <c r="AC18" s="12"/>
      <c r="AD18" s="32">
        <f t="shared" si="11"/>
        <v>5.2857142857142859E-2</v>
      </c>
      <c r="AE18" s="41"/>
      <c r="AF18" s="54">
        <f>SUM(AD$5:AD18)</f>
        <v>0.68714285714285717</v>
      </c>
      <c r="AG18" s="20">
        <f>SUM(AE$5:AE18)</f>
        <v>25</v>
      </c>
      <c r="AH18" s="20">
        <f>IFERROR($AF18*'[1]功能-士兵训练'!K18,0)</f>
        <v>0.68714285714285717</v>
      </c>
      <c r="AI18" s="20">
        <f>IFERROR($AF18*'[1]功能-士兵训练'!L18,0)</f>
        <v>0.68714285714285717</v>
      </c>
      <c r="AJ18" s="20">
        <f>IFERROR($AF18*'[1]功能-士兵训练'!M18,0)</f>
        <v>0.68714285714285717</v>
      </c>
      <c r="AK18" s="20">
        <f>IFERROR($AF18*'[1]功能-士兵训练'!N18,0)</f>
        <v>0.68714285714285717</v>
      </c>
      <c r="AL18" s="20">
        <f>IFERROR($AF18*'[1]功能-士兵训练'!O18,0)</f>
        <v>0.68714285714285717</v>
      </c>
      <c r="AM18" s="20">
        <f>$AG18/'[1]功能-士兵训练'!$C$6*MIN('[1]功能-士兵训练'!$C$6,'[1]功能-士兵训练'!K59/4)</f>
        <v>25</v>
      </c>
      <c r="AN18" s="20">
        <f>$AG18/'[1]功能-士兵训练'!$C$6*MIN('[1]功能-士兵训练'!$C$6,'[1]功能-士兵训练'!L59/4)</f>
        <v>25</v>
      </c>
      <c r="AO18" s="20">
        <f>$AG18/'[1]功能-士兵训练'!$C$6*MIN('[1]功能-士兵训练'!$C$6,'[1]功能-士兵训练'!M59/4)</f>
        <v>25</v>
      </c>
      <c r="AP18" s="20">
        <f>$AG18/'[1]功能-士兵训练'!$C$6*MIN('[1]功能-士兵训练'!$C$6,'[1]功能-士兵训练'!N59/4)</f>
        <v>25</v>
      </c>
      <c r="AQ18" s="20">
        <f>$AG18/'[1]功能-士兵训练'!$C$6*MIN('[1]功能-士兵训练'!$C$6,'[1]功能-士兵训练'!O59/4)</f>
        <v>25</v>
      </c>
      <c r="AU18" s="15">
        <v>13</v>
      </c>
      <c r="AV18" s="12">
        <f>求节点(AC$124:AC$159,AH$5:AH$40,$AU18)*士兵阶位属性!T17+求节点(AC$124:AC$159,AM$5:AM$40,$AU18)</f>
        <v>56.452778833962682</v>
      </c>
      <c r="AW18" s="12">
        <f>求节点(AD$124:AD$159,AI$5:AI$40,$AU18)*士兵阶位属性!U17+求节点(AD$124:AD$159,AN$5:AN$40,$AU18)</f>
        <v>58.428635652216528</v>
      </c>
      <c r="AX18" s="12">
        <f>求节点(AE$124:AE$159,AJ$5:AJ$40,$AU18)*士兵阶位属性!V17+求节点(AE$124:AE$159,AO$5:AO$40,$AU18)</f>
        <v>60.834260407226523</v>
      </c>
      <c r="AY18" s="12">
        <f>求节点(AF$124:AF$159,AK$5:AK$40,$AU18)*士兵阶位属性!W17+求节点(AF$124:AF$159,AP$5:AP$40,$AU18)</f>
        <v>63.270541583058936</v>
      </c>
      <c r="AZ18" s="12">
        <f>求节点(AG$124:AG$159,AL$5:AL$40,$AU18)*士兵阶位属性!X17+求节点(AG$124:AG$159,AQ$5:AQ$40,$AU18)</f>
        <v>65.987970562396839</v>
      </c>
      <c r="BA18" s="12">
        <f t="shared" si="4"/>
        <v>56.452778833962682</v>
      </c>
      <c r="BB18" s="12">
        <f t="shared" si="4"/>
        <v>58.428635652216528</v>
      </c>
      <c r="BC18" s="12">
        <f t="shared" si="0"/>
        <v>60.834260407226523</v>
      </c>
      <c r="BD18" s="12">
        <f t="shared" si="0"/>
        <v>63.270541583058936</v>
      </c>
      <c r="BE18" s="12">
        <f t="shared" si="0"/>
        <v>65.987970562396839</v>
      </c>
      <c r="BG18" s="12">
        <v>13</v>
      </c>
      <c r="BH18" s="12">
        <f t="shared" si="1"/>
        <v>65803.230963778362</v>
      </c>
      <c r="BI18" s="12">
        <f t="shared" si="1"/>
        <v>71906.808736103936</v>
      </c>
      <c r="BJ18" s="12">
        <f t="shared" si="1"/>
        <v>79280.567743747422</v>
      </c>
      <c r="BK18" s="12">
        <f t="shared" si="1"/>
        <v>86505.995947024407</v>
      </c>
      <c r="BL18" s="12">
        <f t="shared" si="1"/>
        <v>94493.031170007278</v>
      </c>
      <c r="BN18" s="12">
        <v>13</v>
      </c>
      <c r="BO18" s="12">
        <f t="shared" si="2"/>
        <v>0</v>
      </c>
      <c r="BP18" s="12">
        <f t="shared" si="2"/>
        <v>0</v>
      </c>
      <c r="BQ18" s="12">
        <f t="shared" si="2"/>
        <v>0</v>
      </c>
      <c r="BR18" s="12">
        <f t="shared" si="2"/>
        <v>0</v>
      </c>
      <c r="BS18" s="12">
        <f t="shared" si="2"/>
        <v>0</v>
      </c>
      <c r="BU18" s="12">
        <v>13</v>
      </c>
      <c r="BV18" s="12">
        <f t="shared" si="3"/>
        <v>0</v>
      </c>
      <c r="BW18" s="12">
        <f t="shared" si="3"/>
        <v>0</v>
      </c>
      <c r="BX18" s="12">
        <f t="shared" si="3"/>
        <v>0</v>
      </c>
      <c r="BY18" s="12">
        <f t="shared" si="3"/>
        <v>0</v>
      </c>
      <c r="BZ18" s="12">
        <f t="shared" si="3"/>
        <v>0</v>
      </c>
      <c r="CC18" s="9">
        <v>15</v>
      </c>
      <c r="CD18" s="15">
        <v>130</v>
      </c>
      <c r="CE18" s="19">
        <f t="shared" si="5"/>
        <v>0</v>
      </c>
      <c r="CF18" s="19">
        <f t="shared" si="6"/>
        <v>0</v>
      </c>
      <c r="CG18" s="19">
        <f t="shared" si="7"/>
        <v>867.39444485547369</v>
      </c>
      <c r="CH18" s="19">
        <f t="shared" si="8"/>
        <v>867.39444485547369</v>
      </c>
      <c r="CI18" s="19">
        <f>(CE18-CE17)*INDEX([4]非r将兵属性验证!$AX$7:$AX$166,$CD18,1)+CI17</f>
        <v>0</v>
      </c>
      <c r="CJ18" s="19">
        <f>(CF18-CF17)*INDEX([4]非r将兵属性验证!AV$7:AV$166,CD18,1)*2+CJ17</f>
        <v>0</v>
      </c>
      <c r="CK18" s="19">
        <f>(CG18-CG17)*INDEX([4]非r将兵属性验证!AQ$7:AQ$166,$CD18,1)+CK17</f>
        <v>271060808701.80124</v>
      </c>
      <c r="CL18" s="19">
        <f>(CH18-CH17)*INDEX([4]非r将兵属性验证!AR$7:AR$166,$CD18,1)+CL17</f>
        <v>271060808701.80124</v>
      </c>
      <c r="CM18" s="19">
        <f t="shared" si="9"/>
        <v>542121617403.60248</v>
      </c>
      <c r="CQ18" s="15">
        <v>130</v>
      </c>
      <c r="CR18" s="22">
        <f>IFERROR(INDEX('[1]功能-士兵训练'!$AN$6:$AN$165,$CQ18,1),0)</f>
        <v>106053875579.78133</v>
      </c>
      <c r="CS18" s="22">
        <f>(CR18-CR17)*INDEX('[1]功能-付费相关'!$AQ$6:$AQ$165,$CQ18,1)+CS17</f>
        <v>80837317.192905232</v>
      </c>
      <c r="CT18" s="15">
        <f>INDEX('[1]功能-士兵训练'!$BT$6:$BT$165,$CQ18,1)</f>
        <v>1335796816.895772</v>
      </c>
      <c r="CU18" s="22">
        <f>(CT18-CT17)*INDEX('[1]功能-付费相关'!$AH$6:$AH$165,$CQ18,1)+CU17</f>
        <v>7437208.3364452291</v>
      </c>
      <c r="CV18" s="12">
        <f t="shared" si="10"/>
        <v>88274525.52935046</v>
      </c>
      <c r="CW18" s="12">
        <v>1</v>
      </c>
    </row>
    <row r="19" spans="1:101" x14ac:dyDescent="0.15">
      <c r="A19" s="8">
        <v>14</v>
      </c>
      <c r="B19" s="14">
        <v>4</v>
      </c>
      <c r="F19" s="14"/>
      <c r="G19" s="14"/>
      <c r="H19" s="14"/>
      <c r="I19" s="14"/>
      <c r="J19" s="14"/>
      <c r="M19" s="8">
        <v>14</v>
      </c>
      <c r="N19" s="14">
        <v>4</v>
      </c>
      <c r="T19" s="8" t="str">
        <f t="shared" si="12"/>
        <v/>
      </c>
      <c r="V19" s="8">
        <f>134/14</f>
        <v>9.5714285714285712</v>
      </c>
      <c r="W19" s="8">
        <v>1.8</v>
      </c>
      <c r="AB19" s="12">
        <v>15</v>
      </c>
      <c r="AC19" s="12"/>
      <c r="AD19" s="32">
        <f t="shared" si="11"/>
        <v>5.2857142857142859E-2</v>
      </c>
      <c r="AE19" s="41"/>
      <c r="AF19" s="54">
        <f>SUM(AD$5:AD19)</f>
        <v>0.74</v>
      </c>
      <c r="AG19" s="20">
        <f>SUM(AE$5:AE19)</f>
        <v>25</v>
      </c>
      <c r="AH19" s="20">
        <f>IFERROR($AF19*'[1]功能-士兵训练'!K19,0)</f>
        <v>0.74</v>
      </c>
      <c r="AI19" s="20">
        <f>IFERROR($AF19*'[1]功能-士兵训练'!L19,0)</f>
        <v>0.74</v>
      </c>
      <c r="AJ19" s="20">
        <f>IFERROR($AF19*'[1]功能-士兵训练'!M19,0)</f>
        <v>0.74</v>
      </c>
      <c r="AK19" s="20">
        <f>IFERROR($AF19*'[1]功能-士兵训练'!N19,0)</f>
        <v>0.74</v>
      </c>
      <c r="AL19" s="20">
        <f>IFERROR($AF19*'[1]功能-士兵训练'!O19,0)</f>
        <v>0.74</v>
      </c>
      <c r="AM19" s="20">
        <f>$AG19/'[1]功能-士兵训练'!$C$6*MIN('[1]功能-士兵训练'!$C$6,'[1]功能-士兵训练'!K60/4)</f>
        <v>25</v>
      </c>
      <c r="AN19" s="20">
        <f>$AG19/'[1]功能-士兵训练'!$C$6*MIN('[1]功能-士兵训练'!$C$6,'[1]功能-士兵训练'!L60/4)</f>
        <v>25</v>
      </c>
      <c r="AO19" s="20">
        <f>$AG19/'[1]功能-士兵训练'!$C$6*MIN('[1]功能-士兵训练'!$C$6,'[1]功能-士兵训练'!M60/4)</f>
        <v>25</v>
      </c>
      <c r="AP19" s="20">
        <f>$AG19/'[1]功能-士兵训练'!$C$6*MIN('[1]功能-士兵训练'!$C$6,'[1]功能-士兵训练'!N60/4)</f>
        <v>25</v>
      </c>
      <c r="AQ19" s="20">
        <f>$AG19/'[1]功能-士兵训练'!$C$6*MIN('[1]功能-士兵训练'!$C$6,'[1]功能-士兵训练'!O60/4)</f>
        <v>25</v>
      </c>
      <c r="AU19" s="15">
        <v>14</v>
      </c>
      <c r="AV19" s="12">
        <f>求节点(AC$124:AC$159,AH$5:AH$40,$AU19)*士兵阶位属性!T18+求节点(AC$124:AC$159,AM$5:AM$40,$AU19)</f>
        <v>59.624250331038965</v>
      </c>
      <c r="AW19" s="12">
        <f>求节点(AD$124:AD$159,AI$5:AI$40,$AU19)*士兵阶位属性!U18+求节点(AD$124:AD$159,AN$5:AN$40,$AU19)</f>
        <v>61.711645189917981</v>
      </c>
      <c r="AX19" s="12">
        <f>求节点(AE$124:AE$159,AJ$5:AJ$40,$AU19)*士兵阶位属性!V18+求节点(AE$124:AE$159,AO$5:AO$40,$AU19)</f>
        <v>63.969134852392258</v>
      </c>
      <c r="AY19" s="12">
        <f>求节点(AF$124:AF$159,AK$5:AK$40,$AU19)*士兵阶位属性!W18+求节点(AF$124:AF$159,AP$5:AP$40,$AU19)</f>
        <v>66.589315754457715</v>
      </c>
      <c r="AZ19" s="12">
        <f>求节点(AG$124:AG$159,AL$5:AL$40,$AU19)*士兵阶位属性!X18+求节点(AG$124:AG$159,AQ$5:AQ$40,$AU19)</f>
        <v>69.607856804591393</v>
      </c>
      <c r="BA19" s="12">
        <f t="shared" si="4"/>
        <v>59.624250331038965</v>
      </c>
      <c r="BB19" s="12">
        <f t="shared" si="4"/>
        <v>61.711645189917981</v>
      </c>
      <c r="BC19" s="12">
        <f t="shared" si="0"/>
        <v>63.969134852392258</v>
      </c>
      <c r="BD19" s="12">
        <f t="shared" si="0"/>
        <v>66.589315754457715</v>
      </c>
      <c r="BE19" s="12">
        <f t="shared" si="0"/>
        <v>69.607856804591393</v>
      </c>
      <c r="BG19" s="12">
        <v>14</v>
      </c>
      <c r="BH19" s="12">
        <f t="shared" si="1"/>
        <v>75404.408353313629</v>
      </c>
      <c r="BI19" s="12">
        <f t="shared" si="1"/>
        <v>81727.839350947572</v>
      </c>
      <c r="BJ19" s="12">
        <f t="shared" si="1"/>
        <v>88428.273428401604</v>
      </c>
      <c r="BK19" s="12">
        <f t="shared" si="1"/>
        <v>96043.619634439339</v>
      </c>
      <c r="BL19" s="12">
        <f t="shared" si="1"/>
        <v>104768.73287908883</v>
      </c>
      <c r="BN19" s="12">
        <v>14</v>
      </c>
      <c r="BO19" s="12">
        <f t="shared" si="2"/>
        <v>0</v>
      </c>
      <c r="BP19" s="12">
        <f t="shared" si="2"/>
        <v>0</v>
      </c>
      <c r="BQ19" s="12">
        <f t="shared" si="2"/>
        <v>0</v>
      </c>
      <c r="BR19" s="12">
        <f t="shared" si="2"/>
        <v>0</v>
      </c>
      <c r="BS19" s="12">
        <f t="shared" si="2"/>
        <v>0</v>
      </c>
      <c r="BU19" s="12">
        <v>14</v>
      </c>
      <c r="BV19" s="12">
        <f t="shared" si="3"/>
        <v>0</v>
      </c>
      <c r="BW19" s="12">
        <f t="shared" si="3"/>
        <v>0</v>
      </c>
      <c r="BX19" s="12">
        <f t="shared" si="3"/>
        <v>0</v>
      </c>
      <c r="BY19" s="12">
        <f t="shared" si="3"/>
        <v>0</v>
      </c>
      <c r="BZ19" s="12">
        <f t="shared" si="3"/>
        <v>0</v>
      </c>
      <c r="CC19" s="9">
        <v>16</v>
      </c>
      <c r="CD19" s="15">
        <v>140</v>
      </c>
      <c r="CE19" s="19">
        <f t="shared" si="5"/>
        <v>0</v>
      </c>
      <c r="CF19" s="19">
        <f t="shared" si="6"/>
        <v>0</v>
      </c>
      <c r="CG19" s="19">
        <f t="shared" si="7"/>
        <v>995.53442047756141</v>
      </c>
      <c r="CH19" s="19">
        <f t="shared" si="8"/>
        <v>995.53442047756141</v>
      </c>
      <c r="CI19" s="19">
        <f>(CE19-CE18)*INDEX([4]非r将兵属性验证!$AX$7:$AX$166,$CD19,1)+CI18</f>
        <v>0</v>
      </c>
      <c r="CJ19" s="19">
        <f>(CF19-CF18)*INDEX([4]非r将兵属性验证!AV$7:AV$166,CD19,1)*2+CJ18</f>
        <v>0</v>
      </c>
      <c r="CK19" s="19">
        <f>(CG19-CG18)*INDEX([4]非r将兵属性验证!AQ$7:AQ$166,$CD19,1)+CK18</f>
        <v>444962835937.37628</v>
      </c>
      <c r="CL19" s="19">
        <f>(CH19-CH18)*INDEX([4]非r将兵属性验证!AR$7:AR$166,$CD19,1)+CL18</f>
        <v>444962835937.37628</v>
      </c>
      <c r="CM19" s="19">
        <f t="shared" si="9"/>
        <v>889925671874.75256</v>
      </c>
      <c r="CQ19" s="15">
        <v>140</v>
      </c>
      <c r="CR19" s="22">
        <f>IFERROR(INDEX('[1]功能-士兵训练'!$AN$6:$AN$165,$CQ19,1),0)</f>
        <v>115998711000</v>
      </c>
      <c r="CS19" s="22">
        <f>(CR19-CR18)*INDEX('[1]功能-付费相关'!$AQ$6:$AQ$165,$CQ19,1)+CS18</f>
        <v>87743452.901390418</v>
      </c>
      <c r="CT19" s="15">
        <f>INDEX('[1]功能-士兵训练'!$BT$6:$BT$165,$CQ19,1)</f>
        <v>1338691737.0986552</v>
      </c>
      <c r="CU19" s="22">
        <f>(CT19-CT18)*INDEX('[1]功能-付费相关'!$AH$6:$AH$165,$CQ19,1)+CU18</f>
        <v>7453291.2264612475</v>
      </c>
      <c r="CV19" s="12">
        <f t="shared" si="10"/>
        <v>95196744.127851665</v>
      </c>
      <c r="CW19" s="12">
        <v>1</v>
      </c>
    </row>
    <row r="20" spans="1:101" x14ac:dyDescent="0.15">
      <c r="A20" s="8">
        <v>15</v>
      </c>
      <c r="B20" s="14">
        <v>4</v>
      </c>
      <c r="F20" s="14"/>
      <c r="G20" s="14"/>
      <c r="H20" s="14"/>
      <c r="I20" s="14"/>
      <c r="J20" s="14"/>
      <c r="M20" s="8">
        <v>15</v>
      </c>
      <c r="N20" s="14">
        <v>4</v>
      </c>
      <c r="T20" s="8" t="str">
        <f t="shared" si="12"/>
        <v/>
      </c>
      <c r="W20" s="8">
        <f>W19+$W$19</f>
        <v>3.6</v>
      </c>
      <c r="AB20" s="12">
        <v>16</v>
      </c>
      <c r="AC20" s="12"/>
      <c r="AD20" s="32">
        <f t="shared" si="11"/>
        <v>5.2857142857142859E-2</v>
      </c>
      <c r="AE20" s="41"/>
      <c r="AF20" s="54">
        <f>SUM(AD$5:AD20)</f>
        <v>0.79285714285714282</v>
      </c>
      <c r="AG20" s="20">
        <f>SUM(AE$5:AE20)</f>
        <v>25</v>
      </c>
      <c r="AH20" s="20">
        <f>IFERROR($AF20*'[1]功能-士兵训练'!K20,0)</f>
        <v>0.79285714285714282</v>
      </c>
      <c r="AI20" s="20">
        <f>IFERROR($AF20*'[1]功能-士兵训练'!L20,0)</f>
        <v>0.79285714285714282</v>
      </c>
      <c r="AJ20" s="20">
        <f>IFERROR($AF20*'[1]功能-士兵训练'!M20,0)</f>
        <v>0.79285714285714282</v>
      </c>
      <c r="AK20" s="20">
        <f>IFERROR($AF20*'[1]功能-士兵训练'!N20,0)</f>
        <v>0.79285714285714282</v>
      </c>
      <c r="AL20" s="20">
        <f>IFERROR($AF20*'[1]功能-士兵训练'!O20,0)</f>
        <v>0.79285714285714282</v>
      </c>
      <c r="AM20" s="20">
        <f>$AG20/'[1]功能-士兵训练'!$C$6*MIN('[1]功能-士兵训练'!$C$6,'[1]功能-士兵训练'!K61/4)</f>
        <v>25</v>
      </c>
      <c r="AN20" s="20">
        <f>$AG20/'[1]功能-士兵训练'!$C$6*MIN('[1]功能-士兵训练'!$C$6,'[1]功能-士兵训练'!L61/4)</f>
        <v>25</v>
      </c>
      <c r="AO20" s="20">
        <f>$AG20/'[1]功能-士兵训练'!$C$6*MIN('[1]功能-士兵训练'!$C$6,'[1]功能-士兵训练'!M61/4)</f>
        <v>25</v>
      </c>
      <c r="AP20" s="20">
        <f>$AG20/'[1]功能-士兵训练'!$C$6*MIN('[1]功能-士兵训练'!$C$6,'[1]功能-士兵训练'!N61/4)</f>
        <v>25</v>
      </c>
      <c r="AQ20" s="20">
        <f>$AG20/'[1]功能-士兵训练'!$C$6*MIN('[1]功能-士兵训练'!$C$6,'[1]功能-士兵训练'!O61/4)</f>
        <v>25</v>
      </c>
      <c r="AU20" s="15">
        <v>15</v>
      </c>
      <c r="AV20" s="12">
        <f>求节点(AC$124:AC$159,AH$5:AH$40,$AU20)*士兵阶位属性!T19+求节点(AC$124:AC$159,AM$5:AM$40,$AU20)</f>
        <v>62.657049350482595</v>
      </c>
      <c r="AW20" s="12">
        <f>求节点(AD$124:AD$159,AI$5:AI$40,$AU20)*士兵阶位属性!U19+求节点(AD$124:AD$159,AN$5:AN$40,$AU20)</f>
        <v>64.713570211532996</v>
      </c>
      <c r="AX20" s="12">
        <f>求节点(AE$124:AE$159,AJ$5:AJ$40,$AU20)*士兵阶位属性!V19+求节点(AE$124:AE$159,AO$5:AO$40,$AU20)</f>
        <v>67.123521957287451</v>
      </c>
      <c r="AY20" s="12">
        <f>求节点(AF$124:AF$159,AK$5:AK$40,$AU20)*士兵阶位属性!W19+求节点(AF$124:AF$159,AP$5:AP$40,$AU20)</f>
        <v>69.968866640064306</v>
      </c>
      <c r="AZ20" s="12">
        <f>求节点(AG$124:AG$159,AL$5:AL$40,$AU20)*士兵阶位属性!X19+求节点(AG$124:AG$159,AQ$5:AQ$40,$AU20)</f>
        <v>73.297058395010254</v>
      </c>
      <c r="BA20" s="12">
        <f t="shared" si="4"/>
        <v>62.657049350482595</v>
      </c>
      <c r="BB20" s="12">
        <f t="shared" si="4"/>
        <v>64.713570211532996</v>
      </c>
      <c r="BC20" s="12">
        <f t="shared" si="0"/>
        <v>67.123521957287451</v>
      </c>
      <c r="BD20" s="12">
        <f t="shared" si="0"/>
        <v>69.968866640064306</v>
      </c>
      <c r="BE20" s="12">
        <f t="shared" si="0"/>
        <v>73.297058395010254</v>
      </c>
      <c r="BG20" s="12">
        <v>15</v>
      </c>
      <c r="BH20" s="12">
        <f t="shared" si="1"/>
        <v>84373.221964471304</v>
      </c>
      <c r="BI20" s="12">
        <f t="shared" si="1"/>
        <v>90440.519366970839</v>
      </c>
      <c r="BJ20" s="12">
        <f t="shared" si="1"/>
        <v>97459.878271114721</v>
      </c>
      <c r="BK20" s="12">
        <f t="shared" si="1"/>
        <v>105581.24332185427</v>
      </c>
      <c r="BL20" s="12">
        <f t="shared" si="1"/>
        <v>115044.43458817036</v>
      </c>
      <c r="BN20" s="12">
        <v>15</v>
      </c>
      <c r="BO20" s="12">
        <f t="shared" si="2"/>
        <v>0</v>
      </c>
      <c r="BP20" s="12">
        <f t="shared" si="2"/>
        <v>0</v>
      </c>
      <c r="BQ20" s="12">
        <f t="shared" si="2"/>
        <v>0</v>
      </c>
      <c r="BR20" s="12">
        <f t="shared" si="2"/>
        <v>0</v>
      </c>
      <c r="BS20" s="12">
        <f t="shared" si="2"/>
        <v>0</v>
      </c>
      <c r="BU20" s="12">
        <v>15</v>
      </c>
      <c r="BV20" s="12">
        <f t="shared" si="3"/>
        <v>0</v>
      </c>
      <c r="BW20" s="12">
        <f t="shared" si="3"/>
        <v>0</v>
      </c>
      <c r="BX20" s="12">
        <f t="shared" si="3"/>
        <v>0</v>
      </c>
      <c r="BY20" s="12">
        <f t="shared" si="3"/>
        <v>0</v>
      </c>
      <c r="BZ20" s="12">
        <f t="shared" si="3"/>
        <v>0</v>
      </c>
      <c r="CC20" s="9">
        <v>17</v>
      </c>
      <c r="CD20" s="15">
        <v>150</v>
      </c>
      <c r="CE20" s="19">
        <f t="shared" si="5"/>
        <v>0</v>
      </c>
      <c r="CF20" s="19">
        <f t="shared" si="6"/>
        <v>0</v>
      </c>
      <c r="CG20" s="19">
        <f t="shared" si="7"/>
        <v>1139.4413103485751</v>
      </c>
      <c r="CH20" s="19">
        <f t="shared" si="8"/>
        <v>1139.4413103485751</v>
      </c>
      <c r="CI20" s="19">
        <f>(CE20-CE19)*INDEX([4]非r将兵属性验证!$AX$7:$AX$166,$CD20,1)+CI19</f>
        <v>0</v>
      </c>
      <c r="CJ20" s="19">
        <f>(CF20-CF19)*INDEX([4]非r将兵属性验证!AV$7:AV$166,CD20,1)*2+CJ19</f>
        <v>0</v>
      </c>
      <c r="CK20" s="19">
        <f>(CG20-CG19)*INDEX([4]非r将兵属性验证!AQ$7:AQ$166,$CD20,1)+CK19</f>
        <v>701351295899.64648</v>
      </c>
      <c r="CL20" s="19">
        <f>(CH20-CH19)*INDEX([4]非r将兵属性验证!AR$7:AR$166,$CD20,1)+CL19</f>
        <v>701351295899.64648</v>
      </c>
      <c r="CM20" s="19">
        <f t="shared" si="9"/>
        <v>1402702591799.293</v>
      </c>
      <c r="CQ20" s="15">
        <v>150</v>
      </c>
      <c r="CR20" s="22">
        <f>IFERROR(INDEX('[1]功能-士兵训练'!$AN$6:$AN$165,$CQ20,1),0)</f>
        <v>115998711000</v>
      </c>
      <c r="CS20" s="22">
        <f>(CR20-CR19)*INDEX('[1]功能-付费相关'!$AQ$6:$AQ$165,$CQ20,1)+CS19</f>
        <v>87743452.901390418</v>
      </c>
      <c r="CT20" s="15">
        <f>INDEX('[1]功能-士兵训练'!$BT$6:$BT$165,$CQ20,1)</f>
        <v>1338691737.0986552</v>
      </c>
      <c r="CU20" s="22">
        <f>(CT20-CT19)*INDEX('[1]功能-付费相关'!$AH$6:$AH$165,$CQ20,1)+CU19</f>
        <v>7453291.2264612475</v>
      </c>
      <c r="CV20" s="12">
        <f t="shared" si="10"/>
        <v>95196744.127851665</v>
      </c>
      <c r="CW20" s="12">
        <v>1</v>
      </c>
    </row>
    <row r="21" spans="1:101" x14ac:dyDescent="0.15">
      <c r="A21" s="8">
        <v>16</v>
      </c>
      <c r="B21" s="14">
        <v>5</v>
      </c>
      <c r="D21" s="8">
        <v>2</v>
      </c>
      <c r="F21" s="14"/>
      <c r="G21" s="70" t="s">
        <v>410</v>
      </c>
      <c r="H21" s="14"/>
      <c r="I21" s="70" t="s">
        <v>411</v>
      </c>
      <c r="J21" s="14"/>
      <c r="L21" s="8">
        <v>33</v>
      </c>
      <c r="M21" s="8">
        <v>16</v>
      </c>
      <c r="N21" s="56">
        <v>5</v>
      </c>
      <c r="P21" s="14"/>
      <c r="Q21" s="70" t="s">
        <v>947</v>
      </c>
      <c r="R21" s="14"/>
      <c r="T21" s="8" t="str">
        <f t="shared" si="12"/>
        <v/>
      </c>
      <c r="W21" s="8">
        <f t="shared" ref="W21:W23" si="13">W20+$W$19</f>
        <v>5.4</v>
      </c>
      <c r="AB21" s="12">
        <v>17</v>
      </c>
      <c r="AC21" s="12"/>
      <c r="AD21" s="32">
        <f t="shared" si="11"/>
        <v>5.2857142857142859E-2</v>
      </c>
      <c r="AE21" s="41"/>
      <c r="AF21" s="54">
        <f>SUM(AD$5:AD21)</f>
        <v>0.84571428571428564</v>
      </c>
      <c r="AG21" s="20">
        <f>SUM(AE$5:AE21)</f>
        <v>25</v>
      </c>
      <c r="AH21" s="20">
        <f>IFERROR($AF21*'[1]功能-士兵训练'!K21,0)</f>
        <v>0.84571428571428564</v>
      </c>
      <c r="AI21" s="20">
        <f>IFERROR($AF21*'[1]功能-士兵训练'!L21,0)</f>
        <v>0.84571428571428564</v>
      </c>
      <c r="AJ21" s="20">
        <f>IFERROR($AF21*'[1]功能-士兵训练'!M21,0)</f>
        <v>0.84571428571428564</v>
      </c>
      <c r="AK21" s="20">
        <f>IFERROR($AF21*'[1]功能-士兵训练'!N21,0)</f>
        <v>0.84571428571428564</v>
      </c>
      <c r="AL21" s="20">
        <f>IFERROR($AF21*'[1]功能-士兵训练'!O21,0)</f>
        <v>0.84571428571428564</v>
      </c>
      <c r="AM21" s="20">
        <f>$AG21/'[1]功能-士兵训练'!$C$6*MIN('[1]功能-士兵训练'!$C$6,'[1]功能-士兵训练'!K62/4)</f>
        <v>25</v>
      </c>
      <c r="AN21" s="20">
        <f>$AG21/'[1]功能-士兵训练'!$C$6*MIN('[1]功能-士兵训练'!$C$6,'[1]功能-士兵训练'!L62/4)</f>
        <v>25</v>
      </c>
      <c r="AO21" s="20">
        <f>$AG21/'[1]功能-士兵训练'!$C$6*MIN('[1]功能-士兵训练'!$C$6,'[1]功能-士兵训练'!M62/4)</f>
        <v>25</v>
      </c>
      <c r="AP21" s="20">
        <f>$AG21/'[1]功能-士兵训练'!$C$6*MIN('[1]功能-士兵训练'!$C$6,'[1]功能-士兵训练'!N62/4)</f>
        <v>25</v>
      </c>
      <c r="AQ21" s="20">
        <f>$AG21/'[1]功能-士兵训练'!$C$6*MIN('[1]功能-士兵训练'!$C$6,'[1]功能-士兵训练'!O62/4)</f>
        <v>25</v>
      </c>
      <c r="AU21" s="15">
        <v>16</v>
      </c>
      <c r="AV21" s="12">
        <f>求节点(AC$124:AC$159,AH$5:AH$40,$AU21)*士兵阶位属性!T20+求节点(AC$124:AC$159,AM$5:AM$40,$AU21)</f>
        <v>65.561785072039555</v>
      </c>
      <c r="AW21" s="12">
        <f>求节点(AD$124:AD$159,AI$5:AI$40,$AU21)*士兵阶位属性!U20+求节点(AD$124:AD$159,AN$5:AN$40,$AU21)</f>
        <v>67.765495561329232</v>
      </c>
      <c r="AX21" s="12">
        <f>求节点(AE$124:AE$159,AJ$5:AJ$40,$AU21)*士兵阶位属性!V20+求节点(AE$124:AE$159,AO$5:AO$40,$AU21)</f>
        <v>70.332300729300385</v>
      </c>
      <c r="AY21" s="12">
        <f>求节点(AF$124:AF$159,AK$5:AK$40,$AU21)*士兵阶位属性!W20+求节点(AF$124:AF$159,AP$5:AP$40,$AU21)</f>
        <v>73.409194239878744</v>
      </c>
      <c r="AZ21" s="12">
        <f>求节点(AG$124:AG$159,AL$5:AL$40,$AU21)*士兵阶位属性!X20+求节点(AG$124:AG$159,AQ$5:AQ$40,$AU21)</f>
        <v>77.207030200834083</v>
      </c>
      <c r="BA21" s="12">
        <f t="shared" si="4"/>
        <v>65.561785072039555</v>
      </c>
      <c r="BB21" s="12">
        <f t="shared" si="4"/>
        <v>67.765495561329232</v>
      </c>
      <c r="BC21" s="12">
        <f t="shared" si="0"/>
        <v>70.332300729300385</v>
      </c>
      <c r="BD21" s="12">
        <f t="shared" si="0"/>
        <v>73.409194239878744</v>
      </c>
      <c r="BE21" s="12">
        <f t="shared" si="0"/>
        <v>77.207030200834083</v>
      </c>
      <c r="BG21" s="12">
        <v>16</v>
      </c>
      <c r="BH21" s="12">
        <f t="shared" si="1"/>
        <v>92761.467017447634</v>
      </c>
      <c r="BI21" s="12">
        <f t="shared" si="1"/>
        <v>99153.199382994106</v>
      </c>
      <c r="BJ21" s="12">
        <f t="shared" si="1"/>
        <v>106491.48311382785</v>
      </c>
      <c r="BK21" s="12">
        <f t="shared" si="1"/>
        <v>115118.86700926922</v>
      </c>
      <c r="BL21" s="12">
        <f t="shared" si="1"/>
        <v>125801.13260023587</v>
      </c>
      <c r="BN21" s="12">
        <v>16</v>
      </c>
      <c r="BO21" s="12">
        <f t="shared" si="2"/>
        <v>0</v>
      </c>
      <c r="BP21" s="12">
        <f t="shared" si="2"/>
        <v>0</v>
      </c>
      <c r="BQ21" s="12">
        <f t="shared" si="2"/>
        <v>0</v>
      </c>
      <c r="BR21" s="12">
        <f t="shared" si="2"/>
        <v>0</v>
      </c>
      <c r="BS21" s="12">
        <f t="shared" si="2"/>
        <v>0</v>
      </c>
      <c r="BU21" s="12">
        <v>16</v>
      </c>
      <c r="BV21" s="12">
        <f t="shared" si="3"/>
        <v>0</v>
      </c>
      <c r="BW21" s="12">
        <f t="shared" si="3"/>
        <v>0</v>
      </c>
      <c r="BX21" s="12">
        <f t="shared" si="3"/>
        <v>0</v>
      </c>
      <c r="BY21" s="12">
        <f t="shared" si="3"/>
        <v>0</v>
      </c>
      <c r="BZ21" s="12">
        <f t="shared" si="3"/>
        <v>0</v>
      </c>
      <c r="CC21" s="9">
        <v>18</v>
      </c>
      <c r="CD21" s="15">
        <v>160</v>
      </c>
      <c r="CE21" s="19">
        <f t="shared" si="5"/>
        <v>0</v>
      </c>
      <c r="CF21" s="19">
        <f t="shared" si="6"/>
        <v>0</v>
      </c>
      <c r="CG21" s="19">
        <f t="shared" si="7"/>
        <v>1246.0000000000007</v>
      </c>
      <c r="CH21" s="19">
        <f t="shared" si="8"/>
        <v>1246.0000000000007</v>
      </c>
      <c r="CI21" s="19">
        <f>(CE21-CE20)*INDEX([4]非r将兵属性验证!$AX$7:$AX$166,$CD21,1)+CI20</f>
        <v>0</v>
      </c>
      <c r="CJ21" s="19">
        <f>(CF21-CF20)*INDEX([4]非r将兵属性验证!AV$7:AV$166,CD21,1)*2+CJ20</f>
        <v>0</v>
      </c>
      <c r="CK21" s="19">
        <f>(CG21-CG20)*INDEX([4]非r将兵属性验证!AQ$7:AQ$166,$CD21,1)+CK20</f>
        <v>930237513659.51868</v>
      </c>
      <c r="CL21" s="19">
        <f>(CH21-CH20)*INDEX([4]非r将兵属性验证!AR$7:AR$166,$CD21,1)+CL20</f>
        <v>930237513659.51868</v>
      </c>
      <c r="CM21" s="19">
        <f t="shared" si="9"/>
        <v>1860475027319.0374</v>
      </c>
      <c r="CQ21" s="15">
        <v>160</v>
      </c>
      <c r="CR21" s="22">
        <f>IFERROR(INDEX('[1]功能-士兵训练'!$AN$6:$AN$165,$CQ21,1),0)</f>
        <v>115998711000</v>
      </c>
      <c r="CS21" s="22">
        <f>(CR21-CR20)*INDEX('[1]功能-付费相关'!$AQ$6:$AQ$165,$CQ21,1)+CS20</f>
        <v>87743452.901390418</v>
      </c>
      <c r="CT21" s="15">
        <f>INDEX('[1]功能-士兵训练'!$BT$6:$BT$165,$CQ21,1)</f>
        <v>1338691737.0986552</v>
      </c>
      <c r="CU21" s="22">
        <f>(CT21-CT20)*INDEX('[1]功能-付费相关'!$AH$6:$AH$165,$CQ21,1)+CU20</f>
        <v>7453291.2264612475</v>
      </c>
      <c r="CV21" s="12">
        <f t="shared" si="10"/>
        <v>95196744.127851665</v>
      </c>
      <c r="CW21" s="12">
        <v>1</v>
      </c>
    </row>
    <row r="22" spans="1:101" x14ac:dyDescent="0.15">
      <c r="A22" s="8">
        <v>17</v>
      </c>
      <c r="B22" s="14">
        <v>5</v>
      </c>
      <c r="F22" s="14"/>
      <c r="G22" s="14"/>
      <c r="H22" s="14"/>
      <c r="I22" s="14"/>
      <c r="J22" s="14"/>
      <c r="M22" s="8">
        <v>17</v>
      </c>
      <c r="N22" s="14">
        <v>5</v>
      </c>
      <c r="T22" s="8" t="str">
        <f t="shared" si="12"/>
        <v/>
      </c>
      <c r="W22" s="8">
        <f t="shared" si="13"/>
        <v>7.2</v>
      </c>
      <c r="AB22" s="12">
        <v>18</v>
      </c>
      <c r="AC22" s="12"/>
      <c r="AD22" s="32">
        <f t="shared" si="11"/>
        <v>5.2857142857142859E-2</v>
      </c>
      <c r="AE22" s="41"/>
      <c r="AF22" s="54">
        <f>SUM(AD$5:AD22)</f>
        <v>0.89857142857142847</v>
      </c>
      <c r="AG22" s="20">
        <f>SUM(AE$5:AE22)</f>
        <v>25</v>
      </c>
      <c r="AH22" s="20">
        <f>IFERROR($AF22*'[1]功能-士兵训练'!K22,0)</f>
        <v>0.89857142857142847</v>
      </c>
      <c r="AI22" s="20">
        <f>IFERROR($AF22*'[1]功能-士兵训练'!L22,0)</f>
        <v>0.89857142857142847</v>
      </c>
      <c r="AJ22" s="20">
        <f>IFERROR($AF22*'[1]功能-士兵训练'!M22,0)</f>
        <v>0.89857142857142847</v>
      </c>
      <c r="AK22" s="20">
        <f>IFERROR($AF22*'[1]功能-士兵训练'!N22,0)</f>
        <v>0.89857142857142847</v>
      </c>
      <c r="AL22" s="20">
        <f>IFERROR($AF22*'[1]功能-士兵训练'!O22,0)</f>
        <v>0.89857142857142847</v>
      </c>
      <c r="AM22" s="20">
        <f>$AG22/'[1]功能-士兵训练'!$C$6*MIN('[1]功能-士兵训练'!$C$6,'[1]功能-士兵训练'!K63/4)</f>
        <v>25</v>
      </c>
      <c r="AN22" s="20">
        <f>$AG22/'[1]功能-士兵训练'!$C$6*MIN('[1]功能-士兵训练'!$C$6,'[1]功能-士兵训练'!L63/4)</f>
        <v>25</v>
      </c>
      <c r="AO22" s="20">
        <f>$AG22/'[1]功能-士兵训练'!$C$6*MIN('[1]功能-士兵训练'!$C$6,'[1]功能-士兵训练'!M63/4)</f>
        <v>25</v>
      </c>
      <c r="AP22" s="20">
        <f>$AG22/'[1]功能-士兵训练'!$C$6*MIN('[1]功能-士兵训练'!$C$6,'[1]功能-士兵训练'!N63/4)</f>
        <v>25</v>
      </c>
      <c r="AQ22" s="20">
        <f>$AG22/'[1]功能-士兵训练'!$C$6*MIN('[1]功能-士兵训练'!$C$6,'[1]功能-士兵训练'!O63/4)</f>
        <v>25</v>
      </c>
      <c r="AU22" s="15">
        <v>17</v>
      </c>
      <c r="AV22" s="12">
        <f>求节点(AC$124:AC$159,AH$5:AH$40,$AU22)*士兵阶位属性!T21+求节点(AC$124:AC$159,AM$5:AM$40,$AU22)</f>
        <v>68.512642792265069</v>
      </c>
      <c r="AW22" s="12">
        <f>求节点(AD$124:AD$159,AI$5:AI$40,$AU22)*士兵阶位属性!U21+求节点(AD$124:AD$159,AN$5:AN$40,$AU22)</f>
        <v>70.86742123930668</v>
      </c>
      <c r="AX22" s="12">
        <f>求节点(AE$124:AE$159,AJ$5:AJ$40,$AU22)*士兵阶位属性!V21+求节点(AE$124:AE$159,AO$5:AO$40,$AU22)</f>
        <v>73.595471168431089</v>
      </c>
      <c r="AY22" s="12">
        <f>求节点(AF$124:AF$159,AK$5:AK$40,$AU22)*士兵阶位属性!W21+求节点(AF$124:AF$159,AP$5:AP$40,$AU22)</f>
        <v>77.105633712282284</v>
      </c>
      <c r="AZ22" s="12">
        <f>求节点(AG$124:AG$159,AL$5:AL$40,$AU22)*士兵阶位属性!X21+求节点(AG$124:AG$159,AQ$5:AQ$40,$AU22)</f>
        <v>81.320120614597528</v>
      </c>
      <c r="BA22" s="12">
        <f t="shared" si="4"/>
        <v>68.512642792265069</v>
      </c>
      <c r="BB22" s="12">
        <f t="shared" si="4"/>
        <v>70.86742123930668</v>
      </c>
      <c r="BC22" s="12">
        <f t="shared" si="4"/>
        <v>73.595471168431089</v>
      </c>
      <c r="BD22" s="12">
        <f t="shared" si="4"/>
        <v>77.105633712282284</v>
      </c>
      <c r="BE22" s="12">
        <f t="shared" si="4"/>
        <v>81.320120614597528</v>
      </c>
      <c r="BG22" s="12">
        <v>17</v>
      </c>
      <c r="BH22" s="12">
        <f t="shared" si="1"/>
        <v>101149.71207042395</v>
      </c>
      <c r="BI22" s="12">
        <f t="shared" si="1"/>
        <v>107865.87939901737</v>
      </c>
      <c r="BJ22" s="12">
        <f t="shared" si="1"/>
        <v>115523.08795654097</v>
      </c>
      <c r="BK22" s="12">
        <f t="shared" si="1"/>
        <v>125276.08261938038</v>
      </c>
      <c r="BL22" s="12">
        <f t="shared" si="1"/>
        <v>137005.86587100639</v>
      </c>
      <c r="BN22" s="12">
        <v>17</v>
      </c>
      <c r="BO22" s="12">
        <f t="shared" si="2"/>
        <v>0</v>
      </c>
      <c r="BP22" s="12">
        <f t="shared" si="2"/>
        <v>0</v>
      </c>
      <c r="BQ22" s="12">
        <f t="shared" si="2"/>
        <v>0</v>
      </c>
      <c r="BR22" s="12">
        <f t="shared" si="2"/>
        <v>0</v>
      </c>
      <c r="BS22" s="12">
        <f t="shared" si="2"/>
        <v>0</v>
      </c>
      <c r="BU22" s="12">
        <v>17</v>
      </c>
      <c r="BV22" s="12">
        <f t="shared" si="3"/>
        <v>0</v>
      </c>
      <c r="BW22" s="12">
        <f t="shared" si="3"/>
        <v>0</v>
      </c>
      <c r="BX22" s="12">
        <f t="shared" si="3"/>
        <v>0</v>
      </c>
      <c r="BY22" s="12">
        <f t="shared" si="3"/>
        <v>0</v>
      </c>
      <c r="BZ22" s="12">
        <f t="shared" si="3"/>
        <v>0</v>
      </c>
      <c r="CC22" s="9">
        <v>19</v>
      </c>
    </row>
    <row r="23" spans="1:101" x14ac:dyDescent="0.15">
      <c r="A23" s="8">
        <v>18</v>
      </c>
      <c r="B23" s="14">
        <v>6</v>
      </c>
      <c r="F23" s="14"/>
      <c r="G23" s="14"/>
      <c r="H23" s="14" t="s">
        <v>426</v>
      </c>
      <c r="I23" s="14"/>
      <c r="J23" s="14"/>
      <c r="M23" s="8">
        <v>18</v>
      </c>
      <c r="N23" s="92">
        <v>6</v>
      </c>
      <c r="P23" s="14" t="s">
        <v>404</v>
      </c>
      <c r="Q23" s="14"/>
      <c r="R23" s="14" t="s">
        <v>405</v>
      </c>
      <c r="S23" s="8">
        <v>1.5</v>
      </c>
      <c r="T23" s="8">
        <f t="shared" si="12"/>
        <v>7.5</v>
      </c>
      <c r="W23" s="8">
        <f t="shared" si="13"/>
        <v>9</v>
      </c>
      <c r="AB23" s="12">
        <v>19</v>
      </c>
      <c r="AC23" s="12"/>
      <c r="AD23" s="32">
        <f t="shared" si="11"/>
        <v>5.2857142857142859E-2</v>
      </c>
      <c r="AE23" s="41"/>
      <c r="AF23" s="54">
        <f>SUM(AD$5:AD23)</f>
        <v>0.95142857142857129</v>
      </c>
      <c r="AG23" s="20">
        <f>SUM(AE$5:AE23)</f>
        <v>25</v>
      </c>
      <c r="AH23" s="20">
        <f>IFERROR($AF23*'[1]功能-士兵训练'!K23,0)</f>
        <v>0.95142857142857129</v>
      </c>
      <c r="AI23" s="20">
        <f>IFERROR($AF23*'[1]功能-士兵训练'!L23,0)</f>
        <v>0.95142857142857129</v>
      </c>
      <c r="AJ23" s="20">
        <f>IFERROR($AF23*'[1]功能-士兵训练'!M23,0)</f>
        <v>0.95142857142857129</v>
      </c>
      <c r="AK23" s="20">
        <f>IFERROR($AF23*'[1]功能-士兵训练'!N23,0)</f>
        <v>0.95142857142857129</v>
      </c>
      <c r="AL23" s="20">
        <f>IFERROR($AF23*'[1]功能-士兵训练'!O23,0)</f>
        <v>0.95142857142857129</v>
      </c>
      <c r="AM23" s="20">
        <f>$AG23/'[1]功能-士兵训练'!$C$6*MIN('[1]功能-士兵训练'!$C$6,'[1]功能-士兵训练'!K64/4)</f>
        <v>25</v>
      </c>
      <c r="AN23" s="20">
        <f>$AG23/'[1]功能-士兵训练'!$C$6*MIN('[1]功能-士兵训练'!$C$6,'[1]功能-士兵训练'!L64/4)</f>
        <v>25</v>
      </c>
      <c r="AO23" s="20">
        <f>$AG23/'[1]功能-士兵训练'!$C$6*MIN('[1]功能-士兵训练'!$C$6,'[1]功能-士兵训练'!M64/4)</f>
        <v>25</v>
      </c>
      <c r="AP23" s="20">
        <f>$AG23/'[1]功能-士兵训练'!$C$6*MIN('[1]功能-士兵训练'!$C$6,'[1]功能-士兵训练'!N64/4)</f>
        <v>25</v>
      </c>
      <c r="AQ23" s="20">
        <f>$AG23/'[1]功能-士兵训练'!$C$6*MIN('[1]功能-士兵训练'!$C$6,'[1]功能-士兵训练'!O64/4)</f>
        <v>25</v>
      </c>
      <c r="AU23" s="15">
        <v>18</v>
      </c>
      <c r="AV23" s="12">
        <f>求节点(AC$124:AC$159,AH$5:AH$40,$AU23)*士兵阶位属性!T22+求节点(AC$124:AC$159,AM$5:AM$40,$AU23)</f>
        <v>71.509622511159137</v>
      </c>
      <c r="AW23" s="12">
        <f>求节点(AD$124:AD$159,AI$5:AI$40,$AU23)*士兵阶位属性!U22+求节点(AD$124:AD$159,AN$5:AN$40,$AU23)</f>
        <v>74.019347245465354</v>
      </c>
      <c r="AX23" s="12">
        <f>求节点(AE$124:AE$159,AJ$5:AJ$40,$AU23)*士兵阶位属性!V22+求节点(AE$124:AE$159,AO$5:AO$40,$AU23)</f>
        <v>77.139286569055486</v>
      </c>
      <c r="AY23" s="12">
        <f>求节点(AF$124:AF$159,AK$5:AK$40,$AU23)*士兵阶位属性!W22+求节点(AF$124:AF$159,AP$5:AP$40,$AU23)</f>
        <v>81.066493839863881</v>
      </c>
      <c r="AZ23" s="12">
        <f>求节点(AG$124:AG$159,AL$5:AL$40,$AU23)*士兵阶位属性!X22+求节点(AG$124:AG$159,AQ$5:AQ$40,$AU23)</f>
        <v>85.481103455665135</v>
      </c>
      <c r="BA23" s="12">
        <f t="shared" si="4"/>
        <v>71.509622511159137</v>
      </c>
      <c r="BB23" s="12">
        <f t="shared" si="4"/>
        <v>74.019347245465354</v>
      </c>
      <c r="BC23" s="12">
        <f t="shared" si="4"/>
        <v>77.139286569055486</v>
      </c>
      <c r="BD23" s="12">
        <f t="shared" si="4"/>
        <v>81.066493839863881</v>
      </c>
      <c r="BE23" s="12">
        <f t="shared" si="4"/>
        <v>85.481103455665135</v>
      </c>
      <c r="BG23" s="12">
        <v>18</v>
      </c>
      <c r="BH23" s="12">
        <f t="shared" si="1"/>
        <v>109537.95712340027</v>
      </c>
      <c r="BI23" s="12">
        <f t="shared" si="1"/>
        <v>116578.55941504065</v>
      </c>
      <c r="BJ23" s="12">
        <f t="shared" si="1"/>
        <v>125271.87380375943</v>
      </c>
      <c r="BK23" s="12">
        <f t="shared" si="1"/>
        <v>136082.78102064511</v>
      </c>
      <c r="BL23" s="12">
        <f t="shared" si="1"/>
        <v>148210.59914177694</v>
      </c>
      <c r="BN23" s="12">
        <v>18</v>
      </c>
      <c r="BO23" s="12">
        <f t="shared" si="2"/>
        <v>0</v>
      </c>
      <c r="BP23" s="12">
        <f t="shared" si="2"/>
        <v>0</v>
      </c>
      <c r="BQ23" s="12">
        <f t="shared" si="2"/>
        <v>0</v>
      </c>
      <c r="BR23" s="12">
        <f t="shared" si="2"/>
        <v>0</v>
      </c>
      <c r="BS23" s="12">
        <f t="shared" si="2"/>
        <v>0</v>
      </c>
      <c r="BU23" s="12">
        <v>18</v>
      </c>
      <c r="BV23" s="12">
        <f t="shared" si="3"/>
        <v>0</v>
      </c>
      <c r="BW23" s="12">
        <f t="shared" si="3"/>
        <v>0</v>
      </c>
      <c r="BX23" s="12">
        <f t="shared" si="3"/>
        <v>0</v>
      </c>
      <c r="BY23" s="12">
        <f t="shared" si="3"/>
        <v>0</v>
      </c>
      <c r="BZ23" s="12">
        <f t="shared" si="3"/>
        <v>0</v>
      </c>
      <c r="CC23" s="9">
        <v>20</v>
      </c>
      <c r="CQ23" s="9"/>
    </row>
    <row r="24" spans="1:101" x14ac:dyDescent="0.15">
      <c r="A24" s="8">
        <v>19</v>
      </c>
      <c r="B24" s="14">
        <v>6</v>
      </c>
      <c r="F24" s="14"/>
      <c r="G24" s="14"/>
      <c r="H24" s="14"/>
      <c r="I24" s="14"/>
      <c r="J24" s="14"/>
      <c r="M24" s="8">
        <v>19</v>
      </c>
      <c r="N24" s="14">
        <v>6</v>
      </c>
      <c r="T24" s="8" t="str">
        <f t="shared" si="12"/>
        <v/>
      </c>
      <c r="AB24" s="12">
        <v>20</v>
      </c>
      <c r="AC24" s="12"/>
      <c r="AD24" s="32">
        <f t="shared" si="11"/>
        <v>5.2857142857142859E-2</v>
      </c>
      <c r="AE24" s="41"/>
      <c r="AF24" s="54">
        <f>SUM(AD$5:AD24)</f>
        <v>1.0042857142857142</v>
      </c>
      <c r="AG24" s="20">
        <f>SUM(AE$5:AE24)</f>
        <v>25</v>
      </c>
      <c r="AH24" s="20">
        <f>IFERROR($AF24*'[1]功能-士兵训练'!K24,0)</f>
        <v>1.0042857142857142</v>
      </c>
      <c r="AI24" s="20">
        <f>IFERROR($AF24*'[1]功能-士兵训练'!L24,0)</f>
        <v>1.0042857142857142</v>
      </c>
      <c r="AJ24" s="20">
        <f>IFERROR($AF24*'[1]功能-士兵训练'!M24,0)</f>
        <v>1.0042857142857142</v>
      </c>
      <c r="AK24" s="20">
        <f>IFERROR($AF24*'[1]功能-士兵训练'!N24,0)</f>
        <v>1.0042857142857142</v>
      </c>
      <c r="AL24" s="20">
        <f>IFERROR($AF24*'[1]功能-士兵训练'!O24,0)</f>
        <v>1.0042857142857142</v>
      </c>
      <c r="AM24" s="20">
        <f>$AG24/'[1]功能-士兵训练'!$C$6*MIN('[1]功能-士兵训练'!$C$6,'[1]功能-士兵训练'!K65/4)</f>
        <v>25</v>
      </c>
      <c r="AN24" s="20">
        <f>$AG24/'[1]功能-士兵训练'!$C$6*MIN('[1]功能-士兵训练'!$C$6,'[1]功能-士兵训练'!L65/4)</f>
        <v>25</v>
      </c>
      <c r="AO24" s="20">
        <f>$AG24/'[1]功能-士兵训练'!$C$6*MIN('[1]功能-士兵训练'!$C$6,'[1]功能-士兵训练'!M65/4)</f>
        <v>25</v>
      </c>
      <c r="AP24" s="20">
        <f>$AG24/'[1]功能-士兵训练'!$C$6*MIN('[1]功能-士兵训练'!$C$6,'[1]功能-士兵训练'!N65/4)</f>
        <v>25</v>
      </c>
      <c r="AQ24" s="20">
        <f>$AG24/'[1]功能-士兵训练'!$C$6*MIN('[1]功能-士兵训练'!$C$6,'[1]功能-士兵训练'!O65/4)</f>
        <v>25</v>
      </c>
      <c r="AU24" s="15">
        <v>19</v>
      </c>
      <c r="AV24" s="12">
        <f>求节点(AC$124:AC$159,AH$5:AH$40,$AU24)*士兵阶位属性!T23+求节点(AC$124:AC$159,AM$5:AM$40,$AU24)</f>
        <v>74.552724228721758</v>
      </c>
      <c r="AW24" s="12">
        <f>求节点(AD$124:AD$159,AI$5:AI$40,$AU24)*士兵阶位属性!U23+求节点(AD$124:AD$159,AN$5:AN$40,$AU24)</f>
        <v>77.483245922251783</v>
      </c>
      <c r="AX24" s="12">
        <f>求节点(AE$124:AE$159,AJ$5:AJ$40,$AU24)*士兵阶位属性!V23+求节点(AE$124:AE$159,AO$5:AO$40,$AU24)</f>
        <v>80.968127664759862</v>
      </c>
      <c r="AY24" s="12">
        <f>求节点(AF$124:AF$159,AK$5:AK$40,$AU24)*士兵阶位属性!W23+求节点(AF$124:AF$159,AP$5:AP$40,$AU24)</f>
        <v>85.084465404838397</v>
      </c>
      <c r="AZ24" s="12">
        <f>求节点(AG$124:AG$159,AL$5:AL$40,$AU24)*士兵阶位属性!X23+求节点(AG$124:AG$159,AQ$5:AQ$40,$AU24)</f>
        <v>89.713030035889631</v>
      </c>
      <c r="BA24" s="12">
        <f t="shared" si="4"/>
        <v>74.552724228721758</v>
      </c>
      <c r="BB24" s="12">
        <f t="shared" si="4"/>
        <v>77.483245922251783</v>
      </c>
      <c r="BC24" s="12">
        <f t="shared" si="4"/>
        <v>80.968127664759862</v>
      </c>
      <c r="BD24" s="12">
        <f t="shared" si="4"/>
        <v>85.084465404838397</v>
      </c>
      <c r="BE24" s="12">
        <f t="shared" si="4"/>
        <v>89.713030035889631</v>
      </c>
      <c r="BG24" s="12">
        <v>19</v>
      </c>
      <c r="BH24" s="12">
        <f t="shared" si="1"/>
        <v>117926.2021763766</v>
      </c>
      <c r="BI24" s="12">
        <f t="shared" si="1"/>
        <v>126120.43661855636</v>
      </c>
      <c r="BJ24" s="12">
        <f t="shared" si="1"/>
        <v>135725.59331344924</v>
      </c>
      <c r="BK24" s="12">
        <f t="shared" si="1"/>
        <v>146889.47942190981</v>
      </c>
      <c r="BL24" s="12">
        <f t="shared" si="1"/>
        <v>159415.33241254749</v>
      </c>
      <c r="BN24" s="12">
        <v>19</v>
      </c>
      <c r="BO24" s="12">
        <f t="shared" si="2"/>
        <v>0</v>
      </c>
      <c r="BP24" s="12">
        <f t="shared" si="2"/>
        <v>0</v>
      </c>
      <c r="BQ24" s="12">
        <f t="shared" si="2"/>
        <v>0</v>
      </c>
      <c r="BR24" s="12">
        <f t="shared" si="2"/>
        <v>0</v>
      </c>
      <c r="BS24" s="12">
        <f t="shared" si="2"/>
        <v>0</v>
      </c>
      <c r="BU24" s="12">
        <v>19</v>
      </c>
      <c r="BV24" s="12">
        <f t="shared" si="3"/>
        <v>0</v>
      </c>
      <c r="BW24" s="12">
        <f t="shared" si="3"/>
        <v>0</v>
      </c>
      <c r="BX24" s="12">
        <f t="shared" si="3"/>
        <v>0</v>
      </c>
      <c r="BY24" s="12">
        <f t="shared" si="3"/>
        <v>0</v>
      </c>
      <c r="BZ24" s="12">
        <f t="shared" si="3"/>
        <v>0</v>
      </c>
      <c r="CC24" s="9">
        <v>21</v>
      </c>
      <c r="CD24" s="9"/>
      <c r="CQ24" s="9"/>
    </row>
    <row r="25" spans="1:101" x14ac:dyDescent="0.15">
      <c r="A25" s="8">
        <v>20</v>
      </c>
      <c r="B25" s="14">
        <v>7</v>
      </c>
      <c r="D25" s="8" t="s">
        <v>929</v>
      </c>
      <c r="F25" s="14"/>
      <c r="G25" s="14" t="s">
        <v>404</v>
      </c>
      <c r="H25" s="14"/>
      <c r="I25" s="14" t="s">
        <v>405</v>
      </c>
      <c r="J25" s="14"/>
      <c r="M25" s="8">
        <v>20</v>
      </c>
      <c r="N25" s="56">
        <v>7</v>
      </c>
      <c r="P25" s="14"/>
      <c r="Q25" s="70" t="s">
        <v>948</v>
      </c>
      <c r="R25" s="14"/>
      <c r="T25" s="8" t="str">
        <f t="shared" si="12"/>
        <v/>
      </c>
      <c r="V25" s="8">
        <f>14*9</f>
        <v>126</v>
      </c>
      <c r="AB25" s="12">
        <v>21</v>
      </c>
      <c r="AC25" s="12"/>
      <c r="AD25" s="32">
        <f t="shared" si="11"/>
        <v>5.2857142857142859E-2</v>
      </c>
      <c r="AE25" s="41"/>
      <c r="AF25" s="54">
        <f>SUM(AD$5:AD25)</f>
        <v>1.0571428571428572</v>
      </c>
      <c r="AG25" s="20">
        <f>SUM(AE$5:AE25)</f>
        <v>25</v>
      </c>
      <c r="AH25" s="20">
        <f>IFERROR($AF25*'[1]功能-士兵训练'!K25,0)</f>
        <v>1.0571428571428572</v>
      </c>
      <c r="AI25" s="20">
        <f>IFERROR($AF25*'[1]功能-士兵训练'!L25,0)</f>
        <v>1.0571428571428572</v>
      </c>
      <c r="AJ25" s="20">
        <f>IFERROR($AF25*'[1]功能-士兵训练'!M25,0)</f>
        <v>1.0571428571428572</v>
      </c>
      <c r="AK25" s="20">
        <f>IFERROR($AF25*'[1]功能-士兵训练'!N25,0)</f>
        <v>1.0571428571428572</v>
      </c>
      <c r="AL25" s="20">
        <f>IFERROR($AF25*'[1]功能-士兵训练'!O25,0)</f>
        <v>1.0571428571428572</v>
      </c>
      <c r="AM25" s="20">
        <f>$AG25/'[1]功能-士兵训练'!$C$6*MIN('[1]功能-士兵训练'!$C$6,'[1]功能-士兵训练'!K66/4)</f>
        <v>25</v>
      </c>
      <c r="AN25" s="20">
        <f>$AG25/'[1]功能-士兵训练'!$C$6*MIN('[1]功能-士兵训练'!$C$6,'[1]功能-士兵训练'!L66/4)</f>
        <v>25</v>
      </c>
      <c r="AO25" s="20">
        <f>$AG25/'[1]功能-士兵训练'!$C$6*MIN('[1]功能-士兵训练'!$C$6,'[1]功能-士兵训练'!M66/4)</f>
        <v>25</v>
      </c>
      <c r="AP25" s="20">
        <f>$AG25/'[1]功能-士兵训练'!$C$6*MIN('[1]功能-士兵训练'!$C$6,'[1]功能-士兵训练'!N66/4)</f>
        <v>25</v>
      </c>
      <c r="AQ25" s="20">
        <f>$AG25/'[1]功能-士兵训练'!$C$6*MIN('[1]功能-士兵训练'!$C$6,'[1]功能-士兵训练'!O66/4)</f>
        <v>25</v>
      </c>
      <c r="AU25" s="15">
        <v>20</v>
      </c>
      <c r="AV25" s="12">
        <f>求节点(AC$124:AC$159,AH$5:AH$40,$AU25)*士兵阶位属性!T24+求节点(AC$124:AC$159,AM$5:AM$40,$AU25)</f>
        <v>77.98998875366965</v>
      </c>
      <c r="AW25" s="12">
        <f>求节点(AD$124:AD$159,AI$5:AI$40,$AU25)*士兵阶位属性!U24+求节点(AD$124:AD$159,AN$5:AN$40,$AU25)</f>
        <v>81.18440879327963</v>
      </c>
      <c r="AX25" s="12">
        <f>求节点(AE$124:AE$159,AJ$5:AJ$40,$AU25)*士兵阶位属性!V24+求节点(AE$124:AE$159,AO$5:AO$40,$AU25)</f>
        <v>84.862507966696256</v>
      </c>
      <c r="AY25" s="12">
        <f>求节点(AF$124:AF$159,AK$5:AK$40,$AU25)*士兵阶位属性!W24+求节点(AF$124:AF$159,AP$5:AP$40,$AU25)</f>
        <v>89.169167287074544</v>
      </c>
      <c r="AZ25" s="12">
        <f>求节点(AG$124:AG$159,AL$5:AL$40,$AU25)*士兵阶位属性!X24+求节点(AG$124:AG$159,AQ$5:AQ$40,$AU25)</f>
        <v>93.133921655655215</v>
      </c>
      <c r="BA25" s="12">
        <f t="shared" si="4"/>
        <v>77.98998875366965</v>
      </c>
      <c r="BB25" s="12">
        <f t="shared" si="4"/>
        <v>81.18440879327963</v>
      </c>
      <c r="BC25" s="12">
        <f t="shared" si="4"/>
        <v>84.862507966696256</v>
      </c>
      <c r="BD25" s="12">
        <f t="shared" si="4"/>
        <v>89.169167287074544</v>
      </c>
      <c r="BE25" s="12">
        <f t="shared" si="4"/>
        <v>93.133921655655215</v>
      </c>
      <c r="BG25" s="12">
        <v>20</v>
      </c>
      <c r="BH25" s="12">
        <f t="shared" si="1"/>
        <v>127414.03067895293</v>
      </c>
      <c r="BI25" s="12">
        <f t="shared" si="1"/>
        <v>136198.49233887947</v>
      </c>
      <c r="BJ25" s="12">
        <f t="shared" si="1"/>
        <v>146179.31282313901</v>
      </c>
      <c r="BK25" s="12">
        <f t="shared" si="1"/>
        <v>157696.17782317454</v>
      </c>
      <c r="BL25" s="12">
        <f t="shared" si="1"/>
        <v>183785.43120520818</v>
      </c>
      <c r="BN25" s="12">
        <v>20</v>
      </c>
      <c r="BO25" s="12">
        <f t="shared" si="2"/>
        <v>0</v>
      </c>
      <c r="BP25" s="12">
        <f t="shared" si="2"/>
        <v>0</v>
      </c>
      <c r="BQ25" s="12">
        <f t="shared" si="2"/>
        <v>0</v>
      </c>
      <c r="BR25" s="12">
        <f t="shared" si="2"/>
        <v>0</v>
      </c>
      <c r="BS25" s="12">
        <f t="shared" si="2"/>
        <v>0</v>
      </c>
      <c r="BU25" s="12">
        <v>20</v>
      </c>
      <c r="BV25" s="12">
        <f t="shared" si="3"/>
        <v>0</v>
      </c>
      <c r="BW25" s="12">
        <f t="shared" si="3"/>
        <v>0</v>
      </c>
      <c r="BX25" s="12">
        <f t="shared" si="3"/>
        <v>0</v>
      </c>
      <c r="BY25" s="12">
        <f t="shared" si="3"/>
        <v>0</v>
      </c>
      <c r="BZ25" s="12">
        <f t="shared" si="3"/>
        <v>0</v>
      </c>
      <c r="CC25" s="9">
        <v>22</v>
      </c>
    </row>
    <row r="26" spans="1:101" x14ac:dyDescent="0.15">
      <c r="A26" s="8">
        <v>21</v>
      </c>
      <c r="B26" s="14">
        <v>7</v>
      </c>
      <c r="F26" s="14"/>
      <c r="G26" s="14"/>
      <c r="H26" s="14"/>
      <c r="I26" s="14"/>
      <c r="J26" s="14"/>
      <c r="M26" s="8">
        <v>21</v>
      </c>
      <c r="N26" s="14">
        <v>7</v>
      </c>
      <c r="T26" s="8" t="str">
        <f t="shared" si="12"/>
        <v/>
      </c>
      <c r="V26" s="8">
        <f>SUM(T16:T63)</f>
        <v>124.5</v>
      </c>
      <c r="AB26" s="12">
        <v>22</v>
      </c>
      <c r="AC26" s="12"/>
      <c r="AD26" s="32">
        <f t="shared" si="11"/>
        <v>5.2857142857142859E-2</v>
      </c>
      <c r="AE26" s="41"/>
      <c r="AF26" s="54">
        <f>SUM(AD$5:AD26)</f>
        <v>1.1100000000000001</v>
      </c>
      <c r="AG26" s="20">
        <f>SUM(AE$5:AE26)</f>
        <v>25</v>
      </c>
      <c r="AH26" s="20">
        <f>IFERROR($AF26*'[1]功能-士兵训练'!K26,0)</f>
        <v>1.1100000000000001</v>
      </c>
      <c r="AI26" s="20">
        <f>IFERROR($AF26*'[1]功能-士兵训练'!L26,0)</f>
        <v>1.1100000000000001</v>
      </c>
      <c r="AJ26" s="20">
        <f>IFERROR($AF26*'[1]功能-士兵训练'!M26,0)</f>
        <v>1.1100000000000001</v>
      </c>
      <c r="AK26" s="20">
        <f>IFERROR($AF26*'[1]功能-士兵训练'!N26,0)</f>
        <v>1.1100000000000001</v>
      </c>
      <c r="AL26" s="20">
        <f>IFERROR($AF26*'[1]功能-士兵训练'!O26,0)</f>
        <v>1.1100000000000001</v>
      </c>
      <c r="AM26" s="20">
        <f>$AG26/'[1]功能-士兵训练'!$C$6*MIN('[1]功能-士兵训练'!$C$6,'[1]功能-士兵训练'!K67/4)</f>
        <v>25</v>
      </c>
      <c r="AN26" s="20">
        <f>$AG26/'[1]功能-士兵训练'!$C$6*MIN('[1]功能-士兵训练'!$C$6,'[1]功能-士兵训练'!L67/4)</f>
        <v>25</v>
      </c>
      <c r="AO26" s="20">
        <f>$AG26/'[1]功能-士兵训练'!$C$6*MIN('[1]功能-士兵训练'!$C$6,'[1]功能-士兵训练'!M67/4)</f>
        <v>25</v>
      </c>
      <c r="AP26" s="20">
        <f>$AG26/'[1]功能-士兵训练'!$C$6*MIN('[1]功能-士兵训练'!$C$6,'[1]功能-士兵训练'!N67/4)</f>
        <v>25</v>
      </c>
      <c r="AQ26" s="20">
        <f>$AG26/'[1]功能-士兵训练'!$C$6*MIN('[1]功能-士兵训练'!$C$6,'[1]功能-士兵训练'!O67/4)</f>
        <v>25</v>
      </c>
      <c r="AU26" s="15">
        <v>21</v>
      </c>
      <c r="AV26" s="12">
        <f>求节点(AC$124:AC$159,AH$5:AH$40,$AU26)*士兵阶位属性!T25+求节点(AC$124:AC$159,AM$5:AM$40,$AU26)</f>
        <v>81.620689072106671</v>
      </c>
      <c r="AW26" s="12">
        <f>求节点(AD$124:AD$159,AI$5:AI$40,$AU26)*士兵阶位属性!U25+求节点(AD$124:AD$159,AN$5:AN$40,$AU26)</f>
        <v>84.953623450235227</v>
      </c>
      <c r="AX26" s="12">
        <f>求节点(AE$124:AE$159,AJ$5:AJ$40,$AU26)*士兵阶位属性!V25+求节点(AE$124:AE$159,AO$5:AO$40,$AU26)</f>
        <v>88.820324896157757</v>
      </c>
      <c r="AY26" s="12">
        <f>求节点(AF$124:AF$159,AK$5:AK$40,$AU26)*士兵阶位属性!W25+求节点(AF$124:AF$159,AP$5:AP$40,$AU26)</f>
        <v>92.638854124982089</v>
      </c>
      <c r="AZ26" s="12">
        <f>求节点(AG$124:AG$159,AL$5:AL$40,$AU26)*士兵阶位属性!X25+求节点(AG$124:AG$159,AQ$5:AQ$40,$AU26)</f>
        <v>96.559690214259817</v>
      </c>
      <c r="BA26" s="12">
        <f t="shared" si="4"/>
        <v>81.620689072106671</v>
      </c>
      <c r="BB26" s="12">
        <f t="shared" si="4"/>
        <v>84.953623450235227</v>
      </c>
      <c r="BC26" s="12">
        <f t="shared" si="4"/>
        <v>88.820324896157757</v>
      </c>
      <c r="BD26" s="12">
        <f t="shared" si="4"/>
        <v>92.638854124982089</v>
      </c>
      <c r="BE26" s="12">
        <f t="shared" si="4"/>
        <v>96.559690214259817</v>
      </c>
      <c r="BG26" s="12">
        <v>21</v>
      </c>
      <c r="BH26" s="12">
        <f t="shared" si="1"/>
        <v>137262.98560825313</v>
      </c>
      <c r="BI26" s="12">
        <f t="shared" si="1"/>
        <v>146276.54805920259</v>
      </c>
      <c r="BJ26" s="12">
        <f t="shared" si="1"/>
        <v>156633.03233282882</v>
      </c>
      <c r="BK26" s="12">
        <f t="shared" si="1"/>
        <v>179266.91520128521</v>
      </c>
      <c r="BL26" s="12">
        <f t="shared" si="1"/>
        <v>208880.32424369972</v>
      </c>
      <c r="BN26" s="12">
        <v>21</v>
      </c>
      <c r="BO26" s="12">
        <f t="shared" si="2"/>
        <v>0</v>
      </c>
      <c r="BP26" s="12">
        <f t="shared" si="2"/>
        <v>0</v>
      </c>
      <c r="BQ26" s="12">
        <f t="shared" si="2"/>
        <v>0</v>
      </c>
      <c r="BR26" s="12">
        <f t="shared" si="2"/>
        <v>0</v>
      </c>
      <c r="BS26" s="12">
        <f t="shared" si="2"/>
        <v>0</v>
      </c>
      <c r="BU26" s="12">
        <v>21</v>
      </c>
      <c r="BV26" s="12">
        <f t="shared" si="3"/>
        <v>0</v>
      </c>
      <c r="BW26" s="12">
        <f t="shared" si="3"/>
        <v>0</v>
      </c>
      <c r="BX26" s="12">
        <f t="shared" si="3"/>
        <v>0</v>
      </c>
      <c r="BY26" s="12">
        <f t="shared" si="3"/>
        <v>0</v>
      </c>
      <c r="BZ26" s="12">
        <f t="shared" si="3"/>
        <v>0</v>
      </c>
      <c r="CC26" s="9">
        <v>23</v>
      </c>
    </row>
    <row r="27" spans="1:101" x14ac:dyDescent="0.15">
      <c r="A27" s="8">
        <v>22</v>
      </c>
      <c r="B27" s="14">
        <v>7</v>
      </c>
      <c r="F27" s="14"/>
      <c r="G27" s="14"/>
      <c r="I27" s="14"/>
      <c r="J27" s="14"/>
      <c r="M27" s="8">
        <v>22</v>
      </c>
      <c r="N27" s="14">
        <v>7</v>
      </c>
      <c r="T27" s="8" t="str">
        <f t="shared" si="12"/>
        <v/>
      </c>
      <c r="AB27" s="12">
        <v>23</v>
      </c>
      <c r="AC27" s="12"/>
      <c r="AD27" s="32">
        <f t="shared" si="11"/>
        <v>5.2857142857142859E-2</v>
      </c>
      <c r="AE27" s="41"/>
      <c r="AF27" s="54">
        <f>SUM(AD$5:AD27)</f>
        <v>1.162857142857143</v>
      </c>
      <c r="AG27" s="20">
        <f>SUM(AE$5:AE27)</f>
        <v>25</v>
      </c>
      <c r="AH27" s="20">
        <f>IFERROR($AF27*'[1]功能-士兵训练'!K27,0)</f>
        <v>1.162857142857143</v>
      </c>
      <c r="AI27" s="20">
        <f>IFERROR($AF27*'[1]功能-士兵训练'!L27,0)</f>
        <v>1.162857142857143</v>
      </c>
      <c r="AJ27" s="20">
        <f>IFERROR($AF27*'[1]功能-士兵训练'!M27,0)</f>
        <v>1.162857142857143</v>
      </c>
      <c r="AK27" s="20">
        <f>IFERROR($AF27*'[1]功能-士兵训练'!N27,0)</f>
        <v>1.162857142857143</v>
      </c>
      <c r="AL27" s="20">
        <f>IFERROR($AF27*'[1]功能-士兵训练'!O27,0)</f>
        <v>1.162857142857143</v>
      </c>
      <c r="AM27" s="20">
        <f>$AG27/'[1]功能-士兵训练'!$C$6*MIN('[1]功能-士兵训练'!$C$6,'[1]功能-士兵训练'!K68/4)</f>
        <v>25</v>
      </c>
      <c r="AN27" s="20">
        <f>$AG27/'[1]功能-士兵训练'!$C$6*MIN('[1]功能-士兵训练'!$C$6,'[1]功能-士兵训练'!L68/4)</f>
        <v>25</v>
      </c>
      <c r="AO27" s="20">
        <f>$AG27/'[1]功能-士兵训练'!$C$6*MIN('[1]功能-士兵训练'!$C$6,'[1]功能-士兵训练'!M68/4)</f>
        <v>25</v>
      </c>
      <c r="AP27" s="20">
        <f>$AG27/'[1]功能-士兵训练'!$C$6*MIN('[1]功能-士兵训练'!$C$6,'[1]功能-士兵训练'!N68/4)</f>
        <v>25</v>
      </c>
      <c r="AQ27" s="20">
        <f>$AG27/'[1]功能-士兵训练'!$C$6*MIN('[1]功能-士兵训练'!$C$6,'[1]功能-士兵训练'!O68/4)</f>
        <v>25</v>
      </c>
      <c r="AU27" s="15">
        <v>22</v>
      </c>
      <c r="AV27" s="12">
        <f>求节点(AC$124:AC$159,AH$5:AH$40,$AU27)*士兵阶位属性!T26+求节点(AC$124:AC$159,AM$5:AM$40,$AU27)</f>
        <v>85.316449233046399</v>
      </c>
      <c r="AW27" s="12">
        <f>求节点(AD$124:AD$159,AI$5:AI$40,$AU27)*士兵阶位属性!U26+求节点(AD$124:AD$159,AN$5:AN$40,$AU27)</f>
        <v>88.782959712778108</v>
      </c>
      <c r="AX27" s="12">
        <f>求节点(AE$124:AE$159,AJ$5:AJ$40,$AU27)*士兵阶位属性!V26+求节点(AE$124:AE$159,AO$5:AO$40,$AU27)</f>
        <v>92.27835533611082</v>
      </c>
      <c r="AY27" s="12">
        <f>求节点(AF$124:AF$159,AK$5:AK$40,$AU27)*士兵阶位属性!W26+求节点(AF$124:AF$159,AP$5:AP$40,$AU27)</f>
        <v>95.975967158251109</v>
      </c>
      <c r="AZ27" s="12">
        <f>求节点(AG$124:AG$159,AL$5:AL$40,$AU27)*士兵阶位属性!X26+求节点(AG$124:AG$159,AQ$5:AQ$40,$AU27)</f>
        <v>100.03842226911999</v>
      </c>
      <c r="BA27" s="12">
        <f t="shared" si="4"/>
        <v>85.316449233046399</v>
      </c>
      <c r="BB27" s="12">
        <f t="shared" si="4"/>
        <v>88.782959712778108</v>
      </c>
      <c r="BC27" s="12">
        <f t="shared" si="4"/>
        <v>92.27835533611082</v>
      </c>
      <c r="BD27" s="12">
        <f t="shared" si="4"/>
        <v>95.975967158251109</v>
      </c>
      <c r="BE27" s="12">
        <f t="shared" si="4"/>
        <v>100.03842226911999</v>
      </c>
      <c r="BG27" s="12">
        <v>22</v>
      </c>
      <c r="BH27" s="12">
        <f t="shared" si="1"/>
        <v>147111.94053755337</v>
      </c>
      <c r="BI27" s="12">
        <f t="shared" si="1"/>
        <v>156354.60377952567</v>
      </c>
      <c r="BJ27" s="12">
        <f t="shared" si="1"/>
        <v>176102.53152428896</v>
      </c>
      <c r="BK27" s="12">
        <f t="shared" si="1"/>
        <v>203754.12825803683</v>
      </c>
      <c r="BL27" s="12">
        <f t="shared" si="1"/>
        <v>233975.21728219127</v>
      </c>
      <c r="BN27" s="12">
        <v>22</v>
      </c>
      <c r="BO27" s="12">
        <f t="shared" si="2"/>
        <v>0</v>
      </c>
      <c r="BP27" s="12">
        <f t="shared" si="2"/>
        <v>0</v>
      </c>
      <c r="BQ27" s="12">
        <f t="shared" si="2"/>
        <v>0</v>
      </c>
      <c r="BR27" s="12">
        <f t="shared" si="2"/>
        <v>0</v>
      </c>
      <c r="BS27" s="12">
        <f t="shared" si="2"/>
        <v>0</v>
      </c>
      <c r="BU27" s="12">
        <v>22</v>
      </c>
      <c r="BV27" s="12">
        <f t="shared" si="3"/>
        <v>0</v>
      </c>
      <c r="BW27" s="12">
        <f t="shared" si="3"/>
        <v>0</v>
      </c>
      <c r="BX27" s="12">
        <f t="shared" si="3"/>
        <v>0</v>
      </c>
      <c r="BY27" s="12">
        <f t="shared" si="3"/>
        <v>0</v>
      </c>
      <c r="BZ27" s="12">
        <f t="shared" si="3"/>
        <v>0</v>
      </c>
      <c r="CC27" s="9">
        <v>24</v>
      </c>
    </row>
    <row r="28" spans="1:101" x14ac:dyDescent="0.15">
      <c r="A28" s="8">
        <v>23</v>
      </c>
      <c r="B28" s="14">
        <v>8</v>
      </c>
      <c r="F28" s="14"/>
      <c r="G28" s="14"/>
      <c r="H28" s="14" t="s">
        <v>426</v>
      </c>
      <c r="I28" s="14"/>
      <c r="J28" s="14"/>
      <c r="M28" s="8">
        <v>23</v>
      </c>
      <c r="N28" s="92">
        <v>8</v>
      </c>
      <c r="P28" s="14" t="s">
        <v>404</v>
      </c>
      <c r="Q28" s="14"/>
      <c r="R28" s="14" t="s">
        <v>405</v>
      </c>
      <c r="S28" s="8">
        <v>1.5</v>
      </c>
      <c r="T28" s="8">
        <f t="shared" si="12"/>
        <v>7.5</v>
      </c>
      <c r="AB28" s="12">
        <v>24</v>
      </c>
      <c r="AC28" s="12"/>
      <c r="AD28" s="32">
        <f t="shared" si="11"/>
        <v>5.2857142857142859E-2</v>
      </c>
      <c r="AE28" s="41"/>
      <c r="AF28" s="54">
        <f>SUM(AD$5:AD28)</f>
        <v>1.215714285714286</v>
      </c>
      <c r="AG28" s="20">
        <f>SUM(AE$5:AE28)</f>
        <v>25</v>
      </c>
      <c r="AH28" s="20">
        <f>IFERROR($AF28*'[1]功能-士兵训练'!K28,0)</f>
        <v>1.215714285714286</v>
      </c>
      <c r="AI28" s="20">
        <f>IFERROR($AF28*'[1]功能-士兵训练'!L28,0)</f>
        <v>1.215714285714286</v>
      </c>
      <c r="AJ28" s="20">
        <f>IFERROR($AF28*'[1]功能-士兵训练'!M28,0)</f>
        <v>1.215714285714286</v>
      </c>
      <c r="AK28" s="20">
        <f>IFERROR($AF28*'[1]功能-士兵训练'!N28,0)</f>
        <v>1.215714285714286</v>
      </c>
      <c r="AL28" s="20">
        <f>IFERROR($AF28*'[1]功能-士兵训练'!O28,0)</f>
        <v>1.215714285714286</v>
      </c>
      <c r="AM28" s="20">
        <f>$AG28/'[1]功能-士兵训练'!$C$6*MIN('[1]功能-士兵训练'!$C$6,'[1]功能-士兵训练'!K69/4)</f>
        <v>25</v>
      </c>
      <c r="AN28" s="20">
        <f>$AG28/'[1]功能-士兵训练'!$C$6*MIN('[1]功能-士兵训练'!$C$6,'[1]功能-士兵训练'!L69/4)</f>
        <v>25</v>
      </c>
      <c r="AO28" s="20">
        <f>$AG28/'[1]功能-士兵训练'!$C$6*MIN('[1]功能-士兵训练'!$C$6,'[1]功能-士兵训练'!M69/4)</f>
        <v>25</v>
      </c>
      <c r="AP28" s="20">
        <f>$AG28/'[1]功能-士兵训练'!$C$6*MIN('[1]功能-士兵训练'!$C$6,'[1]功能-士兵训练'!N69/4)</f>
        <v>25</v>
      </c>
      <c r="AQ28" s="20">
        <f>$AG28/'[1]功能-士兵训练'!$C$6*MIN('[1]功能-士兵训练'!$C$6,'[1]功能-士兵训练'!O69/4)</f>
        <v>25</v>
      </c>
      <c r="AU28" s="15">
        <v>23</v>
      </c>
      <c r="AV28" s="12">
        <f>求节点(AC$124:AC$159,AH$5:AH$40,$AU28)*士兵阶位属性!T27+求节点(AC$124:AC$159,AM$5:AM$40,$AU28)</f>
        <v>89.070093267057686</v>
      </c>
      <c r="AW28" s="12">
        <f>求节点(AD$124:AD$159,AI$5:AI$40,$AU28)*士兵阶位属性!U27+求节点(AD$124:AD$159,AN$5:AN$40,$AU28)</f>
        <v>92.180549379825123</v>
      </c>
      <c r="AX28" s="12">
        <f>求节点(AE$124:AE$159,AJ$5:AJ$40,$AU28)*士兵阶位属性!V27+求节点(AE$124:AE$159,AO$5:AO$40,$AU28)</f>
        <v>95.519319673971111</v>
      </c>
      <c r="AY28" s="12">
        <f>求节点(AF$124:AF$159,AK$5:AK$40,$AU28)*士兵阶位属性!W27+求节点(AF$124:AF$159,AP$5:AP$40,$AU28)</f>
        <v>99.36348224882002</v>
      </c>
      <c r="AZ28" s="12">
        <f>求节点(AG$124:AG$159,AL$5:AL$40,$AU28)*士兵阶位属性!X27+求节点(AG$124:AG$159,AQ$5:AQ$40,$AU28)</f>
        <v>103.57011782023572</v>
      </c>
      <c r="BA28" s="12">
        <f t="shared" si="4"/>
        <v>89.070093267057686</v>
      </c>
      <c r="BB28" s="12">
        <f t="shared" si="4"/>
        <v>92.180549379825123</v>
      </c>
      <c r="BC28" s="12">
        <f t="shared" si="4"/>
        <v>95.519319673971111</v>
      </c>
      <c r="BD28" s="12">
        <f t="shared" si="4"/>
        <v>99.36348224882002</v>
      </c>
      <c r="BE28" s="12">
        <f t="shared" si="4"/>
        <v>103.57011782023572</v>
      </c>
      <c r="BG28" s="12">
        <v>23</v>
      </c>
      <c r="BH28" s="12">
        <f t="shared" si="1"/>
        <v>156960.89546685357</v>
      </c>
      <c r="BI28" s="12">
        <f t="shared" si="1"/>
        <v>174796.69136502367</v>
      </c>
      <c r="BJ28" s="12">
        <f t="shared" si="1"/>
        <v>199855.49362759158</v>
      </c>
      <c r="BK28" s="12">
        <f t="shared" si="1"/>
        <v>228241.34131478844</v>
      </c>
      <c r="BL28" s="12">
        <f t="shared" si="1"/>
        <v>259070.11032068281</v>
      </c>
      <c r="BN28" s="12">
        <v>23</v>
      </c>
      <c r="BO28" s="12">
        <f t="shared" si="2"/>
        <v>0</v>
      </c>
      <c r="BP28" s="12">
        <f t="shared" si="2"/>
        <v>0</v>
      </c>
      <c r="BQ28" s="12">
        <f t="shared" si="2"/>
        <v>0</v>
      </c>
      <c r="BR28" s="12">
        <f t="shared" si="2"/>
        <v>0</v>
      </c>
      <c r="BS28" s="12">
        <f t="shared" si="2"/>
        <v>0</v>
      </c>
      <c r="BU28" s="12">
        <v>23</v>
      </c>
      <c r="BV28" s="12">
        <f t="shared" si="3"/>
        <v>0</v>
      </c>
      <c r="BW28" s="12">
        <f t="shared" si="3"/>
        <v>0</v>
      </c>
      <c r="BX28" s="12">
        <f t="shared" si="3"/>
        <v>0</v>
      </c>
      <c r="BY28" s="12">
        <f t="shared" si="3"/>
        <v>0</v>
      </c>
      <c r="BZ28" s="12">
        <f t="shared" si="3"/>
        <v>0</v>
      </c>
      <c r="CC28" s="9">
        <v>25</v>
      </c>
    </row>
    <row r="29" spans="1:101" x14ac:dyDescent="0.15">
      <c r="A29" s="8">
        <v>24</v>
      </c>
      <c r="B29" s="14">
        <v>8</v>
      </c>
      <c r="F29" s="14"/>
      <c r="G29" s="14"/>
      <c r="H29" s="14"/>
      <c r="I29" s="14"/>
      <c r="J29" s="14"/>
      <c r="M29" s="8">
        <v>24</v>
      </c>
      <c r="N29" s="14">
        <v>8</v>
      </c>
      <c r="T29" s="8" t="str">
        <f t="shared" si="12"/>
        <v/>
      </c>
      <c r="AB29" s="12">
        <v>25</v>
      </c>
      <c r="AC29" s="12"/>
      <c r="AD29" s="32">
        <f t="shared" si="11"/>
        <v>5.2857142857142859E-2</v>
      </c>
      <c r="AE29" s="41"/>
      <c r="AF29" s="54">
        <f>SUM(AD$5:AD29)</f>
        <v>1.2685714285714289</v>
      </c>
      <c r="AG29" s="20">
        <f>SUM(AE$5:AE29)</f>
        <v>25</v>
      </c>
      <c r="AH29" s="20">
        <f>IFERROR($AF29*'[1]功能-士兵训练'!K29,0)</f>
        <v>1.2685714285714289</v>
      </c>
      <c r="AI29" s="20">
        <f>IFERROR($AF29*'[1]功能-士兵训练'!L29,0)</f>
        <v>1.2685714285714289</v>
      </c>
      <c r="AJ29" s="20">
        <f>IFERROR($AF29*'[1]功能-士兵训练'!M29,0)</f>
        <v>1.2685714285714289</v>
      </c>
      <c r="AK29" s="20">
        <f>IFERROR($AF29*'[1]功能-士兵训练'!N29,0)</f>
        <v>1.2685714285714289</v>
      </c>
      <c r="AL29" s="20">
        <f>IFERROR($AF29*'[1]功能-士兵训练'!O29,0)</f>
        <v>1.2685714285714289</v>
      </c>
      <c r="AM29" s="20">
        <f>$AG29/'[1]功能-士兵训练'!$C$6*MIN('[1]功能-士兵训练'!$C$6,'[1]功能-士兵训练'!K70/4)</f>
        <v>25</v>
      </c>
      <c r="AN29" s="20">
        <f>$AG29/'[1]功能-士兵训练'!$C$6*MIN('[1]功能-士兵训练'!$C$6,'[1]功能-士兵训练'!L70/4)</f>
        <v>25</v>
      </c>
      <c r="AO29" s="20">
        <f>$AG29/'[1]功能-士兵训练'!$C$6*MIN('[1]功能-士兵训练'!$C$6,'[1]功能-士兵训练'!M70/4)</f>
        <v>25</v>
      </c>
      <c r="AP29" s="20">
        <f>$AG29/'[1]功能-士兵训练'!$C$6*MIN('[1]功能-士兵训练'!$C$6,'[1]功能-士兵训练'!N70/4)</f>
        <v>25</v>
      </c>
      <c r="AQ29" s="20">
        <f>$AG29/'[1]功能-士兵训练'!$C$6*MIN('[1]功能-士兵训练'!$C$6,'[1]功能-士兵训练'!O70/4)</f>
        <v>25</v>
      </c>
      <c r="AU29" s="15">
        <v>24</v>
      </c>
      <c r="AV29" s="12">
        <f>求节点(AC$124:AC$159,AH$5:AH$40,$AU29)*士兵阶位属性!T28+求节点(AC$124:AC$159,AM$5:AM$40,$AU29)</f>
        <v>92.367093441235923</v>
      </c>
      <c r="AW29" s="12">
        <f>求节点(AD$124:AD$159,AI$5:AI$40,$AU29)*士兵阶位属性!U28+求节点(AD$124:AD$159,AN$5:AN$40,$AU29)</f>
        <v>95.348031113752711</v>
      </c>
      <c r="AX29" s="12">
        <f>求节点(AE$124:AE$159,AJ$5:AJ$40,$AU29)*士兵阶位属性!V28+求节点(AE$124:AE$159,AO$5:AO$40,$AU29)</f>
        <v>98.80833095525567</v>
      </c>
      <c r="AY29" s="12">
        <f>求节点(AF$124:AF$159,AK$5:AK$40,$AU29)*士兵阶位属性!W28+求节点(AF$124:AF$159,AP$5:AP$40,$AU29)</f>
        <v>102.80139939668884</v>
      </c>
      <c r="AZ29" s="12">
        <f>求节点(AG$124:AG$159,AL$5:AL$40,$AU29)*士兵阶位属性!X28+求节点(AG$124:AG$159,AQ$5:AQ$40,$AU29)</f>
        <v>107.12262112284623</v>
      </c>
      <c r="BA29" s="12">
        <f t="shared" si="4"/>
        <v>92.367093441235923</v>
      </c>
      <c r="BB29" s="12">
        <f t="shared" si="4"/>
        <v>95.348031113752711</v>
      </c>
      <c r="BC29" s="12">
        <f t="shared" si="4"/>
        <v>98.80833095525567</v>
      </c>
      <c r="BD29" s="12">
        <f t="shared" si="4"/>
        <v>102.80139939668884</v>
      </c>
      <c r="BE29" s="12">
        <f t="shared" si="4"/>
        <v>107.12262112284623</v>
      </c>
      <c r="BG29" s="12">
        <v>24</v>
      </c>
      <c r="BH29" s="12">
        <f t="shared" si="1"/>
        <v>175726.83188272925</v>
      </c>
      <c r="BI29" s="12">
        <f t="shared" si="1"/>
        <v>197978.68631697743</v>
      </c>
      <c r="BJ29" s="12">
        <f t="shared" si="1"/>
        <v>223608.45573089417</v>
      </c>
      <c r="BK29" s="12">
        <f t="shared" si="1"/>
        <v>252728.55437154009</v>
      </c>
      <c r="BL29" s="12">
        <f t="shared" si="1"/>
        <v>282587.70797245292</v>
      </c>
      <c r="BN29" s="12">
        <v>24</v>
      </c>
      <c r="BO29" s="12">
        <f t="shared" si="2"/>
        <v>0</v>
      </c>
      <c r="BP29" s="12">
        <f t="shared" si="2"/>
        <v>0</v>
      </c>
      <c r="BQ29" s="12">
        <f t="shared" si="2"/>
        <v>0</v>
      </c>
      <c r="BR29" s="12">
        <f t="shared" si="2"/>
        <v>0</v>
      </c>
      <c r="BS29" s="12">
        <f t="shared" si="2"/>
        <v>0</v>
      </c>
      <c r="BU29" s="12">
        <v>24</v>
      </c>
      <c r="BV29" s="12">
        <f t="shared" si="3"/>
        <v>0</v>
      </c>
      <c r="BW29" s="12">
        <f t="shared" si="3"/>
        <v>0</v>
      </c>
      <c r="BX29" s="12">
        <f t="shared" si="3"/>
        <v>0</v>
      </c>
      <c r="BY29" s="12">
        <f t="shared" si="3"/>
        <v>0</v>
      </c>
      <c r="BZ29" s="12">
        <f t="shared" si="3"/>
        <v>0</v>
      </c>
      <c r="CC29" s="9">
        <v>26</v>
      </c>
    </row>
    <row r="30" spans="1:101" x14ac:dyDescent="0.15">
      <c r="A30" s="8">
        <v>25</v>
      </c>
      <c r="B30" s="14">
        <v>9</v>
      </c>
      <c r="F30" s="14" t="s">
        <v>406</v>
      </c>
      <c r="G30" s="14" t="s">
        <v>407</v>
      </c>
      <c r="H30" s="14"/>
      <c r="I30" s="14" t="s">
        <v>408</v>
      </c>
      <c r="J30" s="14" t="s">
        <v>409</v>
      </c>
      <c r="M30" s="8">
        <v>25</v>
      </c>
      <c r="N30" s="92">
        <v>9</v>
      </c>
      <c r="P30" s="14" t="s">
        <v>404</v>
      </c>
      <c r="Q30" s="14"/>
      <c r="R30" s="14" t="s">
        <v>405</v>
      </c>
      <c r="S30" s="8">
        <v>1.5</v>
      </c>
      <c r="T30" s="8">
        <f t="shared" si="12"/>
        <v>7.5</v>
      </c>
      <c r="AB30" s="12">
        <v>26</v>
      </c>
      <c r="AC30" s="12"/>
      <c r="AD30" s="32">
        <f t="shared" si="11"/>
        <v>5.2857142857142859E-2</v>
      </c>
      <c r="AE30" s="41"/>
      <c r="AF30" s="54">
        <f>SUM(AD$5:AD30)</f>
        <v>1.3214285714285718</v>
      </c>
      <c r="AG30" s="20">
        <f>SUM(AE$5:AE30)</f>
        <v>25</v>
      </c>
      <c r="AH30" s="20">
        <f>IFERROR($AF30*'[1]功能-士兵训练'!K30,0)</f>
        <v>1.3214285714285718</v>
      </c>
      <c r="AI30" s="20">
        <f>IFERROR($AF30*'[1]功能-士兵训练'!L30,0)</f>
        <v>1.3214285714285718</v>
      </c>
      <c r="AJ30" s="20">
        <f>IFERROR($AF30*'[1]功能-士兵训练'!M30,0)</f>
        <v>1.3214285714285718</v>
      </c>
      <c r="AK30" s="20">
        <f>IFERROR($AF30*'[1]功能-士兵训练'!N30,0)</f>
        <v>1.3214285714285718</v>
      </c>
      <c r="AL30" s="20">
        <f>IFERROR($AF30*'[1]功能-士兵训练'!O30,0)</f>
        <v>1.3214285714285718</v>
      </c>
      <c r="AM30" s="20">
        <f>$AG30/'[1]功能-士兵训练'!$C$6*MIN('[1]功能-士兵训练'!$C$6,'[1]功能-士兵训练'!K71/4)</f>
        <v>25</v>
      </c>
      <c r="AN30" s="20">
        <f>$AG30/'[1]功能-士兵训练'!$C$6*MIN('[1]功能-士兵训练'!$C$6,'[1]功能-士兵训练'!L71/4)</f>
        <v>25</v>
      </c>
      <c r="AO30" s="20">
        <f>$AG30/'[1]功能-士兵训练'!$C$6*MIN('[1]功能-士兵训练'!$C$6,'[1]功能-士兵训练'!M71/4)</f>
        <v>25</v>
      </c>
      <c r="AP30" s="20">
        <f>$AG30/'[1]功能-士兵训练'!$C$6*MIN('[1]功能-士兵训练'!$C$6,'[1]功能-士兵训练'!N71/4)</f>
        <v>25</v>
      </c>
      <c r="AQ30" s="20">
        <f>$AG30/'[1]功能-士兵训练'!$C$6*MIN('[1]功能-士兵训练'!$C$6,'[1]功能-士兵训练'!O71/4)</f>
        <v>25</v>
      </c>
      <c r="AU30" s="15">
        <v>25</v>
      </c>
      <c r="AV30" s="12">
        <f>求节点(AC$124:AC$159,AH$5:AH$40,$AU30)*士兵阶位属性!T29+求节点(AC$124:AC$159,AM$5:AM$40,$AU30)</f>
        <v>95.481085071528</v>
      </c>
      <c r="AW30" s="12">
        <f>求节点(AD$124:AD$159,AI$5:AI$40,$AU30)*士兵阶位属性!U29+求节点(AD$124:AD$159,AN$5:AN$40,$AU30)</f>
        <v>98.561610983931473</v>
      </c>
      <c r="AX30" s="12">
        <f>求节点(AE$124:AE$159,AJ$5:AJ$40,$AU30)*士兵阶位属性!V29+求节点(AE$124:AE$159,AO$5:AO$40,$AU30)</f>
        <v>102.14538917996447</v>
      </c>
      <c r="AY30" s="12">
        <f>求节点(AF$124:AF$159,AK$5:AK$40,$AU30)*士兵阶位属性!W29+求节点(AF$124:AF$159,AP$5:AP$40,$AU30)</f>
        <v>106.28971860185753</v>
      </c>
      <c r="AZ30" s="12">
        <f>求节点(AG$124:AG$159,AL$5:AL$40,$AU30)*士兵阶位属性!X29+求节点(AG$124:AG$159,AQ$5:AQ$40,$AU30)</f>
        <v>110.56439826018401</v>
      </c>
      <c r="BA30" s="12">
        <f t="shared" si="4"/>
        <v>95.481085071528</v>
      </c>
      <c r="BB30" s="12">
        <f t="shared" si="4"/>
        <v>98.561610983931473</v>
      </c>
      <c r="BC30" s="12">
        <f t="shared" si="4"/>
        <v>102.14538917996447</v>
      </c>
      <c r="BD30" s="12">
        <f t="shared" si="4"/>
        <v>106.28971860185753</v>
      </c>
      <c r="BE30" s="12">
        <f t="shared" si="4"/>
        <v>110.56439826018401</v>
      </c>
      <c r="BG30" s="12">
        <v>25</v>
      </c>
      <c r="BH30" s="12">
        <f t="shared" si="1"/>
        <v>198472.24468668239</v>
      </c>
      <c r="BI30" s="12">
        <f t="shared" si="1"/>
        <v>221160.68126893119</v>
      </c>
      <c r="BJ30" s="12">
        <f t="shared" si="1"/>
        <v>247361.41783419676</v>
      </c>
      <c r="BK30" s="12">
        <f t="shared" si="1"/>
        <v>277215.76742829167</v>
      </c>
      <c r="BL30" s="12">
        <f t="shared" si="1"/>
        <v>298179.11311274348</v>
      </c>
      <c r="BN30" s="12">
        <v>25</v>
      </c>
      <c r="BO30" s="12">
        <f t="shared" si="2"/>
        <v>0</v>
      </c>
      <c r="BP30" s="12">
        <f t="shared" si="2"/>
        <v>0</v>
      </c>
      <c r="BQ30" s="12">
        <f t="shared" si="2"/>
        <v>0</v>
      </c>
      <c r="BR30" s="12">
        <f t="shared" si="2"/>
        <v>0</v>
      </c>
      <c r="BS30" s="12">
        <f t="shared" si="2"/>
        <v>0</v>
      </c>
      <c r="BU30" s="12">
        <v>25</v>
      </c>
      <c r="BV30" s="12">
        <f t="shared" si="3"/>
        <v>0</v>
      </c>
      <c r="BW30" s="12">
        <f t="shared" si="3"/>
        <v>0</v>
      </c>
      <c r="BX30" s="12">
        <f t="shared" si="3"/>
        <v>0</v>
      </c>
      <c r="BY30" s="12">
        <f t="shared" si="3"/>
        <v>0</v>
      </c>
      <c r="BZ30" s="12">
        <f t="shared" si="3"/>
        <v>0</v>
      </c>
      <c r="CC30" s="9">
        <v>27</v>
      </c>
    </row>
    <row r="31" spans="1:101" x14ac:dyDescent="0.15">
      <c r="A31" s="8">
        <v>26</v>
      </c>
      <c r="B31" s="14">
        <v>9</v>
      </c>
      <c r="F31" s="14"/>
      <c r="G31" s="14"/>
      <c r="H31" s="14"/>
      <c r="I31" s="14"/>
      <c r="J31" s="14"/>
      <c r="M31" s="8">
        <v>26</v>
      </c>
      <c r="N31" s="14">
        <v>9</v>
      </c>
      <c r="T31" s="8" t="str">
        <f t="shared" si="12"/>
        <v/>
      </c>
      <c r="AB31" s="12">
        <v>27</v>
      </c>
      <c r="AC31" s="12"/>
      <c r="AD31" s="32">
        <f t="shared" si="11"/>
        <v>5.2857142857142859E-2</v>
      </c>
      <c r="AE31" s="41"/>
      <c r="AF31" s="54">
        <f>SUM(AD$5:AD31)</f>
        <v>1.3742857142857148</v>
      </c>
      <c r="AG31" s="20">
        <f>SUM(AE$5:AE31)</f>
        <v>25</v>
      </c>
      <c r="AH31" s="20">
        <f>IFERROR($AF31*'[1]功能-士兵训练'!K31,0)</f>
        <v>1.3742857142857148</v>
      </c>
      <c r="AI31" s="20">
        <f>IFERROR($AF31*'[1]功能-士兵训练'!L31,0)</f>
        <v>1.3742857142857148</v>
      </c>
      <c r="AJ31" s="20">
        <f>IFERROR($AF31*'[1]功能-士兵训练'!M31,0)</f>
        <v>1.3742857142857148</v>
      </c>
      <c r="AK31" s="20">
        <f>IFERROR($AF31*'[1]功能-士兵训练'!N31,0)</f>
        <v>1.3742857142857148</v>
      </c>
      <c r="AL31" s="20">
        <f>IFERROR($AF31*'[1]功能-士兵训练'!O31,0)</f>
        <v>1.3742857142857148</v>
      </c>
      <c r="AM31" s="20">
        <f>$AG31/'[1]功能-士兵训练'!$C$6*MIN('[1]功能-士兵训练'!$C$6,'[1]功能-士兵训练'!K72/4)</f>
        <v>25</v>
      </c>
      <c r="AN31" s="20">
        <f>$AG31/'[1]功能-士兵训练'!$C$6*MIN('[1]功能-士兵训练'!$C$6,'[1]功能-士兵训练'!L72/4)</f>
        <v>25</v>
      </c>
      <c r="AO31" s="20">
        <f>$AG31/'[1]功能-士兵训练'!$C$6*MIN('[1]功能-士兵训练'!$C$6,'[1]功能-士兵训练'!M72/4)</f>
        <v>25</v>
      </c>
      <c r="AP31" s="20">
        <f>$AG31/'[1]功能-士兵训练'!$C$6*MIN('[1]功能-士兵训练'!$C$6,'[1]功能-士兵训练'!N72/4)</f>
        <v>25</v>
      </c>
      <c r="AQ31" s="20">
        <f>$AG31/'[1]功能-士兵训练'!$C$6*MIN('[1]功能-士兵训练'!$C$6,'[1]功能-士兵训练'!O72/4)</f>
        <v>25</v>
      </c>
      <c r="AU31" s="15">
        <v>26</v>
      </c>
      <c r="AV31" s="12">
        <f>求节点(AC$124:AC$159,AH$5:AH$40,$AU31)*士兵阶位属性!T30+求节点(AC$124:AC$159,AM$5:AM$40,$AU31)</f>
        <v>98.639636170215624</v>
      </c>
      <c r="AW31" s="12">
        <f>求节点(AD$124:AD$159,AI$5:AI$40,$AU31)*士兵阶位属性!U30+求节点(AD$124:AD$159,AN$5:AN$40,$AU31)</f>
        <v>101.82128899036144</v>
      </c>
      <c r="AX31" s="12">
        <f>求节点(AE$124:AE$159,AJ$5:AJ$40,$AU31)*士兵阶位属性!V30+求节点(AE$124:AE$159,AO$5:AO$40,$AU31)</f>
        <v>105.53049434809755</v>
      </c>
      <c r="AY31" s="12">
        <f>求节点(AF$124:AF$159,AK$5:AK$40,$AU31)*士兵阶位属性!W30+求节点(AF$124:AF$159,AP$5:AP$40,$AU31)</f>
        <v>109.65380431773887</v>
      </c>
      <c r="AZ31" s="12">
        <f>求节点(AG$124:AG$159,AL$5:AL$40,$AU31)*士兵阶位属性!X30+求节点(AG$124:AG$159,AQ$5:AQ$40,$AU31)</f>
        <v>114.05553456353819</v>
      </c>
      <c r="BA31" s="12">
        <f t="shared" si="4"/>
        <v>98.639636170215624</v>
      </c>
      <c r="BB31" s="12">
        <f t="shared" si="4"/>
        <v>101.82128899036144</v>
      </c>
      <c r="BC31" s="12">
        <f t="shared" si="4"/>
        <v>105.53049434809755</v>
      </c>
      <c r="BD31" s="12">
        <f t="shared" si="4"/>
        <v>109.65380431773887</v>
      </c>
      <c r="BE31" s="12">
        <f t="shared" si="4"/>
        <v>114.05553456353819</v>
      </c>
      <c r="BG31" s="12">
        <v>26</v>
      </c>
      <c r="BH31" s="12">
        <f t="shared" si="1"/>
        <v>221217.65749063552</v>
      </c>
      <c r="BI31" s="12">
        <f t="shared" si="1"/>
        <v>244342.67622088495</v>
      </c>
      <c r="BJ31" s="12">
        <f t="shared" si="1"/>
        <v>271114.37993749941</v>
      </c>
      <c r="BK31" s="12">
        <f t="shared" si="1"/>
        <v>293450.69548441621</v>
      </c>
      <c r="BL31" s="12">
        <f t="shared" si="1"/>
        <v>313770.51825303398</v>
      </c>
      <c r="BN31" s="12">
        <v>26</v>
      </c>
      <c r="BO31" s="12">
        <f t="shared" si="2"/>
        <v>0</v>
      </c>
      <c r="BP31" s="12">
        <f t="shared" si="2"/>
        <v>0</v>
      </c>
      <c r="BQ31" s="12">
        <f t="shared" si="2"/>
        <v>0</v>
      </c>
      <c r="BR31" s="12">
        <f t="shared" si="2"/>
        <v>0</v>
      </c>
      <c r="BS31" s="12">
        <f t="shared" si="2"/>
        <v>0</v>
      </c>
      <c r="BU31" s="12">
        <v>26</v>
      </c>
      <c r="BV31" s="12">
        <f t="shared" si="3"/>
        <v>0</v>
      </c>
      <c r="BW31" s="12">
        <f t="shared" si="3"/>
        <v>0</v>
      </c>
      <c r="BX31" s="12">
        <f t="shared" si="3"/>
        <v>0</v>
      </c>
      <c r="BY31" s="12">
        <f t="shared" si="3"/>
        <v>0</v>
      </c>
      <c r="BZ31" s="12">
        <f t="shared" si="3"/>
        <v>0</v>
      </c>
      <c r="CC31" s="9">
        <v>28</v>
      </c>
    </row>
    <row r="32" spans="1:101" x14ac:dyDescent="0.15">
      <c r="A32" s="8">
        <v>27</v>
      </c>
      <c r="B32" s="14">
        <v>9</v>
      </c>
      <c r="F32" s="14"/>
      <c r="G32" s="14"/>
      <c r="H32" s="14"/>
      <c r="I32" s="14"/>
      <c r="J32" s="14"/>
      <c r="M32" s="8">
        <v>27</v>
      </c>
      <c r="N32" s="14">
        <v>9</v>
      </c>
      <c r="T32" s="8" t="str">
        <f t="shared" si="12"/>
        <v/>
      </c>
      <c r="AB32" s="12">
        <v>28</v>
      </c>
      <c r="AC32" s="12"/>
      <c r="AD32" s="32">
        <f t="shared" si="11"/>
        <v>5.2857142857142859E-2</v>
      </c>
      <c r="AE32" s="41"/>
      <c r="AF32" s="54">
        <f>SUM(AD$5:AD32)</f>
        <v>1.4271428571428577</v>
      </c>
      <c r="AG32" s="20">
        <f>SUM(AE$5:AE32)</f>
        <v>25</v>
      </c>
      <c r="AH32" s="20">
        <f>IFERROR($AF32*'[1]功能-士兵训练'!K32,0)</f>
        <v>1.4271428571428577</v>
      </c>
      <c r="AI32" s="20">
        <f>IFERROR($AF32*'[1]功能-士兵训练'!L32,0)</f>
        <v>1.4271428571428577</v>
      </c>
      <c r="AJ32" s="20">
        <f>IFERROR($AF32*'[1]功能-士兵训练'!M32,0)</f>
        <v>1.4271428571428577</v>
      </c>
      <c r="AK32" s="20">
        <f>IFERROR($AF32*'[1]功能-士兵训练'!N32,0)</f>
        <v>1.4271428571428577</v>
      </c>
      <c r="AL32" s="20">
        <f>IFERROR($AF32*'[1]功能-士兵训练'!O32,0)</f>
        <v>1.4271428571428577</v>
      </c>
      <c r="AM32" s="20">
        <f>$AG32/'[1]功能-士兵训练'!$C$6*MIN('[1]功能-士兵训练'!$C$6,'[1]功能-士兵训练'!K73/4)</f>
        <v>25</v>
      </c>
      <c r="AN32" s="20">
        <f>$AG32/'[1]功能-士兵训练'!$C$6*MIN('[1]功能-士兵训练'!$C$6,'[1]功能-士兵训练'!L73/4)</f>
        <v>25</v>
      </c>
      <c r="AO32" s="20">
        <f>$AG32/'[1]功能-士兵训练'!$C$6*MIN('[1]功能-士兵训练'!$C$6,'[1]功能-士兵训练'!M73/4)</f>
        <v>25</v>
      </c>
      <c r="AP32" s="20">
        <f>$AG32/'[1]功能-士兵训练'!$C$6*MIN('[1]功能-士兵训练'!$C$6,'[1]功能-士兵训练'!N73/4)</f>
        <v>25</v>
      </c>
      <c r="AQ32" s="20">
        <f>$AG32/'[1]功能-士兵训练'!$C$6*MIN('[1]功能-士兵训练'!$C$6,'[1]功能-士兵训练'!O73/4)</f>
        <v>25</v>
      </c>
      <c r="AU32" s="15">
        <v>27</v>
      </c>
      <c r="AV32" s="12">
        <f>求节点(AC$124:AC$159,AH$5:AH$40,$AU32)*士兵阶位属性!T31+求节点(AC$124:AC$159,AM$5:AM$40,$AU32)</f>
        <v>101.84274673729882</v>
      </c>
      <c r="AW32" s="12">
        <f>求节点(AD$124:AD$159,AI$5:AI$40,$AU32)*士兵阶位属性!U31+求节点(AD$124:AD$159,AN$5:AN$40,$AU32)</f>
        <v>105.12706513304259</v>
      </c>
      <c r="AX32" s="12">
        <f>求节点(AE$124:AE$159,AJ$5:AJ$40,$AU32)*士兵阶位属性!V31+求节点(AE$124:AE$159,AO$5:AO$40,$AU32)</f>
        <v>108.8630092381197</v>
      </c>
      <c r="AY32" s="12">
        <f>求节点(AF$124:AF$159,AK$5:AK$40,$AU32)*士兵阶位属性!W31+求节点(AF$124:AF$159,AP$5:AP$40,$AU32)</f>
        <v>113.04254394637418</v>
      </c>
      <c r="AZ32" s="12">
        <f>求节点(AG$124:AG$159,AL$5:AL$40,$AU32)*士兵阶位属性!X31+求节点(AG$124:AG$159,AQ$5:AQ$40,$AU32)</f>
        <v>117.5960300329087</v>
      </c>
      <c r="BA32" s="12">
        <f t="shared" si="4"/>
        <v>101.84274673729882</v>
      </c>
      <c r="BB32" s="12">
        <f t="shared" si="4"/>
        <v>105.12706513304259</v>
      </c>
      <c r="BC32" s="12">
        <f t="shared" si="4"/>
        <v>108.8630092381197</v>
      </c>
      <c r="BD32" s="12">
        <f t="shared" si="4"/>
        <v>113.04254394637418</v>
      </c>
      <c r="BE32" s="12">
        <f t="shared" si="4"/>
        <v>117.5960300329087</v>
      </c>
      <c r="BG32" s="12">
        <v>27</v>
      </c>
      <c r="BH32" s="12">
        <f t="shared" si="1"/>
        <v>243963.07029458869</v>
      </c>
      <c r="BI32" s="12">
        <f t="shared" si="1"/>
        <v>267524.67117283872</v>
      </c>
      <c r="BJ32" s="12">
        <f t="shared" si="1"/>
        <v>289324.36272860086</v>
      </c>
      <c r="BK32" s="12">
        <f t="shared" si="1"/>
        <v>308626.95416996279</v>
      </c>
      <c r="BL32" s="12">
        <f t="shared" si="1"/>
        <v>329361.92339332448</v>
      </c>
      <c r="BN32" s="12">
        <v>27</v>
      </c>
      <c r="BO32" s="12">
        <f t="shared" si="2"/>
        <v>0</v>
      </c>
      <c r="BP32" s="12">
        <f t="shared" si="2"/>
        <v>0</v>
      </c>
      <c r="BQ32" s="12">
        <f t="shared" si="2"/>
        <v>0</v>
      </c>
      <c r="BR32" s="12">
        <f t="shared" si="2"/>
        <v>0</v>
      </c>
      <c r="BS32" s="12">
        <f t="shared" si="2"/>
        <v>0</v>
      </c>
      <c r="BU32" s="12">
        <v>27</v>
      </c>
      <c r="BV32" s="12">
        <f t="shared" si="3"/>
        <v>0</v>
      </c>
      <c r="BW32" s="12">
        <f t="shared" si="3"/>
        <v>0</v>
      </c>
      <c r="BX32" s="12">
        <f t="shared" si="3"/>
        <v>0</v>
      </c>
      <c r="BY32" s="12">
        <f t="shared" si="3"/>
        <v>0</v>
      </c>
      <c r="BZ32" s="12">
        <f t="shared" si="3"/>
        <v>0</v>
      </c>
      <c r="CC32" s="9">
        <v>29</v>
      </c>
    </row>
    <row r="33" spans="1:81" x14ac:dyDescent="0.15">
      <c r="A33" s="8">
        <v>28</v>
      </c>
      <c r="B33" s="14">
        <v>10</v>
      </c>
      <c r="D33" s="8">
        <v>3</v>
      </c>
      <c r="F33" s="14"/>
      <c r="G33" s="70" t="s">
        <v>412</v>
      </c>
      <c r="H33" s="14"/>
      <c r="I33" s="70" t="s">
        <v>413</v>
      </c>
      <c r="J33" s="14"/>
      <c r="M33" s="8">
        <v>28</v>
      </c>
      <c r="N33" s="56">
        <v>10</v>
      </c>
      <c r="P33" s="14"/>
      <c r="Q33" s="70" t="s">
        <v>949</v>
      </c>
      <c r="R33" s="14"/>
      <c r="T33" s="8" t="str">
        <f t="shared" si="12"/>
        <v/>
      </c>
      <c r="AB33" s="12">
        <v>29</v>
      </c>
      <c r="AC33" s="12"/>
      <c r="AD33" s="32">
        <f t="shared" si="11"/>
        <v>5.2857142857142859E-2</v>
      </c>
      <c r="AE33" s="41"/>
      <c r="AF33" s="54">
        <f>SUM(AD$5:AD33)</f>
        <v>1.4800000000000006</v>
      </c>
      <c r="AG33" s="20">
        <f>SUM(AE$5:AE33)</f>
        <v>25</v>
      </c>
      <c r="AH33" s="20">
        <f>IFERROR($AF33*'[1]功能-士兵训练'!K33,0)</f>
        <v>1.4800000000000006</v>
      </c>
      <c r="AI33" s="20">
        <f>IFERROR($AF33*'[1]功能-士兵训练'!L33,0)</f>
        <v>1.4800000000000006</v>
      </c>
      <c r="AJ33" s="20">
        <f>IFERROR($AF33*'[1]功能-士兵训练'!M33,0)</f>
        <v>1.4800000000000006</v>
      </c>
      <c r="AK33" s="20">
        <f>IFERROR($AF33*'[1]功能-士兵训练'!N33,0)</f>
        <v>1.4800000000000006</v>
      </c>
      <c r="AL33" s="20">
        <f>IFERROR($AF33*'[1]功能-士兵训练'!O33,0)</f>
        <v>1.4800000000000006</v>
      </c>
      <c r="AM33" s="20">
        <f>$AG33/'[1]功能-士兵训练'!$C$6*MIN('[1]功能-士兵训练'!$C$6,'[1]功能-士兵训练'!K74/4)</f>
        <v>25</v>
      </c>
      <c r="AN33" s="20">
        <f>$AG33/'[1]功能-士兵训练'!$C$6*MIN('[1]功能-士兵训练'!$C$6,'[1]功能-士兵训练'!L74/4)</f>
        <v>25</v>
      </c>
      <c r="AO33" s="20">
        <f>$AG33/'[1]功能-士兵训练'!$C$6*MIN('[1]功能-士兵训练'!$C$6,'[1]功能-士兵训练'!M74/4)</f>
        <v>25</v>
      </c>
      <c r="AP33" s="20">
        <f>$AG33/'[1]功能-士兵训练'!$C$6*MIN('[1]功能-士兵训练'!$C$6,'[1]功能-士兵训练'!N74/4)</f>
        <v>25</v>
      </c>
      <c r="AQ33" s="20">
        <f>$AG33/'[1]功能-士兵训练'!$C$6*MIN('[1]功能-士兵训练'!$C$6,'[1]功能-士兵训练'!O74/4)</f>
        <v>25</v>
      </c>
      <c r="AU33" s="15">
        <v>28</v>
      </c>
      <c r="AV33" s="12">
        <f>求节点(AC$124:AC$159,AH$5:AH$40,$AU33)*士兵阶位属性!T32+求节点(AC$124:AC$159,AM$5:AM$40,$AU33)</f>
        <v>105.09041677277759</v>
      </c>
      <c r="AW33" s="12">
        <f>求节点(AD$124:AD$159,AI$5:AI$40,$AU33)*士兵阶位属性!U32+求节点(AD$124:AD$159,AN$5:AN$40,$AU33)</f>
        <v>108.41092865912863</v>
      </c>
      <c r="AX33" s="12">
        <f>求节点(AE$124:AE$159,AJ$5:AJ$40,$AU33)*士兵阶位属性!V32+求节点(AE$124:AE$159,AO$5:AO$40,$AU33)</f>
        <v>112.18111012902664</v>
      </c>
      <c r="AY33" s="12">
        <f>求节点(AF$124:AF$159,AK$5:AK$40,$AU33)*士兵阶位属性!W32+求节点(AF$124:AF$159,AP$5:AP$40,$AU33)</f>
        <v>116.4781395396773</v>
      </c>
      <c r="AZ33" s="12">
        <f>求节点(AG$124:AG$159,AL$5:AL$40,$AU33)*士兵阶位属性!X32+求节点(AG$124:AG$159,AQ$5:AQ$40,$AU33)</f>
        <v>121.1858846682956</v>
      </c>
      <c r="BA33" s="12">
        <f t="shared" si="4"/>
        <v>105.09041677277759</v>
      </c>
      <c r="BB33" s="12">
        <f t="shared" si="4"/>
        <v>108.41092865912863</v>
      </c>
      <c r="BC33" s="12">
        <f t="shared" si="4"/>
        <v>112.18111012902664</v>
      </c>
      <c r="BD33" s="12">
        <f t="shared" si="4"/>
        <v>116.4781395396773</v>
      </c>
      <c r="BE33" s="12">
        <f t="shared" si="4"/>
        <v>121.1858846682956</v>
      </c>
      <c r="BG33" s="12">
        <v>28</v>
      </c>
      <c r="BH33" s="12">
        <f t="shared" si="1"/>
        <v>266708.48309854185</v>
      </c>
      <c r="BI33" s="12">
        <f t="shared" si="1"/>
        <v>286740.90357966174</v>
      </c>
      <c r="BJ33" s="12">
        <f t="shared" si="1"/>
        <v>304221.52685666562</v>
      </c>
      <c r="BK33" s="12">
        <f t="shared" si="1"/>
        <v>323803.21285550937</v>
      </c>
      <c r="BL33" s="12">
        <f t="shared" si="1"/>
        <v>344953.32853361504</v>
      </c>
      <c r="BN33" s="12">
        <v>28</v>
      </c>
      <c r="BO33" s="12">
        <f t="shared" si="2"/>
        <v>0</v>
      </c>
      <c r="BP33" s="12">
        <f t="shared" si="2"/>
        <v>0</v>
      </c>
      <c r="BQ33" s="12">
        <f t="shared" si="2"/>
        <v>0</v>
      </c>
      <c r="BR33" s="12">
        <f t="shared" si="2"/>
        <v>0</v>
      </c>
      <c r="BS33" s="12">
        <f t="shared" si="2"/>
        <v>0</v>
      </c>
      <c r="BU33" s="12">
        <v>28</v>
      </c>
      <c r="BV33" s="12">
        <f t="shared" si="3"/>
        <v>0</v>
      </c>
      <c r="BW33" s="12">
        <f t="shared" si="3"/>
        <v>0</v>
      </c>
      <c r="BX33" s="12">
        <f t="shared" si="3"/>
        <v>0</v>
      </c>
      <c r="BY33" s="12">
        <f t="shared" si="3"/>
        <v>0</v>
      </c>
      <c r="BZ33" s="12">
        <f t="shared" si="3"/>
        <v>0</v>
      </c>
      <c r="CC33" s="9">
        <v>30</v>
      </c>
    </row>
    <row r="34" spans="1:81" x14ac:dyDescent="0.15">
      <c r="A34" s="8">
        <v>29</v>
      </c>
      <c r="B34" s="14">
        <v>10</v>
      </c>
      <c r="F34" s="14"/>
      <c r="G34" s="14"/>
      <c r="H34" s="14"/>
      <c r="I34" s="14"/>
      <c r="J34" s="14"/>
      <c r="M34" s="8">
        <v>29</v>
      </c>
      <c r="N34" s="14">
        <v>10</v>
      </c>
      <c r="T34" s="8" t="str">
        <f t="shared" si="12"/>
        <v/>
      </c>
      <c r="AB34" s="12">
        <v>30</v>
      </c>
      <c r="AC34" s="12"/>
      <c r="AD34" s="32">
        <f t="shared" si="11"/>
        <v>5.2857142857142859E-2</v>
      </c>
      <c r="AE34" s="41"/>
      <c r="AF34" s="54">
        <f>SUM(AD$5:AD34)</f>
        <v>1.5328571428571436</v>
      </c>
      <c r="AG34" s="20">
        <f>SUM(AE$5:AE34)</f>
        <v>25</v>
      </c>
      <c r="AH34" s="20">
        <f>IFERROR($AF34*'[1]功能-士兵训练'!K34,0)</f>
        <v>1.5328571428571436</v>
      </c>
      <c r="AI34" s="20">
        <f>IFERROR($AF34*'[1]功能-士兵训练'!L34,0)</f>
        <v>1.5328571428571436</v>
      </c>
      <c r="AJ34" s="20">
        <f>IFERROR($AF34*'[1]功能-士兵训练'!M34,0)</f>
        <v>1.5328571428571436</v>
      </c>
      <c r="AK34" s="20">
        <f>IFERROR($AF34*'[1]功能-士兵训练'!N34,0)</f>
        <v>1.5328571428571436</v>
      </c>
      <c r="AL34" s="20">
        <f>IFERROR($AF34*'[1]功能-士兵训练'!O34,0)</f>
        <v>1.5328571428571436</v>
      </c>
      <c r="AM34" s="20">
        <f>$AG34/'[1]功能-士兵训练'!$C$6*MIN('[1]功能-士兵训练'!$C$6,'[1]功能-士兵训练'!K75/4)</f>
        <v>25</v>
      </c>
      <c r="AN34" s="20">
        <f>$AG34/'[1]功能-士兵训练'!$C$6*MIN('[1]功能-士兵训练'!$C$6,'[1]功能-士兵训练'!L75/4)</f>
        <v>25</v>
      </c>
      <c r="AO34" s="20">
        <f>$AG34/'[1]功能-士兵训练'!$C$6*MIN('[1]功能-士兵训练'!$C$6,'[1]功能-士兵训练'!M75/4)</f>
        <v>25</v>
      </c>
      <c r="AP34" s="20">
        <f>$AG34/'[1]功能-士兵训练'!$C$6*MIN('[1]功能-士兵训练'!$C$6,'[1]功能-士兵训练'!N75/4)</f>
        <v>25</v>
      </c>
      <c r="AQ34" s="20">
        <f>$AG34/'[1]功能-士兵训练'!$C$6*MIN('[1]功能-士兵训练'!$C$6,'[1]功能-士兵训练'!O75/4)</f>
        <v>25</v>
      </c>
      <c r="AU34" s="15">
        <v>29</v>
      </c>
      <c r="AV34" s="12">
        <f>求节点(AC$124:AC$159,AH$5:AH$40,$AU34)*士兵阶位属性!T33+求节点(AC$124:AC$159,AM$5:AM$40,$AU34)</f>
        <v>108.32994971666054</v>
      </c>
      <c r="AW34" s="12">
        <f>求节点(AD$124:AD$159,AI$5:AI$40,$AU34)*士兵阶位属性!U33+求节点(AD$124:AD$159,AN$5:AN$40,$AU34)</f>
        <v>111.65977122244939</v>
      </c>
      <c r="AX34" s="12">
        <f>求节点(AE$124:AE$159,AJ$5:AJ$40,$AU34)*士兵阶位属性!V33+求节点(AE$124:AE$159,AO$5:AO$40,$AU34)</f>
        <v>115.5444114794971</v>
      </c>
      <c r="AY34" s="12">
        <f>求节点(AF$124:AF$159,AK$5:AK$40,$AU34)*士兵阶位属性!W33+求节点(AF$124:AF$159,AP$5:AP$40,$AU34)</f>
        <v>119.96059109764821</v>
      </c>
      <c r="AZ34" s="12">
        <f>求节点(AG$124:AG$159,AL$5:AL$40,$AU34)*士兵阶位属性!X33+求节点(AG$124:AG$159,AQ$5:AQ$40,$AU34)</f>
        <v>124.82276791207101</v>
      </c>
      <c r="BA34" s="12">
        <f t="shared" si="4"/>
        <v>108.32994971666054</v>
      </c>
      <c r="BB34" s="12">
        <f t="shared" si="4"/>
        <v>111.65977122244939</v>
      </c>
      <c r="BC34" s="12">
        <f t="shared" si="4"/>
        <v>115.5444114794971</v>
      </c>
      <c r="BD34" s="12">
        <f t="shared" si="4"/>
        <v>119.96059109764821</v>
      </c>
      <c r="BE34" s="12">
        <f t="shared" si="4"/>
        <v>124.82276791207101</v>
      </c>
      <c r="BG34" s="12">
        <v>29</v>
      </c>
      <c r="BH34" s="12">
        <f t="shared" si="1"/>
        <v>285995.26144804555</v>
      </c>
      <c r="BI34" s="12">
        <f t="shared" si="1"/>
        <v>301336.25856074865</v>
      </c>
      <c r="BJ34" s="12">
        <f t="shared" si="1"/>
        <v>319118.69098473032</v>
      </c>
      <c r="BK34" s="12">
        <f t="shared" si="1"/>
        <v>338979.47154105594</v>
      </c>
      <c r="BL34" s="12">
        <f t="shared" si="1"/>
        <v>361063.2939340134</v>
      </c>
      <c r="BN34" s="12">
        <v>29</v>
      </c>
      <c r="BO34" s="12">
        <f t="shared" si="2"/>
        <v>0</v>
      </c>
      <c r="BP34" s="12">
        <f t="shared" si="2"/>
        <v>0</v>
      </c>
      <c r="BQ34" s="12">
        <f t="shared" si="2"/>
        <v>0</v>
      </c>
      <c r="BR34" s="12">
        <f t="shared" si="2"/>
        <v>0</v>
      </c>
      <c r="BS34" s="12">
        <f t="shared" si="2"/>
        <v>0</v>
      </c>
      <c r="BU34" s="12">
        <v>29</v>
      </c>
      <c r="BV34" s="12">
        <f t="shared" si="3"/>
        <v>0</v>
      </c>
      <c r="BW34" s="12">
        <f t="shared" si="3"/>
        <v>0</v>
      </c>
      <c r="BX34" s="12">
        <f t="shared" si="3"/>
        <v>0</v>
      </c>
      <c r="BY34" s="12">
        <f t="shared" si="3"/>
        <v>0</v>
      </c>
      <c r="BZ34" s="12">
        <f t="shared" si="3"/>
        <v>0</v>
      </c>
      <c r="CC34" s="9">
        <v>31</v>
      </c>
    </row>
    <row r="35" spans="1:81" x14ac:dyDescent="0.15">
      <c r="A35" s="8">
        <v>30</v>
      </c>
      <c r="B35" s="14">
        <v>11</v>
      </c>
      <c r="F35" s="14"/>
      <c r="G35" s="14"/>
      <c r="H35" s="14" t="s">
        <v>426</v>
      </c>
      <c r="I35" s="14"/>
      <c r="J35" s="14"/>
      <c r="M35" s="8">
        <v>30</v>
      </c>
      <c r="N35" s="92">
        <v>11</v>
      </c>
      <c r="P35" s="14" t="s">
        <v>404</v>
      </c>
      <c r="Q35" s="14"/>
      <c r="R35" s="14" t="s">
        <v>405</v>
      </c>
      <c r="S35" s="8">
        <v>1.5</v>
      </c>
      <c r="T35" s="8">
        <f t="shared" si="12"/>
        <v>7.5</v>
      </c>
      <c r="AB35" s="12">
        <v>31</v>
      </c>
      <c r="AC35" s="12"/>
      <c r="AD35" s="32">
        <f t="shared" si="11"/>
        <v>5.2857142857142859E-2</v>
      </c>
      <c r="AE35" s="41"/>
      <c r="AF35" s="54">
        <f>SUM(AD$5:AD35)</f>
        <v>1.5857142857142865</v>
      </c>
      <c r="AG35" s="20">
        <f>SUM(AE$5:AE35)</f>
        <v>25</v>
      </c>
      <c r="AH35" s="20">
        <f>IFERROR($AF35*'[1]功能-士兵训练'!K35,0)</f>
        <v>1.5857142857142865</v>
      </c>
      <c r="AI35" s="20">
        <f>IFERROR($AF35*'[1]功能-士兵训练'!L35,0)</f>
        <v>1.5857142857142865</v>
      </c>
      <c r="AJ35" s="20">
        <f>IFERROR($AF35*'[1]功能-士兵训练'!M35,0)</f>
        <v>1.5857142857142865</v>
      </c>
      <c r="AK35" s="20">
        <f>IFERROR($AF35*'[1]功能-士兵训练'!N35,0)</f>
        <v>1.5857142857142865</v>
      </c>
      <c r="AL35" s="20">
        <f>IFERROR($AF35*'[1]功能-士兵训练'!O35,0)</f>
        <v>1.5857142857142865</v>
      </c>
      <c r="AM35" s="20">
        <f>$AG35/'[1]功能-士兵训练'!$C$6*MIN('[1]功能-士兵训练'!$C$6,'[1]功能-士兵训练'!K76/4)</f>
        <v>25</v>
      </c>
      <c r="AN35" s="20">
        <f>$AG35/'[1]功能-士兵训练'!$C$6*MIN('[1]功能-士兵训练'!$C$6,'[1]功能-士兵训练'!L76/4)</f>
        <v>25</v>
      </c>
      <c r="AO35" s="20">
        <f>$AG35/'[1]功能-士兵训练'!$C$6*MIN('[1]功能-士兵训练'!$C$6,'[1]功能-士兵训练'!M76/4)</f>
        <v>25</v>
      </c>
      <c r="AP35" s="20">
        <f>$AG35/'[1]功能-士兵训练'!$C$6*MIN('[1]功能-士兵训练'!$C$6,'[1]功能-士兵训练'!N76/4)</f>
        <v>25</v>
      </c>
      <c r="AQ35" s="20">
        <f>$AG35/'[1]功能-士兵训练'!$C$6*MIN('[1]功能-士兵训练'!$C$6,'[1]功能-士兵训练'!O76/4)</f>
        <v>25</v>
      </c>
      <c r="AU35" s="15">
        <v>30</v>
      </c>
      <c r="AV35" s="12">
        <f>求节点(AC$124:AC$159,AH$5:AH$40,$AU35)*士兵阶位属性!T34+求节点(AC$124:AC$159,AM$5:AM$40,$AU35)</f>
        <v>111.53841644851518</v>
      </c>
      <c r="AW35" s="12">
        <f>求节点(AD$124:AD$159,AI$5:AI$40,$AU35)*士兵阶位属性!U34+求节点(AD$124:AD$159,AN$5:AN$40,$AU35)</f>
        <v>114.95214877902337</v>
      </c>
      <c r="AX35" s="12">
        <f>求节点(AE$124:AE$159,AJ$5:AJ$40,$AU35)*士兵阶位属性!V34+求节点(AE$124:AE$159,AO$5:AO$40,$AU35)</f>
        <v>118.95291328953111</v>
      </c>
      <c r="AY35" s="12">
        <f>求节点(AF$124:AF$159,AK$5:AK$40,$AU35)*士兵阶位属性!W34+求节点(AF$124:AF$159,AP$5:AP$40,$AU35)</f>
        <v>123.48989862028694</v>
      </c>
      <c r="AZ35" s="12">
        <f>求节点(AG$124:AG$159,AL$5:AL$40,$AU35)*士兵阶位属性!X34+求节点(AG$124:AG$159,AQ$5:AQ$40,$AU35)</f>
        <v>128.44402187846185</v>
      </c>
      <c r="BA35" s="12">
        <f t="shared" si="4"/>
        <v>111.53841644851518</v>
      </c>
      <c r="BB35" s="12">
        <f t="shared" si="4"/>
        <v>114.95214877902337</v>
      </c>
      <c r="BC35" s="12">
        <f t="shared" si="4"/>
        <v>118.95291328953111</v>
      </c>
      <c r="BD35" s="12">
        <f t="shared" si="4"/>
        <v>123.48989862028694</v>
      </c>
      <c r="BE35" s="12">
        <f t="shared" si="4"/>
        <v>128.44402187846185</v>
      </c>
      <c r="BG35" s="12">
        <v>30</v>
      </c>
      <c r="BH35" s="12">
        <f t="shared" si="1"/>
        <v>300419.44148026203</v>
      </c>
      <c r="BI35" s="12">
        <f t="shared" si="1"/>
        <v>315931.61354183563</v>
      </c>
      <c r="BJ35" s="12">
        <f t="shared" si="1"/>
        <v>334015.85511279502</v>
      </c>
      <c r="BK35" s="12">
        <f t="shared" si="1"/>
        <v>354155.73022660252</v>
      </c>
      <c r="BL35" s="12">
        <f t="shared" si="1"/>
        <v>391496.96694261633</v>
      </c>
      <c r="BN35" s="12">
        <v>30</v>
      </c>
      <c r="BO35" s="12">
        <f t="shared" si="2"/>
        <v>0</v>
      </c>
      <c r="BP35" s="12">
        <f t="shared" si="2"/>
        <v>0</v>
      </c>
      <c r="BQ35" s="12">
        <f t="shared" si="2"/>
        <v>0</v>
      </c>
      <c r="BR35" s="12">
        <f t="shared" si="2"/>
        <v>0</v>
      </c>
      <c r="BS35" s="12">
        <f t="shared" si="2"/>
        <v>0</v>
      </c>
      <c r="BU35" s="12">
        <v>30</v>
      </c>
      <c r="BV35" s="12">
        <f t="shared" si="3"/>
        <v>0</v>
      </c>
      <c r="BW35" s="12">
        <f t="shared" si="3"/>
        <v>0</v>
      </c>
      <c r="BX35" s="12">
        <f t="shared" si="3"/>
        <v>0</v>
      </c>
      <c r="BY35" s="12">
        <f t="shared" si="3"/>
        <v>0</v>
      </c>
      <c r="BZ35" s="12">
        <f t="shared" si="3"/>
        <v>0</v>
      </c>
      <c r="CC35" s="9">
        <v>32</v>
      </c>
    </row>
    <row r="36" spans="1:81" x14ac:dyDescent="0.15">
      <c r="A36" s="8">
        <v>31</v>
      </c>
      <c r="B36" s="14">
        <v>11</v>
      </c>
      <c r="F36" s="14"/>
      <c r="G36" s="14"/>
      <c r="H36" s="14"/>
      <c r="I36" s="14"/>
      <c r="J36" s="14"/>
      <c r="M36" s="8">
        <v>31</v>
      </c>
      <c r="N36" s="14">
        <v>11</v>
      </c>
      <c r="T36" s="8" t="str">
        <f t="shared" si="12"/>
        <v/>
      </c>
      <c r="AB36" s="12">
        <v>32</v>
      </c>
      <c r="AC36" s="12"/>
      <c r="AD36" s="32">
        <f t="shared" si="11"/>
        <v>5.2857142857142859E-2</v>
      </c>
      <c r="AE36" s="41"/>
      <c r="AF36" s="54">
        <f>SUM(AD$5:AD36)</f>
        <v>1.6385714285714295</v>
      </c>
      <c r="AG36" s="20">
        <f>SUM(AE$5:AE36)</f>
        <v>25</v>
      </c>
      <c r="AH36" s="20">
        <f>IFERROR($AF36*'[1]功能-士兵训练'!K36,0)</f>
        <v>1.6385714285714295</v>
      </c>
      <c r="AI36" s="20">
        <f>IFERROR($AF36*'[1]功能-士兵训练'!L36,0)</f>
        <v>1.6385714285714295</v>
      </c>
      <c r="AJ36" s="20">
        <f>IFERROR($AF36*'[1]功能-士兵训练'!M36,0)</f>
        <v>1.6385714285714295</v>
      </c>
      <c r="AK36" s="20">
        <f>IFERROR($AF36*'[1]功能-士兵训练'!N36,0)</f>
        <v>1.6385714285714295</v>
      </c>
      <c r="AL36" s="20">
        <f>IFERROR($AF36*'[1]功能-士兵训练'!O36,0)</f>
        <v>1.6385714285714295</v>
      </c>
      <c r="AM36" s="20">
        <f>$AG36/'[1]功能-士兵训练'!$C$6*MIN('[1]功能-士兵训练'!$C$6,'[1]功能-士兵训练'!K77/4)</f>
        <v>25</v>
      </c>
      <c r="AN36" s="20">
        <f>$AG36/'[1]功能-士兵训练'!$C$6*MIN('[1]功能-士兵训练'!$C$6,'[1]功能-士兵训练'!L77/4)</f>
        <v>25</v>
      </c>
      <c r="AO36" s="20">
        <f>$AG36/'[1]功能-士兵训练'!$C$6*MIN('[1]功能-士兵训练'!$C$6,'[1]功能-士兵训练'!M77/4)</f>
        <v>25</v>
      </c>
      <c r="AP36" s="20">
        <f>$AG36/'[1]功能-士兵训练'!$C$6*MIN('[1]功能-士兵训练'!$C$6,'[1]功能-士兵训练'!N77/4)</f>
        <v>25</v>
      </c>
      <c r="AQ36" s="20">
        <f>$AG36/'[1]功能-士兵训练'!$C$6*MIN('[1]功能-士兵训练'!$C$6,'[1]功能-士兵训练'!O77/4)</f>
        <v>25</v>
      </c>
      <c r="AU36" s="15">
        <v>31</v>
      </c>
      <c r="AV36" s="12">
        <f>求节点(AC$124:AC$159,AH$5:AH$40,$AU36)*士兵阶位属性!T35+求节点(AC$124:AC$159,AM$5:AM$40,$AU36)</f>
        <v>114.78926977936125</v>
      </c>
      <c r="AW36" s="12">
        <f>求节点(AD$124:AD$159,AI$5:AI$40,$AU36)*士兵阶位属性!U35+求节点(AD$124:AD$159,AN$5:AN$40,$AU36)</f>
        <v>118.28806132885057</v>
      </c>
      <c r="AX36" s="12">
        <f>求节点(AE$124:AE$159,AJ$5:AJ$40,$AU36)*士兵阶位属性!V35+求节点(AE$124:AE$159,AO$5:AO$40,$AU36)</f>
        <v>122.40661555912867</v>
      </c>
      <c r="AY36" s="12">
        <f>求节点(AF$124:AF$159,AK$5:AK$40,$AU36)*士兵阶位属性!W35+求节点(AF$124:AF$159,AP$5:AP$40,$AU36)</f>
        <v>127.03569807259738</v>
      </c>
      <c r="AZ36" s="12">
        <f>求节点(AG$124:AG$159,AL$5:AL$40,$AU36)*士兵阶位属性!X35+求节点(AG$124:AG$159,AQ$5:AQ$40,$AU36)</f>
        <v>132.11344920398886</v>
      </c>
      <c r="BA36" s="12">
        <f t="shared" si="4"/>
        <v>114.78926977936125</v>
      </c>
      <c r="BB36" s="12">
        <f t="shared" si="4"/>
        <v>118.28806132885057</v>
      </c>
      <c r="BC36" s="12">
        <f t="shared" si="4"/>
        <v>122.40661555912867</v>
      </c>
      <c r="BD36" s="12">
        <f t="shared" si="4"/>
        <v>127.03569807259738</v>
      </c>
      <c r="BE36" s="12">
        <f t="shared" si="4"/>
        <v>132.11344920398886</v>
      </c>
      <c r="BG36" s="12">
        <v>31</v>
      </c>
      <c r="BH36" s="12">
        <f t="shared" si="1"/>
        <v>314843.62151247857</v>
      </c>
      <c r="BI36" s="12">
        <f t="shared" si="1"/>
        <v>330526.96852292254</v>
      </c>
      <c r="BJ36" s="12">
        <f t="shared" si="1"/>
        <v>348913.01924085972</v>
      </c>
      <c r="BK36" s="12">
        <f t="shared" si="1"/>
        <v>378325.23219075927</v>
      </c>
      <c r="BL36" s="12">
        <f t="shared" si="1"/>
        <v>421930.63995121926</v>
      </c>
      <c r="BN36" s="12">
        <v>31</v>
      </c>
      <c r="BO36" s="12">
        <f t="shared" si="2"/>
        <v>0</v>
      </c>
      <c r="BP36" s="12">
        <f t="shared" si="2"/>
        <v>0</v>
      </c>
      <c r="BQ36" s="12">
        <f t="shared" si="2"/>
        <v>0</v>
      </c>
      <c r="BR36" s="12">
        <f t="shared" si="2"/>
        <v>0</v>
      </c>
      <c r="BS36" s="12">
        <f t="shared" si="2"/>
        <v>0</v>
      </c>
      <c r="BU36" s="12">
        <v>31</v>
      </c>
      <c r="BV36" s="12">
        <f t="shared" si="3"/>
        <v>0</v>
      </c>
      <c r="BW36" s="12">
        <f t="shared" si="3"/>
        <v>0</v>
      </c>
      <c r="BX36" s="12">
        <f t="shared" si="3"/>
        <v>0</v>
      </c>
      <c r="BY36" s="12">
        <f t="shared" si="3"/>
        <v>0</v>
      </c>
      <c r="BZ36" s="12">
        <f t="shared" si="3"/>
        <v>0</v>
      </c>
      <c r="CC36" s="9">
        <v>33</v>
      </c>
    </row>
    <row r="37" spans="1:81" x14ac:dyDescent="0.15">
      <c r="A37" s="8">
        <v>32</v>
      </c>
      <c r="B37" s="14">
        <v>12</v>
      </c>
      <c r="D37" s="8" t="s">
        <v>930</v>
      </c>
      <c r="F37" s="14" t="s">
        <v>406</v>
      </c>
      <c r="G37" s="14" t="s">
        <v>407</v>
      </c>
      <c r="H37" s="14"/>
      <c r="I37" s="14" t="s">
        <v>408</v>
      </c>
      <c r="J37" s="14" t="s">
        <v>409</v>
      </c>
      <c r="M37" s="8">
        <v>32</v>
      </c>
      <c r="N37" s="56">
        <v>12</v>
      </c>
      <c r="P37" s="14"/>
      <c r="Q37" s="70" t="s">
        <v>950</v>
      </c>
      <c r="R37" s="14"/>
      <c r="T37" s="8" t="str">
        <f t="shared" si="12"/>
        <v/>
      </c>
      <c r="AB37" s="12">
        <v>33</v>
      </c>
      <c r="AC37" s="12"/>
      <c r="AD37" s="32">
        <f t="shared" si="11"/>
        <v>5.2857142857142859E-2</v>
      </c>
      <c r="AE37" s="41"/>
      <c r="AF37" s="54">
        <f>SUM(AD$5:AD37)</f>
        <v>1.6914285714285724</v>
      </c>
      <c r="AG37" s="20">
        <f>SUM(AE$5:AE37)</f>
        <v>25</v>
      </c>
      <c r="AH37" s="20">
        <f>IFERROR($AF37*'[1]功能-士兵训练'!K37,0)</f>
        <v>1.6914285714285724</v>
      </c>
      <c r="AI37" s="20">
        <f>IFERROR($AF37*'[1]功能-士兵训练'!L37,0)</f>
        <v>1.6914285714285724</v>
      </c>
      <c r="AJ37" s="20">
        <f>IFERROR($AF37*'[1]功能-士兵训练'!M37,0)</f>
        <v>1.6914285714285724</v>
      </c>
      <c r="AK37" s="20">
        <f>IFERROR($AF37*'[1]功能-士兵训练'!N37,0)</f>
        <v>1.6914285714285724</v>
      </c>
      <c r="AL37" s="20">
        <f>IFERROR($AF37*'[1]功能-士兵训练'!O37,0)</f>
        <v>1.6914285714285724</v>
      </c>
      <c r="AM37" s="20">
        <f>$AG37/'[1]功能-士兵训练'!$C$6*MIN('[1]功能-士兵训练'!$C$6,'[1]功能-士兵训练'!K78/4)</f>
        <v>25</v>
      </c>
      <c r="AN37" s="20">
        <f>$AG37/'[1]功能-士兵训练'!$C$6*MIN('[1]功能-士兵训练'!$C$6,'[1]功能-士兵训练'!L78/4)</f>
        <v>25</v>
      </c>
      <c r="AO37" s="20">
        <f>$AG37/'[1]功能-士兵训练'!$C$6*MIN('[1]功能-士兵训练'!$C$6,'[1]功能-士兵训练'!M78/4)</f>
        <v>25</v>
      </c>
      <c r="AP37" s="20">
        <f>$AG37/'[1]功能-士兵训练'!$C$6*MIN('[1]功能-士兵训练'!$C$6,'[1]功能-士兵训练'!N78/4)</f>
        <v>25</v>
      </c>
      <c r="AQ37" s="20">
        <f>$AG37/'[1]功能-士兵训练'!$C$6*MIN('[1]功能-士兵训练'!$C$6,'[1]功能-士兵训练'!O78/4)</f>
        <v>25</v>
      </c>
      <c r="AU37" s="15">
        <v>32</v>
      </c>
      <c r="AV37" s="12">
        <f>求节点(AC$124:AC$159,AH$5:AH$40,$AU37)*士兵阶位属性!T36+求节点(AC$124:AC$159,AM$5:AM$40,$AU37)</f>
        <v>118.0825097091988</v>
      </c>
      <c r="AW37" s="12">
        <f>求节点(AD$124:AD$159,AI$5:AI$40,$AU37)*士兵阶位属性!U36+求节点(AD$124:AD$159,AN$5:AN$40,$AU37)</f>
        <v>121.66750887193093</v>
      </c>
      <c r="AX37" s="12">
        <f>求节点(AE$124:AE$159,AJ$5:AJ$40,$AU37)*士兵阶位属性!V36+求节点(AE$124:AE$159,AO$5:AO$40,$AU37)</f>
        <v>125.89500102797052</v>
      </c>
      <c r="AY37" s="12">
        <f>求节点(AF$124:AF$159,AK$5:AK$40,$AU37)*士兵阶位属性!W36+求节点(AF$124:AF$159,AP$5:AP$40,$AU37)</f>
        <v>130.60865097307362</v>
      </c>
      <c r="AZ37" s="12">
        <f>求节点(AG$124:AG$159,AL$5:AL$40,$AU37)*士兵阶位属性!X36+求节点(AG$124:AG$159,AQ$5:AQ$40,$AU37)</f>
        <v>135.83104988865193</v>
      </c>
      <c r="BA37" s="12">
        <f t="shared" si="4"/>
        <v>118.0825097091988</v>
      </c>
      <c r="BB37" s="12">
        <f t="shared" si="4"/>
        <v>121.66750887193093</v>
      </c>
      <c r="BC37" s="12">
        <f t="shared" si="4"/>
        <v>125.89500102797052</v>
      </c>
      <c r="BD37" s="12">
        <f t="shared" si="4"/>
        <v>130.60865097307362</v>
      </c>
      <c r="BE37" s="12">
        <f t="shared" si="4"/>
        <v>135.83104988865193</v>
      </c>
      <c r="BG37" s="12">
        <v>32</v>
      </c>
      <c r="BH37" s="12">
        <f t="shared" si="1"/>
        <v>329267.80154469504</v>
      </c>
      <c r="BI37" s="12">
        <f t="shared" si="1"/>
        <v>345122.32350400952</v>
      </c>
      <c r="BJ37" s="12">
        <f t="shared" si="1"/>
        <v>367502.83622872102</v>
      </c>
      <c r="BK37" s="12">
        <f t="shared" si="1"/>
        <v>408126.86042004329</v>
      </c>
      <c r="BL37" s="12">
        <f t="shared" si="1"/>
        <v>452364.31295982219</v>
      </c>
      <c r="BN37" s="12">
        <v>32</v>
      </c>
      <c r="BO37" s="12">
        <f t="shared" si="2"/>
        <v>0</v>
      </c>
      <c r="BP37" s="12">
        <f t="shared" si="2"/>
        <v>0</v>
      </c>
      <c r="BQ37" s="12">
        <f t="shared" si="2"/>
        <v>0</v>
      </c>
      <c r="BR37" s="12">
        <f t="shared" si="2"/>
        <v>0</v>
      </c>
      <c r="BS37" s="12">
        <f t="shared" si="2"/>
        <v>0</v>
      </c>
      <c r="BU37" s="12">
        <v>32</v>
      </c>
      <c r="BV37" s="12">
        <f t="shared" si="3"/>
        <v>0</v>
      </c>
      <c r="BW37" s="12">
        <f t="shared" si="3"/>
        <v>0</v>
      </c>
      <c r="BX37" s="12">
        <f t="shared" si="3"/>
        <v>0</v>
      </c>
      <c r="BY37" s="12">
        <f t="shared" si="3"/>
        <v>0</v>
      </c>
      <c r="BZ37" s="12">
        <f t="shared" si="3"/>
        <v>0</v>
      </c>
      <c r="CC37" s="9">
        <v>34</v>
      </c>
    </row>
    <row r="38" spans="1:81" x14ac:dyDescent="0.15">
      <c r="A38" s="8">
        <v>33</v>
      </c>
      <c r="B38" s="14">
        <v>12</v>
      </c>
      <c r="F38" s="14"/>
      <c r="G38" s="14"/>
      <c r="H38" s="14"/>
      <c r="I38" s="14"/>
      <c r="J38" s="14"/>
      <c r="M38" s="8">
        <v>33</v>
      </c>
      <c r="N38" s="14">
        <v>12</v>
      </c>
      <c r="T38" s="8" t="str">
        <f t="shared" si="12"/>
        <v/>
      </c>
      <c r="AB38" s="12">
        <v>34</v>
      </c>
      <c r="AC38" s="12"/>
      <c r="AD38" s="32">
        <f t="shared" si="11"/>
        <v>5.2857142857142859E-2</v>
      </c>
      <c r="AE38" s="41"/>
      <c r="AF38" s="54">
        <f>SUM(AD$5:AD38)</f>
        <v>1.7442857142857153</v>
      </c>
      <c r="AG38" s="20">
        <f>SUM(AE$5:AE38)</f>
        <v>25</v>
      </c>
      <c r="AH38" s="20">
        <f>IFERROR($AF38*'[1]功能-士兵训练'!K38,0)</f>
        <v>1.7442857142857153</v>
      </c>
      <c r="AI38" s="20">
        <f>IFERROR($AF38*'[1]功能-士兵训练'!L38,0)</f>
        <v>1.7442857142857153</v>
      </c>
      <c r="AJ38" s="20">
        <f>IFERROR($AF38*'[1]功能-士兵训练'!M38,0)</f>
        <v>1.7442857142857153</v>
      </c>
      <c r="AK38" s="20">
        <f>IFERROR($AF38*'[1]功能-士兵训练'!N38,0)</f>
        <v>1.7442857142857153</v>
      </c>
      <c r="AL38" s="20">
        <f>IFERROR($AF38*'[1]功能-士兵训练'!O38,0)</f>
        <v>1.7442857142857153</v>
      </c>
      <c r="AM38" s="20">
        <f>$AG38/'[1]功能-士兵训练'!$C$6*MIN('[1]功能-士兵训练'!$C$6,'[1]功能-士兵训练'!K79/4)</f>
        <v>25</v>
      </c>
      <c r="AN38" s="20">
        <f>$AG38/'[1]功能-士兵训练'!$C$6*MIN('[1]功能-士兵训练'!$C$6,'[1]功能-士兵训练'!L79/4)</f>
        <v>25</v>
      </c>
      <c r="AO38" s="20">
        <f>$AG38/'[1]功能-士兵训练'!$C$6*MIN('[1]功能-士兵训练'!$C$6,'[1]功能-士兵训练'!M79/4)</f>
        <v>25</v>
      </c>
      <c r="AP38" s="20">
        <f>$AG38/'[1]功能-士兵训练'!$C$6*MIN('[1]功能-士兵训练'!$C$6,'[1]功能-士兵训练'!N79/4)</f>
        <v>25</v>
      </c>
      <c r="AQ38" s="20">
        <f>$AG38/'[1]功能-士兵训练'!$C$6*MIN('[1]功能-士兵训练'!$C$6,'[1]功能-士兵训练'!O79/4)</f>
        <v>25</v>
      </c>
      <c r="AU38" s="15">
        <v>33</v>
      </c>
      <c r="AV38" s="12">
        <f>求节点(AC$124:AC$159,AH$5:AH$40,$AU38)*士兵阶位属性!T37+求节点(AC$124:AC$159,AM$5:AM$40,$AU38)</f>
        <v>121.41813623802783</v>
      </c>
      <c r="AW38" s="12">
        <f>求节点(AD$124:AD$159,AI$5:AI$40,$AU38)*士兵阶位属性!U37+求节点(AD$124:AD$159,AN$5:AN$40,$AU38)</f>
        <v>125.09049140826451</v>
      </c>
      <c r="AX38" s="12">
        <f>求节点(AE$124:AE$159,AJ$5:AJ$40,$AU38)*士兵阶位属性!V37+求节点(AE$124:AE$159,AO$5:AO$40,$AU38)</f>
        <v>129.3975458110769</v>
      </c>
      <c r="AY38" s="12">
        <f>求节点(AF$124:AF$159,AK$5:AK$40,$AU38)*士兵阶位属性!W37+求节点(AF$124:AF$159,AP$5:AP$40,$AU38)</f>
        <v>134.22760941642733</v>
      </c>
      <c r="AZ38" s="12">
        <f>求节点(AG$124:AG$159,AL$5:AL$40,$AU38)*士兵阶位属性!X37+求节点(AG$124:AG$159,AQ$5:AQ$40,$AU38)</f>
        <v>139.59682393245112</v>
      </c>
      <c r="BA38" s="12">
        <f t="shared" si="4"/>
        <v>121.41813623802783</v>
      </c>
      <c r="BB38" s="12">
        <f t="shared" si="4"/>
        <v>125.09049140826451</v>
      </c>
      <c r="BC38" s="12">
        <f t="shared" si="4"/>
        <v>129.3975458110769</v>
      </c>
      <c r="BD38" s="12">
        <f t="shared" si="4"/>
        <v>134.22760941642733</v>
      </c>
      <c r="BE38" s="12">
        <f t="shared" si="4"/>
        <v>139.59682393245112</v>
      </c>
      <c r="BG38" s="12">
        <v>33</v>
      </c>
      <c r="BH38" s="12">
        <f t="shared" ref="BH38:BL69" si="14">求节点(AC$124:AC$159,AH$45:AH$80,$BG38)*4</f>
        <v>343691.98157691158</v>
      </c>
      <c r="BI38" s="12">
        <f t="shared" si="14"/>
        <v>359717.67848509649</v>
      </c>
      <c r="BJ38" s="12">
        <f t="shared" si="14"/>
        <v>396837.64033207274</v>
      </c>
      <c r="BK38" s="12">
        <f t="shared" si="14"/>
        <v>437928.48864932737</v>
      </c>
      <c r="BL38" s="12">
        <f t="shared" si="14"/>
        <v>482797.98596842517</v>
      </c>
      <c r="BN38" s="12">
        <v>33</v>
      </c>
      <c r="BO38" s="12">
        <f t="shared" ref="BO38:BS69" si="15">求节点(AC$124:AC$159,AH$85:AH$120,$BN38)</f>
        <v>0</v>
      </c>
      <c r="BP38" s="12">
        <f t="shared" si="15"/>
        <v>0</v>
      </c>
      <c r="BQ38" s="12">
        <f t="shared" si="15"/>
        <v>0</v>
      </c>
      <c r="BR38" s="12">
        <f t="shared" si="15"/>
        <v>0</v>
      </c>
      <c r="BS38" s="12">
        <f t="shared" si="15"/>
        <v>0</v>
      </c>
      <c r="BU38" s="12">
        <v>33</v>
      </c>
      <c r="BV38" s="12">
        <f t="shared" ref="BV38:BZ69" si="16">求节点(AC$124:AC$159,AH$166:AH$185,$BU38)</f>
        <v>0</v>
      </c>
      <c r="BW38" s="12">
        <f t="shared" si="16"/>
        <v>0</v>
      </c>
      <c r="BX38" s="12">
        <f t="shared" si="16"/>
        <v>0</v>
      </c>
      <c r="BY38" s="12">
        <f t="shared" si="16"/>
        <v>0</v>
      </c>
      <c r="BZ38" s="12">
        <f t="shared" si="16"/>
        <v>0</v>
      </c>
      <c r="CC38" s="9">
        <v>35</v>
      </c>
    </row>
    <row r="39" spans="1:81" x14ac:dyDescent="0.15">
      <c r="A39" s="8">
        <v>34</v>
      </c>
      <c r="B39" s="14">
        <v>13</v>
      </c>
      <c r="F39" s="14"/>
      <c r="G39" s="14"/>
      <c r="H39" s="14" t="s">
        <v>426</v>
      </c>
      <c r="I39" s="14"/>
      <c r="J39" s="14"/>
      <c r="M39" s="8">
        <v>34</v>
      </c>
      <c r="N39" s="92">
        <v>13</v>
      </c>
      <c r="P39" s="14" t="s">
        <v>404</v>
      </c>
      <c r="Q39" s="14"/>
      <c r="R39" s="14" t="s">
        <v>405</v>
      </c>
      <c r="S39" s="8">
        <v>1.5</v>
      </c>
      <c r="T39" s="8">
        <f t="shared" si="12"/>
        <v>7.5</v>
      </c>
      <c r="AB39" s="12">
        <v>35</v>
      </c>
      <c r="AC39" s="12"/>
      <c r="AD39" s="32">
        <f t="shared" si="11"/>
        <v>5.2857142857142859E-2</v>
      </c>
      <c r="AE39" s="41"/>
      <c r="AF39" s="54">
        <f>SUM(AD$5:AD39)</f>
        <v>1.7971428571428583</v>
      </c>
      <c r="AG39" s="20">
        <f>SUM(AE$5:AE39)</f>
        <v>25</v>
      </c>
      <c r="AH39" s="20">
        <f>IFERROR($AF39*'[1]功能-士兵训练'!K39,0)</f>
        <v>1.7971428571428583</v>
      </c>
      <c r="AI39" s="20">
        <f>IFERROR($AF39*'[1]功能-士兵训练'!L39,0)</f>
        <v>1.7971428571428583</v>
      </c>
      <c r="AJ39" s="20">
        <f>IFERROR($AF39*'[1]功能-士兵训练'!M39,0)</f>
        <v>1.7971428571428583</v>
      </c>
      <c r="AK39" s="20">
        <f>IFERROR($AF39*'[1]功能-士兵训练'!N39,0)</f>
        <v>1.7971428571428583</v>
      </c>
      <c r="AL39" s="20">
        <f>IFERROR($AF39*'[1]功能-士兵训练'!O39,0)</f>
        <v>1.7971428571428583</v>
      </c>
      <c r="AM39" s="20">
        <f>$AG39/'[1]功能-士兵训练'!$C$6*MIN('[1]功能-士兵训练'!$C$6,'[1]功能-士兵训练'!K80/4)</f>
        <v>25</v>
      </c>
      <c r="AN39" s="20">
        <f>$AG39/'[1]功能-士兵训练'!$C$6*MIN('[1]功能-士兵训练'!$C$6,'[1]功能-士兵训练'!L80/4)</f>
        <v>25</v>
      </c>
      <c r="AO39" s="20">
        <f>$AG39/'[1]功能-士兵训练'!$C$6*MIN('[1]功能-士兵训练'!$C$6,'[1]功能-士兵训练'!M80/4)</f>
        <v>25</v>
      </c>
      <c r="AP39" s="20">
        <f>$AG39/'[1]功能-士兵训练'!$C$6*MIN('[1]功能-士兵训练'!$C$6,'[1]功能-士兵训练'!N80/4)</f>
        <v>25</v>
      </c>
      <c r="AQ39" s="20">
        <f>$AG39/'[1]功能-士兵训练'!$C$6*MIN('[1]功能-士兵训练'!$C$6,'[1]功能-士兵训练'!O80/4)</f>
        <v>25</v>
      </c>
      <c r="AU39" s="15">
        <v>34</v>
      </c>
      <c r="AV39" s="12">
        <f>求节点(AC$124:AC$159,AH$5:AH$40,$AU39)*士兵阶位属性!T38+求节点(AC$124:AC$159,AM$5:AM$40,$AU39)</f>
        <v>124.79614936584829</v>
      </c>
      <c r="AW39" s="12">
        <f>求节点(AD$124:AD$159,AI$5:AI$40,$AU39)*士兵阶位属性!U38+求节点(AD$124:AD$159,AN$5:AN$40,$AU39)</f>
        <v>128.55220966283804</v>
      </c>
      <c r="AX39" s="12">
        <f>求节点(AE$124:AE$159,AJ$5:AJ$40,$AU39)*士兵阶位属性!V38+求节点(AE$124:AE$159,AO$5:AO$40,$AU39)</f>
        <v>132.94459391761046</v>
      </c>
      <c r="AY39" s="12">
        <f>求节点(AF$124:AF$159,AK$5:AK$40,$AU39)*士兵阶位属性!W38+求节点(AF$124:AF$159,AP$5:AP$40,$AU39)</f>
        <v>137.89257340265848</v>
      </c>
      <c r="AZ39" s="12">
        <f>求节点(AG$124:AG$159,AL$5:AL$40,$AU39)*士兵阶位属性!X38+求节点(AG$124:AG$159,AQ$5:AQ$40,$AU39)</f>
        <v>143.41077133538647</v>
      </c>
      <c r="BA39" s="12">
        <f t="shared" si="4"/>
        <v>124.79614936584829</v>
      </c>
      <c r="BB39" s="12">
        <f t="shared" si="4"/>
        <v>128.55220966283804</v>
      </c>
      <c r="BC39" s="12">
        <f t="shared" si="4"/>
        <v>132.94459391761046</v>
      </c>
      <c r="BD39" s="12">
        <f t="shared" si="4"/>
        <v>137.89257340265848</v>
      </c>
      <c r="BE39" s="12">
        <f t="shared" si="4"/>
        <v>143.41077133538647</v>
      </c>
      <c r="BG39" s="12">
        <v>34</v>
      </c>
      <c r="BH39" s="12">
        <f t="shared" si="14"/>
        <v>358116.16160912812</v>
      </c>
      <c r="BI39" s="12">
        <f t="shared" si="14"/>
        <v>388572.83468436013</v>
      </c>
      <c r="BJ39" s="12">
        <f t="shared" si="14"/>
        <v>426172.44443542446</v>
      </c>
      <c r="BK39" s="12">
        <f t="shared" si="14"/>
        <v>467730.11687861138</v>
      </c>
      <c r="BL39" s="12">
        <f t="shared" si="14"/>
        <v>513231.6589770281</v>
      </c>
      <c r="BN39" s="12">
        <v>34</v>
      </c>
      <c r="BO39" s="12">
        <f t="shared" si="15"/>
        <v>0</v>
      </c>
      <c r="BP39" s="12">
        <f t="shared" si="15"/>
        <v>0</v>
      </c>
      <c r="BQ39" s="12">
        <f t="shared" si="15"/>
        <v>0</v>
      </c>
      <c r="BR39" s="12">
        <f t="shared" si="15"/>
        <v>0</v>
      </c>
      <c r="BS39" s="12">
        <f t="shared" si="15"/>
        <v>0</v>
      </c>
      <c r="BU39" s="12">
        <v>34</v>
      </c>
      <c r="BV39" s="12">
        <f t="shared" si="16"/>
        <v>0</v>
      </c>
      <c r="BW39" s="12">
        <f t="shared" si="16"/>
        <v>0</v>
      </c>
      <c r="BX39" s="12">
        <f t="shared" si="16"/>
        <v>0</v>
      </c>
      <c r="BY39" s="12">
        <f t="shared" si="16"/>
        <v>0</v>
      </c>
      <c r="BZ39" s="12">
        <f t="shared" si="16"/>
        <v>0</v>
      </c>
      <c r="CC39" s="9">
        <v>36</v>
      </c>
    </row>
    <row r="40" spans="1:81" x14ac:dyDescent="0.15">
      <c r="A40" s="8">
        <v>35</v>
      </c>
      <c r="B40" s="14">
        <v>13</v>
      </c>
      <c r="F40" s="14"/>
      <c r="G40" s="14"/>
      <c r="H40" s="14"/>
      <c r="I40" s="14"/>
      <c r="J40" s="14"/>
      <c r="M40" s="8">
        <v>35</v>
      </c>
      <c r="N40" s="14">
        <v>13</v>
      </c>
      <c r="T40" s="8" t="str">
        <f t="shared" si="12"/>
        <v/>
      </c>
      <c r="AB40" s="12">
        <v>36</v>
      </c>
      <c r="AC40" s="12"/>
      <c r="AD40" s="32">
        <f t="shared" si="11"/>
        <v>5.2857142857142859E-2</v>
      </c>
      <c r="AE40" s="41"/>
      <c r="AF40" s="54">
        <f>SUM(AD$5:AD40)</f>
        <v>1.8500000000000012</v>
      </c>
      <c r="AG40" s="20">
        <f>SUM(AE$5:AE40)</f>
        <v>25</v>
      </c>
      <c r="AH40" s="20">
        <f>IFERROR($AF40*'[1]功能-士兵训练'!K40,0)</f>
        <v>1.8500000000000012</v>
      </c>
      <c r="AI40" s="20">
        <f>IFERROR($AF40*'[1]功能-士兵训练'!L40,0)</f>
        <v>1.8500000000000012</v>
      </c>
      <c r="AJ40" s="20">
        <f>IFERROR($AF40*'[1]功能-士兵训练'!M40,0)</f>
        <v>1.8500000000000012</v>
      </c>
      <c r="AK40" s="20">
        <f>IFERROR($AF40*'[1]功能-士兵训练'!N40,0)</f>
        <v>1.8500000000000012</v>
      </c>
      <c r="AL40" s="20">
        <f>IFERROR($AF40*'[1]功能-士兵训练'!O40,0)</f>
        <v>1.8500000000000012</v>
      </c>
      <c r="AM40" s="20">
        <f>$AG40/'[1]功能-士兵训练'!$C$6*MIN('[1]功能-士兵训练'!$C$6,'[1]功能-士兵训练'!K81/4)</f>
        <v>25</v>
      </c>
      <c r="AN40" s="20">
        <f>$AG40/'[1]功能-士兵训练'!$C$6*MIN('[1]功能-士兵训练'!$C$6,'[1]功能-士兵训练'!L81/4)</f>
        <v>25</v>
      </c>
      <c r="AO40" s="20">
        <f>$AG40/'[1]功能-士兵训练'!$C$6*MIN('[1]功能-士兵训练'!$C$6,'[1]功能-士兵训练'!M81/4)</f>
        <v>25</v>
      </c>
      <c r="AP40" s="20">
        <f>$AG40/'[1]功能-士兵训练'!$C$6*MIN('[1]功能-士兵训练'!$C$6,'[1]功能-士兵训练'!N81/4)</f>
        <v>25</v>
      </c>
      <c r="AQ40" s="20">
        <f>$AG40/'[1]功能-士兵训练'!$C$6*MIN('[1]功能-士兵训练'!$C$6,'[1]功能-士兵训练'!O81/4)</f>
        <v>25</v>
      </c>
      <c r="AU40" s="15">
        <v>35</v>
      </c>
      <c r="AV40" s="12">
        <f>求节点(AC$124:AC$159,AH$5:AH$40,$AU40)*士兵阶位属性!T39+求节点(AC$124:AC$159,AM$5:AM$40,$AU40)</f>
        <v>128.21382330757106</v>
      </c>
      <c r="AW40" s="12">
        <f>求节点(AD$124:AD$159,AI$5:AI$40,$AU40)*士兵阶位属性!U39+求节点(AD$124:AD$159,AN$5:AN$40,$AU40)</f>
        <v>132.05728807249702</v>
      </c>
      <c r="AX40" s="12">
        <f>求节点(AE$124:AE$159,AJ$5:AJ$40,$AU40)*士兵阶位属性!V39+求节点(AE$124:AE$159,AO$5:AO$40,$AU40)</f>
        <v>136.53614534757122</v>
      </c>
      <c r="AY40" s="12">
        <f>求节点(AF$124:AF$159,AK$5:AK$40,$AU40)*士兵阶位属性!W39+求节点(AF$124:AF$159,AP$5:AP$40,$AU40)</f>
        <v>141.60354293176709</v>
      </c>
      <c r="AZ40" s="12">
        <f>求节点(AG$124:AG$159,AL$5:AL$40,$AU40)*士兵阶位属性!X39+求节点(AG$124:AG$159,AQ$5:AQ$40,$AU40)</f>
        <v>147.12733730507276</v>
      </c>
      <c r="BA40" s="12">
        <f t="shared" si="4"/>
        <v>128.21382330757106</v>
      </c>
      <c r="BB40" s="12">
        <f t="shared" si="4"/>
        <v>132.05728807249702</v>
      </c>
      <c r="BC40" s="12">
        <f t="shared" si="4"/>
        <v>136.53614534757122</v>
      </c>
      <c r="BD40" s="12">
        <f t="shared" si="4"/>
        <v>141.60354293176709</v>
      </c>
      <c r="BE40" s="12">
        <f t="shared" si="4"/>
        <v>147.12733730507276</v>
      </c>
      <c r="BG40" s="12">
        <v>35</v>
      </c>
      <c r="BH40" s="12">
        <f t="shared" si="14"/>
        <v>385050.44352094759</v>
      </c>
      <c r="BI40" s="12">
        <f t="shared" si="14"/>
        <v>417709.26240385399</v>
      </c>
      <c r="BJ40" s="12">
        <f t="shared" si="14"/>
        <v>455507.24853877618</v>
      </c>
      <c r="BK40" s="12">
        <f t="shared" si="14"/>
        <v>497531.74510789546</v>
      </c>
      <c r="BL40" s="12">
        <f t="shared" si="14"/>
        <v>544877.61617773247</v>
      </c>
      <c r="BN40" s="12">
        <v>35</v>
      </c>
      <c r="BO40" s="12">
        <f t="shared" si="15"/>
        <v>0</v>
      </c>
      <c r="BP40" s="12">
        <f t="shared" si="15"/>
        <v>0</v>
      </c>
      <c r="BQ40" s="12">
        <f t="shared" si="15"/>
        <v>0</v>
      </c>
      <c r="BR40" s="12">
        <f t="shared" si="15"/>
        <v>0</v>
      </c>
      <c r="BS40" s="12">
        <f t="shared" si="15"/>
        <v>0</v>
      </c>
      <c r="BU40" s="12">
        <v>35</v>
      </c>
      <c r="BV40" s="12">
        <f t="shared" si="16"/>
        <v>0</v>
      </c>
      <c r="BW40" s="12">
        <f t="shared" si="16"/>
        <v>0</v>
      </c>
      <c r="BX40" s="12">
        <f t="shared" si="16"/>
        <v>0</v>
      </c>
      <c r="BY40" s="12">
        <f t="shared" si="16"/>
        <v>0</v>
      </c>
      <c r="BZ40" s="12">
        <f t="shared" si="16"/>
        <v>0</v>
      </c>
      <c r="CC40" s="9">
        <v>37</v>
      </c>
    </row>
    <row r="41" spans="1:81" x14ac:dyDescent="0.15">
      <c r="A41" s="8">
        <v>36</v>
      </c>
      <c r="B41" s="14">
        <v>14</v>
      </c>
      <c r="F41" s="14"/>
      <c r="G41" s="14" t="s">
        <v>404</v>
      </c>
      <c r="H41" s="14"/>
      <c r="I41" s="14" t="s">
        <v>405</v>
      </c>
      <c r="J41" s="14"/>
      <c r="M41" s="8">
        <v>36</v>
      </c>
      <c r="N41" s="92">
        <v>14</v>
      </c>
      <c r="P41" s="14" t="s">
        <v>404</v>
      </c>
      <c r="Q41" s="14"/>
      <c r="R41" s="14" t="s">
        <v>405</v>
      </c>
      <c r="S41" s="8">
        <v>1.5</v>
      </c>
      <c r="T41" s="8">
        <f t="shared" si="12"/>
        <v>7.5</v>
      </c>
      <c r="AU41" s="15">
        <v>36</v>
      </c>
      <c r="AV41" s="12">
        <f>求节点(AC$124:AC$159,AH$5:AH$40,$AU41)*士兵阶位属性!T40+求节点(AC$124:AC$159,AM$5:AM$40,$AU41)</f>
        <v>131.67342660647301</v>
      </c>
      <c r="AW41" s="12">
        <f>求节点(AD$124:AD$159,AI$5:AI$40,$AU41)*士兵阶位属性!U40+求节点(AD$124:AD$159,AN$5:AN$40,$AU41)</f>
        <v>135.60582051893118</v>
      </c>
      <c r="AX41" s="12">
        <f>求节点(AE$124:AE$159,AJ$5:AJ$40,$AU41)*士兵阶位属性!V40+求节点(AE$124:AE$159,AO$5:AO$40,$AU41)</f>
        <v>140.17220010095915</v>
      </c>
      <c r="AY41" s="12">
        <f>求节点(AF$124:AF$159,AK$5:AK$40,$AU41)*士兵阶位属性!W40+求节点(AF$124:AF$159,AP$5:AP$40,$AU41)</f>
        <v>145.32793633435352</v>
      </c>
      <c r="AZ41" s="12">
        <f>求节点(AG$124:AG$159,AL$5:AL$40,$AU41)*士兵阶位属性!X40+求节点(AG$124:AG$159,AQ$5:AQ$40,$AU41)</f>
        <v>150.8476398473916</v>
      </c>
      <c r="BA41" s="12">
        <f t="shared" si="4"/>
        <v>131.67342660647301</v>
      </c>
      <c r="BB41" s="12">
        <f t="shared" si="4"/>
        <v>135.60582051893118</v>
      </c>
      <c r="BC41" s="12">
        <f t="shared" si="4"/>
        <v>140.17220010095915</v>
      </c>
      <c r="BD41" s="12">
        <f t="shared" si="4"/>
        <v>145.32793633435352</v>
      </c>
      <c r="BE41" s="12">
        <f t="shared" si="4"/>
        <v>150.8476398473916</v>
      </c>
      <c r="BG41" s="12">
        <v>36</v>
      </c>
      <c r="BH41" s="12">
        <f t="shared" si="14"/>
        <v>413864.02113846107</v>
      </c>
      <c r="BI41" s="12">
        <f t="shared" si="14"/>
        <v>446845.6901233478</v>
      </c>
      <c r="BJ41" s="12">
        <f t="shared" si="14"/>
        <v>484842.05264212785</v>
      </c>
      <c r="BK41" s="12">
        <f t="shared" si="14"/>
        <v>527858.00278851611</v>
      </c>
      <c r="BL41" s="12">
        <f t="shared" si="14"/>
        <v>576870.28952988924</v>
      </c>
      <c r="BN41" s="12">
        <v>36</v>
      </c>
      <c r="BO41" s="12">
        <f t="shared" si="15"/>
        <v>0</v>
      </c>
      <c r="BP41" s="12">
        <f t="shared" si="15"/>
        <v>0</v>
      </c>
      <c r="BQ41" s="12">
        <f t="shared" si="15"/>
        <v>0</v>
      </c>
      <c r="BR41" s="12">
        <f t="shared" si="15"/>
        <v>0</v>
      </c>
      <c r="BS41" s="12">
        <f t="shared" si="15"/>
        <v>0</v>
      </c>
      <c r="BU41" s="12">
        <v>36</v>
      </c>
      <c r="BV41" s="12">
        <f t="shared" si="16"/>
        <v>0</v>
      </c>
      <c r="BW41" s="12">
        <f t="shared" si="16"/>
        <v>0</v>
      </c>
      <c r="BX41" s="12">
        <f t="shared" si="16"/>
        <v>0</v>
      </c>
      <c r="BY41" s="12">
        <f t="shared" si="16"/>
        <v>0</v>
      </c>
      <c r="BZ41" s="12">
        <f t="shared" si="16"/>
        <v>0</v>
      </c>
      <c r="CC41" s="9">
        <v>38</v>
      </c>
    </row>
    <row r="42" spans="1:81" x14ac:dyDescent="0.15">
      <c r="A42" s="8">
        <v>37</v>
      </c>
      <c r="B42" s="14">
        <v>14</v>
      </c>
      <c r="F42" s="14"/>
      <c r="G42" s="14"/>
      <c r="H42" s="14"/>
      <c r="I42" s="14"/>
      <c r="J42" s="14"/>
      <c r="M42" s="8">
        <v>37</v>
      </c>
      <c r="N42" s="14">
        <v>14</v>
      </c>
      <c r="T42" s="8" t="str">
        <f t="shared" si="12"/>
        <v/>
      </c>
      <c r="AU42" s="15">
        <v>37</v>
      </c>
      <c r="AV42" s="12">
        <f>求节点(AC$124:AC$159,AH$5:AH$40,$AU42)*士兵阶位属性!T41+求节点(AC$124:AC$159,AM$5:AM$40,$AU42)</f>
        <v>135.17536539887459</v>
      </c>
      <c r="AW42" s="12">
        <f>求节点(AD$124:AD$159,AI$5:AI$40,$AU42)*士兵阶位属性!U41+求节点(AD$124:AD$159,AN$5:AN$40,$AU42)</f>
        <v>139.19780700214059</v>
      </c>
      <c r="AX42" s="12">
        <f>求节点(AE$124:AE$159,AJ$5:AJ$40,$AU42)*士兵阶位属性!V41+求节点(AE$124:AE$159,AO$5:AO$40,$AU42)</f>
        <v>143.85275817777423</v>
      </c>
      <c r="AY42" s="12">
        <f>求节点(AF$124:AF$159,AK$5:AK$40,$AU42)*士兵阶位属性!W41+求节点(AF$124:AF$159,AP$5:AP$40,$AU42)</f>
        <v>148.99714830857391</v>
      </c>
      <c r="AZ42" s="12">
        <f>求节点(AG$124:AG$159,AL$5:AL$40,$AU42)*士兵阶位属性!X41+求节点(AG$124:AG$159,AQ$5:AQ$40,$AU42)</f>
        <v>154.6129566968763</v>
      </c>
      <c r="BA42" s="12">
        <f t="shared" si="4"/>
        <v>135.17536539887459</v>
      </c>
      <c r="BB42" s="12">
        <f t="shared" si="4"/>
        <v>139.19780700214059</v>
      </c>
      <c r="BC42" s="12">
        <f t="shared" si="4"/>
        <v>143.85275817777423</v>
      </c>
      <c r="BD42" s="12">
        <f t="shared" si="4"/>
        <v>148.99714830857391</v>
      </c>
      <c r="BE42" s="12">
        <f t="shared" si="4"/>
        <v>154.6129566968763</v>
      </c>
      <c r="BG42" s="12">
        <v>37</v>
      </c>
      <c r="BH42" s="12">
        <f t="shared" si="14"/>
        <v>442677.59875597456</v>
      </c>
      <c r="BI42" s="12">
        <f t="shared" si="14"/>
        <v>475982.11784284166</v>
      </c>
      <c r="BJ42" s="12">
        <f t="shared" si="14"/>
        <v>514176.85674547963</v>
      </c>
      <c r="BK42" s="12">
        <f t="shared" si="14"/>
        <v>559791.63918757369</v>
      </c>
      <c r="BL42" s="12">
        <f t="shared" si="14"/>
        <v>608862.96288204612</v>
      </c>
      <c r="BN42" s="12">
        <v>37</v>
      </c>
      <c r="BO42" s="12">
        <f t="shared" si="15"/>
        <v>0</v>
      </c>
      <c r="BP42" s="12">
        <f t="shared" si="15"/>
        <v>0</v>
      </c>
      <c r="BQ42" s="12">
        <f t="shared" si="15"/>
        <v>0</v>
      </c>
      <c r="BR42" s="12">
        <f t="shared" si="15"/>
        <v>0</v>
      </c>
      <c r="BS42" s="12">
        <f t="shared" si="15"/>
        <v>0</v>
      </c>
      <c r="BU42" s="12">
        <v>37</v>
      </c>
      <c r="BV42" s="12">
        <f t="shared" si="16"/>
        <v>0</v>
      </c>
      <c r="BW42" s="12">
        <f t="shared" si="16"/>
        <v>0</v>
      </c>
      <c r="BX42" s="12">
        <f t="shared" si="16"/>
        <v>0</v>
      </c>
      <c r="BY42" s="12">
        <f t="shared" si="16"/>
        <v>0</v>
      </c>
      <c r="BZ42" s="12">
        <f t="shared" si="16"/>
        <v>0</v>
      </c>
      <c r="CC42" s="9">
        <v>39</v>
      </c>
    </row>
    <row r="43" spans="1:81" x14ac:dyDescent="0.15">
      <c r="A43" s="8">
        <v>38</v>
      </c>
      <c r="B43" s="14">
        <v>15</v>
      </c>
      <c r="D43" s="8">
        <v>4</v>
      </c>
      <c r="F43" s="14"/>
      <c r="G43" s="70" t="s">
        <v>421</v>
      </c>
      <c r="H43" s="14"/>
      <c r="I43" s="70" t="s">
        <v>423</v>
      </c>
      <c r="J43" s="14"/>
      <c r="M43" s="8">
        <v>38</v>
      </c>
      <c r="N43" s="56">
        <v>15</v>
      </c>
      <c r="P43" s="14"/>
      <c r="Q43" s="70" t="s">
        <v>951</v>
      </c>
      <c r="R43" s="14"/>
      <c r="T43" s="8" t="str">
        <f t="shared" si="12"/>
        <v/>
      </c>
      <c r="AD43" s="110" t="s">
        <v>138</v>
      </c>
      <c r="AE43" s="110"/>
      <c r="AF43" s="110" t="s">
        <v>139</v>
      </c>
      <c r="AG43" s="110"/>
      <c r="AH43" s="110" t="s">
        <v>125</v>
      </c>
      <c r="AI43" s="110"/>
      <c r="AJ43" s="110"/>
      <c r="AK43" s="110"/>
      <c r="AL43" s="110"/>
      <c r="AU43" s="15">
        <v>38</v>
      </c>
      <c r="AV43" s="12">
        <f>求节点(AC$124:AC$159,AH$5:AH$40,$AU43)*士兵阶位属性!T42+求节点(AC$124:AC$159,AM$5:AM$40,$AU43)</f>
        <v>138.71963968477579</v>
      </c>
      <c r="AW43" s="12">
        <f>求节点(AD$124:AD$159,AI$5:AI$40,$AU43)*士兵阶位属性!U42+求节点(AD$124:AD$159,AN$5:AN$40,$AU43)</f>
        <v>142.83324752212516</v>
      </c>
      <c r="AX43" s="12">
        <f>求节点(AE$124:AE$159,AJ$5:AJ$40,$AU43)*士兵阶位属性!V42+求节点(AE$124:AE$159,AO$5:AO$40,$AU43)</f>
        <v>147.50655838500674</v>
      </c>
      <c r="AY43" s="12">
        <f>求节点(AF$124:AF$159,AK$5:AK$40,$AU43)*士兵阶位属性!W42+求节点(AF$124:AF$159,AP$5:AP$40,$AU43)</f>
        <v>152.71017964184367</v>
      </c>
      <c r="AZ43" s="12">
        <f>求节点(AG$124:AG$159,AL$5:AL$40,$AU43)*士兵阶位属性!X42+求节点(AG$124:AG$159,AQ$5:AQ$40,$AU43)</f>
        <v>158.42328785352674</v>
      </c>
      <c r="BA43" s="12">
        <f t="shared" si="4"/>
        <v>138.71963968477579</v>
      </c>
      <c r="BB43" s="12">
        <f t="shared" si="4"/>
        <v>142.83324752212516</v>
      </c>
      <c r="BC43" s="12">
        <f t="shared" si="4"/>
        <v>147.50655838500674</v>
      </c>
      <c r="BD43" s="12">
        <f t="shared" si="4"/>
        <v>152.71017964184367</v>
      </c>
      <c r="BE43" s="12">
        <f t="shared" si="4"/>
        <v>158.42328785352674</v>
      </c>
      <c r="BG43" s="12">
        <v>38</v>
      </c>
      <c r="BH43" s="12">
        <f t="shared" si="14"/>
        <v>471491.17637348804</v>
      </c>
      <c r="BI43" s="12">
        <f t="shared" si="14"/>
        <v>505118.54556233552</v>
      </c>
      <c r="BJ43" s="12">
        <f t="shared" si="14"/>
        <v>545598.09047784458</v>
      </c>
      <c r="BK43" s="12">
        <f t="shared" si="14"/>
        <v>591725.27558663127</v>
      </c>
      <c r="BL43" s="12">
        <f t="shared" si="14"/>
        <v>640855.63623420289</v>
      </c>
      <c r="BN43" s="12">
        <v>38</v>
      </c>
      <c r="BO43" s="12">
        <f t="shared" si="15"/>
        <v>0</v>
      </c>
      <c r="BP43" s="12">
        <f t="shared" si="15"/>
        <v>0</v>
      </c>
      <c r="BQ43" s="12">
        <f t="shared" si="15"/>
        <v>0</v>
      </c>
      <c r="BR43" s="12">
        <f t="shared" si="15"/>
        <v>0</v>
      </c>
      <c r="BS43" s="12">
        <f t="shared" si="15"/>
        <v>0</v>
      </c>
      <c r="BU43" s="12">
        <v>38</v>
      </c>
      <c r="BV43" s="12">
        <f t="shared" si="16"/>
        <v>0</v>
      </c>
      <c r="BW43" s="12">
        <f t="shared" si="16"/>
        <v>0</v>
      </c>
      <c r="BX43" s="12">
        <f t="shared" si="16"/>
        <v>0</v>
      </c>
      <c r="BY43" s="12">
        <f t="shared" si="16"/>
        <v>0</v>
      </c>
      <c r="BZ43" s="12">
        <f t="shared" si="16"/>
        <v>0</v>
      </c>
      <c r="CC43" s="9">
        <v>40</v>
      </c>
    </row>
    <row r="44" spans="1:81" x14ac:dyDescent="0.15">
      <c r="A44" s="8">
        <v>39</v>
      </c>
      <c r="B44" s="14">
        <v>15</v>
      </c>
      <c r="F44" s="14"/>
      <c r="G44" s="14"/>
      <c r="H44" s="14"/>
      <c r="I44" s="14"/>
      <c r="J44" s="14"/>
      <c r="M44" s="8">
        <v>39</v>
      </c>
      <c r="N44" s="14">
        <v>15</v>
      </c>
      <c r="T44" s="8" t="str">
        <f t="shared" si="12"/>
        <v/>
      </c>
      <c r="AB44" s="12" t="s">
        <v>415</v>
      </c>
      <c r="AC44" s="12" t="s">
        <v>399</v>
      </c>
      <c r="AD44" s="12" t="s">
        <v>126</v>
      </c>
      <c r="AE44" s="12"/>
      <c r="AF44" s="12" t="s">
        <v>140</v>
      </c>
      <c r="AG44" s="12"/>
      <c r="AH44" s="12" t="s">
        <v>0</v>
      </c>
      <c r="AI44" s="12" t="s">
        <v>3</v>
      </c>
      <c r="AJ44" s="12" t="s">
        <v>1</v>
      </c>
      <c r="AK44" s="12" t="s">
        <v>4</v>
      </c>
      <c r="AL44" s="12" t="s">
        <v>2</v>
      </c>
      <c r="AU44" s="15">
        <v>39</v>
      </c>
      <c r="AV44" s="12">
        <f>求节点(AC$124:AC$159,AH$5:AH$40,$AU44)*士兵阶位属性!T43+求节点(AC$124:AC$159,AM$5:AM$40,$AU44)</f>
        <v>142.30624946417663</v>
      </c>
      <c r="AW44" s="12">
        <f>求节点(AD$124:AD$159,AI$5:AI$40,$AU44)*士兵阶位属性!U43+求节点(AD$124:AD$159,AN$5:AN$40,$AU44)</f>
        <v>146.47228512319128</v>
      </c>
      <c r="AX44" s="12">
        <f>求节点(AE$124:AE$159,AJ$5:AJ$40,$AU44)*士兵阶位属性!V43+求节点(AE$124:AE$159,AO$5:AO$40,$AU44)</f>
        <v>151.18592060869958</v>
      </c>
      <c r="AY44" s="12">
        <f>求节点(AF$124:AF$159,AK$5:AK$40,$AU44)*士兵阶位属性!W43+求节点(AF$124:AF$159,AP$5:AP$40,$AU44)</f>
        <v>156.46703033416287</v>
      </c>
      <c r="AZ44" s="12">
        <f>求节点(AG$124:AG$159,AL$5:AL$40,$AU44)*士兵阶位属性!X43+求节点(AG$124:AG$159,AQ$5:AQ$40,$AU44)</f>
        <v>162.27863331734309</v>
      </c>
      <c r="BA44" s="12">
        <f t="shared" si="4"/>
        <v>142.30624946417663</v>
      </c>
      <c r="BB44" s="12">
        <f t="shared" si="4"/>
        <v>146.47228512319128</v>
      </c>
      <c r="BC44" s="12">
        <f t="shared" si="4"/>
        <v>151.18592060869958</v>
      </c>
      <c r="BD44" s="12">
        <f t="shared" si="4"/>
        <v>156.46703033416287</v>
      </c>
      <c r="BE44" s="12">
        <f t="shared" si="4"/>
        <v>162.27863331734309</v>
      </c>
      <c r="BG44" s="12">
        <v>39</v>
      </c>
      <c r="BH44" s="12">
        <f t="shared" si="14"/>
        <v>500304.75399100152</v>
      </c>
      <c r="BI44" s="12">
        <f t="shared" si="14"/>
        <v>535559.25319670362</v>
      </c>
      <c r="BJ44" s="12">
        <f t="shared" si="14"/>
        <v>577536.07114265044</v>
      </c>
      <c r="BK44" s="12">
        <f t="shared" si="14"/>
        <v>623658.91198568884</v>
      </c>
      <c r="BL44" s="12">
        <f t="shared" si="14"/>
        <v>672848.30958635965</v>
      </c>
      <c r="BN44" s="12">
        <v>39</v>
      </c>
      <c r="BO44" s="12">
        <f t="shared" si="15"/>
        <v>0</v>
      </c>
      <c r="BP44" s="12">
        <f t="shared" si="15"/>
        <v>0</v>
      </c>
      <c r="BQ44" s="12">
        <f t="shared" si="15"/>
        <v>0</v>
      </c>
      <c r="BR44" s="12">
        <f t="shared" si="15"/>
        <v>0</v>
      </c>
      <c r="BS44" s="12">
        <f t="shared" si="15"/>
        <v>0</v>
      </c>
      <c r="BU44" s="12">
        <v>39</v>
      </c>
      <c r="BV44" s="12">
        <f t="shared" si="16"/>
        <v>0</v>
      </c>
      <c r="BW44" s="12">
        <f t="shared" si="16"/>
        <v>0</v>
      </c>
      <c r="BX44" s="12">
        <f t="shared" si="16"/>
        <v>0</v>
      </c>
      <c r="BY44" s="12">
        <f t="shared" si="16"/>
        <v>0</v>
      </c>
      <c r="BZ44" s="12">
        <f t="shared" si="16"/>
        <v>0</v>
      </c>
      <c r="CC44" s="9">
        <v>41</v>
      </c>
    </row>
    <row r="45" spans="1:81" x14ac:dyDescent="0.15">
      <c r="A45" s="8">
        <v>40</v>
      </c>
      <c r="B45" s="14">
        <v>16</v>
      </c>
      <c r="F45" s="14"/>
      <c r="G45" s="14"/>
      <c r="H45" s="14" t="s">
        <v>426</v>
      </c>
      <c r="I45" s="14"/>
      <c r="J45" s="14"/>
      <c r="M45" s="8">
        <v>40</v>
      </c>
      <c r="N45" s="92">
        <v>16</v>
      </c>
      <c r="P45" s="14" t="s">
        <v>404</v>
      </c>
      <c r="Q45" s="14"/>
      <c r="R45" s="14" t="s">
        <v>405</v>
      </c>
      <c r="S45" s="8">
        <v>2</v>
      </c>
      <c r="T45" s="8">
        <f t="shared" si="12"/>
        <v>10</v>
      </c>
      <c r="AB45" s="12">
        <f t="shared" ref="AB45:AC60" si="17">IF(AB5="","",AB5)</f>
        <v>1</v>
      </c>
      <c r="AC45" s="12" t="str">
        <f t="shared" si="17"/>
        <v/>
      </c>
      <c r="AD45" s="12">
        <f>AF45</f>
        <v>3000</v>
      </c>
      <c r="AE45" s="12"/>
      <c r="AF45" s="12">
        <v>3000</v>
      </c>
      <c r="AG45" s="12"/>
      <c r="AH45" s="12">
        <f>IFERROR(SUM($AD$45:$AD45)*'[1]功能-士兵训练'!K5,0)</f>
        <v>3000</v>
      </c>
      <c r="AI45" s="12">
        <f>IFERROR(SUM($AD$45:$AD45)*'[1]功能-士兵训练'!L5,0)</f>
        <v>3000</v>
      </c>
      <c r="AJ45" s="12">
        <f>IFERROR(SUM($AD$45:$AD45)*'[1]功能-士兵训练'!M5,0)</f>
        <v>3000</v>
      </c>
      <c r="AK45" s="12">
        <f>IFERROR(SUM($AD$45:$AD45)*'[1]功能-士兵训练'!N5,0)</f>
        <v>3000</v>
      </c>
      <c r="AL45" s="12">
        <f>IFERROR(SUM($AD$45:$AD45)*'[1]功能-士兵训练'!O5,0)</f>
        <v>3000</v>
      </c>
      <c r="AU45" s="15">
        <v>40</v>
      </c>
      <c r="AV45" s="12">
        <f>求节点(AC$124:AC$159,AH$5:AH$40,$AU45)*士兵阶位属性!T44+求节点(AC$124:AC$159,AM$5:AM$40,$AU45)</f>
        <v>145.91310884329079</v>
      </c>
      <c r="AW45" s="12">
        <f>求节点(AD$124:AD$159,AI$5:AI$40,$AU45)*士兵阶位属性!U44+求节点(AD$124:AD$159,AN$5:AN$40,$AU45)</f>
        <v>150.11220454275036</v>
      </c>
      <c r="AX45" s="12">
        <f>求节点(AE$124:AE$159,AJ$5:AJ$40,$AU45)*士兵阶位属性!V44+求节点(AE$124:AE$159,AO$5:AO$40,$AU45)</f>
        <v>154.90835177240965</v>
      </c>
      <c r="AY45" s="12">
        <f>求节点(AF$124:AF$159,AK$5:AK$40,$AU45)*士兵阶位属性!W44+求节点(AF$124:AF$159,AP$5:AP$40,$AU45)</f>
        <v>160.26770038553144</v>
      </c>
      <c r="AZ45" s="12">
        <f>求节点(AG$124:AG$159,AL$5:AL$40,$AU45)*士兵阶位属性!X44+求节点(AG$124:AG$159,AQ$5:AQ$40,$AU45)</f>
        <v>166.29450259976917</v>
      </c>
      <c r="BA45" s="12">
        <f t="shared" si="4"/>
        <v>145.91310884329079</v>
      </c>
      <c r="BB45" s="12">
        <f t="shared" si="4"/>
        <v>150.11220454275036</v>
      </c>
      <c r="BC45" s="12">
        <f t="shared" si="4"/>
        <v>154.90835177240965</v>
      </c>
      <c r="BD45" s="12">
        <f t="shared" si="4"/>
        <v>160.26770038553144</v>
      </c>
      <c r="BE45" s="12">
        <f t="shared" si="4"/>
        <v>166.29450259976917</v>
      </c>
      <c r="BG45" s="12">
        <v>40</v>
      </c>
      <c r="BH45" s="12">
        <f t="shared" si="14"/>
        <v>529993.26842451433</v>
      </c>
      <c r="BI45" s="12">
        <f t="shared" si="14"/>
        <v>567361.56156812154</v>
      </c>
      <c r="BJ45" s="12">
        <f t="shared" si="14"/>
        <v>609474.05180745618</v>
      </c>
      <c r="BK45" s="12">
        <f t="shared" si="14"/>
        <v>655592.54838474654</v>
      </c>
      <c r="BL45" s="12">
        <f t="shared" si="14"/>
        <v>706855.99076018226</v>
      </c>
      <c r="BN45" s="12">
        <v>40</v>
      </c>
      <c r="BO45" s="12">
        <f t="shared" si="15"/>
        <v>0</v>
      </c>
      <c r="BP45" s="12">
        <f t="shared" si="15"/>
        <v>0</v>
      </c>
      <c r="BQ45" s="12">
        <f t="shared" si="15"/>
        <v>0</v>
      </c>
      <c r="BR45" s="12">
        <f t="shared" si="15"/>
        <v>0</v>
      </c>
      <c r="BS45" s="12">
        <f t="shared" si="15"/>
        <v>0</v>
      </c>
      <c r="BU45" s="12">
        <v>40</v>
      </c>
      <c r="BV45" s="12">
        <f t="shared" si="16"/>
        <v>0</v>
      </c>
      <c r="BW45" s="12">
        <f t="shared" si="16"/>
        <v>0</v>
      </c>
      <c r="BX45" s="12">
        <f t="shared" si="16"/>
        <v>0</v>
      </c>
      <c r="BY45" s="12">
        <f t="shared" si="16"/>
        <v>0</v>
      </c>
      <c r="BZ45" s="12">
        <f t="shared" si="16"/>
        <v>0</v>
      </c>
      <c r="CC45" s="9">
        <v>42</v>
      </c>
    </row>
    <row r="46" spans="1:81" x14ac:dyDescent="0.15">
      <c r="A46" s="8">
        <v>41</v>
      </c>
      <c r="B46" s="14">
        <v>16</v>
      </c>
      <c r="F46" s="14"/>
      <c r="G46" s="14"/>
      <c r="H46" s="14"/>
      <c r="I46" s="14"/>
      <c r="J46" s="14"/>
      <c r="M46" s="8">
        <v>41</v>
      </c>
      <c r="N46" s="14">
        <v>16</v>
      </c>
      <c r="T46" s="8" t="str">
        <f t="shared" si="12"/>
        <v/>
      </c>
      <c r="AB46" s="12">
        <f t="shared" si="17"/>
        <v>2</v>
      </c>
      <c r="AC46" s="12" t="str">
        <f t="shared" si="17"/>
        <v/>
      </c>
      <c r="AD46" s="12">
        <f>AF46-AF45</f>
        <v>2000</v>
      </c>
      <c r="AE46" s="12"/>
      <c r="AF46" s="12">
        <v>5000</v>
      </c>
      <c r="AG46" s="12"/>
      <c r="AH46" s="12">
        <f>IFERROR(SUM($AD$45:$AD46)*'[1]功能-士兵训练'!K6,0)</f>
        <v>5000</v>
      </c>
      <c r="AI46" s="12">
        <f>IFERROR(SUM($AD$45:$AD46)*'[1]功能-士兵训练'!L6,0)</f>
        <v>5000</v>
      </c>
      <c r="AJ46" s="12">
        <f>IFERROR(SUM($AD$45:$AD46)*'[1]功能-士兵训练'!M6,0)</f>
        <v>5000</v>
      </c>
      <c r="AK46" s="12">
        <f>IFERROR(SUM($AD$45:$AD46)*'[1]功能-士兵训练'!N6,0)</f>
        <v>5000</v>
      </c>
      <c r="AL46" s="12">
        <f>IFERROR(SUM($AD$45:$AD46)*'[1]功能-士兵训练'!O6,0)</f>
        <v>5000</v>
      </c>
      <c r="AU46" s="15">
        <v>41</v>
      </c>
      <c r="AV46" s="12">
        <f>求节点(AC$124:AC$159,AH$5:AH$40,$AU46)*士兵阶位属性!T45+求节点(AC$124:AC$159,AM$5:AM$40,$AU46)</f>
        <v>149.51387954859115</v>
      </c>
      <c r="AW46" s="12">
        <f>求节点(AD$124:AD$159,AI$5:AI$40,$AU46)*士兵阶位属性!U45+求节点(AD$124:AD$159,AN$5:AN$40,$AU46)</f>
        <v>153.79428389857168</v>
      </c>
      <c r="AX46" s="12">
        <f>求节点(AE$124:AE$159,AJ$5:AJ$40,$AU46)*士兵阶位属性!V45+求节点(AE$124:AE$159,AO$5:AO$40,$AU46)</f>
        <v>158.67385187613692</v>
      </c>
      <c r="AY46" s="12">
        <f>求节点(AF$124:AF$159,AK$5:AK$40,$AU46)*士兵阶位属性!W45+求节点(AF$124:AF$159,AP$5:AP$40,$AU46)</f>
        <v>164.11218979594938</v>
      </c>
      <c r="AZ46" s="12">
        <f>求节点(AG$124:AG$159,AL$5:AL$40,$AU46)*士兵阶位属性!X45+求节点(AG$124:AG$159,AQ$5:AQ$40,$AU46)</f>
        <v>171.01036210641553</v>
      </c>
      <c r="BA46" s="12">
        <f t="shared" si="4"/>
        <v>149.51387954859115</v>
      </c>
      <c r="BB46" s="12">
        <f t="shared" si="4"/>
        <v>153.79428389857168</v>
      </c>
      <c r="BC46" s="12">
        <f t="shared" si="4"/>
        <v>158.67385187613692</v>
      </c>
      <c r="BD46" s="12">
        <f t="shared" si="4"/>
        <v>164.11218979594938</v>
      </c>
      <c r="BE46" s="12">
        <f t="shared" si="4"/>
        <v>171.01036210641553</v>
      </c>
      <c r="BG46" s="12">
        <v>41</v>
      </c>
      <c r="BH46" s="12">
        <f t="shared" si="14"/>
        <v>561571.61277135753</v>
      </c>
      <c r="BI46" s="12">
        <f t="shared" si="14"/>
        <v>599163.86993953958</v>
      </c>
      <c r="BJ46" s="12">
        <f t="shared" si="14"/>
        <v>641412.03247226193</v>
      </c>
      <c r="BK46" s="12">
        <f t="shared" si="14"/>
        <v>687526.18478380411</v>
      </c>
      <c r="BL46" s="12">
        <f t="shared" si="14"/>
        <v>752165.27519305318</v>
      </c>
      <c r="BN46" s="12">
        <v>41</v>
      </c>
      <c r="BO46" s="12">
        <f t="shared" si="15"/>
        <v>0</v>
      </c>
      <c r="BP46" s="12">
        <f t="shared" si="15"/>
        <v>0</v>
      </c>
      <c r="BQ46" s="12">
        <f t="shared" si="15"/>
        <v>0</v>
      </c>
      <c r="BR46" s="12">
        <f t="shared" si="15"/>
        <v>0</v>
      </c>
      <c r="BS46" s="12">
        <f t="shared" si="15"/>
        <v>0</v>
      </c>
      <c r="BU46" s="12">
        <v>41</v>
      </c>
      <c r="BV46" s="12">
        <f t="shared" si="16"/>
        <v>0</v>
      </c>
      <c r="BW46" s="12">
        <f t="shared" si="16"/>
        <v>0</v>
      </c>
      <c r="BX46" s="12">
        <f t="shared" si="16"/>
        <v>0</v>
      </c>
      <c r="BY46" s="12">
        <f t="shared" si="16"/>
        <v>0</v>
      </c>
      <c r="BZ46" s="12">
        <f t="shared" si="16"/>
        <v>0</v>
      </c>
      <c r="CC46" s="9">
        <v>43</v>
      </c>
    </row>
    <row r="47" spans="1:81" x14ac:dyDescent="0.15">
      <c r="A47" s="8">
        <v>42</v>
      </c>
      <c r="B47" s="14">
        <v>17</v>
      </c>
      <c r="D47" s="8" t="s">
        <v>931</v>
      </c>
      <c r="F47" s="14"/>
      <c r="G47" s="14" t="s">
        <v>404</v>
      </c>
      <c r="H47" s="14"/>
      <c r="I47" s="14" t="s">
        <v>405</v>
      </c>
      <c r="J47" s="14"/>
      <c r="M47" s="8">
        <v>42</v>
      </c>
      <c r="N47" s="56">
        <v>17</v>
      </c>
      <c r="P47" s="14"/>
      <c r="Q47" s="70" t="s">
        <v>952</v>
      </c>
      <c r="R47" s="14"/>
      <c r="T47" s="8" t="str">
        <f t="shared" si="12"/>
        <v/>
      </c>
      <c r="AB47" s="12">
        <f t="shared" si="17"/>
        <v>3</v>
      </c>
      <c r="AC47" s="12" t="str">
        <f t="shared" si="17"/>
        <v/>
      </c>
      <c r="AD47" s="12">
        <f t="shared" ref="AD47:AD80" si="18">AF47-AF46</f>
        <v>5000</v>
      </c>
      <c r="AE47" s="12"/>
      <c r="AF47" s="12">
        <v>10000</v>
      </c>
      <c r="AG47" s="12"/>
      <c r="AH47" s="12">
        <f>IFERROR(SUM($AD$45:$AD47)*'[1]功能-士兵训练'!K7,0)</f>
        <v>10000</v>
      </c>
      <c r="AI47" s="12">
        <f>IFERROR(SUM($AD$45:$AD47)*'[1]功能-士兵训练'!L7,0)</f>
        <v>10000</v>
      </c>
      <c r="AJ47" s="12">
        <f>IFERROR(SUM($AD$45:$AD47)*'[1]功能-士兵训练'!M7,0)</f>
        <v>10000</v>
      </c>
      <c r="AK47" s="12">
        <f>IFERROR(SUM($AD$45:$AD47)*'[1]功能-士兵训练'!N7,0)</f>
        <v>10000</v>
      </c>
      <c r="AL47" s="12">
        <f>IFERROR(SUM($AD$45:$AD47)*'[1]功能-士兵训练'!O7,0)</f>
        <v>10000</v>
      </c>
      <c r="AU47" s="15">
        <v>42</v>
      </c>
      <c r="AV47" s="12">
        <f>求节点(AC$124:AC$159,AH$5:AH$40,$AU47)*士兵阶位属性!T46+求节点(AC$124:AC$159,AM$5:AM$40,$AU47)</f>
        <v>153.15589268664158</v>
      </c>
      <c r="AW47" s="12">
        <f>求节点(AD$124:AD$159,AI$5:AI$40,$AU47)*士兵阶位属性!U46+求节点(AD$124:AD$159,AN$5:AN$40,$AU47)</f>
        <v>157.5185231906552</v>
      </c>
      <c r="AX47" s="12">
        <f>求节点(AE$124:AE$159,AJ$5:AJ$40,$AU47)*士兵阶位属性!V46+求节点(AE$124:AE$159,AO$5:AO$40,$AU47)</f>
        <v>162.48242091988141</v>
      </c>
      <c r="AY47" s="12">
        <f>求节点(AF$124:AF$159,AK$5:AK$40,$AU47)*士兵阶位属性!W46+求节点(AF$124:AF$159,AP$5:AP$40,$AU47)</f>
        <v>168.42414796309961</v>
      </c>
      <c r="AZ47" s="12">
        <f>求节点(AG$124:AG$159,AL$5:AL$40,$AU47)*士兵阶位属性!X46+求节点(AG$124:AG$159,AQ$5:AQ$40,$AU47)</f>
        <v>175.8065257286751</v>
      </c>
      <c r="BA47" s="12">
        <f t="shared" si="4"/>
        <v>153.15589268664158</v>
      </c>
      <c r="BB47" s="12">
        <f t="shared" si="4"/>
        <v>157.5185231906552</v>
      </c>
      <c r="BC47" s="12">
        <f t="shared" si="4"/>
        <v>162.48242091988141</v>
      </c>
      <c r="BD47" s="12">
        <f t="shared" si="4"/>
        <v>168.42414796309961</v>
      </c>
      <c r="BE47" s="12">
        <f t="shared" si="4"/>
        <v>175.8065257286751</v>
      </c>
      <c r="BG47" s="12">
        <v>42</v>
      </c>
      <c r="BH47" s="12">
        <f t="shared" si="14"/>
        <v>593149.9571182006</v>
      </c>
      <c r="BI47" s="12">
        <f t="shared" si="14"/>
        <v>630966.1783109575</v>
      </c>
      <c r="BJ47" s="12">
        <f t="shared" si="14"/>
        <v>673350.01313706767</v>
      </c>
      <c r="BK47" s="12">
        <f t="shared" si="14"/>
        <v>727018.71152584953</v>
      </c>
      <c r="BL47" s="12">
        <f t="shared" si="14"/>
        <v>797474.5596259241</v>
      </c>
      <c r="BN47" s="12">
        <v>42</v>
      </c>
      <c r="BO47" s="12">
        <f t="shared" si="15"/>
        <v>0</v>
      </c>
      <c r="BP47" s="12">
        <f t="shared" si="15"/>
        <v>0</v>
      </c>
      <c r="BQ47" s="12">
        <f t="shared" si="15"/>
        <v>0</v>
      </c>
      <c r="BR47" s="12">
        <f t="shared" si="15"/>
        <v>0</v>
      </c>
      <c r="BS47" s="12">
        <f t="shared" si="15"/>
        <v>0</v>
      </c>
      <c r="BU47" s="12">
        <v>42</v>
      </c>
      <c r="BV47" s="12">
        <f t="shared" si="16"/>
        <v>0</v>
      </c>
      <c r="BW47" s="12">
        <f t="shared" si="16"/>
        <v>0</v>
      </c>
      <c r="BX47" s="12">
        <f t="shared" si="16"/>
        <v>0</v>
      </c>
      <c r="BY47" s="12">
        <f t="shared" si="16"/>
        <v>0</v>
      </c>
      <c r="BZ47" s="12">
        <f t="shared" si="16"/>
        <v>0</v>
      </c>
      <c r="CC47" s="9">
        <v>44</v>
      </c>
    </row>
    <row r="48" spans="1:81" x14ac:dyDescent="0.15">
      <c r="A48" s="8">
        <v>43</v>
      </c>
      <c r="B48" s="14">
        <v>17</v>
      </c>
      <c r="F48" s="14"/>
      <c r="G48" s="14"/>
      <c r="H48" s="14"/>
      <c r="I48" s="14"/>
      <c r="J48" s="14"/>
      <c r="M48" s="8">
        <v>43</v>
      </c>
      <c r="N48" s="14">
        <v>17</v>
      </c>
      <c r="T48" s="8" t="str">
        <f t="shared" si="12"/>
        <v/>
      </c>
      <c r="AB48" s="12">
        <f t="shared" si="17"/>
        <v>4</v>
      </c>
      <c r="AC48" s="12" t="str">
        <f t="shared" si="17"/>
        <v/>
      </c>
      <c r="AD48" s="12">
        <f t="shared" si="18"/>
        <v>10000</v>
      </c>
      <c r="AE48" s="12"/>
      <c r="AF48" s="12">
        <v>20000</v>
      </c>
      <c r="AG48" s="12"/>
      <c r="AH48" s="12">
        <f>IFERROR(SUM($AD$45:$AD48)*'[1]功能-士兵训练'!K8,0)</f>
        <v>20000</v>
      </c>
      <c r="AI48" s="12">
        <f>IFERROR(SUM($AD$45:$AD48)*'[1]功能-士兵训练'!L8,0)</f>
        <v>20000</v>
      </c>
      <c r="AJ48" s="12">
        <f>IFERROR(SUM($AD$45:$AD48)*'[1]功能-士兵训练'!M8,0)</f>
        <v>20000</v>
      </c>
      <c r="AK48" s="12">
        <f>IFERROR(SUM($AD$45:$AD48)*'[1]功能-士兵训练'!N8,0)</f>
        <v>20000</v>
      </c>
      <c r="AL48" s="12">
        <f>IFERROR(SUM($AD$45:$AD48)*'[1]功能-士兵训练'!O8,0)</f>
        <v>20000</v>
      </c>
      <c r="AU48" s="15">
        <v>43</v>
      </c>
      <c r="AV48" s="12">
        <f>求节点(AC$124:AC$159,AH$5:AH$40,$AU48)*士兵阶位属性!T47+求节点(AC$124:AC$159,AM$5:AM$40,$AU48)</f>
        <v>156.83914825744199</v>
      </c>
      <c r="AW48" s="12">
        <f>求节点(AD$124:AD$159,AI$5:AI$40,$AU48)*士兵阶位属性!U47+求节点(AD$124:AD$159,AN$5:AN$40,$AU48)</f>
        <v>161.28492241900096</v>
      </c>
      <c r="AX48" s="12">
        <f>求节点(AE$124:AE$159,AJ$5:AJ$40,$AU48)*士兵阶位属性!V47+求节点(AE$124:AE$159,AO$5:AO$40,$AU48)</f>
        <v>166.44350549473089</v>
      </c>
      <c r="AY48" s="12">
        <f>求节点(AF$124:AF$159,AK$5:AK$40,$AU48)*士兵阶位属性!W47+求节点(AF$124:AF$159,AP$5:AP$40,$AU48)</f>
        <v>173.06028716092351</v>
      </c>
      <c r="AZ48" s="12">
        <f>求节点(AG$124:AG$159,AL$5:AL$40,$AU48)*士兵阶位属性!X47+求节点(AG$124:AG$159,AQ$5:AQ$40,$AU48)</f>
        <v>180.72040036112074</v>
      </c>
      <c r="BA48" s="12">
        <f t="shared" si="4"/>
        <v>156.83914825744199</v>
      </c>
      <c r="BB48" s="12">
        <f t="shared" si="4"/>
        <v>161.28492241900096</v>
      </c>
      <c r="BC48" s="12">
        <f t="shared" si="4"/>
        <v>166.44350549473089</v>
      </c>
      <c r="BD48" s="12">
        <f t="shared" si="4"/>
        <v>173.06028716092351</v>
      </c>
      <c r="BE48" s="12">
        <f t="shared" si="4"/>
        <v>180.72040036112074</v>
      </c>
      <c r="BG48" s="12">
        <v>43</v>
      </c>
      <c r="BH48" s="12">
        <f t="shared" si="14"/>
        <v>624728.30146504368</v>
      </c>
      <c r="BI48" s="12">
        <f t="shared" si="14"/>
        <v>662768.48668237543</v>
      </c>
      <c r="BJ48" s="12">
        <f t="shared" si="14"/>
        <v>707273.98669751361</v>
      </c>
      <c r="BK48" s="12">
        <f t="shared" si="14"/>
        <v>771356.51410531928</v>
      </c>
      <c r="BL48" s="12">
        <f t="shared" si="14"/>
        <v>842783.84405879513</v>
      </c>
      <c r="BN48" s="12">
        <v>43</v>
      </c>
      <c r="BO48" s="12">
        <f t="shared" si="15"/>
        <v>0</v>
      </c>
      <c r="BP48" s="12">
        <f t="shared" si="15"/>
        <v>0</v>
      </c>
      <c r="BQ48" s="12">
        <f t="shared" si="15"/>
        <v>0</v>
      </c>
      <c r="BR48" s="12">
        <f t="shared" si="15"/>
        <v>0</v>
      </c>
      <c r="BS48" s="12">
        <f t="shared" si="15"/>
        <v>0</v>
      </c>
      <c r="BU48" s="12">
        <v>43</v>
      </c>
      <c r="BV48" s="12">
        <f t="shared" si="16"/>
        <v>0</v>
      </c>
      <c r="BW48" s="12">
        <f t="shared" si="16"/>
        <v>0</v>
      </c>
      <c r="BX48" s="12">
        <f t="shared" si="16"/>
        <v>0</v>
      </c>
      <c r="BY48" s="12">
        <f t="shared" si="16"/>
        <v>0</v>
      </c>
      <c r="BZ48" s="12">
        <f t="shared" si="16"/>
        <v>0</v>
      </c>
      <c r="CC48" s="9">
        <v>45</v>
      </c>
    </row>
    <row r="49" spans="1:101" x14ac:dyDescent="0.15">
      <c r="A49" s="8">
        <v>44</v>
      </c>
      <c r="B49" s="14">
        <v>18</v>
      </c>
      <c r="D49" s="8" t="s">
        <v>932</v>
      </c>
      <c r="F49" s="14"/>
      <c r="G49" s="14"/>
      <c r="H49" s="14" t="s">
        <v>426</v>
      </c>
      <c r="I49" s="14"/>
      <c r="J49" s="14"/>
      <c r="M49" s="8">
        <v>44</v>
      </c>
      <c r="N49" s="92">
        <v>18</v>
      </c>
      <c r="P49" s="14" t="s">
        <v>404</v>
      </c>
      <c r="Q49" s="14"/>
      <c r="R49" s="14" t="s">
        <v>405</v>
      </c>
      <c r="S49" s="8">
        <v>2</v>
      </c>
      <c r="T49" s="8">
        <f t="shared" si="12"/>
        <v>10</v>
      </c>
      <c r="AB49" s="12">
        <f t="shared" si="17"/>
        <v>5</v>
      </c>
      <c r="AC49" s="12" t="str">
        <f t="shared" si="17"/>
        <v/>
      </c>
      <c r="AD49" s="12">
        <f t="shared" si="18"/>
        <v>10000</v>
      </c>
      <c r="AE49" s="12"/>
      <c r="AF49" s="12">
        <v>30000</v>
      </c>
      <c r="AG49" s="12"/>
      <c r="AH49" s="12">
        <f>IFERROR(SUM($AD$45:$AD49)*'[1]功能-士兵训练'!K9,0)</f>
        <v>30000</v>
      </c>
      <c r="AI49" s="12">
        <f>IFERROR(SUM($AD$45:$AD49)*'[1]功能-士兵训练'!L9,0)</f>
        <v>30000</v>
      </c>
      <c r="AJ49" s="12">
        <f>IFERROR(SUM($AD$45:$AD49)*'[1]功能-士兵训练'!M9,0)</f>
        <v>30000</v>
      </c>
      <c r="AK49" s="12">
        <f>IFERROR(SUM($AD$45:$AD49)*'[1]功能-士兵训练'!N9,0)</f>
        <v>30000</v>
      </c>
      <c r="AL49" s="12">
        <f>IFERROR(SUM($AD$45:$AD49)*'[1]功能-士兵训练'!O9,0)</f>
        <v>30000</v>
      </c>
      <c r="AU49" s="15">
        <v>44</v>
      </c>
      <c r="AV49" s="12">
        <f>求节点(AC$124:AC$159,AH$5:AH$40,$AU49)*士兵阶位属性!T48+求节点(AC$124:AC$159,AM$5:AM$40,$AU49)</f>
        <v>160.56364626099241</v>
      </c>
      <c r="AW49" s="12">
        <f>求节点(AD$124:AD$159,AI$5:AI$40,$AU49)*士兵阶位属性!U48+求节点(AD$124:AD$159,AN$5:AN$40,$AU49)</f>
        <v>165.09348158360888</v>
      </c>
      <c r="AX49" s="12">
        <f>求节点(AE$124:AE$159,AJ$5:AJ$40,$AU49)*士兵阶位属性!V48+求节点(AE$124:AE$159,AO$5:AO$40,$AU49)</f>
        <v>171.00521277646206</v>
      </c>
      <c r="AY49" s="12">
        <f>求节点(AF$124:AF$159,AK$5:AK$40,$AU49)*士兵阶位属性!W48+求节点(AF$124:AF$159,AP$5:AP$40,$AU49)</f>
        <v>177.83511038112186</v>
      </c>
      <c r="AZ49" s="12">
        <f>求节点(AG$124:AG$159,AL$5:AL$40,$AU49)*士兵阶位属性!X48+求节点(AG$124:AG$159,AQ$5:AQ$40,$AU49)</f>
        <v>185.69550909222721</v>
      </c>
      <c r="BA49" s="12">
        <f t="shared" si="4"/>
        <v>160.56364626099241</v>
      </c>
      <c r="BB49" s="12">
        <f t="shared" si="4"/>
        <v>165.09348158360888</v>
      </c>
      <c r="BC49" s="12">
        <f t="shared" si="4"/>
        <v>171.00521277646206</v>
      </c>
      <c r="BD49" s="12">
        <f t="shared" si="4"/>
        <v>177.83511038112186</v>
      </c>
      <c r="BE49" s="12">
        <f t="shared" si="4"/>
        <v>185.69550909222721</v>
      </c>
      <c r="BG49" s="12">
        <v>44</v>
      </c>
      <c r="BH49" s="12">
        <f t="shared" si="14"/>
        <v>656306.64581188676</v>
      </c>
      <c r="BI49" s="12">
        <f t="shared" si="14"/>
        <v>694570.79505379335</v>
      </c>
      <c r="BJ49" s="12">
        <f t="shared" si="14"/>
        <v>751206.80038934085</v>
      </c>
      <c r="BK49" s="12">
        <f t="shared" si="14"/>
        <v>815694.31668478914</v>
      </c>
      <c r="BL49" s="12">
        <f t="shared" si="14"/>
        <v>888093.12849166594</v>
      </c>
      <c r="BN49" s="12">
        <v>44</v>
      </c>
      <c r="BO49" s="12">
        <f t="shared" si="15"/>
        <v>0</v>
      </c>
      <c r="BP49" s="12">
        <f t="shared" si="15"/>
        <v>0</v>
      </c>
      <c r="BQ49" s="12">
        <f t="shared" si="15"/>
        <v>0</v>
      </c>
      <c r="BR49" s="12">
        <f t="shared" si="15"/>
        <v>0</v>
      </c>
      <c r="BS49" s="12">
        <f t="shared" si="15"/>
        <v>0</v>
      </c>
      <c r="BU49" s="12">
        <v>44</v>
      </c>
      <c r="BV49" s="12">
        <f t="shared" si="16"/>
        <v>0</v>
      </c>
      <c r="BW49" s="12">
        <f t="shared" si="16"/>
        <v>0</v>
      </c>
      <c r="BX49" s="12">
        <f t="shared" si="16"/>
        <v>0</v>
      </c>
      <c r="BY49" s="12">
        <f t="shared" si="16"/>
        <v>0</v>
      </c>
      <c r="BZ49" s="12">
        <f t="shared" si="16"/>
        <v>0</v>
      </c>
      <c r="CC49" s="9">
        <v>1</v>
      </c>
      <c r="CD49" s="20" t="s">
        <v>3</v>
      </c>
      <c r="CE49" s="112" t="s">
        <v>80</v>
      </c>
      <c r="CF49" s="112"/>
      <c r="CG49" s="112"/>
      <c r="CH49" s="112"/>
      <c r="CI49" s="110" t="s">
        <v>81</v>
      </c>
      <c r="CJ49" s="110"/>
      <c r="CK49" s="110"/>
      <c r="CL49" s="110"/>
      <c r="CM49" s="110"/>
      <c r="CQ49" s="26" t="s">
        <v>3</v>
      </c>
      <c r="CR49" s="111" t="s">
        <v>117</v>
      </c>
      <c r="CS49" s="111"/>
    </row>
    <row r="50" spans="1:101" x14ac:dyDescent="0.15">
      <c r="A50" s="8">
        <v>45</v>
      </c>
      <c r="B50" s="14">
        <v>18</v>
      </c>
      <c r="F50" s="14"/>
      <c r="G50" s="14"/>
      <c r="H50" s="14"/>
      <c r="I50" s="14"/>
      <c r="J50" s="14"/>
      <c r="M50" s="8">
        <v>45</v>
      </c>
      <c r="N50" s="14">
        <v>18</v>
      </c>
      <c r="T50" s="8" t="str">
        <f t="shared" si="12"/>
        <v/>
      </c>
      <c r="AB50" s="12">
        <f t="shared" si="17"/>
        <v>6</v>
      </c>
      <c r="AC50" s="12" t="str">
        <f t="shared" si="17"/>
        <v/>
      </c>
      <c r="AD50" s="12">
        <f t="shared" si="18"/>
        <v>10000</v>
      </c>
      <c r="AE50" s="12"/>
      <c r="AF50" s="12">
        <v>40000</v>
      </c>
      <c r="AG50" s="12"/>
      <c r="AH50" s="12">
        <f>IFERROR(SUM($AD$45:$AD50)*'[1]功能-士兵训练'!K10,0)</f>
        <v>40000</v>
      </c>
      <c r="AI50" s="12">
        <f>IFERROR(SUM($AD$45:$AD50)*'[1]功能-士兵训练'!L10,0)</f>
        <v>40000</v>
      </c>
      <c r="AJ50" s="12">
        <f>IFERROR(SUM($AD$45:$AD50)*'[1]功能-士兵训练'!M10,0)</f>
        <v>40000</v>
      </c>
      <c r="AK50" s="12">
        <f>IFERROR(SUM($AD$45:$AD50)*'[1]功能-士兵训练'!N10,0)</f>
        <v>40000</v>
      </c>
      <c r="AL50" s="12">
        <f>IFERROR(SUM($AD$45:$AD50)*'[1]功能-士兵训练'!O10,0)</f>
        <v>40000</v>
      </c>
      <c r="AU50" s="15">
        <v>45</v>
      </c>
      <c r="AV50" s="12">
        <f>求节点(AC$124:AC$159,AH$5:AH$40,$AU50)*士兵阶位属性!T49+求节点(AC$124:AC$159,AM$5:AM$40,$AU50)</f>
        <v>164.32938669729288</v>
      </c>
      <c r="AW50" s="12">
        <f>求节点(AD$124:AD$159,AI$5:AI$40,$AU50)*士兵阶位属性!U49+求节点(AD$124:AD$159,AN$5:AN$40,$AU50)</f>
        <v>169.50559303466346</v>
      </c>
      <c r="AX50" s="12">
        <f>求节点(AE$124:AE$159,AJ$5:AJ$40,$AU50)*士兵阶位属性!V49+求节点(AE$124:AE$159,AO$5:AO$40,$AU50)</f>
        <v>175.66296522135312</v>
      </c>
      <c r="AY50" s="12">
        <f>求节点(AF$124:AF$159,AK$5:AK$40,$AU50)*士兵阶位属性!W49+求节点(AF$124:AF$159,AP$5:AP$40,$AU50)</f>
        <v>182.70027285579144</v>
      </c>
      <c r="AZ50" s="12">
        <f>求节点(AG$124:AG$159,AL$5:AL$40,$AU50)*士兵阶位属性!X49+求节点(AG$124:AG$159,AQ$5:AQ$40,$AU50)</f>
        <v>190.56186505676857</v>
      </c>
      <c r="BA50" s="12">
        <f t="shared" si="4"/>
        <v>164.32938669729288</v>
      </c>
      <c r="BB50" s="12">
        <f t="shared" si="4"/>
        <v>169.50559303466346</v>
      </c>
      <c r="BC50" s="12">
        <f t="shared" si="4"/>
        <v>175.66296522135312</v>
      </c>
      <c r="BD50" s="12">
        <f t="shared" si="4"/>
        <v>182.70027285579144</v>
      </c>
      <c r="BE50" s="12">
        <f t="shared" si="4"/>
        <v>190.56186505676857</v>
      </c>
      <c r="BG50" s="12">
        <v>45</v>
      </c>
      <c r="BH50" s="12">
        <f t="shared" si="14"/>
        <v>687884.99015872984</v>
      </c>
      <c r="BI50" s="12">
        <f t="shared" si="14"/>
        <v>736437.85836978338</v>
      </c>
      <c r="BJ50" s="12">
        <f t="shared" si="14"/>
        <v>795139.61408116797</v>
      </c>
      <c r="BK50" s="12">
        <f t="shared" si="14"/>
        <v>860032.119264259</v>
      </c>
      <c r="BL50" s="12">
        <f t="shared" si="14"/>
        <v>931316.80476951203</v>
      </c>
      <c r="BN50" s="12">
        <v>45</v>
      </c>
      <c r="BO50" s="12">
        <f t="shared" si="15"/>
        <v>0</v>
      </c>
      <c r="BP50" s="12">
        <f t="shared" si="15"/>
        <v>0</v>
      </c>
      <c r="BQ50" s="12">
        <f t="shared" si="15"/>
        <v>0</v>
      </c>
      <c r="BR50" s="12">
        <f t="shared" si="15"/>
        <v>0</v>
      </c>
      <c r="BS50" s="12">
        <f t="shared" si="15"/>
        <v>0</v>
      </c>
      <c r="BU50" s="12">
        <v>45</v>
      </c>
      <c r="BV50" s="12">
        <f t="shared" si="16"/>
        <v>0</v>
      </c>
      <c r="BW50" s="12">
        <f t="shared" si="16"/>
        <v>0</v>
      </c>
      <c r="BX50" s="12">
        <f t="shared" si="16"/>
        <v>0</v>
      </c>
      <c r="BY50" s="12">
        <f t="shared" si="16"/>
        <v>0</v>
      </c>
      <c r="BZ50" s="12">
        <f t="shared" si="16"/>
        <v>0</v>
      </c>
      <c r="CC50" s="9">
        <v>2</v>
      </c>
      <c r="CD50" s="12" t="s">
        <v>390</v>
      </c>
      <c r="CE50" s="15" t="s">
        <v>132</v>
      </c>
      <c r="CF50" s="15" t="s">
        <v>348</v>
      </c>
      <c r="CG50" s="15" t="s">
        <v>8</v>
      </c>
      <c r="CH50" s="15" t="s">
        <v>39</v>
      </c>
      <c r="CI50" s="15" t="s">
        <v>132</v>
      </c>
      <c r="CJ50" s="15" t="s">
        <v>348</v>
      </c>
      <c r="CK50" s="15" t="s">
        <v>8</v>
      </c>
      <c r="CL50" s="15" t="s">
        <v>39</v>
      </c>
      <c r="CM50" s="22" t="s">
        <v>85</v>
      </c>
      <c r="CQ50" s="12" t="s">
        <v>390</v>
      </c>
      <c r="CR50" s="15" t="s">
        <v>119</v>
      </c>
      <c r="CS50" s="15" t="s">
        <v>120</v>
      </c>
      <c r="CT50" s="15" t="s">
        <v>173</v>
      </c>
      <c r="CU50" s="15" t="s">
        <v>174</v>
      </c>
      <c r="CV50" s="12" t="s">
        <v>175</v>
      </c>
      <c r="CW50" s="12" t="s">
        <v>11</v>
      </c>
    </row>
    <row r="51" spans="1:101" x14ac:dyDescent="0.15">
      <c r="A51" s="8">
        <v>46</v>
      </c>
      <c r="B51" s="14">
        <v>19</v>
      </c>
      <c r="F51" s="14" t="s">
        <v>406</v>
      </c>
      <c r="G51" s="14" t="s">
        <v>407</v>
      </c>
      <c r="H51" s="14"/>
      <c r="I51" s="14" t="s">
        <v>408</v>
      </c>
      <c r="J51" s="14" t="s">
        <v>409</v>
      </c>
      <c r="M51" s="8">
        <v>46</v>
      </c>
      <c r="N51" s="92">
        <v>19</v>
      </c>
      <c r="P51" s="14" t="s">
        <v>404</v>
      </c>
      <c r="Q51" s="14"/>
      <c r="R51" s="14" t="s">
        <v>405</v>
      </c>
      <c r="S51" s="8">
        <v>2</v>
      </c>
      <c r="T51" s="8">
        <f t="shared" si="12"/>
        <v>10</v>
      </c>
      <c r="AB51" s="12">
        <f t="shared" si="17"/>
        <v>7</v>
      </c>
      <c r="AC51" s="12" t="str">
        <f t="shared" si="17"/>
        <v/>
      </c>
      <c r="AD51" s="12">
        <f t="shared" si="18"/>
        <v>30000</v>
      </c>
      <c r="AE51" s="12"/>
      <c r="AF51" s="12">
        <v>70000</v>
      </c>
      <c r="AG51" s="12"/>
      <c r="AH51" s="12">
        <f>IFERROR(SUM($AD$45:$AD51)*'[1]功能-士兵训练'!K11,0)</f>
        <v>70000</v>
      </c>
      <c r="AI51" s="12">
        <f>IFERROR(SUM($AD$45:$AD51)*'[1]功能-士兵训练'!L11,0)</f>
        <v>70000</v>
      </c>
      <c r="AJ51" s="12">
        <f>IFERROR(SUM($AD$45:$AD51)*'[1]功能-士兵训练'!M11,0)</f>
        <v>70000</v>
      </c>
      <c r="AK51" s="12">
        <f>IFERROR(SUM($AD$45:$AD51)*'[1]功能-士兵训练'!N11,0)</f>
        <v>70000</v>
      </c>
      <c r="AL51" s="12">
        <f>IFERROR(SUM($AD$45:$AD51)*'[1]功能-士兵训练'!O11,0)</f>
        <v>70000</v>
      </c>
      <c r="AU51" s="15">
        <v>46</v>
      </c>
      <c r="AV51" s="12">
        <f>求节点(AC$124:AC$159,AH$5:AH$40,$AU51)*士兵阶位属性!T50+求节点(AC$124:AC$159,AM$5:AM$40,$AU51)</f>
        <v>168.56676723426557</v>
      </c>
      <c r="AW51" s="12">
        <f>求节点(AD$124:AD$159,AI$5:AI$40,$AU51)*士兵阶位属性!U50+求节点(AD$124:AD$159,AN$5:AN$40,$AU51)</f>
        <v>174.08482182563003</v>
      </c>
      <c r="AX51" s="12">
        <f>求节点(AE$124:AE$159,AJ$5:AJ$40,$AU51)*士兵阶位属性!V50+求节点(AE$124:AE$159,AO$5:AO$40,$AU51)</f>
        <v>180.47089880977251</v>
      </c>
      <c r="AY51" s="12">
        <f>求节点(AF$124:AF$159,AK$5:AK$40,$AU51)*士兵阶位属性!W50+求节点(AF$124:AF$159,AP$5:AP$40,$AU51)</f>
        <v>187.61416203875902</v>
      </c>
      <c r="AZ51" s="12">
        <f>求节点(AG$124:AG$159,AL$5:AL$40,$AU51)*士兵阶位属性!X50+求节点(AG$124:AG$159,AQ$5:AQ$40,$AU51)</f>
        <v>195.42553933220296</v>
      </c>
      <c r="BA51" s="12">
        <f t="shared" si="4"/>
        <v>168.56676723426557</v>
      </c>
      <c r="BB51" s="12">
        <f t="shared" si="4"/>
        <v>174.08482182563003</v>
      </c>
      <c r="BC51" s="12">
        <f t="shared" si="4"/>
        <v>180.47089880977251</v>
      </c>
      <c r="BD51" s="12">
        <f t="shared" si="4"/>
        <v>187.61416203875902</v>
      </c>
      <c r="BE51" s="12">
        <f t="shared" si="4"/>
        <v>195.42553933220296</v>
      </c>
      <c r="BG51" s="12">
        <v>46</v>
      </c>
      <c r="BH51" s="12">
        <f t="shared" si="14"/>
        <v>727103.3859154071</v>
      </c>
      <c r="BI51" s="12">
        <f t="shared" si="14"/>
        <v>780376.86659291678</v>
      </c>
      <c r="BJ51" s="12">
        <f t="shared" si="14"/>
        <v>839072.42777299508</v>
      </c>
      <c r="BK51" s="12">
        <f t="shared" si="14"/>
        <v>904230.04926470178</v>
      </c>
      <c r="BL51" s="12">
        <f t="shared" si="14"/>
        <v>973797.02971721848</v>
      </c>
      <c r="BN51" s="12">
        <v>46</v>
      </c>
      <c r="BO51" s="12">
        <f t="shared" si="15"/>
        <v>0</v>
      </c>
      <c r="BP51" s="12">
        <f t="shared" si="15"/>
        <v>0</v>
      </c>
      <c r="BQ51" s="12">
        <f t="shared" si="15"/>
        <v>0</v>
      </c>
      <c r="BR51" s="12">
        <f t="shared" si="15"/>
        <v>0</v>
      </c>
      <c r="BS51" s="12">
        <f t="shared" si="15"/>
        <v>0</v>
      </c>
      <c r="BU51" s="12">
        <v>46</v>
      </c>
      <c r="BV51" s="12">
        <f t="shared" si="16"/>
        <v>0</v>
      </c>
      <c r="BW51" s="12">
        <f t="shared" si="16"/>
        <v>0</v>
      </c>
      <c r="BX51" s="12">
        <f t="shared" si="16"/>
        <v>0</v>
      </c>
      <c r="BY51" s="12">
        <f t="shared" si="16"/>
        <v>0</v>
      </c>
      <c r="BZ51" s="12">
        <f t="shared" si="16"/>
        <v>0</v>
      </c>
      <c r="CC51" s="9">
        <v>3</v>
      </c>
      <c r="CD51" s="15">
        <v>10</v>
      </c>
      <c r="CE51" s="19">
        <f>求节点($BN$6:$BN$165,$BP$6:$BP$165,$CD51)</f>
        <v>0</v>
      </c>
      <c r="CF51" s="19">
        <f>INDEX($BW$6:$BW$165,CD51,1)</f>
        <v>0</v>
      </c>
      <c r="CG51" s="19">
        <f>求节点($AU$6:$AU$165,$AW$6:$AW$165,$CD51)</f>
        <v>48.679151743517593</v>
      </c>
      <c r="CH51" s="19">
        <f>求节点($AU$6:$AU$165,$BB$6:$BB$165,$CD51)</f>
        <v>48.679151743517593</v>
      </c>
      <c r="CI51" s="29">
        <f>CE51*INDEX([4]小r将兵属性验证!$AX$7:$AX$166,$CD51,1)</f>
        <v>0</v>
      </c>
      <c r="CJ51" s="29">
        <f>CF51*INDEX([4]小r将兵属性验证!AV$7:AV$166,CD51,1)*2</f>
        <v>0</v>
      </c>
      <c r="CK51" s="29">
        <f>CG51*INDEX([4]小r将兵属性验证!AQ$7:AQ$166,$CD51,1)</f>
        <v>2472771.3594392817</v>
      </c>
      <c r="CL51" s="29">
        <f>CH51*INDEX([4]小r将兵属性验证!AR$7:AR$166,$CD51,1)</f>
        <v>2472771.3594392817</v>
      </c>
      <c r="CM51" s="19">
        <f>SUM(CI51:CL51)</f>
        <v>4945542.7188785635</v>
      </c>
      <c r="CQ51" s="15">
        <v>10</v>
      </c>
      <c r="CR51" s="22">
        <f>IFERROR(INDEX('[1]功能-士兵训练'!$AO$6:$AO$165,$CQ51,1),0)</f>
        <v>82719.458479168112</v>
      </c>
      <c r="CS51" s="28">
        <f>CR51*INDEX('[1]功能-付费相关'!$AR$6:$AR$165,$CQ51,1)</f>
        <v>206.79864619792028</v>
      </c>
      <c r="CT51" s="15">
        <f>INDEX('[1]功能-士兵训练'!$BU$6:$BU$165,$CQ51,1)</f>
        <v>58240.814409154846</v>
      </c>
      <c r="CU51" s="28">
        <f>CT51*INDEX('[1]功能-付费相关'!$AI$6:$AI$165,$CQ51,1)</f>
        <v>1438.1952167214747</v>
      </c>
      <c r="CV51" s="12">
        <f>(CS51+CU51)*CW51</f>
        <v>1644.993862919395</v>
      </c>
      <c r="CW51" s="12">
        <v>1</v>
      </c>
    </row>
    <row r="52" spans="1:101" x14ac:dyDescent="0.15">
      <c r="A52" s="8">
        <v>47</v>
      </c>
      <c r="B52" s="14">
        <v>19</v>
      </c>
      <c r="F52" s="14"/>
      <c r="G52" s="14"/>
      <c r="H52" s="14"/>
      <c r="I52" s="14"/>
      <c r="J52" s="14"/>
      <c r="M52" s="8">
        <v>47</v>
      </c>
      <c r="N52" s="14">
        <v>19</v>
      </c>
      <c r="T52" s="8" t="str">
        <f t="shared" si="12"/>
        <v/>
      </c>
      <c r="AB52" s="12">
        <f t="shared" si="17"/>
        <v>8</v>
      </c>
      <c r="AC52" s="12" t="str">
        <f t="shared" si="17"/>
        <v/>
      </c>
      <c r="AD52" s="12">
        <f t="shared" si="18"/>
        <v>20000</v>
      </c>
      <c r="AE52" s="12"/>
      <c r="AF52" s="12">
        <v>90000</v>
      </c>
      <c r="AG52" s="12"/>
      <c r="AH52" s="12">
        <f>IFERROR(SUM($AD$45:$AD52)*'[1]功能-士兵训练'!K12,0)</f>
        <v>90000</v>
      </c>
      <c r="AI52" s="12">
        <f>IFERROR(SUM($AD$45:$AD52)*'[1]功能-士兵训练'!L12,0)</f>
        <v>90000</v>
      </c>
      <c r="AJ52" s="12">
        <f>IFERROR(SUM($AD$45:$AD52)*'[1]功能-士兵训练'!M12,0)</f>
        <v>90000</v>
      </c>
      <c r="AK52" s="12">
        <f>IFERROR(SUM($AD$45:$AD52)*'[1]功能-士兵训练'!N12,0)</f>
        <v>90000</v>
      </c>
      <c r="AL52" s="12">
        <f>IFERROR(SUM($AD$45:$AD52)*'[1]功能-士兵训练'!O12,0)</f>
        <v>90000</v>
      </c>
      <c r="AU52" s="15">
        <v>47</v>
      </c>
      <c r="AV52" s="12">
        <f>求节点(AC$124:AC$159,AH$5:AH$40,$AU52)*士兵阶位属性!T51+求节点(AC$124:AC$159,AM$5:AM$40,$AU52)</f>
        <v>173.12173467198548</v>
      </c>
      <c r="AW52" s="12">
        <f>求节点(AD$124:AD$159,AI$5:AI$40,$AU52)*士兵阶位属性!U51+求节点(AD$124:AD$159,AN$5:AN$40,$AU52)</f>
        <v>178.87634299981741</v>
      </c>
      <c r="AX52" s="12">
        <f>求节点(AE$124:AE$159,AJ$5:AJ$40,$AU52)*士兵阶位属性!V51+求节点(AE$124:AE$159,AO$5:AO$40,$AU52)</f>
        <v>185.33843241322694</v>
      </c>
      <c r="AY52" s="12">
        <f>求节点(AF$124:AF$159,AK$5:AK$40,$AU52)*士兵阶位属性!W51+求节点(AF$124:AF$159,AP$5:AP$40,$AU52)</f>
        <v>192.48327430124121</v>
      </c>
      <c r="AZ52" s="12">
        <f>求节点(AG$124:AG$159,AL$5:AL$40,$AU52)*士兵阶位属性!X51+求节点(AG$124:AG$159,AQ$5:AQ$40,$AU52)</f>
        <v>200.34662431977156</v>
      </c>
      <c r="BA52" s="12">
        <f t="shared" si="4"/>
        <v>173.12173467198548</v>
      </c>
      <c r="BB52" s="12">
        <f t="shared" si="4"/>
        <v>178.87634299981741</v>
      </c>
      <c r="BC52" s="12">
        <f t="shared" si="4"/>
        <v>185.33843241322694</v>
      </c>
      <c r="BD52" s="12">
        <f t="shared" si="4"/>
        <v>192.48327430124121</v>
      </c>
      <c r="BE52" s="12">
        <f t="shared" si="4"/>
        <v>200.34662431977156</v>
      </c>
      <c r="BG52" s="12">
        <v>47</v>
      </c>
      <c r="BH52" s="12">
        <f t="shared" si="14"/>
        <v>771077.3541558974</v>
      </c>
      <c r="BI52" s="12">
        <f t="shared" si="14"/>
        <v>824315.87481605005</v>
      </c>
      <c r="BJ52" s="12">
        <f t="shared" si="14"/>
        <v>883005.2414648222</v>
      </c>
      <c r="BK52" s="12">
        <f t="shared" si="14"/>
        <v>947148.6862350466</v>
      </c>
      <c r="BL52" s="12">
        <f t="shared" si="14"/>
        <v>1016277.2546649249</v>
      </c>
      <c r="BN52" s="12">
        <v>47</v>
      </c>
      <c r="BO52" s="12">
        <f t="shared" si="15"/>
        <v>0</v>
      </c>
      <c r="BP52" s="12">
        <f t="shared" si="15"/>
        <v>0</v>
      </c>
      <c r="BQ52" s="12">
        <f t="shared" si="15"/>
        <v>0</v>
      </c>
      <c r="BR52" s="12">
        <f t="shared" si="15"/>
        <v>0</v>
      </c>
      <c r="BS52" s="12">
        <f t="shared" si="15"/>
        <v>0</v>
      </c>
      <c r="BU52" s="12">
        <v>47</v>
      </c>
      <c r="BV52" s="12">
        <f t="shared" si="16"/>
        <v>0</v>
      </c>
      <c r="BW52" s="12">
        <f t="shared" si="16"/>
        <v>0</v>
      </c>
      <c r="BX52" s="12">
        <f t="shared" si="16"/>
        <v>0</v>
      </c>
      <c r="BY52" s="12">
        <f t="shared" si="16"/>
        <v>0</v>
      </c>
      <c r="BZ52" s="12">
        <f t="shared" si="16"/>
        <v>0</v>
      </c>
      <c r="CC52" s="9">
        <v>4</v>
      </c>
      <c r="CD52" s="15">
        <v>20</v>
      </c>
      <c r="CE52" s="19">
        <f t="shared" ref="CE52:CE66" si="19">求节点($BN$6:$BN$165,$BP$6:$BP$165,$CD52)</f>
        <v>0</v>
      </c>
      <c r="CF52" s="19">
        <f t="shared" ref="CF52:CF66" si="20">INDEX($BW$6:$BW$165,CD52,1)</f>
        <v>0</v>
      </c>
      <c r="CG52" s="19">
        <f t="shared" ref="CG52:CG66" si="21">求节点($AU$6:$AU$165,$AW$6:$AW$165,$CD52)</f>
        <v>81.18440879327963</v>
      </c>
      <c r="CH52" s="19">
        <f t="shared" ref="CH52:CH66" si="22">求节点($AU$6:$AU$165,$BB$6:$BB$165,$CD52)</f>
        <v>81.18440879327963</v>
      </c>
      <c r="CI52" s="19">
        <f>(CE52-CE51)*INDEX([4]小r将兵属性验证!$AX$7:$AX$166,$CD52,1)+CI51</f>
        <v>0</v>
      </c>
      <c r="CJ52" s="19">
        <f>(CF52-CF51)*INDEX([4]小r将兵属性验证!AV$7:AV$166,CD52,1)*2+CJ51</f>
        <v>0</v>
      </c>
      <c r="CK52" s="19">
        <f>(CG52-CG51)*INDEX([4]小r将兵属性验证!AQ$7:AQ$166,$CD52,1)+CK51</f>
        <v>7971808.1459565787</v>
      </c>
      <c r="CL52" s="19">
        <f>(CH52-CH51)*INDEX([4]小r将兵属性验证!AR$7:AR$166,$CD52,1)+CL51</f>
        <v>7971808.1459565787</v>
      </c>
      <c r="CM52" s="19">
        <f t="shared" ref="CM52:CM66" si="23">SUM(CI52:CL52)</f>
        <v>15943616.291913157</v>
      </c>
      <c r="CQ52" s="15">
        <v>20</v>
      </c>
      <c r="CR52" s="22">
        <f>IFERROR(INDEX('[1]功能-士兵训练'!$AO$6:$AO$165,$CQ52,1),0)</f>
        <v>810581.64332618273</v>
      </c>
      <c r="CS52" s="22">
        <f>(CR52-CR51)*INDEX('[1]功能-付费相关'!$AR$6:$AR$165,$CQ52,1)+CS51</f>
        <v>1723.1781979625341</v>
      </c>
      <c r="CT52" s="15">
        <f>INDEX('[1]功能-士兵训练'!$BU$6:$BU$165,$CQ52,1)</f>
        <v>310050.56868931535</v>
      </c>
      <c r="CU52" s="22">
        <f>(CT52-CT51)*INDEX('[1]功能-付费相关'!$AI$6:$AI$165,$CQ52,1)+CU51</f>
        <v>6044.7326577524645</v>
      </c>
      <c r="CV52" s="12">
        <f t="shared" ref="CV52:CV66" si="24">(CS52+CU52)*CW52</f>
        <v>7767.9108557149984</v>
      </c>
      <c r="CW52" s="12">
        <v>1</v>
      </c>
    </row>
    <row r="53" spans="1:101" x14ac:dyDescent="0.15">
      <c r="A53" s="8">
        <v>48</v>
      </c>
      <c r="B53" s="14">
        <v>20</v>
      </c>
      <c r="D53" s="8">
        <v>5</v>
      </c>
      <c r="F53" s="14"/>
      <c r="G53" s="70" t="s">
        <v>422</v>
      </c>
      <c r="H53" s="14"/>
      <c r="I53" s="70" t="s">
        <v>424</v>
      </c>
      <c r="J53" s="14"/>
      <c r="M53" s="8">
        <v>48</v>
      </c>
      <c r="N53" s="56">
        <v>20</v>
      </c>
      <c r="P53" s="14"/>
      <c r="Q53" s="70" t="s">
        <v>953</v>
      </c>
      <c r="R53" s="14"/>
      <c r="T53" s="8" t="str">
        <f t="shared" si="12"/>
        <v/>
      </c>
      <c r="AB53" s="12">
        <f t="shared" si="17"/>
        <v>9</v>
      </c>
      <c r="AC53" s="12" t="str">
        <f t="shared" si="17"/>
        <v/>
      </c>
      <c r="AD53" s="12">
        <f t="shared" si="18"/>
        <v>40000</v>
      </c>
      <c r="AE53" s="12"/>
      <c r="AF53" s="12">
        <v>130000</v>
      </c>
      <c r="AG53" s="12"/>
      <c r="AH53" s="12">
        <f>IFERROR(SUM($AD$45:$AD53)*'[1]功能-士兵训练'!K13,0)</f>
        <v>130000</v>
      </c>
      <c r="AI53" s="12">
        <f>IFERROR(SUM($AD$45:$AD53)*'[1]功能-士兵训练'!L13,0)</f>
        <v>130000</v>
      </c>
      <c r="AJ53" s="12">
        <f>IFERROR(SUM($AD$45:$AD53)*'[1]功能-士兵训练'!M13,0)</f>
        <v>130000</v>
      </c>
      <c r="AK53" s="12">
        <f>IFERROR(SUM($AD$45:$AD53)*'[1]功能-士兵训练'!N13,0)</f>
        <v>130000</v>
      </c>
      <c r="AL53" s="12">
        <f>IFERROR(SUM($AD$45:$AD53)*'[1]功能-士兵训练'!O13,0)</f>
        <v>130000</v>
      </c>
      <c r="AU53" s="15">
        <v>48</v>
      </c>
      <c r="AV53" s="12">
        <f>求节点(AC$124:AC$159,AH$5:AH$40,$AU53)*士兵阶位属性!T52+求节点(AC$124:AC$159,AM$5:AM$40,$AU53)</f>
        <v>177.87021093620115</v>
      </c>
      <c r="AW53" s="12">
        <f>求节点(AD$124:AD$159,AI$5:AI$40,$AU53)*士兵阶位属性!U52+求节点(AD$124:AD$159,AN$5:AN$40,$AU53)</f>
        <v>183.72791085168438</v>
      </c>
      <c r="AX53" s="12">
        <f>求节点(AE$124:AE$159,AJ$5:AJ$40,$AU53)*士兵阶位属性!V52+求节点(AE$124:AE$159,AO$5:AO$40,$AU53)</f>
        <v>190.24063291792876</v>
      </c>
      <c r="AY53" s="12">
        <f>求节点(AF$124:AF$159,AK$5:AK$40,$AU53)*士兵阶位属性!W52+求节点(AF$124:AF$159,AP$5:AP$40,$AU53)</f>
        <v>197.41053900746954</v>
      </c>
      <c r="AZ53" s="12">
        <f>求节点(AG$124:AG$159,AL$5:AL$40,$AU53)*士兵阶位属性!X52+求节点(AG$124:AG$159,AQ$5:AQ$40,$AU53)</f>
        <v>205.32512001947438</v>
      </c>
      <c r="BA53" s="12">
        <f t="shared" si="4"/>
        <v>177.87021093620115</v>
      </c>
      <c r="BB53" s="12">
        <f t="shared" si="4"/>
        <v>183.72791085168438</v>
      </c>
      <c r="BC53" s="12">
        <f t="shared" si="4"/>
        <v>190.24063291792876</v>
      </c>
      <c r="BD53" s="12">
        <f t="shared" si="4"/>
        <v>197.41053900746954</v>
      </c>
      <c r="BE53" s="12">
        <f t="shared" si="4"/>
        <v>205.32512001947438</v>
      </c>
      <c r="BG53" s="12">
        <v>48</v>
      </c>
      <c r="BH53" s="12">
        <f t="shared" si="14"/>
        <v>815051.32239638758</v>
      </c>
      <c r="BI53" s="12">
        <f t="shared" si="14"/>
        <v>868254.88303918345</v>
      </c>
      <c r="BJ53" s="12">
        <f t="shared" si="14"/>
        <v>926632.25717112154</v>
      </c>
      <c r="BK53" s="12">
        <f t="shared" si="14"/>
        <v>990067.32320539141</v>
      </c>
      <c r="BL53" s="12">
        <f t="shared" si="14"/>
        <v>1058757.4796126315</v>
      </c>
      <c r="BN53" s="12">
        <v>48</v>
      </c>
      <c r="BO53" s="12">
        <f t="shared" si="15"/>
        <v>0</v>
      </c>
      <c r="BP53" s="12">
        <f t="shared" si="15"/>
        <v>0</v>
      </c>
      <c r="BQ53" s="12">
        <f t="shared" si="15"/>
        <v>0</v>
      </c>
      <c r="BR53" s="12">
        <f t="shared" si="15"/>
        <v>0</v>
      </c>
      <c r="BS53" s="12">
        <f t="shared" si="15"/>
        <v>0</v>
      </c>
      <c r="BU53" s="12">
        <v>48</v>
      </c>
      <c r="BV53" s="12">
        <f t="shared" si="16"/>
        <v>0</v>
      </c>
      <c r="BW53" s="12">
        <f t="shared" si="16"/>
        <v>0</v>
      </c>
      <c r="BX53" s="12">
        <f t="shared" si="16"/>
        <v>0</v>
      </c>
      <c r="BY53" s="12">
        <f t="shared" si="16"/>
        <v>0</v>
      </c>
      <c r="BZ53" s="12">
        <f t="shared" si="16"/>
        <v>0</v>
      </c>
      <c r="CC53" s="9">
        <v>5</v>
      </c>
      <c r="CD53" s="15">
        <v>30</v>
      </c>
      <c r="CE53" s="19">
        <f t="shared" si="19"/>
        <v>0</v>
      </c>
      <c r="CF53" s="19">
        <f t="shared" si="20"/>
        <v>0</v>
      </c>
      <c r="CG53" s="19">
        <f t="shared" si="21"/>
        <v>114.95214877902337</v>
      </c>
      <c r="CH53" s="19">
        <f t="shared" si="22"/>
        <v>114.95214877902337</v>
      </c>
      <c r="CI53" s="19">
        <f>(CE53-CE52)*INDEX([4]小r将兵属性验证!$AX$7:$AX$166,$CD53,1)+CI52</f>
        <v>0</v>
      </c>
      <c r="CJ53" s="19">
        <f>(CF53-CF52)*INDEX([4]小r将兵属性验证!AV$7:AV$166,CD53,1)*2+CJ52</f>
        <v>0</v>
      </c>
      <c r="CK53" s="19">
        <f>(CG53-CG52)*INDEX([4]小r将兵属性验证!AQ$7:AQ$166,$CD53,1)+CK52</f>
        <v>21760899.518422529</v>
      </c>
      <c r="CL53" s="19">
        <f>(CH53-CH52)*INDEX([4]小r将兵属性验证!AR$7:AR$166,$CD53,1)+CL52</f>
        <v>21760899.518422529</v>
      </c>
      <c r="CM53" s="19">
        <f t="shared" si="23"/>
        <v>43521799.036845058</v>
      </c>
      <c r="CQ53" s="15">
        <v>30</v>
      </c>
      <c r="CR53" s="22">
        <f>IFERROR(INDEX('[1]功能-士兵训练'!$AO$6:$AO$165,$CQ53,1),0)</f>
        <v>2873740.6277099019</v>
      </c>
      <c r="CS53" s="22">
        <f>(CR53-CR52)*INDEX('[1]功能-付费相关'!$AR$6:$AR$165,$CQ53,1)+CS52</f>
        <v>5407.3906700763182</v>
      </c>
      <c r="CT53" s="15">
        <f>INDEX('[1]功能-士兵训练'!$BU$6:$BU$165,$CQ53,1)</f>
        <v>1033621.3982958496</v>
      </c>
      <c r="CU53" s="22">
        <f>(CT53-CT52)*INDEX('[1]功能-付费相关'!$AI$6:$AI$165,$CQ53,1)+CU52</f>
        <v>15850.797524130852</v>
      </c>
      <c r="CV53" s="12">
        <f t="shared" si="24"/>
        <v>21258.18819420717</v>
      </c>
      <c r="CW53" s="12">
        <v>1</v>
      </c>
    </row>
    <row r="54" spans="1:101" x14ac:dyDescent="0.15">
      <c r="A54" s="8">
        <v>49</v>
      </c>
      <c r="B54" s="14">
        <v>20</v>
      </c>
      <c r="F54" s="14"/>
      <c r="G54" s="14"/>
      <c r="H54" s="14"/>
      <c r="I54" s="14"/>
      <c r="J54" s="14"/>
      <c r="M54" s="8">
        <v>49</v>
      </c>
      <c r="N54" s="14">
        <v>20</v>
      </c>
      <c r="T54" s="8" t="str">
        <f t="shared" si="12"/>
        <v/>
      </c>
      <c r="AB54" s="12">
        <f t="shared" si="17"/>
        <v>10</v>
      </c>
      <c r="AC54" s="12" t="str">
        <f t="shared" si="17"/>
        <v/>
      </c>
      <c r="AD54" s="12">
        <f t="shared" si="18"/>
        <v>45000</v>
      </c>
      <c r="AE54" s="12"/>
      <c r="AF54" s="12">
        <v>175000</v>
      </c>
      <c r="AG54" s="12"/>
      <c r="AH54" s="12">
        <f>IFERROR(SUM($AD$45:$AD54)*'[1]功能-士兵训练'!K14,0)</f>
        <v>175000</v>
      </c>
      <c r="AI54" s="12">
        <f>IFERROR(SUM($AD$45:$AD54)*'[1]功能-士兵训练'!L14,0)</f>
        <v>175000</v>
      </c>
      <c r="AJ54" s="12">
        <f>IFERROR(SUM($AD$45:$AD54)*'[1]功能-士兵训练'!M14,0)</f>
        <v>175000</v>
      </c>
      <c r="AK54" s="12">
        <f>IFERROR(SUM($AD$45:$AD54)*'[1]功能-士兵训练'!N14,0)</f>
        <v>175000</v>
      </c>
      <c r="AL54" s="12">
        <f>IFERROR(SUM($AD$45:$AD54)*'[1]功能-士兵训练'!O14,0)</f>
        <v>175000</v>
      </c>
      <c r="AU54" s="15">
        <v>49</v>
      </c>
      <c r="AV54" s="12">
        <f>求节点(AC$124:AC$159,AH$5:AH$40,$AU54)*士兵阶位属性!T53+求节点(AC$124:AC$159,AM$5:AM$40,$AU54)</f>
        <v>182.71482998845801</v>
      </c>
      <c r="AW54" s="12">
        <f>求节点(AD$124:AD$159,AI$5:AI$40,$AU54)*士兵阶位属性!U53+求节点(AD$124:AD$159,AN$5:AN$40,$AU54)</f>
        <v>188.63901092700814</v>
      </c>
      <c r="AX54" s="12">
        <f>求节点(AE$124:AE$159,AJ$5:AJ$40,$AU54)*士兵阶位属性!V53+求节点(AE$124:AE$159,AO$5:AO$40,$AU54)</f>
        <v>195.18615785038085</v>
      </c>
      <c r="AY54" s="12">
        <f>求节点(AF$124:AF$159,AK$5:AK$40,$AU54)*士兵阶位属性!W53+求节点(AF$124:AF$159,AP$5:AP$40,$AU54)</f>
        <v>202.39595615744386</v>
      </c>
      <c r="AZ54" s="12">
        <f>求节点(AG$124:AG$159,AL$5:AL$40,$AU54)*士兵阶位属性!X53+求节点(AG$124:AG$159,AQ$5:AQ$40,$AU54)</f>
        <v>210.3640419652308</v>
      </c>
      <c r="BA54" s="12">
        <f t="shared" si="4"/>
        <v>182.71482998845801</v>
      </c>
      <c r="BB54" s="12">
        <f t="shared" si="4"/>
        <v>188.63901092700814</v>
      </c>
      <c r="BC54" s="12">
        <f t="shared" si="4"/>
        <v>195.18615785038085</v>
      </c>
      <c r="BD54" s="12">
        <f t="shared" si="4"/>
        <v>202.39595615744386</v>
      </c>
      <c r="BE54" s="12">
        <f t="shared" si="4"/>
        <v>210.3640419652308</v>
      </c>
      <c r="BG54" s="12">
        <v>49</v>
      </c>
      <c r="BH54" s="12">
        <f t="shared" si="14"/>
        <v>859025.29063687776</v>
      </c>
      <c r="BI54" s="12">
        <f t="shared" si="14"/>
        <v>912191.34202690586</v>
      </c>
      <c r="BJ54" s="12">
        <f t="shared" si="14"/>
        <v>970066.3501554809</v>
      </c>
      <c r="BK54" s="12">
        <f t="shared" si="14"/>
        <v>1032985.9601757363</v>
      </c>
      <c r="BL54" s="12">
        <f t="shared" si="14"/>
        <v>1101273.5152541532</v>
      </c>
      <c r="BN54" s="12">
        <v>49</v>
      </c>
      <c r="BO54" s="12">
        <f t="shared" si="15"/>
        <v>0</v>
      </c>
      <c r="BP54" s="12">
        <f t="shared" si="15"/>
        <v>0</v>
      </c>
      <c r="BQ54" s="12">
        <f t="shared" si="15"/>
        <v>0</v>
      </c>
      <c r="BR54" s="12">
        <f t="shared" si="15"/>
        <v>0</v>
      </c>
      <c r="BS54" s="12">
        <f t="shared" si="15"/>
        <v>0</v>
      </c>
      <c r="BU54" s="12">
        <v>49</v>
      </c>
      <c r="BV54" s="12">
        <f t="shared" si="16"/>
        <v>0</v>
      </c>
      <c r="BW54" s="12">
        <f t="shared" si="16"/>
        <v>0</v>
      </c>
      <c r="BX54" s="12">
        <f t="shared" si="16"/>
        <v>0</v>
      </c>
      <c r="BY54" s="12">
        <f t="shared" si="16"/>
        <v>0</v>
      </c>
      <c r="BZ54" s="12">
        <f t="shared" si="16"/>
        <v>0</v>
      </c>
      <c r="CC54" s="9">
        <v>6</v>
      </c>
      <c r="CD54" s="15">
        <v>40</v>
      </c>
      <c r="CE54" s="19">
        <f t="shared" si="19"/>
        <v>0</v>
      </c>
      <c r="CF54" s="19">
        <f t="shared" si="20"/>
        <v>0</v>
      </c>
      <c r="CG54" s="19">
        <f t="shared" si="21"/>
        <v>150.11220454275036</v>
      </c>
      <c r="CH54" s="19">
        <f t="shared" si="22"/>
        <v>150.11220454275036</v>
      </c>
      <c r="CI54" s="19">
        <f>(CE54-CE53)*INDEX([4]小r将兵属性验证!$AX$7:$AX$166,$CD54,1)+CI53</f>
        <v>0</v>
      </c>
      <c r="CJ54" s="19">
        <f>(CF54-CF53)*INDEX([4]小r将兵属性验证!AV$7:AV$166,CD54,1)*2+CJ53</f>
        <v>0</v>
      </c>
      <c r="CK54" s="19">
        <f>(CG54-CG53)*INDEX([4]小r将兵属性验证!AQ$7:AQ$166,$CD54,1)+CK53</f>
        <v>57970162.326286659</v>
      </c>
      <c r="CL54" s="19">
        <f>(CH54-CH53)*INDEX([4]小r将兵属性验证!AR$7:AR$166,$CD54,1)+CL53</f>
        <v>57970162.326286659</v>
      </c>
      <c r="CM54" s="19">
        <f t="shared" si="23"/>
        <v>115940324.65257332</v>
      </c>
      <c r="CQ54" s="15">
        <v>40</v>
      </c>
      <c r="CR54" s="22">
        <f>IFERROR(INDEX('[1]功能-士兵训练'!$AO$6:$AO$165,$CQ54,1),0)</f>
        <v>8351830.8741672998</v>
      </c>
      <c r="CS54" s="22">
        <f>(CR54-CR53)*INDEX('[1]功能-付费相关'!$AR$6:$AR$165,$CQ54,1)+CS53</f>
        <v>13966.906680166003</v>
      </c>
      <c r="CT54" s="15">
        <f>INDEX('[1]功能-士兵训练'!$BU$6:$BU$165,$CQ54,1)</f>
        <v>2471155.492630274</v>
      </c>
      <c r="CU54" s="22">
        <f>(CT54-CT53)*INDEX('[1]功能-付费相关'!$AI$6:$AI$165,$CQ54,1)+CU53</f>
        <v>30283.362478796793</v>
      </c>
      <c r="CV54" s="12">
        <f t="shared" si="24"/>
        <v>44250.269158962794</v>
      </c>
      <c r="CW54" s="12">
        <v>1</v>
      </c>
    </row>
    <row r="55" spans="1:101" x14ac:dyDescent="0.15">
      <c r="A55" s="8">
        <v>50</v>
      </c>
      <c r="B55" s="14">
        <v>20</v>
      </c>
      <c r="F55" s="14"/>
      <c r="G55" s="14"/>
      <c r="H55" s="14"/>
      <c r="I55" s="14"/>
      <c r="J55" s="14"/>
      <c r="M55" s="8">
        <v>50</v>
      </c>
      <c r="N55" s="14">
        <v>20</v>
      </c>
      <c r="T55" s="8" t="str">
        <f t="shared" si="12"/>
        <v/>
      </c>
      <c r="AB55" s="12">
        <f t="shared" si="17"/>
        <v>11</v>
      </c>
      <c r="AC55" s="12" t="str">
        <f t="shared" si="17"/>
        <v/>
      </c>
      <c r="AD55" s="12">
        <f t="shared" si="18"/>
        <v>50000</v>
      </c>
      <c r="AE55" s="12"/>
      <c r="AF55" s="12">
        <v>225000</v>
      </c>
      <c r="AG55" s="12"/>
      <c r="AH55" s="12">
        <f>IFERROR(SUM($AD$45:$AD55)*'[1]功能-士兵训练'!K15,0)</f>
        <v>225000</v>
      </c>
      <c r="AI55" s="12">
        <f>IFERROR(SUM($AD$45:$AD55)*'[1]功能-士兵训练'!L15,0)</f>
        <v>225000</v>
      </c>
      <c r="AJ55" s="12">
        <f>IFERROR(SUM($AD$45:$AD55)*'[1]功能-士兵训练'!M15,0)</f>
        <v>225000</v>
      </c>
      <c r="AK55" s="12">
        <f>IFERROR(SUM($AD$45:$AD55)*'[1]功能-士兵训练'!N15,0)</f>
        <v>225000</v>
      </c>
      <c r="AL55" s="12">
        <f>IFERROR(SUM($AD$45:$AD55)*'[1]功能-士兵训练'!O15,0)</f>
        <v>225000</v>
      </c>
      <c r="AU55" s="15">
        <v>50</v>
      </c>
      <c r="AV55" s="12">
        <f>求节点(AC$124:AC$159,AH$5:AH$40,$AU55)*士兵阶位属性!T54+求节点(AC$124:AC$159,AM$5:AM$40,$AU55)</f>
        <v>187.61983075970255</v>
      </c>
      <c r="AW55" s="12">
        <f>求节点(AD$124:AD$159,AI$5:AI$40,$AU55)*士兵阶位属性!U54+求节点(AD$124:AD$159,AN$5:AN$40,$AU55)</f>
        <v>193.60930284969231</v>
      </c>
      <c r="AX55" s="12">
        <f>求节点(AE$124:AE$159,AJ$5:AJ$40,$AU55)*士兵阶位属性!V54+求节点(AE$124:AE$159,AO$5:AO$40,$AU55)</f>
        <v>200.19060622472892</v>
      </c>
      <c r="AY55" s="12">
        <f>求节点(AF$124:AF$159,AK$5:AK$40,$AU55)*士兵阶位属性!W54+求节点(AF$124:AF$159,AP$5:AP$40,$AU55)</f>
        <v>207.43952575116427</v>
      </c>
      <c r="AZ55" s="12">
        <f>求节点(AG$124:AG$159,AL$5:AL$40,$AU55)*士兵阶位属性!X54+求节点(AG$124:AG$159,AQ$5:AQ$40,$AU55)</f>
        <v>215.56171231913538</v>
      </c>
      <c r="BA55" s="12">
        <f t="shared" si="4"/>
        <v>187.61983075970255</v>
      </c>
      <c r="BB55" s="12">
        <f t="shared" si="4"/>
        <v>193.60930284969231</v>
      </c>
      <c r="BC55" s="12">
        <f t="shared" si="4"/>
        <v>200.19060622472892</v>
      </c>
      <c r="BD55" s="12">
        <f t="shared" si="4"/>
        <v>207.43952575116427</v>
      </c>
      <c r="BE55" s="12">
        <f t="shared" si="4"/>
        <v>215.56171231913538</v>
      </c>
      <c r="BG55" s="12">
        <v>50</v>
      </c>
      <c r="BH55" s="12">
        <f t="shared" si="14"/>
        <v>903005.13348160509</v>
      </c>
      <c r="BI55" s="12">
        <f t="shared" si="14"/>
        <v>956121.16443123273</v>
      </c>
      <c r="BJ55" s="12">
        <f t="shared" si="14"/>
        <v>1013500.4431398403</v>
      </c>
      <c r="BK55" s="12">
        <f t="shared" si="14"/>
        <v>1075904.597146081</v>
      </c>
      <c r="BL55" s="12">
        <f t="shared" si="14"/>
        <v>1144982.8269949094</v>
      </c>
      <c r="BN55" s="12">
        <v>50</v>
      </c>
      <c r="BO55" s="12">
        <f t="shared" si="15"/>
        <v>0</v>
      </c>
      <c r="BP55" s="12">
        <f t="shared" si="15"/>
        <v>0</v>
      </c>
      <c r="BQ55" s="12">
        <f t="shared" si="15"/>
        <v>0</v>
      </c>
      <c r="BR55" s="12">
        <f t="shared" si="15"/>
        <v>0</v>
      </c>
      <c r="BS55" s="12">
        <f t="shared" si="15"/>
        <v>0</v>
      </c>
      <c r="BU55" s="12">
        <v>50</v>
      </c>
      <c r="BV55" s="12">
        <f t="shared" si="16"/>
        <v>0</v>
      </c>
      <c r="BW55" s="12">
        <f t="shared" si="16"/>
        <v>0</v>
      </c>
      <c r="BX55" s="12">
        <f t="shared" si="16"/>
        <v>0</v>
      </c>
      <c r="BY55" s="12">
        <f t="shared" si="16"/>
        <v>0</v>
      </c>
      <c r="BZ55" s="12">
        <f t="shared" si="16"/>
        <v>0</v>
      </c>
      <c r="CC55" s="9">
        <v>7</v>
      </c>
      <c r="CD55" s="15">
        <v>50</v>
      </c>
      <c r="CE55" s="19">
        <f t="shared" si="19"/>
        <v>0</v>
      </c>
      <c r="CF55" s="19">
        <f t="shared" si="20"/>
        <v>0</v>
      </c>
      <c r="CG55" s="19">
        <f t="shared" si="21"/>
        <v>193.60930284969231</v>
      </c>
      <c r="CH55" s="19">
        <f t="shared" si="22"/>
        <v>193.60930284969231</v>
      </c>
      <c r="CI55" s="19">
        <f>(CE55-CE54)*INDEX([4]小r将兵属性验证!$AX$7:$AX$166,$CD55,1)+CI54</f>
        <v>0</v>
      </c>
      <c r="CJ55" s="19">
        <f>(CF55-CF54)*INDEX([4]小r将兵属性验证!AV$7:AV$166,CD55,1)*2+CJ54</f>
        <v>0</v>
      </c>
      <c r="CK55" s="19">
        <f>(CG55-CG54)*INDEX([4]小r将兵属性验证!AQ$7:AQ$166,$CD55,1)+CK54</f>
        <v>146363864.71975496</v>
      </c>
      <c r="CL55" s="19">
        <f>(CH55-CH54)*INDEX([4]小r将兵属性验证!AR$7:AR$166,$CD55,1)+CL54</f>
        <v>146363864.71975496</v>
      </c>
      <c r="CM55" s="19">
        <f t="shared" si="23"/>
        <v>292727729.43950993</v>
      </c>
      <c r="CQ55" s="15">
        <v>50</v>
      </c>
      <c r="CR55" s="22">
        <f>IFERROR(INDEX('[1]功能-士兵训练'!$AO$6:$AO$165,$CQ55,1),0)</f>
        <v>28121723.497052908</v>
      </c>
      <c r="CS55" s="22">
        <f>(CR55-CR54)*INDEX('[1]功能-付费相关'!$AR$6:$AR$165,$CQ55,1)+CS54</f>
        <v>41425.090878618234</v>
      </c>
      <c r="CT55" s="15">
        <f>INDEX('[1]功能-士兵训练'!$BU$6:$BU$165,$CQ55,1)</f>
        <v>6337840.6014859332</v>
      </c>
      <c r="CU55" s="22">
        <f>(CT55-CT54)*INDEX('[1]功能-付费相关'!$AI$6:$AI$165,$CQ55,1)+CU54</f>
        <v>59042.498064880529</v>
      </c>
      <c r="CV55" s="12">
        <f t="shared" si="24"/>
        <v>100467.58894349876</v>
      </c>
      <c r="CW55" s="12">
        <v>1</v>
      </c>
    </row>
    <row r="56" spans="1:101" x14ac:dyDescent="0.15">
      <c r="A56" s="8">
        <v>51</v>
      </c>
      <c r="B56" s="9">
        <v>21</v>
      </c>
      <c r="F56" s="14"/>
      <c r="G56" s="14"/>
      <c r="H56" s="14" t="s">
        <v>426</v>
      </c>
      <c r="I56" s="14"/>
      <c r="J56" s="14"/>
      <c r="M56" s="8">
        <v>51</v>
      </c>
      <c r="N56" s="93">
        <v>21</v>
      </c>
      <c r="P56" s="14" t="s">
        <v>404</v>
      </c>
      <c r="Q56" s="14"/>
      <c r="R56" s="14" t="s">
        <v>405</v>
      </c>
      <c r="S56" s="8">
        <v>2.5</v>
      </c>
      <c r="T56" s="8">
        <f t="shared" si="12"/>
        <v>12.5</v>
      </c>
      <c r="AB56" s="12">
        <f t="shared" si="17"/>
        <v>12</v>
      </c>
      <c r="AC56" s="12" t="str">
        <f t="shared" si="17"/>
        <v/>
      </c>
      <c r="AD56" s="12">
        <f t="shared" si="18"/>
        <v>50000</v>
      </c>
      <c r="AE56" s="12"/>
      <c r="AF56" s="12">
        <v>275000</v>
      </c>
      <c r="AG56" s="12"/>
      <c r="AH56" s="12">
        <f>IFERROR(SUM($AD$45:$AD56)*'[1]功能-士兵训练'!K16,0)</f>
        <v>275000</v>
      </c>
      <c r="AI56" s="12">
        <f>IFERROR(SUM($AD$45:$AD56)*'[1]功能-士兵训练'!L16,0)</f>
        <v>275000</v>
      </c>
      <c r="AJ56" s="12">
        <f>IFERROR(SUM($AD$45:$AD56)*'[1]功能-士兵训练'!M16,0)</f>
        <v>275000</v>
      </c>
      <c r="AK56" s="12">
        <f>IFERROR(SUM($AD$45:$AD56)*'[1]功能-士兵训练'!N16,0)</f>
        <v>275000</v>
      </c>
      <c r="AL56" s="12">
        <f>IFERROR(SUM($AD$45:$AD56)*'[1]功能-士兵训练'!O16,0)</f>
        <v>275000</v>
      </c>
      <c r="AU56" s="15">
        <v>51</v>
      </c>
      <c r="AV56" s="12">
        <f>求节点(AC$124:AC$159,AH$5:AH$40,$AU56)*士兵阶位属性!T55+求节点(AC$124:AC$159,AM$5:AM$40,$AU56)</f>
        <v>192.59131483534065</v>
      </c>
      <c r="AW56" s="12">
        <f>求节点(AD$124:AD$159,AI$5:AI$40,$AU56)*士兵阶位属性!U55+求节点(AD$124:AD$159,AN$5:AN$40,$AU56)</f>
        <v>198.63932182024712</v>
      </c>
      <c r="AX56" s="12">
        <f>求节点(AE$124:AE$159,AJ$5:AJ$40,$AU56)*士兵阶位属性!V55+求节点(AE$124:AE$159,AO$5:AO$40,$AU56)</f>
        <v>205.2539780409731</v>
      </c>
      <c r="AY56" s="12">
        <f>求节点(AF$124:AF$159,AK$5:AK$40,$AU56)*士兵阶位属性!W55+求节点(AF$124:AF$159,AP$5:AP$40,$AU56)</f>
        <v>212.56697665500153</v>
      </c>
      <c r="AZ56" s="12">
        <f>求节点(AG$124:AG$159,AL$5:AL$40,$AU56)*士兵阶位属性!X55+求节点(AG$124:AG$159,AQ$5:AQ$40,$AU56)</f>
        <v>220.81845445801801</v>
      </c>
      <c r="BA56" s="12">
        <f t="shared" si="4"/>
        <v>192.59131483534065</v>
      </c>
      <c r="BB56" s="12">
        <f t="shared" si="4"/>
        <v>198.63932182024712</v>
      </c>
      <c r="BC56" s="12">
        <f t="shared" si="4"/>
        <v>205.2539780409731</v>
      </c>
      <c r="BD56" s="12">
        <f t="shared" si="4"/>
        <v>212.56697665500153</v>
      </c>
      <c r="BE56" s="12">
        <f t="shared" si="4"/>
        <v>220.81845445801801</v>
      </c>
      <c r="BG56" s="12">
        <v>51</v>
      </c>
      <c r="BH56" s="12">
        <f t="shared" si="14"/>
        <v>947065.2328867293</v>
      </c>
      <c r="BI56" s="12">
        <f t="shared" si="14"/>
        <v>1000050.9868355596</v>
      </c>
      <c r="BJ56" s="12">
        <f t="shared" si="14"/>
        <v>1056934.5361241996</v>
      </c>
      <c r="BK56" s="12">
        <f t="shared" si="14"/>
        <v>1119127.6354530074</v>
      </c>
      <c r="BL56" s="12">
        <f t="shared" si="14"/>
        <v>1188692.1387356657</v>
      </c>
      <c r="BN56" s="12">
        <v>51</v>
      </c>
      <c r="BO56" s="12">
        <f t="shared" si="15"/>
        <v>0</v>
      </c>
      <c r="BP56" s="12">
        <f t="shared" si="15"/>
        <v>0</v>
      </c>
      <c r="BQ56" s="12">
        <f t="shared" si="15"/>
        <v>0</v>
      </c>
      <c r="BR56" s="12">
        <f t="shared" si="15"/>
        <v>0</v>
      </c>
      <c r="BS56" s="12">
        <f t="shared" si="15"/>
        <v>0</v>
      </c>
      <c r="BU56" s="12">
        <v>51</v>
      </c>
      <c r="BV56" s="12">
        <f t="shared" si="16"/>
        <v>0</v>
      </c>
      <c r="BW56" s="12">
        <f t="shared" si="16"/>
        <v>0</v>
      </c>
      <c r="BX56" s="12">
        <f t="shared" si="16"/>
        <v>0</v>
      </c>
      <c r="BY56" s="12">
        <f t="shared" si="16"/>
        <v>0</v>
      </c>
      <c r="BZ56" s="12">
        <f t="shared" si="16"/>
        <v>0</v>
      </c>
      <c r="CC56" s="9">
        <v>8</v>
      </c>
      <c r="CD56" s="15">
        <v>60</v>
      </c>
      <c r="CE56" s="19">
        <f t="shared" si="19"/>
        <v>0</v>
      </c>
      <c r="CF56" s="19">
        <f t="shared" si="20"/>
        <v>0</v>
      </c>
      <c r="CG56" s="19">
        <f t="shared" si="21"/>
        <v>246.87263656395413</v>
      </c>
      <c r="CH56" s="19">
        <f t="shared" si="22"/>
        <v>246.87263656395413</v>
      </c>
      <c r="CI56" s="19">
        <f>(CE56-CE55)*INDEX([4]小r将兵属性验证!$AX$7:$AX$166,$CD56,1)+CI55</f>
        <v>0</v>
      </c>
      <c r="CJ56" s="19">
        <f>(CF56-CF55)*INDEX([4]小r将兵属性验证!AV$7:AV$166,CD56,1)*2+CJ55</f>
        <v>0</v>
      </c>
      <c r="CK56" s="19">
        <f>(CG56-CG55)*INDEX([4]小r将兵属性验证!AQ$7:AQ$166,$CD56,1)+CK55</f>
        <v>406146426.41532493</v>
      </c>
      <c r="CL56" s="19">
        <f>(CH56-CH55)*INDEX([4]小r将兵属性验证!AR$7:AR$166,$CD56,1)+CL55</f>
        <v>406146426.41532493</v>
      </c>
      <c r="CM56" s="19">
        <f t="shared" si="23"/>
        <v>812292852.83064985</v>
      </c>
      <c r="CQ56" s="15">
        <v>60</v>
      </c>
      <c r="CR56" s="22">
        <f>IFERROR(INDEX('[1]功能-士兵训练'!$AO$6:$AO$165,$CQ56,1),0)</f>
        <v>95733154.803975433</v>
      </c>
      <c r="CS56" s="22">
        <f>(CR56-CR55)*INDEX('[1]功能-付费相关'!$AR$6:$AR$165,$CQ56,1)+CS55</f>
        <v>125939.3800122714</v>
      </c>
      <c r="CT56" s="15">
        <f>INDEX('[1]功能-士兵训练'!$BU$6:$BU$165,$CQ56,1)</f>
        <v>14888364.398972215</v>
      </c>
      <c r="CU56" s="22">
        <f>(CT56-CT55)*INDEX('[1]功能-付费相关'!$AI$6:$AI$165,$CQ56,1)+CU55</f>
        <v>106545.40805091543</v>
      </c>
      <c r="CV56" s="12">
        <f t="shared" si="24"/>
        <v>232484.78806318683</v>
      </c>
      <c r="CW56" s="12">
        <v>1</v>
      </c>
    </row>
    <row r="57" spans="1:101" x14ac:dyDescent="0.15">
      <c r="A57" s="8">
        <v>52</v>
      </c>
      <c r="B57" s="9">
        <v>22</v>
      </c>
      <c r="D57" s="8" t="s">
        <v>933</v>
      </c>
      <c r="F57" s="14" t="s">
        <v>406</v>
      </c>
      <c r="G57" s="14" t="s">
        <v>407</v>
      </c>
      <c r="H57" s="14"/>
      <c r="I57" s="14" t="s">
        <v>408</v>
      </c>
      <c r="J57" s="14" t="s">
        <v>409</v>
      </c>
      <c r="M57" s="8">
        <v>52</v>
      </c>
      <c r="N57" s="90">
        <v>22</v>
      </c>
      <c r="P57" s="14"/>
      <c r="Q57" s="70" t="s">
        <v>954</v>
      </c>
      <c r="R57" s="14"/>
      <c r="T57" s="8" t="str">
        <f t="shared" si="12"/>
        <v/>
      </c>
      <c r="AB57" s="12">
        <f t="shared" si="17"/>
        <v>13</v>
      </c>
      <c r="AC57" s="12" t="str">
        <f t="shared" si="17"/>
        <v/>
      </c>
      <c r="AD57" s="12">
        <f t="shared" si="18"/>
        <v>50000</v>
      </c>
      <c r="AE57" s="12"/>
      <c r="AF57" s="12">
        <v>325000</v>
      </c>
      <c r="AG57" s="12"/>
      <c r="AH57" s="12">
        <f>IFERROR(SUM($AD$45:$AD57)*'[1]功能-士兵训练'!K17,0)</f>
        <v>325000</v>
      </c>
      <c r="AI57" s="12">
        <f>IFERROR(SUM($AD$45:$AD57)*'[1]功能-士兵训练'!L17,0)</f>
        <v>325000</v>
      </c>
      <c r="AJ57" s="12">
        <f>IFERROR(SUM($AD$45:$AD57)*'[1]功能-士兵训练'!M17,0)</f>
        <v>325000</v>
      </c>
      <c r="AK57" s="12">
        <f>IFERROR(SUM($AD$45:$AD57)*'[1]功能-士兵训练'!N17,0)</f>
        <v>325000</v>
      </c>
      <c r="AL57" s="12">
        <f>IFERROR(SUM($AD$45:$AD57)*'[1]功能-士兵训练'!O17,0)</f>
        <v>325000</v>
      </c>
      <c r="AU57" s="15">
        <v>52</v>
      </c>
      <c r="AV57" s="12">
        <f>求节点(AC$124:AC$159,AH$5:AH$40,$AU57)*士兵阶位属性!T56+求节点(AC$124:AC$159,AM$5:AM$40,$AU57)</f>
        <v>197.62282101763333</v>
      </c>
      <c r="AW57" s="12">
        <f>求节点(AD$124:AD$159,AI$5:AI$40,$AU57)*士兵阶位属性!U56+求节点(AD$124:AD$159,AN$5:AN$40,$AU57)</f>
        <v>203.72906783867259</v>
      </c>
      <c r="AX57" s="12">
        <f>求节点(AE$124:AE$159,AJ$5:AJ$40,$AU57)*士兵阶位属性!V56+求节点(AE$124:AE$159,AO$5:AO$40,$AU57)</f>
        <v>210.3764199048741</v>
      </c>
      <c r="AY57" s="12">
        <f>求节点(AF$124:AF$159,AK$5:AK$40,$AU57)*士兵阶位属性!W56+求节点(AF$124:AF$159,AP$5:AP$40,$AU57)</f>
        <v>217.78619165690276</v>
      </c>
      <c r="AZ57" s="12">
        <f>求节点(AG$124:AG$159,AL$5:AL$40,$AU57)*士兵阶位属性!X56+求节点(AG$124:AG$159,AQ$5:AQ$40,$AU57)</f>
        <v>226.13426838187877</v>
      </c>
      <c r="BA57" s="12">
        <f t="shared" si="4"/>
        <v>197.62282101763333</v>
      </c>
      <c r="BB57" s="12">
        <f t="shared" si="4"/>
        <v>203.72906783867259</v>
      </c>
      <c r="BC57" s="12">
        <f t="shared" si="4"/>
        <v>210.3764199048741</v>
      </c>
      <c r="BD57" s="12">
        <f t="shared" si="4"/>
        <v>217.78619165690276</v>
      </c>
      <c r="BE57" s="12">
        <f t="shared" si="4"/>
        <v>226.13426838187877</v>
      </c>
      <c r="BG57" s="12">
        <v>52</v>
      </c>
      <c r="BH57" s="12">
        <f t="shared" si="14"/>
        <v>991125.33229185361</v>
      </c>
      <c r="BI57" s="12">
        <f t="shared" si="14"/>
        <v>1043980.8092398865</v>
      </c>
      <c r="BJ57" s="12">
        <f t="shared" si="14"/>
        <v>1100370.3692811891</v>
      </c>
      <c r="BK57" s="12">
        <f t="shared" si="14"/>
        <v>1162740.3343670766</v>
      </c>
      <c r="BL57" s="12">
        <f t="shared" si="14"/>
        <v>1232401.450476422</v>
      </c>
      <c r="BN57" s="12">
        <v>52</v>
      </c>
      <c r="BO57" s="12">
        <f t="shared" si="15"/>
        <v>0</v>
      </c>
      <c r="BP57" s="12">
        <f t="shared" si="15"/>
        <v>0</v>
      </c>
      <c r="BQ57" s="12">
        <f t="shared" si="15"/>
        <v>0</v>
      </c>
      <c r="BR57" s="12">
        <f t="shared" si="15"/>
        <v>0</v>
      </c>
      <c r="BS57" s="12">
        <f t="shared" si="15"/>
        <v>0</v>
      </c>
      <c r="BU57" s="12">
        <v>52</v>
      </c>
      <c r="BV57" s="12">
        <f t="shared" si="16"/>
        <v>0</v>
      </c>
      <c r="BW57" s="12">
        <f t="shared" si="16"/>
        <v>0</v>
      </c>
      <c r="BX57" s="12">
        <f t="shared" si="16"/>
        <v>0</v>
      </c>
      <c r="BY57" s="12">
        <f t="shared" si="16"/>
        <v>0</v>
      </c>
      <c r="BZ57" s="12">
        <f t="shared" si="16"/>
        <v>0</v>
      </c>
      <c r="CC57" s="9">
        <v>9</v>
      </c>
      <c r="CD57" s="15">
        <v>70</v>
      </c>
      <c r="CE57" s="19">
        <f t="shared" si="19"/>
        <v>0</v>
      </c>
      <c r="CF57" s="19">
        <f t="shared" si="20"/>
        <v>0</v>
      </c>
      <c r="CG57" s="19">
        <f t="shared" si="21"/>
        <v>308.70238477079727</v>
      </c>
      <c r="CH57" s="19">
        <f t="shared" si="22"/>
        <v>308.70238477079727</v>
      </c>
      <c r="CI57" s="19">
        <f>(CE57-CE56)*INDEX([4]小r将兵属性验证!$AX$7:$AX$166,$CD57,1)+CI56</f>
        <v>0</v>
      </c>
      <c r="CJ57" s="19">
        <f>(CF57-CF56)*INDEX([4]小r将兵属性验证!AV$7:AV$166,CD57,1)*2+CJ56</f>
        <v>0</v>
      </c>
      <c r="CK57" s="19">
        <f>(CG57-CG56)*INDEX([4]小r将兵属性验证!AQ$7:AQ$166,$CD57,1)+CK56</f>
        <v>1585256648.1675305</v>
      </c>
      <c r="CL57" s="19">
        <f>(CH57-CH56)*INDEX([4]小r将兵属性验证!AR$7:AR$166,$CD57,1)+CL56</f>
        <v>1585256648.1675305</v>
      </c>
      <c r="CM57" s="19">
        <f t="shared" si="23"/>
        <v>3170513296.3350611</v>
      </c>
      <c r="CQ57" s="15">
        <v>70</v>
      </c>
      <c r="CR57" s="22">
        <f>IFERROR(INDEX('[1]功能-士兵训练'!$AO$6:$AO$165,$CQ57,1),0)</f>
        <v>232303751.40974957</v>
      </c>
      <c r="CS57" s="22">
        <f>(CR57-CR56)*INDEX('[1]功能-付费相关'!$AR$6:$AR$165,$CQ57,1)+CS56</f>
        <v>281133.23979156022</v>
      </c>
      <c r="CT57" s="15">
        <f>INDEX('[1]功能-士兵训练'!$BU$6:$BU$165,$CQ57,1)</f>
        <v>32426604.601638585</v>
      </c>
      <c r="CU57" s="22">
        <f>(CT57-CT56)*INDEX('[1]功能-付费相关'!$AI$6:$AI$165,$CQ57,1)+CU56</f>
        <v>203980.07584350638</v>
      </c>
      <c r="CV57" s="12">
        <f t="shared" si="24"/>
        <v>485113.3156350666</v>
      </c>
      <c r="CW57" s="12">
        <v>1</v>
      </c>
    </row>
    <row r="58" spans="1:101" x14ac:dyDescent="0.15">
      <c r="A58" s="8">
        <v>53</v>
      </c>
      <c r="B58" s="9">
        <f>B56+1</f>
        <v>22</v>
      </c>
      <c r="F58" s="14"/>
      <c r="G58" s="14"/>
      <c r="H58" s="14"/>
      <c r="I58" s="14"/>
      <c r="J58" s="14"/>
      <c r="M58" s="8">
        <v>53</v>
      </c>
      <c r="N58" s="9">
        <f>N56+1</f>
        <v>22</v>
      </c>
      <c r="T58" s="8" t="str">
        <f t="shared" si="12"/>
        <v/>
      </c>
      <c r="AB58" s="12">
        <f t="shared" si="17"/>
        <v>14</v>
      </c>
      <c r="AC58" s="12" t="str">
        <f t="shared" si="17"/>
        <v/>
      </c>
      <c r="AD58" s="12">
        <f t="shared" si="18"/>
        <v>50000</v>
      </c>
      <c r="AE58" s="12"/>
      <c r="AF58" s="12">
        <v>375000</v>
      </c>
      <c r="AG58" s="12"/>
      <c r="AH58" s="12">
        <f>IFERROR(SUM($AD$45:$AD58)*'[1]功能-士兵训练'!K18,0)</f>
        <v>375000</v>
      </c>
      <c r="AI58" s="12">
        <f>IFERROR(SUM($AD$45:$AD58)*'[1]功能-士兵训练'!L18,0)</f>
        <v>375000</v>
      </c>
      <c r="AJ58" s="12">
        <f>IFERROR(SUM($AD$45:$AD58)*'[1]功能-士兵训练'!M18,0)</f>
        <v>375000</v>
      </c>
      <c r="AK58" s="12">
        <f>IFERROR(SUM($AD$45:$AD58)*'[1]功能-士兵训练'!N18,0)</f>
        <v>375000</v>
      </c>
      <c r="AL58" s="12">
        <f>IFERROR(SUM($AD$45:$AD58)*'[1]功能-士兵训练'!O18,0)</f>
        <v>375000</v>
      </c>
      <c r="AU58" s="15">
        <v>53</v>
      </c>
      <c r="AV58" s="12">
        <f>求节点(AC$124:AC$159,AH$5:AH$40,$AU58)*士兵阶位属性!T57+求节点(AC$124:AC$159,AM$5:AM$40,$AU58)</f>
        <v>202.71434930658066</v>
      </c>
      <c r="AW58" s="12">
        <f>求节点(AD$124:AD$159,AI$5:AI$40,$AU58)*士兵阶位属性!U57+求节点(AD$124:AD$159,AN$5:AN$40,$AU58)</f>
        <v>208.87854090496867</v>
      </c>
      <c r="AX58" s="12">
        <f>求节点(AE$124:AE$159,AJ$5:AJ$40,$AU58)*士兵阶位属性!V57+求节点(AE$124:AE$159,AO$5:AO$40,$AU58)</f>
        <v>215.57505283428321</v>
      </c>
      <c r="AY58" s="12">
        <f>求节点(AF$124:AF$159,AK$5:AK$40,$AU58)*士兵阶位属性!W57+求节点(AF$124:AF$159,AP$5:AP$40,$AU58)</f>
        <v>223.064499519138</v>
      </c>
      <c r="AZ58" s="12">
        <f>求节点(AG$124:AG$159,AL$5:AL$40,$AU58)*士兵阶位属性!X57+求节点(AG$124:AG$159,AQ$5:AQ$40,$AU58)</f>
        <v>231.5091540907176</v>
      </c>
      <c r="BA58" s="12">
        <f t="shared" si="4"/>
        <v>202.71434930658066</v>
      </c>
      <c r="BB58" s="12">
        <f t="shared" si="4"/>
        <v>208.87854090496867</v>
      </c>
      <c r="BC58" s="12">
        <f t="shared" si="4"/>
        <v>215.57505283428321</v>
      </c>
      <c r="BD58" s="12">
        <f t="shared" si="4"/>
        <v>223.064499519138</v>
      </c>
      <c r="BE58" s="12">
        <f t="shared" si="4"/>
        <v>231.5091540907176</v>
      </c>
      <c r="BG58" s="12">
        <v>53</v>
      </c>
      <c r="BH58" s="12">
        <f t="shared" si="14"/>
        <v>1035185.4316969778</v>
      </c>
      <c r="BI58" s="12">
        <f t="shared" si="14"/>
        <v>1087910.6316442133</v>
      </c>
      <c r="BJ58" s="12">
        <f t="shared" si="14"/>
        <v>1144009.4998441483</v>
      </c>
      <c r="BK58" s="12">
        <f t="shared" si="14"/>
        <v>1206353.0332811461</v>
      </c>
      <c r="BL58" s="12">
        <f t="shared" si="14"/>
        <v>1276110.7622171782</v>
      </c>
      <c r="BN58" s="12">
        <v>53</v>
      </c>
      <c r="BO58" s="12">
        <f t="shared" si="15"/>
        <v>0</v>
      </c>
      <c r="BP58" s="12">
        <f t="shared" si="15"/>
        <v>0</v>
      </c>
      <c r="BQ58" s="12">
        <f t="shared" si="15"/>
        <v>0</v>
      </c>
      <c r="BR58" s="12">
        <f t="shared" si="15"/>
        <v>0</v>
      </c>
      <c r="BS58" s="12">
        <f t="shared" si="15"/>
        <v>0</v>
      </c>
      <c r="BU58" s="12">
        <v>53</v>
      </c>
      <c r="BV58" s="12">
        <f t="shared" si="16"/>
        <v>0</v>
      </c>
      <c r="BW58" s="12">
        <f t="shared" si="16"/>
        <v>0</v>
      </c>
      <c r="BX58" s="12">
        <f t="shared" si="16"/>
        <v>0</v>
      </c>
      <c r="BY58" s="12">
        <f t="shared" si="16"/>
        <v>0</v>
      </c>
      <c r="BZ58" s="12">
        <f t="shared" si="16"/>
        <v>0</v>
      </c>
      <c r="CC58" s="9">
        <v>10</v>
      </c>
      <c r="CD58" s="15">
        <v>80</v>
      </c>
      <c r="CE58" s="19">
        <f t="shared" si="19"/>
        <v>0</v>
      </c>
      <c r="CF58" s="19">
        <f t="shared" si="20"/>
        <v>0</v>
      </c>
      <c r="CG58" s="19">
        <f t="shared" si="21"/>
        <v>377.98056534980151</v>
      </c>
      <c r="CH58" s="19">
        <f t="shared" si="22"/>
        <v>377.98056534980151</v>
      </c>
      <c r="CI58" s="19">
        <f>(CE58-CE57)*INDEX([4]小r将兵属性验证!$AX$7:$AX$166,$CD58,1)+CI57</f>
        <v>0</v>
      </c>
      <c r="CJ58" s="19">
        <f>(CF58-CF57)*INDEX([4]小r将兵属性验证!AV$7:AV$166,CD58,1)*2+CJ57</f>
        <v>0</v>
      </c>
      <c r="CK58" s="19">
        <f>(CG58-CG57)*INDEX([4]小r将兵属性验证!AQ$7:AQ$166,$CD58,1)+CK57</f>
        <v>4997872741.3738632</v>
      </c>
      <c r="CL58" s="19">
        <f>(CH58-CH57)*INDEX([4]小r将兵属性验证!AR$7:AR$166,$CD58,1)+CL57</f>
        <v>4997872741.3738632</v>
      </c>
      <c r="CM58" s="19">
        <f t="shared" si="23"/>
        <v>9995745482.7477264</v>
      </c>
      <c r="CQ58" s="15">
        <v>80</v>
      </c>
      <c r="CR58" s="22">
        <f>IFERROR(INDEX('[1]功能-士兵训练'!$AO$6:$AO$165,$CQ58,1),0)</f>
        <v>520753843.90852869</v>
      </c>
      <c r="CS58" s="22">
        <f>(CR58-CR57)*INDEX('[1]功能-付费相关'!$AR$6:$AR$165,$CQ58,1)+CS57</f>
        <v>581602.08614445513</v>
      </c>
      <c r="CT58" s="15">
        <f>INDEX('[1]功能-士兵训练'!$BU$6:$BU$165,$CQ58,1)</f>
        <v>67536261.011325687</v>
      </c>
      <c r="CU58" s="22">
        <f>(CT58-CT57)*INDEX('[1]功能-付费相关'!$AI$6:$AI$165,$CQ58,1)+CU57</f>
        <v>399033.72256399028</v>
      </c>
      <c r="CV58" s="12">
        <f t="shared" si="24"/>
        <v>980635.8087084454</v>
      </c>
      <c r="CW58" s="12">
        <v>1</v>
      </c>
    </row>
    <row r="59" spans="1:101" x14ac:dyDescent="0.15">
      <c r="A59" s="8">
        <v>54</v>
      </c>
      <c r="B59" s="9">
        <f t="shared" ref="B59:B85" si="25">B57+1</f>
        <v>23</v>
      </c>
      <c r="D59" s="8" t="s">
        <v>934</v>
      </c>
      <c r="G59" s="14" t="s">
        <v>404</v>
      </c>
      <c r="H59" s="14"/>
      <c r="I59" s="14" t="s">
        <v>405</v>
      </c>
      <c r="M59" s="8">
        <v>54</v>
      </c>
      <c r="N59" s="93">
        <f t="shared" ref="N59:N65" si="26">N57+1</f>
        <v>23</v>
      </c>
      <c r="P59" s="14" t="s">
        <v>404</v>
      </c>
      <c r="Q59" s="14"/>
      <c r="R59" s="14" t="s">
        <v>405</v>
      </c>
      <c r="S59" s="8">
        <v>2.5</v>
      </c>
      <c r="T59" s="8">
        <f t="shared" si="12"/>
        <v>12.5</v>
      </c>
      <c r="AB59" s="12">
        <f t="shared" si="17"/>
        <v>15</v>
      </c>
      <c r="AC59" s="12" t="str">
        <f t="shared" si="17"/>
        <v/>
      </c>
      <c r="AD59" s="12">
        <f t="shared" si="18"/>
        <v>50000</v>
      </c>
      <c r="AE59" s="12"/>
      <c r="AF59" s="12">
        <v>425000</v>
      </c>
      <c r="AG59" s="12"/>
      <c r="AH59" s="12">
        <f>IFERROR(SUM($AD$45:$AD59)*'[1]功能-士兵训练'!K19,0)</f>
        <v>425000</v>
      </c>
      <c r="AI59" s="12">
        <f>IFERROR(SUM($AD$45:$AD59)*'[1]功能-士兵训练'!L19,0)</f>
        <v>425000</v>
      </c>
      <c r="AJ59" s="12">
        <f>IFERROR(SUM($AD$45:$AD59)*'[1]功能-士兵训练'!M19,0)</f>
        <v>425000</v>
      </c>
      <c r="AK59" s="12">
        <f>IFERROR(SUM($AD$45:$AD59)*'[1]功能-士兵训练'!N19,0)</f>
        <v>425000</v>
      </c>
      <c r="AL59" s="12">
        <f>IFERROR(SUM($AD$45:$AD59)*'[1]功能-士兵训练'!O19,0)</f>
        <v>425000</v>
      </c>
      <c r="AU59" s="15">
        <v>54</v>
      </c>
      <c r="AV59" s="12">
        <f>求节点(AC$124:AC$159,AH$5:AH$40,$AU59)*士兵阶位属性!T58+求节点(AC$124:AC$159,AM$5:AM$40,$AU59)</f>
        <v>207.8658997021825</v>
      </c>
      <c r="AW59" s="12">
        <f>求节点(AD$124:AD$159,AI$5:AI$40,$AU59)*士兵阶位属性!U58+求节点(AD$124:AD$159,AN$5:AN$40,$AU59)</f>
        <v>214.06417118764998</v>
      </c>
      <c r="AX59" s="12">
        <f>求节点(AE$124:AE$159,AJ$5:AJ$40,$AU59)*士兵阶位属性!V58+求节点(AE$124:AE$159,AO$5:AO$40,$AU59)</f>
        <v>220.83288736311442</v>
      </c>
      <c r="AY59" s="12">
        <f>求节点(AF$124:AF$159,AK$5:AK$40,$AU59)*士兵阶位属性!W58+求节点(AF$124:AF$159,AP$5:AP$40,$AU59)</f>
        <v>228.40190024170721</v>
      </c>
      <c r="AZ59" s="12">
        <f>求节点(AG$124:AG$159,AL$5:AL$40,$AU59)*士兵阶位属性!X58+求节点(AG$124:AG$159,AQ$5:AQ$40,$AU59)</f>
        <v>236.96293364771716</v>
      </c>
      <c r="BA59" s="12">
        <f t="shared" si="4"/>
        <v>207.8658997021825</v>
      </c>
      <c r="BB59" s="12">
        <f t="shared" si="4"/>
        <v>214.06417118764998</v>
      </c>
      <c r="BC59" s="12">
        <f t="shared" si="4"/>
        <v>220.83288736311442</v>
      </c>
      <c r="BD59" s="12">
        <f t="shared" si="4"/>
        <v>228.40190024170721</v>
      </c>
      <c r="BE59" s="12">
        <f t="shared" si="4"/>
        <v>236.96293364771716</v>
      </c>
      <c r="BG59" s="12">
        <v>54</v>
      </c>
      <c r="BH59" s="12">
        <f t="shared" si="14"/>
        <v>1079245.531102102</v>
      </c>
      <c r="BI59" s="12">
        <f t="shared" si="14"/>
        <v>1131562.2546099056</v>
      </c>
      <c r="BJ59" s="12">
        <f t="shared" si="14"/>
        <v>1187648.6304071075</v>
      </c>
      <c r="BK59" s="12">
        <f t="shared" si="14"/>
        <v>1249965.7321952153</v>
      </c>
      <c r="BL59" s="12">
        <f t="shared" si="14"/>
        <v>1320046.3885856566</v>
      </c>
      <c r="BN59" s="12">
        <v>54</v>
      </c>
      <c r="BO59" s="12">
        <f t="shared" si="15"/>
        <v>0</v>
      </c>
      <c r="BP59" s="12">
        <f t="shared" si="15"/>
        <v>0</v>
      </c>
      <c r="BQ59" s="12">
        <f t="shared" si="15"/>
        <v>0</v>
      </c>
      <c r="BR59" s="12">
        <f t="shared" si="15"/>
        <v>0</v>
      </c>
      <c r="BS59" s="12">
        <f t="shared" si="15"/>
        <v>0</v>
      </c>
      <c r="BU59" s="12">
        <v>54</v>
      </c>
      <c r="BV59" s="12">
        <f t="shared" si="16"/>
        <v>0</v>
      </c>
      <c r="BW59" s="12">
        <f t="shared" si="16"/>
        <v>0</v>
      </c>
      <c r="BX59" s="12">
        <f t="shared" si="16"/>
        <v>0</v>
      </c>
      <c r="BY59" s="12">
        <f t="shared" si="16"/>
        <v>0</v>
      </c>
      <c r="BZ59" s="12">
        <f t="shared" si="16"/>
        <v>0</v>
      </c>
      <c r="CC59" s="9">
        <v>11</v>
      </c>
      <c r="CD59" s="15">
        <v>90</v>
      </c>
      <c r="CE59" s="19">
        <f t="shared" si="19"/>
        <v>0</v>
      </c>
      <c r="CF59" s="19">
        <f t="shared" si="20"/>
        <v>0</v>
      </c>
      <c r="CG59" s="19">
        <f t="shared" si="21"/>
        <v>448.34822327454498</v>
      </c>
      <c r="CH59" s="19">
        <f t="shared" si="22"/>
        <v>448.34822327454498</v>
      </c>
      <c r="CI59" s="19">
        <f>(CE59-CE58)*INDEX([4]小r将兵属性验证!$AX$7:$AX$166,$CD59,1)+CI58</f>
        <v>0</v>
      </c>
      <c r="CJ59" s="19">
        <f>(CF59-CF58)*INDEX([4]小r将兵属性验证!AV$7:AV$166,CD59,1)*2+CJ58</f>
        <v>0</v>
      </c>
      <c r="CK59" s="19">
        <f>(CG59-CG58)*INDEX([4]小r将兵属性验证!AQ$7:AQ$166,$CD59,1)+CK58</f>
        <v>13506463780.021782</v>
      </c>
      <c r="CL59" s="19">
        <f>(CH59-CH58)*INDEX([4]小r将兵属性验证!AR$7:AR$166,$CD59,1)+CL58</f>
        <v>13506463780.021782</v>
      </c>
      <c r="CM59" s="19">
        <f t="shared" si="23"/>
        <v>27012927560.043564</v>
      </c>
      <c r="CQ59" s="15">
        <v>90</v>
      </c>
      <c r="CR59" s="22">
        <f>IFERROR(INDEX('[1]功能-士兵训练'!$AO$6:$AO$165,$CQ59,1),0)</f>
        <v>1225706950.8998318</v>
      </c>
      <c r="CS59" s="22">
        <f>(CR59-CR58)*INDEX('[1]功能-付费相关'!$AR$6:$AR$165,$CQ59,1)+CS58</f>
        <v>1259441.6120976312</v>
      </c>
      <c r="CT59" s="15">
        <f>INDEX('[1]功能-士兵训练'!$BU$6:$BU$165,$CQ59,1)</f>
        <v>137915209.72105479</v>
      </c>
      <c r="CU59" s="22">
        <f>(CT59-CT58)*INDEX('[1]功能-付费相关'!$AI$6:$AI$165,$CQ59,1)+CU58</f>
        <v>790027.88206248533</v>
      </c>
      <c r="CV59" s="12">
        <f t="shared" si="24"/>
        <v>2049469.4941601167</v>
      </c>
      <c r="CW59" s="12">
        <v>1</v>
      </c>
    </row>
    <row r="60" spans="1:101" x14ac:dyDescent="0.15">
      <c r="A60" s="8">
        <v>55</v>
      </c>
      <c r="B60" s="9">
        <f t="shared" si="25"/>
        <v>23</v>
      </c>
      <c r="F60" s="14"/>
      <c r="G60" s="14"/>
      <c r="H60" s="14"/>
      <c r="I60" s="14"/>
      <c r="J60" s="14"/>
      <c r="M60" s="8">
        <v>55</v>
      </c>
      <c r="N60" s="9">
        <f t="shared" si="26"/>
        <v>23</v>
      </c>
      <c r="T60" s="8" t="str">
        <f t="shared" si="12"/>
        <v/>
      </c>
      <c r="AB60" s="12">
        <f t="shared" si="17"/>
        <v>16</v>
      </c>
      <c r="AC60" s="12" t="str">
        <f t="shared" si="17"/>
        <v/>
      </c>
      <c r="AD60" s="12">
        <f t="shared" si="18"/>
        <v>55000</v>
      </c>
      <c r="AE60" s="12"/>
      <c r="AF60" s="12">
        <v>480000</v>
      </c>
      <c r="AG60" s="12"/>
      <c r="AH60" s="12">
        <f>IFERROR(SUM($AD$45:$AD60)*'[1]功能-士兵训练'!K20,0)</f>
        <v>480000</v>
      </c>
      <c r="AI60" s="12">
        <f>IFERROR(SUM($AD$45:$AD60)*'[1]功能-士兵训练'!L20,0)</f>
        <v>480000</v>
      </c>
      <c r="AJ60" s="12">
        <f>IFERROR(SUM($AD$45:$AD60)*'[1]功能-士兵训练'!M20,0)</f>
        <v>480000</v>
      </c>
      <c r="AK60" s="12">
        <f>IFERROR(SUM($AD$45:$AD60)*'[1]功能-士兵训练'!N20,0)</f>
        <v>480000</v>
      </c>
      <c r="AL60" s="12">
        <f>IFERROR(SUM($AD$45:$AD60)*'[1]功能-士兵训练'!O20,0)</f>
        <v>480000</v>
      </c>
      <c r="AU60" s="15">
        <v>55</v>
      </c>
      <c r="AV60" s="12">
        <f>求节点(AC$124:AC$159,AH$5:AH$40,$AU60)*士兵阶位属性!T59+求节点(AC$124:AC$159,AM$5:AM$40,$AU60)</f>
        <v>213.07270115505986</v>
      </c>
      <c r="AW60" s="12">
        <f>求节点(AD$124:AD$159,AI$5:AI$40,$AU60)*士兵阶位属性!U59+求节点(AD$124:AD$159,AN$5:AN$40,$AU60)</f>
        <v>219.30012934122368</v>
      </c>
      <c r="AX60" s="12">
        <f>求节点(AE$124:AE$159,AJ$5:AJ$40,$AU60)*士兵阶位属性!V59+求节点(AE$124:AE$159,AO$5:AO$40,$AU60)</f>
        <v>226.14992349136767</v>
      </c>
      <c r="AY60" s="12">
        <f>求节点(AF$124:AF$159,AK$5:AK$40,$AU60)*士兵阶位属性!W59+求节点(AF$124:AF$159,AP$5:AP$40,$AU60)</f>
        <v>233.7983938246104</v>
      </c>
      <c r="AZ60" s="12">
        <f>求节点(AG$124:AG$159,AL$5:AL$40,$AU60)*士兵阶位属性!X59+求节点(AG$124:AG$159,AQ$5:AQ$40,$AU60)</f>
        <v>242.50016680798248</v>
      </c>
      <c r="BA60" s="12">
        <f t="shared" si="4"/>
        <v>213.07270115505986</v>
      </c>
      <c r="BB60" s="12">
        <f t="shared" si="4"/>
        <v>219.30012934122368</v>
      </c>
      <c r="BC60" s="12">
        <f t="shared" si="4"/>
        <v>226.14992349136767</v>
      </c>
      <c r="BD60" s="12">
        <f t="shared" si="4"/>
        <v>233.7983938246104</v>
      </c>
      <c r="BE60" s="12">
        <f t="shared" si="4"/>
        <v>242.50016680798248</v>
      </c>
      <c r="BG60" s="12">
        <v>55</v>
      </c>
      <c r="BH60" s="12">
        <f t="shared" si="14"/>
        <v>1123249.2308713542</v>
      </c>
      <c r="BI60" s="12">
        <f t="shared" si="14"/>
        <v>1175108.2491984116</v>
      </c>
      <c r="BJ60" s="12">
        <f t="shared" si="14"/>
        <v>1231287.7609700668</v>
      </c>
      <c r="BK60" s="12">
        <f t="shared" si="14"/>
        <v>1293578.4311092845</v>
      </c>
      <c r="BL60" s="12">
        <f t="shared" si="14"/>
        <v>1364254.7931469339</v>
      </c>
      <c r="BN60" s="12">
        <v>55</v>
      </c>
      <c r="BO60" s="12">
        <f t="shared" si="15"/>
        <v>0</v>
      </c>
      <c r="BP60" s="12">
        <f t="shared" si="15"/>
        <v>0</v>
      </c>
      <c r="BQ60" s="12">
        <f t="shared" si="15"/>
        <v>0</v>
      </c>
      <c r="BR60" s="12">
        <f t="shared" si="15"/>
        <v>0</v>
      </c>
      <c r="BS60" s="12">
        <f t="shared" si="15"/>
        <v>0</v>
      </c>
      <c r="BU60" s="12">
        <v>55</v>
      </c>
      <c r="BV60" s="12">
        <f t="shared" si="16"/>
        <v>0</v>
      </c>
      <c r="BW60" s="12">
        <f t="shared" si="16"/>
        <v>0</v>
      </c>
      <c r="BX60" s="12">
        <f t="shared" si="16"/>
        <v>0</v>
      </c>
      <c r="BY60" s="12">
        <f t="shared" si="16"/>
        <v>0</v>
      </c>
      <c r="BZ60" s="12">
        <f t="shared" si="16"/>
        <v>0</v>
      </c>
      <c r="CC60" s="9">
        <v>12</v>
      </c>
      <c r="CD60" s="15">
        <v>100</v>
      </c>
      <c r="CE60" s="19">
        <f t="shared" si="19"/>
        <v>0</v>
      </c>
      <c r="CF60" s="19">
        <f t="shared" si="20"/>
        <v>0</v>
      </c>
      <c r="CG60" s="19">
        <f t="shared" si="21"/>
        <v>545.56235051069791</v>
      </c>
      <c r="CH60" s="19">
        <f t="shared" si="22"/>
        <v>545.56235051069791</v>
      </c>
      <c r="CI60" s="19">
        <f>(CE60-CE59)*INDEX([4]小r将兵属性验证!$AX$7:$AX$166,$CD60,1)+CI59</f>
        <v>0</v>
      </c>
      <c r="CJ60" s="19">
        <f>(CF60-CF59)*INDEX([4]小r将兵属性验证!AV$7:AV$166,CD60,1)*2+CJ59</f>
        <v>0</v>
      </c>
      <c r="CK60" s="19">
        <f>(CG60-CG59)*INDEX([4]小r将兵属性验证!AQ$7:AQ$166,$CD60,1)+CK59</f>
        <v>41181033750.224487</v>
      </c>
      <c r="CL60" s="19">
        <f>(CH60-CH59)*INDEX([4]小r将兵属性验证!AR$7:AR$166,$CD60,1)+CL59</f>
        <v>41181033750.224487</v>
      </c>
      <c r="CM60" s="19">
        <f t="shared" si="23"/>
        <v>82362067500.448975</v>
      </c>
      <c r="CQ60" s="15">
        <v>100</v>
      </c>
      <c r="CR60" s="22">
        <f>IFERROR(INDEX('[1]功能-士兵训练'!$AO$6:$AO$165,$CQ60,1),0)</f>
        <v>7232001075.3595352</v>
      </c>
      <c r="CS60" s="22">
        <f>(CR60-CR59)*INDEX('[1]功能-付费相关'!$AR$6:$AR$165,$CQ60,1)+CS59</f>
        <v>6622204.2232223665</v>
      </c>
      <c r="CT60" s="15">
        <f>INDEX('[1]功能-士兵训练'!$BU$6:$BU$165,$CQ60,1)</f>
        <v>409735211.57985973</v>
      </c>
      <c r="CU60" s="22">
        <f>(CT60-CT59)*INDEX('[1]功能-付费相关'!$AI$6:$AI$165,$CQ60,1)+CU59</f>
        <v>2300139.0035002907</v>
      </c>
      <c r="CV60" s="12">
        <f t="shared" si="24"/>
        <v>8922343.2267226577</v>
      </c>
      <c r="CW60" s="12">
        <v>1</v>
      </c>
    </row>
    <row r="61" spans="1:101" x14ac:dyDescent="0.15">
      <c r="A61" s="8">
        <v>56</v>
      </c>
      <c r="B61" s="9">
        <f t="shared" si="25"/>
        <v>24</v>
      </c>
      <c r="D61" s="8" t="s">
        <v>935</v>
      </c>
      <c r="F61" s="14"/>
      <c r="G61" s="70" t="s">
        <v>428</v>
      </c>
      <c r="H61" s="14"/>
      <c r="I61" s="70" t="s">
        <v>429</v>
      </c>
      <c r="J61" s="14"/>
      <c r="M61" s="8">
        <v>56</v>
      </c>
      <c r="N61" s="90">
        <f t="shared" si="26"/>
        <v>24</v>
      </c>
      <c r="P61" s="14"/>
      <c r="Q61" s="70" t="s">
        <v>955</v>
      </c>
      <c r="R61" s="14"/>
      <c r="T61" s="8" t="str">
        <f t="shared" si="12"/>
        <v/>
      </c>
      <c r="AB61" s="12">
        <f t="shared" ref="AB61:AC76" si="27">IF(AB21="","",AB21)</f>
        <v>17</v>
      </c>
      <c r="AC61" s="12" t="str">
        <f t="shared" si="27"/>
        <v/>
      </c>
      <c r="AD61" s="12">
        <f t="shared" si="18"/>
        <v>55000</v>
      </c>
      <c r="AE61" s="12"/>
      <c r="AF61" s="12">
        <v>535000</v>
      </c>
      <c r="AG61" s="12"/>
      <c r="AH61" s="12">
        <f>IFERROR(SUM($AD$45:$AD61)*'[1]功能-士兵训练'!K21,0)</f>
        <v>535000</v>
      </c>
      <c r="AI61" s="12">
        <f>IFERROR(SUM($AD$45:$AD61)*'[1]功能-士兵训练'!L21,0)</f>
        <v>535000</v>
      </c>
      <c r="AJ61" s="12">
        <f>IFERROR(SUM($AD$45:$AD61)*'[1]功能-士兵训练'!M21,0)</f>
        <v>535000</v>
      </c>
      <c r="AK61" s="12">
        <f>IFERROR(SUM($AD$45:$AD61)*'[1]功能-士兵训练'!N21,0)</f>
        <v>535000</v>
      </c>
      <c r="AL61" s="12">
        <f>IFERROR(SUM($AD$45:$AD61)*'[1]功能-士兵训练'!O21,0)</f>
        <v>535000</v>
      </c>
      <c r="AU61" s="15">
        <v>56</v>
      </c>
      <c r="AV61" s="12">
        <f>求节点(AC$124:AC$159,AH$5:AH$40,$AU61)*士兵阶位属性!T60+求节点(AC$124:AC$159,AM$5:AM$40,$AU61)</f>
        <v>218.33516488758167</v>
      </c>
      <c r="AW61" s="12">
        <f>求节点(AD$124:AD$159,AI$5:AI$40,$AU61)*士兵阶位属性!U60+求节点(AD$124:AD$159,AN$5:AN$40,$AU61)</f>
        <v>224.59529268983377</v>
      </c>
      <c r="AX61" s="12">
        <f>求节点(AE$124:AE$159,AJ$5:AJ$40,$AU61)*士兵阶位属性!V60+求节点(AE$124:AE$159,AO$5:AO$40,$AU61)</f>
        <v>231.5261612190429</v>
      </c>
      <c r="AY61" s="12">
        <f>求节点(AF$124:AF$159,AK$5:AK$40,$AU61)*士兵阶位属性!W60+求节点(AF$124:AF$159,AP$5:AP$40,$AU61)</f>
        <v>239.37047487467322</v>
      </c>
      <c r="AZ61" s="12">
        <f>求节点(AG$124:AG$159,AL$5:AL$40,$AU61)*士兵阶位属性!X60+求节点(AG$124:AG$159,AQ$5:AQ$40,$AU61)</f>
        <v>248.0971462617598</v>
      </c>
      <c r="BA61" s="12">
        <f t="shared" si="4"/>
        <v>218.33516488758167</v>
      </c>
      <c r="BB61" s="12">
        <f t="shared" si="4"/>
        <v>224.59529268983377</v>
      </c>
      <c r="BC61" s="12">
        <f t="shared" si="4"/>
        <v>231.5261612190429</v>
      </c>
      <c r="BD61" s="12">
        <f t="shared" si="4"/>
        <v>239.37047487467322</v>
      </c>
      <c r="BE61" s="12">
        <f t="shared" si="4"/>
        <v>248.0971462617598</v>
      </c>
      <c r="BG61" s="12">
        <v>56</v>
      </c>
      <c r="BH61" s="12">
        <f t="shared" si="14"/>
        <v>1167202.7048169288</v>
      </c>
      <c r="BI61" s="12">
        <f t="shared" si="14"/>
        <v>1218654.2437869173</v>
      </c>
      <c r="BJ61" s="12">
        <f t="shared" si="14"/>
        <v>1274926.891533026</v>
      </c>
      <c r="BK61" s="12">
        <f t="shared" si="14"/>
        <v>1338516.2845063461</v>
      </c>
      <c r="BL61" s="12">
        <f t="shared" si="14"/>
        <v>1408463.1977082111</v>
      </c>
      <c r="BN61" s="12">
        <v>56</v>
      </c>
      <c r="BO61" s="12">
        <f t="shared" si="15"/>
        <v>0</v>
      </c>
      <c r="BP61" s="12">
        <f t="shared" si="15"/>
        <v>0</v>
      </c>
      <c r="BQ61" s="12">
        <f t="shared" si="15"/>
        <v>0</v>
      </c>
      <c r="BR61" s="12">
        <f t="shared" si="15"/>
        <v>0</v>
      </c>
      <c r="BS61" s="12">
        <f t="shared" si="15"/>
        <v>0</v>
      </c>
      <c r="BU61" s="12">
        <v>56</v>
      </c>
      <c r="BV61" s="12">
        <f t="shared" si="16"/>
        <v>0</v>
      </c>
      <c r="BW61" s="12">
        <f t="shared" si="16"/>
        <v>0</v>
      </c>
      <c r="BX61" s="12">
        <f t="shared" si="16"/>
        <v>0</v>
      </c>
      <c r="BY61" s="12">
        <f t="shared" si="16"/>
        <v>0</v>
      </c>
      <c r="BZ61" s="12">
        <f t="shared" si="16"/>
        <v>0</v>
      </c>
      <c r="CC61" s="9">
        <v>13</v>
      </c>
      <c r="CD61" s="15">
        <v>110</v>
      </c>
      <c r="CE61" s="19">
        <f t="shared" si="19"/>
        <v>0</v>
      </c>
      <c r="CF61" s="19">
        <f t="shared" si="20"/>
        <v>0</v>
      </c>
      <c r="CG61" s="19">
        <f t="shared" si="21"/>
        <v>648.12323657570721</v>
      </c>
      <c r="CH61" s="19">
        <f t="shared" si="22"/>
        <v>648.12323657570721</v>
      </c>
      <c r="CI61" s="19">
        <f>(CE61-CE60)*INDEX([4]小r将兵属性验证!$AX$7:$AX$166,$CD61,1)+CI60</f>
        <v>0</v>
      </c>
      <c r="CJ61" s="19">
        <f>(CF61-CF60)*INDEX([4]小r将兵属性验证!AV$7:AV$166,CD61,1)*2+CJ60</f>
        <v>0</v>
      </c>
      <c r="CK61" s="19">
        <f>(CG61-CG60)*INDEX([4]小r将兵属性验证!AQ$7:AQ$166,$CD61,1)+CK60</f>
        <v>100236095073.7924</v>
      </c>
      <c r="CL61" s="19">
        <f>(CH61-CH60)*INDEX([4]小r将兵属性验证!AR$7:AR$166,$CD61,1)+CL60</f>
        <v>100236095073.7924</v>
      </c>
      <c r="CM61" s="19">
        <f t="shared" si="23"/>
        <v>200472190147.58481</v>
      </c>
      <c r="CQ61" s="15">
        <v>110</v>
      </c>
      <c r="CR61" s="22">
        <f>IFERROR(INDEX('[1]功能-士兵训练'!$AO$6:$AO$165,$CQ61,1),0)</f>
        <v>19020181018.965088</v>
      </c>
      <c r="CS61" s="22">
        <f>(CR61-CR60)*INDEX('[1]功能-付费相关'!$AR$6:$AR$165,$CQ61,1)+CS60</f>
        <v>16445687.509560328</v>
      </c>
      <c r="CT61" s="15">
        <f>INDEX('[1]功能-士兵训练'!$BU$6:$BU$165,$CQ61,1)</f>
        <v>792171956.70338655</v>
      </c>
      <c r="CU61" s="22">
        <f>(CT61-CT60)*INDEX('[1]功能-付费相关'!$AI$6:$AI$165,$CQ61,1)+CU60</f>
        <v>4424787.5875198841</v>
      </c>
      <c r="CV61" s="12">
        <f t="shared" si="24"/>
        <v>20870475.097080212</v>
      </c>
      <c r="CW61" s="12">
        <v>1</v>
      </c>
    </row>
    <row r="62" spans="1:101" x14ac:dyDescent="0.15">
      <c r="A62" s="8">
        <v>57</v>
      </c>
      <c r="B62" s="13">
        <f t="shared" si="25"/>
        <v>24</v>
      </c>
      <c r="F62" s="14"/>
      <c r="G62" s="14"/>
      <c r="H62" s="14"/>
      <c r="I62" s="14"/>
      <c r="J62" s="14"/>
      <c r="M62" s="8">
        <v>57</v>
      </c>
      <c r="N62" s="13">
        <f t="shared" si="26"/>
        <v>24</v>
      </c>
      <c r="T62" s="8" t="str">
        <f t="shared" si="12"/>
        <v/>
      </c>
      <c r="AB62" s="12">
        <f t="shared" si="27"/>
        <v>18</v>
      </c>
      <c r="AC62" s="12" t="str">
        <f t="shared" si="27"/>
        <v/>
      </c>
      <c r="AD62" s="12">
        <f t="shared" si="18"/>
        <v>55000</v>
      </c>
      <c r="AE62" s="12"/>
      <c r="AF62" s="12">
        <v>590000</v>
      </c>
      <c r="AG62" s="12"/>
      <c r="AH62" s="12">
        <f>IFERROR(SUM($AD$45:$AD62)*'[1]功能-士兵训练'!K22,0)</f>
        <v>590000</v>
      </c>
      <c r="AI62" s="12">
        <f>IFERROR(SUM($AD$45:$AD62)*'[1]功能-士兵训练'!L22,0)</f>
        <v>590000</v>
      </c>
      <c r="AJ62" s="12">
        <f>IFERROR(SUM($AD$45:$AD62)*'[1]功能-士兵训练'!M22,0)</f>
        <v>590000</v>
      </c>
      <c r="AK62" s="12">
        <f>IFERROR(SUM($AD$45:$AD62)*'[1]功能-士兵训练'!N22,0)</f>
        <v>590000</v>
      </c>
      <c r="AL62" s="12">
        <f>IFERROR(SUM($AD$45:$AD62)*'[1]功能-士兵训练'!O22,0)</f>
        <v>590000</v>
      </c>
      <c r="AU62" s="15">
        <v>57</v>
      </c>
      <c r="AV62" s="12">
        <f>求节点(AC$124:AC$159,AH$5:AH$40,$AU62)*士兵阶位属性!T61+求节点(AC$124:AC$159,AM$5:AM$40,$AU62)</f>
        <v>223.6575054732341</v>
      </c>
      <c r="AW62" s="12">
        <f>求节点(AD$124:AD$159,AI$5:AI$40,$AU62)*士兵阶位属性!U61+求节点(AD$124:AD$159,AN$5:AN$40,$AU62)</f>
        <v>229.94966123348027</v>
      </c>
      <c r="AX62" s="12">
        <f>求节点(AE$124:AE$159,AJ$5:AJ$40,$AU62)*士兵阶位属性!V61+求节点(AE$124:AE$159,AO$5:AO$40,$AU62)</f>
        <v>237.03910481866617</v>
      </c>
      <c r="AY62" s="12">
        <f>求节点(AF$124:AF$159,AK$5:AK$40,$AU62)*士兵阶位属性!W61+求节点(AF$124:AF$159,AP$5:AP$40,$AU62)</f>
        <v>245.02371373190323</v>
      </c>
      <c r="AZ62" s="12">
        <f>求节点(AG$124:AG$159,AL$5:AL$40,$AU62)*士兵阶位属性!X61+求节点(AG$124:AG$159,AQ$5:AQ$40,$AU62)</f>
        <v>253.75387200904902</v>
      </c>
      <c r="BA62" s="12">
        <f t="shared" si="4"/>
        <v>223.6575054732341</v>
      </c>
      <c r="BB62" s="12">
        <f t="shared" si="4"/>
        <v>229.94966123348027</v>
      </c>
      <c r="BC62" s="12">
        <f t="shared" si="4"/>
        <v>237.03910481866617</v>
      </c>
      <c r="BD62" s="12">
        <f t="shared" si="4"/>
        <v>245.02371373190323</v>
      </c>
      <c r="BE62" s="12">
        <f t="shared" si="4"/>
        <v>253.75387200904902</v>
      </c>
      <c r="BG62" s="12">
        <v>57</v>
      </c>
      <c r="BH62" s="12">
        <f t="shared" si="14"/>
        <v>1211156.1787625032</v>
      </c>
      <c r="BI62" s="12">
        <f t="shared" si="14"/>
        <v>1262200.238375423</v>
      </c>
      <c r="BJ62" s="12">
        <f t="shared" si="14"/>
        <v>1319450.3766187641</v>
      </c>
      <c r="BK62" s="12">
        <f t="shared" si="14"/>
        <v>1383682.9443633896</v>
      </c>
      <c r="BL62" s="12">
        <f t="shared" si="14"/>
        <v>1452671.6022694886</v>
      </c>
      <c r="BN62" s="12">
        <v>57</v>
      </c>
      <c r="BO62" s="12">
        <f t="shared" si="15"/>
        <v>0</v>
      </c>
      <c r="BP62" s="12">
        <f t="shared" si="15"/>
        <v>0</v>
      </c>
      <c r="BQ62" s="12">
        <f t="shared" si="15"/>
        <v>0</v>
      </c>
      <c r="BR62" s="12">
        <f t="shared" si="15"/>
        <v>0</v>
      </c>
      <c r="BS62" s="12">
        <f t="shared" si="15"/>
        <v>0</v>
      </c>
      <c r="BU62" s="12">
        <v>57</v>
      </c>
      <c r="BV62" s="12">
        <f t="shared" si="16"/>
        <v>0</v>
      </c>
      <c r="BW62" s="12">
        <f t="shared" si="16"/>
        <v>0</v>
      </c>
      <c r="BX62" s="12">
        <f t="shared" si="16"/>
        <v>0</v>
      </c>
      <c r="BY62" s="12">
        <f t="shared" si="16"/>
        <v>0</v>
      </c>
      <c r="BZ62" s="12">
        <f t="shared" si="16"/>
        <v>0</v>
      </c>
      <c r="CC62" s="9">
        <v>14</v>
      </c>
      <c r="CD62" s="15">
        <v>120</v>
      </c>
      <c r="CE62" s="19">
        <f t="shared" si="19"/>
        <v>0</v>
      </c>
      <c r="CF62" s="19">
        <f t="shared" si="20"/>
        <v>0</v>
      </c>
      <c r="CG62" s="19">
        <f t="shared" si="21"/>
        <v>758.31889490601066</v>
      </c>
      <c r="CH62" s="19">
        <f t="shared" si="22"/>
        <v>758.31889490601066</v>
      </c>
      <c r="CI62" s="19">
        <f>(CE62-CE61)*INDEX([4]小r将兵属性验证!$AX$7:$AX$166,$CD62,1)+CI61</f>
        <v>0</v>
      </c>
      <c r="CJ62" s="19">
        <f>(CF62-CF61)*INDEX([4]小r将兵属性验证!AV$7:AV$166,CD62,1)*2+CJ61</f>
        <v>0</v>
      </c>
      <c r="CK62" s="19">
        <f>(CG62-CG61)*INDEX([4]小r将兵属性验证!AQ$7:AQ$166,$CD62,1)+CK61</f>
        <v>194496026462.51489</v>
      </c>
      <c r="CL62" s="19">
        <f>(CH62-CH61)*INDEX([4]小r将兵属性验证!AR$7:AR$166,$CD62,1)+CL61</f>
        <v>194496026462.51489</v>
      </c>
      <c r="CM62" s="19">
        <f t="shared" si="23"/>
        <v>388992052925.02979</v>
      </c>
      <c r="CQ62" s="15">
        <v>120</v>
      </c>
      <c r="CR62" s="22">
        <f>IFERROR(INDEX('[1]功能-士兵训练'!$AO$6:$AO$165,$CQ62,1),0)</f>
        <v>57487060113.979843</v>
      </c>
      <c r="CS62" s="22">
        <f>(CR62-CR61)*INDEX('[1]功能-付费相关'!$AR$6:$AR$165,$CQ62,1)+CS61</f>
        <v>46497936.802540608</v>
      </c>
      <c r="CT62" s="15">
        <f>INDEX('[1]功能-士兵训练'!$BU$6:$BU$165,$CQ62,1)</f>
        <v>1291660994.5713251</v>
      </c>
      <c r="CU62" s="22">
        <f>(CT62-CT61)*INDEX('[1]功能-付费相关'!$AI$6:$AI$165,$CQ62,1)+CU61</f>
        <v>7199726.6867862092</v>
      </c>
      <c r="CV62" s="12">
        <f t="shared" si="24"/>
        <v>53697663.48932682</v>
      </c>
      <c r="CW62" s="12">
        <v>1</v>
      </c>
    </row>
    <row r="63" spans="1:101" x14ac:dyDescent="0.15">
      <c r="A63" s="8">
        <v>58</v>
      </c>
      <c r="B63" s="13">
        <f t="shared" si="25"/>
        <v>25</v>
      </c>
      <c r="D63" s="8">
        <v>6</v>
      </c>
      <c r="G63" s="14"/>
      <c r="H63" s="14" t="s">
        <v>426</v>
      </c>
      <c r="I63" s="14"/>
      <c r="M63" s="8">
        <v>58</v>
      </c>
      <c r="N63" s="94">
        <f t="shared" si="26"/>
        <v>25</v>
      </c>
      <c r="P63" s="14" t="s">
        <v>404</v>
      </c>
      <c r="Q63" s="14"/>
      <c r="R63" s="14" t="s">
        <v>405</v>
      </c>
      <c r="S63" s="8">
        <v>2.5</v>
      </c>
      <c r="T63" s="8">
        <f t="shared" si="12"/>
        <v>12.5</v>
      </c>
      <c r="AB63" s="12">
        <f t="shared" si="27"/>
        <v>19</v>
      </c>
      <c r="AC63" s="12" t="str">
        <f t="shared" si="27"/>
        <v/>
      </c>
      <c r="AD63" s="12">
        <f t="shared" si="18"/>
        <v>55000</v>
      </c>
      <c r="AE63" s="12"/>
      <c r="AF63" s="12">
        <v>645000</v>
      </c>
      <c r="AG63" s="12"/>
      <c r="AH63" s="12">
        <f>IFERROR(SUM($AD$45:$AD63)*'[1]功能-士兵训练'!K23,0)</f>
        <v>645000</v>
      </c>
      <c r="AI63" s="12">
        <f>IFERROR(SUM($AD$45:$AD63)*'[1]功能-士兵训练'!L23,0)</f>
        <v>645000</v>
      </c>
      <c r="AJ63" s="12">
        <f>IFERROR(SUM($AD$45:$AD63)*'[1]功能-士兵训练'!M23,0)</f>
        <v>645000</v>
      </c>
      <c r="AK63" s="12">
        <f>IFERROR(SUM($AD$45:$AD63)*'[1]功能-士兵训练'!N23,0)</f>
        <v>645000</v>
      </c>
      <c r="AL63" s="12">
        <f>IFERROR(SUM($AD$45:$AD63)*'[1]功能-士兵训练'!O23,0)</f>
        <v>645000</v>
      </c>
      <c r="AU63" s="15">
        <v>58</v>
      </c>
      <c r="AV63" s="12">
        <f>求节点(AC$124:AC$159,AH$5:AH$40,$AU63)*士兵阶位属性!T62+求节点(AC$124:AC$159,AM$5:AM$40,$AU63)</f>
        <v>229.03972291201714</v>
      </c>
      <c r="AW63" s="12">
        <f>求节点(AD$124:AD$159,AI$5:AI$40,$AU63)*士兵阶位属性!U62+求节点(AD$124:AD$159,AN$5:AN$40,$AU63)</f>
        <v>235.39399141490054</v>
      </c>
      <c r="AX63" s="12">
        <f>求节点(AE$124:AE$159,AJ$5:AJ$40,$AU63)*士兵阶位属性!V62+求节点(AE$124:AE$159,AO$5:AO$40,$AU63)</f>
        <v>242.71792810606979</v>
      </c>
      <c r="AY63" s="12">
        <f>求节点(AF$124:AF$159,AK$5:AK$40,$AU63)*士兵阶位属性!W62+求节点(AF$124:AF$159,AP$5:AP$40,$AU63)</f>
        <v>250.73815098293008</v>
      </c>
      <c r="AZ63" s="12">
        <f>求节点(AG$124:AG$159,AL$5:AL$40,$AU63)*士兵阶位属性!X62+求节点(AG$124:AG$159,AQ$5:AQ$40,$AU63)</f>
        <v>259.47034404985027</v>
      </c>
      <c r="BA63" s="12">
        <f t="shared" si="4"/>
        <v>229.03972291201714</v>
      </c>
      <c r="BB63" s="12">
        <f t="shared" si="4"/>
        <v>235.39399141490054</v>
      </c>
      <c r="BC63" s="12">
        <f t="shared" si="4"/>
        <v>242.71792810606979</v>
      </c>
      <c r="BD63" s="12">
        <f t="shared" si="4"/>
        <v>250.73815098293008</v>
      </c>
      <c r="BE63" s="12">
        <f t="shared" si="4"/>
        <v>259.47034404985027</v>
      </c>
      <c r="BG63" s="12">
        <v>58</v>
      </c>
      <c r="BH63" s="12">
        <f t="shared" si="14"/>
        <v>1255109.6527080778</v>
      </c>
      <c r="BI63" s="12">
        <f t="shared" si="14"/>
        <v>1306097.9683622974</v>
      </c>
      <c r="BJ63" s="12">
        <f t="shared" si="14"/>
        <v>1365168.1679892985</v>
      </c>
      <c r="BK63" s="12">
        <f t="shared" si="14"/>
        <v>1428849.6042204334</v>
      </c>
      <c r="BL63" s="12">
        <f t="shared" si="14"/>
        <v>1496880.0068307659</v>
      </c>
      <c r="BN63" s="12">
        <v>58</v>
      </c>
      <c r="BO63" s="12">
        <f t="shared" si="15"/>
        <v>0</v>
      </c>
      <c r="BP63" s="12">
        <f t="shared" si="15"/>
        <v>0</v>
      </c>
      <c r="BQ63" s="12">
        <f t="shared" si="15"/>
        <v>0</v>
      </c>
      <c r="BR63" s="12">
        <f t="shared" si="15"/>
        <v>0</v>
      </c>
      <c r="BS63" s="12">
        <f t="shared" si="15"/>
        <v>0</v>
      </c>
      <c r="BU63" s="12">
        <v>58</v>
      </c>
      <c r="BV63" s="12">
        <f t="shared" si="16"/>
        <v>0</v>
      </c>
      <c r="BW63" s="12">
        <f t="shared" si="16"/>
        <v>0</v>
      </c>
      <c r="BX63" s="12">
        <f t="shared" si="16"/>
        <v>0</v>
      </c>
      <c r="BY63" s="12">
        <f t="shared" si="16"/>
        <v>0</v>
      </c>
      <c r="BZ63" s="12">
        <f t="shared" si="16"/>
        <v>0</v>
      </c>
      <c r="CC63" s="9">
        <v>15</v>
      </c>
      <c r="CD63" s="15">
        <v>130</v>
      </c>
      <c r="CE63" s="19">
        <f t="shared" si="19"/>
        <v>0</v>
      </c>
      <c r="CF63" s="19">
        <f t="shared" si="20"/>
        <v>0</v>
      </c>
      <c r="CG63" s="19">
        <f t="shared" si="21"/>
        <v>877.79445893435457</v>
      </c>
      <c r="CH63" s="19">
        <f t="shared" si="22"/>
        <v>877.79445893435457</v>
      </c>
      <c r="CI63" s="19">
        <f>(CE63-CE62)*INDEX([4]小r将兵属性验证!$AX$7:$AX$166,$CD63,1)+CI62</f>
        <v>0</v>
      </c>
      <c r="CJ63" s="19">
        <f>(CF63-CF62)*INDEX([4]小r将兵属性验证!AV$7:AV$166,CD63,1)*2+CJ62</f>
        <v>0</v>
      </c>
      <c r="CK63" s="19">
        <f>(CG63-CG62)*INDEX([4]小r将兵属性验证!AQ$7:AQ$166,$CD63,1)+CK62</f>
        <v>336421839564.09052</v>
      </c>
      <c r="CL63" s="19">
        <f>(CH63-CH62)*INDEX([4]小r将兵属性验证!AR$7:AR$166,$CD63,1)+CL62</f>
        <v>336421839564.09052</v>
      </c>
      <c r="CM63" s="19">
        <f t="shared" si="23"/>
        <v>672843679128.18103</v>
      </c>
      <c r="CQ63" s="15">
        <v>130</v>
      </c>
      <c r="CR63" s="22">
        <f>IFERROR(INDEX('[1]功能-士兵训练'!$AO$6:$AO$165,$CQ63,1),0)</f>
        <v>146636968644.17532</v>
      </c>
      <c r="CS63" s="22">
        <f>(CR63-CR62)*INDEX('[1]功能-付费相关'!$AR$6:$AR$165,$CQ63,1)+CS62</f>
        <v>112049340.13356669</v>
      </c>
      <c r="CT63" s="15">
        <f>INDEX('[1]功能-士兵训练'!$BU$6:$BU$165,$CQ63,1)</f>
        <v>1784922316.1315403</v>
      </c>
      <c r="CU63" s="22">
        <f>(CT63-CT62)*INDEX('[1]功能-付费相关'!$AI$6:$AI$165,$CQ63,1)+CU62</f>
        <v>9940067.3621207383</v>
      </c>
      <c r="CV63" s="12">
        <f t="shared" si="24"/>
        <v>121989407.49568743</v>
      </c>
      <c r="CW63" s="12">
        <v>1</v>
      </c>
    </row>
    <row r="64" spans="1:101" x14ac:dyDescent="0.15">
      <c r="A64" s="8">
        <v>59</v>
      </c>
      <c r="B64" s="13">
        <f t="shared" si="25"/>
        <v>25</v>
      </c>
      <c r="G64" s="14"/>
      <c r="H64" s="14"/>
      <c r="I64" s="14"/>
      <c r="M64" s="8">
        <v>59</v>
      </c>
      <c r="N64" s="13">
        <f t="shared" si="26"/>
        <v>25</v>
      </c>
      <c r="AB64" s="12">
        <f t="shared" si="27"/>
        <v>20</v>
      </c>
      <c r="AC64" s="12"/>
      <c r="AD64" s="12">
        <f t="shared" si="18"/>
        <v>55000</v>
      </c>
      <c r="AE64" s="12"/>
      <c r="AF64" s="12">
        <v>700000</v>
      </c>
      <c r="AG64" s="12"/>
      <c r="AH64" s="12">
        <f>IFERROR(SUM($AD$45:$AD64)*'[1]功能-士兵训练'!K24,0)</f>
        <v>700000</v>
      </c>
      <c r="AI64" s="12">
        <f>IFERROR(SUM($AD$45:$AD64)*'[1]功能-士兵训练'!L24,0)</f>
        <v>700000</v>
      </c>
      <c r="AJ64" s="12">
        <f>IFERROR(SUM($AD$45:$AD64)*'[1]功能-士兵训练'!M24,0)</f>
        <v>700000</v>
      </c>
      <c r="AK64" s="12">
        <f>IFERROR(SUM($AD$45:$AD64)*'[1]功能-士兵训练'!N24,0)</f>
        <v>700000</v>
      </c>
      <c r="AL64" s="12">
        <f>IFERROR(SUM($AD$45:$AD64)*'[1]功能-士兵训练'!O24,0)</f>
        <v>700000</v>
      </c>
      <c r="AU64" s="15">
        <v>59</v>
      </c>
      <c r="AV64" s="12">
        <f>求节点(AC$124:AC$159,AH$5:AH$40,$AU64)*士兵阶位属性!T63+求节点(AC$124:AC$159,AM$5:AM$40,$AU64)</f>
        <v>234.48181720393086</v>
      </c>
      <c r="AW64" s="12">
        <f>求节点(AD$124:AD$159,AI$5:AI$40,$AU64)*士兵阶位属性!U63+求节点(AD$124:AD$159,AN$5:AN$40,$AU64)</f>
        <v>241.10189937323602</v>
      </c>
      <c r="AX64" s="12">
        <f>求节点(AE$124:AE$159,AJ$5:AJ$40,$AU64)*士兵阶位属性!V63+求节点(AE$124:AE$159,AO$5:AO$40,$AU64)</f>
        <v>248.45877294010515</v>
      </c>
      <c r="AY64" s="12">
        <f>求节点(AF$124:AF$159,AK$5:AK$40,$AU64)*士兵阶位属性!W63+求节点(AF$124:AF$159,AP$5:AP$40,$AU64)</f>
        <v>256.51378662775369</v>
      </c>
      <c r="AZ64" s="12">
        <f>求节点(AG$124:AG$159,AL$5:AL$40,$AU64)*士兵阶位属性!X63+求节点(AG$124:AG$159,AQ$5:AQ$40,$AU64)</f>
        <v>265.58021929044196</v>
      </c>
      <c r="BA64" s="12">
        <f t="shared" si="4"/>
        <v>234.48181720393086</v>
      </c>
      <c r="BB64" s="12">
        <f t="shared" si="4"/>
        <v>241.10189937323602</v>
      </c>
      <c r="BC64" s="12">
        <f t="shared" si="4"/>
        <v>248.45877294010515</v>
      </c>
      <c r="BD64" s="12">
        <f t="shared" si="4"/>
        <v>256.51378662775369</v>
      </c>
      <c r="BE64" s="12">
        <f t="shared" si="4"/>
        <v>265.58021929044196</v>
      </c>
      <c r="BG64" s="12">
        <v>59</v>
      </c>
      <c r="BH64" s="12">
        <f t="shared" si="14"/>
        <v>1299063.1266536522</v>
      </c>
      <c r="BI64" s="12">
        <f t="shared" si="14"/>
        <v>1352309.4775322848</v>
      </c>
      <c r="BJ64" s="12">
        <f t="shared" si="14"/>
        <v>1410885.9593598326</v>
      </c>
      <c r="BK64" s="12">
        <f t="shared" si="14"/>
        <v>1474016.2640774769</v>
      </c>
      <c r="BL64" s="12">
        <f t="shared" si="14"/>
        <v>1544756.3822458535</v>
      </c>
      <c r="BN64" s="12">
        <v>59</v>
      </c>
      <c r="BO64" s="12">
        <f t="shared" si="15"/>
        <v>0</v>
      </c>
      <c r="BP64" s="12">
        <f t="shared" si="15"/>
        <v>0</v>
      </c>
      <c r="BQ64" s="12">
        <f t="shared" si="15"/>
        <v>0</v>
      </c>
      <c r="BR64" s="12">
        <f t="shared" si="15"/>
        <v>0</v>
      </c>
      <c r="BS64" s="12">
        <f t="shared" si="15"/>
        <v>0</v>
      </c>
      <c r="BU64" s="12">
        <v>59</v>
      </c>
      <c r="BV64" s="12">
        <f t="shared" si="16"/>
        <v>0</v>
      </c>
      <c r="BW64" s="12">
        <f t="shared" si="16"/>
        <v>0</v>
      </c>
      <c r="BX64" s="12">
        <f t="shared" si="16"/>
        <v>0</v>
      </c>
      <c r="BY64" s="12">
        <f t="shared" si="16"/>
        <v>0</v>
      </c>
      <c r="BZ64" s="12">
        <f t="shared" si="16"/>
        <v>0</v>
      </c>
      <c r="CC64" s="9">
        <v>16</v>
      </c>
      <c r="CD64" s="15">
        <v>140</v>
      </c>
      <c r="CE64" s="19">
        <f t="shared" si="19"/>
        <v>0</v>
      </c>
      <c r="CF64" s="19">
        <f t="shared" si="20"/>
        <v>0</v>
      </c>
      <c r="CG64" s="19">
        <f t="shared" si="21"/>
        <v>1006.5170918630798</v>
      </c>
      <c r="CH64" s="19">
        <f t="shared" si="22"/>
        <v>1006.5170918630798</v>
      </c>
      <c r="CI64" s="19">
        <f>(CE64-CE63)*INDEX([4]小r将兵属性验证!$AX$7:$AX$166,$CD64,1)+CI63</f>
        <v>0</v>
      </c>
      <c r="CJ64" s="19">
        <f>(CF64-CF63)*INDEX([4]小r将兵属性验证!AV$7:AV$166,CD64,1)*2+CJ63</f>
        <v>0</v>
      </c>
      <c r="CK64" s="19">
        <f>(CG64-CG63)*INDEX([4]小r将兵属性验证!AQ$7:AQ$166,$CD64,1)+CK63</f>
        <v>535915558099.94128</v>
      </c>
      <c r="CL64" s="19">
        <f>(CH64-CH63)*INDEX([4]小r将兵属性验证!AR$7:AR$166,$CD64,1)+CL63</f>
        <v>535915558099.94128</v>
      </c>
      <c r="CM64" s="19">
        <f t="shared" si="23"/>
        <v>1071831116199.8826</v>
      </c>
      <c r="CQ64" s="15">
        <v>140</v>
      </c>
      <c r="CR64" s="22">
        <f>IFERROR(INDEX('[1]功能-士兵训练'!$AO$6:$AO$165,$CQ64,1),0)</f>
        <v>154664948000</v>
      </c>
      <c r="CS64" s="22">
        <f>(CR64-CR63)*INDEX('[1]功能-付费相关'!$AR$6:$AR$165,$CQ64,1)+CS63</f>
        <v>117624325.79733384</v>
      </c>
      <c r="CT64" s="15">
        <f>INDEX('[1]功能-士兵训练'!$BU$6:$BU$165,$CQ64,1)</f>
        <v>1784922316.1315403</v>
      </c>
      <c r="CU64" s="22">
        <f>(CT64-CT63)*INDEX('[1]功能-付费相关'!$AI$6:$AI$165,$CQ64,1)+CU63</f>
        <v>9940067.3621207383</v>
      </c>
      <c r="CV64" s="12">
        <f t="shared" si="24"/>
        <v>127564393.15945457</v>
      </c>
      <c r="CW64" s="12">
        <v>1</v>
      </c>
    </row>
    <row r="65" spans="1:101" x14ac:dyDescent="0.15">
      <c r="A65" s="8">
        <v>60</v>
      </c>
      <c r="B65" s="13">
        <f t="shared" si="25"/>
        <v>26</v>
      </c>
      <c r="D65" s="8" t="s">
        <v>936</v>
      </c>
      <c r="F65" s="14" t="s">
        <v>406</v>
      </c>
      <c r="G65" s="14" t="s">
        <v>407</v>
      </c>
      <c r="H65" s="14"/>
      <c r="I65" s="14" t="s">
        <v>408</v>
      </c>
      <c r="J65" s="14" t="s">
        <v>409</v>
      </c>
      <c r="M65" s="8">
        <v>60</v>
      </c>
      <c r="N65" s="91">
        <f t="shared" si="26"/>
        <v>26</v>
      </c>
      <c r="P65" s="14"/>
      <c r="Q65" s="70" t="s">
        <v>956</v>
      </c>
      <c r="R65" s="14"/>
      <c r="AB65" s="12">
        <f t="shared" si="27"/>
        <v>21</v>
      </c>
      <c r="AC65" s="12"/>
      <c r="AD65" s="12">
        <f t="shared" si="18"/>
        <v>55000</v>
      </c>
      <c r="AE65" s="12"/>
      <c r="AF65" s="12">
        <v>755000</v>
      </c>
      <c r="AG65" s="12"/>
      <c r="AH65" s="12">
        <f>IFERROR(SUM($AD$45:$AD65)*'[1]功能-士兵训练'!K25,0)</f>
        <v>755000</v>
      </c>
      <c r="AI65" s="12">
        <f>IFERROR(SUM($AD$45:$AD65)*'[1]功能-士兵训练'!L25,0)</f>
        <v>755000</v>
      </c>
      <c r="AJ65" s="12">
        <f>IFERROR(SUM($AD$45:$AD65)*'[1]功能-士兵训练'!M25,0)</f>
        <v>755000</v>
      </c>
      <c r="AK65" s="12">
        <f>IFERROR(SUM($AD$45:$AD65)*'[1]功能-士兵训练'!N25,0)</f>
        <v>755000</v>
      </c>
      <c r="AL65" s="12">
        <f>IFERROR(SUM($AD$45:$AD65)*'[1]功能-士兵训练'!O25,0)</f>
        <v>755000</v>
      </c>
      <c r="AU65" s="15">
        <v>60</v>
      </c>
      <c r="AV65" s="12">
        <f>求节点(AC$124:AC$159,AH$5:AH$40,$AU65)*士兵阶位属性!T64+求节点(AC$124:AC$159,AM$5:AM$40,$AU65)</f>
        <v>240.19149385006631</v>
      </c>
      <c r="AW65" s="12">
        <f>求节点(AD$124:AD$159,AI$5:AI$40,$AU65)*士兵阶位属性!U64+求节点(AD$124:AD$159,AN$5:AN$40,$AU65)</f>
        <v>246.87263656395413</v>
      </c>
      <c r="AX65" s="12">
        <f>求节点(AE$124:AE$159,AJ$5:AJ$40,$AU65)*士兵阶位属性!V64+求节点(AE$124:AE$159,AO$5:AO$40,$AU65)</f>
        <v>254.26163932077228</v>
      </c>
      <c r="AY65" s="12">
        <f>求节点(AF$124:AF$159,AK$5:AK$40,$AU65)*士兵阶位属性!W64+求节点(AF$124:AF$159,AP$5:AP$40,$AU65)</f>
        <v>262.45680269931768</v>
      </c>
      <c r="AZ65" s="12">
        <f>求节点(AG$124:AG$159,AL$5:AL$40,$AU65)*士兵阶位属性!X64+求节点(AG$124:AG$159,AQ$5:AQ$40,$AU65)</f>
        <v>271.7803219688202</v>
      </c>
      <c r="BA65" s="12">
        <f t="shared" si="4"/>
        <v>240.19149385006631</v>
      </c>
      <c r="BB65" s="12">
        <f t="shared" si="4"/>
        <v>246.87263656395413</v>
      </c>
      <c r="BC65" s="12">
        <f t="shared" si="4"/>
        <v>254.26163932077228</v>
      </c>
      <c r="BD65" s="12">
        <f t="shared" si="4"/>
        <v>262.45680269931768</v>
      </c>
      <c r="BE65" s="12">
        <f t="shared" si="4"/>
        <v>271.7803219688202</v>
      </c>
      <c r="BG65" s="12">
        <v>60</v>
      </c>
      <c r="BH65" s="12">
        <f t="shared" si="14"/>
        <v>1345376.9087466386</v>
      </c>
      <c r="BI65" s="12">
        <f t="shared" si="14"/>
        <v>1398520.9867022722</v>
      </c>
      <c r="BJ65" s="12">
        <f t="shared" si="14"/>
        <v>1456603.7507303669</v>
      </c>
      <c r="BK65" s="12">
        <f t="shared" si="14"/>
        <v>1520354.6510896182</v>
      </c>
      <c r="BL65" s="12">
        <f t="shared" si="14"/>
        <v>1592911.2800866356</v>
      </c>
      <c r="BN65" s="12">
        <v>60</v>
      </c>
      <c r="BO65" s="12">
        <f t="shared" si="15"/>
        <v>0</v>
      </c>
      <c r="BP65" s="12">
        <f t="shared" si="15"/>
        <v>0</v>
      </c>
      <c r="BQ65" s="12">
        <f t="shared" si="15"/>
        <v>0</v>
      </c>
      <c r="BR65" s="12">
        <f t="shared" si="15"/>
        <v>0</v>
      </c>
      <c r="BS65" s="12">
        <f t="shared" si="15"/>
        <v>0</v>
      </c>
      <c r="BU65" s="12">
        <v>60</v>
      </c>
      <c r="BV65" s="12">
        <f t="shared" si="16"/>
        <v>0</v>
      </c>
      <c r="BW65" s="12">
        <f t="shared" si="16"/>
        <v>0</v>
      </c>
      <c r="BX65" s="12">
        <f t="shared" si="16"/>
        <v>0</v>
      </c>
      <c r="BY65" s="12">
        <f t="shared" si="16"/>
        <v>0</v>
      </c>
      <c r="BZ65" s="12">
        <f t="shared" si="16"/>
        <v>0</v>
      </c>
      <c r="CC65" s="9">
        <v>17</v>
      </c>
      <c r="CD65" s="15">
        <v>150</v>
      </c>
      <c r="CE65" s="19">
        <f t="shared" si="19"/>
        <v>0</v>
      </c>
      <c r="CF65" s="19">
        <f t="shared" si="20"/>
        <v>0</v>
      </c>
      <c r="CG65" s="19">
        <f t="shared" si="21"/>
        <v>1153.2500050621481</v>
      </c>
      <c r="CH65" s="19">
        <f t="shared" si="22"/>
        <v>1153.2500050621481</v>
      </c>
      <c r="CI65" s="19">
        <f>(CE65-CE64)*INDEX([4]小r将兵属性验证!$AX$7:$AX$166,$CD65,1)+CI64</f>
        <v>0</v>
      </c>
      <c r="CJ65" s="19">
        <f>(CF65-CF64)*INDEX([4]小r将兵属性验证!AV$7:AV$166,CD65,1)*2+CJ64</f>
        <v>0</v>
      </c>
      <c r="CK65" s="19">
        <f>(CG65-CG64)*INDEX([4]小r将兵属性验证!AQ$7:AQ$166,$CD65,1)+CK64</f>
        <v>839778363256.81738</v>
      </c>
      <c r="CL65" s="19">
        <f>(CH65-CH64)*INDEX([4]小r将兵属性验证!AR$7:AR$166,$CD65,1)+CL64</f>
        <v>839778363256.81738</v>
      </c>
      <c r="CM65" s="19">
        <f t="shared" si="23"/>
        <v>1679556726513.6348</v>
      </c>
      <c r="CQ65" s="15">
        <v>150</v>
      </c>
      <c r="CR65" s="22">
        <f>IFERROR(INDEX('[1]功能-士兵训练'!$AO$6:$AO$165,$CQ65,1),0)</f>
        <v>154664948000</v>
      </c>
      <c r="CS65" s="22">
        <f>(CR65-CR64)*INDEX('[1]功能-付费相关'!$AR$6:$AR$165,$CQ65,1)+CS64</f>
        <v>117624325.79733384</v>
      </c>
      <c r="CT65" s="15">
        <f>INDEX('[1]功能-士兵训练'!$BU$6:$BU$165,$CQ65,1)</f>
        <v>1784922316.1315403</v>
      </c>
      <c r="CU65" s="22">
        <f>(CT65-CT64)*INDEX('[1]功能-付费相关'!$AI$6:$AI$165,$CQ65,1)+CU64</f>
        <v>9940067.3621207383</v>
      </c>
      <c r="CV65" s="12">
        <f t="shared" si="24"/>
        <v>127564393.15945457</v>
      </c>
      <c r="CW65" s="12">
        <v>1</v>
      </c>
    </row>
    <row r="66" spans="1:101" x14ac:dyDescent="0.15">
      <c r="A66" s="8">
        <v>61</v>
      </c>
      <c r="B66" s="13">
        <f t="shared" si="25"/>
        <v>26</v>
      </c>
      <c r="F66" s="14"/>
      <c r="G66" s="14"/>
      <c r="H66" s="14"/>
      <c r="I66" s="14"/>
      <c r="J66" s="14"/>
      <c r="AB66" s="12">
        <f t="shared" si="27"/>
        <v>22</v>
      </c>
      <c r="AC66" s="12"/>
      <c r="AD66" s="12">
        <f t="shared" si="18"/>
        <v>55000</v>
      </c>
      <c r="AE66" s="12"/>
      <c r="AF66" s="12">
        <v>810000</v>
      </c>
      <c r="AG66" s="12"/>
      <c r="AH66" s="12">
        <f>IFERROR(SUM($AD$45:$AD66)*'[1]功能-士兵训练'!K26,0)</f>
        <v>810000</v>
      </c>
      <c r="AI66" s="12">
        <f>IFERROR(SUM($AD$45:$AD66)*'[1]功能-士兵训练'!L26,0)</f>
        <v>810000</v>
      </c>
      <c r="AJ66" s="12">
        <f>IFERROR(SUM($AD$45:$AD66)*'[1]功能-士兵训练'!M26,0)</f>
        <v>810000</v>
      </c>
      <c r="AK66" s="12">
        <f>IFERROR(SUM($AD$45:$AD66)*'[1]功能-士兵训练'!N26,0)</f>
        <v>810000</v>
      </c>
      <c r="AL66" s="12">
        <f>IFERROR(SUM($AD$45:$AD66)*'[1]功能-士兵训练'!O26,0)</f>
        <v>810000</v>
      </c>
      <c r="AU66" s="15">
        <v>61</v>
      </c>
      <c r="AV66" s="12">
        <f>求节点(AC$124:AC$159,AH$5:AH$40,$AU66)*士兵阶位属性!T65+求节点(AC$124:AC$159,AM$5:AM$40,$AU66)</f>
        <v>245.96882144951891</v>
      </c>
      <c r="AW66" s="12">
        <f>求节点(AD$124:AD$159,AI$5:AI$40,$AU66)*士兵阶位属性!U65+求节点(AD$124:AD$159,AN$5:AN$40,$AU66)</f>
        <v>252.70620298705487</v>
      </c>
      <c r="AX66" s="12">
        <f>求节点(AE$124:AE$159,AJ$5:AJ$40,$AU66)*士兵阶位属性!V65+求节点(AE$124:AE$159,AO$5:AO$40,$AU66)</f>
        <v>260.13604586678764</v>
      </c>
      <c r="AY66" s="12">
        <f>求节点(AF$124:AF$159,AK$5:AK$40,$AU66)*士兵阶位属性!W65+求节点(AF$124:AF$159,AP$5:AP$40,$AU66)</f>
        <v>268.60750617175586</v>
      </c>
      <c r="AZ66" s="12">
        <f>求节点(AG$124:AG$159,AL$5:AL$40,$AU66)*士兵阶位属性!X65+求节点(AG$124:AG$159,AQ$5:AQ$40,$AU66)</f>
        <v>278.0455045045012</v>
      </c>
      <c r="BA66" s="12">
        <f t="shared" si="4"/>
        <v>245.96882144951891</v>
      </c>
      <c r="BB66" s="12">
        <f t="shared" si="4"/>
        <v>252.70620298705487</v>
      </c>
      <c r="BC66" s="12">
        <f t="shared" si="4"/>
        <v>260.13604586678764</v>
      </c>
      <c r="BD66" s="12">
        <f t="shared" si="4"/>
        <v>268.60750617175586</v>
      </c>
      <c r="BE66" s="12">
        <f t="shared" si="4"/>
        <v>278.0455045045012</v>
      </c>
      <c r="BG66" s="12">
        <v>61</v>
      </c>
      <c r="BH66" s="12">
        <f t="shared" si="14"/>
        <v>1391742.0968029432</v>
      </c>
      <c r="BI66" s="12">
        <f t="shared" si="14"/>
        <v>1444732.4958722598</v>
      </c>
      <c r="BJ66" s="12">
        <f t="shared" si="14"/>
        <v>1502426.8917899688</v>
      </c>
      <c r="BK66" s="12">
        <f t="shared" si="14"/>
        <v>1568280.170964051</v>
      </c>
      <c r="BL66" s="12">
        <f t="shared" si="14"/>
        <v>1641066.1779274177</v>
      </c>
      <c r="BN66" s="12">
        <v>61</v>
      </c>
      <c r="BO66" s="12">
        <f t="shared" si="15"/>
        <v>0</v>
      </c>
      <c r="BP66" s="12">
        <f t="shared" si="15"/>
        <v>0</v>
      </c>
      <c r="BQ66" s="12">
        <f t="shared" si="15"/>
        <v>0</v>
      </c>
      <c r="BR66" s="12">
        <f t="shared" si="15"/>
        <v>0</v>
      </c>
      <c r="BS66" s="12">
        <f t="shared" si="15"/>
        <v>0</v>
      </c>
      <c r="BU66" s="12">
        <v>61</v>
      </c>
      <c r="BV66" s="12">
        <f t="shared" si="16"/>
        <v>0</v>
      </c>
      <c r="BW66" s="12">
        <f t="shared" si="16"/>
        <v>0</v>
      </c>
      <c r="BX66" s="12">
        <f t="shared" si="16"/>
        <v>0</v>
      </c>
      <c r="BY66" s="12">
        <f t="shared" si="16"/>
        <v>0</v>
      </c>
      <c r="BZ66" s="12">
        <f t="shared" si="16"/>
        <v>0</v>
      </c>
      <c r="CC66" s="9">
        <v>18</v>
      </c>
      <c r="CD66" s="15">
        <v>160</v>
      </c>
      <c r="CE66" s="19">
        <f t="shared" si="19"/>
        <v>0</v>
      </c>
      <c r="CF66" s="19">
        <f t="shared" si="20"/>
        <v>0</v>
      </c>
      <c r="CG66" s="19">
        <f t="shared" si="21"/>
        <v>1246.0000000000007</v>
      </c>
      <c r="CH66" s="19">
        <f t="shared" si="22"/>
        <v>1246.0000000000007</v>
      </c>
      <c r="CI66" s="19">
        <f>(CE66-CE65)*INDEX([4]小r将兵属性验证!$AX$7:$AX$166,$CD66,1)+CI65</f>
        <v>0</v>
      </c>
      <c r="CJ66" s="19">
        <f>(CF66-CF65)*INDEX([4]小r将兵属性验证!AV$7:AV$166,CD66,1)*2+CJ65</f>
        <v>0</v>
      </c>
      <c r="CK66" s="19">
        <f>(CG66-CG65)*INDEX([4]小r将兵属性验证!AQ$7:AQ$166,$CD66,1)+CK65</f>
        <v>1068316322444.3794</v>
      </c>
      <c r="CL66" s="19">
        <f>(CH66-CH65)*INDEX([4]小r将兵属性验证!AR$7:AR$166,$CD66,1)+CL65</f>
        <v>1068316322444.3794</v>
      </c>
      <c r="CM66" s="19">
        <f t="shared" si="23"/>
        <v>2136632644888.7588</v>
      </c>
      <c r="CQ66" s="15">
        <v>160</v>
      </c>
      <c r="CR66" s="22">
        <f>IFERROR(INDEX('[1]功能-士兵训练'!$AO$6:$AO$165,$CQ66,1),0)</f>
        <v>154664948000</v>
      </c>
      <c r="CS66" s="22">
        <f>(CR66-CR65)*INDEX('[1]功能-付费相关'!$AR$6:$AR$165,$CQ66,1)+CS65</f>
        <v>117624325.79733384</v>
      </c>
      <c r="CT66" s="15">
        <f>INDEX('[1]功能-士兵训练'!$BU$6:$BU$165,$CQ66,1)</f>
        <v>1784922316.1315403</v>
      </c>
      <c r="CU66" s="22">
        <f>(CT66-CT65)*INDEX('[1]功能-付费相关'!$AI$6:$AI$165,$CQ66,1)+CU65</f>
        <v>9940067.3621207383</v>
      </c>
      <c r="CV66" s="12">
        <f t="shared" si="24"/>
        <v>127564393.15945457</v>
      </c>
      <c r="CW66" s="12">
        <v>1</v>
      </c>
    </row>
    <row r="67" spans="1:101" x14ac:dyDescent="0.15">
      <c r="A67" s="8">
        <v>62</v>
      </c>
      <c r="B67" s="13">
        <f t="shared" si="25"/>
        <v>27</v>
      </c>
      <c r="G67" s="14" t="s">
        <v>404</v>
      </c>
      <c r="H67" s="14"/>
      <c r="I67" s="14" t="s">
        <v>405</v>
      </c>
      <c r="P67" s="14"/>
      <c r="Q67" s="14"/>
      <c r="R67" s="14"/>
      <c r="AB67" s="12">
        <f t="shared" si="27"/>
        <v>23</v>
      </c>
      <c r="AC67" s="12"/>
      <c r="AD67" s="12">
        <f t="shared" si="18"/>
        <v>55000</v>
      </c>
      <c r="AE67" s="12"/>
      <c r="AF67" s="12">
        <v>865000</v>
      </c>
      <c r="AG67" s="12"/>
      <c r="AH67" s="12">
        <f>IFERROR(SUM($AD$45:$AD67)*'[1]功能-士兵训练'!K27,0)</f>
        <v>865000</v>
      </c>
      <c r="AI67" s="12">
        <f>IFERROR(SUM($AD$45:$AD67)*'[1]功能-士兵训练'!L27,0)</f>
        <v>865000</v>
      </c>
      <c r="AJ67" s="12">
        <f>IFERROR(SUM($AD$45:$AD67)*'[1]功能-士兵训练'!M27,0)</f>
        <v>865000</v>
      </c>
      <c r="AK67" s="12">
        <f>IFERROR(SUM($AD$45:$AD67)*'[1]功能-士兵训练'!N27,0)</f>
        <v>865000</v>
      </c>
      <c r="AL67" s="12">
        <f>IFERROR(SUM($AD$45:$AD67)*'[1]功能-士兵训练'!O27,0)</f>
        <v>865000</v>
      </c>
      <c r="AU67" s="15">
        <v>62</v>
      </c>
      <c r="AV67" s="12">
        <f>求节点(AC$124:AC$159,AH$5:AH$40,$AU67)*士兵阶位属性!T66+求节点(AC$124:AC$159,AM$5:AM$40,$AU67)</f>
        <v>251.80931132731746</v>
      </c>
      <c r="AW67" s="12">
        <f>求节点(AD$124:AD$159,AI$5:AI$40,$AU67)*士兵阶位属性!U66+求节点(AD$124:AD$159,AN$5:AN$40,$AU67)</f>
        <v>258.60259864253828</v>
      </c>
      <c r="AX67" s="12">
        <f>求节点(AE$124:AE$159,AJ$5:AJ$40,$AU67)*士兵阶位属性!V66+求节点(AE$124:AE$159,AO$5:AO$40,$AU67)</f>
        <v>266.25188281968053</v>
      </c>
      <c r="AY67" s="12">
        <f>求节点(AF$124:AF$159,AK$5:AK$40,$AU67)*士兵阶位属性!W66+求节点(AF$124:AF$159,AP$5:AP$40,$AU67)</f>
        <v>274.82314614486677</v>
      </c>
      <c r="AZ67" s="12">
        <f>求节点(AG$124:AG$159,AL$5:AL$40,$AU67)*士兵阶位属性!X66+求节点(AG$124:AG$159,AQ$5:AQ$40,$AU67)</f>
        <v>284.37576689748505</v>
      </c>
      <c r="BA67" s="12">
        <f t="shared" ref="BA67:BE117" si="28">AV67</f>
        <v>251.80931132731746</v>
      </c>
      <c r="BB67" s="12">
        <f t="shared" si="28"/>
        <v>258.60259864253828</v>
      </c>
      <c r="BC67" s="12">
        <f t="shared" si="28"/>
        <v>266.25188281968053</v>
      </c>
      <c r="BD67" s="12">
        <f t="shared" si="28"/>
        <v>274.82314614486677</v>
      </c>
      <c r="BE67" s="12">
        <f t="shared" si="28"/>
        <v>284.37576689748505</v>
      </c>
      <c r="BG67" s="12">
        <v>62</v>
      </c>
      <c r="BH67" s="12">
        <f t="shared" si="14"/>
        <v>1438107.2848592477</v>
      </c>
      <c r="BI67" s="12">
        <f t="shared" si="14"/>
        <v>1490944.0050422472</v>
      </c>
      <c r="BJ67" s="12">
        <f t="shared" si="14"/>
        <v>1550219.3192844309</v>
      </c>
      <c r="BK67" s="12">
        <f t="shared" si="14"/>
        <v>1616205.6908384836</v>
      </c>
      <c r="BL67" s="12">
        <f t="shared" si="14"/>
        <v>1689221.0757681997</v>
      </c>
      <c r="BN67" s="12">
        <v>62</v>
      </c>
      <c r="BO67" s="12">
        <f t="shared" si="15"/>
        <v>0</v>
      </c>
      <c r="BP67" s="12">
        <f t="shared" si="15"/>
        <v>0</v>
      </c>
      <c r="BQ67" s="12">
        <f t="shared" si="15"/>
        <v>0</v>
      </c>
      <c r="BR67" s="12">
        <f t="shared" si="15"/>
        <v>0</v>
      </c>
      <c r="BS67" s="12">
        <f t="shared" si="15"/>
        <v>0</v>
      </c>
      <c r="BU67" s="12">
        <v>62</v>
      </c>
      <c r="BV67" s="12">
        <f t="shared" si="16"/>
        <v>0</v>
      </c>
      <c r="BW67" s="12">
        <f t="shared" si="16"/>
        <v>0</v>
      </c>
      <c r="BX67" s="12">
        <f t="shared" si="16"/>
        <v>0</v>
      </c>
      <c r="BY67" s="12">
        <f t="shared" si="16"/>
        <v>0</v>
      </c>
      <c r="BZ67" s="12">
        <f t="shared" si="16"/>
        <v>0</v>
      </c>
      <c r="CC67" s="9">
        <v>19</v>
      </c>
    </row>
    <row r="68" spans="1:101" x14ac:dyDescent="0.15">
      <c r="A68" s="8">
        <v>63</v>
      </c>
      <c r="B68" s="13">
        <f t="shared" si="25"/>
        <v>27</v>
      </c>
      <c r="E68" s="14"/>
      <c r="F68" s="14"/>
      <c r="G68" s="14"/>
      <c r="H68" s="14"/>
      <c r="I68" s="14"/>
      <c r="J68" s="14"/>
      <c r="AB68" s="12">
        <f t="shared" si="27"/>
        <v>24</v>
      </c>
      <c r="AC68" s="12"/>
      <c r="AD68" s="12">
        <f t="shared" si="18"/>
        <v>55000</v>
      </c>
      <c r="AE68" s="12"/>
      <c r="AF68" s="12">
        <v>920000</v>
      </c>
      <c r="AG68" s="12"/>
      <c r="AH68" s="12">
        <f>IFERROR(SUM($AD$45:$AD68)*'[1]功能-士兵训练'!K28,0)</f>
        <v>920000</v>
      </c>
      <c r="AI68" s="12">
        <f>IFERROR(SUM($AD$45:$AD68)*'[1]功能-士兵训练'!L28,0)</f>
        <v>920000</v>
      </c>
      <c r="AJ68" s="12">
        <f>IFERROR(SUM($AD$45:$AD68)*'[1]功能-士兵训练'!M28,0)</f>
        <v>920000</v>
      </c>
      <c r="AK68" s="12">
        <f>IFERROR(SUM($AD$45:$AD68)*'[1]功能-士兵训练'!N28,0)</f>
        <v>920000</v>
      </c>
      <c r="AL68" s="12">
        <f>IFERROR(SUM($AD$45:$AD68)*'[1]功能-士兵训练'!O28,0)</f>
        <v>920000</v>
      </c>
      <c r="AU68" s="15">
        <v>63</v>
      </c>
      <c r="AV68" s="12">
        <f>求节点(AC$124:AC$159,AH$5:AH$40,$AU68)*士兵阶位属性!T67+求节点(AC$124:AC$159,AM$5:AM$40,$AU68)</f>
        <v>257.71296348346198</v>
      </c>
      <c r="AW68" s="12">
        <f>求节点(AD$124:AD$159,AI$5:AI$40,$AU68)*士兵阶位属性!U67+求节点(AD$124:AD$159,AN$5:AN$40,$AU68)</f>
        <v>264.64670055726037</v>
      </c>
      <c r="AX68" s="12">
        <f>求节点(AE$124:AE$159,AJ$5:AJ$40,$AU68)*士兵阶位属性!V67+求节点(AE$124:AE$159,AO$5:AO$40,$AU68)</f>
        <v>272.4325558064595</v>
      </c>
      <c r="AY68" s="12">
        <f>求节点(AF$124:AF$159,AK$5:AK$40,$AU68)*士兵阶位属性!W67+求节点(AF$124:AF$159,AP$5:AP$40,$AU68)</f>
        <v>281.10372261865052</v>
      </c>
      <c r="AZ68" s="12">
        <f>求节点(AG$124:AG$159,AL$5:AL$40,$AU68)*士兵阶位属性!X67+求节点(AG$124:AG$159,AQ$5:AQ$40,$AU68)</f>
        <v>290.6321944395811</v>
      </c>
      <c r="BA68" s="12">
        <f t="shared" si="28"/>
        <v>257.71296348346198</v>
      </c>
      <c r="BB68" s="12">
        <f t="shared" si="28"/>
        <v>264.64670055726037</v>
      </c>
      <c r="BC68" s="12">
        <f t="shared" si="28"/>
        <v>272.4325558064595</v>
      </c>
      <c r="BD68" s="12">
        <f t="shared" si="28"/>
        <v>281.10372261865052</v>
      </c>
      <c r="BE68" s="12">
        <f t="shared" si="28"/>
        <v>290.6321944395811</v>
      </c>
      <c r="BG68" s="12">
        <v>63</v>
      </c>
      <c r="BH68" s="12">
        <f t="shared" si="14"/>
        <v>1484472.4729155523</v>
      </c>
      <c r="BI68" s="12">
        <f t="shared" si="14"/>
        <v>1538089.8614137408</v>
      </c>
      <c r="BJ68" s="12">
        <f t="shared" si="14"/>
        <v>1598011.7467788928</v>
      </c>
      <c r="BK68" s="12">
        <f t="shared" si="14"/>
        <v>1664131.2107129162</v>
      </c>
      <c r="BL68" s="12">
        <f t="shared" si="14"/>
        <v>1739482.2101258384</v>
      </c>
      <c r="BN68" s="12">
        <v>63</v>
      </c>
      <c r="BO68" s="12">
        <f t="shared" si="15"/>
        <v>0</v>
      </c>
      <c r="BP68" s="12">
        <f t="shared" si="15"/>
        <v>0</v>
      </c>
      <c r="BQ68" s="12">
        <f t="shared" si="15"/>
        <v>0</v>
      </c>
      <c r="BR68" s="12">
        <f t="shared" si="15"/>
        <v>0</v>
      </c>
      <c r="BS68" s="12">
        <f t="shared" si="15"/>
        <v>0</v>
      </c>
      <c r="BU68" s="12">
        <v>63</v>
      </c>
      <c r="BV68" s="12">
        <f t="shared" si="16"/>
        <v>0</v>
      </c>
      <c r="BW68" s="12">
        <f t="shared" si="16"/>
        <v>0</v>
      </c>
      <c r="BX68" s="12">
        <f t="shared" si="16"/>
        <v>0</v>
      </c>
      <c r="BY68" s="12">
        <f t="shared" si="16"/>
        <v>0</v>
      </c>
      <c r="BZ68" s="12">
        <f t="shared" si="16"/>
        <v>0</v>
      </c>
      <c r="CC68" s="9">
        <v>20</v>
      </c>
      <c r="CQ68" s="9"/>
    </row>
    <row r="69" spans="1:101" x14ac:dyDescent="0.15">
      <c r="A69" s="8">
        <v>64</v>
      </c>
      <c r="B69" s="13">
        <f t="shared" si="25"/>
        <v>28</v>
      </c>
      <c r="F69" s="14"/>
      <c r="G69" s="70" t="s">
        <v>430</v>
      </c>
      <c r="H69" s="14"/>
      <c r="I69" s="70" t="s">
        <v>431</v>
      </c>
      <c r="J69" s="14"/>
      <c r="Q69" s="14"/>
      <c r="AB69" s="12">
        <f t="shared" si="27"/>
        <v>25</v>
      </c>
      <c r="AC69" s="12"/>
      <c r="AD69" s="12">
        <f t="shared" si="18"/>
        <v>55000</v>
      </c>
      <c r="AE69" s="12"/>
      <c r="AF69" s="12">
        <v>975000</v>
      </c>
      <c r="AG69" s="12"/>
      <c r="AH69" s="12">
        <f>IFERROR(SUM($AD$45:$AD69)*'[1]功能-士兵训练'!K29,0)</f>
        <v>975000</v>
      </c>
      <c r="AI69" s="12">
        <f>IFERROR(SUM($AD$45:$AD69)*'[1]功能-士兵训练'!L29,0)</f>
        <v>975000</v>
      </c>
      <c r="AJ69" s="12">
        <f>IFERROR(SUM($AD$45:$AD69)*'[1]功能-士兵训练'!M29,0)</f>
        <v>975000</v>
      </c>
      <c r="AK69" s="12">
        <f>IFERROR(SUM($AD$45:$AD69)*'[1]功能-士兵训练'!N29,0)</f>
        <v>975000</v>
      </c>
      <c r="AL69" s="12">
        <f>IFERROR(SUM($AD$45:$AD69)*'[1]功能-士兵训练'!O29,0)</f>
        <v>975000</v>
      </c>
      <c r="AU69" s="15">
        <v>64</v>
      </c>
      <c r="AV69" s="12">
        <f>求节点(AC$124:AC$159,AH$5:AH$40,$AU69)*士兵阶位属性!T68+求节点(AC$124:AC$159,AM$5:AM$40,$AU69)</f>
        <v>263.71703197786633</v>
      </c>
      <c r="AW69" s="12">
        <f>求节点(AD$124:AD$159,AI$5:AI$40,$AU69)*士兵阶位属性!U68+求节点(AD$124:AD$159,AN$5:AN$40,$AU69)</f>
        <v>270.77574411935598</v>
      </c>
      <c r="AX69" s="12">
        <f>求节点(AE$124:AE$159,AJ$5:AJ$40,$AU69)*士兵阶位属性!V68+求节点(AE$124:AE$159,AO$5:AO$40,$AU69)</f>
        <v>278.67806482712433</v>
      </c>
      <c r="AY69" s="12">
        <f>求节点(AF$124:AF$159,AK$5:AK$40,$AU69)*士兵阶位属性!W68+求节点(AF$124:AF$159,AP$5:AP$40,$AU69)</f>
        <v>287.40219297150139</v>
      </c>
      <c r="AZ69" s="12">
        <f>求节点(AG$124:AG$159,AL$5:AL$40,$AU69)*士兵阶位属性!X68+求节点(AG$124:AG$159,AQ$5:AQ$40,$AU69)</f>
        <v>296.91134666071974</v>
      </c>
      <c r="BA69" s="12">
        <f t="shared" si="28"/>
        <v>263.71703197786633</v>
      </c>
      <c r="BB69" s="12">
        <f t="shared" si="28"/>
        <v>270.77574411935598</v>
      </c>
      <c r="BC69" s="12">
        <f t="shared" si="28"/>
        <v>278.67806482712433</v>
      </c>
      <c r="BD69" s="12">
        <f t="shared" si="28"/>
        <v>287.40219297150139</v>
      </c>
      <c r="BE69" s="12">
        <f t="shared" si="28"/>
        <v>296.91134666071974</v>
      </c>
      <c r="BG69" s="12">
        <v>64</v>
      </c>
      <c r="BH69" s="12">
        <f t="shared" si="14"/>
        <v>1531248.2922565881</v>
      </c>
      <c r="BI69" s="12">
        <f t="shared" si="14"/>
        <v>1585463.4482775996</v>
      </c>
      <c r="BJ69" s="12">
        <f t="shared" si="14"/>
        <v>1645804.1742733547</v>
      </c>
      <c r="BK69" s="12">
        <f t="shared" si="14"/>
        <v>1712707.9529064859</v>
      </c>
      <c r="BL69" s="12">
        <f t="shared" si="14"/>
        <v>1790350.7658196264</v>
      </c>
      <c r="BN69" s="12">
        <v>64</v>
      </c>
      <c r="BO69" s="12">
        <f t="shared" si="15"/>
        <v>0</v>
      </c>
      <c r="BP69" s="12">
        <f t="shared" si="15"/>
        <v>0</v>
      </c>
      <c r="BQ69" s="12">
        <f t="shared" si="15"/>
        <v>0</v>
      </c>
      <c r="BR69" s="12">
        <f t="shared" si="15"/>
        <v>0</v>
      </c>
      <c r="BS69" s="12">
        <f t="shared" si="15"/>
        <v>0</v>
      </c>
      <c r="BU69" s="12">
        <v>64</v>
      </c>
      <c r="BV69" s="12">
        <f t="shared" si="16"/>
        <v>0</v>
      </c>
      <c r="BW69" s="12">
        <f t="shared" si="16"/>
        <v>0</v>
      </c>
      <c r="BX69" s="12">
        <f t="shared" si="16"/>
        <v>0</v>
      </c>
      <c r="BY69" s="12">
        <f t="shared" si="16"/>
        <v>0</v>
      </c>
      <c r="BZ69" s="12">
        <f t="shared" si="16"/>
        <v>0</v>
      </c>
      <c r="CC69" s="9">
        <v>21</v>
      </c>
      <c r="CQ69" s="9"/>
    </row>
    <row r="70" spans="1:101" x14ac:dyDescent="0.15">
      <c r="A70" s="8">
        <v>65</v>
      </c>
      <c r="B70" s="13">
        <f t="shared" si="25"/>
        <v>28</v>
      </c>
      <c r="F70" s="14"/>
      <c r="G70" s="14"/>
      <c r="H70" s="14"/>
      <c r="I70" s="14"/>
      <c r="J70" s="14"/>
      <c r="AB70" s="12">
        <f t="shared" si="27"/>
        <v>26</v>
      </c>
      <c r="AC70" s="12"/>
      <c r="AD70" s="12">
        <f t="shared" si="18"/>
        <v>55000</v>
      </c>
      <c r="AE70" s="12"/>
      <c r="AF70" s="12">
        <v>1030000</v>
      </c>
      <c r="AG70" s="12"/>
      <c r="AH70" s="12">
        <f>IFERROR(SUM($AD$45:$AD70)*'[1]功能-士兵训练'!K30,0)</f>
        <v>1030000</v>
      </c>
      <c r="AI70" s="12">
        <f>IFERROR(SUM($AD$45:$AD70)*'[1]功能-士兵训练'!L30,0)</f>
        <v>1030000</v>
      </c>
      <c r="AJ70" s="12">
        <f>IFERROR(SUM($AD$45:$AD70)*'[1]功能-士兵训练'!M30,0)</f>
        <v>1030000</v>
      </c>
      <c r="AK70" s="12">
        <f>IFERROR(SUM($AD$45:$AD70)*'[1]功能-士兵训练'!N30,0)</f>
        <v>1030000</v>
      </c>
      <c r="AL70" s="12">
        <f>IFERROR(SUM($AD$45:$AD70)*'[1]功能-士兵训练'!O30,0)</f>
        <v>1030000</v>
      </c>
      <c r="AU70" s="15">
        <v>65</v>
      </c>
      <c r="AV70" s="12">
        <f>求节点(AC$124:AC$159,AH$5:AH$40,$AU70)*士兵阶位属性!T69+求节点(AC$124:AC$159,AM$5:AM$40,$AU70)</f>
        <v>269.80372132205997</v>
      </c>
      <c r="AW70" s="12">
        <f>求节点(AD$124:AD$159,AI$5:AI$40,$AU70)*士兵阶位属性!U69+求节点(AD$124:AD$159,AN$5:AN$40,$AU70)</f>
        <v>276.96919687628912</v>
      </c>
      <c r="AX70" s="12">
        <f>求节点(AE$124:AE$159,AJ$5:AJ$40,$AU70)*士兵阶位属性!V69+求节点(AE$124:AE$159,AO$5:AO$40,$AU70)</f>
        <v>284.98840988167507</v>
      </c>
      <c r="AY70" s="12">
        <f>求节点(AF$124:AF$159,AK$5:AK$40,$AU70)*士兵阶位属性!W69+求节点(AF$124:AF$159,AP$5:AP$40,$AU70)</f>
        <v>293.62394911218445</v>
      </c>
      <c r="AZ70" s="12">
        <f>求节点(AG$124:AG$159,AL$5:AL$40,$AU70)*士兵阶位属性!X69+求节点(AG$124:AG$159,AQ$5:AQ$40,$AU70)</f>
        <v>303.25299641102885</v>
      </c>
      <c r="BA70" s="12">
        <f t="shared" si="28"/>
        <v>269.80372132205997</v>
      </c>
      <c r="BB70" s="12">
        <f t="shared" si="28"/>
        <v>276.96919687628912</v>
      </c>
      <c r="BC70" s="12">
        <f t="shared" si="28"/>
        <v>284.98840988167507</v>
      </c>
      <c r="BD70" s="12">
        <f t="shared" si="28"/>
        <v>293.62394911218445</v>
      </c>
      <c r="BE70" s="12">
        <f t="shared" si="28"/>
        <v>303.25299641102885</v>
      </c>
      <c r="BG70" s="12">
        <v>65</v>
      </c>
      <c r="BH70" s="12">
        <f t="shared" ref="BH70:BL101" si="29">求节点(AC$124:AC$159,AH$45:AH$80,$BG70)*4</f>
        <v>1578230.8746332901</v>
      </c>
      <c r="BI70" s="12">
        <f t="shared" si="29"/>
        <v>1632837.0351414583</v>
      </c>
      <c r="BJ70" s="12">
        <f t="shared" si="29"/>
        <v>1693596.6017678168</v>
      </c>
      <c r="BK70" s="12">
        <f t="shared" si="29"/>
        <v>1763222.0823523416</v>
      </c>
      <c r="BL70" s="12">
        <f t="shared" si="29"/>
        <v>1841219.3215134144</v>
      </c>
      <c r="BN70" s="12">
        <v>65</v>
      </c>
      <c r="BO70" s="12">
        <f t="shared" ref="BO70:BS101" si="30">求节点(AC$124:AC$159,AH$85:AH$120,$BN70)</f>
        <v>0</v>
      </c>
      <c r="BP70" s="12">
        <f t="shared" si="30"/>
        <v>0</v>
      </c>
      <c r="BQ70" s="12">
        <f t="shared" si="30"/>
        <v>0</v>
      </c>
      <c r="BR70" s="12">
        <f t="shared" si="30"/>
        <v>0</v>
      </c>
      <c r="BS70" s="12">
        <f t="shared" si="30"/>
        <v>0</v>
      </c>
      <c r="BU70" s="12">
        <v>65</v>
      </c>
      <c r="BV70" s="12">
        <f t="shared" ref="BV70:BZ101" si="31">求节点(AC$124:AC$159,AH$166:AH$185,$BU70)</f>
        <v>0</v>
      </c>
      <c r="BW70" s="12">
        <f t="shared" si="31"/>
        <v>0</v>
      </c>
      <c r="BX70" s="12">
        <f t="shared" si="31"/>
        <v>0</v>
      </c>
      <c r="BY70" s="12">
        <f t="shared" si="31"/>
        <v>0</v>
      </c>
      <c r="BZ70" s="12">
        <f t="shared" si="31"/>
        <v>0</v>
      </c>
      <c r="CC70" s="9">
        <v>22</v>
      </c>
    </row>
    <row r="71" spans="1:101" x14ac:dyDescent="0.15">
      <c r="A71" s="8">
        <v>66</v>
      </c>
      <c r="B71" s="13">
        <f t="shared" si="25"/>
        <v>29</v>
      </c>
      <c r="G71" s="14"/>
      <c r="H71" s="14" t="s">
        <v>426</v>
      </c>
      <c r="I71" s="14"/>
      <c r="P71" s="14"/>
      <c r="Q71" s="14"/>
      <c r="R71" s="14"/>
      <c r="AB71" s="12">
        <f t="shared" si="27"/>
        <v>27</v>
      </c>
      <c r="AC71" s="12"/>
      <c r="AD71" s="12">
        <f t="shared" si="18"/>
        <v>55000</v>
      </c>
      <c r="AE71" s="12"/>
      <c r="AF71" s="12">
        <v>1085000</v>
      </c>
      <c r="AG71" s="12"/>
      <c r="AH71" s="12">
        <f>IFERROR(SUM($AD$45:$AD71)*'[1]功能-士兵训练'!K31,0)</f>
        <v>1085000</v>
      </c>
      <c r="AI71" s="12">
        <f>IFERROR(SUM($AD$45:$AD71)*'[1]功能-士兵训练'!L31,0)</f>
        <v>1085000</v>
      </c>
      <c r="AJ71" s="12">
        <f>IFERROR(SUM($AD$45:$AD71)*'[1]功能-士兵训练'!M31,0)</f>
        <v>1085000</v>
      </c>
      <c r="AK71" s="12">
        <f>IFERROR(SUM($AD$45:$AD71)*'[1]功能-士兵训练'!N31,0)</f>
        <v>1085000</v>
      </c>
      <c r="AL71" s="12">
        <f>IFERROR(SUM($AD$45:$AD71)*'[1]功能-士兵训练'!O31,0)</f>
        <v>1085000</v>
      </c>
      <c r="AU71" s="15">
        <v>66</v>
      </c>
      <c r="AV71" s="12">
        <f>求节点(AC$124:AC$159,AH$5:AH$40,$AU71)*士兵阶位属性!T70+求节点(AC$124:AC$159,AM$5:AM$40,$AU71)</f>
        <v>275.95441400733534</v>
      </c>
      <c r="AW71" s="12">
        <f>求节点(AD$124:AD$159,AI$5:AI$40,$AU71)*士兵阶位属性!U70+求节点(AD$124:AD$159,AN$5:AN$40,$AU71)</f>
        <v>283.22705882805985</v>
      </c>
      <c r="AX71" s="12">
        <f>求节点(AE$124:AE$159,AJ$5:AJ$40,$AU71)*士兵阶位属性!V70+求节点(AE$124:AE$159,AO$5:AO$40,$AU71)</f>
        <v>291.23577521793584</v>
      </c>
      <c r="AY71" s="12">
        <f>求节点(AF$124:AF$159,AK$5:AK$40,$AU71)*士兵阶位属性!W70+求节点(AF$124:AF$159,AP$5:AP$40,$AU71)</f>
        <v>299.90792700500862</v>
      </c>
      <c r="AZ71" s="12">
        <f>求节点(AG$124:AG$159,AL$5:AL$40,$AU71)*士兵阶位属性!X70+求节点(AG$124:AG$159,AQ$5:AQ$40,$AU71)</f>
        <v>309.72416349866785</v>
      </c>
      <c r="BA71" s="12">
        <f t="shared" si="28"/>
        <v>275.95441400733534</v>
      </c>
      <c r="BB71" s="12">
        <f t="shared" si="28"/>
        <v>283.22705882805985</v>
      </c>
      <c r="BC71" s="12">
        <f t="shared" si="28"/>
        <v>291.23577521793584</v>
      </c>
      <c r="BD71" s="12">
        <f t="shared" si="28"/>
        <v>299.90792700500862</v>
      </c>
      <c r="BE71" s="12">
        <f t="shared" si="28"/>
        <v>309.72416349866785</v>
      </c>
      <c r="BG71" s="12">
        <v>66</v>
      </c>
      <c r="BH71" s="12">
        <f t="shared" si="29"/>
        <v>1625213.4570099919</v>
      </c>
      <c r="BI71" s="12">
        <f t="shared" si="29"/>
        <v>1680210.6220053171</v>
      </c>
      <c r="BJ71" s="12">
        <f t="shared" si="29"/>
        <v>1744028.1337282709</v>
      </c>
      <c r="BK71" s="12">
        <f t="shared" si="29"/>
        <v>1813736.2117981974</v>
      </c>
      <c r="BL71" s="12">
        <f t="shared" si="29"/>
        <v>1892087.8772072024</v>
      </c>
      <c r="BN71" s="12">
        <v>66</v>
      </c>
      <c r="BO71" s="12">
        <f t="shared" si="30"/>
        <v>0</v>
      </c>
      <c r="BP71" s="12">
        <f t="shared" si="30"/>
        <v>0</v>
      </c>
      <c r="BQ71" s="12">
        <f t="shared" si="30"/>
        <v>0</v>
      </c>
      <c r="BR71" s="12">
        <f t="shared" si="30"/>
        <v>0</v>
      </c>
      <c r="BS71" s="12">
        <f t="shared" si="30"/>
        <v>0</v>
      </c>
      <c r="BU71" s="12">
        <v>66</v>
      </c>
      <c r="BV71" s="12">
        <f t="shared" si="31"/>
        <v>0</v>
      </c>
      <c r="BW71" s="12">
        <f t="shared" si="31"/>
        <v>0</v>
      </c>
      <c r="BX71" s="12">
        <f t="shared" si="31"/>
        <v>0</v>
      </c>
      <c r="BY71" s="12">
        <f t="shared" si="31"/>
        <v>0</v>
      </c>
      <c r="BZ71" s="12">
        <f t="shared" si="31"/>
        <v>0</v>
      </c>
      <c r="CC71" s="9">
        <v>23</v>
      </c>
    </row>
    <row r="72" spans="1:101" x14ac:dyDescent="0.15">
      <c r="A72" s="8">
        <v>67</v>
      </c>
      <c r="B72" s="13">
        <f t="shared" si="25"/>
        <v>29</v>
      </c>
      <c r="G72" s="14"/>
      <c r="H72" s="14"/>
      <c r="I72" s="14"/>
      <c r="AB72" s="12">
        <f t="shared" si="27"/>
        <v>28</v>
      </c>
      <c r="AC72" s="12"/>
      <c r="AD72" s="12">
        <f t="shared" si="18"/>
        <v>55000</v>
      </c>
      <c r="AE72" s="12"/>
      <c r="AF72" s="12">
        <v>1140000</v>
      </c>
      <c r="AG72" s="12"/>
      <c r="AH72" s="12">
        <f>IFERROR(SUM($AD$45:$AD72)*'[1]功能-士兵训练'!K32,0)</f>
        <v>1140000</v>
      </c>
      <c r="AI72" s="12">
        <f>IFERROR(SUM($AD$45:$AD72)*'[1]功能-士兵训练'!L32,0)</f>
        <v>1140000</v>
      </c>
      <c r="AJ72" s="12">
        <f>IFERROR(SUM($AD$45:$AD72)*'[1]功能-士兵训练'!M32,0)</f>
        <v>1140000</v>
      </c>
      <c r="AK72" s="12">
        <f>IFERROR(SUM($AD$45:$AD72)*'[1]功能-士兵训练'!N32,0)</f>
        <v>1140000</v>
      </c>
      <c r="AL72" s="12">
        <f>IFERROR(SUM($AD$45:$AD72)*'[1]功能-士兵训练'!O32,0)</f>
        <v>1140000</v>
      </c>
      <c r="AU72" s="15">
        <v>67</v>
      </c>
      <c r="AV72" s="12">
        <f>求节点(AC$124:AC$159,AH$5:AH$40,$AU72)*士兵阶位属性!T71+求节点(AC$124:AC$159,AM$5:AM$40,$AU72)</f>
        <v>282.16911003369245</v>
      </c>
      <c r="AW72" s="12">
        <f>求节点(AD$124:AD$159,AI$5:AI$40,$AU72)*士兵阶位属性!U71+求节点(AD$124:AD$159,AN$5:AN$40,$AU72)</f>
        <v>289.50800476207638</v>
      </c>
      <c r="AX72" s="12">
        <f>求节点(AE$124:AE$159,AJ$5:AJ$40,$AU72)*士兵阶位属性!V71+求节点(AE$124:AE$159,AO$5:AO$40,$AU72)</f>
        <v>297.52620913086213</v>
      </c>
      <c r="AY72" s="12">
        <f>求节点(AF$124:AF$159,AK$5:AK$40,$AU72)*士兵阶位属性!W71+求节点(AF$124:AF$159,AP$5:AP$40,$AU72)</f>
        <v>306.28028763155118</v>
      </c>
      <c r="AZ72" s="12">
        <f>求节点(AG$124:AG$159,AL$5:AL$40,$AU72)*士兵阶位属性!X71+求节点(AG$124:AG$159,AQ$5:AQ$40,$AU72)</f>
        <v>316.25352515159068</v>
      </c>
      <c r="BA72" s="12">
        <f t="shared" si="28"/>
        <v>282.16911003369245</v>
      </c>
      <c r="BB72" s="12">
        <f t="shared" si="28"/>
        <v>289.50800476207638</v>
      </c>
      <c r="BC72" s="12">
        <f t="shared" si="28"/>
        <v>297.52620913086213</v>
      </c>
      <c r="BD72" s="12">
        <f t="shared" si="28"/>
        <v>306.28028763155118</v>
      </c>
      <c r="BE72" s="12">
        <f t="shared" si="28"/>
        <v>316.25352515159068</v>
      </c>
      <c r="BG72" s="12">
        <v>67</v>
      </c>
      <c r="BH72" s="12">
        <f t="shared" si="29"/>
        <v>1672196.0393866939</v>
      </c>
      <c r="BI72" s="12">
        <f t="shared" si="29"/>
        <v>1729856.7635835337</v>
      </c>
      <c r="BJ72" s="12">
        <f t="shared" si="29"/>
        <v>1794867.9680135995</v>
      </c>
      <c r="BK72" s="12">
        <f t="shared" si="29"/>
        <v>1864250.3412440529</v>
      </c>
      <c r="BL72" s="12">
        <f t="shared" si="29"/>
        <v>1942709.9806570425</v>
      </c>
      <c r="BN72" s="12">
        <v>67</v>
      </c>
      <c r="BO72" s="12">
        <f t="shared" si="30"/>
        <v>0</v>
      </c>
      <c r="BP72" s="12">
        <f t="shared" si="30"/>
        <v>0</v>
      </c>
      <c r="BQ72" s="12">
        <f t="shared" si="30"/>
        <v>0</v>
      </c>
      <c r="BR72" s="12">
        <f t="shared" si="30"/>
        <v>0</v>
      </c>
      <c r="BS72" s="12">
        <f t="shared" si="30"/>
        <v>0</v>
      </c>
      <c r="BU72" s="12">
        <v>67</v>
      </c>
      <c r="BV72" s="12">
        <f t="shared" si="31"/>
        <v>0</v>
      </c>
      <c r="BW72" s="12">
        <f t="shared" si="31"/>
        <v>0</v>
      </c>
      <c r="BX72" s="12">
        <f t="shared" si="31"/>
        <v>0</v>
      </c>
      <c r="BY72" s="12">
        <f t="shared" si="31"/>
        <v>0</v>
      </c>
      <c r="BZ72" s="12">
        <f t="shared" si="31"/>
        <v>0</v>
      </c>
      <c r="CC72" s="9">
        <v>24</v>
      </c>
    </row>
    <row r="73" spans="1:101" x14ac:dyDescent="0.15">
      <c r="A73" s="8">
        <v>68</v>
      </c>
      <c r="B73" s="13">
        <f t="shared" si="25"/>
        <v>30</v>
      </c>
      <c r="F73" s="14" t="s">
        <v>406</v>
      </c>
      <c r="G73" s="14" t="s">
        <v>407</v>
      </c>
      <c r="H73" s="14"/>
      <c r="I73" s="14" t="s">
        <v>408</v>
      </c>
      <c r="J73" s="14" t="s">
        <v>409</v>
      </c>
      <c r="Q73" s="14"/>
      <c r="AB73" s="12">
        <f t="shared" si="27"/>
        <v>29</v>
      </c>
      <c r="AC73" s="12"/>
      <c r="AD73" s="12">
        <f t="shared" si="18"/>
        <v>55000</v>
      </c>
      <c r="AE73" s="12"/>
      <c r="AF73" s="12">
        <v>1195000</v>
      </c>
      <c r="AG73" s="12"/>
      <c r="AH73" s="12">
        <f>IFERROR(SUM($AD$45:$AD73)*'[1]功能-士兵训练'!K33,0)</f>
        <v>1195000</v>
      </c>
      <c r="AI73" s="12">
        <f>IFERROR(SUM($AD$45:$AD73)*'[1]功能-士兵训练'!L33,0)</f>
        <v>1195000</v>
      </c>
      <c r="AJ73" s="12">
        <f>IFERROR(SUM($AD$45:$AD73)*'[1]功能-士兵训练'!M33,0)</f>
        <v>1195000</v>
      </c>
      <c r="AK73" s="12">
        <f>IFERROR(SUM($AD$45:$AD73)*'[1]功能-士兵训练'!N33,0)</f>
        <v>1195000</v>
      </c>
      <c r="AL73" s="12">
        <f>IFERROR(SUM($AD$45:$AD73)*'[1]功能-士兵训练'!O33,0)</f>
        <v>1195000</v>
      </c>
      <c r="AU73" s="15">
        <v>68</v>
      </c>
      <c r="AV73" s="12">
        <f>求节点(AC$124:AC$159,AH$5:AH$40,$AU73)*士兵阶位属性!T72+求节点(AC$124:AC$159,AM$5:AM$40,$AU73)</f>
        <v>288.44538968624886</v>
      </c>
      <c r="AW73" s="12">
        <f>求节点(AD$124:AD$159,AI$5:AI$40,$AU73)*士兵阶位属性!U72+求节点(AD$124:AD$159,AN$5:AN$40,$AU73)</f>
        <v>295.82289653762547</v>
      </c>
      <c r="AX73" s="12">
        <f>求节点(AE$124:AE$159,AJ$5:AJ$40,$AU73)*士兵阶位属性!V72+求节点(AE$124:AE$159,AO$5:AO$40,$AU73)</f>
        <v>303.87934322438355</v>
      </c>
      <c r="AY73" s="12">
        <f>求节点(AF$124:AF$159,AK$5:AK$40,$AU73)*士兵阶位属性!W72+求节点(AF$124:AF$159,AP$5:AP$40,$AU73)</f>
        <v>312.77109714568905</v>
      </c>
      <c r="AZ73" s="12">
        <f>求节点(AG$124:AG$159,AL$5:AL$40,$AU73)*士兵阶位属性!X72+求节点(AG$124:AG$159,AQ$5:AQ$40,$AU73)</f>
        <v>322.82116090314452</v>
      </c>
      <c r="BA73" s="12">
        <f t="shared" si="28"/>
        <v>288.44538968624886</v>
      </c>
      <c r="BB73" s="12">
        <f t="shared" si="28"/>
        <v>295.82289653762547</v>
      </c>
      <c r="BC73" s="12">
        <f t="shared" si="28"/>
        <v>303.87934322438355</v>
      </c>
      <c r="BD73" s="12">
        <f t="shared" si="28"/>
        <v>312.77109714568905</v>
      </c>
      <c r="BE73" s="12">
        <f t="shared" si="28"/>
        <v>322.82116090314452</v>
      </c>
      <c r="BG73" s="12">
        <v>68</v>
      </c>
      <c r="BH73" s="12">
        <f t="shared" si="29"/>
        <v>1721068.0009953103</v>
      </c>
      <c r="BI73" s="12">
        <f t="shared" si="29"/>
        <v>1781133.2743512136</v>
      </c>
      <c r="BJ73" s="12">
        <f t="shared" si="29"/>
        <v>1845707.8022989281</v>
      </c>
      <c r="BK73" s="12">
        <f t="shared" si="29"/>
        <v>1914764.4706899086</v>
      </c>
      <c r="BL73" s="12">
        <f t="shared" si="29"/>
        <v>1993032.4293074934</v>
      </c>
      <c r="BN73" s="12">
        <v>68</v>
      </c>
      <c r="BO73" s="12">
        <f t="shared" si="30"/>
        <v>0</v>
      </c>
      <c r="BP73" s="12">
        <f t="shared" si="30"/>
        <v>0</v>
      </c>
      <c r="BQ73" s="12">
        <f t="shared" si="30"/>
        <v>0</v>
      </c>
      <c r="BR73" s="12">
        <f t="shared" si="30"/>
        <v>0</v>
      </c>
      <c r="BS73" s="12">
        <f t="shared" si="30"/>
        <v>0</v>
      </c>
      <c r="BU73" s="12">
        <v>68</v>
      </c>
      <c r="BV73" s="12">
        <f t="shared" si="31"/>
        <v>0</v>
      </c>
      <c r="BW73" s="12">
        <f t="shared" si="31"/>
        <v>0</v>
      </c>
      <c r="BX73" s="12">
        <f t="shared" si="31"/>
        <v>0</v>
      </c>
      <c r="BY73" s="12">
        <f t="shared" si="31"/>
        <v>0</v>
      </c>
      <c r="BZ73" s="12">
        <f t="shared" si="31"/>
        <v>0</v>
      </c>
      <c r="CC73" s="9">
        <v>25</v>
      </c>
    </row>
    <row r="74" spans="1:101" x14ac:dyDescent="0.15">
      <c r="A74" s="8">
        <v>69</v>
      </c>
      <c r="B74" s="13">
        <f t="shared" si="25"/>
        <v>30</v>
      </c>
      <c r="F74" s="14"/>
      <c r="G74" s="14"/>
      <c r="H74" s="14"/>
      <c r="I74" s="14"/>
      <c r="J74" s="14"/>
      <c r="AB74" s="12">
        <f t="shared" si="27"/>
        <v>30</v>
      </c>
      <c r="AC74" s="12"/>
      <c r="AD74" s="12">
        <f t="shared" si="18"/>
        <v>55000</v>
      </c>
      <c r="AE74" s="12"/>
      <c r="AF74" s="12">
        <v>1250000</v>
      </c>
      <c r="AG74" s="12"/>
      <c r="AH74" s="12">
        <f>IFERROR(SUM($AD$45:$AD74)*'[1]功能-士兵训练'!K34,0)</f>
        <v>1250000</v>
      </c>
      <c r="AI74" s="12">
        <f>IFERROR(SUM($AD$45:$AD74)*'[1]功能-士兵训练'!L34,0)</f>
        <v>1250000</v>
      </c>
      <c r="AJ74" s="12">
        <f>IFERROR(SUM($AD$45:$AD74)*'[1]功能-士兵训练'!M34,0)</f>
        <v>1250000</v>
      </c>
      <c r="AK74" s="12">
        <f>IFERROR(SUM($AD$45:$AD74)*'[1]功能-士兵训练'!N34,0)</f>
        <v>1250000</v>
      </c>
      <c r="AL74" s="12">
        <f>IFERROR(SUM($AD$45:$AD74)*'[1]功能-士兵训练'!O34,0)</f>
        <v>1250000</v>
      </c>
      <c r="AU74" s="15">
        <v>69</v>
      </c>
      <c r="AV74" s="12">
        <f>求节点(AC$124:AC$159,AH$5:AH$40,$AU74)*士兵阶位属性!T73+求节点(AC$124:AC$159,AM$5:AM$40,$AU74)</f>
        <v>294.7821038858404</v>
      </c>
      <c r="AW74" s="12">
        <f>求节点(AD$124:AD$159,AI$5:AI$40,$AU74)*士兵阶位属性!U73+求节点(AD$124:AD$159,AN$5:AN$40,$AU74)</f>
        <v>302.20116614556184</v>
      </c>
      <c r="AX74" s="12">
        <f>求节点(AE$124:AE$159,AJ$5:AJ$40,$AU74)*士兵阶位属性!V73+求节点(AE$124:AE$159,AO$5:AO$40,$AU74)</f>
        <v>310.37613763550843</v>
      </c>
      <c r="AY74" s="12">
        <f>求节点(AF$124:AF$159,AK$5:AK$40,$AU74)*士兵阶位属性!W73+求节点(AF$124:AF$159,AP$5:AP$40,$AU74)</f>
        <v>319.36356592608172</v>
      </c>
      <c r="AZ74" s="12">
        <f>求节点(AG$124:AG$159,AL$5:AL$40,$AU74)*士兵阶位属性!X73+求节点(AG$124:AG$159,AQ$5:AQ$40,$AU74)</f>
        <v>329.45314553044295</v>
      </c>
      <c r="BA74" s="12">
        <f t="shared" si="28"/>
        <v>294.7821038858404</v>
      </c>
      <c r="BB74" s="12">
        <f t="shared" si="28"/>
        <v>302.20116614556184</v>
      </c>
      <c r="BC74" s="12">
        <f t="shared" si="28"/>
        <v>310.37613763550843</v>
      </c>
      <c r="BD74" s="12">
        <f t="shared" si="28"/>
        <v>319.36356592608172</v>
      </c>
      <c r="BE74" s="12">
        <f t="shared" si="28"/>
        <v>329.45314553044295</v>
      </c>
      <c r="BG74" s="12">
        <v>69</v>
      </c>
      <c r="BH74" s="12">
        <f t="shared" si="29"/>
        <v>1772679.0658823494</v>
      </c>
      <c r="BI74" s="12">
        <f t="shared" si="29"/>
        <v>1832409.7851188935</v>
      </c>
      <c r="BJ74" s="12">
        <f t="shared" si="29"/>
        <v>1896547.6365842565</v>
      </c>
      <c r="BK74" s="12">
        <f t="shared" si="29"/>
        <v>1965698.2703128119</v>
      </c>
      <c r="BL74" s="12">
        <f t="shared" si="29"/>
        <v>2043354.8779579445</v>
      </c>
      <c r="BN74" s="12">
        <v>69</v>
      </c>
      <c r="BO74" s="12">
        <f t="shared" si="30"/>
        <v>0</v>
      </c>
      <c r="BP74" s="12">
        <f t="shared" si="30"/>
        <v>0</v>
      </c>
      <c r="BQ74" s="12">
        <f t="shared" si="30"/>
        <v>0</v>
      </c>
      <c r="BR74" s="12">
        <f t="shared" si="30"/>
        <v>0</v>
      </c>
      <c r="BS74" s="12">
        <f t="shared" si="30"/>
        <v>0</v>
      </c>
      <c r="BU74" s="12">
        <v>69</v>
      </c>
      <c r="BV74" s="12">
        <f t="shared" si="31"/>
        <v>0</v>
      </c>
      <c r="BW74" s="12">
        <f t="shared" si="31"/>
        <v>0</v>
      </c>
      <c r="BX74" s="12">
        <f t="shared" si="31"/>
        <v>0</v>
      </c>
      <c r="BY74" s="12">
        <f t="shared" si="31"/>
        <v>0</v>
      </c>
      <c r="BZ74" s="12">
        <f t="shared" si="31"/>
        <v>0</v>
      </c>
      <c r="CC74" s="9">
        <v>26</v>
      </c>
    </row>
    <row r="75" spans="1:101" x14ac:dyDescent="0.15">
      <c r="A75" s="8">
        <v>70</v>
      </c>
      <c r="B75" s="13">
        <f t="shared" si="25"/>
        <v>31</v>
      </c>
      <c r="G75" s="14" t="s">
        <v>404</v>
      </c>
      <c r="H75" s="14"/>
      <c r="I75" s="14" t="s">
        <v>405</v>
      </c>
      <c r="P75" s="14"/>
      <c r="Q75" s="14"/>
      <c r="R75" s="14"/>
      <c r="AB75" s="12">
        <f t="shared" si="27"/>
        <v>31</v>
      </c>
      <c r="AC75" s="12"/>
      <c r="AD75" s="12">
        <f t="shared" si="18"/>
        <v>55000</v>
      </c>
      <c r="AE75" s="12"/>
      <c r="AF75" s="12">
        <v>1305000</v>
      </c>
      <c r="AG75" s="12"/>
      <c r="AH75" s="12">
        <f>IFERROR(SUM($AD$45:$AD75)*'[1]功能-士兵训练'!K35,0)</f>
        <v>1305000</v>
      </c>
      <c r="AI75" s="12">
        <f>IFERROR(SUM($AD$45:$AD75)*'[1]功能-士兵训练'!L35,0)</f>
        <v>1305000</v>
      </c>
      <c r="AJ75" s="12">
        <f>IFERROR(SUM($AD$45:$AD75)*'[1]功能-士兵训练'!M35,0)</f>
        <v>1305000</v>
      </c>
      <c r="AK75" s="12">
        <f>IFERROR(SUM($AD$45:$AD75)*'[1]功能-士兵训练'!N35,0)</f>
        <v>1305000</v>
      </c>
      <c r="AL75" s="12">
        <f>IFERROR(SUM($AD$45:$AD75)*'[1]功能-士兵训练'!O35,0)</f>
        <v>1305000</v>
      </c>
      <c r="AU75" s="15">
        <v>70</v>
      </c>
      <c r="AV75" s="12">
        <f>求节点(AC$124:AC$159,AH$5:AH$40,$AU75)*士兵阶位属性!T74+求节点(AC$124:AC$159,AM$5:AM$40,$AU75)</f>
        <v>301.18273501383885</v>
      </c>
      <c r="AW75" s="12">
        <f>求节点(AD$124:AD$159,AI$5:AI$40,$AU75)*士兵阶位属性!U74+求节点(AD$124:AD$159,AN$5:AN$40,$AU75)</f>
        <v>308.70238477079727</v>
      </c>
      <c r="AX75" s="12">
        <f>求节点(AE$124:AE$159,AJ$5:AJ$40,$AU75)*士兵阶位属性!V74+求节点(AE$124:AE$159,AO$5:AO$40,$AU75)</f>
        <v>316.95962906316072</v>
      </c>
      <c r="AY75" s="12">
        <f>求节点(AF$124:AF$159,AK$5:AK$40,$AU75)*士兵阶位属性!W74+求节点(AF$124:AF$159,AP$5:AP$40,$AU75)</f>
        <v>326.02560863340284</v>
      </c>
      <c r="AZ75" s="12">
        <f>求节点(AG$124:AG$159,AL$5:AL$40,$AU75)*士兵阶位属性!X74+求节点(AG$124:AG$159,AQ$5:AQ$40,$AU75)</f>
        <v>336.14947903348605</v>
      </c>
      <c r="BA75" s="12">
        <f t="shared" si="28"/>
        <v>301.18273501383885</v>
      </c>
      <c r="BB75" s="12">
        <f t="shared" si="28"/>
        <v>308.70238477079727</v>
      </c>
      <c r="BC75" s="12">
        <f t="shared" si="28"/>
        <v>316.95962906316072</v>
      </c>
      <c r="BD75" s="12">
        <f t="shared" si="28"/>
        <v>326.02560863340284</v>
      </c>
      <c r="BE75" s="12">
        <f t="shared" si="28"/>
        <v>336.14947903348605</v>
      </c>
      <c r="BG75" s="12">
        <v>70</v>
      </c>
      <c r="BH75" s="12">
        <f t="shared" si="29"/>
        <v>1824290.1307693883</v>
      </c>
      <c r="BI75" s="12">
        <f t="shared" si="29"/>
        <v>1883686.2958865734</v>
      </c>
      <c r="BJ75" s="12">
        <f t="shared" si="29"/>
        <v>1947570.3404960446</v>
      </c>
      <c r="BK75" s="12">
        <f t="shared" si="29"/>
        <v>2016680.5960718133</v>
      </c>
      <c r="BL75" s="12">
        <f t="shared" si="29"/>
        <v>2093677.3266083957</v>
      </c>
      <c r="BN75" s="12">
        <v>70</v>
      </c>
      <c r="BO75" s="12">
        <f t="shared" si="30"/>
        <v>0</v>
      </c>
      <c r="BP75" s="12">
        <f t="shared" si="30"/>
        <v>0</v>
      </c>
      <c r="BQ75" s="12">
        <f t="shared" si="30"/>
        <v>0</v>
      </c>
      <c r="BR75" s="12">
        <f t="shared" si="30"/>
        <v>0</v>
      </c>
      <c r="BS75" s="12">
        <f t="shared" si="30"/>
        <v>0</v>
      </c>
      <c r="BU75" s="12">
        <v>70</v>
      </c>
      <c r="BV75" s="12">
        <f t="shared" si="31"/>
        <v>0</v>
      </c>
      <c r="BW75" s="12">
        <f t="shared" si="31"/>
        <v>0</v>
      </c>
      <c r="BX75" s="12">
        <f t="shared" si="31"/>
        <v>0</v>
      </c>
      <c r="BY75" s="12">
        <f t="shared" si="31"/>
        <v>0</v>
      </c>
      <c r="BZ75" s="12">
        <f t="shared" si="31"/>
        <v>0</v>
      </c>
      <c r="CC75" s="9">
        <v>27</v>
      </c>
    </row>
    <row r="76" spans="1:101" x14ac:dyDescent="0.15">
      <c r="A76" s="8">
        <v>71</v>
      </c>
      <c r="B76" s="13">
        <f t="shared" si="25"/>
        <v>31</v>
      </c>
      <c r="F76" s="14"/>
      <c r="G76" s="14"/>
      <c r="H76" s="14"/>
      <c r="I76" s="14"/>
      <c r="J76" s="14"/>
      <c r="AB76" s="12">
        <f t="shared" si="27"/>
        <v>32</v>
      </c>
      <c r="AC76" s="12"/>
      <c r="AD76" s="12">
        <f t="shared" si="18"/>
        <v>55000</v>
      </c>
      <c r="AE76" s="12"/>
      <c r="AF76" s="12">
        <v>1360000</v>
      </c>
      <c r="AG76" s="12"/>
      <c r="AH76" s="12">
        <f>IFERROR(SUM($AD$45:$AD76)*'[1]功能-士兵训练'!K36,0)</f>
        <v>1360000</v>
      </c>
      <c r="AI76" s="12">
        <f>IFERROR(SUM($AD$45:$AD76)*'[1]功能-士兵训练'!L36,0)</f>
        <v>1360000</v>
      </c>
      <c r="AJ76" s="12">
        <f>IFERROR(SUM($AD$45:$AD76)*'[1]功能-士兵训练'!M36,0)</f>
        <v>1360000</v>
      </c>
      <c r="AK76" s="12">
        <f>IFERROR(SUM($AD$45:$AD76)*'[1]功能-士兵训练'!N36,0)</f>
        <v>1360000</v>
      </c>
      <c r="AL76" s="12">
        <f>IFERROR(SUM($AD$45:$AD76)*'[1]功能-士兵训练'!O36,0)</f>
        <v>1360000</v>
      </c>
      <c r="AU76" s="15">
        <v>71</v>
      </c>
      <c r="AV76" s="12">
        <f>求节点(AC$124:AC$159,AH$5:AH$40,$AU76)*士兵阶位属性!T75+求节点(AC$124:AC$159,AM$5:AM$40,$AU76)</f>
        <v>307.69347472360295</v>
      </c>
      <c r="AW76" s="12">
        <f>求节点(AD$124:AD$159,AI$5:AI$40,$AU76)*士兵阶位属性!U75+求节点(AD$124:AD$159,AN$5:AN$40,$AU76)</f>
        <v>315.30035380461538</v>
      </c>
      <c r="AX76" s="12">
        <f>求节点(AE$124:AE$159,AJ$5:AJ$40,$AU76)*士兵阶位属性!V75+求节点(AE$124:AE$159,AO$5:AO$40,$AU76)</f>
        <v>323.6225746778855</v>
      </c>
      <c r="AY76" s="12">
        <f>求节点(AF$124:AF$159,AK$5:AK$40,$AU76)*士兵阶位属性!W75+求节点(AF$124:AF$159,AP$5:AP$40,$AU76)</f>
        <v>332.75298690113203</v>
      </c>
      <c r="AZ76" s="12">
        <f>求节点(AG$124:AG$159,AL$5:AL$40,$AU76)*士兵阶位属性!X75+求节点(AG$124:AG$159,AQ$5:AQ$40,$AU76)</f>
        <v>342.92229378071136</v>
      </c>
      <c r="BA76" s="12">
        <f t="shared" si="28"/>
        <v>307.69347472360295</v>
      </c>
      <c r="BB76" s="12">
        <f t="shared" si="28"/>
        <v>315.30035380461538</v>
      </c>
      <c r="BC76" s="12">
        <f t="shared" si="28"/>
        <v>323.6225746778855</v>
      </c>
      <c r="BD76" s="12">
        <f t="shared" si="28"/>
        <v>332.75298690113203</v>
      </c>
      <c r="BE76" s="12">
        <f t="shared" si="28"/>
        <v>342.92229378071136</v>
      </c>
      <c r="BG76" s="12">
        <v>71</v>
      </c>
      <c r="BH76" s="12">
        <f t="shared" si="29"/>
        <v>1875901.1956564274</v>
      </c>
      <c r="BI76" s="12">
        <f t="shared" si="29"/>
        <v>1934985.0796019246</v>
      </c>
      <c r="BJ76" s="12">
        <f t="shared" si="29"/>
        <v>1998749.638821309</v>
      </c>
      <c r="BK76" s="12">
        <f t="shared" si="29"/>
        <v>2067662.9218308143</v>
      </c>
      <c r="BL76" s="12">
        <f t="shared" si="29"/>
        <v>2144134.2612515488</v>
      </c>
      <c r="BN76" s="12">
        <v>71</v>
      </c>
      <c r="BO76" s="12">
        <f t="shared" si="30"/>
        <v>0</v>
      </c>
      <c r="BP76" s="12">
        <f t="shared" si="30"/>
        <v>0</v>
      </c>
      <c r="BQ76" s="12">
        <f t="shared" si="30"/>
        <v>0</v>
      </c>
      <c r="BR76" s="12">
        <f t="shared" si="30"/>
        <v>0</v>
      </c>
      <c r="BS76" s="12">
        <f t="shared" si="30"/>
        <v>0</v>
      </c>
      <c r="BU76" s="12">
        <v>71</v>
      </c>
      <c r="BV76" s="12">
        <f t="shared" si="31"/>
        <v>0</v>
      </c>
      <c r="BW76" s="12">
        <f t="shared" si="31"/>
        <v>0</v>
      </c>
      <c r="BX76" s="12">
        <f t="shared" si="31"/>
        <v>0</v>
      </c>
      <c r="BY76" s="12">
        <f t="shared" si="31"/>
        <v>0</v>
      </c>
      <c r="BZ76" s="12">
        <f t="shared" si="31"/>
        <v>0</v>
      </c>
      <c r="CC76" s="9">
        <v>28</v>
      </c>
    </row>
    <row r="77" spans="1:101" x14ac:dyDescent="0.15">
      <c r="A77" s="8">
        <v>72</v>
      </c>
      <c r="B77" s="13">
        <f t="shared" si="25"/>
        <v>32</v>
      </c>
      <c r="F77" s="14"/>
      <c r="G77" s="70" t="s">
        <v>844</v>
      </c>
      <c r="H77" s="14"/>
      <c r="I77" s="70" t="s">
        <v>845</v>
      </c>
      <c r="J77" s="14"/>
      <c r="Q77" s="14"/>
      <c r="AB77" s="12">
        <f t="shared" ref="AB77:AB80" si="32">IF(AB37="","",AB37)</f>
        <v>33</v>
      </c>
      <c r="AC77" s="12"/>
      <c r="AD77" s="12">
        <f t="shared" si="18"/>
        <v>55000</v>
      </c>
      <c r="AE77" s="12"/>
      <c r="AF77" s="12">
        <v>1415000</v>
      </c>
      <c r="AG77" s="12"/>
      <c r="AH77" s="12">
        <f>IFERROR(SUM($AD$45:$AD77)*'[1]功能-士兵训练'!K37,0)</f>
        <v>1415000</v>
      </c>
      <c r="AI77" s="12">
        <f>IFERROR(SUM($AD$45:$AD77)*'[1]功能-士兵训练'!L37,0)</f>
        <v>1415000</v>
      </c>
      <c r="AJ77" s="12">
        <f>IFERROR(SUM($AD$45:$AD77)*'[1]功能-士兵训练'!M37,0)</f>
        <v>1415000</v>
      </c>
      <c r="AK77" s="12">
        <f>IFERROR(SUM($AD$45:$AD77)*'[1]功能-士兵训练'!N37,0)</f>
        <v>1415000</v>
      </c>
      <c r="AL77" s="12">
        <f>IFERROR(SUM($AD$45:$AD77)*'[1]功能-士兵训练'!O37,0)</f>
        <v>1415000</v>
      </c>
      <c r="AU77" s="15">
        <v>72</v>
      </c>
      <c r="AV77" s="12">
        <f>求节点(AC$124:AC$159,AH$5:AH$40,$AU77)*士兵阶位属性!T76+求节点(AC$124:AC$159,AM$5:AM$40,$AU77)</f>
        <v>314.31484923740561</v>
      </c>
      <c r="AW77" s="12">
        <f>求节点(AD$124:AD$159,AI$5:AI$40,$AU77)*士兵阶位属性!U76+求节点(AD$124:AD$159,AN$5:AN$40,$AU77)</f>
        <v>321.9692840395594</v>
      </c>
      <c r="AX77" s="12">
        <f>求节点(AE$124:AE$159,AJ$5:AJ$40,$AU77)*士兵阶位属性!V76+求节点(AE$124:AE$159,AO$5:AO$40,$AU77)</f>
        <v>330.35133563970567</v>
      </c>
      <c r="AY77" s="12">
        <f>求节点(AF$124:AF$159,AK$5:AK$40,$AU77)*士兵阶位属性!W76+求节点(AF$124:AF$159,AP$5:AP$40,$AU77)</f>
        <v>339.54570072926936</v>
      </c>
      <c r="AZ77" s="12">
        <f>求节点(AG$124:AG$159,AL$5:AL$40,$AU77)*士兵阶位属性!X76+求节点(AG$124:AG$159,AQ$5:AQ$40,$AU77)</f>
        <v>349.90113403265264</v>
      </c>
      <c r="BA77" s="12">
        <f t="shared" si="28"/>
        <v>314.31484923740561</v>
      </c>
      <c r="BB77" s="12">
        <f t="shared" si="28"/>
        <v>321.9692840395594</v>
      </c>
      <c r="BC77" s="12">
        <f t="shared" si="28"/>
        <v>330.35133563970567</v>
      </c>
      <c r="BD77" s="12">
        <f t="shared" si="28"/>
        <v>339.54570072926936</v>
      </c>
      <c r="BE77" s="12">
        <f t="shared" si="28"/>
        <v>349.90113403265264</v>
      </c>
      <c r="BG77" s="12">
        <v>72</v>
      </c>
      <c r="BH77" s="12">
        <f t="shared" si="29"/>
        <v>1927519.0436398732</v>
      </c>
      <c r="BI77" s="12">
        <f t="shared" si="29"/>
        <v>1986337.9182315816</v>
      </c>
      <c r="BJ77" s="12">
        <f t="shared" si="29"/>
        <v>2049928.9371465733</v>
      </c>
      <c r="BK77" s="12">
        <f t="shared" si="29"/>
        <v>2118645.2475898154</v>
      </c>
      <c r="BL77" s="12">
        <f t="shared" si="29"/>
        <v>2196148.7210836275</v>
      </c>
      <c r="BN77" s="12">
        <v>72</v>
      </c>
      <c r="BO77" s="12">
        <f t="shared" si="30"/>
        <v>0</v>
      </c>
      <c r="BP77" s="12">
        <f t="shared" si="30"/>
        <v>0</v>
      </c>
      <c r="BQ77" s="12">
        <f t="shared" si="30"/>
        <v>0</v>
      </c>
      <c r="BR77" s="12">
        <f t="shared" si="30"/>
        <v>0</v>
      </c>
      <c r="BS77" s="12">
        <f t="shared" si="30"/>
        <v>0</v>
      </c>
      <c r="BU77" s="12">
        <v>72</v>
      </c>
      <c r="BV77" s="12">
        <f t="shared" si="31"/>
        <v>0</v>
      </c>
      <c r="BW77" s="12">
        <f t="shared" si="31"/>
        <v>0</v>
      </c>
      <c r="BX77" s="12">
        <f t="shared" si="31"/>
        <v>0</v>
      </c>
      <c r="BY77" s="12">
        <f t="shared" si="31"/>
        <v>0</v>
      </c>
      <c r="BZ77" s="12">
        <f t="shared" si="31"/>
        <v>0</v>
      </c>
      <c r="CC77" s="9">
        <v>29</v>
      </c>
    </row>
    <row r="78" spans="1:101" x14ac:dyDescent="0.15">
      <c r="A78" s="8">
        <v>73</v>
      </c>
      <c r="B78" s="13">
        <f t="shared" si="25"/>
        <v>32</v>
      </c>
      <c r="F78" s="14"/>
      <c r="G78" s="14"/>
      <c r="H78" s="14"/>
      <c r="I78" s="14"/>
      <c r="J78" s="14"/>
      <c r="AB78" s="12">
        <f t="shared" si="32"/>
        <v>34</v>
      </c>
      <c r="AC78" s="12"/>
      <c r="AD78" s="12">
        <f t="shared" si="18"/>
        <v>55000</v>
      </c>
      <c r="AE78" s="12"/>
      <c r="AF78" s="12">
        <v>1470000</v>
      </c>
      <c r="AG78" s="12"/>
      <c r="AH78" s="12">
        <f>IFERROR(SUM($AD$45:$AD78)*'[1]功能-士兵训练'!K38,0)</f>
        <v>1470000</v>
      </c>
      <c r="AI78" s="12">
        <f>IFERROR(SUM($AD$45:$AD78)*'[1]功能-士兵训练'!L38,0)</f>
        <v>1470000</v>
      </c>
      <c r="AJ78" s="12">
        <f>IFERROR(SUM($AD$45:$AD78)*'[1]功能-士兵训练'!M38,0)</f>
        <v>1470000</v>
      </c>
      <c r="AK78" s="12">
        <f>IFERROR(SUM($AD$45:$AD78)*'[1]功能-士兵训练'!N38,0)</f>
        <v>1470000</v>
      </c>
      <c r="AL78" s="12">
        <f>IFERROR(SUM($AD$45:$AD78)*'[1]功能-士兵训练'!O38,0)</f>
        <v>1470000</v>
      </c>
      <c r="AU78" s="15">
        <v>73</v>
      </c>
      <c r="AV78" s="12">
        <f>求节点(AC$124:AC$159,AH$5:AH$40,$AU78)*士兵阶位属性!T77+求节点(AC$124:AC$159,AM$5:AM$40,$AU78)</f>
        <v>321.00651639575165</v>
      </c>
      <c r="AW78" s="12">
        <f>求节点(AD$124:AD$159,AI$5:AI$40,$AU78)*士兵阶位属性!U77+求节点(AD$124:AD$159,AN$5:AN$40,$AU78)</f>
        <v>328.70447664531696</v>
      </c>
      <c r="AX78" s="12">
        <f>求节点(AE$124:AE$159,AJ$5:AJ$40,$AU78)*士兵阶位属性!V77+求节点(AE$124:AE$159,AO$5:AO$40,$AU78)</f>
        <v>337.14591194862112</v>
      </c>
      <c r="AY78" s="12">
        <f>求节点(AF$124:AF$159,AK$5:AK$40,$AU78)*士兵阶位属性!W77+求节点(AF$124:AF$159,AP$5:AP$40,$AU78)</f>
        <v>346.47045226461728</v>
      </c>
      <c r="AZ78" s="12">
        <f>求节点(AG$124:AG$159,AL$5:AL$40,$AU78)*士兵阶位属性!X77+求节点(AG$124:AG$159,AQ$5:AQ$40,$AU78)</f>
        <v>356.94648678751093</v>
      </c>
      <c r="BA78" s="12">
        <f t="shared" si="28"/>
        <v>321.00651639575165</v>
      </c>
      <c r="BB78" s="12">
        <f t="shared" si="28"/>
        <v>328.70447664531696</v>
      </c>
      <c r="BC78" s="12">
        <f t="shared" si="28"/>
        <v>337.14591194862112</v>
      </c>
      <c r="BD78" s="12">
        <f t="shared" si="28"/>
        <v>346.47045226461728</v>
      </c>
      <c r="BE78" s="12">
        <f t="shared" si="28"/>
        <v>356.94648678751093</v>
      </c>
      <c r="BG78" s="12">
        <v>73</v>
      </c>
      <c r="BH78" s="12">
        <f t="shared" si="29"/>
        <v>1979176.7100560721</v>
      </c>
      <c r="BI78" s="12">
        <f t="shared" si="29"/>
        <v>2037690.7568612385</v>
      </c>
      <c r="BJ78" s="12">
        <f t="shared" si="29"/>
        <v>2101108.2354718377</v>
      </c>
      <c r="BK78" s="12">
        <f t="shared" si="29"/>
        <v>2170364.2411051975</v>
      </c>
      <c r="BL78" s="12">
        <f t="shared" si="29"/>
        <v>2248163.1809157059</v>
      </c>
      <c r="BN78" s="12">
        <v>73</v>
      </c>
      <c r="BO78" s="12">
        <f t="shared" si="30"/>
        <v>0</v>
      </c>
      <c r="BP78" s="12">
        <f t="shared" si="30"/>
        <v>0</v>
      </c>
      <c r="BQ78" s="12">
        <f t="shared" si="30"/>
        <v>0</v>
      </c>
      <c r="BR78" s="12">
        <f t="shared" si="30"/>
        <v>0</v>
      </c>
      <c r="BS78" s="12">
        <f t="shared" si="30"/>
        <v>0</v>
      </c>
      <c r="BU78" s="12">
        <v>73</v>
      </c>
      <c r="BV78" s="12">
        <f t="shared" si="31"/>
        <v>0</v>
      </c>
      <c r="BW78" s="12">
        <f t="shared" si="31"/>
        <v>0</v>
      </c>
      <c r="BX78" s="12">
        <f t="shared" si="31"/>
        <v>0</v>
      </c>
      <c r="BY78" s="12">
        <f t="shared" si="31"/>
        <v>0</v>
      </c>
      <c r="BZ78" s="12">
        <f t="shared" si="31"/>
        <v>0</v>
      </c>
      <c r="CC78" s="9">
        <v>30</v>
      </c>
    </row>
    <row r="79" spans="1:101" x14ac:dyDescent="0.15">
      <c r="A79" s="8">
        <v>74</v>
      </c>
      <c r="B79" s="13">
        <f t="shared" si="25"/>
        <v>33</v>
      </c>
      <c r="G79" s="14"/>
      <c r="H79" s="14" t="s">
        <v>426</v>
      </c>
      <c r="I79" s="14"/>
      <c r="P79" s="14"/>
      <c r="Q79" s="14"/>
      <c r="R79" s="14"/>
      <c r="AB79" s="12">
        <f t="shared" si="32"/>
        <v>35</v>
      </c>
      <c r="AC79" s="12"/>
      <c r="AD79" s="12">
        <f t="shared" si="18"/>
        <v>55000</v>
      </c>
      <c r="AE79" s="12"/>
      <c r="AF79" s="12">
        <v>1525000</v>
      </c>
      <c r="AG79" s="12"/>
      <c r="AH79" s="12">
        <f>IFERROR(SUM($AD$45:$AD79)*'[1]功能-士兵训练'!K39,0)</f>
        <v>1525000</v>
      </c>
      <c r="AI79" s="12">
        <f>IFERROR(SUM($AD$45:$AD79)*'[1]功能-士兵训练'!L39,0)</f>
        <v>1525000</v>
      </c>
      <c r="AJ79" s="12">
        <f>IFERROR(SUM($AD$45:$AD79)*'[1]功能-士兵训练'!M39,0)</f>
        <v>1525000</v>
      </c>
      <c r="AK79" s="12">
        <f>IFERROR(SUM($AD$45:$AD79)*'[1]功能-士兵训练'!N39,0)</f>
        <v>1525000</v>
      </c>
      <c r="AL79" s="12">
        <f>IFERROR(SUM($AD$45:$AD79)*'[1]功能-士兵训练'!O39,0)</f>
        <v>1525000</v>
      </c>
      <c r="AU79" s="15">
        <v>74</v>
      </c>
      <c r="AV79" s="12">
        <f>求节点(AC$124:AC$159,AH$5:AH$40,$AU79)*士兵阶位属性!T78+求节点(AC$124:AC$159,AM$5:AM$40,$AU79)</f>
        <v>327.76501896501003</v>
      </c>
      <c r="AW79" s="12">
        <f>求节点(AD$124:AD$159,AI$5:AI$40,$AU79)*士兵阶位属性!U78+求节点(AD$124:AD$159,AN$5:AN$40,$AU79)</f>
        <v>335.50593162188807</v>
      </c>
      <c r="AX79" s="12">
        <f>求节点(AE$124:AE$159,AJ$5:AJ$40,$AU79)*士兵阶位属性!V78+求节点(AE$124:AE$159,AO$5:AO$40,$AU79)</f>
        <v>344.02674723753603</v>
      </c>
      <c r="AY79" s="12">
        <f>求节点(AF$124:AF$159,AK$5:AK$40,$AU79)*士兵阶位属性!W78+求节点(AF$124:AF$159,AP$5:AP$40,$AU79)</f>
        <v>353.50990075364405</v>
      </c>
      <c r="AZ79" s="12">
        <f>求节点(AG$124:AG$159,AL$5:AL$40,$AU79)*士兵阶位属性!X78+求节点(AG$124:AG$159,AQ$5:AQ$40,$AU79)</f>
        <v>364.05835204528637</v>
      </c>
      <c r="BA79" s="12">
        <f t="shared" si="28"/>
        <v>327.76501896501003</v>
      </c>
      <c r="BB79" s="12">
        <f t="shared" si="28"/>
        <v>335.50593162188807</v>
      </c>
      <c r="BC79" s="12">
        <f t="shared" si="28"/>
        <v>344.02674723753603</v>
      </c>
      <c r="BD79" s="12">
        <f t="shared" si="28"/>
        <v>353.50990075364405</v>
      </c>
      <c r="BE79" s="12">
        <f t="shared" si="28"/>
        <v>364.05835204528637</v>
      </c>
      <c r="BG79" s="12">
        <v>74</v>
      </c>
      <c r="BH79" s="12">
        <f t="shared" si="29"/>
        <v>2030834.3764722713</v>
      </c>
      <c r="BI79" s="12">
        <f t="shared" si="29"/>
        <v>2089043.5954908952</v>
      </c>
      <c r="BJ79" s="12">
        <f t="shared" si="29"/>
        <v>2152513.9017053121</v>
      </c>
      <c r="BK79" s="12">
        <f t="shared" si="29"/>
        <v>2222614.204786812</v>
      </c>
      <c r="BL79" s="12">
        <f t="shared" si="29"/>
        <v>2300177.6407477846</v>
      </c>
      <c r="BN79" s="12">
        <v>74</v>
      </c>
      <c r="BO79" s="12">
        <f t="shared" si="30"/>
        <v>0</v>
      </c>
      <c r="BP79" s="12">
        <f t="shared" si="30"/>
        <v>0</v>
      </c>
      <c r="BQ79" s="12">
        <f t="shared" si="30"/>
        <v>0</v>
      </c>
      <c r="BR79" s="12">
        <f t="shared" si="30"/>
        <v>0</v>
      </c>
      <c r="BS79" s="12">
        <f t="shared" si="30"/>
        <v>0</v>
      </c>
      <c r="BU79" s="12">
        <v>74</v>
      </c>
      <c r="BV79" s="12">
        <f t="shared" si="31"/>
        <v>0</v>
      </c>
      <c r="BW79" s="12">
        <f t="shared" si="31"/>
        <v>0</v>
      </c>
      <c r="BX79" s="12">
        <f t="shared" si="31"/>
        <v>0</v>
      </c>
      <c r="BY79" s="12">
        <f t="shared" si="31"/>
        <v>0</v>
      </c>
      <c r="BZ79" s="12">
        <f t="shared" si="31"/>
        <v>0</v>
      </c>
      <c r="CC79" s="9">
        <v>31</v>
      </c>
    </row>
    <row r="80" spans="1:101" x14ac:dyDescent="0.15">
      <c r="A80" s="8">
        <v>75</v>
      </c>
      <c r="B80" s="13">
        <f t="shared" si="25"/>
        <v>33</v>
      </c>
      <c r="G80" s="14"/>
      <c r="H80" s="14"/>
      <c r="I80" s="14"/>
      <c r="AB80" s="12">
        <f t="shared" si="32"/>
        <v>36</v>
      </c>
      <c r="AC80" s="12" t="str">
        <f>IF(AC40="","",AC40)</f>
        <v/>
      </c>
      <c r="AD80" s="12">
        <f t="shared" si="18"/>
        <v>55000</v>
      </c>
      <c r="AE80" s="12"/>
      <c r="AF80" s="12">
        <v>1580000</v>
      </c>
      <c r="AG80" s="12"/>
      <c r="AH80" s="12">
        <f>IFERROR(SUM($AD$45:$AD80)*'[1]功能-士兵训练'!K40,0)</f>
        <v>1580000</v>
      </c>
      <c r="AI80" s="12">
        <f>IFERROR(SUM($AD$45:$AD80)*'[1]功能-士兵训练'!L40,0)</f>
        <v>1580000</v>
      </c>
      <c r="AJ80" s="12">
        <f>IFERROR(SUM($AD$45:$AD80)*'[1]功能-士兵训练'!M40,0)</f>
        <v>1580000</v>
      </c>
      <c r="AK80" s="12">
        <f>IFERROR(SUM($AD$45:$AD80)*'[1]功能-士兵训练'!N40,0)</f>
        <v>1580000</v>
      </c>
      <c r="AL80" s="12">
        <f>IFERROR(SUM($AD$45:$AD80)*'[1]功能-士兵训练'!O40,0)</f>
        <v>1580000</v>
      </c>
      <c r="AU80" s="15">
        <v>75</v>
      </c>
      <c r="AV80" s="12">
        <f>求节点(AC$124:AC$159,AH$5:AH$40,$AU80)*士兵阶位属性!T79+求节点(AC$124:AC$159,AM$5:AM$40,$AU80)</f>
        <v>334.59035694518076</v>
      </c>
      <c r="AW80" s="12">
        <f>求节点(AD$124:AD$159,AI$5:AI$40,$AU80)*士兵阶位属性!U79+求节点(AD$124:AD$159,AN$5:AN$40,$AU80)</f>
        <v>342.3741316458424</v>
      </c>
      <c r="AX80" s="12">
        <f>求节点(AE$124:AE$159,AJ$5:AJ$40,$AU80)*士兵阶位属性!V79+求节点(AE$124:AE$159,AO$5:AO$40,$AU80)</f>
        <v>351.03885662912</v>
      </c>
      <c r="AY80" s="12">
        <f>求节点(AF$124:AF$159,AK$5:AK$40,$AU80)*士兵阶位属性!W79+求节点(AF$124:AF$159,AP$5:AP$40,$AU80)</f>
        <v>360.61630932359327</v>
      </c>
      <c r="AZ80" s="12">
        <f>求节点(AG$124:AG$159,AL$5:AL$40,$AU80)*士兵阶位属性!X79+求节点(AG$124:AG$159,AQ$5:AQ$40,$AU80)</f>
        <v>371.23672980597883</v>
      </c>
      <c r="BA80" s="12">
        <f t="shared" si="28"/>
        <v>334.59035694518076</v>
      </c>
      <c r="BB80" s="12">
        <f t="shared" si="28"/>
        <v>342.3741316458424</v>
      </c>
      <c r="BC80" s="12">
        <f t="shared" si="28"/>
        <v>351.03885662912</v>
      </c>
      <c r="BD80" s="12">
        <f t="shared" si="28"/>
        <v>360.61630932359327</v>
      </c>
      <c r="BE80" s="12">
        <f t="shared" si="28"/>
        <v>371.23672980597883</v>
      </c>
      <c r="BG80" s="12">
        <v>75</v>
      </c>
      <c r="BH80" s="12">
        <f t="shared" si="29"/>
        <v>2082492.0428884705</v>
      </c>
      <c r="BI80" s="12">
        <f t="shared" si="29"/>
        <v>2140401.7881027763</v>
      </c>
      <c r="BJ80" s="12">
        <f t="shared" si="29"/>
        <v>2204636.054056196</v>
      </c>
      <c r="BK80" s="12">
        <f t="shared" si="29"/>
        <v>2274864.168468426</v>
      </c>
      <c r="BL80" s="12">
        <f t="shared" si="29"/>
        <v>2352192.1005798634</v>
      </c>
      <c r="BN80" s="12">
        <v>75</v>
      </c>
      <c r="BO80" s="12">
        <f t="shared" si="30"/>
        <v>0</v>
      </c>
      <c r="BP80" s="12">
        <f t="shared" si="30"/>
        <v>0</v>
      </c>
      <c r="BQ80" s="12">
        <f t="shared" si="30"/>
        <v>0</v>
      </c>
      <c r="BR80" s="12">
        <f t="shared" si="30"/>
        <v>0</v>
      </c>
      <c r="BS80" s="12">
        <f t="shared" si="30"/>
        <v>0</v>
      </c>
      <c r="BU80" s="12">
        <v>75</v>
      </c>
      <c r="BV80" s="12">
        <f t="shared" si="31"/>
        <v>0</v>
      </c>
      <c r="BW80" s="12">
        <f t="shared" si="31"/>
        <v>0</v>
      </c>
      <c r="BX80" s="12">
        <f t="shared" si="31"/>
        <v>0</v>
      </c>
      <c r="BY80" s="12">
        <f t="shared" si="31"/>
        <v>0</v>
      </c>
      <c r="BZ80" s="12">
        <f t="shared" si="31"/>
        <v>0</v>
      </c>
      <c r="CC80" s="9">
        <v>32</v>
      </c>
    </row>
    <row r="81" spans="1:101" x14ac:dyDescent="0.15">
      <c r="A81" s="8">
        <v>76</v>
      </c>
      <c r="B81" s="13">
        <f t="shared" si="25"/>
        <v>34</v>
      </c>
      <c r="F81" s="14" t="s">
        <v>406</v>
      </c>
      <c r="G81" s="14" t="s">
        <v>407</v>
      </c>
      <c r="H81" s="14"/>
      <c r="I81" s="14" t="s">
        <v>408</v>
      </c>
      <c r="J81" s="14" t="s">
        <v>409</v>
      </c>
      <c r="Q81" s="14"/>
      <c r="AU81" s="15">
        <v>76</v>
      </c>
      <c r="AV81" s="12">
        <f>求节点(AC$124:AC$159,AH$5:AH$40,$AU81)*士兵阶位属性!T80+求节点(AC$124:AC$159,AM$5:AM$40,$AU81)</f>
        <v>341.48253033626384</v>
      </c>
      <c r="AW81" s="12">
        <f>求节点(AD$124:AD$159,AI$5:AI$40,$AU81)*士兵阶位属性!U80+求节点(AD$124:AD$159,AN$5:AN$40,$AU81)</f>
        <v>349.37108668288596</v>
      </c>
      <c r="AX81" s="12">
        <f>求节点(AE$124:AE$159,AJ$5:AJ$40,$AU81)*士兵阶位属性!V80+求节点(AE$124:AE$159,AO$5:AO$40,$AU81)</f>
        <v>358.11799385540633</v>
      </c>
      <c r="AY81" s="12">
        <f>求节点(AF$124:AF$159,AK$5:AK$40,$AU81)*士兵阶位属性!W80+求节点(AF$124:AF$159,AP$5:AP$40,$AU81)</f>
        <v>367.78967797446501</v>
      </c>
      <c r="AZ81" s="12">
        <f>求节点(AG$124:AG$159,AL$5:AL$40,$AU81)*士兵阶位属性!X80+求节点(AG$124:AG$159,AQ$5:AQ$40,$AU81)</f>
        <v>378.38468912533153</v>
      </c>
      <c r="BA81" s="12">
        <f t="shared" si="28"/>
        <v>341.48253033626384</v>
      </c>
      <c r="BB81" s="12">
        <f t="shared" si="28"/>
        <v>349.37108668288596</v>
      </c>
      <c r="BC81" s="12">
        <f t="shared" si="28"/>
        <v>358.11799385540633</v>
      </c>
      <c r="BD81" s="12">
        <f t="shared" si="28"/>
        <v>367.78967797446501</v>
      </c>
      <c r="BE81" s="12">
        <f t="shared" si="28"/>
        <v>378.38468912533153</v>
      </c>
      <c r="BG81" s="12">
        <v>76</v>
      </c>
      <c r="BH81" s="12">
        <f t="shared" si="29"/>
        <v>2134149.7093046694</v>
      </c>
      <c r="BI81" s="12">
        <f t="shared" si="29"/>
        <v>2192448.1648789309</v>
      </c>
      <c r="BJ81" s="12">
        <f t="shared" si="29"/>
        <v>2256758.2064070804</v>
      </c>
      <c r="BK81" s="12">
        <f t="shared" si="29"/>
        <v>2327114.13215004</v>
      </c>
      <c r="BL81" s="12">
        <f t="shared" si="29"/>
        <v>2403168.8636991912</v>
      </c>
      <c r="BN81" s="12">
        <v>76</v>
      </c>
      <c r="BO81" s="12">
        <f t="shared" si="30"/>
        <v>0</v>
      </c>
      <c r="BP81" s="12">
        <f t="shared" si="30"/>
        <v>0</v>
      </c>
      <c r="BQ81" s="12">
        <f t="shared" si="30"/>
        <v>0</v>
      </c>
      <c r="BR81" s="12">
        <f t="shared" si="30"/>
        <v>0</v>
      </c>
      <c r="BS81" s="12">
        <f t="shared" si="30"/>
        <v>0</v>
      </c>
      <c r="BU81" s="12">
        <v>76</v>
      </c>
      <c r="BV81" s="12">
        <f t="shared" si="31"/>
        <v>0</v>
      </c>
      <c r="BW81" s="12">
        <f t="shared" si="31"/>
        <v>0</v>
      </c>
      <c r="BX81" s="12">
        <f t="shared" si="31"/>
        <v>0</v>
      </c>
      <c r="BY81" s="12">
        <f t="shared" si="31"/>
        <v>0</v>
      </c>
      <c r="BZ81" s="12">
        <f t="shared" si="31"/>
        <v>0</v>
      </c>
      <c r="CC81" s="9">
        <v>33</v>
      </c>
    </row>
    <row r="82" spans="1:101" x14ac:dyDescent="0.15">
      <c r="A82" s="8">
        <v>77</v>
      </c>
      <c r="B82" s="13">
        <f t="shared" si="25"/>
        <v>34</v>
      </c>
      <c r="F82" s="14"/>
      <c r="G82" s="14"/>
      <c r="H82" s="14"/>
      <c r="I82" s="14"/>
      <c r="J82" s="14"/>
      <c r="AU82" s="15">
        <v>77</v>
      </c>
      <c r="AV82" s="12">
        <f>求节点(AC$124:AC$159,AH$5:AH$40,$AU82)*士兵阶位属性!T81+求节点(AC$124:AC$159,AM$5:AM$40,$AU82)</f>
        <v>348.44815900332736</v>
      </c>
      <c r="AW82" s="12">
        <f>求节点(AD$124:AD$159,AI$5:AI$40,$AU82)*士兵阶位属性!U81+求节点(AD$124:AD$159,AN$5:AN$40,$AU82)</f>
        <v>356.43519898736537</v>
      </c>
      <c r="AX82" s="12">
        <f>求节点(AE$124:AE$159,AJ$5:AJ$40,$AU82)*士兵阶位属性!V81+求节点(AE$124:AE$159,AO$5:AO$40,$AU82)</f>
        <v>365.26415891639505</v>
      </c>
      <c r="AY82" s="12">
        <f>求节点(AF$124:AF$159,AK$5:AK$40,$AU82)*士兵阶位属性!W81+求节点(AF$124:AF$159,AP$5:AP$40,$AU82)</f>
        <v>374.96547069451543</v>
      </c>
      <c r="AZ82" s="12">
        <f>求节点(AG$124:AG$159,AL$5:AL$40,$AU82)*士兵阶位属性!X81+求节点(AG$124:AG$159,AQ$5:AQ$40,$AU82)</f>
        <v>385.58059658579486</v>
      </c>
      <c r="BA82" s="12">
        <f t="shared" si="28"/>
        <v>348.44815900332736</v>
      </c>
      <c r="BB82" s="12">
        <f t="shared" si="28"/>
        <v>356.43519898736537</v>
      </c>
      <c r="BC82" s="12">
        <f t="shared" si="28"/>
        <v>365.26415891639505</v>
      </c>
      <c r="BD82" s="12">
        <f t="shared" si="28"/>
        <v>374.96547069451543</v>
      </c>
      <c r="BE82" s="12">
        <f t="shared" si="28"/>
        <v>385.58059658579486</v>
      </c>
      <c r="BG82" s="12">
        <v>77</v>
      </c>
      <c r="BH82" s="12">
        <f t="shared" si="29"/>
        <v>2185880.3569580629</v>
      </c>
      <c r="BI82" s="12">
        <f t="shared" si="29"/>
        <v>2244494.5416550855</v>
      </c>
      <c r="BJ82" s="12">
        <f t="shared" si="29"/>
        <v>2308880.3587579643</v>
      </c>
      <c r="BK82" s="12">
        <f t="shared" si="29"/>
        <v>2378670.9713543537</v>
      </c>
      <c r="BL82" s="12">
        <f t="shared" si="29"/>
        <v>2453962.3456157683</v>
      </c>
      <c r="BN82" s="12">
        <v>77</v>
      </c>
      <c r="BO82" s="12">
        <f t="shared" si="30"/>
        <v>0</v>
      </c>
      <c r="BP82" s="12">
        <f t="shared" si="30"/>
        <v>0</v>
      </c>
      <c r="BQ82" s="12">
        <f t="shared" si="30"/>
        <v>0</v>
      </c>
      <c r="BR82" s="12">
        <f t="shared" si="30"/>
        <v>0</v>
      </c>
      <c r="BS82" s="12">
        <f t="shared" si="30"/>
        <v>0</v>
      </c>
      <c r="BU82" s="12">
        <v>77</v>
      </c>
      <c r="BV82" s="12">
        <f t="shared" si="31"/>
        <v>0</v>
      </c>
      <c r="BW82" s="12">
        <f t="shared" si="31"/>
        <v>0</v>
      </c>
      <c r="BX82" s="12">
        <f t="shared" si="31"/>
        <v>0</v>
      </c>
      <c r="BY82" s="12">
        <f t="shared" si="31"/>
        <v>0</v>
      </c>
      <c r="BZ82" s="12">
        <f t="shared" si="31"/>
        <v>0</v>
      </c>
      <c r="CC82" s="9">
        <v>34</v>
      </c>
    </row>
    <row r="83" spans="1:101" x14ac:dyDescent="0.15">
      <c r="A83" s="8">
        <v>78</v>
      </c>
      <c r="B83" s="13">
        <f t="shared" si="25"/>
        <v>35</v>
      </c>
      <c r="G83" s="14" t="s">
        <v>404</v>
      </c>
      <c r="H83" s="14"/>
      <c r="I83" s="14" t="s">
        <v>405</v>
      </c>
      <c r="P83" s="14"/>
      <c r="Q83" s="14"/>
      <c r="R83" s="14"/>
      <c r="AD83" s="110" t="s">
        <v>349</v>
      </c>
      <c r="AE83" s="110"/>
      <c r="AF83" s="110" t="s">
        <v>350</v>
      </c>
      <c r="AG83" s="110"/>
      <c r="AH83" s="110" t="s">
        <v>135</v>
      </c>
      <c r="AI83" s="110"/>
      <c r="AJ83" s="110"/>
      <c r="AK83" s="110"/>
      <c r="AL83" s="110"/>
      <c r="AU83" s="15">
        <v>78</v>
      </c>
      <c r="AV83" s="12">
        <f>求节点(AC$124:AC$159,AH$5:AH$40,$AU83)*士兵阶位属性!T82+求节点(AC$124:AC$159,AM$5:AM$40,$AU83)</f>
        <v>355.48156899145323</v>
      </c>
      <c r="AW83" s="12">
        <f>求节点(AD$124:AD$159,AI$5:AI$40,$AU83)*士兵阶位属性!U82+求节点(AD$124:AD$159,AN$5:AN$40,$AU83)</f>
        <v>363.56646855928062</v>
      </c>
      <c r="AX83" s="12">
        <f>求节点(AE$124:AE$159,AJ$5:AJ$40,$AU83)*士兵阶位属性!V82+求节点(AE$124:AE$159,AO$5:AO$40,$AU83)</f>
        <v>372.47501241915683</v>
      </c>
      <c r="AY83" s="12">
        <f>求节点(AF$124:AF$159,AK$5:AK$40,$AU83)*士兵阶位属性!W82+求节点(AF$124:AF$159,AP$5:AP$40,$AU83)</f>
        <v>382.09698004751874</v>
      </c>
      <c r="AZ83" s="12">
        <f>求节点(AG$124:AG$159,AL$5:AL$40,$AU83)*士兵阶位属性!X82+求节点(AG$124:AG$159,AQ$5:AQ$40,$AU83)</f>
        <v>392.84145524684834</v>
      </c>
      <c r="BA83" s="12">
        <f t="shared" si="28"/>
        <v>355.48156899145323</v>
      </c>
      <c r="BB83" s="12">
        <f t="shared" si="28"/>
        <v>363.56646855928062</v>
      </c>
      <c r="BC83" s="12">
        <f t="shared" si="28"/>
        <v>372.47501241915683</v>
      </c>
      <c r="BD83" s="12">
        <f t="shared" si="28"/>
        <v>382.09698004751874</v>
      </c>
      <c r="BE83" s="12">
        <f t="shared" si="28"/>
        <v>392.84145524684834</v>
      </c>
      <c r="BG83" s="12">
        <v>78</v>
      </c>
      <c r="BH83" s="12">
        <f t="shared" si="29"/>
        <v>2237620.3254128811</v>
      </c>
      <c r="BI83" s="12">
        <f t="shared" si="29"/>
        <v>2296540.9184312401</v>
      </c>
      <c r="BJ83" s="12">
        <f t="shared" si="29"/>
        <v>2360977.3247915902</v>
      </c>
      <c r="BK83" s="12">
        <f t="shared" si="29"/>
        <v>2429050.6835622787</v>
      </c>
      <c r="BL83" s="12">
        <f t="shared" si="29"/>
        <v>2504755.8275323454</v>
      </c>
      <c r="BN83" s="12">
        <v>78</v>
      </c>
      <c r="BO83" s="12">
        <f t="shared" si="30"/>
        <v>0</v>
      </c>
      <c r="BP83" s="12">
        <f t="shared" si="30"/>
        <v>0</v>
      </c>
      <c r="BQ83" s="12">
        <f t="shared" si="30"/>
        <v>0</v>
      </c>
      <c r="BR83" s="12">
        <f t="shared" si="30"/>
        <v>0</v>
      </c>
      <c r="BS83" s="12">
        <f t="shared" si="30"/>
        <v>0</v>
      </c>
      <c r="BU83" s="12">
        <v>78</v>
      </c>
      <c r="BV83" s="12">
        <f t="shared" si="31"/>
        <v>0</v>
      </c>
      <c r="BW83" s="12">
        <f t="shared" si="31"/>
        <v>0</v>
      </c>
      <c r="BX83" s="12">
        <f t="shared" si="31"/>
        <v>0</v>
      </c>
      <c r="BY83" s="12">
        <f t="shared" si="31"/>
        <v>0</v>
      </c>
      <c r="BZ83" s="12">
        <f t="shared" si="31"/>
        <v>0</v>
      </c>
      <c r="CC83" s="9">
        <v>35</v>
      </c>
    </row>
    <row r="84" spans="1:101" x14ac:dyDescent="0.15">
      <c r="A84" s="8">
        <v>79</v>
      </c>
      <c r="B84" s="13">
        <f t="shared" si="25"/>
        <v>35</v>
      </c>
      <c r="F84" s="14"/>
      <c r="G84" s="14"/>
      <c r="H84" s="14"/>
      <c r="I84" s="14"/>
      <c r="J84" s="14"/>
      <c r="AB84" s="12" t="s">
        <v>415</v>
      </c>
      <c r="AC84" s="12"/>
      <c r="AD84" s="12" t="s">
        <v>132</v>
      </c>
      <c r="AE84" s="12"/>
      <c r="AF84" s="12" t="s">
        <v>132</v>
      </c>
      <c r="AG84" s="12"/>
      <c r="AH84" s="12" t="s">
        <v>0</v>
      </c>
      <c r="AI84" s="12" t="s">
        <v>3</v>
      </c>
      <c r="AJ84" s="12" t="s">
        <v>1</v>
      </c>
      <c r="AK84" s="12" t="s">
        <v>4</v>
      </c>
      <c r="AL84" s="12" t="s">
        <v>2</v>
      </c>
      <c r="AU84" s="15">
        <v>79</v>
      </c>
      <c r="AV84" s="12">
        <f>求节点(AC$124:AC$159,AH$5:AH$40,$AU84)*士兵阶位属性!T83+求节点(AC$124:AC$159,AM$5:AM$40,$AU84)</f>
        <v>362.58192087401949</v>
      </c>
      <c r="AW84" s="12">
        <f>求节点(AD$124:AD$159,AI$5:AI$40,$AU84)*士兵阶位属性!U83+求节点(AD$124:AD$159,AN$5:AN$40,$AU84)</f>
        <v>370.76489539863172</v>
      </c>
      <c r="AX84" s="12">
        <f>求节点(AE$124:AE$159,AJ$5:AJ$40,$AU84)*士兵阶位属性!V83+求节点(AE$124:AE$159,AO$5:AO$40,$AU84)</f>
        <v>379.63274620561174</v>
      </c>
      <c r="AY84" s="12">
        <f>求节点(AF$124:AF$159,AK$5:AK$40,$AU84)*士兵阶位属性!W83+求节点(AF$124:AF$159,AP$5:AP$40,$AU84)</f>
        <v>389.29305269145283</v>
      </c>
      <c r="AZ84" s="12">
        <f>求节点(AG$124:AG$159,AL$5:AL$40,$AU84)*士兵阶位属性!X83+求节点(AG$124:AG$159,AQ$5:AQ$40,$AU84)</f>
        <v>400.16726510849213</v>
      </c>
      <c r="BA84" s="12">
        <f t="shared" si="28"/>
        <v>362.58192087401949</v>
      </c>
      <c r="BB84" s="12">
        <f t="shared" si="28"/>
        <v>370.76489539863172</v>
      </c>
      <c r="BC84" s="12">
        <f t="shared" si="28"/>
        <v>379.63274620561174</v>
      </c>
      <c r="BD84" s="12">
        <f t="shared" si="28"/>
        <v>389.29305269145283</v>
      </c>
      <c r="BE84" s="12">
        <f t="shared" si="28"/>
        <v>400.16726510849213</v>
      </c>
      <c r="BG84" s="12">
        <v>79</v>
      </c>
      <c r="BH84" s="12">
        <f t="shared" si="29"/>
        <v>2289360.2938676993</v>
      </c>
      <c r="BI84" s="12">
        <f t="shared" si="29"/>
        <v>2348587.2952073948</v>
      </c>
      <c r="BJ84" s="12">
        <f t="shared" si="29"/>
        <v>2411790.0003160289</v>
      </c>
      <c r="BK84" s="12">
        <f t="shared" si="29"/>
        <v>2479430.3957702043</v>
      </c>
      <c r="BL84" s="12">
        <f t="shared" si="29"/>
        <v>2555549.309448923</v>
      </c>
      <c r="BN84" s="12">
        <v>79</v>
      </c>
      <c r="BO84" s="12">
        <f t="shared" si="30"/>
        <v>0</v>
      </c>
      <c r="BP84" s="12">
        <f t="shared" si="30"/>
        <v>0</v>
      </c>
      <c r="BQ84" s="12">
        <f t="shared" si="30"/>
        <v>0</v>
      </c>
      <c r="BR84" s="12">
        <f t="shared" si="30"/>
        <v>0</v>
      </c>
      <c r="BS84" s="12">
        <f t="shared" si="30"/>
        <v>0</v>
      </c>
      <c r="BU84" s="12">
        <v>79</v>
      </c>
      <c r="BV84" s="12">
        <f t="shared" si="31"/>
        <v>0</v>
      </c>
      <c r="BW84" s="12">
        <f t="shared" si="31"/>
        <v>0</v>
      </c>
      <c r="BX84" s="12">
        <f t="shared" si="31"/>
        <v>0</v>
      </c>
      <c r="BY84" s="12">
        <f t="shared" si="31"/>
        <v>0</v>
      </c>
      <c r="BZ84" s="12">
        <f t="shared" si="31"/>
        <v>0</v>
      </c>
      <c r="CC84" s="9">
        <v>36</v>
      </c>
    </row>
    <row r="85" spans="1:101" x14ac:dyDescent="0.15">
      <c r="A85" s="8">
        <v>80</v>
      </c>
      <c r="B85" s="13">
        <f t="shared" si="25"/>
        <v>36</v>
      </c>
      <c r="F85" s="14"/>
      <c r="G85" s="70" t="s">
        <v>846</v>
      </c>
      <c r="H85" s="14"/>
      <c r="I85" s="70" t="s">
        <v>847</v>
      </c>
      <c r="J85" s="14"/>
      <c r="Q85" s="14"/>
      <c r="AB85" s="12">
        <f t="shared" ref="AB85:AB120" si="33">IF(AB5="","",AB5)</f>
        <v>1</v>
      </c>
      <c r="AC85" s="12"/>
      <c r="AD85" s="31"/>
      <c r="AE85" s="12"/>
      <c r="AF85" s="30">
        <f>SUM(AD$85:AD85)</f>
        <v>0</v>
      </c>
      <c r="AG85" s="12"/>
      <c r="AH85" s="12">
        <f>IFERROR($AF85*'[1]功能-士兵训练'!K5,0)</f>
        <v>0</v>
      </c>
      <c r="AI85" s="12">
        <f>IFERROR($AF85*'[1]功能-士兵训练'!L5,0)</f>
        <v>0</v>
      </c>
      <c r="AJ85" s="12">
        <f>IFERROR($AF85*'[1]功能-士兵训练'!M5,0)</f>
        <v>0</v>
      </c>
      <c r="AK85" s="12">
        <f>IFERROR($AF85*'[1]功能-士兵训练'!N5,0)</f>
        <v>0</v>
      </c>
      <c r="AL85" s="12">
        <f>IFERROR($AF85*'[1]功能-士兵训练'!O5,0)</f>
        <v>0</v>
      </c>
      <c r="AU85" s="15">
        <v>80</v>
      </c>
      <c r="AV85" s="12">
        <f>求节点(AC$124:AC$159,AH$5:AH$40,$AU85)*士兵阶位属性!T84+求节点(AC$124:AC$159,AM$5:AM$40,$AU85)</f>
        <v>369.74921465102608</v>
      </c>
      <c r="AW85" s="12">
        <f>求节点(AD$124:AD$159,AI$5:AI$40,$AU85)*士兵阶位属性!U84+求节点(AD$124:AD$159,AN$5:AN$40,$AU85)</f>
        <v>377.98056534980151</v>
      </c>
      <c r="AX85" s="12">
        <f>求节点(AE$124:AE$159,AJ$5:AJ$40,$AU85)*士兵阶位属性!V84+求节点(AE$124:AE$159,AO$5:AO$40,$AU85)</f>
        <v>386.85582387105512</v>
      </c>
      <c r="AY85" s="12">
        <f>求节点(AF$124:AF$159,AK$5:AK$40,$AU85)*士兵阶位属性!W84+求节点(AF$124:AF$159,AP$5:AP$40,$AU85)</f>
        <v>396.55368862631758</v>
      </c>
      <c r="AZ85" s="12">
        <f>求节点(AG$124:AG$159,AL$5:AL$40,$AU85)*士兵阶位属性!X84+求节点(AG$124:AG$159,AQ$5:AQ$40,$AU85)</f>
        <v>407.0690761050144</v>
      </c>
      <c r="BA85" s="12">
        <f t="shared" si="28"/>
        <v>369.74921465102608</v>
      </c>
      <c r="BB85" s="12">
        <f t="shared" si="28"/>
        <v>377.98056534980151</v>
      </c>
      <c r="BC85" s="12">
        <f t="shared" si="28"/>
        <v>386.85582387105512</v>
      </c>
      <c r="BD85" s="12">
        <f t="shared" si="28"/>
        <v>396.55368862631758</v>
      </c>
      <c r="BE85" s="12">
        <f t="shared" si="28"/>
        <v>407.0690761050144</v>
      </c>
      <c r="BG85" s="12">
        <v>80</v>
      </c>
      <c r="BH85" s="12">
        <f t="shared" si="29"/>
        <v>2341100.2623225176</v>
      </c>
      <c r="BI85" s="12">
        <f t="shared" si="29"/>
        <v>2400099.13701167</v>
      </c>
      <c r="BJ85" s="12">
        <f t="shared" si="29"/>
        <v>2462602.6758404677</v>
      </c>
      <c r="BK85" s="12">
        <f t="shared" si="29"/>
        <v>2529810.1079781298</v>
      </c>
      <c r="BL85" s="12">
        <f t="shared" si="29"/>
        <v>2601247.8190045813</v>
      </c>
      <c r="BN85" s="12">
        <v>80</v>
      </c>
      <c r="BO85" s="12">
        <f t="shared" si="30"/>
        <v>0</v>
      </c>
      <c r="BP85" s="12">
        <f t="shared" si="30"/>
        <v>0</v>
      </c>
      <c r="BQ85" s="12">
        <f t="shared" si="30"/>
        <v>0</v>
      </c>
      <c r="BR85" s="12">
        <f t="shared" si="30"/>
        <v>0</v>
      </c>
      <c r="BS85" s="12">
        <f t="shared" si="30"/>
        <v>0</v>
      </c>
      <c r="BU85" s="12">
        <v>80</v>
      </c>
      <c r="BV85" s="12">
        <f t="shared" si="31"/>
        <v>0</v>
      </c>
      <c r="BW85" s="12">
        <f t="shared" si="31"/>
        <v>0</v>
      </c>
      <c r="BX85" s="12">
        <f t="shared" si="31"/>
        <v>0</v>
      </c>
      <c r="BY85" s="12">
        <f t="shared" si="31"/>
        <v>0</v>
      </c>
      <c r="BZ85" s="12">
        <f t="shared" si="31"/>
        <v>0</v>
      </c>
      <c r="CC85" s="9">
        <v>37</v>
      </c>
    </row>
    <row r="86" spans="1:101" x14ac:dyDescent="0.15">
      <c r="F86" s="14"/>
      <c r="AB86" s="12">
        <f t="shared" si="33"/>
        <v>2</v>
      </c>
      <c r="AC86" s="12"/>
      <c r="AD86" s="31"/>
      <c r="AE86" s="12"/>
      <c r="AF86" s="30">
        <f>SUM(AD$85:AD86)</f>
        <v>0</v>
      </c>
      <c r="AG86" s="12"/>
      <c r="AH86" s="12">
        <f>IFERROR($AF86*'[1]功能-士兵训练'!K6,0)</f>
        <v>0</v>
      </c>
      <c r="AI86" s="12">
        <f>IFERROR($AF86*'[1]功能-士兵训练'!L6,0)</f>
        <v>0</v>
      </c>
      <c r="AJ86" s="12">
        <f>IFERROR($AF86*'[1]功能-士兵训练'!M6,0)</f>
        <v>0</v>
      </c>
      <c r="AK86" s="12">
        <f>IFERROR($AF86*'[1]功能-士兵训练'!N6,0)</f>
        <v>0</v>
      </c>
      <c r="AL86" s="12">
        <f>IFERROR($AF86*'[1]功能-士兵训练'!O6,0)</f>
        <v>0</v>
      </c>
      <c r="AU86" s="15">
        <v>81</v>
      </c>
      <c r="AV86" s="12">
        <f>求节点(AC$124:AC$159,AH$5:AH$40,$AU86)*士兵阶位属性!T85+求节点(AC$124:AC$159,AM$5:AM$40,$AU86)</f>
        <v>376.98185802562699</v>
      </c>
      <c r="AW86" s="12">
        <f>求节点(AD$124:AD$159,AI$5:AI$40,$AU86)*士兵阶位属性!U85+求节点(AD$124:AD$159,AN$5:AN$40,$AU86)</f>
        <v>385.24858668049188</v>
      </c>
      <c r="AX86" s="12">
        <f>求节点(AE$124:AE$159,AJ$5:AJ$40,$AU86)*士兵阶位属性!V85+求节点(AE$124:AE$159,AO$5:AO$40,$AU86)</f>
        <v>394.14424541548703</v>
      </c>
      <c r="AY86" s="12">
        <f>求节点(AF$124:AF$159,AK$5:AK$40,$AU86)*士兵阶位属性!W85+求节点(AF$124:AF$159,AP$5:AP$40,$AU86)</f>
        <v>403.8757504660889</v>
      </c>
      <c r="AZ86" s="12">
        <f>求节点(AG$124:AG$159,AL$5:AL$40,$AU86)*士兵阶位属性!X85+求节点(AG$124:AG$159,AQ$5:AQ$40,$AU86)</f>
        <v>413.57246895689474</v>
      </c>
      <c r="BA86" s="12">
        <f t="shared" si="28"/>
        <v>376.98185802562699</v>
      </c>
      <c r="BB86" s="12">
        <f t="shared" si="28"/>
        <v>385.24858668049188</v>
      </c>
      <c r="BC86" s="12">
        <f t="shared" si="28"/>
        <v>394.14424541548703</v>
      </c>
      <c r="BD86" s="12">
        <f t="shared" si="28"/>
        <v>403.8757504660889</v>
      </c>
      <c r="BE86" s="12">
        <f t="shared" si="28"/>
        <v>413.57246895689474</v>
      </c>
      <c r="BG86" s="12">
        <v>81</v>
      </c>
      <c r="BH86" s="12">
        <f t="shared" si="29"/>
        <v>2392823.163265795</v>
      </c>
      <c r="BI86" s="12">
        <f t="shared" si="29"/>
        <v>2451460.8449605098</v>
      </c>
      <c r="BJ86" s="12">
        <f t="shared" si="29"/>
        <v>2513415.3513649059</v>
      </c>
      <c r="BK86" s="12">
        <f t="shared" si="29"/>
        <v>2580157.0270043998</v>
      </c>
      <c r="BL86" s="12">
        <f t="shared" si="29"/>
        <v>2642217.3083575331</v>
      </c>
      <c r="BN86" s="12">
        <v>81</v>
      </c>
      <c r="BO86" s="12">
        <f t="shared" si="30"/>
        <v>0</v>
      </c>
      <c r="BP86" s="12">
        <f t="shared" si="30"/>
        <v>0</v>
      </c>
      <c r="BQ86" s="12">
        <f t="shared" si="30"/>
        <v>0</v>
      </c>
      <c r="BR86" s="12">
        <f t="shared" si="30"/>
        <v>0</v>
      </c>
      <c r="BS86" s="12">
        <f t="shared" si="30"/>
        <v>0</v>
      </c>
      <c r="BU86" s="12">
        <v>81</v>
      </c>
      <c r="BV86" s="12">
        <f t="shared" si="31"/>
        <v>0</v>
      </c>
      <c r="BW86" s="12">
        <f t="shared" si="31"/>
        <v>0</v>
      </c>
      <c r="BX86" s="12">
        <f t="shared" si="31"/>
        <v>0</v>
      </c>
      <c r="BY86" s="12">
        <f t="shared" si="31"/>
        <v>0</v>
      </c>
      <c r="BZ86" s="12">
        <f t="shared" si="31"/>
        <v>0</v>
      </c>
      <c r="CC86" s="9">
        <v>38</v>
      </c>
    </row>
    <row r="87" spans="1:101" x14ac:dyDescent="0.15">
      <c r="F87" s="14"/>
      <c r="P87" s="14"/>
      <c r="Q87" s="14"/>
      <c r="R87" s="14"/>
      <c r="AB87" s="12">
        <f t="shared" si="33"/>
        <v>3</v>
      </c>
      <c r="AC87" s="12"/>
      <c r="AD87" s="31"/>
      <c r="AE87" s="12"/>
      <c r="AF87" s="30">
        <f>SUM(AD$85:AD87)</f>
        <v>0</v>
      </c>
      <c r="AG87" s="12"/>
      <c r="AH87" s="12">
        <f>IFERROR($AF87*'[1]功能-士兵训练'!K7,0)</f>
        <v>0</v>
      </c>
      <c r="AI87" s="12">
        <f>IFERROR($AF87*'[1]功能-士兵训练'!L7,0)</f>
        <v>0</v>
      </c>
      <c r="AJ87" s="12">
        <f>IFERROR($AF87*'[1]功能-士兵训练'!M7,0)</f>
        <v>0</v>
      </c>
      <c r="AK87" s="12">
        <f>IFERROR($AF87*'[1]功能-士兵训练'!N7,0)</f>
        <v>0</v>
      </c>
      <c r="AL87" s="12">
        <f>IFERROR($AF87*'[1]功能-士兵训练'!O7,0)</f>
        <v>0</v>
      </c>
      <c r="AU87" s="15">
        <v>82</v>
      </c>
      <c r="AV87" s="12">
        <f>求节点(AC$124:AC$159,AH$5:AH$40,$AU87)*士兵阶位属性!T86+求节点(AC$124:AC$159,AM$5:AM$40,$AU87)</f>
        <v>384.28049848247389</v>
      </c>
      <c r="AW87" s="12">
        <f>求节点(AD$124:AD$159,AI$5:AI$40,$AU87)*士兵阶位属性!U86+求节点(AD$124:AD$159,AN$5:AN$40,$AU87)</f>
        <v>392.58288182638984</v>
      </c>
      <c r="AX87" s="12">
        <f>求节点(AE$124:AE$159,AJ$5:AJ$40,$AU87)*士兵阶位属性!V86+求节点(AE$124:AE$159,AO$5:AO$40,$AU87)</f>
        <v>401.49801083890742</v>
      </c>
      <c r="AY87" s="12">
        <f>求节点(AF$124:AF$159,AK$5:AK$40,$AU87)*士兵阶位属性!W86+求节点(AF$124:AF$159,AP$5:AP$40,$AU87)</f>
        <v>410.42722905315657</v>
      </c>
      <c r="AZ87" s="12">
        <f>求节点(AG$124:AG$159,AL$5:AL$40,$AU87)*士兵阶位属性!X86+求节点(AG$124:AG$159,AQ$5:AQ$40,$AU87)</f>
        <v>420.12825076540167</v>
      </c>
      <c r="BA87" s="12">
        <f t="shared" si="28"/>
        <v>384.28049848247389</v>
      </c>
      <c r="BB87" s="12">
        <f t="shared" si="28"/>
        <v>392.58288182638984</v>
      </c>
      <c r="BC87" s="12">
        <f t="shared" si="28"/>
        <v>401.49801083890742</v>
      </c>
      <c r="BD87" s="12">
        <f t="shared" si="28"/>
        <v>410.42722905315657</v>
      </c>
      <c r="BE87" s="12">
        <f t="shared" si="28"/>
        <v>420.12825076540167</v>
      </c>
      <c r="BG87" s="12">
        <v>82</v>
      </c>
      <c r="BH87" s="12">
        <f t="shared" si="29"/>
        <v>2444536.2417601035</v>
      </c>
      <c r="BI87" s="12">
        <f t="shared" si="29"/>
        <v>2502822.55290935</v>
      </c>
      <c r="BJ87" s="12">
        <f t="shared" si="29"/>
        <v>2564228.0268893447</v>
      </c>
      <c r="BK87" s="12">
        <f t="shared" si="29"/>
        <v>2621833.1809210842</v>
      </c>
      <c r="BL87" s="12">
        <f t="shared" si="29"/>
        <v>2683186.7977104853</v>
      </c>
      <c r="BN87" s="12">
        <v>82</v>
      </c>
      <c r="BO87" s="12">
        <f t="shared" si="30"/>
        <v>0</v>
      </c>
      <c r="BP87" s="12">
        <f t="shared" si="30"/>
        <v>0</v>
      </c>
      <c r="BQ87" s="12">
        <f t="shared" si="30"/>
        <v>0</v>
      </c>
      <c r="BR87" s="12">
        <f t="shared" si="30"/>
        <v>0</v>
      </c>
      <c r="BS87" s="12">
        <f t="shared" si="30"/>
        <v>0</v>
      </c>
      <c r="BU87" s="12">
        <v>82</v>
      </c>
      <c r="BV87" s="12">
        <f t="shared" si="31"/>
        <v>0</v>
      </c>
      <c r="BW87" s="12">
        <f t="shared" si="31"/>
        <v>0</v>
      </c>
      <c r="BX87" s="12">
        <f t="shared" si="31"/>
        <v>0</v>
      </c>
      <c r="BY87" s="12">
        <f t="shared" si="31"/>
        <v>0</v>
      </c>
      <c r="BZ87" s="12">
        <f t="shared" si="31"/>
        <v>0</v>
      </c>
      <c r="CC87" s="9">
        <v>39</v>
      </c>
    </row>
    <row r="88" spans="1:101" x14ac:dyDescent="0.15">
      <c r="F88" s="14"/>
      <c r="AB88" s="12">
        <f t="shared" si="33"/>
        <v>4</v>
      </c>
      <c r="AC88" s="12"/>
      <c r="AD88" s="31"/>
      <c r="AE88" s="12"/>
      <c r="AF88" s="30">
        <f>SUM(AD$85:AD88)</f>
        <v>0</v>
      </c>
      <c r="AG88" s="12"/>
      <c r="AH88" s="12">
        <f>IFERROR($AF88*'[1]功能-士兵训练'!K8,0)</f>
        <v>0</v>
      </c>
      <c r="AI88" s="12">
        <f>IFERROR($AF88*'[1]功能-士兵训练'!L8,0)</f>
        <v>0</v>
      </c>
      <c r="AJ88" s="12">
        <f>IFERROR($AF88*'[1]功能-士兵训练'!M8,0)</f>
        <v>0</v>
      </c>
      <c r="AK88" s="12">
        <f>IFERROR($AF88*'[1]功能-士兵训练'!N8,0)</f>
        <v>0</v>
      </c>
      <c r="AL88" s="12">
        <f>IFERROR($AF88*'[1]功能-士兵训练'!O8,0)</f>
        <v>0</v>
      </c>
      <c r="AU88" s="15">
        <v>83</v>
      </c>
      <c r="AV88" s="12">
        <f>求节点(AC$124:AC$159,AH$5:AH$40,$AU88)*士兵阶位属性!T87+求节点(AC$124:AC$159,AM$5:AM$40,$AU88)</f>
        <v>391.64604604315434</v>
      </c>
      <c r="AW88" s="12">
        <f>求节点(AD$124:AD$159,AI$5:AI$40,$AU88)*士兵阶位属性!U87+求节点(AD$124:AD$159,AN$5:AN$40,$AU88)</f>
        <v>399.98345078749526</v>
      </c>
      <c r="AX88" s="12">
        <f>求节点(AE$124:AE$159,AJ$5:AJ$40,$AU88)*士兵阶位属性!V87+求节点(AE$124:AE$159,AO$5:AO$40,$AU88)</f>
        <v>408.31040544054264</v>
      </c>
      <c r="AY88" s="12">
        <f>求节点(AF$124:AF$159,AK$5:AK$40,$AU88)*士兵阶位属性!W87+求节点(AF$124:AF$159,AP$5:AP$40,$AU88)</f>
        <v>417.03211702928729</v>
      </c>
      <c r="AZ88" s="12">
        <f>求节点(AG$124:AG$159,AL$5:AL$40,$AU88)*士兵阶位属性!X87+求节点(AG$124:AG$159,AQ$5:AQ$40,$AU88)</f>
        <v>426.73642153053521</v>
      </c>
      <c r="BA88" s="12">
        <f t="shared" si="28"/>
        <v>391.64604604315434</v>
      </c>
      <c r="BB88" s="12">
        <f t="shared" si="28"/>
        <v>399.98345078749526</v>
      </c>
      <c r="BC88" s="12">
        <f t="shared" si="28"/>
        <v>408.31040544054264</v>
      </c>
      <c r="BD88" s="12">
        <f t="shared" si="28"/>
        <v>417.03211702928729</v>
      </c>
      <c r="BE88" s="12">
        <f t="shared" si="28"/>
        <v>426.73642153053521</v>
      </c>
      <c r="BG88" s="12">
        <v>83</v>
      </c>
      <c r="BH88" s="12">
        <f t="shared" si="29"/>
        <v>2496249.320254412</v>
      </c>
      <c r="BI88" s="12">
        <f t="shared" si="29"/>
        <v>2554184.2608581898</v>
      </c>
      <c r="BJ88" s="12">
        <f t="shared" si="29"/>
        <v>2608727.230580457</v>
      </c>
      <c r="BK88" s="12">
        <f t="shared" si="29"/>
        <v>2663509.3348377692</v>
      </c>
      <c r="BL88" s="12">
        <f t="shared" si="29"/>
        <v>2724156.287063437</v>
      </c>
      <c r="BN88" s="12">
        <v>83</v>
      </c>
      <c r="BO88" s="12">
        <f t="shared" si="30"/>
        <v>0</v>
      </c>
      <c r="BP88" s="12">
        <f t="shared" si="30"/>
        <v>0</v>
      </c>
      <c r="BQ88" s="12">
        <f t="shared" si="30"/>
        <v>0</v>
      </c>
      <c r="BR88" s="12">
        <f t="shared" si="30"/>
        <v>0</v>
      </c>
      <c r="BS88" s="12">
        <f t="shared" si="30"/>
        <v>0</v>
      </c>
      <c r="BU88" s="12">
        <v>83</v>
      </c>
      <c r="BV88" s="12">
        <f t="shared" si="31"/>
        <v>0</v>
      </c>
      <c r="BW88" s="12">
        <f t="shared" si="31"/>
        <v>0</v>
      </c>
      <c r="BX88" s="12">
        <f t="shared" si="31"/>
        <v>0</v>
      </c>
      <c r="BY88" s="12">
        <f t="shared" si="31"/>
        <v>0</v>
      </c>
      <c r="BZ88" s="12">
        <f t="shared" si="31"/>
        <v>0</v>
      </c>
      <c r="CC88" s="9">
        <v>40</v>
      </c>
    </row>
    <row r="89" spans="1:101" x14ac:dyDescent="0.15">
      <c r="F89" s="14"/>
      <c r="AB89" s="12">
        <f t="shared" si="33"/>
        <v>5</v>
      </c>
      <c r="AC89" s="12"/>
      <c r="AD89" s="31"/>
      <c r="AE89" s="12"/>
      <c r="AF89" s="30">
        <f>SUM(AD$85:AD89)</f>
        <v>0</v>
      </c>
      <c r="AG89" s="12"/>
      <c r="AH89" s="12">
        <f>IFERROR($AF89*'[1]功能-士兵训练'!K9,0)</f>
        <v>0</v>
      </c>
      <c r="AI89" s="12">
        <f>IFERROR($AF89*'[1]功能-士兵训练'!L9,0)</f>
        <v>0</v>
      </c>
      <c r="AJ89" s="12">
        <f>IFERROR($AF89*'[1]功能-士兵训练'!M9,0)</f>
        <v>0</v>
      </c>
      <c r="AK89" s="12">
        <f>IFERROR($AF89*'[1]功能-士兵训练'!N9,0)</f>
        <v>0</v>
      </c>
      <c r="AL89" s="12">
        <f>IFERROR($AF89*'[1]功能-士兵训练'!O9,0)</f>
        <v>0</v>
      </c>
      <c r="AU89" s="15">
        <v>84</v>
      </c>
      <c r="AV89" s="12">
        <f>求节点(AC$124:AC$159,AH$5:AH$40,$AU89)*士兵阶位属性!T88+求节点(AC$124:AC$159,AM$5:AM$40,$AU89)</f>
        <v>399.07850070766841</v>
      </c>
      <c r="AW89" s="12">
        <f>求节点(AD$124:AD$159,AI$5:AI$40,$AU89)*士兵阶位属性!U88+求节点(AD$124:AD$159,AN$5:AN$40,$AU89)</f>
        <v>406.9857707076722</v>
      </c>
      <c r="AX89" s="12">
        <f>求节点(AE$124:AE$159,AJ$5:AJ$40,$AU89)*士兵阶位属性!V88+求节点(AE$124:AE$159,AO$5:AO$40,$AU89)</f>
        <v>414.90511282044616</v>
      </c>
      <c r="AY89" s="12">
        <f>求节点(AF$124:AF$159,AK$5:AK$40,$AU89)*士兵阶位属性!W88+求节点(AF$124:AF$159,AP$5:AP$40,$AU89)</f>
        <v>423.69041439448102</v>
      </c>
      <c r="AZ89" s="12">
        <f>求节点(AG$124:AG$159,AL$5:AL$40,$AU89)*士兵阶位属性!X88+求节点(AG$124:AG$159,AQ$5:AQ$40,$AU89)</f>
        <v>433.39698125229546</v>
      </c>
      <c r="BA89" s="12">
        <f t="shared" si="28"/>
        <v>399.07850070766841</v>
      </c>
      <c r="BB89" s="12">
        <f t="shared" si="28"/>
        <v>406.9857707076722</v>
      </c>
      <c r="BC89" s="12">
        <f t="shared" si="28"/>
        <v>414.90511282044616</v>
      </c>
      <c r="BD89" s="12">
        <f t="shared" si="28"/>
        <v>423.69041439448102</v>
      </c>
      <c r="BE89" s="12">
        <f t="shared" si="28"/>
        <v>433.39698125229546</v>
      </c>
      <c r="BG89" s="12">
        <v>84</v>
      </c>
      <c r="BH89" s="12">
        <f t="shared" si="29"/>
        <v>2547962.398748721</v>
      </c>
      <c r="BI89" s="12">
        <f t="shared" si="29"/>
        <v>2600705.137912537</v>
      </c>
      <c r="BJ89" s="12">
        <f t="shared" si="29"/>
        <v>2650384.7130408064</v>
      </c>
      <c r="BK89" s="12">
        <f t="shared" si="29"/>
        <v>2705185.4887544536</v>
      </c>
      <c r="BL89" s="12">
        <f t="shared" si="29"/>
        <v>2765125.7764163893</v>
      </c>
      <c r="BN89" s="12">
        <v>84</v>
      </c>
      <c r="BO89" s="12">
        <f t="shared" si="30"/>
        <v>0</v>
      </c>
      <c r="BP89" s="12">
        <f t="shared" si="30"/>
        <v>0</v>
      </c>
      <c r="BQ89" s="12">
        <f t="shared" si="30"/>
        <v>0</v>
      </c>
      <c r="BR89" s="12">
        <f t="shared" si="30"/>
        <v>0</v>
      </c>
      <c r="BS89" s="12">
        <f t="shared" si="30"/>
        <v>0</v>
      </c>
      <c r="BU89" s="12">
        <v>84</v>
      </c>
      <c r="BV89" s="12">
        <f t="shared" si="31"/>
        <v>0</v>
      </c>
      <c r="BW89" s="12">
        <f t="shared" si="31"/>
        <v>0</v>
      </c>
      <c r="BX89" s="12">
        <f t="shared" si="31"/>
        <v>0</v>
      </c>
      <c r="BY89" s="12">
        <f t="shared" si="31"/>
        <v>0</v>
      </c>
      <c r="BZ89" s="12">
        <f t="shared" si="31"/>
        <v>0</v>
      </c>
      <c r="CC89" s="9">
        <v>41</v>
      </c>
    </row>
    <row r="90" spans="1:101" x14ac:dyDescent="0.15">
      <c r="F90" s="14"/>
      <c r="AB90" s="12">
        <f t="shared" si="33"/>
        <v>6</v>
      </c>
      <c r="AC90" s="12"/>
      <c r="AD90" s="31"/>
      <c r="AE90" s="12"/>
      <c r="AF90" s="30">
        <f>SUM(AD$85:AD90)</f>
        <v>0</v>
      </c>
      <c r="AG90" s="12"/>
      <c r="AH90" s="12">
        <f>IFERROR($AF90*'[1]功能-士兵训练'!K10,0)</f>
        <v>0</v>
      </c>
      <c r="AI90" s="12">
        <f>IFERROR($AF90*'[1]功能-士兵训练'!L10,0)</f>
        <v>0</v>
      </c>
      <c r="AJ90" s="12">
        <f>IFERROR($AF90*'[1]功能-士兵训练'!M10,0)</f>
        <v>0</v>
      </c>
      <c r="AK90" s="12">
        <f>IFERROR($AF90*'[1]功能-士兵训练'!N10,0)</f>
        <v>0</v>
      </c>
      <c r="AL90" s="12">
        <f>IFERROR($AF90*'[1]功能-士兵训练'!O10,0)</f>
        <v>0</v>
      </c>
      <c r="AU90" s="15">
        <v>85</v>
      </c>
      <c r="AV90" s="12">
        <f>求节点(AC$124:AC$159,AH$5:AH$40,$AU90)*士兵阶位属性!T89+求节点(AC$124:AC$159,AM$5:AM$40,$AU90)</f>
        <v>406.2113822019831</v>
      </c>
      <c r="AW90" s="12">
        <f>求节点(AD$124:AD$159,AI$5:AI$40,$AU90)*士兵阶位属性!U89+求节点(AD$124:AD$159,AN$5:AN$40,$AU90)</f>
        <v>413.57553371423523</v>
      </c>
      <c r="AX90" s="12">
        <f>求节点(AE$124:AE$159,AJ$5:AJ$40,$AU90)*士兵阶位属性!V89+求节点(AE$124:AE$159,AO$5:AO$40,$AU90)</f>
        <v>421.5533907211846</v>
      </c>
      <c r="AY90" s="12">
        <f>求节点(AF$124:AF$159,AK$5:AK$40,$AU90)*士兵阶位属性!W89+求节点(AF$124:AF$159,AP$5:AP$40,$AU90)</f>
        <v>430.40212114873782</v>
      </c>
      <c r="AZ90" s="12">
        <f>求节点(AG$124:AG$159,AL$5:AL$40,$AU90)*士兵阶位属性!X89+求节点(AG$124:AG$159,AQ$5:AQ$40,$AU90)</f>
        <v>440.17124399271353</v>
      </c>
      <c r="BA90" s="12">
        <f t="shared" si="28"/>
        <v>406.2113822019831</v>
      </c>
      <c r="BB90" s="12">
        <f t="shared" si="28"/>
        <v>413.57553371423523</v>
      </c>
      <c r="BC90" s="12">
        <f t="shared" si="28"/>
        <v>421.5533907211846</v>
      </c>
      <c r="BD90" s="12">
        <f t="shared" si="28"/>
        <v>430.40212114873782</v>
      </c>
      <c r="BE90" s="12">
        <f t="shared" si="28"/>
        <v>440.17124399271353</v>
      </c>
      <c r="BG90" s="12">
        <v>85</v>
      </c>
      <c r="BH90" s="12">
        <f t="shared" si="29"/>
        <v>2595853.2624269021</v>
      </c>
      <c r="BI90" s="12">
        <f t="shared" si="29"/>
        <v>2642334.0639688284</v>
      </c>
      <c r="BJ90" s="12">
        <f t="shared" si="29"/>
        <v>2692042.1955011562</v>
      </c>
      <c r="BK90" s="12">
        <f t="shared" si="29"/>
        <v>2746861.642671138</v>
      </c>
      <c r="BL90" s="12">
        <f t="shared" si="29"/>
        <v>2806713.5754899429</v>
      </c>
      <c r="BN90" s="12">
        <v>85</v>
      </c>
      <c r="BO90" s="12">
        <f t="shared" si="30"/>
        <v>0</v>
      </c>
      <c r="BP90" s="12">
        <f t="shared" si="30"/>
        <v>0</v>
      </c>
      <c r="BQ90" s="12">
        <f t="shared" si="30"/>
        <v>0</v>
      </c>
      <c r="BR90" s="12">
        <f t="shared" si="30"/>
        <v>0</v>
      </c>
      <c r="BS90" s="12">
        <f t="shared" si="30"/>
        <v>0</v>
      </c>
      <c r="BU90" s="12">
        <v>85</v>
      </c>
      <c r="BV90" s="12">
        <f t="shared" si="31"/>
        <v>0</v>
      </c>
      <c r="BW90" s="12">
        <f t="shared" si="31"/>
        <v>0</v>
      </c>
      <c r="BX90" s="12">
        <f t="shared" si="31"/>
        <v>0</v>
      </c>
      <c r="BY90" s="12">
        <f t="shared" si="31"/>
        <v>0</v>
      </c>
      <c r="BZ90" s="12">
        <f t="shared" si="31"/>
        <v>0</v>
      </c>
      <c r="CC90" s="9">
        <v>42</v>
      </c>
    </row>
    <row r="91" spans="1:101" x14ac:dyDescent="0.15">
      <c r="F91" s="14"/>
      <c r="AB91" s="12">
        <f t="shared" si="33"/>
        <v>7</v>
      </c>
      <c r="AC91" s="12"/>
      <c r="AD91" s="31"/>
      <c r="AE91" s="12"/>
      <c r="AF91" s="30">
        <f>SUM(AD$85:AD91)</f>
        <v>0</v>
      </c>
      <c r="AG91" s="12"/>
      <c r="AH91" s="12">
        <f>IFERROR($AF91*'[1]功能-士兵训练'!K11,0)</f>
        <v>0</v>
      </c>
      <c r="AI91" s="12">
        <f>IFERROR($AF91*'[1]功能-士兵训练'!L11,0)</f>
        <v>0</v>
      </c>
      <c r="AJ91" s="12">
        <f>IFERROR($AF91*'[1]功能-士兵训练'!M11,0)</f>
        <v>0</v>
      </c>
      <c r="AK91" s="12">
        <f>IFERROR($AF91*'[1]功能-士兵训练'!N11,0)</f>
        <v>0</v>
      </c>
      <c r="AL91" s="12">
        <f>IFERROR($AF91*'[1]功能-士兵训练'!O11,0)</f>
        <v>0</v>
      </c>
      <c r="AU91" s="15">
        <v>86</v>
      </c>
      <c r="AV91" s="12">
        <f>求节点(AC$124:AC$159,AH$5:AH$40,$AU91)*士兵阶位属性!T90+求节点(AC$124:AC$159,AM$5:AM$40,$AU91)</f>
        <v>412.80545916582395</v>
      </c>
      <c r="AW91" s="12">
        <f>求节点(AD$124:AD$159,AI$5:AI$40,$AU91)*士兵阶位属性!U90+求节点(AD$124:AD$159,AN$5:AN$40,$AU91)</f>
        <v>420.21901198578695</v>
      </c>
      <c r="AX91" s="12">
        <f>求节点(AE$124:AE$159,AJ$5:AJ$40,$AU91)*士兵阶位属性!V90+求节点(AE$124:AE$159,AO$5:AO$40,$AU91)</f>
        <v>428.25523914275783</v>
      </c>
      <c r="AY91" s="12">
        <f>求节点(AF$124:AF$159,AK$5:AK$40,$AU91)*士兵阶位属性!W90+求节点(AF$124:AF$159,AP$5:AP$40,$AU91)</f>
        <v>437.16723729205762</v>
      </c>
      <c r="AZ91" s="12">
        <f>求节点(AG$124:AG$159,AL$5:AL$40,$AU91)*士兵阶位属性!X90+求节点(AG$124:AG$159,AQ$5:AQ$40,$AU91)</f>
        <v>447.35175822943432</v>
      </c>
      <c r="BA91" s="12">
        <f t="shared" si="28"/>
        <v>412.80545916582395</v>
      </c>
      <c r="BB91" s="12">
        <f t="shared" si="28"/>
        <v>420.21901198578695</v>
      </c>
      <c r="BC91" s="12">
        <f t="shared" si="28"/>
        <v>428.25523914275783</v>
      </c>
      <c r="BD91" s="12">
        <f t="shared" si="28"/>
        <v>437.16723729205762</v>
      </c>
      <c r="BE91" s="12">
        <f t="shared" si="28"/>
        <v>447.35175822943432</v>
      </c>
      <c r="BG91" s="12">
        <v>86</v>
      </c>
      <c r="BH91" s="12">
        <f t="shared" si="29"/>
        <v>2637520.4095129385</v>
      </c>
      <c r="BI91" s="12">
        <f t="shared" si="29"/>
        <v>2683962.9900251203</v>
      </c>
      <c r="BJ91" s="12">
        <f t="shared" si="29"/>
        <v>2733699.6779615055</v>
      </c>
      <c r="BK91" s="12">
        <f t="shared" si="29"/>
        <v>2788537.7965878225</v>
      </c>
      <c r="BL91" s="12">
        <f t="shared" si="29"/>
        <v>2851839.0499096042</v>
      </c>
      <c r="BN91" s="12">
        <v>86</v>
      </c>
      <c r="BO91" s="12">
        <f t="shared" si="30"/>
        <v>0</v>
      </c>
      <c r="BP91" s="12">
        <f t="shared" si="30"/>
        <v>0</v>
      </c>
      <c r="BQ91" s="12">
        <f t="shared" si="30"/>
        <v>0</v>
      </c>
      <c r="BR91" s="12">
        <f t="shared" si="30"/>
        <v>0</v>
      </c>
      <c r="BS91" s="12">
        <f t="shared" si="30"/>
        <v>0</v>
      </c>
      <c r="BU91" s="12">
        <v>86</v>
      </c>
      <c r="BV91" s="12">
        <f t="shared" si="31"/>
        <v>0</v>
      </c>
      <c r="BW91" s="12">
        <f t="shared" si="31"/>
        <v>0</v>
      </c>
      <c r="BX91" s="12">
        <f t="shared" si="31"/>
        <v>0</v>
      </c>
      <c r="BY91" s="12">
        <f t="shared" si="31"/>
        <v>0</v>
      </c>
      <c r="BZ91" s="12">
        <f t="shared" si="31"/>
        <v>0</v>
      </c>
      <c r="CC91" s="9">
        <v>43</v>
      </c>
    </row>
    <row r="92" spans="1:101" x14ac:dyDescent="0.15">
      <c r="F92" s="14"/>
      <c r="AB92" s="12">
        <f t="shared" si="33"/>
        <v>8</v>
      </c>
      <c r="AC92" s="12"/>
      <c r="AD92" s="31"/>
      <c r="AE92" s="12"/>
      <c r="AF92" s="30">
        <f>SUM(AD$85:AD92)</f>
        <v>0</v>
      </c>
      <c r="AG92" s="12"/>
      <c r="AH92" s="12">
        <f>IFERROR($AF92*'[1]功能-士兵训练'!K12,0)</f>
        <v>0</v>
      </c>
      <c r="AI92" s="12">
        <f>IFERROR($AF92*'[1]功能-士兵训练'!L12,0)</f>
        <v>0</v>
      </c>
      <c r="AJ92" s="12">
        <f>IFERROR($AF92*'[1]功能-士兵训练'!M12,0)</f>
        <v>0</v>
      </c>
      <c r="AK92" s="12">
        <f>IFERROR($AF92*'[1]功能-士兵训练'!N12,0)</f>
        <v>0</v>
      </c>
      <c r="AL92" s="12">
        <f>IFERROR($AF92*'[1]功能-士兵训练'!O12,0)</f>
        <v>0</v>
      </c>
      <c r="AU92" s="15">
        <v>87</v>
      </c>
      <c r="AV92" s="12">
        <f>求节点(AC$124:AC$159,AH$5:AH$40,$AU92)*士兵阶位属性!T91+求节点(AC$124:AC$159,AM$5:AM$40,$AU92)</f>
        <v>419.45344566701391</v>
      </c>
      <c r="AW92" s="12">
        <f>求节点(AD$124:AD$159,AI$5:AI$40,$AU92)*士兵阶位属性!U91+求节点(AD$124:AD$159,AN$5:AN$40,$AU92)</f>
        <v>426.91620552232723</v>
      </c>
      <c r="AX92" s="12">
        <f>求节点(AE$124:AE$159,AJ$5:AJ$40,$AU92)*士兵阶位属性!V91+求节点(AE$124:AE$159,AO$5:AO$40,$AU92)</f>
        <v>435.01065808516591</v>
      </c>
      <c r="AY92" s="12">
        <f>求节点(AF$124:AF$159,AK$5:AK$40,$AU92)*士兵阶位属性!W91+求节点(AF$124:AF$159,AP$5:AP$40,$AU92)</f>
        <v>444.3364063844345</v>
      </c>
      <c r="AZ92" s="12">
        <f>求节点(AG$124:AG$159,AL$5:AL$40,$AU92)*士兵阶位属性!X91+求节点(AG$124:AG$159,AQ$5:AQ$40,$AU92)</f>
        <v>454.58997580977643</v>
      </c>
      <c r="BA92" s="12">
        <f t="shared" si="28"/>
        <v>419.45344566701391</v>
      </c>
      <c r="BB92" s="12">
        <f t="shared" si="28"/>
        <v>426.91620552232723</v>
      </c>
      <c r="BC92" s="12">
        <f t="shared" si="28"/>
        <v>435.01065808516591</v>
      </c>
      <c r="BD92" s="12">
        <f t="shared" si="28"/>
        <v>444.3364063844345</v>
      </c>
      <c r="BE92" s="12">
        <f t="shared" si="28"/>
        <v>454.58997580977643</v>
      </c>
      <c r="BG92" s="12">
        <v>87</v>
      </c>
      <c r="BH92" s="12">
        <f t="shared" si="29"/>
        <v>2679187.5565989749</v>
      </c>
      <c r="BI92" s="12">
        <f t="shared" si="29"/>
        <v>2725591.9160814122</v>
      </c>
      <c r="BJ92" s="12">
        <f t="shared" si="29"/>
        <v>2775357.1604218548</v>
      </c>
      <c r="BK92" s="12">
        <f t="shared" si="29"/>
        <v>2833737.4220372625</v>
      </c>
      <c r="BL92" s="12">
        <f t="shared" si="29"/>
        <v>2896964.524329266</v>
      </c>
      <c r="BN92" s="12">
        <v>87</v>
      </c>
      <c r="BO92" s="12">
        <f t="shared" si="30"/>
        <v>0</v>
      </c>
      <c r="BP92" s="12">
        <f t="shared" si="30"/>
        <v>0</v>
      </c>
      <c r="BQ92" s="12">
        <f t="shared" si="30"/>
        <v>0</v>
      </c>
      <c r="BR92" s="12">
        <f t="shared" si="30"/>
        <v>0</v>
      </c>
      <c r="BS92" s="12">
        <f t="shared" si="30"/>
        <v>0</v>
      </c>
      <c r="BU92" s="12">
        <v>87</v>
      </c>
      <c r="BV92" s="12">
        <f t="shared" si="31"/>
        <v>0</v>
      </c>
      <c r="BW92" s="12">
        <f t="shared" si="31"/>
        <v>0</v>
      </c>
      <c r="BX92" s="12">
        <f t="shared" si="31"/>
        <v>0</v>
      </c>
      <c r="BY92" s="12">
        <f t="shared" si="31"/>
        <v>0</v>
      </c>
      <c r="BZ92" s="12">
        <f t="shared" si="31"/>
        <v>0</v>
      </c>
      <c r="CC92" s="9">
        <v>44</v>
      </c>
    </row>
    <row r="93" spans="1:101" x14ac:dyDescent="0.15">
      <c r="F93" s="14"/>
      <c r="AB93" s="12">
        <f t="shared" si="33"/>
        <v>9</v>
      </c>
      <c r="AC93" s="12"/>
      <c r="AD93" s="31"/>
      <c r="AE93" s="12"/>
      <c r="AF93" s="30">
        <f>SUM(AD$85:AD93)</f>
        <v>0</v>
      </c>
      <c r="AG93" s="12"/>
      <c r="AH93" s="12">
        <f>IFERROR($AF93*'[1]功能-士兵训练'!K13,0)</f>
        <v>0</v>
      </c>
      <c r="AI93" s="12">
        <f>IFERROR($AF93*'[1]功能-士兵训练'!L13,0)</f>
        <v>0</v>
      </c>
      <c r="AJ93" s="12">
        <f>IFERROR($AF93*'[1]功能-士兵训练'!M13,0)</f>
        <v>0</v>
      </c>
      <c r="AK93" s="12">
        <f>IFERROR($AF93*'[1]功能-士兵训练'!N13,0)</f>
        <v>0</v>
      </c>
      <c r="AL93" s="12">
        <f>IFERROR($AF93*'[1]功能-士兵训练'!O13,0)</f>
        <v>0</v>
      </c>
      <c r="AU93" s="15">
        <v>88</v>
      </c>
      <c r="AV93" s="12">
        <f>求节点(AC$124:AC$159,AH$5:AH$40,$AU93)*士兵阶位属性!T92+求节点(AC$124:AC$159,AM$5:AM$40,$AU93)</f>
        <v>426.15534170555321</v>
      </c>
      <c r="AW93" s="12">
        <f>求节点(AD$124:AD$159,AI$5:AI$40,$AU93)*士兵阶位属性!U92+求节点(AD$124:AD$159,AN$5:AN$40,$AU93)</f>
        <v>433.66711432385625</v>
      </c>
      <c r="AX93" s="12">
        <f>求节点(AE$124:AE$159,AJ$5:AJ$40,$AU93)*士兵阶位属性!V92+求节点(AE$124:AE$159,AO$5:AO$40,$AU93)</f>
        <v>442.09378905954486</v>
      </c>
      <c r="AY93" s="12">
        <f>求节点(AF$124:AF$159,AK$5:AK$40,$AU93)*士兵阶位属性!W92+求节点(AF$124:AF$159,AP$5:AP$40,$AU93)</f>
        <v>451.69737973699341</v>
      </c>
      <c r="AZ93" s="12">
        <f>求节点(AG$124:AG$159,AL$5:AL$40,$AU93)*士兵阶位属性!X92+求节点(AG$124:AG$159,AQ$5:AQ$40,$AU93)</f>
        <v>462.13049677642925</v>
      </c>
      <c r="BA93" s="12">
        <f t="shared" si="28"/>
        <v>426.15534170555321</v>
      </c>
      <c r="BB93" s="12">
        <f t="shared" si="28"/>
        <v>433.66711432385625</v>
      </c>
      <c r="BC93" s="12">
        <f t="shared" si="28"/>
        <v>442.09378905954486</v>
      </c>
      <c r="BD93" s="12">
        <f t="shared" si="28"/>
        <v>451.69737973699341</v>
      </c>
      <c r="BE93" s="12">
        <f t="shared" si="28"/>
        <v>462.13049677642925</v>
      </c>
      <c r="BG93" s="12">
        <v>88</v>
      </c>
      <c r="BH93" s="12">
        <f t="shared" si="29"/>
        <v>2720854.7036850108</v>
      </c>
      <c r="BI93" s="12">
        <f t="shared" si="29"/>
        <v>2767220.8421377041</v>
      </c>
      <c r="BJ93" s="12">
        <f t="shared" si="29"/>
        <v>2819775.0116489539</v>
      </c>
      <c r="BK93" s="12">
        <f t="shared" si="29"/>
        <v>2880273.7395362714</v>
      </c>
      <c r="BL93" s="12">
        <f t="shared" si="29"/>
        <v>2942089.9987489274</v>
      </c>
      <c r="BN93" s="12">
        <v>88</v>
      </c>
      <c r="BO93" s="12">
        <f t="shared" si="30"/>
        <v>0</v>
      </c>
      <c r="BP93" s="12">
        <f t="shared" si="30"/>
        <v>0</v>
      </c>
      <c r="BQ93" s="12">
        <f t="shared" si="30"/>
        <v>0</v>
      </c>
      <c r="BR93" s="12">
        <f t="shared" si="30"/>
        <v>0</v>
      </c>
      <c r="BS93" s="12">
        <f t="shared" si="30"/>
        <v>0</v>
      </c>
      <c r="BU93" s="12">
        <v>88</v>
      </c>
      <c r="BV93" s="12">
        <f t="shared" si="31"/>
        <v>0</v>
      </c>
      <c r="BW93" s="12">
        <f t="shared" si="31"/>
        <v>0</v>
      </c>
      <c r="BX93" s="12">
        <f t="shared" si="31"/>
        <v>0</v>
      </c>
      <c r="BY93" s="12">
        <f t="shared" si="31"/>
        <v>0</v>
      </c>
      <c r="BZ93" s="12">
        <f t="shared" si="31"/>
        <v>0</v>
      </c>
      <c r="CC93" s="9">
        <v>45</v>
      </c>
    </row>
    <row r="94" spans="1:101" x14ac:dyDescent="0.15">
      <c r="F94" s="14"/>
      <c r="AB94" s="12">
        <f t="shared" si="33"/>
        <v>10</v>
      </c>
      <c r="AC94" s="12"/>
      <c r="AD94" s="31"/>
      <c r="AE94" s="12"/>
      <c r="AF94" s="30">
        <f>SUM(AD$85:AD94)</f>
        <v>0</v>
      </c>
      <c r="AG94" s="12"/>
      <c r="AH94" s="12">
        <f>IFERROR($AF94*'[1]功能-士兵训练'!K14,0)</f>
        <v>0</v>
      </c>
      <c r="AI94" s="12">
        <f>IFERROR($AF94*'[1]功能-士兵训练'!L14,0)</f>
        <v>0</v>
      </c>
      <c r="AJ94" s="12">
        <f>IFERROR($AF94*'[1]功能-士兵训练'!M14,0)</f>
        <v>0</v>
      </c>
      <c r="AK94" s="12">
        <f>IFERROR($AF94*'[1]功能-士兵训练'!N14,0)</f>
        <v>0</v>
      </c>
      <c r="AL94" s="12">
        <f>IFERROR($AF94*'[1]功能-士兵训练'!O14,0)</f>
        <v>0</v>
      </c>
      <c r="AU94" s="15">
        <v>89</v>
      </c>
      <c r="AV94" s="12">
        <f>求节点(AC$124:AC$159,AH$5:AH$40,$AU94)*士兵阶位属性!T93+求节点(AC$124:AC$159,AM$5:AM$40,$AU94)</f>
        <v>432.91114728144174</v>
      </c>
      <c r="AW94" s="12">
        <f>求节点(AD$124:AD$159,AI$5:AI$40,$AU94)*士兵阶位属性!U93+求节点(AD$124:AD$159,AN$5:AN$40,$AU94)</f>
        <v>440.64908294320531</v>
      </c>
      <c r="AX94" s="12">
        <f>求节点(AE$124:AE$159,AJ$5:AJ$40,$AU94)*士兵阶位属性!V93+求节点(AE$124:AE$159,AO$5:AO$40,$AU94)</f>
        <v>449.63365866946185</v>
      </c>
      <c r="AY94" s="12">
        <f>求节点(AF$124:AF$159,AK$5:AK$40,$AU94)*士兵阶位属性!W93+求节点(AF$124:AF$159,AP$5:AP$40,$AU94)</f>
        <v>459.11799094125615</v>
      </c>
      <c r="AZ94" s="12">
        <f>求节点(AG$124:AG$159,AL$5:AL$40,$AU94)*士兵阶位属性!X93+求节点(AG$124:AG$159,AQ$5:AQ$40,$AU94)</f>
        <v>470.40009154239829</v>
      </c>
      <c r="BA94" s="12">
        <f t="shared" si="28"/>
        <v>432.91114728144174</v>
      </c>
      <c r="BB94" s="12">
        <f t="shared" si="28"/>
        <v>440.64908294320531</v>
      </c>
      <c r="BC94" s="12">
        <f t="shared" si="28"/>
        <v>449.63365866946185</v>
      </c>
      <c r="BD94" s="12">
        <f t="shared" si="28"/>
        <v>459.11799094125615</v>
      </c>
      <c r="BE94" s="12">
        <f t="shared" si="28"/>
        <v>470.40009154239829</v>
      </c>
      <c r="BG94" s="12">
        <v>89</v>
      </c>
      <c r="BH94" s="12">
        <f t="shared" si="29"/>
        <v>2762521.8507710472</v>
      </c>
      <c r="BI94" s="12">
        <f t="shared" si="29"/>
        <v>2810637.7831667988</v>
      </c>
      <c r="BJ94" s="12">
        <f t="shared" si="29"/>
        <v>2868190.7913172487</v>
      </c>
      <c r="BK94" s="12">
        <f t="shared" si="29"/>
        <v>2926810.0570352809</v>
      </c>
      <c r="BL94" s="12">
        <f t="shared" si="29"/>
        <v>2987215.4731685892</v>
      </c>
      <c r="BN94" s="12">
        <v>89</v>
      </c>
      <c r="BO94" s="12">
        <f t="shared" si="30"/>
        <v>0</v>
      </c>
      <c r="BP94" s="12">
        <f t="shared" si="30"/>
        <v>0</v>
      </c>
      <c r="BQ94" s="12">
        <f t="shared" si="30"/>
        <v>0</v>
      </c>
      <c r="BR94" s="12">
        <f t="shared" si="30"/>
        <v>0</v>
      </c>
      <c r="BS94" s="12">
        <f t="shared" si="30"/>
        <v>0</v>
      </c>
      <c r="BU94" s="12">
        <v>89</v>
      </c>
      <c r="BV94" s="12">
        <f t="shared" si="31"/>
        <v>0</v>
      </c>
      <c r="BW94" s="12">
        <f t="shared" si="31"/>
        <v>0</v>
      </c>
      <c r="BX94" s="12">
        <f t="shared" si="31"/>
        <v>0</v>
      </c>
      <c r="BY94" s="12">
        <f t="shared" si="31"/>
        <v>0</v>
      </c>
      <c r="BZ94" s="12">
        <f t="shared" si="31"/>
        <v>0</v>
      </c>
      <c r="CC94" s="9">
        <v>1</v>
      </c>
      <c r="CD94" s="20" t="s">
        <v>1</v>
      </c>
      <c r="CE94" s="112" t="s">
        <v>80</v>
      </c>
      <c r="CF94" s="112"/>
      <c r="CG94" s="112"/>
      <c r="CH94" s="112"/>
      <c r="CI94" s="110" t="s">
        <v>81</v>
      </c>
      <c r="CJ94" s="110"/>
      <c r="CK94" s="110"/>
      <c r="CL94" s="110"/>
      <c r="CM94" s="110"/>
      <c r="CQ94" s="26" t="s">
        <v>1</v>
      </c>
      <c r="CR94" s="111" t="s">
        <v>117</v>
      </c>
      <c r="CS94" s="111"/>
    </row>
    <row r="95" spans="1:101" x14ac:dyDescent="0.15">
      <c r="F95" s="14"/>
      <c r="AB95" s="12">
        <f t="shared" si="33"/>
        <v>11</v>
      </c>
      <c r="AC95" s="12"/>
      <c r="AD95" s="31"/>
      <c r="AE95" s="12"/>
      <c r="AF95" s="30">
        <f>SUM(AD$85:AD95)</f>
        <v>0</v>
      </c>
      <c r="AG95" s="12"/>
      <c r="AH95" s="12">
        <f>IFERROR($AF95*'[1]功能-士兵训练'!K15,0)</f>
        <v>0</v>
      </c>
      <c r="AI95" s="12">
        <f>IFERROR($AF95*'[1]功能-士兵训练'!L15,0)</f>
        <v>0</v>
      </c>
      <c r="AJ95" s="12">
        <f>IFERROR($AF95*'[1]功能-士兵训练'!M15,0)</f>
        <v>0</v>
      </c>
      <c r="AK95" s="12">
        <f>IFERROR($AF95*'[1]功能-士兵训练'!N15,0)</f>
        <v>0</v>
      </c>
      <c r="AL95" s="12">
        <f>IFERROR($AF95*'[1]功能-士兵训练'!O15,0)</f>
        <v>0</v>
      </c>
      <c r="AU95" s="15">
        <v>90</v>
      </c>
      <c r="AV95" s="12">
        <f>求节点(AC$124:AC$159,AH$5:AH$40,$AU95)*士兵阶位属性!T94+求节点(AC$124:AC$159,AM$5:AM$40,$AU95)</f>
        <v>439.82193318387237</v>
      </c>
      <c r="AW95" s="12">
        <f>求节点(AD$124:AD$159,AI$5:AI$40,$AU95)*士兵阶位属性!U94+求节点(AD$124:AD$159,AN$5:AN$40,$AU95)</f>
        <v>448.34822327454498</v>
      </c>
      <c r="AX95" s="12">
        <f>求节点(AE$124:AE$159,AJ$5:AJ$40,$AU95)*士兵阶位属性!V94+求节点(AE$124:AE$159,AO$5:AO$40,$AU95)</f>
        <v>457.23578980792701</v>
      </c>
      <c r="AY95" s="12">
        <f>求节点(AF$124:AF$159,AK$5:AK$40,$AU95)*士兵阶位属性!W94+求节点(AF$124:AF$159,AP$5:AP$40,$AU95)</f>
        <v>467.39929172546846</v>
      </c>
      <c r="AZ95" s="12">
        <f>求节点(AG$124:AG$159,AL$5:AL$40,$AU95)*士兵阶位属性!X94+求节点(AG$124:AG$159,AQ$5:AQ$40,$AU95)</f>
        <v>479.26339309453988</v>
      </c>
      <c r="BA95" s="12">
        <f t="shared" si="28"/>
        <v>439.82193318387237</v>
      </c>
      <c r="BB95" s="12">
        <f t="shared" si="28"/>
        <v>448.34822327454498</v>
      </c>
      <c r="BC95" s="12">
        <f t="shared" si="28"/>
        <v>457.23578980792701</v>
      </c>
      <c r="BD95" s="12">
        <f t="shared" si="28"/>
        <v>467.39929172546846</v>
      </c>
      <c r="BE95" s="12">
        <f t="shared" si="28"/>
        <v>479.26339309453988</v>
      </c>
      <c r="BG95" s="12">
        <v>90</v>
      </c>
      <c r="BH95" s="12">
        <f t="shared" si="29"/>
        <v>2805208.718161732</v>
      </c>
      <c r="BI95" s="12">
        <f t="shared" si="29"/>
        <v>2860677.4541667681</v>
      </c>
      <c r="BJ95" s="12">
        <f t="shared" si="29"/>
        <v>2916606.5709855435</v>
      </c>
      <c r="BK95" s="12">
        <f t="shared" si="29"/>
        <v>2973346.3745342903</v>
      </c>
      <c r="BL95" s="12">
        <f t="shared" si="29"/>
        <v>3037369.6201824327</v>
      </c>
      <c r="BN95" s="12">
        <v>90</v>
      </c>
      <c r="BO95" s="12">
        <f t="shared" si="30"/>
        <v>0</v>
      </c>
      <c r="BP95" s="12">
        <f t="shared" si="30"/>
        <v>0</v>
      </c>
      <c r="BQ95" s="12">
        <f t="shared" si="30"/>
        <v>0</v>
      </c>
      <c r="BR95" s="12">
        <f t="shared" si="30"/>
        <v>0</v>
      </c>
      <c r="BS95" s="12">
        <f t="shared" si="30"/>
        <v>0</v>
      </c>
      <c r="BU95" s="12">
        <v>90</v>
      </c>
      <c r="BV95" s="12">
        <f t="shared" si="31"/>
        <v>0</v>
      </c>
      <c r="BW95" s="12">
        <f t="shared" si="31"/>
        <v>0</v>
      </c>
      <c r="BX95" s="12">
        <f t="shared" si="31"/>
        <v>0</v>
      </c>
      <c r="BY95" s="12">
        <f t="shared" si="31"/>
        <v>0</v>
      </c>
      <c r="BZ95" s="12">
        <f t="shared" si="31"/>
        <v>0</v>
      </c>
      <c r="CC95" s="9">
        <v>2</v>
      </c>
      <c r="CD95" s="12" t="s">
        <v>390</v>
      </c>
      <c r="CE95" s="15" t="s">
        <v>132</v>
      </c>
      <c r="CF95" s="15" t="s">
        <v>348</v>
      </c>
      <c r="CG95" s="15" t="s">
        <v>8</v>
      </c>
      <c r="CH95" s="15" t="s">
        <v>39</v>
      </c>
      <c r="CI95" s="15" t="s">
        <v>132</v>
      </c>
      <c r="CJ95" s="15" t="s">
        <v>348</v>
      </c>
      <c r="CK95" s="15" t="s">
        <v>8</v>
      </c>
      <c r="CL95" s="15" t="s">
        <v>39</v>
      </c>
      <c r="CM95" s="22" t="s">
        <v>85</v>
      </c>
      <c r="CQ95" s="12" t="s">
        <v>390</v>
      </c>
      <c r="CR95" s="15" t="s">
        <v>119</v>
      </c>
      <c r="CS95" s="15" t="s">
        <v>120</v>
      </c>
      <c r="CT95" s="15" t="s">
        <v>173</v>
      </c>
      <c r="CU95" s="15" t="s">
        <v>174</v>
      </c>
      <c r="CV95" s="12" t="s">
        <v>175</v>
      </c>
      <c r="CW95" s="12" t="s">
        <v>11</v>
      </c>
    </row>
    <row r="96" spans="1:101" x14ac:dyDescent="0.15">
      <c r="F96" s="14"/>
      <c r="AB96" s="12">
        <f t="shared" si="33"/>
        <v>12</v>
      </c>
      <c r="AC96" s="12"/>
      <c r="AD96" s="31"/>
      <c r="AE96" s="12"/>
      <c r="AF96" s="30">
        <f>SUM(AD$85:AD96)</f>
        <v>0</v>
      </c>
      <c r="AG96" s="12"/>
      <c r="AH96" s="12">
        <f>IFERROR($AF96*'[1]功能-士兵训练'!K16,0)</f>
        <v>0</v>
      </c>
      <c r="AI96" s="12">
        <f>IFERROR($AF96*'[1]功能-士兵训练'!L16,0)</f>
        <v>0</v>
      </c>
      <c r="AJ96" s="12">
        <f>IFERROR($AF96*'[1]功能-士兵训练'!M16,0)</f>
        <v>0</v>
      </c>
      <c r="AK96" s="12">
        <f>IFERROR($AF96*'[1]功能-士兵训练'!N16,0)</f>
        <v>0</v>
      </c>
      <c r="AL96" s="12">
        <f>IFERROR($AF96*'[1]功能-士兵训练'!O16,0)</f>
        <v>0</v>
      </c>
      <c r="AU96" s="15">
        <v>91</v>
      </c>
      <c r="AV96" s="12">
        <f>求节点(AC$124:AC$159,AH$5:AH$40,$AU96)*士兵阶位属性!T95+求节点(AC$124:AC$159,AM$5:AM$40,$AU96)</f>
        <v>447.69811053582646</v>
      </c>
      <c r="AW96" s="12">
        <f>求节点(AD$124:AD$159,AI$5:AI$40,$AU96)*士兵阶位属性!U95+求节点(AD$124:AD$159,AN$5:AN$40,$AU96)</f>
        <v>456.11193155039683</v>
      </c>
      <c r="AX96" s="12">
        <f>求节点(AE$124:AE$159,AJ$5:AJ$40,$AU96)*士兵阶位属性!V95+求节点(AE$124:AE$159,AO$5:AO$40,$AU96)</f>
        <v>465.42538684801383</v>
      </c>
      <c r="AY96" s="12">
        <f>求节点(AF$124:AF$159,AK$5:AK$40,$AU96)*士兵阶位属性!W95+求节点(AF$124:AF$159,AP$5:AP$40,$AU96)</f>
        <v>475.92709530418392</v>
      </c>
      <c r="AZ96" s="12">
        <f>求节点(AG$124:AG$159,AL$5:AL$40,$AU96)*士兵阶位属性!X95+求节点(AG$124:AG$159,AQ$5:AQ$40,$AU96)</f>
        <v>489.59692530394597</v>
      </c>
      <c r="BA96" s="12">
        <f t="shared" si="28"/>
        <v>447.69811053582646</v>
      </c>
      <c r="BB96" s="12">
        <f t="shared" si="28"/>
        <v>456.11193155039683</v>
      </c>
      <c r="BC96" s="12">
        <f t="shared" si="28"/>
        <v>465.42538684801383</v>
      </c>
      <c r="BD96" s="12">
        <f t="shared" si="28"/>
        <v>475.92709530418392</v>
      </c>
      <c r="BE96" s="12">
        <f t="shared" si="28"/>
        <v>489.59692530394597</v>
      </c>
      <c r="BG96" s="12">
        <v>91</v>
      </c>
      <c r="BH96" s="12">
        <f t="shared" si="29"/>
        <v>2857018.824821874</v>
      </c>
      <c r="BI96" s="12">
        <f t="shared" si="29"/>
        <v>2910717.125166737</v>
      </c>
      <c r="BJ96" s="12">
        <f t="shared" si="29"/>
        <v>2965022.3506538384</v>
      </c>
      <c r="BK96" s="12">
        <f t="shared" si="29"/>
        <v>3019882.6920332997</v>
      </c>
      <c r="BL96" s="12">
        <f t="shared" si="29"/>
        <v>3100882.7617476601</v>
      </c>
      <c r="BN96" s="12">
        <v>91</v>
      </c>
      <c r="BO96" s="12">
        <f t="shared" si="30"/>
        <v>0</v>
      </c>
      <c r="BP96" s="12">
        <f t="shared" si="30"/>
        <v>0</v>
      </c>
      <c r="BQ96" s="12">
        <f t="shared" si="30"/>
        <v>0</v>
      </c>
      <c r="BR96" s="12">
        <f t="shared" si="30"/>
        <v>0</v>
      </c>
      <c r="BS96" s="12">
        <f t="shared" si="30"/>
        <v>0</v>
      </c>
      <c r="BU96" s="12">
        <v>91</v>
      </c>
      <c r="BV96" s="12">
        <f t="shared" si="31"/>
        <v>0</v>
      </c>
      <c r="BW96" s="12">
        <f t="shared" si="31"/>
        <v>0</v>
      </c>
      <c r="BX96" s="12">
        <f t="shared" si="31"/>
        <v>0</v>
      </c>
      <c r="BY96" s="12">
        <f t="shared" si="31"/>
        <v>0</v>
      </c>
      <c r="BZ96" s="12">
        <f t="shared" si="31"/>
        <v>0</v>
      </c>
      <c r="CC96" s="9">
        <v>3</v>
      </c>
      <c r="CD96" s="15">
        <v>10</v>
      </c>
      <c r="CE96" s="19">
        <f>求节点($BN$6:$BN$165,$BQ$6:$BQ$165,$CD96)</f>
        <v>0</v>
      </c>
      <c r="CF96" s="19">
        <f>INDEX($BX$6:$BX$165,CD96,1)</f>
        <v>0</v>
      </c>
      <c r="CG96" s="19">
        <f>求节点($AU$6:$AU$165,$AX$6:$AX$165,$CD96)</f>
        <v>50.342403255108692</v>
      </c>
      <c r="CH96" s="19">
        <f>求节点($AU$6:$AU$165,$BC$6:$BC$165,$CD96)</f>
        <v>50.342403255108692</v>
      </c>
      <c r="CI96" s="29">
        <f>CE96*INDEX([4]中r将兵属性验证!$AX$7:$AX$166,$CD96,1)</f>
        <v>0</v>
      </c>
      <c r="CJ96" s="29">
        <f>CF96*INDEX([4]中r将兵属性验证!AV$7:AV$166,CD96,1)*2</f>
        <v>0</v>
      </c>
      <c r="CK96" s="29">
        <f>CG96*INDEX([4]中r将兵属性验证!AQ$7:AQ$166,$CD96,1)</f>
        <v>2767352.6209808215</v>
      </c>
      <c r="CL96" s="29">
        <f>CH96*INDEX([4]中r将兵属性验证!AR$7:AR$166,$CD96,1)</f>
        <v>2767352.6209808215</v>
      </c>
      <c r="CM96" s="19">
        <f>SUM(CI96:CL96)</f>
        <v>5534705.2419616431</v>
      </c>
      <c r="CQ96" s="15">
        <v>10</v>
      </c>
      <c r="CR96" s="22">
        <f>IFERROR(INDEX('[1]功能-士兵训练'!$AP$6:$AP$165,$CQ96,1),0)</f>
        <v>123527.35725768181</v>
      </c>
      <c r="CS96" s="28">
        <f>CR96*INDEX('[1]功能-付费相关'!$AS$6:$AS$165,$CQ96,1)</f>
        <v>308.81839314420455</v>
      </c>
      <c r="CT96" s="15">
        <f>INDEX('[1]功能-士兵训练'!$BV$6:$BV$165,$CQ96,1)</f>
        <v>78214.40142924161</v>
      </c>
      <c r="CU96" s="28">
        <f>CT96*INDEX('[1]功能-付费相关'!$AJ$6:$AJ$165,$CQ96,1)</f>
        <v>1931.421789949879</v>
      </c>
      <c r="CV96" s="12">
        <f>(CS96+CU96)*CW96</f>
        <v>2240.2401830940835</v>
      </c>
      <c r="CW96" s="12">
        <v>1</v>
      </c>
    </row>
    <row r="97" spans="6:101" x14ac:dyDescent="0.15">
      <c r="F97" s="14"/>
      <c r="AB97" s="12">
        <f t="shared" si="33"/>
        <v>13</v>
      </c>
      <c r="AC97" s="12"/>
      <c r="AD97" s="31"/>
      <c r="AE97" s="12"/>
      <c r="AF97" s="30">
        <f>SUM(AD$85:AD97)</f>
        <v>0</v>
      </c>
      <c r="AG97" s="12"/>
      <c r="AH97" s="12">
        <f>IFERROR($AF97*'[1]功能-士兵训练'!K17,0)</f>
        <v>0</v>
      </c>
      <c r="AI97" s="12">
        <f>IFERROR($AF97*'[1]功能-士兵训练'!L17,0)</f>
        <v>0</v>
      </c>
      <c r="AJ97" s="12">
        <f>IFERROR($AF97*'[1]功能-士兵训练'!M17,0)</f>
        <v>0</v>
      </c>
      <c r="AK97" s="12">
        <f>IFERROR($AF97*'[1]功能-士兵训练'!N17,0)</f>
        <v>0</v>
      </c>
      <c r="AL97" s="12">
        <f>IFERROR($AF97*'[1]功能-士兵训练'!O17,0)</f>
        <v>0</v>
      </c>
      <c r="AU97" s="15">
        <v>92</v>
      </c>
      <c r="AV97" s="12">
        <f>求节点(AC$124:AC$159,AH$5:AH$40,$AU97)*士兵阶位属性!T96+求节点(AC$124:AC$159,AM$5:AM$40,$AU97)</f>
        <v>455.64132052801136</v>
      </c>
      <c r="AW97" s="12">
        <f>求节点(AD$124:AD$159,AI$5:AI$40,$AU97)*士兵阶位属性!U96+求节点(AD$124:AD$159,AN$5:AN$40,$AU97)</f>
        <v>464.28394960090662</v>
      </c>
      <c r="AX97" s="12">
        <f>求节点(AE$124:AE$159,AJ$5:AJ$40,$AU97)*士兵阶位属性!V96+求节点(AE$124:AE$159,AO$5:AO$40,$AU97)</f>
        <v>474.18257506350579</v>
      </c>
      <c r="AY97" s="12">
        <f>求节点(AF$124:AF$159,AK$5:AK$40,$AU97)*士兵阶位属性!W96+求节点(AF$124:AF$159,AP$5:AP$40,$AU97)</f>
        <v>486.48165820397452</v>
      </c>
      <c r="AZ97" s="12">
        <f>求节点(AG$124:AG$159,AL$5:AL$40,$AU97)*士兵阶位属性!X96+求节点(AG$124:AG$159,AQ$5:AQ$40,$AU97)</f>
        <v>500.03824167979036</v>
      </c>
      <c r="BA97" s="12">
        <f t="shared" si="28"/>
        <v>455.64132052801136</v>
      </c>
      <c r="BB97" s="12">
        <f t="shared" si="28"/>
        <v>464.28394960090662</v>
      </c>
      <c r="BC97" s="12">
        <f t="shared" si="28"/>
        <v>474.18257506350579</v>
      </c>
      <c r="BD97" s="12">
        <f t="shared" si="28"/>
        <v>486.48165820397452</v>
      </c>
      <c r="BE97" s="12">
        <f t="shared" si="28"/>
        <v>500.03824167979036</v>
      </c>
      <c r="BG97" s="12">
        <v>92</v>
      </c>
      <c r="BH97" s="12">
        <f t="shared" si="29"/>
        <v>2908828.9314820156</v>
      </c>
      <c r="BI97" s="12">
        <f t="shared" si="29"/>
        <v>2960756.7961667059</v>
      </c>
      <c r="BJ97" s="12">
        <f t="shared" si="29"/>
        <v>3013438.1303221332</v>
      </c>
      <c r="BK97" s="12">
        <f t="shared" si="29"/>
        <v>3085252.2353442325</v>
      </c>
      <c r="BL97" s="12">
        <f t="shared" si="29"/>
        <v>3164395.9033128871</v>
      </c>
      <c r="BN97" s="12">
        <v>92</v>
      </c>
      <c r="BO97" s="12">
        <f t="shared" si="30"/>
        <v>0</v>
      </c>
      <c r="BP97" s="12">
        <f t="shared" si="30"/>
        <v>0</v>
      </c>
      <c r="BQ97" s="12">
        <f t="shared" si="30"/>
        <v>0</v>
      </c>
      <c r="BR97" s="12">
        <f t="shared" si="30"/>
        <v>0</v>
      </c>
      <c r="BS97" s="12">
        <f t="shared" si="30"/>
        <v>0</v>
      </c>
      <c r="BU97" s="12">
        <v>92</v>
      </c>
      <c r="BV97" s="12">
        <f t="shared" si="31"/>
        <v>0</v>
      </c>
      <c r="BW97" s="12">
        <f t="shared" si="31"/>
        <v>0</v>
      </c>
      <c r="BX97" s="12">
        <f t="shared" si="31"/>
        <v>0</v>
      </c>
      <c r="BY97" s="12">
        <f t="shared" si="31"/>
        <v>0</v>
      </c>
      <c r="BZ97" s="12">
        <f t="shared" si="31"/>
        <v>0</v>
      </c>
      <c r="CC97" s="9">
        <v>4</v>
      </c>
      <c r="CD97" s="15">
        <v>20</v>
      </c>
      <c r="CE97" s="19">
        <f t="shared" ref="CE97:CE111" si="34">求节点($BN$6:$BN$165,$BQ$6:$BQ$165,$CD97)</f>
        <v>0</v>
      </c>
      <c r="CF97" s="19">
        <f t="shared" ref="CF97:CF111" si="35">INDEX($BX$6:$BX$165,CD97,1)</f>
        <v>0</v>
      </c>
      <c r="CG97" s="19">
        <f t="shared" ref="CG97:CG111" si="36">求节点($AU$6:$AU$165,$AX$6:$AX$165,$CD97)</f>
        <v>84.862507966696256</v>
      </c>
      <c r="CH97" s="19">
        <f t="shared" ref="CH97:CH111" si="37">求节点($AU$6:$AU$165,$BC$6:$BC$165,$CD97)</f>
        <v>84.862507966696256</v>
      </c>
      <c r="CI97" s="19">
        <f>(CE97-CE96)*INDEX([4]中r将兵属性验证!$AX$7:$AX$166,$CD97,1)+CI96</f>
        <v>0</v>
      </c>
      <c r="CJ97" s="19">
        <f>(CF97-CF96)*INDEX([4]中r将兵属性验证!AV$7:AV$166,CD97,1)*2+CJ96</f>
        <v>0</v>
      </c>
      <c r="CK97" s="19">
        <f>(CG97-CG96)*INDEX([4]中r将兵属性验证!AQ$7:AQ$166,$CD97,1)+CK96</f>
        <v>9063696.1696045659</v>
      </c>
      <c r="CL97" s="19">
        <f>(CH97-CH96)*INDEX([4]中r将兵属性验证!AR$7:AR$166,$CD97,1)+CL96</f>
        <v>9063696.1696045659</v>
      </c>
      <c r="CM97" s="19">
        <f t="shared" ref="CM97:CM111" si="38">SUM(CI97:CL97)</f>
        <v>18127392.339209132</v>
      </c>
      <c r="CQ97" s="15">
        <v>20</v>
      </c>
      <c r="CR97" s="22">
        <f>IFERROR(INDEX('[1]功能-士兵训练'!$AP$6:$AP$165,$CQ97,1),0)</f>
        <v>1213617.7356318654</v>
      </c>
      <c r="CS97" s="22">
        <f>(CR97-CR96)*INDEX('[1]功能-付费相关'!$AS$6:$AS$165,$CQ97,1)+CS96</f>
        <v>2579.8400147570869</v>
      </c>
      <c r="CT97" s="15">
        <f>INDEX('[1]功能-士兵训练'!$BV$6:$BV$165,$CQ97,1)</f>
        <v>452783.57607986307</v>
      </c>
      <c r="CU97" s="22">
        <f>(CT97-CT96)*INDEX('[1]功能-付费相关'!$AJ$6:$AJ$165,$CQ97,1)+CU96</f>
        <v>8783.685842296436</v>
      </c>
      <c r="CV97" s="12">
        <f t="shared" ref="CV97:CV111" si="39">(CS97+CU97)*CW97</f>
        <v>11363.525857053522</v>
      </c>
      <c r="CW97" s="12">
        <v>1</v>
      </c>
    </row>
    <row r="98" spans="6:101" x14ac:dyDescent="0.15">
      <c r="F98" s="14"/>
      <c r="AB98" s="12">
        <f t="shared" si="33"/>
        <v>14</v>
      </c>
      <c r="AC98" s="12"/>
      <c r="AD98" s="31"/>
      <c r="AE98" s="12"/>
      <c r="AF98" s="30">
        <f>SUM(AD$85:AD98)</f>
        <v>0</v>
      </c>
      <c r="AG98" s="12"/>
      <c r="AH98" s="12">
        <f>IFERROR($AF98*'[1]功能-士兵训练'!K18,0)</f>
        <v>0</v>
      </c>
      <c r="AI98" s="12">
        <f>IFERROR($AF98*'[1]功能-士兵训练'!L18,0)</f>
        <v>0</v>
      </c>
      <c r="AJ98" s="12">
        <f>IFERROR($AF98*'[1]功能-士兵训练'!M18,0)</f>
        <v>0</v>
      </c>
      <c r="AK98" s="12">
        <f>IFERROR($AF98*'[1]功能-士兵训练'!N18,0)</f>
        <v>0</v>
      </c>
      <c r="AL98" s="12">
        <f>IFERROR($AF98*'[1]功能-士兵训练'!O18,0)</f>
        <v>0</v>
      </c>
      <c r="AU98" s="15">
        <v>93</v>
      </c>
      <c r="AV98" s="12">
        <f>求节点(AC$124:AC$159,AH$5:AH$40,$AU98)*士兵阶位属性!T97+求节点(AC$124:AC$159,AM$5:AM$40,$AU98)</f>
        <v>463.89817987751468</v>
      </c>
      <c r="AW98" s="12">
        <f>求节点(AD$124:AD$159,AI$5:AI$40,$AU98)*士兵阶位属性!U97+求节点(AD$124:AD$159,AN$5:AN$40,$AU98)</f>
        <v>473.241042650905</v>
      </c>
      <c r="AX98" s="12">
        <f>求节点(AE$124:AE$159,AJ$5:AJ$40,$AU98)*士兵阶位属性!V97+求节点(AE$124:AE$159,AO$5:AO$40,$AU98)</f>
        <v>484.61337952024206</v>
      </c>
      <c r="AY98" s="12">
        <f>求节点(AF$124:AF$159,AK$5:AK$40,$AU98)*士兵阶位属性!W97+求节点(AF$124:AF$159,AP$5:AP$40,$AU98)</f>
        <v>497.15405505006146</v>
      </c>
      <c r="AZ98" s="12">
        <f>求节点(AG$124:AG$159,AL$5:AL$40,$AU98)*士兵阶位属性!X97+求节点(AG$124:AG$159,AQ$5:AQ$40,$AU98)</f>
        <v>510.587342222073</v>
      </c>
      <c r="BA98" s="12">
        <f t="shared" si="28"/>
        <v>463.89817987751468</v>
      </c>
      <c r="BB98" s="12">
        <f t="shared" si="28"/>
        <v>473.241042650905</v>
      </c>
      <c r="BC98" s="12">
        <f t="shared" si="28"/>
        <v>484.61337952024206</v>
      </c>
      <c r="BD98" s="12">
        <f t="shared" si="28"/>
        <v>497.15405505006146</v>
      </c>
      <c r="BE98" s="12">
        <f t="shared" si="28"/>
        <v>510.587342222073</v>
      </c>
      <c r="BG98" s="12">
        <v>93</v>
      </c>
      <c r="BH98" s="12">
        <f t="shared" si="29"/>
        <v>2960639.0381421577</v>
      </c>
      <c r="BI98" s="12">
        <f t="shared" si="29"/>
        <v>3010796.4671666753</v>
      </c>
      <c r="BJ98" s="12">
        <f t="shared" si="29"/>
        <v>3077261.5696190833</v>
      </c>
      <c r="BK98" s="12">
        <f t="shared" si="29"/>
        <v>3150669.3731094352</v>
      </c>
      <c r="BL98" s="12">
        <f t="shared" si="29"/>
        <v>3227909.044878114</v>
      </c>
      <c r="BN98" s="12">
        <v>93</v>
      </c>
      <c r="BO98" s="12">
        <f t="shared" si="30"/>
        <v>0</v>
      </c>
      <c r="BP98" s="12">
        <f t="shared" si="30"/>
        <v>0</v>
      </c>
      <c r="BQ98" s="12">
        <f t="shared" si="30"/>
        <v>0</v>
      </c>
      <c r="BR98" s="12">
        <f t="shared" si="30"/>
        <v>0</v>
      </c>
      <c r="BS98" s="12">
        <f t="shared" si="30"/>
        <v>0</v>
      </c>
      <c r="BU98" s="12">
        <v>93</v>
      </c>
      <c r="BV98" s="12">
        <f t="shared" si="31"/>
        <v>0</v>
      </c>
      <c r="BW98" s="12">
        <f t="shared" si="31"/>
        <v>0</v>
      </c>
      <c r="BX98" s="12">
        <f t="shared" si="31"/>
        <v>0</v>
      </c>
      <c r="BY98" s="12">
        <f t="shared" si="31"/>
        <v>0</v>
      </c>
      <c r="BZ98" s="12">
        <f t="shared" si="31"/>
        <v>0</v>
      </c>
      <c r="CC98" s="9">
        <v>5</v>
      </c>
      <c r="CD98" s="15">
        <v>30</v>
      </c>
      <c r="CE98" s="19">
        <f t="shared" si="34"/>
        <v>0</v>
      </c>
      <c r="CF98" s="19">
        <f t="shared" si="35"/>
        <v>0</v>
      </c>
      <c r="CG98" s="19">
        <f t="shared" si="36"/>
        <v>118.95291328953111</v>
      </c>
      <c r="CH98" s="19">
        <f t="shared" si="37"/>
        <v>118.95291328953111</v>
      </c>
      <c r="CI98" s="19">
        <f>(CE98-CE97)*INDEX([4]中r将兵属性验证!$AX$7:$AX$166,$CD98,1)+CI97</f>
        <v>0</v>
      </c>
      <c r="CJ98" s="19">
        <f>(CF98-CF97)*INDEX([4]中r将兵属性验证!AV$7:AV$166,CD98,1)*2+CJ97</f>
        <v>0</v>
      </c>
      <c r="CK98" s="19">
        <f>(CG98-CG97)*INDEX([4]中r将兵属性验证!AQ$7:AQ$166,$CD98,1)+CK97</f>
        <v>24760574.290634863</v>
      </c>
      <c r="CL98" s="19">
        <f>(CH98-CH97)*INDEX([4]中r将兵属性验证!AR$7:AR$166,$CD98,1)+CL97</f>
        <v>24760574.290634863</v>
      </c>
      <c r="CM98" s="19">
        <f t="shared" si="38"/>
        <v>49521148.581269726</v>
      </c>
      <c r="CQ98" s="15">
        <v>30</v>
      </c>
      <c r="CR98" s="22">
        <f>IFERROR(INDEX('[1]功能-士兵训练'!$AP$6:$AP$165,$CQ98,1),0)</f>
        <v>4037060.2221313142</v>
      </c>
      <c r="CS98" s="22">
        <f>(CR98-CR97)*INDEX('[1]功能-付费相关'!$AS$6:$AS$165,$CQ98,1)+CS97</f>
        <v>7621.7015977918163</v>
      </c>
      <c r="CT98" s="15">
        <f>INDEX('[1]功能-士兵训练'!$BV$6:$BV$165,$CQ98,1)</f>
        <v>1453551.3585009477</v>
      </c>
      <c r="CU98" s="22">
        <f>(CT98-CT97)*INDEX('[1]功能-付费相关'!$AJ$6:$AJ$165,$CQ98,1)+CU97</f>
        <v>22346.413068239581</v>
      </c>
      <c r="CV98" s="12">
        <f t="shared" si="39"/>
        <v>29968.114666031397</v>
      </c>
      <c r="CW98" s="12">
        <v>1</v>
      </c>
    </row>
    <row r="99" spans="6:101" x14ac:dyDescent="0.15">
      <c r="F99" s="14"/>
      <c r="AB99" s="12">
        <f t="shared" si="33"/>
        <v>15</v>
      </c>
      <c r="AC99" s="12"/>
      <c r="AD99" s="31"/>
      <c r="AE99" s="12"/>
      <c r="AF99" s="30">
        <f>SUM(AD$85:AD99)</f>
        <v>0</v>
      </c>
      <c r="AG99" s="12"/>
      <c r="AH99" s="12">
        <f>IFERROR($AF99*'[1]功能-士兵训练'!K19,0)</f>
        <v>0</v>
      </c>
      <c r="AI99" s="12">
        <f>IFERROR($AF99*'[1]功能-士兵训练'!L19,0)</f>
        <v>0</v>
      </c>
      <c r="AJ99" s="12">
        <f>IFERROR($AF99*'[1]功能-士兵训练'!M19,0)</f>
        <v>0</v>
      </c>
      <c r="AK99" s="12">
        <f>IFERROR($AF99*'[1]功能-士兵训练'!N19,0)</f>
        <v>0</v>
      </c>
      <c r="AL99" s="12">
        <f>IFERROR($AF99*'[1]功能-士兵训练'!O19,0)</f>
        <v>0</v>
      </c>
      <c r="AU99" s="15">
        <v>94</v>
      </c>
      <c r="AV99" s="12">
        <f>求节点(AC$124:AC$159,AH$5:AH$40,$AU99)*士兵阶位属性!T98+求节点(AC$124:AC$159,AM$5:AM$40,$AU99)</f>
        <v>473.07056966337791</v>
      </c>
      <c r="AW99" s="12">
        <f>求节点(AD$124:AD$159,AI$5:AI$40,$AU99)*士兵阶位属性!U98+求节点(AD$124:AD$159,AN$5:AN$40,$AU99)</f>
        <v>483.74385484361568</v>
      </c>
      <c r="AX99" s="12">
        <f>求节点(AE$124:AE$159,AJ$5:AJ$40,$AU99)*士兵阶位属性!V98+求节点(AE$124:AE$159,AO$5:AO$40,$AU99)</f>
        <v>495.40723506702085</v>
      </c>
      <c r="AY99" s="12">
        <f>求节点(AF$124:AF$159,AK$5:AK$40,$AU99)*士兵阶位属性!W98+求节点(AF$124:AF$159,AP$5:AP$40,$AU99)</f>
        <v>507.93940806944067</v>
      </c>
      <c r="AZ99" s="12">
        <f>求节点(AG$124:AG$159,AL$5:AL$40,$AU99)*士兵阶位属性!X98+求节点(AG$124:AG$159,AQ$5:AQ$40,$AU99)</f>
        <v>520.36692864567999</v>
      </c>
      <c r="BA99" s="12">
        <f t="shared" si="28"/>
        <v>473.07056966337791</v>
      </c>
      <c r="BB99" s="12">
        <f t="shared" si="28"/>
        <v>483.74385484361568</v>
      </c>
      <c r="BC99" s="12">
        <f t="shared" si="28"/>
        <v>495.40723506702085</v>
      </c>
      <c r="BD99" s="12">
        <f t="shared" si="28"/>
        <v>507.93940806944067</v>
      </c>
      <c r="BE99" s="12">
        <f t="shared" si="28"/>
        <v>520.36692864567999</v>
      </c>
      <c r="BG99" s="12">
        <v>94</v>
      </c>
      <c r="BH99" s="12">
        <f t="shared" si="29"/>
        <v>3012449.1448022993</v>
      </c>
      <c r="BI99" s="12">
        <f t="shared" si="29"/>
        <v>3074985.3038556031</v>
      </c>
      <c r="BJ99" s="12">
        <f t="shared" si="29"/>
        <v>3143500.626824785</v>
      </c>
      <c r="BK99" s="12">
        <f t="shared" si="29"/>
        <v>3216086.5108746374</v>
      </c>
      <c r="BL99" s="12">
        <f t="shared" si="29"/>
        <v>3283163.6910275724</v>
      </c>
      <c r="BN99" s="12">
        <v>94</v>
      </c>
      <c r="BO99" s="12">
        <f t="shared" si="30"/>
        <v>0</v>
      </c>
      <c r="BP99" s="12">
        <f t="shared" si="30"/>
        <v>0</v>
      </c>
      <c r="BQ99" s="12">
        <f t="shared" si="30"/>
        <v>0</v>
      </c>
      <c r="BR99" s="12">
        <f t="shared" si="30"/>
        <v>0</v>
      </c>
      <c r="BS99" s="12">
        <f t="shared" si="30"/>
        <v>0</v>
      </c>
      <c r="BU99" s="12">
        <v>94</v>
      </c>
      <c r="BV99" s="12">
        <f t="shared" si="31"/>
        <v>0</v>
      </c>
      <c r="BW99" s="12">
        <f t="shared" si="31"/>
        <v>0</v>
      </c>
      <c r="BX99" s="12">
        <f t="shared" si="31"/>
        <v>0</v>
      </c>
      <c r="BY99" s="12">
        <f t="shared" si="31"/>
        <v>0</v>
      </c>
      <c r="BZ99" s="12">
        <f t="shared" si="31"/>
        <v>0</v>
      </c>
      <c r="CC99" s="9">
        <v>6</v>
      </c>
      <c r="CD99" s="15">
        <v>40</v>
      </c>
      <c r="CE99" s="19">
        <f t="shared" si="34"/>
        <v>0</v>
      </c>
      <c r="CF99" s="19">
        <f t="shared" si="35"/>
        <v>0</v>
      </c>
      <c r="CG99" s="19">
        <f t="shared" si="36"/>
        <v>154.90835177240965</v>
      </c>
      <c r="CH99" s="19">
        <f t="shared" si="37"/>
        <v>154.90835177240965</v>
      </c>
      <c r="CI99" s="19">
        <f>(CE99-CE98)*INDEX([4]中r将兵属性验证!$AX$7:$AX$166,$CD99,1)+CI98</f>
        <v>0</v>
      </c>
      <c r="CJ99" s="19">
        <f>(CF99-CF98)*INDEX([4]中r将兵属性验证!AV$7:AV$166,CD99,1)*2+CJ98</f>
        <v>0</v>
      </c>
      <c r="CK99" s="19">
        <f>(CG99-CG98)*INDEX([4]中r将兵属性验证!AQ$7:AQ$166,$CD99,1)+CK98</f>
        <v>66363970.588706993</v>
      </c>
      <c r="CL99" s="19">
        <f>(CH99-CH98)*INDEX([4]中r将兵属性验证!AR$7:AR$166,$CD99,1)+CL98</f>
        <v>66363970.588706993</v>
      </c>
      <c r="CM99" s="19">
        <f t="shared" si="38"/>
        <v>132727941.17741399</v>
      </c>
      <c r="CQ99" s="15">
        <v>40</v>
      </c>
      <c r="CR99" s="22">
        <f>IFERROR(INDEX('[1]功能-士兵训练'!$AP$6:$AP$165,$CQ99,1),0)</f>
        <v>12075049.760230435</v>
      </c>
      <c r="CS99" s="22">
        <f>(CR99-CR98)*INDEX('[1]功能-付费相关'!$AS$6:$AS$165,$CQ99,1)+CS98</f>
        <v>20181.060251071693</v>
      </c>
      <c r="CT99" s="15">
        <f>INDEX('[1]功能-士兵训练'!$BV$6:$BV$165,$CQ99,1)</f>
        <v>3450182.5400379878</v>
      </c>
      <c r="CU99" s="22">
        <f>(CT99-CT98)*INDEX('[1]功能-付费相关'!$AJ$6:$AJ$165,$CQ99,1)+CU98</f>
        <v>42392.204908318832</v>
      </c>
      <c r="CV99" s="12">
        <f t="shared" si="39"/>
        <v>62573.265159390525</v>
      </c>
      <c r="CW99" s="12">
        <v>1</v>
      </c>
    </row>
    <row r="100" spans="6:101" x14ac:dyDescent="0.15">
      <c r="F100" s="14"/>
      <c r="AB100" s="12">
        <f t="shared" si="33"/>
        <v>16</v>
      </c>
      <c r="AC100" s="12"/>
      <c r="AD100" s="31"/>
      <c r="AE100" s="12"/>
      <c r="AF100" s="30">
        <f>SUM(AD$85:AD100)</f>
        <v>0</v>
      </c>
      <c r="AG100" s="12"/>
      <c r="AH100" s="12">
        <f>IFERROR($AF100*'[1]功能-士兵训练'!K20,0)</f>
        <v>0</v>
      </c>
      <c r="AI100" s="12">
        <f>IFERROR($AF100*'[1]功能-士兵训练'!L20,0)</f>
        <v>0</v>
      </c>
      <c r="AJ100" s="12">
        <f>IFERROR($AF100*'[1]功能-士兵训练'!M20,0)</f>
        <v>0</v>
      </c>
      <c r="AK100" s="12">
        <f>IFERROR($AF100*'[1]功能-士兵训练'!N20,0)</f>
        <v>0</v>
      </c>
      <c r="AL100" s="12">
        <f>IFERROR($AF100*'[1]功能-士兵训练'!O20,0)</f>
        <v>0</v>
      </c>
      <c r="AU100" s="15">
        <v>95</v>
      </c>
      <c r="AV100" s="12">
        <f>求节点(AC$124:AC$159,AH$5:AH$40,$AU100)*士兵阶位属性!T99+求节点(AC$124:AC$159,AM$5:AM$40,$AU100)</f>
        <v>483.78989377683382</v>
      </c>
      <c r="AW100" s="12">
        <f>求节点(AD$124:AD$159,AI$5:AI$40,$AU100)*士兵阶位属性!U99+求节点(AD$124:AD$159,AN$5:AN$40,$AU100)</f>
        <v>494.69169105954882</v>
      </c>
      <c r="AX100" s="12">
        <f>求节点(AE$124:AE$159,AJ$5:AJ$40,$AU100)*士兵阶位属性!V99+求节点(AE$124:AE$159,AO$5:AO$40,$AU100)</f>
        <v>506.31717032506367</v>
      </c>
      <c r="AY100" s="12">
        <f>求节点(AF$124:AF$159,AK$5:AK$40,$AU100)*士兵阶位属性!W99+求节点(AF$124:AF$159,AP$5:AP$40,$AU100)</f>
        <v>518.04281370149567</v>
      </c>
      <c r="AZ100" s="12">
        <f>求节点(AG$124:AG$159,AL$5:AL$40,$AU100)*士兵阶位属性!X99+求节点(AG$124:AG$159,AQ$5:AQ$40,$AU100)</f>
        <v>530.03235647492124</v>
      </c>
      <c r="BA100" s="12">
        <f t="shared" si="28"/>
        <v>483.78989377683382</v>
      </c>
      <c r="BB100" s="12">
        <f t="shared" si="28"/>
        <v>494.69169105954882</v>
      </c>
      <c r="BC100" s="12">
        <f t="shared" si="28"/>
        <v>506.31717032506367</v>
      </c>
      <c r="BD100" s="12">
        <f t="shared" si="28"/>
        <v>518.04281370149567</v>
      </c>
      <c r="BE100" s="12">
        <f t="shared" si="28"/>
        <v>530.03235647492124</v>
      </c>
      <c r="BG100" s="12">
        <v>95</v>
      </c>
      <c r="BH100" s="12">
        <f t="shared" si="29"/>
        <v>3078390.1406505248</v>
      </c>
      <c r="BI100" s="12">
        <f t="shared" si="29"/>
        <v>3142363.0393197057</v>
      </c>
      <c r="BJ100" s="12">
        <f t="shared" si="29"/>
        <v>3209739.6840304867</v>
      </c>
      <c r="BK100" s="12">
        <f t="shared" si="29"/>
        <v>3274000.2812002795</v>
      </c>
      <c r="BL100" s="12">
        <f t="shared" si="29"/>
        <v>3336476.508088212</v>
      </c>
      <c r="BN100" s="12">
        <v>95</v>
      </c>
      <c r="BO100" s="12">
        <f t="shared" si="30"/>
        <v>0</v>
      </c>
      <c r="BP100" s="12">
        <f t="shared" si="30"/>
        <v>0</v>
      </c>
      <c r="BQ100" s="12">
        <f t="shared" si="30"/>
        <v>0</v>
      </c>
      <c r="BR100" s="12">
        <f t="shared" si="30"/>
        <v>0</v>
      </c>
      <c r="BS100" s="12">
        <f t="shared" si="30"/>
        <v>0</v>
      </c>
      <c r="BU100" s="12">
        <v>95</v>
      </c>
      <c r="BV100" s="12">
        <f t="shared" si="31"/>
        <v>0</v>
      </c>
      <c r="BW100" s="12">
        <f t="shared" si="31"/>
        <v>0</v>
      </c>
      <c r="BX100" s="12">
        <f t="shared" si="31"/>
        <v>0</v>
      </c>
      <c r="BY100" s="12">
        <f t="shared" si="31"/>
        <v>0</v>
      </c>
      <c r="BZ100" s="12">
        <f t="shared" si="31"/>
        <v>0</v>
      </c>
      <c r="CC100" s="9">
        <v>7</v>
      </c>
      <c r="CD100" s="15">
        <v>50</v>
      </c>
      <c r="CE100" s="19">
        <f t="shared" si="34"/>
        <v>0</v>
      </c>
      <c r="CF100" s="19">
        <f t="shared" si="35"/>
        <v>0</v>
      </c>
      <c r="CG100" s="19">
        <f t="shared" si="36"/>
        <v>200.19060622472892</v>
      </c>
      <c r="CH100" s="19">
        <f t="shared" si="37"/>
        <v>200.19060622472892</v>
      </c>
      <c r="CI100" s="19">
        <f>(CE100-CE99)*INDEX([4]中r将兵属性验证!$AX$7:$AX$166,$CD100,1)+CI99</f>
        <v>0</v>
      </c>
      <c r="CJ100" s="19">
        <f>(CF100-CF99)*INDEX([4]中r将兵属性验证!AV$7:AV$166,CD100,1)*2+CJ99</f>
        <v>0</v>
      </c>
      <c r="CK100" s="19">
        <f>(CG100-CG99)*INDEX([4]中r将兵属性验证!AQ$7:AQ$166,$CD100,1)+CK99</f>
        <v>172496239.01739615</v>
      </c>
      <c r="CL100" s="19">
        <f>(CH100-CH99)*INDEX([4]中r将兵属性验证!AR$7:AR$166,$CD100,1)+CL99</f>
        <v>172496239.01739615</v>
      </c>
      <c r="CM100" s="19">
        <f t="shared" si="38"/>
        <v>344992478.0347923</v>
      </c>
      <c r="CQ100" s="15">
        <v>50</v>
      </c>
      <c r="CR100" s="22">
        <f>IFERROR(INDEX('[1]功能-士兵训练'!$AP$6:$AP$165,$CQ100,1),0)</f>
        <v>42280521.15318355</v>
      </c>
      <c r="CS100" s="22">
        <f>(CR100-CR99)*INDEX('[1]功能-付费相关'!$AS$6:$AS$165,$CQ100,1)+CS99</f>
        <v>62133.103852395463</v>
      </c>
      <c r="CT100" s="15">
        <f>INDEX('[1]功能-士兵训练'!$BV$6:$BV$165,$CQ100,1)</f>
        <v>8913197.7339415848</v>
      </c>
      <c r="CU100" s="22">
        <f>(CT100-CT99)*INDEX('[1]功能-付费相关'!$AJ$6:$AJ$165,$CQ100,1)+CU99</f>
        <v>83024.320078619334</v>
      </c>
      <c r="CV100" s="12">
        <f t="shared" si="39"/>
        <v>145157.42393101478</v>
      </c>
      <c r="CW100" s="12">
        <v>1</v>
      </c>
    </row>
    <row r="101" spans="6:101" x14ac:dyDescent="0.15">
      <c r="F101" s="14"/>
      <c r="AB101" s="12">
        <f t="shared" si="33"/>
        <v>17</v>
      </c>
      <c r="AC101" s="12"/>
      <c r="AD101" s="31"/>
      <c r="AE101" s="12"/>
      <c r="AF101" s="30">
        <f>SUM(AD$85:AD101)</f>
        <v>0</v>
      </c>
      <c r="AG101" s="12"/>
      <c r="AH101" s="12">
        <f>IFERROR($AF101*'[1]功能-士兵训练'!K21,0)</f>
        <v>0</v>
      </c>
      <c r="AI101" s="12">
        <f>IFERROR($AF101*'[1]功能-士兵训练'!L21,0)</f>
        <v>0</v>
      </c>
      <c r="AJ101" s="12">
        <f>IFERROR($AF101*'[1]功能-士兵训练'!M21,0)</f>
        <v>0</v>
      </c>
      <c r="AK101" s="12">
        <f>IFERROR($AF101*'[1]功能-士兵训练'!N21,0)</f>
        <v>0</v>
      </c>
      <c r="AL101" s="12">
        <f>IFERROR($AF101*'[1]功能-士兵训练'!O21,0)</f>
        <v>0</v>
      </c>
      <c r="AU101" s="15">
        <v>96</v>
      </c>
      <c r="AV101" s="12">
        <f>求节点(AC$124:AC$159,AH$5:AH$40,$AU101)*士兵阶位属性!T100+求节点(AC$124:AC$159,AM$5:AM$40,$AU101)</f>
        <v>494.87756757779744</v>
      </c>
      <c r="AW101" s="12">
        <f>求节点(AD$124:AD$159,AI$5:AI$40,$AU101)*士兵阶位属性!U100+求节点(AD$124:AD$159,AN$5:AN$40,$AU101)</f>
        <v>505.75900778454223</v>
      </c>
      <c r="AX101" s="12">
        <f>求节点(AE$124:AE$159,AJ$5:AJ$40,$AU101)*士兵阶位属性!V100+求节点(AE$124:AE$159,AO$5:AO$40,$AU101)</f>
        <v>516.60305585375909</v>
      </c>
      <c r="AY101" s="12">
        <f>求节点(AF$124:AF$159,AK$5:AK$40,$AU101)*士兵阶位属性!W100+求节点(AF$124:AF$159,AP$5:AP$40,$AU101)</f>
        <v>527.78448094224814</v>
      </c>
      <c r="AZ101" s="12">
        <f>求节点(AG$124:AG$159,AL$5:AL$40,$AU101)*士兵阶位属性!X100+求节点(AG$124:AG$159,AQ$5:AQ$40,$AU101)</f>
        <v>539.78825814006086</v>
      </c>
      <c r="BA101" s="12">
        <f t="shared" si="28"/>
        <v>494.87756757779744</v>
      </c>
      <c r="BB101" s="12">
        <f t="shared" si="28"/>
        <v>505.75900778454223</v>
      </c>
      <c r="BC101" s="12">
        <f t="shared" si="28"/>
        <v>516.60305585375909</v>
      </c>
      <c r="BD101" s="12">
        <f t="shared" si="28"/>
        <v>527.78448094224814</v>
      </c>
      <c r="BE101" s="12">
        <f t="shared" si="28"/>
        <v>539.78825814006086</v>
      </c>
      <c r="BG101" s="12">
        <v>96</v>
      </c>
      <c r="BH101" s="12">
        <f t="shared" si="29"/>
        <v>3146741.9386372482</v>
      </c>
      <c r="BI101" s="12">
        <f t="shared" si="29"/>
        <v>3209740.7747838087</v>
      </c>
      <c r="BJ101" s="12">
        <f t="shared" si="29"/>
        <v>3268979.5036227149</v>
      </c>
      <c r="BK101" s="12">
        <f t="shared" si="29"/>
        <v>3327590.7763067572</v>
      </c>
      <c r="BL101" s="12">
        <f t="shared" si="29"/>
        <v>3389789.3251488516</v>
      </c>
      <c r="BN101" s="12">
        <v>96</v>
      </c>
      <c r="BO101" s="12">
        <f t="shared" si="30"/>
        <v>0</v>
      </c>
      <c r="BP101" s="12">
        <f t="shared" si="30"/>
        <v>0</v>
      </c>
      <c r="BQ101" s="12">
        <f t="shared" si="30"/>
        <v>0</v>
      </c>
      <c r="BR101" s="12">
        <f t="shared" si="30"/>
        <v>0</v>
      </c>
      <c r="BS101" s="12">
        <f t="shared" si="30"/>
        <v>0</v>
      </c>
      <c r="BU101" s="12">
        <v>96</v>
      </c>
      <c r="BV101" s="12">
        <f t="shared" si="31"/>
        <v>0</v>
      </c>
      <c r="BW101" s="12">
        <f t="shared" si="31"/>
        <v>0</v>
      </c>
      <c r="BX101" s="12">
        <f t="shared" si="31"/>
        <v>0</v>
      </c>
      <c r="BY101" s="12">
        <f t="shared" si="31"/>
        <v>0</v>
      </c>
      <c r="BZ101" s="12">
        <f t="shared" si="31"/>
        <v>0</v>
      </c>
      <c r="CC101" s="9">
        <v>8</v>
      </c>
      <c r="CD101" s="15">
        <v>60</v>
      </c>
      <c r="CE101" s="19">
        <f t="shared" si="34"/>
        <v>0</v>
      </c>
      <c r="CF101" s="19">
        <f t="shared" si="35"/>
        <v>0</v>
      </c>
      <c r="CG101" s="19">
        <f t="shared" si="36"/>
        <v>254.26163932077228</v>
      </c>
      <c r="CH101" s="19">
        <f t="shared" si="37"/>
        <v>254.26163932077228</v>
      </c>
      <c r="CI101" s="19">
        <f>(CE101-CE100)*INDEX([4]中r将兵属性验证!$AX$7:$AX$166,$CD101,1)+CI100</f>
        <v>0</v>
      </c>
      <c r="CJ101" s="19">
        <f>(CF101-CF100)*INDEX([4]中r将兵属性验证!AV$7:AV$166,CD101,1)*2+CJ100</f>
        <v>0</v>
      </c>
      <c r="CK101" s="19">
        <f>(CG101-CG100)*INDEX([4]中r将兵属性验证!AQ$7:AQ$166,$CD101,1)+CK100</f>
        <v>475777127.65921748</v>
      </c>
      <c r="CL101" s="19">
        <f>(CH101-CH100)*INDEX([4]中r将兵属性验证!AR$7:AR$166,$CD101,1)+CL100</f>
        <v>475777127.65921748</v>
      </c>
      <c r="CM101" s="19">
        <f t="shared" si="38"/>
        <v>951554255.31843495</v>
      </c>
      <c r="CQ101" s="15">
        <v>60</v>
      </c>
      <c r="CR101" s="22">
        <f>IFERROR(INDEX('[1]功能-士兵训练'!$AP$6:$AP$165,$CQ101,1),0)</f>
        <v>136192911.17814571</v>
      </c>
      <c r="CS101" s="22">
        <f>(CR101-CR100)*INDEX('[1]功能-付费相关'!$AS$6:$AS$165,$CQ101,1)+CS100</f>
        <v>179523.59138359816</v>
      </c>
      <c r="CT101" s="15">
        <f>INDEX('[1]功能-士兵训练'!$BV$6:$BV$165,$CQ101,1)</f>
        <v>20619852.324456006</v>
      </c>
      <c r="CU101" s="22">
        <f>(CT101-CT100)*INDEX('[1]功能-付费相关'!$AJ$6:$AJ$165,$CQ101,1)+CU100</f>
        <v>148061.29002592168</v>
      </c>
      <c r="CV101" s="12">
        <f t="shared" si="39"/>
        <v>327584.88140951982</v>
      </c>
      <c r="CW101" s="12">
        <v>1</v>
      </c>
    </row>
    <row r="102" spans="6:101" x14ac:dyDescent="0.15">
      <c r="F102" s="14"/>
      <c r="AB102" s="12">
        <f t="shared" si="33"/>
        <v>18</v>
      </c>
      <c r="AC102" s="12"/>
      <c r="AD102" s="31"/>
      <c r="AE102" s="12"/>
      <c r="AF102" s="30">
        <f>SUM(AD$85:AD102)</f>
        <v>0</v>
      </c>
      <c r="AG102" s="12"/>
      <c r="AH102" s="12">
        <f>IFERROR($AF102*'[1]功能-士兵训练'!K22,0)</f>
        <v>0</v>
      </c>
      <c r="AI102" s="12">
        <f>IFERROR($AF102*'[1]功能-士兵训练'!L22,0)</f>
        <v>0</v>
      </c>
      <c r="AJ102" s="12">
        <f>IFERROR($AF102*'[1]功能-士兵训练'!M22,0)</f>
        <v>0</v>
      </c>
      <c r="AK102" s="12">
        <f>IFERROR($AF102*'[1]功能-士兵训练'!N22,0)</f>
        <v>0</v>
      </c>
      <c r="AL102" s="12">
        <f>IFERROR($AF102*'[1]功能-士兵训练'!O22,0)</f>
        <v>0</v>
      </c>
      <c r="AU102" s="15">
        <v>97</v>
      </c>
      <c r="AV102" s="12">
        <f>求节点(AC$124:AC$159,AH$5:AH$40,$AU102)*士兵阶位属性!T101+求节点(AC$124:AC$159,AM$5:AM$40,$AU102)</f>
        <v>506.08766687866137</v>
      </c>
      <c r="AW102" s="12">
        <f>求节点(AD$124:AD$159,AI$5:AI$40,$AU102)*士兵阶位属性!U101+求节点(AD$124:AD$159,AN$5:AN$40,$AU102)</f>
        <v>516.0891472926628</v>
      </c>
      <c r="AX102" s="12">
        <f>求节点(AE$124:AE$159,AJ$5:AJ$40,$AU102)*士兵阶位属性!V101+求节点(AE$124:AE$159,AO$5:AO$40,$AU102)</f>
        <v>526.36510326456289</v>
      </c>
      <c r="AY102" s="12">
        <f>求节点(AF$124:AF$159,AK$5:AK$40,$AU102)*士兵阶位属性!W101+求节点(AF$124:AF$159,AP$5:AP$40,$AU102)</f>
        <v>537.61868321982513</v>
      </c>
      <c r="AZ102" s="12">
        <f>求节点(AG$124:AG$159,AL$5:AL$40,$AU102)*士兵阶位属性!X101+求节点(AG$124:AG$159,AQ$5:AQ$40,$AU102)</f>
        <v>549.63463364109884</v>
      </c>
      <c r="BA102" s="12">
        <f t="shared" si="28"/>
        <v>506.08766687866137</v>
      </c>
      <c r="BB102" s="12">
        <f t="shared" si="28"/>
        <v>516.0891472926628</v>
      </c>
      <c r="BC102" s="12">
        <f t="shared" si="28"/>
        <v>526.36510326456289</v>
      </c>
      <c r="BD102" s="12">
        <f t="shared" si="28"/>
        <v>537.61868321982513</v>
      </c>
      <c r="BE102" s="12">
        <f t="shared" si="28"/>
        <v>549.63463364109884</v>
      </c>
      <c r="BG102" s="12">
        <v>97</v>
      </c>
      <c r="BH102" s="12">
        <f t="shared" ref="BH102:BL133" si="40">求节点(AC$124:AC$159,AH$45:AH$80,$BG102)*4</f>
        <v>3215093.7366239722</v>
      </c>
      <c r="BI102" s="12">
        <f t="shared" si="40"/>
        <v>3269008.7621584083</v>
      </c>
      <c r="BJ102" s="12">
        <f t="shared" si="40"/>
        <v>3322332.5374505655</v>
      </c>
      <c r="BK102" s="12">
        <f t="shared" si="40"/>
        <v>3381181.271413235</v>
      </c>
      <c r="BL102" s="12">
        <f t="shared" si="40"/>
        <v>3443102.1422094908</v>
      </c>
      <c r="BN102" s="12">
        <v>97</v>
      </c>
      <c r="BO102" s="12">
        <f t="shared" ref="BO102:BS133" si="41">求节点(AC$124:AC$159,AH$85:AH$120,$BN102)</f>
        <v>0</v>
      </c>
      <c r="BP102" s="12">
        <f t="shared" si="41"/>
        <v>0</v>
      </c>
      <c r="BQ102" s="12">
        <f t="shared" si="41"/>
        <v>0</v>
      </c>
      <c r="BR102" s="12">
        <f t="shared" si="41"/>
        <v>0</v>
      </c>
      <c r="BS102" s="12">
        <f t="shared" si="41"/>
        <v>0</v>
      </c>
      <c r="BU102" s="12">
        <v>97</v>
      </c>
      <c r="BV102" s="12">
        <f t="shared" ref="BV102:BZ133" si="42">求节点(AC$124:AC$159,AH$166:AH$185,$BU102)</f>
        <v>0</v>
      </c>
      <c r="BW102" s="12">
        <f t="shared" si="42"/>
        <v>0</v>
      </c>
      <c r="BX102" s="12">
        <f t="shared" si="42"/>
        <v>0</v>
      </c>
      <c r="BY102" s="12">
        <f t="shared" si="42"/>
        <v>0</v>
      </c>
      <c r="BZ102" s="12">
        <f t="shared" si="42"/>
        <v>0</v>
      </c>
      <c r="CC102" s="9">
        <v>9</v>
      </c>
      <c r="CD102" s="15">
        <v>70</v>
      </c>
      <c r="CE102" s="19">
        <f t="shared" si="34"/>
        <v>0</v>
      </c>
      <c r="CF102" s="19">
        <f t="shared" si="35"/>
        <v>0</v>
      </c>
      <c r="CG102" s="19">
        <f t="shared" si="36"/>
        <v>316.95962906316072</v>
      </c>
      <c r="CH102" s="19">
        <f t="shared" si="37"/>
        <v>316.95962906316072</v>
      </c>
      <c r="CI102" s="19">
        <f>(CE102-CE101)*INDEX([4]中r将兵属性验证!$AX$7:$AX$166,$CD102,1)+CI101</f>
        <v>0</v>
      </c>
      <c r="CJ102" s="19">
        <f>(CF102-CF101)*INDEX([4]中r将兵属性验证!AV$7:AV$166,CD102,1)*2+CJ101</f>
        <v>0</v>
      </c>
      <c r="CK102" s="19">
        <f>(CG102-CG101)*INDEX([4]中r将兵属性验证!AQ$7:AQ$166,$CD102,1)+CK101</f>
        <v>1958890029.7425489</v>
      </c>
      <c r="CL102" s="19">
        <f>(CH102-CH101)*INDEX([4]中r将兵属性验证!AR$7:AR$166,$CD102,1)+CL101</f>
        <v>1958890029.7425489</v>
      </c>
      <c r="CM102" s="19">
        <f t="shared" si="38"/>
        <v>3917780059.4850979</v>
      </c>
      <c r="CQ102" s="15">
        <v>70</v>
      </c>
      <c r="CR102" s="22">
        <f>IFERROR(INDEX('[1]功能-士兵训练'!$AP$6:$AP$165,$CQ102,1),0)</f>
        <v>321205488.39697582</v>
      </c>
      <c r="CS102" s="22">
        <f>(CR102-CR101)*INDEX('[1]功能-付费相关'!$AS$6:$AS$165,$CQ102,1)+CS101</f>
        <v>389765.156404996</v>
      </c>
      <c r="CT102" s="15">
        <f>INDEX('[1]功能-士兵训练'!$BV$6:$BV$165,$CQ102,1)</f>
        <v>44533764.026625618</v>
      </c>
      <c r="CU102" s="22">
        <f>(CT102-CT101)*INDEX('[1]功能-付费相关'!$AJ$6:$AJ$165,$CQ102,1)+CU101</f>
        <v>280916.35503797513</v>
      </c>
      <c r="CV102" s="12">
        <f t="shared" si="39"/>
        <v>670681.51144297118</v>
      </c>
      <c r="CW102" s="12">
        <v>1</v>
      </c>
    </row>
    <row r="103" spans="6:101" x14ac:dyDescent="0.15">
      <c r="F103" s="14"/>
      <c r="AB103" s="12">
        <f t="shared" si="33"/>
        <v>19</v>
      </c>
      <c r="AC103" s="12"/>
      <c r="AD103" s="31"/>
      <c r="AE103" s="12"/>
      <c r="AF103" s="30">
        <f>SUM(AD$85:AD103)</f>
        <v>0</v>
      </c>
      <c r="AG103" s="12"/>
      <c r="AH103" s="12">
        <f>IFERROR($AF103*'[1]功能-士兵训练'!K23,0)</f>
        <v>0</v>
      </c>
      <c r="AI103" s="12">
        <f>IFERROR($AF103*'[1]功能-士兵训练'!L23,0)</f>
        <v>0</v>
      </c>
      <c r="AJ103" s="12">
        <f>IFERROR($AF103*'[1]功能-士兵训练'!M23,0)</f>
        <v>0</v>
      </c>
      <c r="AK103" s="12">
        <f>IFERROR($AF103*'[1]功能-士兵训练'!N23,0)</f>
        <v>0</v>
      </c>
      <c r="AL103" s="12">
        <f>IFERROR($AF103*'[1]功能-士兵训练'!O23,0)</f>
        <v>0</v>
      </c>
      <c r="AU103" s="15">
        <v>98</v>
      </c>
      <c r="AV103" s="12">
        <f>求节点(AC$124:AC$159,AH$5:AH$40,$AU103)*士兵阶位属性!T102+求节点(AC$124:AC$159,AM$5:AM$40,$AU103)</f>
        <v>516.3140099122196</v>
      </c>
      <c r="AW103" s="12">
        <f>求节点(AD$124:AD$159,AI$5:AI$40,$AU103)*士兵阶位属性!U102+求节点(AD$124:AD$159,AN$5:AN$40,$AU103)</f>
        <v>525.82017226681933</v>
      </c>
      <c r="AX103" s="12">
        <f>求节点(AE$124:AE$159,AJ$5:AJ$40,$AU103)*士兵阶位属性!V102+求节点(AE$124:AE$159,AO$5:AO$40,$AU103)</f>
        <v>536.22064845481987</v>
      </c>
      <c r="AY103" s="12">
        <f>求节点(AF$124:AF$159,AK$5:AK$40,$AU103)*士兵阶位属性!W102+求节点(AF$124:AF$159,AP$5:AP$40,$AU103)</f>
        <v>547.54542053422699</v>
      </c>
      <c r="AZ103" s="12">
        <f>求节点(AG$124:AG$159,AL$5:AL$40,$AU103)*士兵阶位属性!X102+求节点(AG$124:AG$159,AQ$5:AQ$40,$AU103)</f>
        <v>559.35799846952978</v>
      </c>
      <c r="BA103" s="12">
        <f t="shared" si="28"/>
        <v>516.3140099122196</v>
      </c>
      <c r="BB103" s="12">
        <f t="shared" si="28"/>
        <v>525.82017226681933</v>
      </c>
      <c r="BC103" s="12">
        <f t="shared" si="28"/>
        <v>536.22064845481987</v>
      </c>
      <c r="BD103" s="12">
        <f t="shared" si="28"/>
        <v>547.54542053422699</v>
      </c>
      <c r="BE103" s="12">
        <f t="shared" si="28"/>
        <v>559.35799846952978</v>
      </c>
      <c r="BG103" s="12">
        <v>98</v>
      </c>
      <c r="BH103" s="12">
        <f t="shared" si="40"/>
        <v>3272969.4848671802</v>
      </c>
      <c r="BI103" s="12">
        <f t="shared" si="40"/>
        <v>3321665.6357720327</v>
      </c>
      <c r="BJ103" s="12">
        <f t="shared" si="40"/>
        <v>3375685.5712784161</v>
      </c>
      <c r="BK103" s="12">
        <f t="shared" si="40"/>
        <v>3434771.7665197127</v>
      </c>
      <c r="BL103" s="12">
        <f t="shared" si="40"/>
        <v>3494467.532061616</v>
      </c>
      <c r="BN103" s="12">
        <v>98</v>
      </c>
      <c r="BO103" s="12">
        <f t="shared" si="41"/>
        <v>0</v>
      </c>
      <c r="BP103" s="12">
        <f t="shared" si="41"/>
        <v>0</v>
      </c>
      <c r="BQ103" s="12">
        <f t="shared" si="41"/>
        <v>0</v>
      </c>
      <c r="BR103" s="12">
        <f t="shared" si="41"/>
        <v>0</v>
      </c>
      <c r="BS103" s="12">
        <f t="shared" si="41"/>
        <v>0</v>
      </c>
      <c r="BU103" s="12">
        <v>98</v>
      </c>
      <c r="BV103" s="12">
        <f t="shared" si="42"/>
        <v>0</v>
      </c>
      <c r="BW103" s="12">
        <f t="shared" si="42"/>
        <v>0</v>
      </c>
      <c r="BX103" s="12">
        <f t="shared" si="42"/>
        <v>0</v>
      </c>
      <c r="BY103" s="12">
        <f t="shared" si="42"/>
        <v>0</v>
      </c>
      <c r="BZ103" s="12">
        <f t="shared" si="42"/>
        <v>0</v>
      </c>
      <c r="CC103" s="9">
        <v>10</v>
      </c>
      <c r="CD103" s="15">
        <v>80</v>
      </c>
      <c r="CE103" s="19">
        <f t="shared" si="34"/>
        <v>0</v>
      </c>
      <c r="CF103" s="19">
        <f t="shared" si="35"/>
        <v>0</v>
      </c>
      <c r="CG103" s="19">
        <f t="shared" si="36"/>
        <v>386.85582387105512</v>
      </c>
      <c r="CH103" s="19">
        <f t="shared" si="37"/>
        <v>386.85582387105512</v>
      </c>
      <c r="CI103" s="19">
        <f>(CE103-CE102)*INDEX([4]中r将兵属性验证!$AX$7:$AX$166,$CD103,1)+CI102</f>
        <v>0</v>
      </c>
      <c r="CJ103" s="19">
        <f>(CF103-CF102)*INDEX([4]中r将兵属性验证!AV$7:AV$166,CD103,1)*2+CJ102</f>
        <v>0</v>
      </c>
      <c r="CK103" s="19">
        <f>(CG103-CG102)*INDEX([4]中r将兵属性验证!AQ$7:AQ$166,$CD103,1)+CK102</f>
        <v>6276508759.349122</v>
      </c>
      <c r="CL103" s="19">
        <f>(CH103-CH102)*INDEX([4]中r将兵属性验证!AR$7:AR$166,$CD103,1)+CL102</f>
        <v>6276508759.349122</v>
      </c>
      <c r="CM103" s="19">
        <f t="shared" si="38"/>
        <v>12553017518.698244</v>
      </c>
      <c r="CQ103" s="15">
        <v>80</v>
      </c>
      <c r="CR103" s="22">
        <f>IFERROR(INDEX('[1]功能-士兵训练'!$AP$6:$AP$165,$CQ103,1),0)</f>
        <v>715933286.99958944</v>
      </c>
      <c r="CS103" s="22">
        <f>(CR103-CR102)*INDEX('[1]功能-付费相关'!$AS$6:$AS$165,$CQ103,1)+CS102</f>
        <v>800939.94661605184</v>
      </c>
      <c r="CT103" s="15">
        <f>INDEX('[1]功能-士兵训练'!$BV$6:$BV$165,$CQ103,1)</f>
        <v>92206286.472279727</v>
      </c>
      <c r="CU103" s="22">
        <f>(CT103-CT102)*INDEX('[1]功能-付费相关'!$AJ$6:$AJ$165,$CQ103,1)+CU102</f>
        <v>545763.70195827575</v>
      </c>
      <c r="CV103" s="12">
        <f t="shared" si="39"/>
        <v>1346703.6485743276</v>
      </c>
      <c r="CW103" s="12">
        <v>1</v>
      </c>
    </row>
    <row r="104" spans="6:101" x14ac:dyDescent="0.15">
      <c r="F104" s="14"/>
      <c r="AB104" s="12">
        <f t="shared" si="33"/>
        <v>20</v>
      </c>
      <c r="AC104" s="12"/>
      <c r="AD104" s="31"/>
      <c r="AE104" s="12"/>
      <c r="AF104" s="30">
        <f>SUM(AD$85:AD104)</f>
        <v>0</v>
      </c>
      <c r="AG104" s="12"/>
      <c r="AH104" s="12">
        <f>IFERROR($AF104*'[1]功能-士兵训练'!K40,0)</f>
        <v>0</v>
      </c>
      <c r="AI104" s="12">
        <f>IFERROR($AF104*'[1]功能-士兵训练'!L40,0)</f>
        <v>0</v>
      </c>
      <c r="AJ104" s="12">
        <f>IFERROR($AF104*'[1]功能-士兵训练'!M40,0)</f>
        <v>0</v>
      </c>
      <c r="AK104" s="12">
        <f>IFERROR($AF104*'[1]功能-士兵训练'!N40,0)</f>
        <v>0</v>
      </c>
      <c r="AL104" s="12">
        <f>IFERROR($AF104*'[1]功能-士兵训练'!O40,0)</f>
        <v>0</v>
      </c>
      <c r="AU104" s="15">
        <v>99</v>
      </c>
      <c r="AV104" s="12">
        <f>求节点(AC$124:AC$159,AH$5:AH$40,$AU104)*士兵阶位属性!T103+求节点(AC$124:AC$159,AM$5:AM$40,$AU104)</f>
        <v>526.00448932698737</v>
      </c>
      <c r="AW104" s="12">
        <f>求节点(AD$124:AD$159,AI$5:AI$40,$AU104)*士兵阶位属性!U103+求节点(AD$124:AD$159,AN$5:AN$40,$AU104)</f>
        <v>535.64457333949781</v>
      </c>
      <c r="AX104" s="12">
        <f>求节点(AE$124:AE$159,AJ$5:AJ$40,$AU104)*士兵阶位属性!V103+求节点(AE$124:AE$159,AO$5:AO$40,$AU104)</f>
        <v>546.1696914245299</v>
      </c>
      <c r="AY104" s="12">
        <f>求节点(AF$124:AF$159,AK$5:AK$40,$AU104)*士兵阶位属性!W103+求节点(AF$124:AF$159,AP$5:AP$40,$AU104)</f>
        <v>557.35059464343999</v>
      </c>
      <c r="AZ104" s="12">
        <f>求节点(AG$124:AG$159,AL$5:AL$40,$AU104)*士兵阶位属性!X103+求节点(AG$124:AG$159,AQ$5:AQ$40,$AU104)</f>
        <v>569.06870095980764</v>
      </c>
      <c r="BA104" s="12">
        <f t="shared" si="28"/>
        <v>526.00448932698737</v>
      </c>
      <c r="BB104" s="12">
        <f t="shared" si="28"/>
        <v>535.64457333949781</v>
      </c>
      <c r="BC104" s="12">
        <f t="shared" si="28"/>
        <v>546.1696914245299</v>
      </c>
      <c r="BD104" s="12">
        <f t="shared" si="28"/>
        <v>557.35059464343999</v>
      </c>
      <c r="BE104" s="12">
        <f t="shared" si="28"/>
        <v>569.06870095980764</v>
      </c>
      <c r="BG104" s="12">
        <v>99</v>
      </c>
      <c r="BH104" s="12">
        <f t="shared" si="40"/>
        <v>3324839.5697806492</v>
      </c>
      <c r="BI104" s="12">
        <f t="shared" si="40"/>
        <v>3374322.5093856575</v>
      </c>
      <c r="BJ104" s="12">
        <f t="shared" si="40"/>
        <v>3429038.6051062667</v>
      </c>
      <c r="BK104" s="12">
        <f t="shared" si="40"/>
        <v>3486405.1138549941</v>
      </c>
      <c r="BL104" s="12">
        <f t="shared" si="40"/>
        <v>3544929.2452740739</v>
      </c>
      <c r="BN104" s="12">
        <v>99</v>
      </c>
      <c r="BO104" s="12">
        <f t="shared" si="41"/>
        <v>0</v>
      </c>
      <c r="BP104" s="12">
        <f t="shared" si="41"/>
        <v>0</v>
      </c>
      <c r="BQ104" s="12">
        <f t="shared" si="41"/>
        <v>0</v>
      </c>
      <c r="BR104" s="12">
        <f t="shared" si="41"/>
        <v>0</v>
      </c>
      <c r="BS104" s="12">
        <f t="shared" si="41"/>
        <v>0</v>
      </c>
      <c r="BU104" s="12">
        <v>99</v>
      </c>
      <c r="BV104" s="12">
        <f t="shared" si="42"/>
        <v>0</v>
      </c>
      <c r="BW104" s="12">
        <f t="shared" si="42"/>
        <v>0</v>
      </c>
      <c r="BX104" s="12">
        <f t="shared" si="42"/>
        <v>0</v>
      </c>
      <c r="BY104" s="12">
        <f t="shared" si="42"/>
        <v>0</v>
      </c>
      <c r="BZ104" s="12">
        <f t="shared" si="42"/>
        <v>0</v>
      </c>
      <c r="CC104" s="9">
        <v>11</v>
      </c>
      <c r="CD104" s="15">
        <v>90</v>
      </c>
      <c r="CE104" s="19">
        <f t="shared" si="34"/>
        <v>0</v>
      </c>
      <c r="CF104" s="19">
        <f t="shared" si="35"/>
        <v>0</v>
      </c>
      <c r="CG104" s="19">
        <f t="shared" si="36"/>
        <v>457.23578980792701</v>
      </c>
      <c r="CH104" s="19">
        <f t="shared" si="37"/>
        <v>457.23578980792701</v>
      </c>
      <c r="CI104" s="19">
        <f>(CE104-CE103)*INDEX([4]中r将兵属性验证!$AX$7:$AX$166,$CD104,1)+CI103</f>
        <v>0</v>
      </c>
      <c r="CJ104" s="19">
        <f>(CF104-CF103)*INDEX([4]中r将兵属性验证!AV$7:AV$166,CD104,1)*2+CJ103</f>
        <v>0</v>
      </c>
      <c r="CK104" s="19">
        <f>(CG104-CG103)*INDEX([4]中r将兵属性验证!AQ$7:AQ$166,$CD104,1)+CK103</f>
        <v>17708353032.347996</v>
      </c>
      <c r="CL104" s="19">
        <f>(CH104-CH103)*INDEX([4]中r将兵属性验证!AR$7:AR$166,$CD104,1)+CL103</f>
        <v>17708353032.347996</v>
      </c>
      <c r="CM104" s="19">
        <f t="shared" si="38"/>
        <v>35416706064.695992</v>
      </c>
      <c r="CQ104" s="15">
        <v>90</v>
      </c>
      <c r="CR104" s="22">
        <f>IFERROR(INDEX('[1]功能-士兵训练'!$AP$6:$AP$165,$CQ104,1),0)</f>
        <v>1941491525.8335557</v>
      </c>
      <c r="CS104" s="22">
        <f>(CR104-CR103)*INDEX('[1]功能-付费相关'!$AS$6:$AS$165,$CQ104,1)+CS103</f>
        <v>1979361.33011025</v>
      </c>
      <c r="CT104" s="15">
        <f>INDEX('[1]功能-士兵训练'!$BV$6:$BV$165,$CQ104,1)</f>
        <v>186858491.49733549</v>
      </c>
      <c r="CU104" s="22">
        <f>(CT104-CT103)*INDEX('[1]功能-付费相关'!$AJ$6:$AJ$165,$CQ104,1)+CU103</f>
        <v>1071609.2854308079</v>
      </c>
      <c r="CV104" s="12">
        <f t="shared" si="39"/>
        <v>3050970.6155410577</v>
      </c>
      <c r="CW104" s="12">
        <v>1</v>
      </c>
    </row>
    <row r="105" spans="6:101" x14ac:dyDescent="0.15">
      <c r="F105" s="14"/>
      <c r="AB105" s="12">
        <f t="shared" si="33"/>
        <v>21</v>
      </c>
      <c r="AC105" s="12"/>
      <c r="AD105" s="31"/>
      <c r="AE105" s="12"/>
      <c r="AF105" s="30">
        <f>SUM(AD$85:AD105)</f>
        <v>0</v>
      </c>
      <c r="AG105" s="12"/>
      <c r="AH105" s="12">
        <f>IFERROR($AF105*'[1]功能-士兵训练'!K41,0)</f>
        <v>0</v>
      </c>
      <c r="AI105" s="12">
        <f>IFERROR($AF105*'[1]功能-士兵训练'!L41,0)</f>
        <v>0</v>
      </c>
      <c r="AJ105" s="12">
        <f>IFERROR($AF105*'[1]功能-士兵训练'!M41,0)</f>
        <v>0</v>
      </c>
      <c r="AK105" s="12">
        <f>IFERROR($AF105*'[1]功能-士兵训练'!N41,0)</f>
        <v>0</v>
      </c>
      <c r="AL105" s="12">
        <f>IFERROR($AF105*'[1]功能-士兵训练'!O41,0)</f>
        <v>0</v>
      </c>
      <c r="AU105" s="15">
        <v>100</v>
      </c>
      <c r="AV105" s="12">
        <f>求节点(AC$124:AC$159,AH$5:AH$40,$AU105)*士兵阶位属性!T104+求节点(AC$124:AC$159,AM$5:AM$40,$AU105)</f>
        <v>535.78787370201167</v>
      </c>
      <c r="AW105" s="12">
        <f>求节点(AD$124:AD$159,AI$5:AI$40,$AU105)*士兵阶位属性!U104+求节点(AD$124:AD$159,AN$5:AN$40,$AU105)</f>
        <v>545.56235051069791</v>
      </c>
      <c r="AX105" s="12">
        <f>求节点(AE$124:AE$159,AJ$5:AJ$40,$AU105)*士兵阶位属性!V104+求节点(AE$124:AE$159,AO$5:AO$40,$AU105)</f>
        <v>556.08322900308451</v>
      </c>
      <c r="AY105" s="12">
        <f>求节点(AF$124:AF$159,AK$5:AK$40,$AU105)*士兵阶位属性!W104+求节点(AF$124:AF$159,AP$5:AP$40,$AU105)</f>
        <v>567.05298097408752</v>
      </c>
      <c r="AZ105" s="12">
        <f>求节点(AG$124:AG$159,AL$5:AL$40,$AU105)*士兵阶位属性!X104+求节点(AG$124:AG$159,AQ$5:AQ$40,$AU105)</f>
        <v>578.86503885657976</v>
      </c>
      <c r="BA105" s="12">
        <f t="shared" si="28"/>
        <v>535.78787370201167</v>
      </c>
      <c r="BB105" s="12">
        <f t="shared" si="28"/>
        <v>545.56235051069791</v>
      </c>
      <c r="BC105" s="12">
        <f t="shared" si="28"/>
        <v>556.08322900308451</v>
      </c>
      <c r="BD105" s="12">
        <f t="shared" si="28"/>
        <v>567.05298097408752</v>
      </c>
      <c r="BE105" s="12">
        <f t="shared" si="28"/>
        <v>578.86503885657976</v>
      </c>
      <c r="BG105" s="12">
        <v>100</v>
      </c>
      <c r="BH105" s="12">
        <f t="shared" si="40"/>
        <v>3376709.6546941185</v>
      </c>
      <c r="BI105" s="12">
        <f t="shared" si="40"/>
        <v>3426979.3829992819</v>
      </c>
      <c r="BJ105" s="12">
        <f t="shared" si="40"/>
        <v>3481210.8228681986</v>
      </c>
      <c r="BK105" s="12">
        <f t="shared" si="40"/>
        <v>3536297.5781260859</v>
      </c>
      <c r="BL105" s="12">
        <f t="shared" si="40"/>
        <v>3595390.9584865319</v>
      </c>
      <c r="BN105" s="12">
        <v>100</v>
      </c>
      <c r="BO105" s="12">
        <f t="shared" si="41"/>
        <v>0</v>
      </c>
      <c r="BP105" s="12">
        <f t="shared" si="41"/>
        <v>0</v>
      </c>
      <c r="BQ105" s="12">
        <f t="shared" si="41"/>
        <v>0</v>
      </c>
      <c r="BR105" s="12">
        <f t="shared" si="41"/>
        <v>0</v>
      </c>
      <c r="BS105" s="12">
        <f t="shared" si="41"/>
        <v>0</v>
      </c>
      <c r="BU105" s="12">
        <v>100</v>
      </c>
      <c r="BV105" s="12">
        <f t="shared" si="42"/>
        <v>0</v>
      </c>
      <c r="BW105" s="12">
        <f t="shared" si="42"/>
        <v>0</v>
      </c>
      <c r="BX105" s="12">
        <f t="shared" si="42"/>
        <v>0</v>
      </c>
      <c r="BY105" s="12">
        <f t="shared" si="42"/>
        <v>0</v>
      </c>
      <c r="BZ105" s="12">
        <f t="shared" si="42"/>
        <v>0</v>
      </c>
      <c r="CC105" s="9">
        <v>12</v>
      </c>
      <c r="CD105" s="15">
        <v>100</v>
      </c>
      <c r="CE105" s="19">
        <f t="shared" si="34"/>
        <v>0</v>
      </c>
      <c r="CF105" s="19">
        <f t="shared" si="35"/>
        <v>0</v>
      </c>
      <c r="CG105" s="19">
        <f t="shared" si="36"/>
        <v>556.08322900308451</v>
      </c>
      <c r="CH105" s="19">
        <f t="shared" si="37"/>
        <v>556.08322900308451</v>
      </c>
      <c r="CI105" s="19">
        <f>(CE105-CE104)*INDEX([4]中r将兵属性验证!$AX$7:$AX$166,$CD105,1)+CI104</f>
        <v>0</v>
      </c>
      <c r="CJ105" s="19">
        <f>(CF105-CF104)*INDEX([4]中r将兵属性验证!AV$7:AV$166,CD105,1)*2+CJ104</f>
        <v>0</v>
      </c>
      <c r="CK105" s="19">
        <f>(CG105-CG104)*INDEX([4]中r将兵属性验证!AQ$7:AQ$166,$CD105,1)+CK104</f>
        <v>57659954946.699265</v>
      </c>
      <c r="CL105" s="19">
        <f>(CH105-CH104)*INDEX([4]中r将兵属性验证!AR$7:AR$166,$CD105,1)+CL104</f>
        <v>57659954946.699265</v>
      </c>
      <c r="CM105" s="19">
        <f t="shared" si="38"/>
        <v>115319909893.39853</v>
      </c>
      <c r="CQ105" s="15">
        <v>100</v>
      </c>
      <c r="CR105" s="22">
        <f>IFERROR(INDEX('[1]功能-士兵训练'!$AP$6:$AP$165,$CQ105,1),0)</f>
        <v>10206283669.771435</v>
      </c>
      <c r="CS105" s="22">
        <f>(CR105-CR104)*INDEX('[1]功能-付费相关'!$AS$6:$AS$165,$CQ105,1)+CS104</f>
        <v>9358640.0300547853</v>
      </c>
      <c r="CT105" s="15">
        <f>INDEX('[1]功能-士兵训练'!$BV$6:$BV$165,$CQ105,1)</f>
        <v>556456641.98454595</v>
      </c>
      <c r="CU105" s="22">
        <f>(CT105-CT104)*INDEX('[1]功能-付费相关'!$AJ$6:$AJ$165,$CQ105,1)+CU104</f>
        <v>3124932.3436930883</v>
      </c>
      <c r="CV105" s="12">
        <f t="shared" si="39"/>
        <v>12483572.373747874</v>
      </c>
      <c r="CW105" s="12">
        <v>1</v>
      </c>
    </row>
    <row r="106" spans="6:101" x14ac:dyDescent="0.15">
      <c r="F106" s="14"/>
      <c r="AB106" s="12">
        <f t="shared" si="33"/>
        <v>22</v>
      </c>
      <c r="AC106" s="12"/>
      <c r="AD106" s="31"/>
      <c r="AE106" s="12"/>
      <c r="AF106" s="30">
        <f>SUM(AD$85:AD106)</f>
        <v>0</v>
      </c>
      <c r="AG106" s="12"/>
      <c r="AH106" s="12">
        <f>IFERROR($AF106*'[1]功能-士兵训练'!K42,0)</f>
        <v>0</v>
      </c>
      <c r="AI106" s="12">
        <f>IFERROR($AF106*'[1]功能-士兵训练'!L42,0)</f>
        <v>0</v>
      </c>
      <c r="AJ106" s="12">
        <f>IFERROR($AF106*'[1]功能-士兵训练'!M42,0)</f>
        <v>0</v>
      </c>
      <c r="AK106" s="12">
        <f>IFERROR($AF106*'[1]功能-士兵训练'!N42,0)</f>
        <v>0</v>
      </c>
      <c r="AL106" s="12">
        <f>IFERROR($AF106*'[1]功能-士兵训练'!O42,0)</f>
        <v>0</v>
      </c>
      <c r="AU106" s="15">
        <v>101</v>
      </c>
      <c r="AV106" s="12">
        <f>求节点(AC$124:AC$159,AH$5:AH$40,$AU106)*士兵阶位属性!T105+求节点(AC$124:AC$159,AM$5:AM$40,$AU106)</f>
        <v>545.66416303729216</v>
      </c>
      <c r="AW106" s="12">
        <f>求节点(AD$124:AD$159,AI$5:AI$40,$AU106)*士兵阶位属性!U105+求节点(AD$124:AD$159,AN$5:AN$40,$AU106)</f>
        <v>555.51569624327669</v>
      </c>
      <c r="AX106" s="12">
        <f>求节点(AE$124:AE$159,AJ$5:AJ$40,$AU106)*士兵阶位属性!V105+求节点(AE$124:AE$159,AO$5:AO$40,$AU106)</f>
        <v>565.90838899587709</v>
      </c>
      <c r="AY106" s="12">
        <f>求节点(AF$124:AF$159,AK$5:AK$40,$AU106)*士兵阶位属性!W105+求节点(AF$124:AF$159,AP$5:AP$40,$AU106)</f>
        <v>576.84151692901878</v>
      </c>
      <c r="AZ106" s="12">
        <f>求节点(AG$124:AG$159,AL$5:AL$40,$AU106)*士兵阶位属性!X105+求节点(AG$124:AG$159,AQ$5:AQ$40,$AU106)</f>
        <v>588.74701215984578</v>
      </c>
      <c r="BA106" s="12">
        <f t="shared" si="28"/>
        <v>545.66416303729216</v>
      </c>
      <c r="BB106" s="12">
        <f t="shared" si="28"/>
        <v>555.51569624327669</v>
      </c>
      <c r="BC106" s="12">
        <f t="shared" si="28"/>
        <v>565.90838899587709</v>
      </c>
      <c r="BD106" s="12">
        <f t="shared" si="28"/>
        <v>576.84151692901878</v>
      </c>
      <c r="BE106" s="12">
        <f t="shared" si="28"/>
        <v>588.74701215984578</v>
      </c>
      <c r="BG106" s="12">
        <v>101</v>
      </c>
      <c r="BH106" s="12">
        <f t="shared" si="40"/>
        <v>3428579.7396075875</v>
      </c>
      <c r="BI106" s="12">
        <f t="shared" si="40"/>
        <v>3479106.7850101879</v>
      </c>
      <c r="BJ106" s="12">
        <f t="shared" si="40"/>
        <v>3531750.3011678108</v>
      </c>
      <c r="BK106" s="12">
        <f t="shared" si="40"/>
        <v>3586190.0423971778</v>
      </c>
      <c r="BL106" s="12">
        <f t="shared" si="40"/>
        <v>3645852.6716989903</v>
      </c>
      <c r="BN106" s="12">
        <v>101</v>
      </c>
      <c r="BO106" s="12">
        <f t="shared" si="41"/>
        <v>0</v>
      </c>
      <c r="BP106" s="12">
        <f t="shared" si="41"/>
        <v>0</v>
      </c>
      <c r="BQ106" s="12">
        <f t="shared" si="41"/>
        <v>0</v>
      </c>
      <c r="BR106" s="12">
        <f t="shared" si="41"/>
        <v>0</v>
      </c>
      <c r="BS106" s="12">
        <f t="shared" si="41"/>
        <v>0</v>
      </c>
      <c r="BU106" s="12">
        <v>101</v>
      </c>
      <c r="BV106" s="12">
        <f t="shared" si="42"/>
        <v>0</v>
      </c>
      <c r="BW106" s="12">
        <f t="shared" si="42"/>
        <v>0</v>
      </c>
      <c r="BX106" s="12">
        <f t="shared" si="42"/>
        <v>0</v>
      </c>
      <c r="BY106" s="12">
        <f t="shared" si="42"/>
        <v>0</v>
      </c>
      <c r="BZ106" s="12">
        <f t="shared" si="42"/>
        <v>0</v>
      </c>
      <c r="CC106" s="9">
        <v>13</v>
      </c>
      <c r="CD106" s="15">
        <v>110</v>
      </c>
      <c r="CE106" s="19">
        <f t="shared" si="34"/>
        <v>0</v>
      </c>
      <c r="CF106" s="19">
        <f t="shared" si="35"/>
        <v>0</v>
      </c>
      <c r="CG106" s="19">
        <f t="shared" si="36"/>
        <v>658.62362696611763</v>
      </c>
      <c r="CH106" s="19">
        <f t="shared" si="37"/>
        <v>658.62362696611763</v>
      </c>
      <c r="CI106" s="19">
        <f>(CE106-CE105)*INDEX([4]中r将兵属性验证!$AX$7:$AX$166,$CD106,1)+CI105</f>
        <v>0</v>
      </c>
      <c r="CJ106" s="19">
        <f>(CF106-CF105)*INDEX([4]中r将兵属性验证!AV$7:AV$166,CD106,1)*2+CJ105</f>
        <v>0</v>
      </c>
      <c r="CK106" s="19">
        <f>(CG106-CG105)*INDEX([4]中r将兵属性验证!AQ$7:AQ$166,$CD106,1)+CK105</f>
        <v>124804167395.66708</v>
      </c>
      <c r="CL106" s="19">
        <f>(CH106-CH105)*INDEX([4]中r将兵属性验证!AR$7:AR$166,$CD106,1)+CL105</f>
        <v>124804167395.66708</v>
      </c>
      <c r="CM106" s="19">
        <f t="shared" si="38"/>
        <v>249608334791.33417</v>
      </c>
      <c r="CQ106" s="15">
        <v>110</v>
      </c>
      <c r="CR106" s="22">
        <f>IFERROR(INDEX('[1]功能-士兵训练'!$AP$6:$AP$165,$CQ106,1),0)</f>
        <v>26179738422.798759</v>
      </c>
      <c r="CS106" s="22">
        <f>(CR106-CR105)*INDEX('[1]功能-付费相关'!$AS$6:$AS$165,$CQ106,1)+CS105</f>
        <v>22669852.324244224</v>
      </c>
      <c r="CT106" s="15">
        <f>INDEX('[1]功能-士兵训练'!$BV$6:$BV$165,$CQ106,1)</f>
        <v>1043969309.8276788</v>
      </c>
      <c r="CU106" s="22">
        <f>(CT106-CT105)*INDEX('[1]功能-付费相关'!$AJ$6:$AJ$165,$CQ106,1)+CU105</f>
        <v>5833336.0539327152</v>
      </c>
      <c r="CV106" s="12">
        <f t="shared" si="39"/>
        <v>28503188.378176939</v>
      </c>
      <c r="CW106" s="12">
        <v>1</v>
      </c>
    </row>
    <row r="107" spans="6:101" x14ac:dyDescent="0.15">
      <c r="F107" s="14"/>
      <c r="AB107" s="12">
        <f t="shared" si="33"/>
        <v>23</v>
      </c>
      <c r="AC107" s="12"/>
      <c r="AD107" s="31"/>
      <c r="AE107" s="12"/>
      <c r="AF107" s="30">
        <f>SUM(AD$85:AD107)</f>
        <v>0</v>
      </c>
      <c r="AG107" s="12"/>
      <c r="AH107" s="12">
        <f>IFERROR($AF107*'[1]功能-士兵训练'!K43,0)</f>
        <v>0</v>
      </c>
      <c r="AI107" s="12">
        <f>IFERROR($AF107*'[1]功能-士兵训练'!L43,0)</f>
        <v>0</v>
      </c>
      <c r="AJ107" s="12">
        <f>IFERROR($AF107*'[1]功能-士兵训练'!M43,0)</f>
        <v>0</v>
      </c>
      <c r="AK107" s="12">
        <f>IFERROR($AF107*'[1]功能-士兵训练'!N43,0)</f>
        <v>0</v>
      </c>
      <c r="AL107" s="12">
        <f>IFERROR($AF107*'[1]功能-士兵训练'!O43,0)</f>
        <v>0</v>
      </c>
      <c r="AU107" s="15">
        <v>102</v>
      </c>
      <c r="AV107" s="12">
        <f>求节点(AC$124:AC$159,AH$5:AH$40,$AU107)*士兵阶位属性!T106+求节点(AC$124:AC$159,AM$5:AM$40,$AU107)</f>
        <v>555.63311173746808</v>
      </c>
      <c r="AW107" s="12">
        <f>求节点(AD$124:AD$159,AI$5:AI$40,$AU107)*士兵阶位属性!U106+求节点(AD$124:AD$159,AN$5:AN$40,$AU107)</f>
        <v>565.46347972255046</v>
      </c>
      <c r="AX107" s="12">
        <f>求节点(AE$124:AE$159,AJ$5:AJ$40,$AU107)*士兵阶位属性!V106+求节点(AE$124:AE$159,AO$5:AO$40,$AU107)</f>
        <v>575.8221161920078</v>
      </c>
      <c r="AY107" s="12">
        <f>求节点(AF$124:AF$159,AK$5:AK$40,$AU107)*士兵阶位属性!W106+求节点(AF$124:AF$159,AP$5:AP$40,$AU107)</f>
        <v>586.71620250823366</v>
      </c>
      <c r="AZ107" s="12">
        <f>求节点(AG$124:AG$159,AL$5:AL$40,$AU107)*士兵阶位属性!X106+求节点(AG$124:AG$159,AQ$5:AQ$40,$AU107)</f>
        <v>598.7422028461707</v>
      </c>
      <c r="BA107" s="12">
        <f t="shared" si="28"/>
        <v>555.63311173746808</v>
      </c>
      <c r="BB107" s="12">
        <f t="shared" si="28"/>
        <v>565.46347972255046</v>
      </c>
      <c r="BC107" s="12">
        <f t="shared" si="28"/>
        <v>575.8221161920078</v>
      </c>
      <c r="BD107" s="12">
        <f t="shared" si="28"/>
        <v>586.71620250823366</v>
      </c>
      <c r="BE107" s="12">
        <f t="shared" si="28"/>
        <v>598.7422028461707</v>
      </c>
      <c r="BG107" s="12">
        <v>102</v>
      </c>
      <c r="BH107" s="12">
        <f t="shared" si="40"/>
        <v>3480447.5749377757</v>
      </c>
      <c r="BI107" s="12">
        <f t="shared" si="40"/>
        <v>3530343.8198115593</v>
      </c>
      <c r="BJ107" s="12">
        <f t="shared" si="40"/>
        <v>3582289.779467423</v>
      </c>
      <c r="BK107" s="12">
        <f t="shared" si="40"/>
        <v>3636082.5066682696</v>
      </c>
      <c r="BL107" s="12">
        <f t="shared" si="40"/>
        <v>3696558.4344428829</v>
      </c>
      <c r="BN107" s="12">
        <v>102</v>
      </c>
      <c r="BO107" s="12">
        <f t="shared" si="41"/>
        <v>0</v>
      </c>
      <c r="BP107" s="12">
        <f t="shared" si="41"/>
        <v>0</v>
      </c>
      <c r="BQ107" s="12">
        <f t="shared" si="41"/>
        <v>0</v>
      </c>
      <c r="BR107" s="12">
        <f t="shared" si="41"/>
        <v>0</v>
      </c>
      <c r="BS107" s="12">
        <f t="shared" si="41"/>
        <v>0</v>
      </c>
      <c r="BU107" s="12">
        <v>102</v>
      </c>
      <c r="BV107" s="12">
        <f t="shared" si="42"/>
        <v>0</v>
      </c>
      <c r="BW107" s="12">
        <f t="shared" si="42"/>
        <v>0</v>
      </c>
      <c r="BX107" s="12">
        <f t="shared" si="42"/>
        <v>0</v>
      </c>
      <c r="BY107" s="12">
        <f t="shared" si="42"/>
        <v>0</v>
      </c>
      <c r="BZ107" s="12">
        <f t="shared" si="42"/>
        <v>0</v>
      </c>
      <c r="CC107" s="9">
        <v>14</v>
      </c>
      <c r="CD107" s="15">
        <v>120</v>
      </c>
      <c r="CE107" s="19">
        <f t="shared" si="34"/>
        <v>0</v>
      </c>
      <c r="CF107" s="19">
        <f t="shared" si="35"/>
        <v>0</v>
      </c>
      <c r="CG107" s="19">
        <f t="shared" si="36"/>
        <v>768.95106554212032</v>
      </c>
      <c r="CH107" s="19">
        <f t="shared" si="37"/>
        <v>768.95106554212032</v>
      </c>
      <c r="CI107" s="19">
        <f>(CE107-CE106)*INDEX([4]中r将兵属性验证!$AX$7:$AX$166,$CD107,1)+CI106</f>
        <v>0</v>
      </c>
      <c r="CJ107" s="19">
        <f>(CF107-CF106)*INDEX([4]中r将兵属性验证!AV$7:AV$166,CD107,1)*2+CJ106</f>
        <v>0</v>
      </c>
      <c r="CK107" s="19">
        <f>(CG107-CG106)*INDEX([4]中r将兵属性验证!AQ$7:AQ$166,$CD107,1)+CK106</f>
        <v>227699391276.24554</v>
      </c>
      <c r="CL107" s="19">
        <f>(CH107-CH106)*INDEX([4]中r将兵属性验证!AR$7:AR$166,$CD107,1)+CL106</f>
        <v>227699391276.24554</v>
      </c>
      <c r="CM107" s="19">
        <f t="shared" si="38"/>
        <v>455398782552.49109</v>
      </c>
      <c r="CQ107" s="15">
        <v>120</v>
      </c>
      <c r="CR107" s="22">
        <f>IFERROR(INDEX('[1]功能-士兵训练'!$AP$6:$AP$165,$CQ107,1),0)</f>
        <v>80002725261.187592</v>
      </c>
      <c r="CS107" s="22">
        <f>(CR107-CR106)*INDEX('[1]功能-付费相关'!$AS$6:$AS$165,$CQ107,1)+CS106</f>
        <v>64719060.7917355</v>
      </c>
      <c r="CT107" s="15">
        <f>INDEX('[1]功能-士兵训练'!$BV$6:$BV$165,$CQ107,1)</f>
        <v>1682422877.928556</v>
      </c>
      <c r="CU107" s="22">
        <f>(CT107-CT106)*INDEX('[1]功能-付费相关'!$AJ$6:$AJ$165,$CQ107,1)+CU106</f>
        <v>9380300.3211598098</v>
      </c>
      <c r="CV107" s="12">
        <f t="shared" si="39"/>
        <v>74099361.11289531</v>
      </c>
      <c r="CW107" s="12">
        <v>1</v>
      </c>
    </row>
    <row r="108" spans="6:101" x14ac:dyDescent="0.15">
      <c r="F108" s="14"/>
      <c r="AB108" s="12">
        <f t="shared" si="33"/>
        <v>24</v>
      </c>
      <c r="AC108" s="12"/>
      <c r="AD108" s="31"/>
      <c r="AE108" s="12"/>
      <c r="AF108" s="30">
        <f>SUM(AD$85:AD108)</f>
        <v>0</v>
      </c>
      <c r="AG108" s="12"/>
      <c r="AH108" s="12">
        <f>IFERROR($AF108*'[1]功能-士兵训练'!K44,0)</f>
        <v>0</v>
      </c>
      <c r="AI108" s="12">
        <f>IFERROR($AF108*'[1]功能-士兵训练'!L44,0)</f>
        <v>0</v>
      </c>
      <c r="AJ108" s="12">
        <f>IFERROR($AF108*'[1]功能-士兵训练'!M44,0)</f>
        <v>0</v>
      </c>
      <c r="AK108" s="12">
        <f>IFERROR($AF108*'[1]功能-士兵训练'!N44,0)</f>
        <v>0</v>
      </c>
      <c r="AL108" s="12">
        <f>IFERROR($AF108*'[1]功能-士兵训练'!O44,0)</f>
        <v>0</v>
      </c>
      <c r="AU108" s="15">
        <v>103</v>
      </c>
      <c r="AV108" s="12">
        <f>求节点(AC$124:AC$159,AH$5:AH$40,$AU108)*士兵阶位属性!T107+求节点(AC$124:AC$159,AM$5:AM$40,$AU108)</f>
        <v>565.69458092674665</v>
      </c>
      <c r="AW108" s="12">
        <f>求节点(AD$124:AD$159,AI$5:AI$40,$AU108)*士兵阶位属性!U107+求节点(AD$124:AD$159,AN$5:AN$40,$AU108)</f>
        <v>575.5021215092255</v>
      </c>
      <c r="AX108" s="12">
        <f>求节点(AE$124:AE$159,AJ$5:AJ$40,$AU108)*士兵阶位属性!V107+求节点(AE$124:AE$159,AO$5:AO$40,$AU108)</f>
        <v>585.82441059147652</v>
      </c>
      <c r="AY108" s="12">
        <f>求节点(AF$124:AF$159,AK$5:AK$40,$AU108)*士兵阶位属性!W107+求节点(AF$124:AF$159,AP$5:AP$40,$AU108)</f>
        <v>596.70125343071879</v>
      </c>
      <c r="AZ108" s="12">
        <f>求节点(AG$124:AG$159,AL$5:AL$40,$AU108)*士兵阶位属性!X107+求节点(AG$124:AG$159,AQ$5:AQ$40,$AU108)</f>
        <v>608.88160784629781</v>
      </c>
      <c r="BA108" s="12">
        <f t="shared" si="28"/>
        <v>565.69458092674665</v>
      </c>
      <c r="BB108" s="12">
        <f t="shared" si="28"/>
        <v>575.5021215092255</v>
      </c>
      <c r="BC108" s="12">
        <f t="shared" si="28"/>
        <v>585.82441059147652</v>
      </c>
      <c r="BD108" s="12">
        <f t="shared" si="28"/>
        <v>596.70125343071879</v>
      </c>
      <c r="BE108" s="12">
        <f t="shared" si="28"/>
        <v>608.88160784629781</v>
      </c>
      <c r="BG108" s="12">
        <v>103</v>
      </c>
      <c r="BH108" s="12">
        <f t="shared" si="40"/>
        <v>3532311.9538817052</v>
      </c>
      <c r="BI108" s="12">
        <f t="shared" si="40"/>
        <v>3581580.8546129307</v>
      </c>
      <c r="BJ108" s="12">
        <f t="shared" si="40"/>
        <v>3632829.2577670347</v>
      </c>
      <c r="BK108" s="12">
        <f t="shared" si="40"/>
        <v>3686189.5610281643</v>
      </c>
      <c r="BL108" s="12">
        <f t="shared" si="40"/>
        <v>3747775.0126123554</v>
      </c>
      <c r="BN108" s="12">
        <v>103</v>
      </c>
      <c r="BO108" s="12">
        <f t="shared" si="41"/>
        <v>0</v>
      </c>
      <c r="BP108" s="12">
        <f t="shared" si="41"/>
        <v>0</v>
      </c>
      <c r="BQ108" s="12">
        <f t="shared" si="41"/>
        <v>0</v>
      </c>
      <c r="BR108" s="12">
        <f t="shared" si="41"/>
        <v>0</v>
      </c>
      <c r="BS108" s="12">
        <f t="shared" si="41"/>
        <v>0</v>
      </c>
      <c r="BU108" s="12">
        <v>103</v>
      </c>
      <c r="BV108" s="12">
        <f t="shared" si="42"/>
        <v>0</v>
      </c>
      <c r="BW108" s="12">
        <f t="shared" si="42"/>
        <v>0</v>
      </c>
      <c r="BX108" s="12">
        <f t="shared" si="42"/>
        <v>0</v>
      </c>
      <c r="BY108" s="12">
        <f t="shared" si="42"/>
        <v>0</v>
      </c>
      <c r="BZ108" s="12">
        <f t="shared" si="42"/>
        <v>0</v>
      </c>
      <c r="CC108" s="9">
        <v>15</v>
      </c>
      <c r="CD108" s="15">
        <v>130</v>
      </c>
      <c r="CE108" s="19">
        <f t="shared" si="34"/>
        <v>0</v>
      </c>
      <c r="CF108" s="19">
        <f t="shared" si="35"/>
        <v>0</v>
      </c>
      <c r="CG108" s="19">
        <f t="shared" si="36"/>
        <v>888.84084839936622</v>
      </c>
      <c r="CH108" s="19">
        <f t="shared" si="37"/>
        <v>888.84084839936622</v>
      </c>
      <c r="CI108" s="19">
        <f>(CE108-CE107)*INDEX([4]中r将兵属性验证!$AX$7:$AX$166,$CD108,1)+CI107</f>
        <v>0</v>
      </c>
      <c r="CJ108" s="19">
        <f>(CF108-CF107)*INDEX([4]中r将兵属性验证!AV$7:AV$166,CD108,1)*2+CJ107</f>
        <v>0</v>
      </c>
      <c r="CK108" s="19">
        <f>(CG108-CG107)*INDEX([4]中r将兵属性验证!AQ$7:AQ$166,$CD108,1)+CK107</f>
        <v>381353569675.93292</v>
      </c>
      <c r="CL108" s="19">
        <f>(CH108-CH107)*INDEX([4]中r将兵属性验证!AR$7:AR$166,$CD108,1)+CL107</f>
        <v>381353569675.93292</v>
      </c>
      <c r="CM108" s="19">
        <f t="shared" si="38"/>
        <v>762707139351.86584</v>
      </c>
      <c r="CQ108" s="15">
        <v>130</v>
      </c>
      <c r="CR108" s="22">
        <f>IFERROR(INDEX('[1]功能-士兵训练'!$AP$6:$AP$165,$CQ108,1),0)</f>
        <v>189687588752.50421</v>
      </c>
      <c r="CS108" s="22">
        <f>(CR108-CR107)*INDEX('[1]功能-付费相关'!$AS$6:$AS$165,$CQ108,1)+CS107</f>
        <v>145369695.71182126</v>
      </c>
      <c r="CT108" s="15">
        <f>INDEX('[1]功能-士兵训练'!$BV$6:$BV$165,$CQ108,1)</f>
        <v>2231152895.1644254</v>
      </c>
      <c r="CU108" s="22">
        <f>(CT108-CT107)*INDEX('[1]功能-付费相关'!$AJ$6:$AJ$165,$CQ108,1)+CU107</f>
        <v>12428800.41691464</v>
      </c>
      <c r="CV108" s="12">
        <f t="shared" si="39"/>
        <v>157798496.1287359</v>
      </c>
      <c r="CW108" s="12">
        <v>1</v>
      </c>
    </row>
    <row r="109" spans="6:101" x14ac:dyDescent="0.15">
      <c r="F109" s="14"/>
      <c r="AB109" s="12">
        <f t="shared" si="33"/>
        <v>25</v>
      </c>
      <c r="AC109" s="12"/>
      <c r="AD109" s="31"/>
      <c r="AE109" s="12"/>
      <c r="AF109" s="30">
        <f>SUM(AD$85:AD109)</f>
        <v>0</v>
      </c>
      <c r="AG109" s="12"/>
      <c r="AH109" s="12">
        <f>IFERROR($AF109*'[1]功能-士兵训练'!K45,0)</f>
        <v>0</v>
      </c>
      <c r="AI109" s="12">
        <f>IFERROR($AF109*'[1]功能-士兵训练'!L45,0)</f>
        <v>0</v>
      </c>
      <c r="AJ109" s="12">
        <f>IFERROR($AF109*'[1]功能-士兵训练'!M45,0)</f>
        <v>0</v>
      </c>
      <c r="AK109" s="12">
        <f>IFERROR($AF109*'[1]功能-士兵训练'!N45,0)</f>
        <v>0</v>
      </c>
      <c r="AL109" s="12">
        <f>IFERROR($AF109*'[1]功能-士兵训练'!O45,0)</f>
        <v>0</v>
      </c>
      <c r="AU109" s="15">
        <v>104</v>
      </c>
      <c r="AV109" s="12">
        <f>求节点(AC$124:AC$159,AH$5:AH$40,$AU109)*士兵阶位属性!T108+求节点(AC$124:AC$159,AM$5:AM$40,$AU109)</f>
        <v>575.8489448562699</v>
      </c>
      <c r="AW109" s="12">
        <f>求节点(AD$124:AD$159,AI$5:AI$40,$AU109)*士兵阶位属性!U108+求节点(AD$124:AD$159,AN$5:AN$40,$AU109)</f>
        <v>585.63162160330194</v>
      </c>
      <c r="AX109" s="12">
        <f>求节点(AE$124:AE$159,AJ$5:AJ$40,$AU109)*士兵阶位属性!V108+求节点(AE$124:AE$159,AO$5:AO$40,$AU109)</f>
        <v>595.92209889643573</v>
      </c>
      <c r="AY109" s="12">
        <f>求节点(AF$124:AF$159,AK$5:AK$40,$AU109)*士兵阶位属性!W108+求节点(AF$124:AF$159,AP$5:AP$40,$AU109)</f>
        <v>606.95217770849604</v>
      </c>
      <c r="AZ109" s="12">
        <f>求节点(AG$124:AG$159,AL$5:AL$40,$AU109)*士兵阶位属性!X108+求节点(AG$124:AG$159,AQ$5:AQ$40,$AU109)</f>
        <v>619.10792928686203</v>
      </c>
      <c r="BA109" s="12">
        <f t="shared" si="28"/>
        <v>575.8489448562699</v>
      </c>
      <c r="BB109" s="12">
        <f t="shared" si="28"/>
        <v>585.63162160330194</v>
      </c>
      <c r="BC109" s="12">
        <f t="shared" si="28"/>
        <v>595.92209889643573</v>
      </c>
      <c r="BD109" s="12">
        <f t="shared" si="28"/>
        <v>606.95217770849604</v>
      </c>
      <c r="BE109" s="12">
        <f t="shared" si="28"/>
        <v>619.10792928686203</v>
      </c>
      <c r="BG109" s="12">
        <v>104</v>
      </c>
      <c r="BH109" s="12">
        <f t="shared" si="40"/>
        <v>3584176.3328256346</v>
      </c>
      <c r="BI109" s="12">
        <f t="shared" si="40"/>
        <v>3632817.8894143021</v>
      </c>
      <c r="BJ109" s="12">
        <f t="shared" si="40"/>
        <v>3683429.2811456332</v>
      </c>
      <c r="BK109" s="12">
        <f t="shared" si="40"/>
        <v>3737873.9048660672</v>
      </c>
      <c r="BL109" s="12">
        <f t="shared" si="40"/>
        <v>3798991.5907818275</v>
      </c>
      <c r="BN109" s="12">
        <v>104</v>
      </c>
      <c r="BO109" s="12">
        <f t="shared" si="41"/>
        <v>0</v>
      </c>
      <c r="BP109" s="12">
        <f t="shared" si="41"/>
        <v>0</v>
      </c>
      <c r="BQ109" s="12">
        <f t="shared" si="41"/>
        <v>0</v>
      </c>
      <c r="BR109" s="12">
        <f t="shared" si="41"/>
        <v>0</v>
      </c>
      <c r="BS109" s="12">
        <f t="shared" si="41"/>
        <v>0</v>
      </c>
      <c r="BU109" s="12">
        <v>104</v>
      </c>
      <c r="BV109" s="12">
        <f t="shared" si="42"/>
        <v>0</v>
      </c>
      <c r="BW109" s="12">
        <f t="shared" si="42"/>
        <v>0</v>
      </c>
      <c r="BX109" s="12">
        <f t="shared" si="42"/>
        <v>0</v>
      </c>
      <c r="BY109" s="12">
        <f t="shared" si="42"/>
        <v>0</v>
      </c>
      <c r="BZ109" s="12">
        <f t="shared" si="42"/>
        <v>0</v>
      </c>
      <c r="CC109" s="9">
        <v>16</v>
      </c>
      <c r="CD109" s="15">
        <v>140</v>
      </c>
      <c r="CE109" s="19">
        <f t="shared" si="34"/>
        <v>0</v>
      </c>
      <c r="CF109" s="19">
        <f t="shared" si="35"/>
        <v>0</v>
      </c>
      <c r="CG109" s="19">
        <f t="shared" si="36"/>
        <v>1018.331898922504</v>
      </c>
      <c r="CH109" s="19">
        <f t="shared" si="37"/>
        <v>1018.331898922504</v>
      </c>
      <c r="CI109" s="19">
        <f>(CE109-CE108)*INDEX([4]中r将兵属性验证!$AX$7:$AX$166,$CD109,1)+CI108</f>
        <v>0</v>
      </c>
      <c r="CJ109" s="19">
        <f>(CF109-CF108)*INDEX([4]中r将兵属性验证!AV$7:AV$166,CD109,1)*2+CJ108</f>
        <v>0</v>
      </c>
      <c r="CK109" s="19">
        <f>(CG109-CG108)*INDEX([4]中r将兵属性验证!AQ$7:AQ$166,$CD109,1)+CK108</f>
        <v>603014842105.52039</v>
      </c>
      <c r="CL109" s="19">
        <f>(CH109-CH108)*INDEX([4]中r将兵属性验证!AR$7:AR$166,$CD109,1)+CL108</f>
        <v>603014842105.52039</v>
      </c>
      <c r="CM109" s="19">
        <f t="shared" si="38"/>
        <v>1206029684211.0408</v>
      </c>
      <c r="CQ109" s="15">
        <v>140</v>
      </c>
      <c r="CR109" s="22">
        <f>IFERROR(INDEX('[1]功能-士兵训练'!$AP$6:$AP$165,$CQ109,1),0)</f>
        <v>193331185000</v>
      </c>
      <c r="CS109" s="22">
        <f>(CR109-CR108)*INDEX('[1]功能-付费相关'!$AS$6:$AS$165,$CQ109,1)+CS108</f>
        <v>147899970.88369334</v>
      </c>
      <c r="CT109" s="15">
        <f>INDEX('[1]功能-士兵训练'!$BV$6:$BV$165,$CQ109,1)</f>
        <v>2231152895.1644254</v>
      </c>
      <c r="CU109" s="22">
        <f>(CT109-CT108)*INDEX('[1]功能-付费相关'!$AJ$6:$AJ$165,$CQ109,1)+CU108</f>
        <v>12428800.41691464</v>
      </c>
      <c r="CV109" s="12">
        <f t="shared" si="39"/>
        <v>160328771.30060798</v>
      </c>
      <c r="CW109" s="12">
        <v>1</v>
      </c>
    </row>
    <row r="110" spans="6:101" x14ac:dyDescent="0.15">
      <c r="F110" s="14"/>
      <c r="AB110" s="12">
        <f t="shared" si="33"/>
        <v>26</v>
      </c>
      <c r="AC110" s="12"/>
      <c r="AD110" s="31"/>
      <c r="AE110" s="12"/>
      <c r="AF110" s="30">
        <f>SUM(AD$85:AD110)</f>
        <v>0</v>
      </c>
      <c r="AG110" s="12"/>
      <c r="AH110" s="12">
        <f>IFERROR($AF110*'[1]功能-士兵训练'!K46,0)</f>
        <v>0</v>
      </c>
      <c r="AI110" s="12">
        <f>IFERROR($AF110*'[1]功能-士兵训练'!L46,0)</f>
        <v>0</v>
      </c>
      <c r="AJ110" s="12">
        <f>IFERROR($AF110*'[1]功能-士兵训练'!M46,0)</f>
        <v>0</v>
      </c>
      <c r="AK110" s="12">
        <f>IFERROR($AF110*'[1]功能-士兵训练'!N46,0)</f>
        <v>0</v>
      </c>
      <c r="AL110" s="12">
        <f>IFERROR($AF110*'[1]功能-士兵训练'!O46,0)</f>
        <v>0</v>
      </c>
      <c r="AU110" s="15">
        <v>105</v>
      </c>
      <c r="AV110" s="12">
        <f>求节点(AC$124:AC$159,AH$5:AH$40,$AU110)*士兵阶位属性!T109+求节点(AC$124:AC$159,AM$5:AM$40,$AU110)</f>
        <v>586.09620352603781</v>
      </c>
      <c r="AW110" s="12">
        <f>求节点(AD$124:AD$159,AI$5:AI$40,$AU110)*士兵阶位属性!U109+求节点(AD$124:AD$159,AN$5:AN$40,$AU110)</f>
        <v>595.85409156479363</v>
      </c>
      <c r="AX110" s="12">
        <f>求节点(AE$124:AE$159,AJ$5:AJ$40,$AU110)*士兵阶位属性!V109+求节点(AE$124:AE$159,AO$5:AO$40,$AU110)</f>
        <v>606.204794276852</v>
      </c>
      <c r="AY110" s="12">
        <f>求节点(AF$124:AF$159,AK$5:AK$40,$AU110)*士兵阶位属性!W109+求节点(AF$124:AF$159,AP$5:AP$40,$AU110)</f>
        <v>617.29234566000321</v>
      </c>
      <c r="AZ110" s="12">
        <f>求节点(AG$124:AG$159,AL$5:AL$40,$AU110)*士兵阶位属性!X109+求节点(AG$124:AG$159,AQ$5:AQ$40,$AU110)</f>
        <v>629.40334674580197</v>
      </c>
      <c r="BA110" s="12">
        <f t="shared" si="28"/>
        <v>586.09620352603781</v>
      </c>
      <c r="BB110" s="12">
        <f t="shared" si="28"/>
        <v>595.85409156479363</v>
      </c>
      <c r="BC110" s="12">
        <f t="shared" si="28"/>
        <v>606.204794276852</v>
      </c>
      <c r="BD110" s="12">
        <f t="shared" si="28"/>
        <v>617.29234566000321</v>
      </c>
      <c r="BE110" s="12">
        <f t="shared" si="28"/>
        <v>629.40334674580197</v>
      </c>
      <c r="BG110" s="12">
        <v>105</v>
      </c>
      <c r="BH110" s="12">
        <f t="shared" si="40"/>
        <v>3636040.7117695641</v>
      </c>
      <c r="BI110" s="12">
        <f t="shared" si="40"/>
        <v>3684073.6559644639</v>
      </c>
      <c r="BJ110" s="12">
        <f t="shared" si="40"/>
        <v>3734877.0872705928</v>
      </c>
      <c r="BK110" s="12">
        <f t="shared" si="40"/>
        <v>3789558.2487039706</v>
      </c>
      <c r="BL110" s="12">
        <f t="shared" si="40"/>
        <v>3850208.1689513</v>
      </c>
      <c r="BN110" s="12">
        <v>105</v>
      </c>
      <c r="BO110" s="12">
        <f t="shared" si="41"/>
        <v>0</v>
      </c>
      <c r="BP110" s="12">
        <f t="shared" si="41"/>
        <v>0</v>
      </c>
      <c r="BQ110" s="12">
        <f t="shared" si="41"/>
        <v>0</v>
      </c>
      <c r="BR110" s="12">
        <f t="shared" si="41"/>
        <v>0</v>
      </c>
      <c r="BS110" s="12">
        <f t="shared" si="41"/>
        <v>0</v>
      </c>
      <c r="BU110" s="12">
        <v>105</v>
      </c>
      <c r="BV110" s="12">
        <f t="shared" si="42"/>
        <v>0</v>
      </c>
      <c r="BW110" s="12">
        <f t="shared" si="42"/>
        <v>0</v>
      </c>
      <c r="BX110" s="12">
        <f t="shared" si="42"/>
        <v>0</v>
      </c>
      <c r="BY110" s="12">
        <f t="shared" si="42"/>
        <v>0</v>
      </c>
      <c r="BZ110" s="12">
        <f t="shared" si="42"/>
        <v>0</v>
      </c>
      <c r="CC110" s="9">
        <v>17</v>
      </c>
      <c r="CD110" s="15">
        <v>150</v>
      </c>
      <c r="CE110" s="19">
        <f t="shared" si="34"/>
        <v>0</v>
      </c>
      <c r="CF110" s="19">
        <f t="shared" si="35"/>
        <v>0</v>
      </c>
      <c r="CG110" s="19">
        <f t="shared" si="36"/>
        <v>1167.1983663919741</v>
      </c>
      <c r="CH110" s="19">
        <f t="shared" si="37"/>
        <v>1167.1983663919741</v>
      </c>
      <c r="CI110" s="19">
        <f>(CE110-CE109)*INDEX([4]中r将兵属性验证!$AX$7:$AX$166,$CD110,1)+CI109</f>
        <v>0</v>
      </c>
      <c r="CJ110" s="19">
        <f>(CF110-CF109)*INDEX([4]中r将兵属性验证!AV$7:AV$166,CD110,1)*2+CJ109</f>
        <v>0</v>
      </c>
      <c r="CK110" s="19">
        <f>(CG110-CG109)*INDEX([4]中r将兵属性验证!AQ$7:AQ$166,$CD110,1)+CK109</f>
        <v>946820021185.25488</v>
      </c>
      <c r="CL110" s="19">
        <f>(CH110-CH109)*INDEX([4]中r将兵属性验证!AR$7:AR$166,$CD110,1)+CL109</f>
        <v>946820021185.25488</v>
      </c>
      <c r="CM110" s="19">
        <f t="shared" si="38"/>
        <v>1893640042370.5098</v>
      </c>
      <c r="CQ110" s="15">
        <v>150</v>
      </c>
      <c r="CR110" s="22">
        <f>IFERROR(INDEX('[1]功能-士兵训练'!$AP$6:$AP$165,$CQ110,1),0)</f>
        <v>193331185000</v>
      </c>
      <c r="CS110" s="22">
        <f>(CR110-CR109)*INDEX('[1]功能-付费相关'!$AS$6:$AS$165,$CQ110,1)+CS109</f>
        <v>147899970.88369334</v>
      </c>
      <c r="CT110" s="15">
        <f>INDEX('[1]功能-士兵训练'!$BV$6:$BV$165,$CQ110,1)</f>
        <v>2231152895.1644254</v>
      </c>
      <c r="CU110" s="22">
        <f>(CT110-CT109)*INDEX('[1]功能-付费相关'!$AJ$6:$AJ$165,$CQ110,1)+CU109</f>
        <v>12428800.41691464</v>
      </c>
      <c r="CV110" s="12">
        <f t="shared" si="39"/>
        <v>160328771.30060798</v>
      </c>
      <c r="CW110" s="12">
        <v>1</v>
      </c>
    </row>
    <row r="111" spans="6:101" x14ac:dyDescent="0.15">
      <c r="F111" s="14"/>
      <c r="AB111" s="12">
        <f t="shared" si="33"/>
        <v>27</v>
      </c>
      <c r="AC111" s="12"/>
      <c r="AD111" s="31"/>
      <c r="AE111" s="12"/>
      <c r="AF111" s="30">
        <f>SUM(AD$85:AD111)</f>
        <v>0</v>
      </c>
      <c r="AG111" s="12"/>
      <c r="AH111" s="12">
        <f>IFERROR($AF111*'[1]功能-士兵训练'!K47,0)</f>
        <v>0</v>
      </c>
      <c r="AI111" s="12">
        <f>IFERROR($AF111*'[1]功能-士兵训练'!L47,0)</f>
        <v>0</v>
      </c>
      <c r="AJ111" s="12">
        <f>IFERROR($AF111*'[1]功能-士兵训练'!M47,0)</f>
        <v>0</v>
      </c>
      <c r="AK111" s="12">
        <f>IFERROR($AF111*'[1]功能-士兵训练'!N47,0)</f>
        <v>0</v>
      </c>
      <c r="AL111" s="12">
        <f>IFERROR($AF111*'[1]功能-士兵训练'!O47,0)</f>
        <v>0</v>
      </c>
      <c r="AU111" s="15">
        <v>106</v>
      </c>
      <c r="AV111" s="12">
        <f>求节点(AC$124:AC$159,AH$5:AH$40,$AU111)*士兵阶位属性!T110+求节点(AC$124:AC$159,AM$5:AM$40,$AU111)</f>
        <v>596.43754887891623</v>
      </c>
      <c r="AW111" s="12">
        <f>求节点(AD$124:AD$159,AI$5:AI$40,$AU111)*士兵阶位属性!U110+求节点(AD$124:AD$159,AN$5:AN$40,$AU111)</f>
        <v>606.19221590044833</v>
      </c>
      <c r="AX111" s="12">
        <f>求节点(AE$124:AE$159,AJ$5:AJ$40,$AU111)*士兵阶位属性!V110+求节点(AE$124:AE$159,AO$5:AO$40,$AU111)</f>
        <v>616.57764864702585</v>
      </c>
      <c r="AY111" s="12">
        <f>求节点(AF$124:AF$159,AK$5:AK$40,$AU111)*士兵阶位属性!W110+求节点(AF$124:AF$159,AP$5:AP$40,$AU111)</f>
        <v>627.70534317704062</v>
      </c>
      <c r="AZ111" s="12">
        <f>求节点(AG$124:AG$159,AL$5:AL$40,$AU111)*士兵阶位属性!X110+求节点(AG$124:AG$159,AQ$5:AQ$40,$AU111)</f>
        <v>639.74010713266796</v>
      </c>
      <c r="BA111" s="12">
        <f t="shared" si="28"/>
        <v>596.43754887891623</v>
      </c>
      <c r="BB111" s="12">
        <f t="shared" si="28"/>
        <v>606.19221590044833</v>
      </c>
      <c r="BC111" s="12">
        <f t="shared" si="28"/>
        <v>616.57764864702585</v>
      </c>
      <c r="BD111" s="12">
        <f t="shared" si="28"/>
        <v>627.70534317704062</v>
      </c>
      <c r="BE111" s="12">
        <f t="shared" si="28"/>
        <v>639.74010713266796</v>
      </c>
      <c r="BG111" s="12">
        <v>106</v>
      </c>
      <c r="BH111" s="12">
        <f t="shared" si="40"/>
        <v>3687915.661712775</v>
      </c>
      <c r="BI111" s="12">
        <f t="shared" si="40"/>
        <v>3735547.3805813855</v>
      </c>
      <c r="BJ111" s="12">
        <f t="shared" si="40"/>
        <v>3786324.8933955519</v>
      </c>
      <c r="BK111" s="12">
        <f t="shared" si="40"/>
        <v>3841242.5925418739</v>
      </c>
      <c r="BL111" s="12">
        <f t="shared" si="40"/>
        <v>3901430.8843621011</v>
      </c>
      <c r="BN111" s="12">
        <v>106</v>
      </c>
      <c r="BO111" s="12">
        <f t="shared" si="41"/>
        <v>0</v>
      </c>
      <c r="BP111" s="12">
        <f t="shared" si="41"/>
        <v>0</v>
      </c>
      <c r="BQ111" s="12">
        <f t="shared" si="41"/>
        <v>0</v>
      </c>
      <c r="BR111" s="12">
        <f t="shared" si="41"/>
        <v>0</v>
      </c>
      <c r="BS111" s="12">
        <f t="shared" si="41"/>
        <v>0</v>
      </c>
      <c r="BU111" s="12">
        <v>106</v>
      </c>
      <c r="BV111" s="12">
        <f t="shared" si="42"/>
        <v>0</v>
      </c>
      <c r="BW111" s="12">
        <f t="shared" si="42"/>
        <v>0</v>
      </c>
      <c r="BX111" s="12">
        <f t="shared" si="42"/>
        <v>0</v>
      </c>
      <c r="BY111" s="12">
        <f t="shared" si="42"/>
        <v>0</v>
      </c>
      <c r="BZ111" s="12">
        <f t="shared" si="42"/>
        <v>0</v>
      </c>
      <c r="CC111" s="9">
        <v>18</v>
      </c>
      <c r="CD111" s="15">
        <v>160</v>
      </c>
      <c r="CE111" s="19">
        <f t="shared" si="34"/>
        <v>0</v>
      </c>
      <c r="CF111" s="19">
        <f t="shared" si="35"/>
        <v>0</v>
      </c>
      <c r="CG111" s="19">
        <f t="shared" si="36"/>
        <v>1246.0000000000007</v>
      </c>
      <c r="CH111" s="19">
        <f t="shared" si="37"/>
        <v>1246.0000000000007</v>
      </c>
      <c r="CI111" s="19">
        <f>(CE111-CE110)*INDEX([4]中r将兵属性验证!$AX$7:$AX$166,$CD111,1)+CI110</f>
        <v>0</v>
      </c>
      <c r="CJ111" s="19">
        <f>(CF111-CF110)*INDEX([4]中r将兵属性验证!AV$7:AV$166,CD111,1)*2+CJ110</f>
        <v>0</v>
      </c>
      <c r="CK111" s="19">
        <f>(CG111-CG110)*INDEX([4]中r将兵属性验证!AQ$7:AQ$166,$CD111,1)+CK110</f>
        <v>1157692985001.2976</v>
      </c>
      <c r="CL111" s="19">
        <f>(CH111-CH110)*INDEX([4]中r将兵属性验证!AR$7:AR$166,$CD111,1)+CL110</f>
        <v>1157692985001.2976</v>
      </c>
      <c r="CM111" s="19">
        <f t="shared" si="38"/>
        <v>2315385970002.5952</v>
      </c>
      <c r="CQ111" s="15">
        <v>160</v>
      </c>
      <c r="CR111" s="22">
        <f>IFERROR(INDEX('[1]功能-士兵训练'!$AP$6:$AP$165,$CQ111,1),0)</f>
        <v>193331185000</v>
      </c>
      <c r="CS111" s="22">
        <f>(CR111-CR110)*INDEX('[1]功能-付费相关'!$AS$6:$AS$165,$CQ111,1)+CS110</f>
        <v>147899970.88369334</v>
      </c>
      <c r="CT111" s="15">
        <f>INDEX('[1]功能-士兵训练'!$BV$6:$BV$165,$CQ111,1)</f>
        <v>2231152895.1644254</v>
      </c>
      <c r="CU111" s="22">
        <f>(CT111-CT110)*INDEX('[1]功能-付费相关'!$AJ$6:$AJ$165,$CQ111,1)+CU110</f>
        <v>12428800.41691464</v>
      </c>
      <c r="CV111" s="12">
        <f t="shared" si="39"/>
        <v>160328771.30060798</v>
      </c>
      <c r="CW111" s="12">
        <v>1</v>
      </c>
    </row>
    <row r="112" spans="6:101" x14ac:dyDescent="0.15">
      <c r="F112" s="14"/>
      <c r="AB112" s="12">
        <f t="shared" si="33"/>
        <v>28</v>
      </c>
      <c r="AC112" s="12"/>
      <c r="AD112" s="31"/>
      <c r="AE112" s="12"/>
      <c r="AF112" s="30">
        <f>SUM(AD$85:AD112)</f>
        <v>0</v>
      </c>
      <c r="AG112" s="12"/>
      <c r="AH112" s="12">
        <f>IFERROR($AF112*'[1]功能-士兵训练'!K48,0)</f>
        <v>0</v>
      </c>
      <c r="AI112" s="12">
        <f>IFERROR($AF112*'[1]功能-士兵训练'!L48,0)</f>
        <v>0</v>
      </c>
      <c r="AJ112" s="12">
        <f>IFERROR($AF112*'[1]功能-士兵训练'!M48,0)</f>
        <v>0</v>
      </c>
      <c r="AK112" s="12">
        <f>IFERROR($AF112*'[1]功能-士兵训练'!N48,0)</f>
        <v>0</v>
      </c>
      <c r="AL112" s="12">
        <f>IFERROR($AF112*'[1]功能-士兵训练'!O48,0)</f>
        <v>0</v>
      </c>
      <c r="AU112" s="15">
        <v>107</v>
      </c>
      <c r="AV112" s="12">
        <f>求节点(AC$124:AC$159,AH$5:AH$40,$AU112)*士兵阶位属性!T111+求节点(AC$124:AC$159,AM$5:AM$40,$AU112)</f>
        <v>606.87848880557385</v>
      </c>
      <c r="AW112" s="12">
        <f>求节点(AD$124:AD$159,AI$5:AI$40,$AU112)*士兵阶位属性!U111+求节点(AD$124:AD$159,AN$5:AN$40,$AU112)</f>
        <v>616.62161826404645</v>
      </c>
      <c r="AX112" s="12">
        <f>求节点(AE$124:AE$159,AJ$5:AJ$40,$AU112)*士兵阶位属性!V111+求节点(AE$124:AE$159,AO$5:AO$40,$AU112)</f>
        <v>627.0289897043109</v>
      </c>
      <c r="AY112" s="12">
        <f>求节点(AF$124:AF$159,AK$5:AK$40,$AU112)*士兵阶位属性!W111+求节点(AF$124:AF$159,AP$5:AP$40,$AU112)</f>
        <v>638.09580809740396</v>
      </c>
      <c r="AZ112" s="12">
        <f>求节点(AG$124:AG$159,AL$5:AL$40,$AU112)*士兵阶位属性!X111+求节点(AG$124:AG$159,AQ$5:AQ$40,$AU112)</f>
        <v>650.18769873691883</v>
      </c>
      <c r="BA112" s="12">
        <f t="shared" si="28"/>
        <v>606.87848880557385</v>
      </c>
      <c r="BB112" s="12">
        <f t="shared" si="28"/>
        <v>616.62161826404645</v>
      </c>
      <c r="BC112" s="12">
        <f t="shared" si="28"/>
        <v>627.0289897043109</v>
      </c>
      <c r="BD112" s="12">
        <f t="shared" si="28"/>
        <v>638.09580809740396</v>
      </c>
      <c r="BE112" s="12">
        <f t="shared" si="28"/>
        <v>650.18769873691883</v>
      </c>
      <c r="BG112" s="12">
        <v>107</v>
      </c>
      <c r="BH112" s="12">
        <f t="shared" si="40"/>
        <v>3739849.3957510879</v>
      </c>
      <c r="BI112" s="12">
        <f t="shared" si="40"/>
        <v>3787021.105198307</v>
      </c>
      <c r="BJ112" s="12">
        <f t="shared" si="40"/>
        <v>3837772.6995205116</v>
      </c>
      <c r="BK112" s="12">
        <f t="shared" si="40"/>
        <v>3892926.9363797768</v>
      </c>
      <c r="BL112" s="12">
        <f t="shared" si="40"/>
        <v>3952868.0830864101</v>
      </c>
      <c r="BN112" s="12">
        <v>107</v>
      </c>
      <c r="BO112" s="12">
        <f t="shared" si="41"/>
        <v>0</v>
      </c>
      <c r="BP112" s="12">
        <f t="shared" si="41"/>
        <v>0</v>
      </c>
      <c r="BQ112" s="12">
        <f t="shared" si="41"/>
        <v>0</v>
      </c>
      <c r="BR112" s="12">
        <f t="shared" si="41"/>
        <v>0</v>
      </c>
      <c r="BS112" s="12">
        <f t="shared" si="41"/>
        <v>0</v>
      </c>
      <c r="BU112" s="12">
        <v>107</v>
      </c>
      <c r="BV112" s="12">
        <f t="shared" si="42"/>
        <v>0</v>
      </c>
      <c r="BW112" s="12">
        <f t="shared" si="42"/>
        <v>0</v>
      </c>
      <c r="BX112" s="12">
        <f t="shared" si="42"/>
        <v>0</v>
      </c>
      <c r="BY112" s="12">
        <f t="shared" si="42"/>
        <v>0</v>
      </c>
      <c r="BZ112" s="12">
        <f t="shared" si="42"/>
        <v>0</v>
      </c>
      <c r="CC112" s="9">
        <v>19</v>
      </c>
    </row>
    <row r="113" spans="6:95" x14ac:dyDescent="0.15">
      <c r="F113" s="14"/>
      <c r="AB113" s="12">
        <f t="shared" si="33"/>
        <v>29</v>
      </c>
      <c r="AC113" s="12"/>
      <c r="AD113" s="31"/>
      <c r="AE113" s="12"/>
      <c r="AF113" s="30">
        <f>SUM(AD$85:AD113)</f>
        <v>0</v>
      </c>
      <c r="AG113" s="12"/>
      <c r="AH113" s="12">
        <f>IFERROR($AF113*'[1]功能-士兵训练'!K49,0)</f>
        <v>0</v>
      </c>
      <c r="AI113" s="12">
        <f>IFERROR($AF113*'[1]功能-士兵训练'!L49,0)</f>
        <v>0</v>
      </c>
      <c r="AJ113" s="12">
        <f>IFERROR($AF113*'[1]功能-士兵训练'!M49,0)</f>
        <v>0</v>
      </c>
      <c r="AK113" s="12">
        <f>IFERROR($AF113*'[1]功能-士兵训练'!N49,0)</f>
        <v>0</v>
      </c>
      <c r="AL113" s="12">
        <f>IFERROR($AF113*'[1]功能-士兵训练'!O49,0)</f>
        <v>0</v>
      </c>
      <c r="AU113" s="15">
        <v>108</v>
      </c>
      <c r="AV113" s="12">
        <f>求节点(AC$124:AC$159,AH$5:AH$40,$AU113)*士兵阶位属性!T112+求节点(AC$124:AC$159,AM$5:AM$40,$AU113)</f>
        <v>617.41244769498905</v>
      </c>
      <c r="AW113" s="12">
        <f>求节点(AD$124:AD$159,AI$5:AI$40,$AU113)*士兵阶位属性!U112+求节点(AD$124:AD$159,AN$5:AN$40,$AU113)</f>
        <v>627.12808866518935</v>
      </c>
      <c r="AX113" s="12">
        <f>求节点(AE$124:AE$159,AJ$5:AJ$40,$AU113)*士兵阶位属性!V112+求节点(AE$124:AE$159,AO$5:AO$40,$AU113)</f>
        <v>637.40402455527953</v>
      </c>
      <c r="AY113" s="12">
        <f>求节点(AF$124:AF$159,AK$5:AK$40,$AU113)*士兵阶位属性!W112+求节点(AF$124:AF$159,AP$5:AP$40,$AU113)</f>
        <v>648.61982821065385</v>
      </c>
      <c r="AZ113" s="12">
        <f>求节点(AG$124:AG$159,AL$5:AL$40,$AU113)*士兵阶位属性!X112+求节点(AG$124:AG$159,AQ$5:AQ$40,$AU113)</f>
        <v>660.72133584672099</v>
      </c>
      <c r="BA113" s="12">
        <f t="shared" si="28"/>
        <v>617.41244769498905</v>
      </c>
      <c r="BB113" s="12">
        <f t="shared" si="28"/>
        <v>627.12808866518935</v>
      </c>
      <c r="BC113" s="12">
        <f t="shared" si="28"/>
        <v>637.40402455527953</v>
      </c>
      <c r="BD113" s="12">
        <f t="shared" si="28"/>
        <v>648.61982821065385</v>
      </c>
      <c r="BE113" s="12">
        <f t="shared" si="28"/>
        <v>660.72133584672099</v>
      </c>
      <c r="BG113" s="12">
        <v>108</v>
      </c>
      <c r="BH113" s="12">
        <f t="shared" si="40"/>
        <v>3791783.1297894013</v>
      </c>
      <c r="BI113" s="12">
        <f t="shared" si="40"/>
        <v>3838494.8298152289</v>
      </c>
      <c r="BJ113" s="12">
        <f t="shared" si="40"/>
        <v>3889220.5056454707</v>
      </c>
      <c r="BK113" s="12">
        <f t="shared" si="40"/>
        <v>3945011.0816939315</v>
      </c>
      <c r="BL113" s="12">
        <f t="shared" si="40"/>
        <v>4004305.2818107191</v>
      </c>
      <c r="BN113" s="12">
        <v>108</v>
      </c>
      <c r="BO113" s="12">
        <f t="shared" si="41"/>
        <v>0</v>
      </c>
      <c r="BP113" s="12">
        <f t="shared" si="41"/>
        <v>0</v>
      </c>
      <c r="BQ113" s="12">
        <f t="shared" si="41"/>
        <v>0</v>
      </c>
      <c r="BR113" s="12">
        <f t="shared" si="41"/>
        <v>0</v>
      </c>
      <c r="BS113" s="12">
        <f t="shared" si="41"/>
        <v>0</v>
      </c>
      <c r="BU113" s="12">
        <v>108</v>
      </c>
      <c r="BV113" s="12">
        <f t="shared" si="42"/>
        <v>0</v>
      </c>
      <c r="BW113" s="12">
        <f t="shared" si="42"/>
        <v>0</v>
      </c>
      <c r="BX113" s="12">
        <f t="shared" si="42"/>
        <v>0</v>
      </c>
      <c r="BY113" s="12">
        <f t="shared" si="42"/>
        <v>0</v>
      </c>
      <c r="BZ113" s="12">
        <f t="shared" si="42"/>
        <v>0</v>
      </c>
      <c r="CC113" s="9">
        <v>20</v>
      </c>
      <c r="CQ113" s="9"/>
    </row>
    <row r="114" spans="6:95" x14ac:dyDescent="0.15">
      <c r="F114" s="14"/>
      <c r="AB114" s="12">
        <f t="shared" si="33"/>
        <v>30</v>
      </c>
      <c r="AC114" s="12"/>
      <c r="AD114" s="31"/>
      <c r="AE114" s="12"/>
      <c r="AF114" s="30">
        <f>SUM(AD$85:AD114)</f>
        <v>0</v>
      </c>
      <c r="AG114" s="12"/>
      <c r="AH114" s="12">
        <f>IFERROR($AF114*'[1]功能-士兵训练'!K50,0)</f>
        <v>0</v>
      </c>
      <c r="AI114" s="12">
        <f>IFERROR($AF114*'[1]功能-士兵训练'!L50,0)</f>
        <v>0</v>
      </c>
      <c r="AJ114" s="12">
        <f>IFERROR($AF114*'[1]功能-士兵训练'!M50,0)</f>
        <v>0</v>
      </c>
      <c r="AK114" s="12">
        <f>IFERROR($AF114*'[1]功能-士兵训练'!N50,0)</f>
        <v>0</v>
      </c>
      <c r="AL114" s="12">
        <f>IFERROR($AF114*'[1]功能-士兵训练'!O50,0)</f>
        <v>0</v>
      </c>
      <c r="AU114" s="15">
        <v>109</v>
      </c>
      <c r="AV114" s="12">
        <f>求节点(AC$124:AC$159,AH$5:AH$40,$AU114)*士兵阶位属性!T113+求节点(AC$124:AC$159,AM$5:AM$40,$AU114)</f>
        <v>628.00973962528292</v>
      </c>
      <c r="AW114" s="12">
        <f>求节点(AD$124:AD$159,AI$5:AI$40,$AU114)*士兵阶位属性!U113+求节点(AD$124:AD$159,AN$5:AN$40,$AU114)</f>
        <v>637.5331102025433</v>
      </c>
      <c r="AX114" s="12">
        <f>求节点(AE$124:AE$159,AJ$5:AJ$40,$AU114)*士兵阶位属性!V113+求节点(AE$124:AE$159,AO$5:AO$40,$AU114)</f>
        <v>647.95756662100678</v>
      </c>
      <c r="AY114" s="12">
        <f>求节点(AF$124:AF$159,AK$5:AK$40,$AU114)*士兵阶位属性!W113+求节点(AF$124:AF$159,AP$5:AP$40,$AU114)</f>
        <v>659.23872975913889</v>
      </c>
      <c r="AZ114" s="12">
        <f>求节点(AG$124:AG$159,AL$5:AL$40,$AU114)*士兵阶位属性!X113+求节点(AG$124:AG$159,AQ$5:AQ$40,$AU114)</f>
        <v>671.34101846207454</v>
      </c>
      <c r="BA114" s="12">
        <f t="shared" si="28"/>
        <v>628.00973962528292</v>
      </c>
      <c r="BB114" s="12">
        <f t="shared" si="28"/>
        <v>637.5331102025433</v>
      </c>
      <c r="BC114" s="12">
        <f t="shared" si="28"/>
        <v>647.95756662100678</v>
      </c>
      <c r="BD114" s="12">
        <f t="shared" si="28"/>
        <v>659.23872975913889</v>
      </c>
      <c r="BE114" s="12">
        <f t="shared" si="28"/>
        <v>671.34101846207454</v>
      </c>
      <c r="BG114" s="12">
        <v>109</v>
      </c>
      <c r="BH114" s="12">
        <f t="shared" si="40"/>
        <v>3843716.8638277147</v>
      </c>
      <c r="BI114" s="12">
        <f t="shared" si="40"/>
        <v>3889968.5544321504</v>
      </c>
      <c r="BJ114" s="12">
        <f t="shared" si="40"/>
        <v>3941452.6993907159</v>
      </c>
      <c r="BK114" s="12">
        <f t="shared" si="40"/>
        <v>3997158.6150405114</v>
      </c>
      <c r="BL114" s="12">
        <f t="shared" si="40"/>
        <v>4055742.480535028</v>
      </c>
      <c r="BN114" s="12">
        <v>109</v>
      </c>
      <c r="BO114" s="12">
        <f t="shared" si="41"/>
        <v>0</v>
      </c>
      <c r="BP114" s="12">
        <f t="shared" si="41"/>
        <v>0</v>
      </c>
      <c r="BQ114" s="12">
        <f t="shared" si="41"/>
        <v>0</v>
      </c>
      <c r="BR114" s="12">
        <f t="shared" si="41"/>
        <v>0</v>
      </c>
      <c r="BS114" s="12">
        <f t="shared" si="41"/>
        <v>0</v>
      </c>
      <c r="BU114" s="12">
        <v>109</v>
      </c>
      <c r="BV114" s="12">
        <f t="shared" si="42"/>
        <v>0</v>
      </c>
      <c r="BW114" s="12">
        <f t="shared" si="42"/>
        <v>0</v>
      </c>
      <c r="BX114" s="12">
        <f t="shared" si="42"/>
        <v>0</v>
      </c>
      <c r="BY114" s="12">
        <f t="shared" si="42"/>
        <v>0</v>
      </c>
      <c r="BZ114" s="12">
        <f t="shared" si="42"/>
        <v>0</v>
      </c>
      <c r="CC114" s="9">
        <v>21</v>
      </c>
      <c r="CQ114" s="9"/>
    </row>
    <row r="115" spans="6:95" x14ac:dyDescent="0.15">
      <c r="F115" s="14"/>
      <c r="AB115" s="12">
        <f t="shared" si="33"/>
        <v>31</v>
      </c>
      <c r="AC115" s="12"/>
      <c r="AD115" s="31"/>
      <c r="AE115" s="12"/>
      <c r="AF115" s="30">
        <f>SUM(AD$85:AD115)</f>
        <v>0</v>
      </c>
      <c r="AG115" s="12"/>
      <c r="AH115" s="12">
        <f>IFERROR($AF115*'[1]功能-士兵训练'!K51,0)</f>
        <v>0</v>
      </c>
      <c r="AI115" s="12">
        <f>IFERROR($AF115*'[1]功能-士兵训练'!L51,0)</f>
        <v>0</v>
      </c>
      <c r="AJ115" s="12">
        <f>IFERROR($AF115*'[1]功能-士兵训练'!M51,0)</f>
        <v>0</v>
      </c>
      <c r="AK115" s="12">
        <f>IFERROR($AF115*'[1]功能-士兵训练'!N51,0)</f>
        <v>0</v>
      </c>
      <c r="AL115" s="12">
        <f>IFERROR($AF115*'[1]功能-士兵训练'!O51,0)</f>
        <v>0</v>
      </c>
      <c r="AU115" s="15">
        <v>110</v>
      </c>
      <c r="AV115" s="12">
        <f>求节点(AC$124:AC$159,AH$5:AH$40,$AU115)*士兵阶位属性!T114+求节点(AC$124:AC$159,AM$5:AM$40,$AU115)</f>
        <v>638.50174501077652</v>
      </c>
      <c r="AW115" s="12">
        <f>求节点(AD$124:AD$159,AI$5:AI$40,$AU115)*士兵阶位属性!U114+求节点(AD$124:AD$159,AN$5:AN$40,$AU115)</f>
        <v>648.12323657570721</v>
      </c>
      <c r="AX115" s="12">
        <f>求节点(AE$124:AE$159,AJ$5:AJ$40,$AU115)*士兵阶位属性!V114+求节点(AE$124:AE$159,AO$5:AO$40,$AU115)</f>
        <v>658.62362696611763</v>
      </c>
      <c r="AY115" s="12">
        <f>求节点(AF$124:AF$159,AK$5:AK$40,$AU115)*士兵阶位属性!W114+求节点(AF$124:AF$159,AP$5:AP$40,$AU115)</f>
        <v>669.94514246494066</v>
      </c>
      <c r="AZ115" s="12">
        <f>求节点(AG$124:AG$159,AL$5:AL$40,$AU115)*士兵阶位属性!X114+求节点(AG$124:AG$159,AQ$5:AQ$40,$AU115)</f>
        <v>682.04674658297938</v>
      </c>
      <c r="BA115" s="12">
        <f t="shared" si="28"/>
        <v>638.50174501077652</v>
      </c>
      <c r="BB115" s="12">
        <f t="shared" si="28"/>
        <v>648.12323657570721</v>
      </c>
      <c r="BC115" s="12">
        <f t="shared" si="28"/>
        <v>658.62362696611763</v>
      </c>
      <c r="BD115" s="12">
        <f t="shared" si="28"/>
        <v>669.94514246494066</v>
      </c>
      <c r="BE115" s="12">
        <f t="shared" si="28"/>
        <v>682.04674658297938</v>
      </c>
      <c r="BG115" s="12">
        <v>110</v>
      </c>
      <c r="BH115" s="12">
        <f t="shared" si="40"/>
        <v>3895650.5978660281</v>
      </c>
      <c r="BI115" s="12">
        <f t="shared" si="40"/>
        <v>3942278.1857415689</v>
      </c>
      <c r="BJ115" s="12">
        <f t="shared" si="40"/>
        <v>3993892.8019857891</v>
      </c>
      <c r="BK115" s="12">
        <f t="shared" si="40"/>
        <v>4049306.1483870917</v>
      </c>
      <c r="BL115" s="12">
        <f t="shared" si="40"/>
        <v>4107179.6792593366</v>
      </c>
      <c r="BN115" s="12">
        <v>110</v>
      </c>
      <c r="BO115" s="12">
        <f t="shared" si="41"/>
        <v>0</v>
      </c>
      <c r="BP115" s="12">
        <f t="shared" si="41"/>
        <v>0</v>
      </c>
      <c r="BQ115" s="12">
        <f t="shared" si="41"/>
        <v>0</v>
      </c>
      <c r="BR115" s="12">
        <f t="shared" si="41"/>
        <v>0</v>
      </c>
      <c r="BS115" s="12">
        <f t="shared" si="41"/>
        <v>0</v>
      </c>
      <c r="BU115" s="12">
        <v>110</v>
      </c>
      <c r="BV115" s="12">
        <f t="shared" si="42"/>
        <v>0</v>
      </c>
      <c r="BW115" s="12">
        <f t="shared" si="42"/>
        <v>0</v>
      </c>
      <c r="BX115" s="12">
        <f t="shared" si="42"/>
        <v>0</v>
      </c>
      <c r="BY115" s="12">
        <f t="shared" si="42"/>
        <v>0</v>
      </c>
      <c r="BZ115" s="12">
        <f t="shared" si="42"/>
        <v>0</v>
      </c>
      <c r="CC115" s="9">
        <v>22</v>
      </c>
    </row>
    <row r="116" spans="6:95" x14ac:dyDescent="0.15">
      <c r="F116" s="14"/>
      <c r="AB116" s="12">
        <f t="shared" si="33"/>
        <v>32</v>
      </c>
      <c r="AC116" s="12"/>
      <c r="AD116" s="31"/>
      <c r="AE116" s="12"/>
      <c r="AF116" s="30">
        <f>SUM(AD$85:AD116)</f>
        <v>0</v>
      </c>
      <c r="AG116" s="12"/>
      <c r="AH116" s="12">
        <f>IFERROR($AF116*'[1]功能-士兵训练'!K52,0)</f>
        <v>0</v>
      </c>
      <c r="AI116" s="12">
        <f>IFERROR($AF116*'[1]功能-士兵训练'!L52,0)</f>
        <v>0</v>
      </c>
      <c r="AJ116" s="12">
        <f>IFERROR($AF116*'[1]功能-士兵训练'!M52,0)</f>
        <v>0</v>
      </c>
      <c r="AK116" s="12">
        <f>IFERROR($AF116*'[1]功能-士兵训练'!N52,0)</f>
        <v>0</v>
      </c>
      <c r="AL116" s="12">
        <f>IFERROR($AF116*'[1]功能-士兵训练'!O52,0)</f>
        <v>0</v>
      </c>
      <c r="AU116" s="15">
        <v>111</v>
      </c>
      <c r="AV116" s="12">
        <f>求节点(AC$124:AC$159,AH$5:AH$40,$AU116)*士兵阶位属性!T115+求节点(AC$124:AC$159,AM$5:AM$40,$AU116)</f>
        <v>649.09543297542189</v>
      </c>
      <c r="AW116" s="12">
        <f>求节点(AD$124:AD$159,AI$5:AI$40,$AU116)*士兵阶位属性!U115+求节点(AD$124:AD$159,AN$5:AN$40,$AU116)</f>
        <v>658.82587882535279</v>
      </c>
      <c r="AX116" s="12">
        <f>求节点(AE$124:AE$159,AJ$5:AJ$40,$AU116)*士兵阶位属性!V115+求节点(AE$124:AE$159,AO$5:AO$40,$AU116)</f>
        <v>669.37804182364914</v>
      </c>
      <c r="AY116" s="12">
        <f>求节点(AF$124:AF$159,AK$5:AK$40,$AU116)*士兵阶位属性!W115+求节点(AF$124:AF$159,AP$5:AP$40,$AU116)</f>
        <v>680.73906632805949</v>
      </c>
      <c r="AZ116" s="12">
        <f>求节点(AG$124:AG$159,AL$5:AL$40,$AU116)*士兵阶位属性!X115+求节点(AG$124:AG$159,AQ$5:AQ$40,$AU116)</f>
        <v>692.74447411063034</v>
      </c>
      <c r="BA116" s="12">
        <f t="shared" si="28"/>
        <v>649.09543297542189</v>
      </c>
      <c r="BB116" s="12">
        <f t="shared" si="28"/>
        <v>658.82587882535279</v>
      </c>
      <c r="BC116" s="12">
        <f t="shared" si="28"/>
        <v>669.37804182364914</v>
      </c>
      <c r="BD116" s="12">
        <f t="shared" si="28"/>
        <v>680.73906632805949</v>
      </c>
      <c r="BE116" s="12">
        <f t="shared" si="28"/>
        <v>692.74447411063034</v>
      </c>
      <c r="BG116" s="12">
        <v>111</v>
      </c>
      <c r="BH116" s="12">
        <f t="shared" si="40"/>
        <v>3947696.5594103299</v>
      </c>
      <c r="BI116" s="12">
        <f t="shared" si="40"/>
        <v>3994790.155162645</v>
      </c>
      <c r="BJ116" s="12">
        <f t="shared" si="40"/>
        <v>4046332.9045808623</v>
      </c>
      <c r="BK116" s="12">
        <f t="shared" si="40"/>
        <v>4101453.6817336716</v>
      </c>
      <c r="BL116" s="12">
        <f t="shared" si="40"/>
        <v>4157836.9210114307</v>
      </c>
      <c r="BN116" s="12">
        <v>111</v>
      </c>
      <c r="BO116" s="12">
        <f t="shared" si="41"/>
        <v>0</v>
      </c>
      <c r="BP116" s="12">
        <f t="shared" si="41"/>
        <v>0</v>
      </c>
      <c r="BQ116" s="12">
        <f t="shared" si="41"/>
        <v>0</v>
      </c>
      <c r="BR116" s="12">
        <f t="shared" si="41"/>
        <v>0</v>
      </c>
      <c r="BS116" s="12">
        <f t="shared" si="41"/>
        <v>0</v>
      </c>
      <c r="BU116" s="12">
        <v>111</v>
      </c>
      <c r="BV116" s="12">
        <f t="shared" si="42"/>
        <v>0</v>
      </c>
      <c r="BW116" s="12">
        <f t="shared" si="42"/>
        <v>0</v>
      </c>
      <c r="BX116" s="12">
        <f t="shared" si="42"/>
        <v>0</v>
      </c>
      <c r="BY116" s="12">
        <f t="shared" si="42"/>
        <v>0</v>
      </c>
      <c r="BZ116" s="12">
        <f t="shared" si="42"/>
        <v>0</v>
      </c>
      <c r="CC116" s="9">
        <v>23</v>
      </c>
    </row>
    <row r="117" spans="6:95" x14ac:dyDescent="0.15">
      <c r="F117" s="14"/>
      <c r="AB117" s="12">
        <f t="shared" si="33"/>
        <v>33</v>
      </c>
      <c r="AC117" s="12"/>
      <c r="AD117" s="31"/>
      <c r="AE117" s="12"/>
      <c r="AF117" s="30">
        <f>SUM(AD$85:AD117)</f>
        <v>0</v>
      </c>
      <c r="AG117" s="12"/>
      <c r="AH117" s="12">
        <f>IFERROR($AF117*'[1]功能-士兵训练'!K53,0)</f>
        <v>0</v>
      </c>
      <c r="AI117" s="12">
        <f>IFERROR($AF117*'[1]功能-士兵训练'!L53,0)</f>
        <v>0</v>
      </c>
      <c r="AJ117" s="12">
        <f>IFERROR($AF117*'[1]功能-士兵训练'!M53,0)</f>
        <v>0</v>
      </c>
      <c r="AK117" s="12">
        <f>IFERROR($AF117*'[1]功能-士兵训练'!N53,0)</f>
        <v>0</v>
      </c>
      <c r="AL117" s="12">
        <f>IFERROR($AF117*'[1]功能-士兵训练'!O53,0)</f>
        <v>0</v>
      </c>
      <c r="AU117" s="15">
        <v>112</v>
      </c>
      <c r="AV117" s="12">
        <f>求节点(AC$124:AC$159,AH$5:AH$40,$AU117)*士兵阶位属性!T116+求节点(AC$124:AC$159,AM$5:AM$40,$AU117)</f>
        <v>659.77905871214489</v>
      </c>
      <c r="AW117" s="12">
        <f>求节点(AD$124:AD$159,AI$5:AI$40,$AU117)*士兵阶位属性!U116+求节点(AD$124:AD$159,AN$5:AN$40,$AU117)</f>
        <v>669.61751901364676</v>
      </c>
      <c r="AX117" s="12">
        <f>求节点(AE$124:AE$159,AJ$5:AJ$40,$AU117)*士兵阶位属性!V116+求节点(AE$124:AE$159,AO$5:AO$40,$AU117)</f>
        <v>680.22081119360098</v>
      </c>
      <c r="AY117" s="12">
        <f>求节点(AF$124:AF$159,AK$5:AK$40,$AU117)*士兵阶位属性!W116+求节点(AF$124:AF$159,AP$5:AP$40,$AU117)</f>
        <v>691.48301894317467</v>
      </c>
      <c r="AZ117" s="12">
        <f>求节点(AG$124:AG$159,AL$5:AL$40,$AU117)*士兵阶位属性!X116+求节点(AG$124:AG$159,AQ$5:AQ$40,$AU117)</f>
        <v>703.49550370459986</v>
      </c>
      <c r="BA117" s="12">
        <f t="shared" si="28"/>
        <v>659.77905871214489</v>
      </c>
      <c r="BB117" s="12">
        <f t="shared" si="28"/>
        <v>669.61751901364676</v>
      </c>
      <c r="BC117" s="12">
        <f t="shared" si="28"/>
        <v>680.22081119360098</v>
      </c>
      <c r="BD117" s="12">
        <f t="shared" si="28"/>
        <v>691.48301894317467</v>
      </c>
      <c r="BE117" s="12">
        <f t="shared" si="28"/>
        <v>703.49550370459986</v>
      </c>
      <c r="BG117" s="12">
        <v>112</v>
      </c>
      <c r="BH117" s="12">
        <f t="shared" si="40"/>
        <v>3999752.779006694</v>
      </c>
      <c r="BI117" s="12">
        <f t="shared" si="40"/>
        <v>4047302.1245837212</v>
      </c>
      <c r="BJ117" s="12">
        <f t="shared" si="40"/>
        <v>4098773.007175935</v>
      </c>
      <c r="BK117" s="12">
        <f t="shared" si="40"/>
        <v>4152459.9768441119</v>
      </c>
      <c r="BL117" s="12">
        <f t="shared" si="40"/>
        <v>4208235.2267989982</v>
      </c>
      <c r="BN117" s="12">
        <v>112</v>
      </c>
      <c r="BO117" s="12">
        <f t="shared" si="41"/>
        <v>0</v>
      </c>
      <c r="BP117" s="12">
        <f t="shared" si="41"/>
        <v>0</v>
      </c>
      <c r="BQ117" s="12">
        <f t="shared" si="41"/>
        <v>0</v>
      </c>
      <c r="BR117" s="12">
        <f t="shared" si="41"/>
        <v>0</v>
      </c>
      <c r="BS117" s="12">
        <f t="shared" si="41"/>
        <v>0</v>
      </c>
      <c r="BU117" s="12">
        <v>112</v>
      </c>
      <c r="BV117" s="12">
        <f t="shared" si="42"/>
        <v>0</v>
      </c>
      <c r="BW117" s="12">
        <f t="shared" si="42"/>
        <v>0</v>
      </c>
      <c r="BX117" s="12">
        <f t="shared" si="42"/>
        <v>0</v>
      </c>
      <c r="BY117" s="12">
        <f t="shared" si="42"/>
        <v>0</v>
      </c>
      <c r="BZ117" s="12">
        <f t="shared" si="42"/>
        <v>0</v>
      </c>
      <c r="CC117" s="9">
        <v>24</v>
      </c>
    </row>
    <row r="118" spans="6:95" x14ac:dyDescent="0.15">
      <c r="F118" s="14"/>
      <c r="AB118" s="12">
        <f t="shared" si="33"/>
        <v>34</v>
      </c>
      <c r="AC118" s="12"/>
      <c r="AD118" s="31"/>
      <c r="AE118" s="12"/>
      <c r="AF118" s="30">
        <f>SUM(AD$85:AD118)</f>
        <v>0</v>
      </c>
      <c r="AG118" s="12"/>
      <c r="AH118" s="12">
        <f>IFERROR($AF118*'[1]功能-士兵训练'!K54,0)</f>
        <v>0</v>
      </c>
      <c r="AI118" s="12">
        <f>IFERROR($AF118*'[1]功能-士兵训练'!L54,0)</f>
        <v>0</v>
      </c>
      <c r="AJ118" s="12">
        <f>IFERROR($AF118*'[1]功能-士兵训练'!M54,0)</f>
        <v>0</v>
      </c>
      <c r="AK118" s="12">
        <f>IFERROR($AF118*'[1]功能-士兵训练'!N54,0)</f>
        <v>0</v>
      </c>
      <c r="AL118" s="12">
        <f>IFERROR($AF118*'[1]功能-士兵训练'!O54,0)</f>
        <v>0</v>
      </c>
      <c r="AU118" s="15">
        <v>113</v>
      </c>
      <c r="AV118" s="12">
        <f>求节点(AC$124:AC$159,AH$5:AH$40,$AU118)*士兵阶位属性!T117+求节点(AC$124:AC$159,AM$5:AM$40,$AU118)</f>
        <v>670.55142931919363</v>
      </c>
      <c r="AW118" s="12">
        <f>求节点(AD$124:AD$159,AI$5:AI$40,$AU118)*士兵阶位属性!U117+求节点(AD$124:AD$159,AN$5:AN$40,$AU118)</f>
        <v>680.49815714058923</v>
      </c>
      <c r="AX118" s="12">
        <f>求节点(AE$124:AE$159,AJ$5:AJ$40,$AU118)*士兵阶位属性!V117+求节点(AE$124:AE$159,AO$5:AO$40,$AU118)</f>
        <v>691.0386404427943</v>
      </c>
      <c r="AY118" s="12">
        <f>求节点(AF$124:AF$159,AK$5:AK$40,$AU118)*士兵阶位属性!W117+求节点(AF$124:AF$159,AP$5:AP$40,$AU118)</f>
        <v>702.23615507486375</v>
      </c>
      <c r="AZ118" s="12">
        <f>求节点(AG$124:AG$159,AL$5:AL$40,$AU118)*士兵阶位属性!X117+求节点(AG$124:AG$159,AQ$5:AQ$40,$AU118)</f>
        <v>714.33084091655735</v>
      </c>
      <c r="BA118" s="12">
        <f t="shared" ref="BA118:BE163" si="43">AV118</f>
        <v>670.55142931919363</v>
      </c>
      <c r="BB118" s="12">
        <f t="shared" si="43"/>
        <v>680.49815714058923</v>
      </c>
      <c r="BC118" s="12">
        <f t="shared" si="43"/>
        <v>691.0386404427943</v>
      </c>
      <c r="BD118" s="12">
        <f t="shared" si="43"/>
        <v>702.23615507486375</v>
      </c>
      <c r="BE118" s="12">
        <f t="shared" si="43"/>
        <v>714.33084091655735</v>
      </c>
      <c r="BG118" s="12">
        <v>113</v>
      </c>
      <c r="BH118" s="12">
        <f t="shared" si="40"/>
        <v>4051808.9986030585</v>
      </c>
      <c r="BI118" s="12">
        <f t="shared" si="40"/>
        <v>4099814.0940047977</v>
      </c>
      <c r="BJ118" s="12">
        <f t="shared" si="40"/>
        <v>4150272.3983096862</v>
      </c>
      <c r="BK118" s="12">
        <f t="shared" si="40"/>
        <v>4202836.361176189</v>
      </c>
      <c r="BL118" s="12">
        <f t="shared" si="40"/>
        <v>4258633.5325865652</v>
      </c>
      <c r="BN118" s="12">
        <v>113</v>
      </c>
      <c r="BO118" s="12">
        <f t="shared" si="41"/>
        <v>0</v>
      </c>
      <c r="BP118" s="12">
        <f t="shared" si="41"/>
        <v>0</v>
      </c>
      <c r="BQ118" s="12">
        <f t="shared" si="41"/>
        <v>0</v>
      </c>
      <c r="BR118" s="12">
        <f t="shared" si="41"/>
        <v>0</v>
      </c>
      <c r="BS118" s="12">
        <f t="shared" si="41"/>
        <v>0</v>
      </c>
      <c r="BU118" s="12">
        <v>113</v>
      </c>
      <c r="BV118" s="12">
        <f t="shared" si="42"/>
        <v>0</v>
      </c>
      <c r="BW118" s="12">
        <f t="shared" si="42"/>
        <v>0</v>
      </c>
      <c r="BX118" s="12">
        <f t="shared" si="42"/>
        <v>0</v>
      </c>
      <c r="BY118" s="12">
        <f t="shared" si="42"/>
        <v>0</v>
      </c>
      <c r="BZ118" s="12">
        <f t="shared" si="42"/>
        <v>0</v>
      </c>
      <c r="CC118" s="9">
        <v>25</v>
      </c>
    </row>
    <row r="119" spans="6:95" x14ac:dyDescent="0.15">
      <c r="F119" s="14"/>
      <c r="AB119" s="12">
        <f t="shared" si="33"/>
        <v>35</v>
      </c>
      <c r="AC119" s="12"/>
      <c r="AD119" s="31"/>
      <c r="AE119" s="12"/>
      <c r="AF119" s="30">
        <f>SUM(AD$85:AD119)</f>
        <v>0</v>
      </c>
      <c r="AG119" s="12"/>
      <c r="AH119" s="12">
        <f>IFERROR($AF119*'[1]功能-士兵训练'!K55,0)</f>
        <v>0</v>
      </c>
      <c r="AI119" s="12">
        <f>IFERROR($AF119*'[1]功能-士兵训练'!L55,0)</f>
        <v>0</v>
      </c>
      <c r="AJ119" s="12">
        <f>IFERROR($AF119*'[1]功能-士兵训练'!M55,0)</f>
        <v>0</v>
      </c>
      <c r="AK119" s="12">
        <f>IFERROR($AF119*'[1]功能-士兵训练'!N55,0)</f>
        <v>0</v>
      </c>
      <c r="AL119" s="12">
        <f>IFERROR($AF119*'[1]功能-士兵训练'!O55,0)</f>
        <v>0</v>
      </c>
      <c r="AU119" s="15">
        <v>114</v>
      </c>
      <c r="AV119" s="12">
        <f>求节点(AC$124:AC$159,AH$5:AH$40,$AU119)*士兵阶位属性!T118+求节点(AC$124:AC$159,AM$5:AM$40,$AU119)</f>
        <v>681.41254479656811</v>
      </c>
      <c r="AW119" s="12">
        <f>求节点(AD$124:AD$159,AI$5:AI$40,$AU119)*士兵阶位属性!U118+求节点(AD$124:AD$159,AN$5:AN$40,$AU119)</f>
        <v>691.38739090906427</v>
      </c>
      <c r="AX119" s="12">
        <f>求节点(AE$124:AE$159,AJ$5:AJ$40,$AU119)*士兵阶位属性!V118+求节点(AE$124:AE$159,AO$5:AO$40,$AU119)</f>
        <v>701.86565239519621</v>
      </c>
      <c r="AY119" s="12">
        <f>求节点(AF$124:AF$159,AK$5:AK$40,$AU119)*士兵阶位属性!W118+求节点(AF$124:AF$159,AP$5:AP$40,$AU119)</f>
        <v>713.07383011781928</v>
      </c>
      <c r="AZ119" s="12">
        <f>求节点(AG$124:AG$159,AL$5:AL$40,$AU119)*士兵阶位属性!X118+求节点(AG$124:AG$159,AQ$5:AQ$40,$AU119)</f>
        <v>725.25048574650282</v>
      </c>
      <c r="BA119" s="12">
        <f t="shared" si="43"/>
        <v>681.41254479656811</v>
      </c>
      <c r="BB119" s="12">
        <f t="shared" si="43"/>
        <v>691.38739090906427</v>
      </c>
      <c r="BC119" s="12">
        <f t="shared" si="43"/>
        <v>701.86565239519621</v>
      </c>
      <c r="BD119" s="12">
        <f t="shared" si="43"/>
        <v>713.07383011781928</v>
      </c>
      <c r="BE119" s="12">
        <f t="shared" si="43"/>
        <v>725.25048574650282</v>
      </c>
      <c r="BG119" s="12">
        <v>114</v>
      </c>
      <c r="BH119" s="12">
        <f t="shared" si="40"/>
        <v>4103865.218199423</v>
      </c>
      <c r="BI119" s="12">
        <f t="shared" si="40"/>
        <v>4151658.6467428366</v>
      </c>
      <c r="BJ119" s="12">
        <f t="shared" si="40"/>
        <v>4201132.0430168398</v>
      </c>
      <c r="BK119" s="12">
        <f t="shared" si="40"/>
        <v>4253212.7455082657</v>
      </c>
      <c r="BL119" s="12">
        <f t="shared" si="40"/>
        <v>4309031.8383741332</v>
      </c>
      <c r="BN119" s="12">
        <v>114</v>
      </c>
      <c r="BO119" s="12">
        <f t="shared" si="41"/>
        <v>0</v>
      </c>
      <c r="BP119" s="12">
        <f t="shared" si="41"/>
        <v>0</v>
      </c>
      <c r="BQ119" s="12">
        <f t="shared" si="41"/>
        <v>0</v>
      </c>
      <c r="BR119" s="12">
        <f t="shared" si="41"/>
        <v>0</v>
      </c>
      <c r="BS119" s="12">
        <f t="shared" si="41"/>
        <v>0</v>
      </c>
      <c r="BU119" s="12">
        <v>114</v>
      </c>
      <c r="BV119" s="12">
        <f t="shared" si="42"/>
        <v>0</v>
      </c>
      <c r="BW119" s="12">
        <f t="shared" si="42"/>
        <v>0</v>
      </c>
      <c r="BX119" s="12">
        <f t="shared" si="42"/>
        <v>0</v>
      </c>
      <c r="BY119" s="12">
        <f t="shared" si="42"/>
        <v>0</v>
      </c>
      <c r="BZ119" s="12">
        <f t="shared" si="42"/>
        <v>0</v>
      </c>
      <c r="CC119" s="9">
        <v>26</v>
      </c>
    </row>
    <row r="120" spans="6:95" x14ac:dyDescent="0.15">
      <c r="F120" s="14"/>
      <c r="AB120" s="12">
        <f t="shared" si="33"/>
        <v>36</v>
      </c>
      <c r="AC120" s="12"/>
      <c r="AD120" s="31"/>
      <c r="AE120" s="12"/>
      <c r="AF120" s="30">
        <f>SUM(AD$85:AD120)</f>
        <v>0</v>
      </c>
      <c r="AG120" s="12"/>
      <c r="AH120" s="12">
        <f>IFERROR($AF120*'[1]功能-士兵训练'!K56,0)</f>
        <v>0</v>
      </c>
      <c r="AI120" s="12">
        <f>IFERROR($AF120*'[1]功能-士兵训练'!L56,0)</f>
        <v>0</v>
      </c>
      <c r="AJ120" s="12">
        <f>IFERROR($AF120*'[1]功能-士兵训练'!M56,0)</f>
        <v>0</v>
      </c>
      <c r="AK120" s="12">
        <f>IFERROR($AF120*'[1]功能-士兵训练'!N56,0)</f>
        <v>0</v>
      </c>
      <c r="AL120" s="12">
        <f>IFERROR($AF120*'[1]功能-士兵训练'!O56,0)</f>
        <v>0</v>
      </c>
      <c r="AU120" s="15">
        <v>115</v>
      </c>
      <c r="AV120" s="12">
        <f>求节点(AC$124:AC$159,AH$5:AH$40,$AU120)*士兵阶位属性!T119+求节点(AC$124:AC$159,AM$5:AM$40,$AU120)</f>
        <v>692.36222323427421</v>
      </c>
      <c r="AW120" s="12">
        <f>求节点(AD$124:AD$159,AI$5:AI$40,$AU120)*士兵阶位属性!U119+求节点(AD$124:AD$159,AN$5:AN$40,$AU120)</f>
        <v>702.31393134484335</v>
      </c>
      <c r="AX120" s="12">
        <f>求节点(AE$124:AE$159,AJ$5:AJ$40,$AU120)*士兵阶位属性!V119+求节点(AE$124:AE$159,AO$5:AO$40,$AU120)</f>
        <v>712.77835600126787</v>
      </c>
      <c r="AY120" s="12">
        <f>求节点(AF$124:AF$159,AK$5:AK$40,$AU120)*士兵阶位属性!W119+求节点(AF$124:AF$159,AP$5:AP$40,$AU120)</f>
        <v>723.99604407204095</v>
      </c>
      <c r="AZ120" s="12">
        <f>求节点(AG$124:AG$159,AL$5:AL$40,$AU120)*士兵阶位属性!X119+求节点(AG$124:AG$159,AQ$5:AQ$40,$AU120)</f>
        <v>736.31275710864884</v>
      </c>
      <c r="BA120" s="12">
        <f t="shared" si="43"/>
        <v>692.36222323427421</v>
      </c>
      <c r="BB120" s="12">
        <f t="shared" si="43"/>
        <v>702.31393134484335</v>
      </c>
      <c r="BC120" s="12">
        <f t="shared" si="43"/>
        <v>712.77835600126787</v>
      </c>
      <c r="BD120" s="12">
        <f t="shared" si="43"/>
        <v>723.99604407204095</v>
      </c>
      <c r="BE120" s="12">
        <f t="shared" si="43"/>
        <v>736.31275710864884</v>
      </c>
      <c r="BG120" s="12">
        <v>115</v>
      </c>
      <c r="BH120" s="12">
        <f t="shared" si="40"/>
        <v>4155919.9288114212</v>
      </c>
      <c r="BI120" s="12">
        <f t="shared" si="40"/>
        <v>4203086.433286801</v>
      </c>
      <c r="BJ120" s="12">
        <f t="shared" si="40"/>
        <v>4251991.6877239933</v>
      </c>
      <c r="BK120" s="12">
        <f t="shared" si="40"/>
        <v>4303589.1298403423</v>
      </c>
      <c r="BL120" s="12">
        <f t="shared" si="40"/>
        <v>4359900.7455614703</v>
      </c>
      <c r="BN120" s="12">
        <v>115</v>
      </c>
      <c r="BO120" s="12">
        <f t="shared" si="41"/>
        <v>0</v>
      </c>
      <c r="BP120" s="12">
        <f t="shared" si="41"/>
        <v>0</v>
      </c>
      <c r="BQ120" s="12">
        <f t="shared" si="41"/>
        <v>0</v>
      </c>
      <c r="BR120" s="12">
        <f t="shared" si="41"/>
        <v>0</v>
      </c>
      <c r="BS120" s="12">
        <f t="shared" si="41"/>
        <v>0</v>
      </c>
      <c r="BU120" s="12">
        <v>115</v>
      </c>
      <c r="BV120" s="12">
        <f t="shared" si="42"/>
        <v>0</v>
      </c>
      <c r="BW120" s="12">
        <f t="shared" si="42"/>
        <v>0</v>
      </c>
      <c r="BX120" s="12">
        <f t="shared" si="42"/>
        <v>0</v>
      </c>
      <c r="BY120" s="12">
        <f t="shared" si="42"/>
        <v>0</v>
      </c>
      <c r="BZ120" s="12">
        <f t="shared" si="42"/>
        <v>0</v>
      </c>
      <c r="CC120" s="9">
        <v>27</v>
      </c>
    </row>
    <row r="121" spans="6:95" x14ac:dyDescent="0.15">
      <c r="F121" s="14"/>
      <c r="AU121" s="15">
        <v>116</v>
      </c>
      <c r="AV121" s="12">
        <f>求节点(AC$124:AC$159,AH$5:AH$40,$AU121)*士兵阶位属性!T120+求节点(AC$124:AC$159,AM$5:AM$40,$AU121)</f>
        <v>703.40056168380625</v>
      </c>
      <c r="AW121" s="12">
        <f>求节点(AD$124:AD$159,AI$5:AI$40,$AU121)*士兵阶位属性!U120+求节点(AD$124:AD$159,AN$5:AN$40,$AU121)</f>
        <v>713.32763223265124</v>
      </c>
      <c r="AX121" s="12">
        <f>求节点(AE$124:AE$159,AJ$5:AJ$40,$AU121)*士兵阶位属性!V120+求节点(AE$124:AE$159,AO$5:AO$40,$AU121)</f>
        <v>723.77675126100928</v>
      </c>
      <c r="AY121" s="12">
        <f>求节点(AF$124:AF$159,AK$5:AK$40,$AU121)*士兵阶位属性!W120+求节点(AF$124:AF$159,AP$5:AP$40,$AU121)</f>
        <v>735.05196920629078</v>
      </c>
      <c r="AZ121" s="12">
        <f>求节点(AG$124:AG$159,AL$5:AL$40,$AU121)*士兵阶位属性!X120+求节点(AG$124:AG$159,AQ$5:AQ$40,$AU121)</f>
        <v>747.55370055808214</v>
      </c>
      <c r="BA121" s="12">
        <f t="shared" si="43"/>
        <v>703.40056168380625</v>
      </c>
      <c r="BB121" s="12">
        <f t="shared" si="43"/>
        <v>713.32763223265124</v>
      </c>
      <c r="BC121" s="12">
        <f t="shared" si="43"/>
        <v>723.77675126100928</v>
      </c>
      <c r="BD121" s="12">
        <f t="shared" si="43"/>
        <v>735.05196920629078</v>
      </c>
      <c r="BE121" s="12">
        <f t="shared" si="43"/>
        <v>747.55370055808214</v>
      </c>
      <c r="BG121" s="12">
        <v>116</v>
      </c>
      <c r="BH121" s="12">
        <f t="shared" si="40"/>
        <v>4207973.9616350289</v>
      </c>
      <c r="BI121" s="12">
        <f t="shared" si="40"/>
        <v>4254514.2198307654</v>
      </c>
      <c r="BJ121" s="12">
        <f t="shared" si="40"/>
        <v>4302851.3324311469</v>
      </c>
      <c r="BK121" s="12">
        <f t="shared" si="40"/>
        <v>4354362.6282324633</v>
      </c>
      <c r="BL121" s="12">
        <f t="shared" si="40"/>
        <v>4411519.706896021</v>
      </c>
      <c r="BN121" s="12">
        <v>116</v>
      </c>
      <c r="BO121" s="12">
        <f t="shared" si="41"/>
        <v>0</v>
      </c>
      <c r="BP121" s="12">
        <f t="shared" si="41"/>
        <v>0</v>
      </c>
      <c r="BQ121" s="12">
        <f t="shared" si="41"/>
        <v>0</v>
      </c>
      <c r="BR121" s="12">
        <f t="shared" si="41"/>
        <v>0</v>
      </c>
      <c r="BS121" s="12">
        <f t="shared" si="41"/>
        <v>0</v>
      </c>
      <c r="BU121" s="12">
        <v>116</v>
      </c>
      <c r="BV121" s="12">
        <f t="shared" si="42"/>
        <v>0</v>
      </c>
      <c r="BW121" s="12">
        <f t="shared" si="42"/>
        <v>0</v>
      </c>
      <c r="BX121" s="12">
        <f t="shared" si="42"/>
        <v>0</v>
      </c>
      <c r="BY121" s="12">
        <f t="shared" si="42"/>
        <v>0</v>
      </c>
      <c r="BZ121" s="12">
        <f t="shared" si="42"/>
        <v>0</v>
      </c>
      <c r="CC121" s="9">
        <v>28</v>
      </c>
    </row>
    <row r="122" spans="6:95" x14ac:dyDescent="0.15">
      <c r="F122" s="14"/>
      <c r="AC122" s="110" t="s">
        <v>399</v>
      </c>
      <c r="AD122" s="110"/>
      <c r="AE122" s="110"/>
      <c r="AF122" s="110"/>
      <c r="AG122" s="110"/>
      <c r="AU122" s="15">
        <v>117</v>
      </c>
      <c r="AV122" s="12">
        <f>求节点(AC$124:AC$159,AH$5:AH$40,$AU122)*士兵阶位属性!T121+求节点(AC$124:AC$159,AM$5:AM$40,$AU122)</f>
        <v>714.52764127567798</v>
      </c>
      <c r="AW122" s="12">
        <f>求节点(AD$124:AD$159,AI$5:AI$40,$AU122)*士兵阶位属性!U121+求节点(AD$124:AD$159,AN$5:AN$40,$AU122)</f>
        <v>724.42849357248792</v>
      </c>
      <c r="AX122" s="12">
        <f>求节点(AE$124:AE$159,AJ$5:AJ$40,$AU122)*士兵阶位属性!V121+求节点(AE$124:AE$159,AO$5:AO$40,$AU122)</f>
        <v>734.88700346294274</v>
      </c>
      <c r="AY122" s="12">
        <f>求节点(AF$124:AF$159,AK$5:AK$40,$AU122)*士兵阶位属性!W121+求节点(AF$124:AF$159,AP$5:AP$40,$AU122)</f>
        <v>746.3221702798794</v>
      </c>
      <c r="AZ122" s="12">
        <f>求节点(AG$124:AG$159,AL$5:AL$40,$AU122)*士兵阶位属性!X121+求节点(AG$124:AG$159,AQ$5:AQ$40,$AU122)</f>
        <v>758.88099357036515</v>
      </c>
      <c r="BA122" s="12">
        <f t="shared" si="43"/>
        <v>714.52764127567798</v>
      </c>
      <c r="BB122" s="12">
        <f t="shared" si="43"/>
        <v>724.42849357248792</v>
      </c>
      <c r="BC122" s="12">
        <f t="shared" si="43"/>
        <v>734.88700346294274</v>
      </c>
      <c r="BD122" s="12">
        <f t="shared" si="43"/>
        <v>746.3221702798794</v>
      </c>
      <c r="BE122" s="12">
        <f t="shared" si="43"/>
        <v>758.88099357036515</v>
      </c>
      <c r="BG122" s="12">
        <v>117</v>
      </c>
      <c r="BH122" s="12">
        <f t="shared" si="40"/>
        <v>4260027.9944586372</v>
      </c>
      <c r="BI122" s="12">
        <f t="shared" si="40"/>
        <v>4305942.0063747298</v>
      </c>
      <c r="BJ122" s="12">
        <f t="shared" si="40"/>
        <v>4353922.3202550802</v>
      </c>
      <c r="BK122" s="12">
        <f t="shared" si="40"/>
        <v>4406171.4818789866</v>
      </c>
      <c r="BL122" s="12">
        <f t="shared" si="40"/>
        <v>4463138.6682305718</v>
      </c>
      <c r="BN122" s="12">
        <v>117</v>
      </c>
      <c r="BO122" s="12">
        <f t="shared" si="41"/>
        <v>0</v>
      </c>
      <c r="BP122" s="12">
        <f t="shared" si="41"/>
        <v>0</v>
      </c>
      <c r="BQ122" s="12">
        <f t="shared" si="41"/>
        <v>0</v>
      </c>
      <c r="BR122" s="12">
        <f t="shared" si="41"/>
        <v>0</v>
      </c>
      <c r="BS122" s="12">
        <f t="shared" si="41"/>
        <v>0</v>
      </c>
      <c r="BU122" s="12">
        <v>117</v>
      </c>
      <c r="BV122" s="12">
        <f t="shared" si="42"/>
        <v>0</v>
      </c>
      <c r="BW122" s="12">
        <f t="shared" si="42"/>
        <v>0</v>
      </c>
      <c r="BX122" s="12">
        <f t="shared" si="42"/>
        <v>0</v>
      </c>
      <c r="BY122" s="12">
        <f t="shared" si="42"/>
        <v>0</v>
      </c>
      <c r="BZ122" s="12">
        <f t="shared" si="42"/>
        <v>0</v>
      </c>
      <c r="CC122" s="9">
        <v>29</v>
      </c>
    </row>
    <row r="123" spans="6:95" x14ac:dyDescent="0.15">
      <c r="F123" s="14"/>
      <c r="AB123" s="12" t="s">
        <v>415</v>
      </c>
      <c r="AC123" s="12" t="s">
        <v>0</v>
      </c>
      <c r="AD123" s="12" t="s">
        <v>3</v>
      </c>
      <c r="AE123" s="12" t="s">
        <v>1</v>
      </c>
      <c r="AF123" s="12" t="s">
        <v>4</v>
      </c>
      <c r="AG123" s="12" t="s">
        <v>2</v>
      </c>
      <c r="AU123" s="15">
        <v>118</v>
      </c>
      <c r="AV123" s="12">
        <f>求节点(AC$124:AC$159,AH$5:AH$40,$AU123)*士兵阶位属性!T122+求节点(AC$124:AC$159,AM$5:AM$40,$AU123)</f>
        <v>725.74346200988919</v>
      </c>
      <c r="AW123" s="12">
        <f>求节点(AD$124:AD$159,AI$5:AI$40,$AU123)*士兵阶位属性!U122+求节点(AD$124:AD$159,AN$5:AN$40,$AU123)</f>
        <v>735.62575887458127</v>
      </c>
      <c r="AX123" s="12">
        <f>求节点(AE$124:AE$159,AJ$5:AJ$40,$AU123)*士兵阶位属性!V122+求节点(AE$124:AE$159,AO$5:AO$40,$AU123)</f>
        <v>746.15467830462956</v>
      </c>
      <c r="AY123" s="12">
        <f>求节点(AF$124:AF$159,AK$5:AK$40,$AU123)*士兵阶位属性!W122+求节点(AF$124:AF$159,AP$5:AP$40,$AU123)</f>
        <v>757.6793141569126</v>
      </c>
      <c r="AZ123" s="12">
        <f>求节点(AG$124:AG$159,AL$5:AL$40,$AU123)*士兵阶位属性!X122+求节点(AG$124:AG$159,AQ$5:AQ$40,$AU123)</f>
        <v>770.29463614549809</v>
      </c>
      <c r="BA123" s="12">
        <f t="shared" si="43"/>
        <v>725.74346200988919</v>
      </c>
      <c r="BB123" s="12">
        <f t="shared" si="43"/>
        <v>735.62575887458127</v>
      </c>
      <c r="BC123" s="12">
        <f t="shared" si="43"/>
        <v>746.15467830462956</v>
      </c>
      <c r="BD123" s="12">
        <f t="shared" si="43"/>
        <v>757.6793141569126</v>
      </c>
      <c r="BE123" s="12">
        <f t="shared" si="43"/>
        <v>770.29463614549809</v>
      </c>
      <c r="BG123" s="12">
        <v>118</v>
      </c>
      <c r="BH123" s="12">
        <f t="shared" si="40"/>
        <v>4312082.0272822455</v>
      </c>
      <c r="BI123" s="12">
        <f t="shared" si="40"/>
        <v>4357444.4230957516</v>
      </c>
      <c r="BJ123" s="12">
        <f t="shared" si="40"/>
        <v>4405565.9233717816</v>
      </c>
      <c r="BK123" s="12">
        <f t="shared" si="40"/>
        <v>4457980.3355255108</v>
      </c>
      <c r="BL123" s="12">
        <f t="shared" si="40"/>
        <v>4514757.6295651225</v>
      </c>
      <c r="BN123" s="12">
        <v>118</v>
      </c>
      <c r="BO123" s="12">
        <f t="shared" si="41"/>
        <v>0</v>
      </c>
      <c r="BP123" s="12">
        <f t="shared" si="41"/>
        <v>0</v>
      </c>
      <c r="BQ123" s="12">
        <f t="shared" si="41"/>
        <v>0</v>
      </c>
      <c r="BR123" s="12">
        <f t="shared" si="41"/>
        <v>0</v>
      </c>
      <c r="BS123" s="12">
        <f t="shared" si="41"/>
        <v>0</v>
      </c>
      <c r="BU123" s="12">
        <v>118</v>
      </c>
      <c r="BV123" s="12">
        <f t="shared" si="42"/>
        <v>0</v>
      </c>
      <c r="BW123" s="12">
        <f t="shared" si="42"/>
        <v>0</v>
      </c>
      <c r="BX123" s="12">
        <f t="shared" si="42"/>
        <v>0</v>
      </c>
      <c r="BY123" s="12">
        <f t="shared" si="42"/>
        <v>0</v>
      </c>
      <c r="BZ123" s="12">
        <f t="shared" si="42"/>
        <v>0</v>
      </c>
      <c r="CC123" s="9">
        <v>30</v>
      </c>
    </row>
    <row r="124" spans="6:95" x14ac:dyDescent="0.15">
      <c r="F124" s="14"/>
      <c r="AB124" s="53">
        <v>1</v>
      </c>
      <c r="AC124" s="15">
        <f>求节点(节奏总纲!P$4:P$163,节奏总纲!$O$4:$O$163,节奏总纲!BJ40)</f>
        <v>4.5226622741597211</v>
      </c>
      <c r="AD124" s="15">
        <f>求节点(节奏总纲!Q$4:Q$163,节奏总纲!$O$4:$O$163,节奏总纲!BK40)</f>
        <v>4.2888887205083872</v>
      </c>
      <c r="AE124" s="15">
        <f>求节点(节奏总纲!R$4:R$163,节奏总纲!$O$4:$O$163,节奏总纲!BL40)</f>
        <v>4.0499133527960796</v>
      </c>
      <c r="AF124" s="15">
        <f>求节点(节奏总纲!S$4:S$163,节奏总纲!$O$4:$O$163,节奏总纲!BM40)</f>
        <v>3.8111058340964208</v>
      </c>
      <c r="AG124" s="15">
        <f>求节点(节奏总纲!T$4:T$163,节奏总纲!$O$4:$O$163,节奏总纲!BN40)</f>
        <v>3.5842585819053134</v>
      </c>
      <c r="AU124" s="15">
        <v>119</v>
      </c>
      <c r="AV124" s="12">
        <f>求节点(AC$124:AC$159,AH$5:AH$40,$AU124)*士兵阶位属性!T123+求节点(AC$124:AC$159,AM$5:AM$40,$AU124)</f>
        <v>737.04793077825389</v>
      </c>
      <c r="AW124" s="12">
        <f>求节点(AD$124:AD$159,AI$5:AI$40,$AU124)*士兵阶位属性!U123+求节点(AD$124:AD$159,AN$5:AN$40,$AU124)</f>
        <v>746.92855941967832</v>
      </c>
      <c r="AX124" s="12">
        <f>求节点(AE$124:AE$159,AJ$5:AJ$40,$AU124)*士兵阶位属性!V123+求节点(AE$124:AE$159,AO$5:AO$40,$AU124)</f>
        <v>757.50936566435553</v>
      </c>
      <c r="AY124" s="12">
        <f>求节点(AF$124:AF$159,AK$5:AK$40,$AU124)*士兵阶位属性!W123+求节点(AF$124:AF$159,AP$5:AP$40,$AU124)</f>
        <v>769.12340083739025</v>
      </c>
      <c r="AZ124" s="12">
        <f>求节点(AG$124:AG$159,AL$5:AL$40,$AU124)*士兵阶位属性!X123+求节点(AG$124:AG$159,AQ$5:AQ$40,$AU124)</f>
        <v>781.79560852923566</v>
      </c>
      <c r="BA124" s="12">
        <f t="shared" si="43"/>
        <v>737.04793077825389</v>
      </c>
      <c r="BB124" s="12">
        <f t="shared" si="43"/>
        <v>746.92855941967832</v>
      </c>
      <c r="BC124" s="12">
        <f t="shared" si="43"/>
        <v>757.50936566435553</v>
      </c>
      <c r="BD124" s="12">
        <f t="shared" si="43"/>
        <v>769.12340083739025</v>
      </c>
      <c r="BE124" s="12">
        <f t="shared" si="43"/>
        <v>781.79560852923566</v>
      </c>
      <c r="BG124" s="12">
        <v>119</v>
      </c>
      <c r="BH124" s="12">
        <f t="shared" si="40"/>
        <v>4364135.3089962769</v>
      </c>
      <c r="BI124" s="12">
        <f t="shared" si="40"/>
        <v>4409093.171676131</v>
      </c>
      <c r="BJ124" s="12">
        <f t="shared" si="40"/>
        <v>4457209.5264884839</v>
      </c>
      <c r="BK124" s="12">
        <f t="shared" si="40"/>
        <v>4509789.1891720342</v>
      </c>
      <c r="BL124" s="12">
        <f t="shared" si="40"/>
        <v>4566384.2930029808</v>
      </c>
      <c r="BN124" s="12">
        <v>119</v>
      </c>
      <c r="BO124" s="12">
        <f t="shared" si="41"/>
        <v>0</v>
      </c>
      <c r="BP124" s="12">
        <f t="shared" si="41"/>
        <v>0</v>
      </c>
      <c r="BQ124" s="12">
        <f t="shared" si="41"/>
        <v>0</v>
      </c>
      <c r="BR124" s="12">
        <f t="shared" si="41"/>
        <v>0</v>
      </c>
      <c r="BS124" s="12">
        <f t="shared" si="41"/>
        <v>0</v>
      </c>
      <c r="BU124" s="12">
        <v>119</v>
      </c>
      <c r="BV124" s="12">
        <f t="shared" si="42"/>
        <v>0</v>
      </c>
      <c r="BW124" s="12">
        <f t="shared" si="42"/>
        <v>0</v>
      </c>
      <c r="BX124" s="12">
        <f t="shared" si="42"/>
        <v>0</v>
      </c>
      <c r="BY124" s="12">
        <f t="shared" si="42"/>
        <v>0</v>
      </c>
      <c r="BZ124" s="12">
        <f t="shared" si="42"/>
        <v>0</v>
      </c>
      <c r="CC124" s="9">
        <v>31</v>
      </c>
    </row>
    <row r="125" spans="6:95" x14ac:dyDescent="0.15">
      <c r="F125" s="14"/>
      <c r="AB125" s="53">
        <v>2</v>
      </c>
      <c r="AC125" s="15">
        <f>求节点(节奏总纲!P$4:P$163,节奏总纲!$O$4:$O$163,节奏总纲!BJ41)</f>
        <v>7.3083155808381823</v>
      </c>
      <c r="AD125" s="15">
        <f>求节点(节奏总纲!Q$4:Q$163,节奏总纲!$O$4:$O$163,节奏总纲!BK41)</f>
        <v>6.9390349619807496</v>
      </c>
      <c r="AE125" s="15">
        <f>求节点(节奏总纲!R$4:R$163,节奏总纲!$O$4:$O$163,节奏总纲!BL41)</f>
        <v>6.554646085102398</v>
      </c>
      <c r="AF125" s="15">
        <f>求节点(节奏总纲!S$4:S$163,节奏总纲!$O$4:$O$163,节奏总纲!BM41)</f>
        <v>6.1774598673646297</v>
      </c>
      <c r="AG125" s="15">
        <f>求节点(节奏总纲!T$4:T$163,节奏总纲!$O$4:$O$163,节奏总纲!BN41)</f>
        <v>5.7824475492617662</v>
      </c>
      <c r="AU125" s="15">
        <v>120</v>
      </c>
      <c r="AV125" s="12">
        <f>求节点(AC$124:AC$159,AH$5:AH$40,$AU125)*士兵阶位属性!T124+求节点(AC$124:AC$159,AM$5:AM$40,$AU125)</f>
        <v>748.44103097047616</v>
      </c>
      <c r="AW125" s="12">
        <f>求节点(AD$124:AD$159,AI$5:AI$40,$AU125)*士兵阶位属性!U124+求节点(AD$124:AD$159,AN$5:AN$40,$AU125)</f>
        <v>758.31889490601066</v>
      </c>
      <c r="AX125" s="12">
        <f>求节点(AE$124:AE$159,AJ$5:AJ$40,$AU125)*士兵阶位属性!V124+求节点(AE$124:AE$159,AO$5:AO$40,$AU125)</f>
        <v>768.95106554212032</v>
      </c>
      <c r="AY125" s="12">
        <f>求节点(AF$124:AF$159,AK$5:AK$40,$AU125)*士兵阶位属性!W124+求节点(AF$124:AF$159,AP$5:AP$40,$AU125)</f>
        <v>780.65598576628122</v>
      </c>
      <c r="AZ125" s="12">
        <f>求节点(AG$124:AG$159,AL$5:AL$40,$AU125)*士兵阶位属性!X124+求节点(AG$124:AG$159,AQ$5:AQ$40,$AU125)</f>
        <v>793.38994398159548</v>
      </c>
      <c r="BA125" s="12">
        <f t="shared" si="43"/>
        <v>748.44103097047616</v>
      </c>
      <c r="BB125" s="12">
        <f t="shared" si="43"/>
        <v>758.31889490601066</v>
      </c>
      <c r="BC125" s="12">
        <f t="shared" si="43"/>
        <v>768.95106554212032</v>
      </c>
      <c r="BD125" s="12">
        <f t="shared" si="43"/>
        <v>780.65598576628122</v>
      </c>
      <c r="BE125" s="12">
        <f t="shared" si="43"/>
        <v>793.38994398159548</v>
      </c>
      <c r="BG125" s="12">
        <v>120</v>
      </c>
      <c r="BH125" s="12">
        <f t="shared" si="40"/>
        <v>4416187.7219083356</v>
      </c>
      <c r="BI125" s="12">
        <f t="shared" si="40"/>
        <v>4460741.9202565104</v>
      </c>
      <c r="BJ125" s="12">
        <f t="shared" si="40"/>
        <v>4508853.1296051852</v>
      </c>
      <c r="BK125" s="12">
        <f t="shared" si="40"/>
        <v>4561610.2730502784</v>
      </c>
      <c r="BL125" s="12">
        <f t="shared" si="40"/>
        <v>4618065.6034170147</v>
      </c>
      <c r="BN125" s="12">
        <v>120</v>
      </c>
      <c r="BO125" s="12">
        <f t="shared" si="41"/>
        <v>0</v>
      </c>
      <c r="BP125" s="12">
        <f t="shared" si="41"/>
        <v>0</v>
      </c>
      <c r="BQ125" s="12">
        <f t="shared" si="41"/>
        <v>0</v>
      </c>
      <c r="BR125" s="12">
        <f t="shared" si="41"/>
        <v>0</v>
      </c>
      <c r="BS125" s="12">
        <f t="shared" si="41"/>
        <v>0</v>
      </c>
      <c r="BU125" s="12">
        <v>120</v>
      </c>
      <c r="BV125" s="12">
        <f t="shared" si="42"/>
        <v>0</v>
      </c>
      <c r="BW125" s="12">
        <f t="shared" si="42"/>
        <v>0</v>
      </c>
      <c r="BX125" s="12">
        <f t="shared" si="42"/>
        <v>0</v>
      </c>
      <c r="BY125" s="12">
        <f t="shared" si="42"/>
        <v>0</v>
      </c>
      <c r="BZ125" s="12">
        <f t="shared" si="42"/>
        <v>0</v>
      </c>
      <c r="CC125" s="9">
        <v>32</v>
      </c>
    </row>
    <row r="126" spans="6:95" x14ac:dyDescent="0.15">
      <c r="F126" s="14"/>
      <c r="AB126" s="53">
        <v>3</v>
      </c>
      <c r="AC126" s="15">
        <f>求节点(节奏总纲!P$4:P$163,节奏总纲!$O$4:$O$163,节奏总纲!BJ42)</f>
        <v>10.312493049872984</v>
      </c>
      <c r="AD126" s="15">
        <f>求节点(节奏总纲!Q$4:Q$163,节奏总纲!$O$4:$O$163,节奏总纲!BK42)</f>
        <v>9.8394089625206309</v>
      </c>
      <c r="AE126" s="15">
        <f>求节点(节奏总纲!R$4:R$163,节奏总纲!$O$4:$O$163,节奏总纲!BL42)</f>
        <v>9.3526380641597573</v>
      </c>
      <c r="AF126" s="15">
        <f>求节点(节奏总纲!S$4:S$163,节奏总纲!$O$4:$O$163,节奏总纲!BM42)</f>
        <v>8.8520700624080693</v>
      </c>
      <c r="AG126" s="15">
        <f>求节点(节奏总纲!T$4:T$163,节奏总纲!$O$4:$O$163,节奏总纲!BN42)</f>
        <v>8.3645521871457369</v>
      </c>
      <c r="AU126" s="15">
        <v>121</v>
      </c>
      <c r="AV126" s="12">
        <f>求节点(AC$124:AC$159,AH$5:AH$40,$AU126)*士兵阶位属性!T125+求节点(AC$124:AC$159,AM$5:AM$40,$AU126)</f>
        <v>759.92286954343081</v>
      </c>
      <c r="AW126" s="12">
        <f>求节点(AD$124:AD$159,AI$5:AI$40,$AU126)*士兵阶位属性!U125+求节点(AD$124:AD$159,AN$5:AN$40,$AU126)</f>
        <v>769.79676533357826</v>
      </c>
      <c r="AX126" s="12">
        <f>求节点(AE$124:AE$159,AJ$5:AJ$40,$AU126)*士兵阶位属性!V125+求节点(AE$124:AE$159,AO$5:AO$40,$AU126)</f>
        <v>780.48097553505204</v>
      </c>
      <c r="AY126" s="12">
        <f>求节点(AF$124:AF$159,AK$5:AK$40,$AU126)*士兵阶位属性!W125+求节点(AF$124:AF$159,AP$5:AP$40,$AU126)</f>
        <v>792.32472883671358</v>
      </c>
      <c r="AZ126" s="12">
        <f>求节点(AG$124:AG$159,AL$5:AL$40,$AU126)*士兵阶位属性!X125+求节点(AG$124:AG$159,AQ$5:AQ$40,$AU126)</f>
        <v>805.07073329599291</v>
      </c>
      <c r="BA126" s="12">
        <f t="shared" si="43"/>
        <v>759.92286954343081</v>
      </c>
      <c r="BB126" s="12">
        <f t="shared" si="43"/>
        <v>769.79676533357826</v>
      </c>
      <c r="BC126" s="12">
        <f t="shared" si="43"/>
        <v>780.48097553505204</v>
      </c>
      <c r="BD126" s="12">
        <f t="shared" si="43"/>
        <v>792.32472883671358</v>
      </c>
      <c r="BE126" s="12">
        <f t="shared" si="43"/>
        <v>805.07073329599291</v>
      </c>
      <c r="BG126" s="12">
        <v>121</v>
      </c>
      <c r="BH126" s="12">
        <f t="shared" si="40"/>
        <v>4468240.1348203933</v>
      </c>
      <c r="BI126" s="12">
        <f t="shared" si="40"/>
        <v>4512390.6688368898</v>
      </c>
      <c r="BJ126" s="12">
        <f t="shared" si="40"/>
        <v>4560506.1496805334</v>
      </c>
      <c r="BK126" s="12">
        <f t="shared" si="40"/>
        <v>4613815.6331469975</v>
      </c>
      <c r="BL126" s="12">
        <f t="shared" si="40"/>
        <v>4669746.9138310496</v>
      </c>
      <c r="BN126" s="12">
        <v>121</v>
      </c>
      <c r="BO126" s="12">
        <f t="shared" si="41"/>
        <v>0</v>
      </c>
      <c r="BP126" s="12">
        <f t="shared" si="41"/>
        <v>0</v>
      </c>
      <c r="BQ126" s="12">
        <f t="shared" si="41"/>
        <v>0</v>
      </c>
      <c r="BR126" s="12">
        <f t="shared" si="41"/>
        <v>0</v>
      </c>
      <c r="BS126" s="12">
        <f t="shared" si="41"/>
        <v>0</v>
      </c>
      <c r="BU126" s="12">
        <v>121</v>
      </c>
      <c r="BV126" s="12">
        <f t="shared" si="42"/>
        <v>0</v>
      </c>
      <c r="BW126" s="12">
        <f t="shared" si="42"/>
        <v>0</v>
      </c>
      <c r="BX126" s="12">
        <f t="shared" si="42"/>
        <v>0</v>
      </c>
      <c r="BY126" s="12">
        <f t="shared" si="42"/>
        <v>0</v>
      </c>
      <c r="BZ126" s="12">
        <f t="shared" si="42"/>
        <v>0</v>
      </c>
      <c r="CC126" s="9">
        <v>33</v>
      </c>
    </row>
    <row r="127" spans="6:95" x14ac:dyDescent="0.15">
      <c r="F127" s="14"/>
      <c r="AB127" s="53">
        <v>4</v>
      </c>
      <c r="AC127" s="15">
        <f>求节点(节奏总纲!P$4:P$163,节奏总纲!$O$4:$O$163,节奏总纲!BJ43)</f>
        <v>14.478648759442287</v>
      </c>
      <c r="AD127" s="15">
        <f>求节点(节奏总纲!Q$4:Q$163,节奏总纲!$O$4:$O$163,节奏总纲!BK43)</f>
        <v>13.801686811891411</v>
      </c>
      <c r="AE127" s="15">
        <f>求节点(节奏总纲!R$4:R$163,节奏总纲!$O$4:$O$163,节奏总纲!BL43)</f>
        <v>13.066802237788149</v>
      </c>
      <c r="AF127" s="15">
        <f>求节点(节奏总纲!S$4:S$163,节奏总纲!$O$4:$O$163,节奏总纲!BM43)</f>
        <v>12.317859861087916</v>
      </c>
      <c r="AG127" s="15">
        <f>求节点(节奏总纲!T$4:T$163,节奏总纲!$O$4:$O$163,节奏总纲!BN43)</f>
        <v>11.589582338965862</v>
      </c>
      <c r="AU127" s="15">
        <v>122</v>
      </c>
      <c r="AV127" s="12">
        <f>求节点(AC$124:AC$159,AH$5:AH$40,$AU127)*士兵阶位属性!T126+求节点(AC$124:AC$159,AM$5:AM$40,$AU127)</f>
        <v>771.49344649711747</v>
      </c>
      <c r="AW127" s="12">
        <f>求节点(AD$124:AD$159,AI$5:AI$40,$AU127)*士兵阶位属性!U126+求节点(AD$124:AD$159,AN$5:AN$40,$AU127)</f>
        <v>781.37173206129239</v>
      </c>
      <c r="AX127" s="12">
        <f>求节点(AE$124:AE$159,AJ$5:AJ$40,$AU127)*士兵阶位属性!V126+求节点(AE$124:AE$159,AO$5:AO$40,$AU127)</f>
        <v>792.22204324459335</v>
      </c>
      <c r="AY127" s="12">
        <f>求节点(AF$124:AF$159,AK$5:AK$40,$AU127)*士兵阶位属性!W126+求节点(AF$124:AF$159,AP$5:AP$40,$AU127)</f>
        <v>804.08108010617309</v>
      </c>
      <c r="AZ127" s="12">
        <f>求节点(AG$124:AG$159,AL$5:AL$40,$AU127)*士兵阶位属性!X126+求节点(AG$124:AG$159,AQ$5:AQ$40,$AU127)</f>
        <v>816.84129975946166</v>
      </c>
      <c r="BA127" s="12">
        <f t="shared" si="43"/>
        <v>771.49344649711747</v>
      </c>
      <c r="BB127" s="12">
        <f t="shared" si="43"/>
        <v>781.37173206129239</v>
      </c>
      <c r="BC127" s="12">
        <f t="shared" si="43"/>
        <v>792.22204324459335</v>
      </c>
      <c r="BD127" s="12">
        <f t="shared" si="43"/>
        <v>804.08108010617309</v>
      </c>
      <c r="BE127" s="12">
        <f t="shared" si="43"/>
        <v>816.84129975946166</v>
      </c>
      <c r="BG127" s="12">
        <v>122</v>
      </c>
      <c r="BH127" s="12">
        <f t="shared" si="40"/>
        <v>4520292.547732451</v>
      </c>
      <c r="BI127" s="12">
        <f t="shared" si="40"/>
        <v>4564114.5574711403</v>
      </c>
      <c r="BJ127" s="12">
        <f t="shared" si="40"/>
        <v>4613128.8017977178</v>
      </c>
      <c r="BK127" s="12">
        <f t="shared" si="40"/>
        <v>4666020.9932437176</v>
      </c>
      <c r="BL127" s="12">
        <f t="shared" si="40"/>
        <v>4721428.2242450835</v>
      </c>
      <c r="BN127" s="12">
        <v>122</v>
      </c>
      <c r="BO127" s="12">
        <f t="shared" si="41"/>
        <v>0</v>
      </c>
      <c r="BP127" s="12">
        <f t="shared" si="41"/>
        <v>0</v>
      </c>
      <c r="BQ127" s="12">
        <f t="shared" si="41"/>
        <v>0</v>
      </c>
      <c r="BR127" s="12">
        <f t="shared" si="41"/>
        <v>0</v>
      </c>
      <c r="BS127" s="12">
        <f t="shared" si="41"/>
        <v>0</v>
      </c>
      <c r="BU127" s="12">
        <v>122</v>
      </c>
      <c r="BV127" s="12">
        <f t="shared" si="42"/>
        <v>0</v>
      </c>
      <c r="BW127" s="12">
        <f t="shared" si="42"/>
        <v>0</v>
      </c>
      <c r="BX127" s="12">
        <f t="shared" si="42"/>
        <v>0</v>
      </c>
      <c r="BY127" s="12">
        <f t="shared" si="42"/>
        <v>0</v>
      </c>
      <c r="BZ127" s="12">
        <f t="shared" si="42"/>
        <v>0</v>
      </c>
      <c r="CC127" s="9">
        <v>34</v>
      </c>
    </row>
    <row r="128" spans="6:95" x14ac:dyDescent="0.15">
      <c r="F128" s="14"/>
      <c r="AB128" s="53">
        <v>5</v>
      </c>
      <c r="AC128" s="15">
        <f>求节点(节奏总纲!P$4:P$163,节奏总纲!$O$4:$O$163,节奏总纲!BJ44)</f>
        <v>19.247226661897244</v>
      </c>
      <c r="AD128" s="15">
        <f>求节点(节奏总纲!Q$4:Q$163,节奏总纲!$O$4:$O$163,节奏总纲!BK44)</f>
        <v>18.392696687892482</v>
      </c>
      <c r="AE128" s="15">
        <f>求节点(节奏总纲!R$4:R$163,节奏总纲!$O$4:$O$163,节奏总纲!BL44)</f>
        <v>17.495693968173452</v>
      </c>
      <c r="AF128" s="15">
        <f>求节点(节奏总纲!S$4:S$163,节奏总纲!$O$4:$O$163,节奏总纲!BM44)</f>
        <v>16.51177663857419</v>
      </c>
      <c r="AG128" s="15">
        <f>求节点(节奏总纲!T$4:T$163,节奏总纲!$O$4:$O$163,节奏总纲!BN44)</f>
        <v>15.482260535789003</v>
      </c>
      <c r="AU128" s="15">
        <v>123</v>
      </c>
      <c r="AV128" s="12">
        <f>求节点(AC$124:AC$159,AH$5:AH$40,$AU128)*士兵阶位属性!T127+求节点(AC$124:AC$159,AM$5:AM$40,$AU128)</f>
        <v>783.1527256009648</v>
      </c>
      <c r="AW128" s="12">
        <f>求节点(AD$124:AD$159,AI$5:AI$40,$AU128)*士兵阶位属性!U127+求节点(AD$124:AD$159,AN$5:AN$40,$AU128)</f>
        <v>793.14780352309788</v>
      </c>
      <c r="AX128" s="12">
        <f>求节点(AE$124:AE$159,AJ$5:AJ$40,$AU128)*士兵阶位属性!V127+求节点(AE$124:AE$159,AO$5:AO$40,$AU128)</f>
        <v>804.05177303792175</v>
      </c>
      <c r="AY128" s="12">
        <f>求节点(AF$124:AF$159,AK$5:AK$40,$AU128)*士兵阶位属性!W127+求节点(AF$124:AF$159,AP$5:AP$40,$AU128)</f>
        <v>815.92503957465976</v>
      </c>
      <c r="AZ128" s="12">
        <f>求节点(AG$124:AG$159,AL$5:AL$40,$AU128)*士兵阶位属性!X127+求节点(AG$124:AG$159,AQ$5:AQ$40,$AU128)</f>
        <v>828.76716277431126</v>
      </c>
      <c r="BA128" s="12">
        <f t="shared" si="43"/>
        <v>783.1527256009648</v>
      </c>
      <c r="BB128" s="12">
        <f t="shared" si="43"/>
        <v>793.14780352309788</v>
      </c>
      <c r="BC128" s="12">
        <f t="shared" si="43"/>
        <v>804.05177303792175</v>
      </c>
      <c r="BD128" s="12">
        <f t="shared" si="43"/>
        <v>815.92503957465976</v>
      </c>
      <c r="BE128" s="12">
        <f t="shared" si="43"/>
        <v>828.76716277431126</v>
      </c>
      <c r="BG128" s="12">
        <v>123</v>
      </c>
      <c r="BH128" s="12">
        <f t="shared" si="40"/>
        <v>4572344.6761941025</v>
      </c>
      <c r="BI128" s="12">
        <f t="shared" si="40"/>
        <v>4616724.0608707871</v>
      </c>
      <c r="BJ128" s="12">
        <f t="shared" si="40"/>
        <v>4665751.4539149031</v>
      </c>
      <c r="BK128" s="12">
        <f t="shared" si="40"/>
        <v>4718226.3533404376</v>
      </c>
      <c r="BL128" s="12">
        <f t="shared" si="40"/>
        <v>4773109.5346591175</v>
      </c>
      <c r="BN128" s="12">
        <v>123</v>
      </c>
      <c r="BO128" s="12">
        <f t="shared" si="41"/>
        <v>0</v>
      </c>
      <c r="BP128" s="12">
        <f t="shared" si="41"/>
        <v>0</v>
      </c>
      <c r="BQ128" s="12">
        <f t="shared" si="41"/>
        <v>0</v>
      </c>
      <c r="BR128" s="12">
        <f t="shared" si="41"/>
        <v>0</v>
      </c>
      <c r="BS128" s="12">
        <f t="shared" si="41"/>
        <v>0</v>
      </c>
      <c r="BU128" s="12">
        <v>123</v>
      </c>
      <c r="BV128" s="12">
        <f t="shared" si="42"/>
        <v>0</v>
      </c>
      <c r="BW128" s="12">
        <f t="shared" si="42"/>
        <v>0</v>
      </c>
      <c r="BX128" s="12">
        <f t="shared" si="42"/>
        <v>0</v>
      </c>
      <c r="BY128" s="12">
        <f t="shared" si="42"/>
        <v>0</v>
      </c>
      <c r="BZ128" s="12">
        <f t="shared" si="42"/>
        <v>0</v>
      </c>
      <c r="CC128" s="9">
        <v>35</v>
      </c>
    </row>
    <row r="129" spans="6:101" x14ac:dyDescent="0.15">
      <c r="F129" s="14"/>
      <c r="AB129" s="53">
        <v>6</v>
      </c>
      <c r="AC129" s="15">
        <f>求节点(节奏总纲!P$4:P$163,节奏总纲!$O$4:$O$163,节奏总纲!BJ45)</f>
        <v>23.30857127024769</v>
      </c>
      <c r="AD129" s="15">
        <f>求节点(节奏总纲!Q$4:Q$163,节奏总纲!$O$4:$O$163,节奏总纲!BK45)</f>
        <v>22.36171622003668</v>
      </c>
      <c r="AE129" s="15">
        <f>求节点(节奏总纲!R$4:R$163,节奏总纲!$O$4:$O$163,节奏总纲!BL45)</f>
        <v>21.322083222536271</v>
      </c>
      <c r="AF129" s="15">
        <f>求节点(节奏总纲!S$4:S$163,节奏总纲!$O$4:$O$163,节奏总纲!BM45)</f>
        <v>20.213184646344516</v>
      </c>
      <c r="AG129" s="15">
        <f>求节点(节奏总纲!T$4:T$163,节奏总纲!$O$4:$O$163,节奏总纲!BN45)</f>
        <v>19.052180411021272</v>
      </c>
      <c r="AU129" s="15">
        <v>124</v>
      </c>
      <c r="AV129" s="12">
        <f>求节点(AC$124:AC$159,AH$5:AH$40,$AU129)*士兵阶位属性!T128+求节点(AC$124:AC$159,AM$5:AM$40,$AU129)</f>
        <v>794.90062528543262</v>
      </c>
      <c r="AW129" s="12">
        <f>求节点(AD$124:AD$159,AI$5:AI$40,$AU129)*士兵阶位属性!U128+求节点(AD$124:AD$159,AN$5:AN$40,$AU129)</f>
        <v>805.01303822535124</v>
      </c>
      <c r="AX129" s="12">
        <f>求节点(AE$124:AE$159,AJ$5:AJ$40,$AU129)*士兵阶位属性!V128+求节点(AE$124:AE$159,AO$5:AO$40,$AU129)</f>
        <v>815.97016491503712</v>
      </c>
      <c r="AY129" s="12">
        <f>求节点(AF$124:AF$159,AK$5:AK$40,$AU129)*士兵阶位属性!W128+求节点(AF$124:AF$159,AP$5:AP$40,$AU129)</f>
        <v>827.93464136762248</v>
      </c>
      <c r="AZ129" s="12">
        <f>求节点(AG$124:AG$159,AL$5:AL$40,$AU129)*士兵阶位属性!X128+求节点(AG$124:AG$159,AQ$5:AQ$40,$AU129)</f>
        <v>840.61250820399846</v>
      </c>
      <c r="BA129" s="12">
        <f t="shared" si="43"/>
        <v>794.90062528543262</v>
      </c>
      <c r="BB129" s="12">
        <f t="shared" si="43"/>
        <v>805.01303822535124</v>
      </c>
      <c r="BC129" s="12">
        <f t="shared" si="43"/>
        <v>815.97016491503712</v>
      </c>
      <c r="BD129" s="12">
        <f t="shared" si="43"/>
        <v>827.93464136762248</v>
      </c>
      <c r="BE129" s="12">
        <f t="shared" si="43"/>
        <v>840.61250820399846</v>
      </c>
      <c r="BG129" s="12">
        <v>124</v>
      </c>
      <c r="BH129" s="12">
        <f t="shared" si="40"/>
        <v>4624395.8897236399</v>
      </c>
      <c r="BI129" s="12">
        <f t="shared" si="40"/>
        <v>4669333.5642704349</v>
      </c>
      <c r="BJ129" s="12">
        <f t="shared" si="40"/>
        <v>4718374.1060320875</v>
      </c>
      <c r="BK129" s="12">
        <f t="shared" si="40"/>
        <v>4770431.7134371568</v>
      </c>
      <c r="BL129" s="12">
        <f t="shared" si="40"/>
        <v>4823511.6509216893</v>
      </c>
      <c r="BN129" s="12">
        <v>124</v>
      </c>
      <c r="BO129" s="12">
        <f t="shared" si="41"/>
        <v>0</v>
      </c>
      <c r="BP129" s="12">
        <f t="shared" si="41"/>
        <v>0</v>
      </c>
      <c r="BQ129" s="12">
        <f t="shared" si="41"/>
        <v>0</v>
      </c>
      <c r="BR129" s="12">
        <f t="shared" si="41"/>
        <v>0</v>
      </c>
      <c r="BS129" s="12">
        <f t="shared" si="41"/>
        <v>0</v>
      </c>
      <c r="BU129" s="12">
        <v>124</v>
      </c>
      <c r="BV129" s="12">
        <f t="shared" si="42"/>
        <v>0</v>
      </c>
      <c r="BW129" s="12">
        <f t="shared" si="42"/>
        <v>0</v>
      </c>
      <c r="BX129" s="12">
        <f t="shared" si="42"/>
        <v>0</v>
      </c>
      <c r="BY129" s="12">
        <f t="shared" si="42"/>
        <v>0</v>
      </c>
      <c r="BZ129" s="12">
        <f t="shared" si="42"/>
        <v>0</v>
      </c>
      <c r="CC129" s="9">
        <v>36</v>
      </c>
    </row>
    <row r="130" spans="6:101" x14ac:dyDescent="0.15">
      <c r="F130" s="14"/>
      <c r="AB130" s="53">
        <v>7</v>
      </c>
      <c r="AC130" s="15">
        <f>求节点(节奏总纲!P$4:P$163,节奏总纲!$O$4:$O$163,节奏总纲!BJ46)</f>
        <v>28.584360328652647</v>
      </c>
      <c r="AD130" s="15">
        <f>求节点(节奏总纲!Q$4:Q$163,节奏总纲!$O$4:$O$163,节奏总纲!BK46)</f>
        <v>27.538147336025965</v>
      </c>
      <c r="AE130" s="15">
        <f>求节点(节奏总纲!R$4:R$163,节奏总纲!$O$4:$O$163,节奏总纲!BL46)</f>
        <v>26.374084715154964</v>
      </c>
      <c r="AF130" s="15">
        <f>求节点(节奏总纲!S$4:S$163,节奏总纲!$O$4:$O$163,节奏总纲!BM46)</f>
        <v>25.113701488415835</v>
      </c>
      <c r="AG130" s="15">
        <f>求节点(节奏总纲!T$4:T$163,节奏总纲!$O$4:$O$163,节奏总纲!BN46)</f>
        <v>23.834029842136172</v>
      </c>
      <c r="AU130" s="15">
        <v>125</v>
      </c>
      <c r="AV130" s="12">
        <f>求节点(AC$124:AC$159,AH$5:AH$40,$AU130)*士兵阶位属性!T129+求节点(AC$124:AC$159,AM$5:AM$40,$AU130)</f>
        <v>806.73726130593855</v>
      </c>
      <c r="AW130" s="12">
        <f>求节点(AD$124:AD$159,AI$5:AI$40,$AU130)*士兵阶位属性!U129+求节点(AD$124:AD$159,AN$5:AN$40,$AU130)</f>
        <v>816.96995250585496</v>
      </c>
      <c r="AX130" s="12">
        <f>求节点(AE$124:AE$159,AJ$5:AJ$40,$AU130)*士兵阶位属性!V129+求节点(AE$124:AE$159,AO$5:AO$40,$AU130)</f>
        <v>828.04947636193447</v>
      </c>
      <c r="AY130" s="12">
        <f>求节点(AF$124:AF$159,AK$5:AK$40,$AU130)*士兵阶位属性!W129+求节点(AF$124:AF$159,AP$5:AP$40,$AU130)</f>
        <v>839.83392674974004</v>
      </c>
      <c r="AZ130" s="12">
        <f>求节点(AG$124:AG$159,AL$5:AL$40,$AU130)*士兵阶位属性!X129+求节点(AG$124:AG$159,AQ$5:AQ$40,$AU130)</f>
        <v>852.51730981562491</v>
      </c>
      <c r="BA130" s="12">
        <f t="shared" si="43"/>
        <v>806.73726130593855</v>
      </c>
      <c r="BB130" s="12">
        <f t="shared" si="43"/>
        <v>816.96995250585496</v>
      </c>
      <c r="BC130" s="12">
        <f t="shared" si="43"/>
        <v>828.04947636193447</v>
      </c>
      <c r="BD130" s="12">
        <f t="shared" si="43"/>
        <v>839.83392674974004</v>
      </c>
      <c r="BE130" s="12">
        <f t="shared" si="43"/>
        <v>852.51730981562491</v>
      </c>
      <c r="BG130" s="12">
        <v>125</v>
      </c>
      <c r="BH130" s="12">
        <f t="shared" si="40"/>
        <v>4676447.1032531783</v>
      </c>
      <c r="BI130" s="12">
        <f t="shared" si="40"/>
        <v>4721943.0676700827</v>
      </c>
      <c r="BJ130" s="12">
        <f t="shared" si="40"/>
        <v>4770996.7581492718</v>
      </c>
      <c r="BK130" s="12">
        <f t="shared" si="40"/>
        <v>4821088.6199287726</v>
      </c>
      <c r="BL130" s="12">
        <f t="shared" si="40"/>
        <v>4873716.9804759389</v>
      </c>
      <c r="BN130" s="12">
        <v>125</v>
      </c>
      <c r="BO130" s="12">
        <f t="shared" si="41"/>
        <v>0</v>
      </c>
      <c r="BP130" s="12">
        <f t="shared" si="41"/>
        <v>0</v>
      </c>
      <c r="BQ130" s="12">
        <f t="shared" si="41"/>
        <v>0</v>
      </c>
      <c r="BR130" s="12">
        <f t="shared" si="41"/>
        <v>0</v>
      </c>
      <c r="BS130" s="12">
        <f t="shared" si="41"/>
        <v>0</v>
      </c>
      <c r="BU130" s="12">
        <v>125</v>
      </c>
      <c r="BV130" s="12">
        <f t="shared" si="42"/>
        <v>0</v>
      </c>
      <c r="BW130" s="12">
        <f t="shared" si="42"/>
        <v>0</v>
      </c>
      <c r="BX130" s="12">
        <f t="shared" si="42"/>
        <v>0</v>
      </c>
      <c r="BY130" s="12">
        <f t="shared" si="42"/>
        <v>0</v>
      </c>
      <c r="BZ130" s="12">
        <f t="shared" si="42"/>
        <v>0</v>
      </c>
      <c r="CC130" s="9">
        <v>37</v>
      </c>
    </row>
    <row r="131" spans="6:101" x14ac:dyDescent="0.15">
      <c r="F131" s="14"/>
      <c r="AB131" s="53">
        <v>8</v>
      </c>
      <c r="AC131" s="15">
        <f>求节点(节奏总纲!P$4:P$163,节奏总纲!$O$4:$O$163,节奏总纲!BJ47)</f>
        <v>34.130602806306101</v>
      </c>
      <c r="AD131" s="15">
        <f>求节点(节奏总纲!Q$4:Q$163,节奏总纲!$O$4:$O$163,节奏总纲!BK47)</f>
        <v>33.019343244153319</v>
      </c>
      <c r="AE131" s="15">
        <f>求节点(节奏总纲!R$4:R$163,节奏总纲!$O$4:$O$163,节奏总纲!BL47)</f>
        <v>31.744234316265171</v>
      </c>
      <c r="AF131" s="15">
        <f>求节点(节奏总纲!S$4:S$163,节奏总纲!$O$4:$O$163,节奏总纲!BM47)</f>
        <v>30.385092920099169</v>
      </c>
      <c r="AG131" s="15">
        <f>求节点(节奏总纲!T$4:T$163,节奏总纲!$O$4:$O$163,节奏总纲!BN47)</f>
        <v>28.96506192552858</v>
      </c>
      <c r="AU131" s="15">
        <v>126</v>
      </c>
      <c r="AV131" s="12">
        <f>求节点(AC$124:AC$159,AH$5:AH$40,$AU131)*士兵阶位属性!T130+求节点(AC$124:AC$159,AM$5:AM$40,$AU131)</f>
        <v>818.66623609697615</v>
      </c>
      <c r="AW131" s="12">
        <f>求节点(AD$124:AD$159,AI$5:AI$40,$AU131)*士兵阶位属性!U130+求节点(AD$124:AD$159,AN$5:AN$40,$AU131)</f>
        <v>829.05731649751544</v>
      </c>
      <c r="AX131" s="12">
        <f>求节点(AE$124:AE$159,AJ$5:AJ$40,$AU131)*士兵阶位属性!V130+求节点(AE$124:AE$159,AO$5:AO$40,$AU131)</f>
        <v>840.04971492823586</v>
      </c>
      <c r="AY131" s="12">
        <f>求节点(AF$124:AF$159,AK$5:AK$40,$AU131)*士兵阶位属性!W130+求节点(AF$124:AF$159,AP$5:AP$40,$AU131)</f>
        <v>851.77361886719245</v>
      </c>
      <c r="AZ131" s="12">
        <f>求节点(AG$124:AG$159,AL$5:AL$40,$AU131)*士兵阶位属性!X130+求节点(AG$124:AG$159,AQ$5:AQ$40,$AU131)</f>
        <v>864.5072734240033</v>
      </c>
      <c r="BA131" s="12">
        <f t="shared" si="43"/>
        <v>818.66623609697615</v>
      </c>
      <c r="BB131" s="12">
        <f t="shared" si="43"/>
        <v>829.05731649751544</v>
      </c>
      <c r="BC131" s="12">
        <f t="shared" si="43"/>
        <v>840.04971492823586</v>
      </c>
      <c r="BD131" s="12">
        <f t="shared" si="43"/>
        <v>851.77361886719245</v>
      </c>
      <c r="BE131" s="12">
        <f t="shared" si="43"/>
        <v>864.5072734240033</v>
      </c>
      <c r="BG131" s="12">
        <v>126</v>
      </c>
      <c r="BH131" s="12">
        <f t="shared" si="40"/>
        <v>4728498.3167827157</v>
      </c>
      <c r="BI131" s="12">
        <f t="shared" si="40"/>
        <v>4774552.5710697295</v>
      </c>
      <c r="BJ131" s="12">
        <f t="shared" si="40"/>
        <v>4822307.0635846397</v>
      </c>
      <c r="BK131" s="12">
        <f t="shared" si="40"/>
        <v>4871398.034282797</v>
      </c>
      <c r="BL131" s="12">
        <f t="shared" si="40"/>
        <v>4923922.3100301893</v>
      </c>
      <c r="BN131" s="12">
        <v>126</v>
      </c>
      <c r="BO131" s="12">
        <f t="shared" si="41"/>
        <v>0</v>
      </c>
      <c r="BP131" s="12">
        <f t="shared" si="41"/>
        <v>0</v>
      </c>
      <c r="BQ131" s="12">
        <f t="shared" si="41"/>
        <v>0</v>
      </c>
      <c r="BR131" s="12">
        <f t="shared" si="41"/>
        <v>0</v>
      </c>
      <c r="BS131" s="12">
        <f t="shared" si="41"/>
        <v>0</v>
      </c>
      <c r="BU131" s="12">
        <v>126</v>
      </c>
      <c r="BV131" s="12">
        <f t="shared" si="42"/>
        <v>0</v>
      </c>
      <c r="BW131" s="12">
        <f t="shared" si="42"/>
        <v>0</v>
      </c>
      <c r="BX131" s="12">
        <f t="shared" si="42"/>
        <v>0</v>
      </c>
      <c r="BY131" s="12">
        <f t="shared" si="42"/>
        <v>0</v>
      </c>
      <c r="BZ131" s="12">
        <f t="shared" si="42"/>
        <v>0</v>
      </c>
      <c r="CC131" s="9">
        <v>38</v>
      </c>
    </row>
    <row r="132" spans="6:101" x14ac:dyDescent="0.15">
      <c r="F132" s="14"/>
      <c r="AB132" s="53">
        <v>9</v>
      </c>
      <c r="AC132" s="15">
        <f>求节点(节奏总纲!P$4:P$163,节奏总纲!$O$4:$O$163,节奏总纲!BJ48)</f>
        <v>39.683540456879165</v>
      </c>
      <c r="AD132" s="15">
        <f>求节点(节奏总纲!Q$4:Q$163,节奏总纲!$O$4:$O$163,节奏总纲!BK48)</f>
        <v>38.510750823022413</v>
      </c>
      <c r="AE132" s="15">
        <f>求节点(节奏总纲!R$4:R$163,节奏总纲!$O$4:$O$163,节奏总纲!BL48)</f>
        <v>37.198506294230036</v>
      </c>
      <c r="AF132" s="15">
        <f>求节点(节奏总纲!S$4:S$163,节奏总纲!$O$4:$O$163,节奏总纲!BM48)</f>
        <v>35.753927091474367</v>
      </c>
      <c r="AG132" s="15">
        <f>求节点(节奏总纲!T$4:T$163,节奏总纲!$O$4:$O$163,节奏总纲!BN48)</f>
        <v>34.222396456091865</v>
      </c>
      <c r="AU132" s="15">
        <v>127</v>
      </c>
      <c r="AV132" s="12">
        <f>求节点(AC$124:AC$159,AH$5:AH$40,$AU132)*士兵阶位属性!T131+求节点(AC$124:AC$159,AM$5:AM$40,$AU132)</f>
        <v>830.69715031649503</v>
      </c>
      <c r="AW132" s="12">
        <f>求节点(AD$124:AD$159,AI$5:AI$40,$AU132)*士兵阶位属性!U131+求节点(AD$124:AD$159,AN$5:AN$40,$AU132)</f>
        <v>841.11917760256858</v>
      </c>
      <c r="AX132" s="12">
        <f>求节点(AE$124:AE$159,AJ$5:AJ$40,$AU132)*士兵阶位属性!V131+求节点(AE$124:AE$159,AO$5:AO$40,$AU132)</f>
        <v>852.10184030544406</v>
      </c>
      <c r="AY132" s="12">
        <f>求节点(AF$124:AF$159,AK$5:AK$40,$AU132)*士兵阶位属性!W131+求节点(AF$124:AF$159,AP$5:AP$40,$AU132)</f>
        <v>863.79908258018418</v>
      </c>
      <c r="AZ132" s="12">
        <f>求节点(AG$124:AG$159,AL$5:AL$40,$AU132)*士兵阶位属性!X131+求节点(AG$124:AG$159,AQ$5:AQ$40,$AU132)</f>
        <v>876.58239902913374</v>
      </c>
      <c r="BA132" s="12">
        <f t="shared" si="43"/>
        <v>830.69715031649503</v>
      </c>
      <c r="BB132" s="12">
        <f t="shared" si="43"/>
        <v>841.11917760256858</v>
      </c>
      <c r="BC132" s="12">
        <f t="shared" si="43"/>
        <v>852.10184030544406</v>
      </c>
      <c r="BD132" s="12">
        <f t="shared" si="43"/>
        <v>863.79908258018418</v>
      </c>
      <c r="BE132" s="12">
        <f t="shared" si="43"/>
        <v>876.58239902913374</v>
      </c>
      <c r="BG132" s="12">
        <v>127</v>
      </c>
      <c r="BH132" s="12">
        <f t="shared" si="40"/>
        <v>4780551.4090759838</v>
      </c>
      <c r="BI132" s="12">
        <f t="shared" si="40"/>
        <v>4826284.3890285501</v>
      </c>
      <c r="BJ132" s="12">
        <f t="shared" si="40"/>
        <v>4873346.4947808506</v>
      </c>
      <c r="BK132" s="12">
        <f t="shared" si="40"/>
        <v>4921707.4486368224</v>
      </c>
      <c r="BL132" s="12">
        <f t="shared" si="40"/>
        <v>4974127.6395844389</v>
      </c>
      <c r="BN132" s="12">
        <v>127</v>
      </c>
      <c r="BO132" s="12">
        <f t="shared" si="41"/>
        <v>0</v>
      </c>
      <c r="BP132" s="12">
        <f t="shared" si="41"/>
        <v>0</v>
      </c>
      <c r="BQ132" s="12">
        <f t="shared" si="41"/>
        <v>0</v>
      </c>
      <c r="BR132" s="12">
        <f t="shared" si="41"/>
        <v>0</v>
      </c>
      <c r="BS132" s="12">
        <f t="shared" si="41"/>
        <v>0</v>
      </c>
      <c r="BU132" s="12">
        <v>127</v>
      </c>
      <c r="BV132" s="12">
        <f t="shared" si="42"/>
        <v>0</v>
      </c>
      <c r="BW132" s="12">
        <f t="shared" si="42"/>
        <v>0</v>
      </c>
      <c r="BX132" s="12">
        <f t="shared" si="42"/>
        <v>0</v>
      </c>
      <c r="BY132" s="12">
        <f t="shared" si="42"/>
        <v>0</v>
      </c>
      <c r="BZ132" s="12">
        <f t="shared" si="42"/>
        <v>0</v>
      </c>
      <c r="CC132" s="9">
        <v>39</v>
      </c>
    </row>
    <row r="133" spans="6:101" x14ac:dyDescent="0.15">
      <c r="F133" s="14"/>
      <c r="AB133" s="53">
        <v>10</v>
      </c>
      <c r="AC133" s="15">
        <f>求节点(节奏总纲!P$4:P$163,节奏总纲!$O$4:$O$163,节奏总纲!BJ49)</f>
        <v>45.383649304352502</v>
      </c>
      <c r="AD133" s="15">
        <f>求节点(节奏总纲!Q$4:Q$163,节奏总纲!$O$4:$O$163,节奏总纲!BK49)</f>
        <v>44.170717322868491</v>
      </c>
      <c r="AE133" s="15">
        <f>求节点(节奏总纲!R$4:R$163,节奏总纲!$O$4:$O$163,节奏总纲!BL49)</f>
        <v>42.834429300419089</v>
      </c>
      <c r="AF133" s="15">
        <f>求节点(节奏总纲!S$4:S$163,节奏总纲!$O$4:$O$163,节奏总纲!BM49)</f>
        <v>41.390616811073983</v>
      </c>
      <c r="AG133" s="15">
        <f>求节点(节奏总纲!T$4:T$163,节奏总纲!$O$4:$O$163,节奏总纲!BN49)</f>
        <v>39.848684638347358</v>
      </c>
      <c r="AU133" s="15">
        <v>128</v>
      </c>
      <c r="AV133" s="12">
        <f>求节点(AC$124:AC$159,AH$5:AH$40,$AU133)*士兵阶位属性!T132+求节点(AC$124:AC$159,AM$5:AM$40,$AU133)</f>
        <v>842.84026184899267</v>
      </c>
      <c r="AW133" s="12">
        <f>求节点(AD$124:AD$159,AI$5:AI$40,$AU133)*士兵阶位属性!U132+求节点(AD$124:AD$159,AN$5:AN$40,$AU133)</f>
        <v>853.25603290774745</v>
      </c>
      <c r="AX133" s="12">
        <f>求节点(AE$124:AE$159,AJ$5:AJ$40,$AU133)*士兵阶位属性!V132+求节点(AE$124:AE$159,AO$5:AO$40,$AU133)</f>
        <v>864.24121674824266</v>
      </c>
      <c r="AY133" s="12">
        <f>求节点(AF$124:AF$159,AK$5:AK$40,$AU133)*士兵阶位属性!W132+求节点(AF$124:AF$159,AP$5:AP$40,$AU133)</f>
        <v>875.91031788871464</v>
      </c>
      <c r="AZ133" s="12">
        <f>求节点(AG$124:AG$159,AL$5:AL$40,$AU133)*士兵阶位属性!X132+求节点(AG$124:AG$159,AQ$5:AQ$40,$AU133)</f>
        <v>888.89225549280275</v>
      </c>
      <c r="BA133" s="12">
        <f t="shared" si="43"/>
        <v>842.84026184899267</v>
      </c>
      <c r="BB133" s="12">
        <f t="shared" si="43"/>
        <v>853.25603290774745</v>
      </c>
      <c r="BC133" s="12">
        <f t="shared" si="43"/>
        <v>864.24121674824266</v>
      </c>
      <c r="BD133" s="12">
        <f t="shared" si="43"/>
        <v>875.91031788871464</v>
      </c>
      <c r="BE133" s="12">
        <f t="shared" si="43"/>
        <v>888.89225549280275</v>
      </c>
      <c r="BG133" s="12">
        <v>128</v>
      </c>
      <c r="BH133" s="12">
        <f t="shared" si="40"/>
        <v>4832780.5780884223</v>
      </c>
      <c r="BI133" s="12">
        <f t="shared" si="40"/>
        <v>4877914.8304233439</v>
      </c>
      <c r="BJ133" s="12">
        <f t="shared" si="40"/>
        <v>4924385.9259770615</v>
      </c>
      <c r="BK133" s="12">
        <f t="shared" si="40"/>
        <v>4972016.8629908469</v>
      </c>
      <c r="BL133" s="12">
        <f t="shared" si="40"/>
        <v>5025441.9670005795</v>
      </c>
      <c r="BN133" s="12">
        <v>128</v>
      </c>
      <c r="BO133" s="12">
        <f t="shared" si="41"/>
        <v>0</v>
      </c>
      <c r="BP133" s="12">
        <f t="shared" si="41"/>
        <v>0</v>
      </c>
      <c r="BQ133" s="12">
        <f t="shared" si="41"/>
        <v>0</v>
      </c>
      <c r="BR133" s="12">
        <f t="shared" si="41"/>
        <v>0</v>
      </c>
      <c r="BS133" s="12">
        <f t="shared" si="41"/>
        <v>0</v>
      </c>
      <c r="BU133" s="12">
        <v>128</v>
      </c>
      <c r="BV133" s="12">
        <f t="shared" si="42"/>
        <v>0</v>
      </c>
      <c r="BW133" s="12">
        <f t="shared" si="42"/>
        <v>0</v>
      </c>
      <c r="BX133" s="12">
        <f t="shared" si="42"/>
        <v>0</v>
      </c>
      <c r="BY133" s="12">
        <f t="shared" si="42"/>
        <v>0</v>
      </c>
      <c r="BZ133" s="12">
        <f t="shared" si="42"/>
        <v>0</v>
      </c>
      <c r="CC133" s="9">
        <v>40</v>
      </c>
    </row>
    <row r="134" spans="6:101" x14ac:dyDescent="0.15">
      <c r="F134" s="14"/>
      <c r="AB134" s="53">
        <v>11</v>
      </c>
      <c r="AC134" s="15">
        <f>求节点(节奏总纲!P$4:P$163,节奏总纲!$O$4:$O$163,节奏总纲!BJ50)</f>
        <v>49.931794673135585</v>
      </c>
      <c r="AD134" s="15">
        <f>求节点(节奏总纲!Q$4:Q$163,节奏总纲!$O$4:$O$163,节奏总纲!BK50)</f>
        <v>48.722481417869218</v>
      </c>
      <c r="AE134" s="15">
        <f>求节点(节奏总纲!R$4:R$163,节奏总纲!$O$4:$O$163,节奏总纲!BL50)</f>
        <v>47.386835194631281</v>
      </c>
      <c r="AF134" s="15">
        <f>求节点(节奏总纲!S$4:S$163,节奏总纲!$O$4:$O$163,节奏总纲!BM50)</f>
        <v>45.901440270164578</v>
      </c>
      <c r="AG134" s="15">
        <f>求节点(节奏总纲!T$4:T$163,节奏总纲!$O$4:$O$163,节奏总纲!BN50)</f>
        <v>44.262790985498235</v>
      </c>
      <c r="AU134" s="15">
        <v>129</v>
      </c>
      <c r="AV134" s="12">
        <f>求节点(AC$124:AC$159,AH$5:AH$40,$AU134)*士兵阶位属性!T133+求节点(AC$124:AC$159,AM$5:AM$40,$AU134)</f>
        <v>855.07269336198556</v>
      </c>
      <c r="AW134" s="12">
        <f>求节点(AD$124:AD$159,AI$5:AI$40,$AU134)*士兵阶位属性!U133+求节点(AD$124:AD$159,AN$5:AN$40,$AU134)</f>
        <v>865.48112668500949</v>
      </c>
      <c r="AX134" s="12">
        <f>求节点(AE$124:AE$159,AJ$5:AJ$40,$AU134)*士兵阶位属性!V133+求节点(AE$124:AE$159,AO$5:AO$40,$AU134)</f>
        <v>876.46784425663157</v>
      </c>
      <c r="AY134" s="12">
        <f>求节点(AF$124:AF$159,AK$5:AK$40,$AU134)*士兵阶位属性!W133+求节点(AF$124:AF$159,AP$5:AP$40,$AU134)</f>
        <v>888.23776943957182</v>
      </c>
      <c r="AZ134" s="12">
        <f>求节点(AG$124:AG$159,AL$5:AL$40,$AU134)*士兵阶位属性!X133+求节点(AG$124:AG$159,AQ$5:AQ$40,$AU134)</f>
        <v>901.44918633099019</v>
      </c>
      <c r="BA134" s="12">
        <f t="shared" si="43"/>
        <v>855.07269336198556</v>
      </c>
      <c r="BB134" s="12">
        <f t="shared" si="43"/>
        <v>865.48112668500949</v>
      </c>
      <c r="BC134" s="12">
        <f t="shared" si="43"/>
        <v>876.46784425663157</v>
      </c>
      <c r="BD134" s="12">
        <f t="shared" si="43"/>
        <v>888.23776943957182</v>
      </c>
      <c r="BE134" s="12">
        <f t="shared" si="43"/>
        <v>901.44918633099019</v>
      </c>
      <c r="BG134" s="12">
        <v>129</v>
      </c>
      <c r="BH134" s="12">
        <f t="shared" ref="BH134:BL165" si="44">求节点(AC$124:AC$159,AH$45:AH$80,$BG134)*4</f>
        <v>4885009.7471008617</v>
      </c>
      <c r="BI134" s="12">
        <f t="shared" si="44"/>
        <v>4929545.2718181377</v>
      </c>
      <c r="BJ134" s="12">
        <f t="shared" si="44"/>
        <v>4975425.3571732724</v>
      </c>
      <c r="BK134" s="12">
        <f t="shared" si="44"/>
        <v>5023293.8849249203</v>
      </c>
      <c r="BL134" s="12">
        <f t="shared" si="44"/>
        <v>5077935.4514780473</v>
      </c>
      <c r="BN134" s="12">
        <v>129</v>
      </c>
      <c r="BO134" s="12">
        <f t="shared" ref="BO134:BS165" si="45">求节点(AC$124:AC$159,AH$85:AH$120,$BN134)</f>
        <v>0</v>
      </c>
      <c r="BP134" s="12">
        <f t="shared" si="45"/>
        <v>0</v>
      </c>
      <c r="BQ134" s="12">
        <f t="shared" si="45"/>
        <v>0</v>
      </c>
      <c r="BR134" s="12">
        <f t="shared" si="45"/>
        <v>0</v>
      </c>
      <c r="BS134" s="12">
        <f t="shared" si="45"/>
        <v>0</v>
      </c>
      <c r="BU134" s="12">
        <v>129</v>
      </c>
      <c r="BV134" s="12">
        <f t="shared" ref="BV134:BZ165" si="46">求节点(AC$124:AC$159,AH$166:AH$185,$BU134)</f>
        <v>0</v>
      </c>
      <c r="BW134" s="12">
        <f t="shared" si="46"/>
        <v>0</v>
      </c>
      <c r="BX134" s="12">
        <f t="shared" si="46"/>
        <v>0</v>
      </c>
      <c r="BY134" s="12">
        <f t="shared" si="46"/>
        <v>0</v>
      </c>
      <c r="BZ134" s="12">
        <f t="shared" si="46"/>
        <v>0</v>
      </c>
      <c r="CC134" s="9">
        <v>41</v>
      </c>
    </row>
    <row r="135" spans="6:101" x14ac:dyDescent="0.15">
      <c r="F135" s="14"/>
      <c r="AB135" s="53">
        <v>12</v>
      </c>
      <c r="AC135" s="15">
        <f>求节点(节奏总纲!P$4:P$163,节奏总纲!$O$4:$O$163,节奏总纲!BJ51)</f>
        <v>54.471049071112269</v>
      </c>
      <c r="AD135" s="15">
        <f>求节点(节奏总纲!Q$4:Q$163,节奏总纲!$O$4:$O$163,节奏总纲!BK51)</f>
        <v>53.275197296372312</v>
      </c>
      <c r="AE135" s="15">
        <f>求节点(节奏总纲!R$4:R$163,节奏总纲!$O$4:$O$163,节奏总纲!BL51)</f>
        <v>51.99151290879513</v>
      </c>
      <c r="AF135" s="15">
        <f>求节点(节奏总纲!S$4:S$163,节奏总纲!$O$4:$O$163,节奏总纲!BM51)</f>
        <v>50.561420505282307</v>
      </c>
      <c r="AG135" s="15">
        <f>求节点(节奏总纲!T$4:T$163,节奏总纲!$O$4:$O$163,节奏总纲!BN51)</f>
        <v>48.970863982903538</v>
      </c>
      <c r="AU135" s="15">
        <v>130</v>
      </c>
      <c r="AV135" s="12">
        <f>求节点(AC$124:AC$159,AH$5:AH$40,$AU135)*士兵阶位属性!T134+求节点(AC$124:AC$159,AM$5:AM$40,$AU135)</f>
        <v>867.39444485547369</v>
      </c>
      <c r="AW135" s="12">
        <f>求节点(AD$124:AD$159,AI$5:AI$40,$AU135)*士兵阶位属性!U134+求节点(AD$124:AD$159,AN$5:AN$40,$AU135)</f>
        <v>877.79445893435457</v>
      </c>
      <c r="AX135" s="12">
        <f>求节点(AE$124:AE$159,AJ$5:AJ$40,$AU135)*士兵阶位属性!V134+求节点(AE$124:AE$159,AO$5:AO$40,$AU135)</f>
        <v>888.84084839936622</v>
      </c>
      <c r="AY135" s="12">
        <f>求节点(AF$124:AF$159,AK$5:AK$40,$AU135)*士兵阶位属性!W134+求节点(AF$124:AF$159,AP$5:AP$40,$AU135)</f>
        <v>900.81717176271502</v>
      </c>
      <c r="AZ135" s="12">
        <f>求节点(AG$124:AG$159,AL$5:AL$40,$AU135)*士兵阶位属性!X134+求节点(AG$124:AG$159,AQ$5:AQ$40,$AU135)</f>
        <v>914.0951605037053</v>
      </c>
      <c r="BA135" s="12">
        <f t="shared" si="43"/>
        <v>867.39444485547369</v>
      </c>
      <c r="BB135" s="12">
        <f t="shared" si="43"/>
        <v>877.79445893435457</v>
      </c>
      <c r="BC135" s="12">
        <f t="shared" si="43"/>
        <v>888.84084839936622</v>
      </c>
      <c r="BD135" s="12">
        <f t="shared" si="43"/>
        <v>900.81717176271502</v>
      </c>
      <c r="BE135" s="12">
        <f t="shared" si="43"/>
        <v>914.0951605037053</v>
      </c>
      <c r="BG135" s="12">
        <v>130</v>
      </c>
      <c r="BH135" s="12">
        <f t="shared" si="44"/>
        <v>4937238.9161133002</v>
      </c>
      <c r="BI135" s="12">
        <f t="shared" si="44"/>
        <v>4981175.7132129315</v>
      </c>
      <c r="BJ135" s="12">
        <f t="shared" si="44"/>
        <v>5026903.3087321064</v>
      </c>
      <c r="BK135" s="12">
        <f t="shared" si="44"/>
        <v>5075783.6793720881</v>
      </c>
      <c r="BL135" s="12">
        <f t="shared" si="44"/>
        <v>5130428.9359555142</v>
      </c>
      <c r="BN135" s="12">
        <v>130</v>
      </c>
      <c r="BO135" s="12">
        <f t="shared" si="45"/>
        <v>0</v>
      </c>
      <c r="BP135" s="12">
        <f t="shared" si="45"/>
        <v>0</v>
      </c>
      <c r="BQ135" s="12">
        <f t="shared" si="45"/>
        <v>0</v>
      </c>
      <c r="BR135" s="12">
        <f t="shared" si="45"/>
        <v>0</v>
      </c>
      <c r="BS135" s="12">
        <f t="shared" si="45"/>
        <v>0</v>
      </c>
      <c r="BU135" s="12">
        <v>130</v>
      </c>
      <c r="BV135" s="12">
        <f t="shared" si="46"/>
        <v>0</v>
      </c>
      <c r="BW135" s="12">
        <f t="shared" si="46"/>
        <v>0</v>
      </c>
      <c r="BX135" s="12">
        <f t="shared" si="46"/>
        <v>0</v>
      </c>
      <c r="BY135" s="12">
        <f t="shared" si="46"/>
        <v>0</v>
      </c>
      <c r="BZ135" s="12">
        <f t="shared" si="46"/>
        <v>0</v>
      </c>
      <c r="CC135" s="9">
        <v>42</v>
      </c>
    </row>
    <row r="136" spans="6:101" x14ac:dyDescent="0.15">
      <c r="F136" s="14"/>
      <c r="AB136" s="53">
        <v>13</v>
      </c>
      <c r="AC136" s="15">
        <f>求节点(节奏总纲!P$4:P$163,节奏总纲!$O$4:$O$163,节奏总纲!BJ52)</f>
        <v>59.021315114875968</v>
      </c>
      <c r="AD136" s="15">
        <f>求节点(节奏总纲!Q$4:Q$163,节奏总纲!$O$4:$O$163,节奏总纲!BK52)</f>
        <v>57.868042215633636</v>
      </c>
      <c r="AE136" s="15">
        <f>求节点(节奏总纲!R$4:R$163,节奏总纲!$O$4:$O$163,节奏总纲!BL52)</f>
        <v>56.574555637188979</v>
      </c>
      <c r="AF136" s="15">
        <f>求节点(节奏总纲!S$4:S$163,节奏总纲!$O$4:$O$163,节奏总纲!BM52)</f>
        <v>55.147240804871259</v>
      </c>
      <c r="AG136" s="15">
        <f>求节点(节奏总纲!T$4:T$163,节奏总纲!$O$4:$O$163,节奏总纲!BN52)</f>
        <v>53.546548019893585</v>
      </c>
      <c r="AU136" s="15">
        <v>131</v>
      </c>
      <c r="AV136" s="12">
        <f>求节点(AC$124:AC$159,AH$5:AH$40,$AU136)*士兵阶位属性!T135+求节点(AC$124:AC$159,AM$5:AM$40,$AU136)</f>
        <v>879.80551632945674</v>
      </c>
      <c r="AW136" s="12">
        <f>求节点(AD$124:AD$159,AI$5:AI$40,$AU136)*士兵阶位属性!U135+求节点(AD$124:AD$159,AN$5:AN$40,$AU136)</f>
        <v>890.21699722123492</v>
      </c>
      <c r="AX136" s="12">
        <f>求节点(AE$124:AE$159,AJ$5:AJ$40,$AU136)*士兵阶位属性!V135+求节点(AE$124:AE$159,AO$5:AO$40,$AU136)</f>
        <v>901.35710405529846</v>
      </c>
      <c r="AY136" s="12">
        <f>求节点(AF$124:AF$159,AK$5:AK$40,$AU136)*士兵阶位属性!W135+求节点(AF$124:AF$159,AP$5:AP$40,$AU136)</f>
        <v>913.48606297132972</v>
      </c>
      <c r="AZ136" s="12">
        <f>求节点(AG$124:AG$159,AL$5:AL$40,$AU136)*士兵阶位属性!X135+求节点(AG$124:AG$159,AQ$5:AQ$40,$AU136)</f>
        <v>926.83017801094786</v>
      </c>
      <c r="BA136" s="12">
        <f t="shared" si="43"/>
        <v>879.80551632945674</v>
      </c>
      <c r="BB136" s="12">
        <f t="shared" si="43"/>
        <v>890.21699722123492</v>
      </c>
      <c r="BC136" s="12">
        <f t="shared" si="43"/>
        <v>901.35710405529846</v>
      </c>
      <c r="BD136" s="12">
        <f t="shared" si="43"/>
        <v>913.48606297132972</v>
      </c>
      <c r="BE136" s="12">
        <f t="shared" si="43"/>
        <v>926.83017801094786</v>
      </c>
      <c r="BG136" s="12">
        <v>131</v>
      </c>
      <c r="BH136" s="12">
        <f t="shared" si="44"/>
        <v>4989468.0851257388</v>
      </c>
      <c r="BI136" s="12">
        <f t="shared" si="44"/>
        <v>5032961.5655529564</v>
      </c>
      <c r="BJ136" s="12">
        <f t="shared" si="44"/>
        <v>5078788.4610262429</v>
      </c>
      <c r="BK136" s="12">
        <f t="shared" si="44"/>
        <v>5128273.4738192558</v>
      </c>
      <c r="BL136" s="12">
        <f t="shared" si="44"/>
        <v>5182922.4204329811</v>
      </c>
      <c r="BN136" s="12">
        <v>131</v>
      </c>
      <c r="BO136" s="12">
        <f t="shared" si="45"/>
        <v>0</v>
      </c>
      <c r="BP136" s="12">
        <f t="shared" si="45"/>
        <v>0</v>
      </c>
      <c r="BQ136" s="12">
        <f t="shared" si="45"/>
        <v>0</v>
      </c>
      <c r="BR136" s="12">
        <f t="shared" si="45"/>
        <v>0</v>
      </c>
      <c r="BS136" s="12">
        <f t="shared" si="45"/>
        <v>0</v>
      </c>
      <c r="BU136" s="12">
        <v>131</v>
      </c>
      <c r="BV136" s="12">
        <f t="shared" si="46"/>
        <v>0</v>
      </c>
      <c r="BW136" s="12">
        <f t="shared" si="46"/>
        <v>0</v>
      </c>
      <c r="BX136" s="12">
        <f t="shared" si="46"/>
        <v>0</v>
      </c>
      <c r="BY136" s="12">
        <f t="shared" si="46"/>
        <v>0</v>
      </c>
      <c r="BZ136" s="12">
        <f t="shared" si="46"/>
        <v>0</v>
      </c>
      <c r="CC136" s="9">
        <v>43</v>
      </c>
    </row>
    <row r="137" spans="6:101" x14ac:dyDescent="0.15">
      <c r="F137" s="14"/>
      <c r="AB137" s="53">
        <v>14</v>
      </c>
      <c r="AC137" s="15">
        <f>求节点(节奏总纲!P$4:P$163,节奏总纲!$O$4:$O$163,节奏总纲!BJ53)</f>
        <v>63.334896238651972</v>
      </c>
      <c r="AD137" s="15">
        <f>求节点(节奏总纲!Q$4:Q$163,节奏总纲!$O$4:$O$163,节奏总纲!BK53)</f>
        <v>62.195968387971071</v>
      </c>
      <c r="AE137" s="15">
        <f>求节点(节奏总纲!R$4:R$163,节奏总纲!$O$4:$O$163,节奏总纲!BL53)</f>
        <v>60.949220160657248</v>
      </c>
      <c r="AF137" s="15">
        <f>求节点(节奏总纲!S$4:S$163,节奏总纲!$O$4:$O$163,节奏总纲!BM53)</f>
        <v>59.575285752915178</v>
      </c>
      <c r="AG137" s="15">
        <f>求节点(节奏总纲!T$4:T$163,节奏总纲!$O$4:$O$163,节奏总纲!BN53)</f>
        <v>58.070574661089829</v>
      </c>
      <c r="AU137" s="15">
        <v>132</v>
      </c>
      <c r="AV137" s="12">
        <f>求节点(AC$124:AC$159,AH$5:AH$40,$AU137)*士兵阶位属性!T136+求节点(AC$124:AC$159,AM$5:AM$40,$AU137)</f>
        <v>892.30678666846075</v>
      </c>
      <c r="AW137" s="12">
        <f>求节点(AD$124:AD$159,AI$5:AI$40,$AU137)*士兵阶位属性!U136+求节点(AD$124:AD$159,AN$5:AN$40,$AU137)</f>
        <v>902.74014704850129</v>
      </c>
      <c r="AX137" s="12">
        <f>求节点(AE$124:AE$159,AJ$5:AJ$40,$AU137)*士兵阶位属性!V136+求节点(AE$124:AE$159,AO$5:AO$40,$AU137)</f>
        <v>913.96205652308572</v>
      </c>
      <c r="AY137" s="12">
        <f>求节点(AF$124:AF$159,AK$5:AK$40,$AU137)*士兵阶位属性!W136+求节点(AF$124:AF$159,AP$5:AP$40,$AU137)</f>
        <v>926.24444306541568</v>
      </c>
      <c r="AZ137" s="12">
        <f>求节点(AG$124:AG$159,AL$5:AL$40,$AU137)*士兵阶位属性!X136+求节点(AG$124:AG$159,AQ$5:AQ$40,$AU137)</f>
        <v>939.62555810922197</v>
      </c>
      <c r="BA137" s="12">
        <f t="shared" si="43"/>
        <v>892.30678666846075</v>
      </c>
      <c r="BB137" s="12">
        <f t="shared" si="43"/>
        <v>902.74014704850129</v>
      </c>
      <c r="BC137" s="12">
        <f t="shared" si="43"/>
        <v>913.96205652308572</v>
      </c>
      <c r="BD137" s="12">
        <f t="shared" si="43"/>
        <v>926.24444306541568</v>
      </c>
      <c r="BE137" s="12">
        <f t="shared" si="43"/>
        <v>939.62555810922197</v>
      </c>
      <c r="BG137" s="12">
        <v>132</v>
      </c>
      <c r="BH137" s="12">
        <f t="shared" si="44"/>
        <v>5041703.7615657113</v>
      </c>
      <c r="BI137" s="12">
        <f t="shared" si="44"/>
        <v>5084836.5932394331</v>
      </c>
      <c r="BJ137" s="12">
        <f t="shared" si="44"/>
        <v>5130673.6133203804</v>
      </c>
      <c r="BK137" s="12">
        <f t="shared" si="44"/>
        <v>5180763.2682664236</v>
      </c>
      <c r="BL137" s="12">
        <f t="shared" si="44"/>
        <v>5235208.4658163842</v>
      </c>
      <c r="BN137" s="12">
        <v>132</v>
      </c>
      <c r="BO137" s="12">
        <f t="shared" si="45"/>
        <v>0</v>
      </c>
      <c r="BP137" s="12">
        <f t="shared" si="45"/>
        <v>0</v>
      </c>
      <c r="BQ137" s="12">
        <f t="shared" si="45"/>
        <v>0</v>
      </c>
      <c r="BR137" s="12">
        <f t="shared" si="45"/>
        <v>0</v>
      </c>
      <c r="BS137" s="12">
        <f t="shared" si="45"/>
        <v>0</v>
      </c>
      <c r="BU137" s="12">
        <v>132</v>
      </c>
      <c r="BV137" s="12">
        <f t="shared" si="46"/>
        <v>0</v>
      </c>
      <c r="BW137" s="12">
        <f t="shared" si="46"/>
        <v>0</v>
      </c>
      <c r="BX137" s="12">
        <f t="shared" si="46"/>
        <v>0</v>
      </c>
      <c r="BY137" s="12">
        <f t="shared" si="46"/>
        <v>0</v>
      </c>
      <c r="BZ137" s="12">
        <f t="shared" si="46"/>
        <v>0</v>
      </c>
      <c r="CC137" s="9">
        <v>44</v>
      </c>
    </row>
    <row r="138" spans="6:101" x14ac:dyDescent="0.15">
      <c r="F138" s="14"/>
      <c r="AB138" s="53">
        <v>15</v>
      </c>
      <c r="AC138" s="15">
        <f>求节点(节奏总纲!P$4:P$163,节奏总纲!$O$4:$O$163,节奏总纲!BJ54)</f>
        <v>67.591792941272928</v>
      </c>
      <c r="AD138" s="15">
        <f>求节点(节奏总纲!Q$4:Q$163,节奏总纲!$O$4:$O$163,节奏总纲!BK54)</f>
        <v>66.417730201674473</v>
      </c>
      <c r="AE138" s="15">
        <f>求节点(节奏总纲!R$4:R$163,节奏总纲!$O$4:$O$163,节奏总纲!BL54)</f>
        <v>65.133983531866534</v>
      </c>
      <c r="AF138" s="15">
        <f>求节点(节奏总纲!S$4:S$163,节奏总纲!$O$4:$O$163,节奏总纲!BM54)</f>
        <v>63.748427755839934</v>
      </c>
      <c r="AG138" s="15">
        <f>求节点(节奏总纲!T$4:T$163,节奏总纲!$O$4:$O$163,节奏总纲!BN54)</f>
        <v>62.223838585795349</v>
      </c>
      <c r="AU138" s="15">
        <v>133</v>
      </c>
      <c r="AV138" s="12">
        <f>求节点(AC$124:AC$159,AH$5:AH$40,$AU138)*士兵阶位属性!T137+求节点(AC$124:AC$159,AM$5:AM$40,$AU138)</f>
        <v>904.89761151124435</v>
      </c>
      <c r="AW138" s="12">
        <f>求节点(AD$124:AD$159,AI$5:AI$40,$AU138)*士兵阶位属性!U137+求节点(AD$124:AD$159,AN$5:AN$40,$AU138)</f>
        <v>915.35195335552396</v>
      </c>
      <c r="AX138" s="12">
        <f>求节点(AE$124:AE$159,AJ$5:AJ$40,$AU138)*士兵阶位属性!V137+求节点(AE$124:AE$159,AO$5:AO$40,$AU138)</f>
        <v>926.65570580272743</v>
      </c>
      <c r="AY138" s="12">
        <f>求节点(AF$124:AF$159,AK$5:AK$40,$AU138)*士兵阶位属性!W137+求节点(AF$124:AF$159,AP$5:AP$40,$AU138)</f>
        <v>939.0842305910769</v>
      </c>
      <c r="AZ138" s="12">
        <f>求节点(AG$124:AG$159,AL$5:AL$40,$AU138)*士兵阶位属性!X137+求节点(AG$124:AG$159,AQ$5:AQ$40,$AU138)</f>
        <v>952.44022499421317</v>
      </c>
      <c r="BA138" s="12">
        <f t="shared" si="43"/>
        <v>904.89761151124435</v>
      </c>
      <c r="BB138" s="12">
        <f t="shared" si="43"/>
        <v>915.35195335552396</v>
      </c>
      <c r="BC138" s="12">
        <f t="shared" si="43"/>
        <v>926.65570580272743</v>
      </c>
      <c r="BD138" s="12">
        <f t="shared" si="43"/>
        <v>939.0842305910769</v>
      </c>
      <c r="BE138" s="12">
        <f t="shared" si="43"/>
        <v>952.44022499421317</v>
      </c>
      <c r="BG138" s="12">
        <v>133</v>
      </c>
      <c r="BH138" s="12">
        <f t="shared" si="44"/>
        <v>5093941.0816552304</v>
      </c>
      <c r="BI138" s="12">
        <f t="shared" si="44"/>
        <v>5136711.6209259098</v>
      </c>
      <c r="BJ138" s="12">
        <f t="shared" si="44"/>
        <v>5182558.765614518</v>
      </c>
      <c r="BK138" s="12">
        <f t="shared" si="44"/>
        <v>5233194.5952054169</v>
      </c>
      <c r="BL138" s="12">
        <f t="shared" si="44"/>
        <v>5286995.5888491254</v>
      </c>
      <c r="BN138" s="12">
        <v>133</v>
      </c>
      <c r="BO138" s="12">
        <f t="shared" si="45"/>
        <v>0</v>
      </c>
      <c r="BP138" s="12">
        <f t="shared" si="45"/>
        <v>0</v>
      </c>
      <c r="BQ138" s="12">
        <f t="shared" si="45"/>
        <v>0</v>
      </c>
      <c r="BR138" s="12">
        <f t="shared" si="45"/>
        <v>0</v>
      </c>
      <c r="BS138" s="12">
        <f t="shared" si="45"/>
        <v>0</v>
      </c>
      <c r="BU138" s="12">
        <v>133</v>
      </c>
      <c r="BV138" s="12">
        <f t="shared" si="46"/>
        <v>0</v>
      </c>
      <c r="BW138" s="12">
        <f t="shared" si="46"/>
        <v>0</v>
      </c>
      <c r="BX138" s="12">
        <f t="shared" si="46"/>
        <v>0</v>
      </c>
      <c r="BY138" s="12">
        <f t="shared" si="46"/>
        <v>0</v>
      </c>
      <c r="BZ138" s="12">
        <f t="shared" si="46"/>
        <v>0</v>
      </c>
      <c r="CC138" s="9">
        <v>45</v>
      </c>
    </row>
    <row r="139" spans="6:101" x14ac:dyDescent="0.15">
      <c r="F139" s="14"/>
      <c r="AB139" s="53">
        <v>16</v>
      </c>
      <c r="AC139" s="15">
        <f>求节点(节奏总纲!P$4:P$163,节奏总纲!$O$4:$O$163,节奏总纲!BJ55)</f>
        <v>71.854444767611199</v>
      </c>
      <c r="AD139" s="15">
        <f>求节点(节奏总纲!Q$4:Q$163,节奏总纲!$O$4:$O$163,节奏总纲!BK55)</f>
        <v>70.708193743485282</v>
      </c>
      <c r="AE139" s="15">
        <f>求节点(节奏总纲!R$4:R$163,节奏总纲!$O$4:$O$163,节奏总纲!BL55)</f>
        <v>69.461298974424693</v>
      </c>
      <c r="AF139" s="15">
        <f>求节点(节奏总纲!S$4:S$163,节奏总纲!$O$4:$O$163,节奏总纲!BM55)</f>
        <v>68.103644848827955</v>
      </c>
      <c r="AG139" s="15">
        <f>求节点(节奏总纲!T$4:T$163,节奏总纲!$O$4:$O$163,节奏总纲!BN55)</f>
        <v>66.548710739121816</v>
      </c>
      <c r="AU139" s="15">
        <v>134</v>
      </c>
      <c r="AV139" s="12">
        <f>求节点(AC$124:AC$159,AH$5:AH$40,$AU139)*士兵阶位属性!T138+求节点(AC$124:AC$159,AM$5:AM$40,$AU139)</f>
        <v>917.57777027412942</v>
      </c>
      <c r="AW139" s="12">
        <f>求节点(AD$124:AD$159,AI$5:AI$40,$AU139)*士兵阶位属性!U138+求节点(AD$124:AD$159,AN$5:AN$40,$AU139)</f>
        <v>928.05241614230272</v>
      </c>
      <c r="AX139" s="12">
        <f>求节点(AE$124:AE$159,AJ$5:AJ$40,$AU139)*士兵阶位属性!V138+求节点(AE$124:AE$159,AO$5:AO$40,$AU139)</f>
        <v>939.46774142047207</v>
      </c>
      <c r="AY139" s="12">
        <f>求节点(AF$124:AF$159,AK$5:AK$40,$AU139)*士兵阶位属性!W138+求节点(AF$124:AF$159,AP$5:AP$40,$AU139)</f>
        <v>951.98933398836698</v>
      </c>
      <c r="AZ139" s="12">
        <f>求节点(AG$124:AG$159,AL$5:AL$40,$AU139)*士兵阶位属性!X138+求节点(AG$124:AG$159,AQ$5:AQ$40,$AU139)</f>
        <v>965.3427370311565</v>
      </c>
      <c r="BA139" s="12">
        <f t="shared" si="43"/>
        <v>917.57777027412942</v>
      </c>
      <c r="BB139" s="12">
        <f t="shared" si="43"/>
        <v>928.05241614230272</v>
      </c>
      <c r="BC139" s="12">
        <f t="shared" si="43"/>
        <v>939.46774142047207</v>
      </c>
      <c r="BD139" s="12">
        <f t="shared" si="43"/>
        <v>951.98933398836698</v>
      </c>
      <c r="BE139" s="12">
        <f t="shared" si="43"/>
        <v>965.3427370311565</v>
      </c>
      <c r="BG139" s="12">
        <v>134</v>
      </c>
      <c r="BH139" s="12">
        <f t="shared" si="44"/>
        <v>5146178.4017447485</v>
      </c>
      <c r="BI139" s="12">
        <f t="shared" si="44"/>
        <v>5188586.6486123865</v>
      </c>
      <c r="BJ139" s="12">
        <f t="shared" si="44"/>
        <v>5234658.6724301977</v>
      </c>
      <c r="BK139" s="12">
        <f t="shared" si="44"/>
        <v>5285452.8245002683</v>
      </c>
      <c r="BL139" s="12">
        <f t="shared" si="44"/>
        <v>5338782.7118818676</v>
      </c>
      <c r="BN139" s="12">
        <v>134</v>
      </c>
      <c r="BO139" s="12">
        <f t="shared" si="45"/>
        <v>0</v>
      </c>
      <c r="BP139" s="12">
        <f t="shared" si="45"/>
        <v>0</v>
      </c>
      <c r="BQ139" s="12">
        <f t="shared" si="45"/>
        <v>0</v>
      </c>
      <c r="BR139" s="12">
        <f t="shared" si="45"/>
        <v>0</v>
      </c>
      <c r="BS139" s="12">
        <f t="shared" si="45"/>
        <v>0</v>
      </c>
      <c r="BU139" s="12">
        <v>134</v>
      </c>
      <c r="BV139" s="12">
        <f t="shared" si="46"/>
        <v>0</v>
      </c>
      <c r="BW139" s="12">
        <f t="shared" si="46"/>
        <v>0</v>
      </c>
      <c r="BX139" s="12">
        <f t="shared" si="46"/>
        <v>0</v>
      </c>
      <c r="BY139" s="12">
        <f t="shared" si="46"/>
        <v>0</v>
      </c>
      <c r="BZ139" s="12">
        <f t="shared" si="46"/>
        <v>0</v>
      </c>
      <c r="CC139" s="9">
        <v>1</v>
      </c>
      <c r="CD139" s="20" t="s">
        <v>4</v>
      </c>
      <c r="CE139" s="112" t="s">
        <v>80</v>
      </c>
      <c r="CF139" s="112"/>
      <c r="CG139" s="112"/>
      <c r="CH139" s="112"/>
      <c r="CI139" s="110" t="s">
        <v>81</v>
      </c>
      <c r="CJ139" s="110"/>
      <c r="CK139" s="110"/>
      <c r="CL139" s="110"/>
      <c r="CM139" s="110"/>
      <c r="CQ139" s="26" t="s">
        <v>4</v>
      </c>
      <c r="CR139" s="111" t="s">
        <v>117</v>
      </c>
      <c r="CS139" s="111"/>
    </row>
    <row r="140" spans="6:101" x14ac:dyDescent="0.15">
      <c r="F140" s="14"/>
      <c r="AB140" s="53">
        <v>17</v>
      </c>
      <c r="AC140" s="15">
        <f>求节点(节奏总纲!P$4:P$163,节奏总纲!$O$4:$O$163,节奏总纲!BJ56)</f>
        <v>76.113251160983452</v>
      </c>
      <c r="AD140" s="15">
        <f>求节点(节奏总纲!Q$4:Q$163,节奏总纲!$O$4:$O$163,节奏总纲!BK56)</f>
        <v>74.992280190713288</v>
      </c>
      <c r="AE140" s="15">
        <f>求节点(节奏总纲!R$4:R$163,节奏总纲!$O$4:$O$163,节奏总纲!BL56)</f>
        <v>73.759912030856498</v>
      </c>
      <c r="AF140" s="15">
        <f>求节点(节奏总纲!S$4:S$163,节奏总纲!$O$4:$O$163,节奏总纲!BM56)</f>
        <v>72.418865795003754</v>
      </c>
      <c r="AG140" s="15">
        <f>求节点(节奏总纲!T$4:T$163,节奏总纲!$O$4:$O$163,节奏总纲!BN56)</f>
        <v>70.920517078041456</v>
      </c>
      <c r="AU140" s="15">
        <v>135</v>
      </c>
      <c r="AV140" s="12">
        <f>求节点(AC$124:AC$159,AH$5:AH$40,$AU140)*士兵阶位属性!T139+求节点(AC$124:AC$159,AM$5:AM$40,$AU140)</f>
        <v>930.34726295711539</v>
      </c>
      <c r="AW140" s="12">
        <f>求节点(AD$124:AD$159,AI$5:AI$40,$AU140)*士兵阶位属性!U139+求节点(AD$124:AD$159,AN$5:AN$40,$AU140)</f>
        <v>940.8776467838286</v>
      </c>
      <c r="AX140" s="12">
        <f>求节点(AE$124:AE$159,AJ$5:AJ$40,$AU140)*士兵阶位属性!V139+求节点(AE$124:AE$159,AO$5:AO$40,$AU140)</f>
        <v>952.44627738367205</v>
      </c>
      <c r="AY140" s="12">
        <f>求节点(AF$124:AF$159,AK$5:AK$40,$AU140)*士兵阶位属性!W139+求节点(AF$124:AF$159,AP$5:AP$40,$AU140)</f>
        <v>964.98353147995749</v>
      </c>
      <c r="AZ140" s="12">
        <f>求节点(AG$124:AG$159,AL$5:AL$40,$AU140)*士兵阶位属性!X139+求节点(AG$124:AG$159,AQ$5:AQ$40,$AU140)</f>
        <v>978.33309422005232</v>
      </c>
      <c r="BA140" s="12">
        <f t="shared" si="43"/>
        <v>930.34726295711539</v>
      </c>
      <c r="BB140" s="12">
        <f t="shared" si="43"/>
        <v>940.8776467838286</v>
      </c>
      <c r="BC140" s="12">
        <f t="shared" si="43"/>
        <v>952.44627738367205</v>
      </c>
      <c r="BD140" s="12">
        <f t="shared" si="43"/>
        <v>964.98353147995749</v>
      </c>
      <c r="BE140" s="12">
        <f t="shared" si="43"/>
        <v>978.33309422005232</v>
      </c>
      <c r="BG140" s="12">
        <v>135</v>
      </c>
      <c r="BH140" s="12">
        <f t="shared" si="44"/>
        <v>5198415.7218342675</v>
      </c>
      <c r="BI140" s="12">
        <f t="shared" si="44"/>
        <v>5240722.7192467554</v>
      </c>
      <c r="BJ140" s="12">
        <f t="shared" si="44"/>
        <v>5287315.2616105443</v>
      </c>
      <c r="BK140" s="12">
        <f t="shared" si="44"/>
        <v>5337711.0537951188</v>
      </c>
      <c r="BL140" s="12">
        <f t="shared" si="44"/>
        <v>5390569.8349146089</v>
      </c>
      <c r="BN140" s="12">
        <v>135</v>
      </c>
      <c r="BO140" s="12">
        <f t="shared" si="45"/>
        <v>0</v>
      </c>
      <c r="BP140" s="12">
        <f t="shared" si="45"/>
        <v>0</v>
      </c>
      <c r="BQ140" s="12">
        <f t="shared" si="45"/>
        <v>0</v>
      </c>
      <c r="BR140" s="12">
        <f t="shared" si="45"/>
        <v>0</v>
      </c>
      <c r="BS140" s="12">
        <f t="shared" si="45"/>
        <v>0</v>
      </c>
      <c r="BU140" s="12">
        <v>135</v>
      </c>
      <c r="BV140" s="12">
        <f t="shared" si="46"/>
        <v>0</v>
      </c>
      <c r="BW140" s="12">
        <f t="shared" si="46"/>
        <v>0</v>
      </c>
      <c r="BX140" s="12">
        <f t="shared" si="46"/>
        <v>0</v>
      </c>
      <c r="BY140" s="12">
        <f t="shared" si="46"/>
        <v>0</v>
      </c>
      <c r="BZ140" s="12">
        <f t="shared" si="46"/>
        <v>0</v>
      </c>
      <c r="CC140" s="9">
        <v>2</v>
      </c>
      <c r="CD140" s="12" t="s">
        <v>390</v>
      </c>
      <c r="CE140" s="15" t="s">
        <v>132</v>
      </c>
      <c r="CF140" s="15" t="s">
        <v>348</v>
      </c>
      <c r="CG140" s="15" t="s">
        <v>8</v>
      </c>
      <c r="CH140" s="15" t="s">
        <v>39</v>
      </c>
      <c r="CI140" s="15" t="s">
        <v>132</v>
      </c>
      <c r="CJ140" s="15" t="s">
        <v>348</v>
      </c>
      <c r="CK140" s="15" t="s">
        <v>8</v>
      </c>
      <c r="CL140" s="15" t="s">
        <v>39</v>
      </c>
      <c r="CM140" s="22" t="s">
        <v>85</v>
      </c>
      <c r="CQ140" s="12" t="s">
        <v>390</v>
      </c>
      <c r="CR140" s="15" t="s">
        <v>119</v>
      </c>
      <c r="CS140" s="15" t="s">
        <v>120</v>
      </c>
      <c r="CT140" s="15" t="s">
        <v>173</v>
      </c>
      <c r="CU140" s="15" t="s">
        <v>174</v>
      </c>
      <c r="CV140" s="12" t="s">
        <v>175</v>
      </c>
      <c r="CW140" s="12" t="s">
        <v>11</v>
      </c>
    </row>
    <row r="141" spans="6:101" x14ac:dyDescent="0.15">
      <c r="F141" s="14"/>
      <c r="AB141" s="53">
        <v>18</v>
      </c>
      <c r="AC141" s="15">
        <f>求节点(节奏总纲!P$4:P$163,节奏总纲!$O$4:$O$163,节奏总纲!BJ57)</f>
        <v>80.365283131047647</v>
      </c>
      <c r="AD141" s="15">
        <f>求节点(节奏总纲!Q$4:Q$163,节奏总纲!$O$4:$O$163,节奏总纲!BK57)</f>
        <v>79.219279525291256</v>
      </c>
      <c r="AE141" s="15">
        <f>求节点(节奏总纲!R$4:R$163,节奏总纲!$O$4:$O$163,节奏总纲!BL57)</f>
        <v>77.980766122202709</v>
      </c>
      <c r="AF141" s="15">
        <f>求节点(节奏总纲!S$4:S$163,节奏总纲!$O$4:$O$163,节奏总纲!BM57)</f>
        <v>76.629395037484628</v>
      </c>
      <c r="AG141" s="15">
        <f>求节点(节奏总纲!T$4:T$163,节奏总纲!$O$4:$O$163,节奏总纲!BN57)</f>
        <v>75.150110170236189</v>
      </c>
      <c r="AU141" s="15">
        <v>136</v>
      </c>
      <c r="AV141" s="12">
        <f>求节点(AC$124:AC$159,AH$5:AH$40,$AU141)*士兵阶位属性!T140+求节点(AC$124:AC$159,AM$5:AM$40,$AU141)</f>
        <v>943.20605250943879</v>
      </c>
      <c r="AW141" s="12">
        <f>求节点(AD$124:AD$159,AI$5:AI$40,$AU141)*士兵阶位属性!U140+求节点(AD$124:AD$159,AN$5:AN$40,$AU141)</f>
        <v>953.84776171270835</v>
      </c>
      <c r="AX141" s="12">
        <f>求节点(AE$124:AE$159,AJ$5:AJ$40,$AU141)*士兵阶位属性!V140+求节点(AE$124:AE$159,AO$5:AO$40,$AU141)</f>
        <v>965.51482891735668</v>
      </c>
      <c r="AY141" s="12">
        <f>求节点(AF$124:AF$159,AK$5:AK$40,$AU141)*士兵阶位属性!W140+求节点(AF$124:AF$159,AP$5:AP$40,$AU141)</f>
        <v>978.06682306584867</v>
      </c>
      <c r="AZ141" s="12">
        <f>求节点(AG$124:AG$159,AL$5:AL$40,$AU141)*士兵阶位属性!X140+求节点(AG$124:AG$159,AQ$5:AQ$40,$AU141)</f>
        <v>991.40519687105291</v>
      </c>
      <c r="BA141" s="12">
        <f t="shared" si="43"/>
        <v>943.20605250943879</v>
      </c>
      <c r="BB141" s="12">
        <f t="shared" si="43"/>
        <v>953.84776171270835</v>
      </c>
      <c r="BC141" s="12">
        <f t="shared" si="43"/>
        <v>965.51482891735668</v>
      </c>
      <c r="BD141" s="12">
        <f t="shared" si="43"/>
        <v>978.06682306584867</v>
      </c>
      <c r="BE141" s="12">
        <f t="shared" si="43"/>
        <v>991.40519687105291</v>
      </c>
      <c r="BG141" s="12">
        <v>136</v>
      </c>
      <c r="BH141" s="12">
        <f t="shared" si="44"/>
        <v>5250652.774368641</v>
      </c>
      <c r="BI141" s="12">
        <f t="shared" si="44"/>
        <v>5293259.5504898634</v>
      </c>
      <c r="BJ141" s="12">
        <f t="shared" si="44"/>
        <v>5339971.8507908899</v>
      </c>
      <c r="BK141" s="12">
        <f t="shared" si="44"/>
        <v>5389969.2830899702</v>
      </c>
      <c r="BL141" s="12">
        <f t="shared" si="44"/>
        <v>5442313.8973357677</v>
      </c>
      <c r="BN141" s="12">
        <v>136</v>
      </c>
      <c r="BO141" s="12">
        <f t="shared" si="45"/>
        <v>0</v>
      </c>
      <c r="BP141" s="12">
        <f t="shared" si="45"/>
        <v>0</v>
      </c>
      <c r="BQ141" s="12">
        <f t="shared" si="45"/>
        <v>0</v>
      </c>
      <c r="BR141" s="12">
        <f t="shared" si="45"/>
        <v>0</v>
      </c>
      <c r="BS141" s="12">
        <f t="shared" si="45"/>
        <v>0</v>
      </c>
      <c r="BU141" s="12">
        <v>136</v>
      </c>
      <c r="BV141" s="12">
        <f t="shared" si="46"/>
        <v>0</v>
      </c>
      <c r="BW141" s="12">
        <f t="shared" si="46"/>
        <v>0</v>
      </c>
      <c r="BX141" s="12">
        <f t="shared" si="46"/>
        <v>0</v>
      </c>
      <c r="BY141" s="12">
        <f t="shared" si="46"/>
        <v>0</v>
      </c>
      <c r="BZ141" s="12">
        <f t="shared" si="46"/>
        <v>0</v>
      </c>
      <c r="CC141" s="9">
        <v>3</v>
      </c>
      <c r="CD141" s="15">
        <v>10</v>
      </c>
      <c r="CE141" s="19">
        <f>求节点($BN$6:$BN$165,$BR$6:$BR$165,$CD141)</f>
        <v>0</v>
      </c>
      <c r="CF141" s="19">
        <f>INDEX($BY$6:$BY$165,CD141,1)</f>
        <v>0</v>
      </c>
      <c r="CG141" s="19">
        <f>求节点($AU$6:$AU$165,$AY$6:$AY$165,$CD141)</f>
        <v>52.318242447716955</v>
      </c>
      <c r="CH141" s="19">
        <f>求节点($AU$6:$AU$165,$BD$6:$BD$165,$CD141)</f>
        <v>52.318242447716955</v>
      </c>
      <c r="CI141" s="29">
        <f>CE141*INDEX([4]大r将兵属性验证!$AX$7:$AX$166,$CD141,1)</f>
        <v>0</v>
      </c>
      <c r="CJ141" s="29">
        <f>CF141*INDEX([4]大r将兵属性验证!AV$7:AV$166,CD141,1)*2</f>
        <v>0</v>
      </c>
      <c r="CK141" s="29">
        <f>CG141*INDEX([4]大r将兵属性验证!AQ$7:AQ$166,$CD141,1)</f>
        <v>3215025.9155964949</v>
      </c>
      <c r="CL141" s="29">
        <f>CH141*INDEX([4]大r将兵属性验证!AR$7:AR$166,$CD141,1)</f>
        <v>3215025.9155964949</v>
      </c>
      <c r="CM141" s="19">
        <f>SUM(CI141:CL141)</f>
        <v>6430051.8311929898</v>
      </c>
      <c r="CQ141" s="15">
        <v>10</v>
      </c>
      <c r="CR141" s="22">
        <f>IFERROR(INDEX('[1]功能-士兵训练'!$AQ$6:$AQ$165,$CQ141,1),0)</f>
        <v>184530.45866886532</v>
      </c>
      <c r="CS141" s="28">
        <f>CR141*INDEX('[1]功能-付费相关'!$AT$6:$AT$165,$CQ141,1)</f>
        <v>461.3261466721633</v>
      </c>
      <c r="CT141" s="15">
        <f>INDEX('[1]功能-士兵训练'!$BW$6:$BW$165,$CQ141,1)</f>
        <v>100717.2870526905</v>
      </c>
      <c r="CU141" s="28">
        <f>CT141*INDEX('[1]功能-付费相关'!$AK$6:$AK$165,$CQ141,1)</f>
        <v>2487.1067128754662</v>
      </c>
      <c r="CV141" s="12">
        <f>(CS141+CU141)*CW141</f>
        <v>2948.4328595476295</v>
      </c>
      <c r="CW141" s="12">
        <v>1</v>
      </c>
    </row>
    <row r="142" spans="6:101" x14ac:dyDescent="0.15">
      <c r="F142" s="14"/>
      <c r="AB142" s="53">
        <v>19</v>
      </c>
      <c r="AC142" s="15">
        <f>求节点(节奏总纲!P$4:P$163,节奏总纲!$O$4:$O$163,节奏总纲!BJ58)</f>
        <v>84.619526088643227</v>
      </c>
      <c r="AD142" s="15">
        <f>求节点(节奏总纲!Q$4:Q$163,节奏总纲!$O$4:$O$163,节奏总纲!BK58)</f>
        <v>83.502626181503246</v>
      </c>
      <c r="AE142" s="15">
        <f>求节点(节奏总纲!R$4:R$163,节奏总纲!$O$4:$O$163,节奏总纲!BL58)</f>
        <v>82.310394462560225</v>
      </c>
      <c r="AF142" s="15">
        <f>求节点(节奏总纲!S$4:S$163,节奏总纲!$O$4:$O$163,节奏总纲!BM58)</f>
        <v>80.996232209797626</v>
      </c>
      <c r="AG142" s="15">
        <f>求节点(节奏总纲!T$4:T$163,节奏总纲!$O$4:$O$163,节奏总纲!BN58)</f>
        <v>79.481374570682803</v>
      </c>
      <c r="AU142" s="15">
        <v>137</v>
      </c>
      <c r="AV142" s="12">
        <f>求节点(AC$124:AC$159,AH$5:AH$40,$AU142)*士兵阶位属性!T141+求节点(AC$124:AC$159,AM$5:AM$40,$AU142)</f>
        <v>956.15414927398569</v>
      </c>
      <c r="AW142" s="12">
        <f>求节点(AD$124:AD$159,AI$5:AI$40,$AU142)*士兵阶位属性!U141+求节点(AD$124:AD$159,AN$5:AN$40,$AU142)</f>
        <v>966.90766416987071</v>
      </c>
      <c r="AX142" s="12">
        <f>求节点(AE$124:AE$159,AJ$5:AJ$40,$AU142)*士兵阶位属性!V141+求节点(AE$124:AE$159,AO$5:AO$40,$AU142)</f>
        <v>978.67339602152617</v>
      </c>
      <c r="AY142" s="12">
        <f>求节点(AF$124:AF$159,AK$5:AK$40,$AU142)*士兵阶位属性!W141+求节点(AF$124:AF$159,AP$5:AP$40,$AU142)</f>
        <v>991.23129107157581</v>
      </c>
      <c r="AZ142" s="12">
        <f>求节点(AG$124:AG$159,AL$5:AL$40,$AU142)*士兵阶位属性!X141+求节点(AG$124:AG$159,AQ$5:AQ$40,$AU142)</f>
        <v>1004.4363828992746</v>
      </c>
      <c r="BA142" s="12">
        <f t="shared" si="43"/>
        <v>956.15414927398569</v>
      </c>
      <c r="BB142" s="12">
        <f t="shared" si="43"/>
        <v>966.90766416987071</v>
      </c>
      <c r="BC142" s="12">
        <f t="shared" si="43"/>
        <v>978.67339602152617</v>
      </c>
      <c r="BD142" s="12">
        <f t="shared" si="43"/>
        <v>991.23129107157581</v>
      </c>
      <c r="BE142" s="12">
        <f t="shared" si="43"/>
        <v>1004.4363828992746</v>
      </c>
      <c r="BG142" s="12">
        <v>137</v>
      </c>
      <c r="BH142" s="12">
        <f t="shared" si="44"/>
        <v>5302889.6385045946</v>
      </c>
      <c r="BI142" s="12">
        <f t="shared" si="44"/>
        <v>5345796.3817329723</v>
      </c>
      <c r="BJ142" s="12">
        <f t="shared" si="44"/>
        <v>5392628.4399712356</v>
      </c>
      <c r="BK142" s="12">
        <f t="shared" si="44"/>
        <v>5442171.6088610571</v>
      </c>
      <c r="BL142" s="12">
        <f t="shared" si="44"/>
        <v>5493154.8918249663</v>
      </c>
      <c r="BN142" s="12">
        <v>137</v>
      </c>
      <c r="BO142" s="12">
        <f t="shared" si="45"/>
        <v>0</v>
      </c>
      <c r="BP142" s="12">
        <f t="shared" si="45"/>
        <v>0</v>
      </c>
      <c r="BQ142" s="12">
        <f t="shared" si="45"/>
        <v>0</v>
      </c>
      <c r="BR142" s="12">
        <f t="shared" si="45"/>
        <v>0</v>
      </c>
      <c r="BS142" s="12">
        <f t="shared" si="45"/>
        <v>0</v>
      </c>
      <c r="BU142" s="12">
        <v>137</v>
      </c>
      <c r="BV142" s="12">
        <f t="shared" si="46"/>
        <v>0</v>
      </c>
      <c r="BW142" s="12">
        <f t="shared" si="46"/>
        <v>0</v>
      </c>
      <c r="BX142" s="12">
        <f t="shared" si="46"/>
        <v>0</v>
      </c>
      <c r="BY142" s="12">
        <f t="shared" si="46"/>
        <v>0</v>
      </c>
      <c r="BZ142" s="12">
        <f t="shared" si="46"/>
        <v>0</v>
      </c>
      <c r="CC142" s="9">
        <v>4</v>
      </c>
      <c r="CD142" s="15">
        <v>20</v>
      </c>
      <c r="CE142" s="19">
        <f t="shared" ref="CE142:CE156" si="47">求节点($BN$6:$BN$165,$BR$6:$BR$165,$CD142)</f>
        <v>0</v>
      </c>
      <c r="CF142" s="19">
        <f t="shared" ref="CF142:CF155" si="48">INDEX($BY$6:$BY$165,CD142,1)</f>
        <v>0</v>
      </c>
      <c r="CG142" s="19">
        <f t="shared" ref="CG142:CG156" si="49">求节点($AU$6:$AU$165,$AY$6:$AY$165,$CD142)</f>
        <v>89.169167287074544</v>
      </c>
      <c r="CH142" s="19">
        <f t="shared" ref="CH142:CH156" si="50">求节点($AU$6:$AU$165,$BD$6:$BD$165,$CD142)</f>
        <v>89.169167287074544</v>
      </c>
      <c r="CI142" s="19">
        <f>(CE142-CE141)*INDEX([4]大r将兵属性验证!$AX$7:$AX$166,$CD142,1)+CI141</f>
        <v>0</v>
      </c>
      <c r="CJ142" s="19">
        <f>(CF142-CF141)*INDEX([4]大r将兵属性验证!AV$7:AV$166,CD142,1)*2+CJ141</f>
        <v>0</v>
      </c>
      <c r="CK142" s="19">
        <f>(CG142-CG141)*INDEX([4]大r将兵属性验证!AQ$7:AQ$166,$CD142,1)+CK141</f>
        <v>10683372.252702698</v>
      </c>
      <c r="CL142" s="19">
        <f>(CH142-CH141)*INDEX([4]大r将兵属性验证!AR$7:AR$166,$CD142,1)+CL141</f>
        <v>10683372.252702698</v>
      </c>
      <c r="CM142" s="19">
        <f t="shared" ref="CM142:CM156" si="51">SUM(CI142:CL142)</f>
        <v>21366744.505405396</v>
      </c>
      <c r="CQ142" s="15">
        <v>20</v>
      </c>
      <c r="CR142" s="22">
        <f>IFERROR(INDEX('[1]功能-士兵训练'!$AQ$6:$AQ$165,$CQ142,1),0)</f>
        <v>1745208.1833244697</v>
      </c>
      <c r="CS142" s="22">
        <f>(CR142-CR141)*INDEX('[1]功能-付费相关'!$AT$6:$AT$165,$CQ142,1)+CS141</f>
        <v>3712.738073038006</v>
      </c>
      <c r="CT142" s="15">
        <f>INDEX('[1]功能-士兵训练'!$BW$6:$BW$165,$CQ142,1)</f>
        <v>642177.75711211341</v>
      </c>
      <c r="CU142" s="22">
        <f>(CT142-CT141)*INDEX('[1]功能-付费相关'!$AK$6:$AK$165,$CQ142,1)+CU141</f>
        <v>12392.43359466055</v>
      </c>
      <c r="CV142" s="12">
        <f t="shared" ref="CV142:CV156" si="52">(CS142+CU142)*CW142</f>
        <v>16105.171667698556</v>
      </c>
      <c r="CW142" s="12">
        <v>1</v>
      </c>
    </row>
    <row r="143" spans="6:101" x14ac:dyDescent="0.15">
      <c r="F143" s="14"/>
      <c r="AB143" s="53">
        <v>20</v>
      </c>
      <c r="AC143" s="15">
        <f>求节点(节奏总纲!P$4:P$163,节奏总纲!$O$4:$O$163,节奏总纲!BJ59)</f>
        <v>89.899465210602642</v>
      </c>
      <c r="AD143" s="15">
        <f>求节点(节奏总纲!Q$4:Q$163,节奏总纲!$O$4:$O$163,节奏总纲!BK59)</f>
        <v>88.787413007435532</v>
      </c>
      <c r="AE143" s="15">
        <f>求节点(节奏总纲!R$4:R$163,节奏总纲!$O$4:$O$163,节奏总纲!BL59)</f>
        <v>87.591558541772201</v>
      </c>
      <c r="AF143" s="15">
        <f>求节点(节奏总纲!S$4:S$163,节奏总纲!$O$4:$O$163,节奏总纲!BM59)</f>
        <v>86.275030259152317</v>
      </c>
      <c r="AG143" s="15">
        <f>求节点(节奏总纲!T$4:T$163,节奏总纲!$O$4:$O$163,节奏总纲!BN59)</f>
        <v>84.851224267970963</v>
      </c>
      <c r="AU143" s="15">
        <v>138</v>
      </c>
      <c r="AV143" s="12">
        <f>求节点(AC$124:AC$159,AH$5:AH$40,$AU143)*士兵阶位属性!T142+求节点(AC$124:AC$159,AM$5:AM$40,$AU143)</f>
        <v>969.19157917888276</v>
      </c>
      <c r="AW143" s="12">
        <f>求节点(AD$124:AD$159,AI$5:AI$40,$AU143)*士兵阶位属性!U142+求节点(AD$124:AD$159,AN$5:AN$40,$AU143)</f>
        <v>980.05735415531592</v>
      </c>
      <c r="AX143" s="12">
        <f>求节点(AE$124:AE$159,AJ$5:AJ$40,$AU143)*士兵阶位属性!V142+求节点(AE$124:AE$159,AO$5:AO$40,$AU143)</f>
        <v>991.90510876986798</v>
      </c>
      <c r="AY143" s="12">
        <f>求节点(AF$124:AF$159,AK$5:AK$40,$AU143)*士兵阶位属性!W142+求节点(AF$124:AF$159,AP$5:AP$40,$AU143)</f>
        <v>1004.3058537549316</v>
      </c>
      <c r="AZ143" s="12">
        <f>求节点(AG$124:AG$159,AL$5:AL$40,$AU143)*士兵阶位属性!X142+求节点(AG$124:AG$159,AQ$5:AQ$40,$AU143)</f>
        <v>1017.55380918617</v>
      </c>
      <c r="BA143" s="12">
        <f t="shared" si="43"/>
        <v>969.19157917888276</v>
      </c>
      <c r="BB143" s="12">
        <f t="shared" si="43"/>
        <v>980.05735415531592</v>
      </c>
      <c r="BC143" s="12">
        <f t="shared" si="43"/>
        <v>991.90510876986798</v>
      </c>
      <c r="BD143" s="12">
        <f t="shared" si="43"/>
        <v>1004.3058537549316</v>
      </c>
      <c r="BE143" s="12">
        <f t="shared" si="43"/>
        <v>1017.55380918617</v>
      </c>
      <c r="BG143" s="12">
        <v>138</v>
      </c>
      <c r="BH143" s="12">
        <f t="shared" si="44"/>
        <v>5355126.5026405482</v>
      </c>
      <c r="BI143" s="12">
        <f t="shared" si="44"/>
        <v>5398333.2129760813</v>
      </c>
      <c r="BJ143" s="12">
        <f t="shared" si="44"/>
        <v>5445165.9481315631</v>
      </c>
      <c r="BK143" s="12">
        <f t="shared" si="44"/>
        <v>5493118.3216933394</v>
      </c>
      <c r="BL143" s="12">
        <f t="shared" si="44"/>
        <v>5543995.8863141648</v>
      </c>
      <c r="BN143" s="12">
        <v>138</v>
      </c>
      <c r="BO143" s="12">
        <f t="shared" si="45"/>
        <v>0</v>
      </c>
      <c r="BP143" s="12">
        <f t="shared" si="45"/>
        <v>0</v>
      </c>
      <c r="BQ143" s="12">
        <f t="shared" si="45"/>
        <v>0</v>
      </c>
      <c r="BR143" s="12">
        <f t="shared" si="45"/>
        <v>0</v>
      </c>
      <c r="BS143" s="12">
        <f t="shared" si="45"/>
        <v>0</v>
      </c>
      <c r="BU143" s="12">
        <v>138</v>
      </c>
      <c r="BV143" s="12">
        <f t="shared" si="46"/>
        <v>0</v>
      </c>
      <c r="BW143" s="12">
        <f t="shared" si="46"/>
        <v>0</v>
      </c>
      <c r="BX143" s="12">
        <f t="shared" si="46"/>
        <v>0</v>
      </c>
      <c r="BY143" s="12">
        <f t="shared" si="46"/>
        <v>0</v>
      </c>
      <c r="BZ143" s="12">
        <f t="shared" si="46"/>
        <v>0</v>
      </c>
      <c r="CC143" s="9">
        <v>5</v>
      </c>
      <c r="CD143" s="15">
        <v>30</v>
      </c>
      <c r="CE143" s="19">
        <f t="shared" si="47"/>
        <v>0</v>
      </c>
      <c r="CF143" s="19">
        <f t="shared" si="48"/>
        <v>0</v>
      </c>
      <c r="CG143" s="19">
        <f t="shared" si="49"/>
        <v>123.48989862028694</v>
      </c>
      <c r="CH143" s="19">
        <f t="shared" si="50"/>
        <v>123.48989862028694</v>
      </c>
      <c r="CI143" s="19">
        <f>(CE143-CE142)*INDEX([4]大r将兵属性验证!$AX$7:$AX$166,$CD143,1)+CI142</f>
        <v>0</v>
      </c>
      <c r="CJ143" s="19">
        <f>(CF143-CF142)*INDEX([4]大r将兵属性验证!AV$7:AV$166,CD143,1)*2+CJ142</f>
        <v>0</v>
      </c>
      <c r="CK143" s="19">
        <f>(CG143-CG142)*INDEX([4]大r将兵属性验证!AQ$7:AQ$166,$CD143,1)+CK142</f>
        <v>29297665.291714296</v>
      </c>
      <c r="CL143" s="19">
        <f>(CH143-CH142)*INDEX([4]大r将兵属性验证!AR$7:AR$166,$CD143,1)+CL142</f>
        <v>29297665.291714296</v>
      </c>
      <c r="CM143" s="19">
        <f t="shared" si="51"/>
        <v>58595330.583428591</v>
      </c>
      <c r="CQ143" s="15">
        <v>30</v>
      </c>
      <c r="CR143" s="22">
        <f>IFERROR(INDEX('[1]功能-士兵训练'!$AQ$6:$AQ$165,$CQ143,1),0)</f>
        <v>5600375.5931247147</v>
      </c>
      <c r="CS143" s="22">
        <f>(CR143-CR142)*INDEX('[1]功能-付费相关'!$AT$6:$AT$165,$CQ143,1)+CS142</f>
        <v>10596.965590538442</v>
      </c>
      <c r="CT143" s="15">
        <f>INDEX('[1]功能-士兵训练'!$BW$6:$BW$165,$CQ143,1)</f>
        <v>1984453.4745389931</v>
      </c>
      <c r="CU143" s="22">
        <f>(CT143-CT142)*INDEX('[1]功能-付费相关'!$AK$6:$AK$165,$CQ143,1)+CU142</f>
        <v>30583.386318404388</v>
      </c>
      <c r="CV143" s="12">
        <f t="shared" si="52"/>
        <v>41180.35190894283</v>
      </c>
      <c r="CW143" s="12">
        <v>1</v>
      </c>
    </row>
    <row r="144" spans="6:101" x14ac:dyDescent="0.15">
      <c r="AB144" s="53">
        <v>21</v>
      </c>
      <c r="AC144" s="15">
        <f>求节点(节奏总纲!P$4:P$163,节奏总纲!$O$4:$O$163,节奏总纲!BJ60)</f>
        <v>94.145740969946885</v>
      </c>
      <c r="AD144" s="15">
        <f>求节点(节奏总纲!Q$4:Q$163,节奏总纲!$O$4:$O$163,节奏总纲!BK60)</f>
        <v>93.183924727109627</v>
      </c>
      <c r="AE144" s="15">
        <f>求节点(节奏总纲!R$4:R$163,节奏总纲!$O$4:$O$163,节奏总纲!BL60)</f>
        <v>92.135531632926771</v>
      </c>
      <c r="AF144" s="15">
        <f>求节点(节奏总纲!S$4:S$163,节奏总纲!$O$4:$O$163,节奏总纲!BM60)</f>
        <v>91.002520783186228</v>
      </c>
      <c r="AG144" s="15">
        <f>求节点(节奏总纲!T$4:T$163,节奏总纲!$O$4:$O$163,节奏总纲!BN60)</f>
        <v>89.726519272163628</v>
      </c>
      <c r="AU144" s="15">
        <v>139</v>
      </c>
      <c r="AV144" s="12">
        <f>求节点(AC$124:AC$159,AH$5:AH$40,$AU144)*士兵阶位属性!T143+求节点(AC$124:AC$159,AM$5:AM$40,$AU144)</f>
        <v>982.31834222412976</v>
      </c>
      <c r="AW144" s="12">
        <f>求节点(AD$124:AD$159,AI$5:AI$40,$AU144)*士兵阶位属性!U143+求节点(AD$124:AD$159,AN$5:AN$40,$AU144)</f>
        <v>993.27825659280268</v>
      </c>
      <c r="AX144" s="12">
        <f>求节点(AE$124:AE$159,AJ$5:AJ$40,$AU144)*士兵阶位属性!V143+求节点(AE$124:AE$159,AO$5:AO$40,$AU144)</f>
        <v>1005.0745101656576</v>
      </c>
      <c r="AY144" s="12">
        <f>求节点(AF$124:AF$159,AK$5:AK$40,$AU144)*士兵阶位属性!W143+求节点(AF$124:AF$159,AP$5:AP$40,$AU144)</f>
        <v>1017.4672745522846</v>
      </c>
      <c r="AZ144" s="12">
        <f>求节点(AG$124:AG$159,AL$5:AL$40,$AU144)*士兵阶位属性!X143+求节点(AG$124:AG$159,AQ$5:AQ$40,$AU144)</f>
        <v>1030.8171006791706</v>
      </c>
      <c r="BA144" s="12">
        <f t="shared" si="43"/>
        <v>982.31834222412976</v>
      </c>
      <c r="BB144" s="12">
        <f t="shared" si="43"/>
        <v>993.27825659280268</v>
      </c>
      <c r="BC144" s="12">
        <f t="shared" si="43"/>
        <v>1005.0745101656576</v>
      </c>
      <c r="BD144" s="12">
        <f t="shared" si="43"/>
        <v>1017.4672745522846</v>
      </c>
      <c r="BE144" s="12">
        <f t="shared" si="43"/>
        <v>1030.8171006791706</v>
      </c>
      <c r="BG144" s="12">
        <v>139</v>
      </c>
      <c r="BH144" s="12">
        <f t="shared" si="44"/>
        <v>5407363.3667765018</v>
      </c>
      <c r="BI144" s="12">
        <f t="shared" si="44"/>
        <v>5450739.0059593152</v>
      </c>
      <c r="BJ144" s="12">
        <f t="shared" si="44"/>
        <v>5496636.0915666828</v>
      </c>
      <c r="BK144" s="12">
        <f t="shared" si="44"/>
        <v>5544065.0345256217</v>
      </c>
      <c r="BL144" s="12">
        <f t="shared" si="44"/>
        <v>5594836.8808033634</v>
      </c>
      <c r="BN144" s="12">
        <v>139</v>
      </c>
      <c r="BO144" s="12">
        <f t="shared" si="45"/>
        <v>0</v>
      </c>
      <c r="BP144" s="12">
        <f t="shared" si="45"/>
        <v>0</v>
      </c>
      <c r="BQ144" s="12">
        <f t="shared" si="45"/>
        <v>0</v>
      </c>
      <c r="BR144" s="12">
        <f t="shared" si="45"/>
        <v>0</v>
      </c>
      <c r="BS144" s="12">
        <f t="shared" si="45"/>
        <v>0</v>
      </c>
      <c r="BU144" s="12">
        <v>139</v>
      </c>
      <c r="BV144" s="12">
        <f t="shared" si="46"/>
        <v>0</v>
      </c>
      <c r="BW144" s="12">
        <f t="shared" si="46"/>
        <v>0</v>
      </c>
      <c r="BX144" s="12">
        <f t="shared" si="46"/>
        <v>0</v>
      </c>
      <c r="BY144" s="12">
        <f t="shared" si="46"/>
        <v>0</v>
      </c>
      <c r="BZ144" s="12">
        <f t="shared" si="46"/>
        <v>0</v>
      </c>
      <c r="CC144" s="9">
        <v>6</v>
      </c>
      <c r="CD144" s="15">
        <v>40</v>
      </c>
      <c r="CE144" s="19">
        <f t="shared" si="47"/>
        <v>0</v>
      </c>
      <c r="CF144" s="19">
        <f t="shared" si="48"/>
        <v>0</v>
      </c>
      <c r="CG144" s="19">
        <f t="shared" si="49"/>
        <v>160.26770038553144</v>
      </c>
      <c r="CH144" s="19">
        <f t="shared" si="50"/>
        <v>160.26770038553144</v>
      </c>
      <c r="CI144" s="19">
        <f>(CE144-CE143)*INDEX([4]大r将兵属性验证!$AX$7:$AX$166,$CD144,1)+CI143</f>
        <v>0</v>
      </c>
      <c r="CJ144" s="19">
        <f>(CF144-CF143)*INDEX([4]大r将兵属性验证!AV$7:AV$166,CD144,1)*2+CJ143</f>
        <v>0</v>
      </c>
      <c r="CK144" s="19">
        <f>(CG144-CG143)*INDEX([4]大r将兵属性验证!AQ$7:AQ$166,$CD144,1)+CK143</f>
        <v>81610971.870602921</v>
      </c>
      <c r="CL144" s="19">
        <f>(CH144-CH143)*INDEX([4]大r将兵属性验证!AR$7:AR$166,$CD144,1)+CL143</f>
        <v>81610971.870602921</v>
      </c>
      <c r="CM144" s="19">
        <f t="shared" si="51"/>
        <v>163221943.74120584</v>
      </c>
      <c r="CQ144" s="15">
        <v>40</v>
      </c>
      <c r="CR144" s="22">
        <f>IFERROR(INDEX('[1]功能-士兵训练'!$AQ$6:$AQ$165,$CQ144,1),0)</f>
        <v>16684480.796829941</v>
      </c>
      <c r="CS144" s="22">
        <f>(CR144-CR143)*INDEX('[1]功能-付费相关'!$AT$6:$AT$165,$CQ144,1)+CS143</f>
        <v>27915.879971327857</v>
      </c>
      <c r="CT144" s="15">
        <f>INDEX('[1]功能-士兵训练'!$BW$6:$BW$165,$CQ144,1)</f>
        <v>4755400.8346290076</v>
      </c>
      <c r="CU144" s="22">
        <f>(CT144-CT143)*INDEX('[1]功能-付费相关'!$AK$6:$AK$165,$CQ144,1)+CU143</f>
        <v>58403.163197488015</v>
      </c>
      <c r="CV144" s="12">
        <f t="shared" si="52"/>
        <v>86319.043168815871</v>
      </c>
      <c r="CW144" s="12">
        <v>1</v>
      </c>
    </row>
    <row r="145" spans="28:101" x14ac:dyDescent="0.15">
      <c r="AB145" s="53">
        <v>22</v>
      </c>
      <c r="AC145" s="15">
        <f>求节点(节奏总纲!P$4:P$163,节奏总纲!$O$4:$O$163,节奏总纲!BJ61)</f>
        <v>97.364383441396313</v>
      </c>
      <c r="AD145" s="15">
        <f>求节点(节奏总纲!Q$4:Q$163,节奏总纲!$O$4:$O$163,节奏总纲!BK61)</f>
        <v>96.449098281617268</v>
      </c>
      <c r="AE145" s="15">
        <f>求节点(节奏总纲!R$4:R$163,节奏总纲!$O$4:$O$163,节奏总纲!BL61)</f>
        <v>95.4568349437031</v>
      </c>
      <c r="AF145" s="15">
        <f>求节点(节奏总纲!S$4:S$163,节奏总纲!$O$4:$O$163,节奏总纲!BM61)</f>
        <v>94.365553889122964</v>
      </c>
      <c r="AG145" s="15">
        <f>求节点(节奏总纲!T$4:T$163,节奏总纲!$O$4:$O$163,节奏总纲!BN61)</f>
        <v>93.19036934442093</v>
      </c>
      <c r="AU145" s="15">
        <v>140</v>
      </c>
      <c r="AV145" s="12">
        <f>求节点(AC$124:AC$159,AH$5:AH$40,$AU145)*士兵阶位属性!T144+求节点(AC$124:AC$159,AM$5:AM$40,$AU145)</f>
        <v>995.53442047756141</v>
      </c>
      <c r="AW145" s="12">
        <f>求节点(AD$124:AD$159,AI$5:AI$40,$AU145)*士兵阶位属性!U144+求节点(AD$124:AD$159,AN$5:AN$40,$AU145)</f>
        <v>1006.5170918630798</v>
      </c>
      <c r="AX145" s="12">
        <f>求节点(AE$124:AE$159,AJ$5:AJ$40,$AU145)*士兵阶位属性!V144+求节点(AE$124:AE$159,AO$5:AO$40,$AU145)</f>
        <v>1018.331898922504</v>
      </c>
      <c r="AY145" s="12">
        <f>求节点(AF$124:AF$159,AK$5:AK$40,$AU145)*士兵阶位属性!W144+求节点(AF$124:AF$159,AP$5:AP$40,$AU145)</f>
        <v>1030.7595439430675</v>
      </c>
      <c r="AZ145" s="12">
        <f>求节点(AG$124:AG$159,AL$5:AL$40,$AU145)*士兵阶位属性!X144+求节点(AG$124:AG$159,AQ$5:AQ$40,$AU145)</f>
        <v>1045.3160026662067</v>
      </c>
      <c r="BA145" s="12">
        <f t="shared" si="43"/>
        <v>995.53442047756141</v>
      </c>
      <c r="BB145" s="12">
        <f t="shared" si="43"/>
        <v>1006.5170918630798</v>
      </c>
      <c r="BC145" s="12">
        <f t="shared" si="43"/>
        <v>1018.331898922504</v>
      </c>
      <c r="BD145" s="12">
        <f t="shared" si="43"/>
        <v>1030.7595439430675</v>
      </c>
      <c r="BE145" s="12">
        <f t="shared" si="43"/>
        <v>1045.3160026662067</v>
      </c>
      <c r="BG145" s="12">
        <v>140</v>
      </c>
      <c r="BH145" s="12">
        <f t="shared" si="44"/>
        <v>5459600.1045399783</v>
      </c>
      <c r="BI145" s="12">
        <f t="shared" si="44"/>
        <v>5502642.5062971786</v>
      </c>
      <c r="BJ145" s="12">
        <f t="shared" si="44"/>
        <v>5548106.2350018024</v>
      </c>
      <c r="BK145" s="12">
        <f t="shared" si="44"/>
        <v>5595011.747357903</v>
      </c>
      <c r="BL145" s="12">
        <f t="shared" si="44"/>
        <v>5645677.8752925629</v>
      </c>
      <c r="BN145" s="12">
        <v>140</v>
      </c>
      <c r="BO145" s="12">
        <f t="shared" si="45"/>
        <v>0</v>
      </c>
      <c r="BP145" s="12">
        <f t="shared" si="45"/>
        <v>0</v>
      </c>
      <c r="BQ145" s="12">
        <f t="shared" si="45"/>
        <v>0</v>
      </c>
      <c r="BR145" s="12">
        <f t="shared" si="45"/>
        <v>0</v>
      </c>
      <c r="BS145" s="12">
        <f t="shared" si="45"/>
        <v>0</v>
      </c>
      <c r="BU145" s="12">
        <v>140</v>
      </c>
      <c r="BV145" s="12">
        <f t="shared" si="46"/>
        <v>0</v>
      </c>
      <c r="BW145" s="12">
        <f t="shared" si="46"/>
        <v>0</v>
      </c>
      <c r="BX145" s="12">
        <f t="shared" si="46"/>
        <v>0</v>
      </c>
      <c r="BY145" s="12">
        <f t="shared" si="46"/>
        <v>0</v>
      </c>
      <c r="BZ145" s="12">
        <f t="shared" si="46"/>
        <v>0</v>
      </c>
      <c r="CC145" s="9">
        <v>7</v>
      </c>
      <c r="CD145" s="15">
        <v>50</v>
      </c>
      <c r="CE145" s="19">
        <f t="shared" si="47"/>
        <v>0</v>
      </c>
      <c r="CF145" s="19">
        <f t="shared" si="48"/>
        <v>0</v>
      </c>
      <c r="CG145" s="19">
        <f t="shared" si="49"/>
        <v>207.43952575116427</v>
      </c>
      <c r="CH145" s="19">
        <f t="shared" si="50"/>
        <v>207.43952575116427</v>
      </c>
      <c r="CI145" s="19">
        <f>(CE145-CE144)*INDEX([4]大r将兵属性验证!$AX$7:$AX$166,$CD145,1)+CI144</f>
        <v>0</v>
      </c>
      <c r="CJ145" s="19">
        <f>(CF145-CF144)*INDEX([4]大r将兵属性验证!AV$7:AV$166,CD145,1)*2+CJ144</f>
        <v>0</v>
      </c>
      <c r="CK145" s="19">
        <f>(CG145-CG144)*INDEX([4]大r将兵属性验证!AQ$7:AQ$166,$CD145,1)+CK144</f>
        <v>220891037.70285714</v>
      </c>
      <c r="CL145" s="19">
        <f>(CH145-CH144)*INDEX([4]大r将兵属性验证!AR$7:AR$166,$CD145,1)+CL144</f>
        <v>220891037.70285714</v>
      </c>
      <c r="CM145" s="19">
        <f t="shared" si="51"/>
        <v>441782075.40571427</v>
      </c>
      <c r="CQ145" s="15">
        <v>50</v>
      </c>
      <c r="CR145" s="22">
        <f>IFERROR(INDEX('[1]功能-士兵训练'!$AQ$6:$AQ$165,$CQ145,1),0)</f>
        <v>61659135.686194621</v>
      </c>
      <c r="CS145" s="22">
        <f>(CR145-CR144)*INDEX('[1]功能-付费相关'!$AT$6:$AT$165,$CQ145,1)+CS144</f>
        <v>90380.678428778803</v>
      </c>
      <c r="CT145" s="15">
        <f>INDEX('[1]功能-士兵训练'!$BW$6:$BW$165,$CQ145,1)</f>
        <v>12179688.577085977</v>
      </c>
      <c r="CU145" s="22">
        <f>(CT145-CT144)*INDEX('[1]功能-付费相关'!$AK$6:$AK$165,$CQ145,1)+CU144</f>
        <v>113622.58029623629</v>
      </c>
      <c r="CV145" s="12">
        <f t="shared" si="52"/>
        <v>204003.2587250151</v>
      </c>
      <c r="CW145" s="12">
        <v>1</v>
      </c>
    </row>
    <row r="146" spans="28:101" x14ac:dyDescent="0.15">
      <c r="AB146" s="53">
        <v>23</v>
      </c>
      <c r="AC146" s="15">
        <f>求节点(节奏总纲!P$4:P$163,节奏总纲!$O$4:$O$163,节奏总纲!BJ62)</f>
        <v>101.60574916051957</v>
      </c>
      <c r="AD146" s="15">
        <f>求节点(节奏总纲!Q$4:Q$163,节奏总纲!$O$4:$O$163,节奏总纲!BK62)</f>
        <v>100.62709034423521</v>
      </c>
      <c r="AE146" s="15">
        <f>求节点(节奏总纲!R$4:R$163,节奏总纲!$O$4:$O$163,节奏总纲!BL62)</f>
        <v>99.580311796207013</v>
      </c>
      <c r="AF146" s="15">
        <f>求节点(节奏总纲!S$4:S$163,节奏总纲!$O$4:$O$163,节奏总纲!BM62)</f>
        <v>98.470759477593219</v>
      </c>
      <c r="AG146" s="15">
        <f>求节点(节奏总纲!T$4:T$163,节奏总纲!$O$4:$O$163,节奏总纲!BN62)</f>
        <v>97.316956760534509</v>
      </c>
      <c r="AU146" s="15">
        <v>141</v>
      </c>
      <c r="AV146" s="12">
        <f>求节点(AC$124:AC$159,AH$5:AH$40,$AU146)*士兵阶位属性!T145+求节点(AC$124:AC$159,AM$5:AM$40,$AU146)</f>
        <v>1008.8398016161849</v>
      </c>
      <c r="AW146" s="12">
        <f>求节点(AD$124:AD$159,AI$5:AI$40,$AU146)*士兵阶位属性!U145+求节点(AD$124:AD$159,AN$5:AN$40,$AU146)</f>
        <v>1019.8446322740039</v>
      </c>
      <c r="AX146" s="12">
        <f>求节点(AE$124:AE$159,AJ$5:AJ$40,$AU146)*士兵阶位属性!V145+求节点(AE$124:AE$159,AO$5:AO$40,$AU146)</f>
        <v>1031.7751633763712</v>
      </c>
      <c r="AY146" s="12">
        <f>求节点(AF$124:AF$159,AK$5:AK$40,$AU146)*士兵阶位属性!W145+求节点(AF$124:AF$159,AP$5:AP$40,$AU146)</f>
        <v>1045.2564386317331</v>
      </c>
      <c r="AZ146" s="12">
        <f>求节点(AG$124:AG$159,AL$5:AL$40,$AU146)*士兵阶位属性!X145+求节点(AG$124:AG$159,AQ$5:AQ$40,$AU146)</f>
        <v>1060.103304004982</v>
      </c>
      <c r="BA146" s="12">
        <f t="shared" si="43"/>
        <v>1008.8398016161849</v>
      </c>
      <c r="BB146" s="12">
        <f t="shared" si="43"/>
        <v>1019.8446322740039</v>
      </c>
      <c r="BC146" s="12">
        <f t="shared" si="43"/>
        <v>1031.7751633763712</v>
      </c>
      <c r="BD146" s="12">
        <f t="shared" si="43"/>
        <v>1045.2564386317331</v>
      </c>
      <c r="BE146" s="12">
        <f t="shared" si="43"/>
        <v>1060.103304004982</v>
      </c>
      <c r="BG146" s="12">
        <v>141</v>
      </c>
      <c r="BH146" s="12">
        <f t="shared" si="44"/>
        <v>5511836.6318787802</v>
      </c>
      <c r="BI146" s="12">
        <f t="shared" si="44"/>
        <v>5554546.006635041</v>
      </c>
      <c r="BJ146" s="12">
        <f t="shared" si="44"/>
        <v>5599576.3784369221</v>
      </c>
      <c r="BK146" s="12">
        <f t="shared" si="44"/>
        <v>5645958.4601901853</v>
      </c>
      <c r="BL146" s="12">
        <f t="shared" si="44"/>
        <v>5697781.5821047369</v>
      </c>
      <c r="BN146" s="12">
        <v>141</v>
      </c>
      <c r="BO146" s="12">
        <f t="shared" si="45"/>
        <v>0</v>
      </c>
      <c r="BP146" s="12">
        <f t="shared" si="45"/>
        <v>0</v>
      </c>
      <c r="BQ146" s="12">
        <f t="shared" si="45"/>
        <v>0</v>
      </c>
      <c r="BR146" s="12">
        <f t="shared" si="45"/>
        <v>0</v>
      </c>
      <c r="BS146" s="12">
        <f t="shared" si="45"/>
        <v>0</v>
      </c>
      <c r="BU146" s="12">
        <v>141</v>
      </c>
      <c r="BV146" s="12">
        <f t="shared" si="46"/>
        <v>0</v>
      </c>
      <c r="BW146" s="12">
        <f t="shared" si="46"/>
        <v>0</v>
      </c>
      <c r="BX146" s="12">
        <f t="shared" si="46"/>
        <v>0</v>
      </c>
      <c r="BY146" s="12">
        <f t="shared" si="46"/>
        <v>0</v>
      </c>
      <c r="BZ146" s="12">
        <f t="shared" si="46"/>
        <v>0</v>
      </c>
      <c r="CC146" s="9">
        <v>8</v>
      </c>
      <c r="CD146" s="15">
        <v>60</v>
      </c>
      <c r="CE146" s="19">
        <f t="shared" si="47"/>
        <v>0</v>
      </c>
      <c r="CF146" s="19">
        <f t="shared" si="48"/>
        <v>0</v>
      </c>
      <c r="CG146" s="19">
        <f t="shared" si="49"/>
        <v>262.45680269931768</v>
      </c>
      <c r="CH146" s="19">
        <f t="shared" si="50"/>
        <v>262.45680269931768</v>
      </c>
      <c r="CI146" s="19">
        <f>(CE146-CE145)*INDEX([4]大r将兵属性验证!$AX$7:$AX$166,$CD146,1)+CI145</f>
        <v>0</v>
      </c>
      <c r="CJ146" s="19">
        <f>(CF146-CF145)*INDEX([4]大r将兵属性验证!AV$7:AV$166,CD146,1)*2+CJ145</f>
        <v>0</v>
      </c>
      <c r="CK146" s="19">
        <f>(CG146-CG145)*INDEX([4]大r将兵属性验证!AQ$7:AQ$166,$CD146,1)+CK145</f>
        <v>643005020.84402394</v>
      </c>
      <c r="CL146" s="19">
        <f>(CH146-CH145)*INDEX([4]大r将兵属性验证!AR$7:AR$166,$CD146,1)+CL145</f>
        <v>643005020.84402394</v>
      </c>
      <c r="CM146" s="19">
        <f t="shared" si="51"/>
        <v>1286010041.6880479</v>
      </c>
      <c r="CQ146" s="15">
        <v>60</v>
      </c>
      <c r="CR146" s="22">
        <f>IFERROR(INDEX('[1]功能-士兵训练'!$AQ$6:$AQ$165,$CQ146,1),0)</f>
        <v>186527116.47827199</v>
      </c>
      <c r="CS146" s="22">
        <f>(CR146-CR145)*INDEX('[1]功能-付费相关'!$AT$6:$AT$165,$CQ146,1)+CS145</f>
        <v>246465.65441887552</v>
      </c>
      <c r="CT146" s="15">
        <f>INDEX('[1]功能-士兵训练'!$BW$6:$BW$165,$CQ146,1)</f>
        <v>27575210.825606577</v>
      </c>
      <c r="CU146" s="22">
        <f>(CT146-CT145)*INDEX('[1]功能-付费相关'!$AK$6:$AK$165,$CQ146,1)+CU145</f>
        <v>199153.25945468407</v>
      </c>
      <c r="CV146" s="12">
        <f t="shared" si="52"/>
        <v>445618.91387355956</v>
      </c>
      <c r="CW146" s="12">
        <v>1</v>
      </c>
    </row>
    <row r="147" spans="28:101" x14ac:dyDescent="0.15">
      <c r="AB147" s="53">
        <v>24</v>
      </c>
      <c r="AC147" s="15">
        <f>求节点(节奏总纲!P$4:P$163,节奏总纲!$O$4:$O$163,节奏总纲!BJ63)</f>
        <v>105.847581502479</v>
      </c>
      <c r="AD147" s="15">
        <f>求节点(节奏总纲!Q$4:Q$163,节奏总纲!$O$4:$O$163,节奏总纲!BK63)</f>
        <v>104.92085950657776</v>
      </c>
      <c r="AE147" s="15">
        <f>求节点(节奏总纲!R$4:R$163,节奏总纲!$O$4:$O$163,节奏总纲!BL63)</f>
        <v>103.93334446298246</v>
      </c>
      <c r="AF147" s="15">
        <f>求节点(节奏总纲!S$4:S$163,节奏总纲!$O$4:$O$163,节奏总纲!BM63)</f>
        <v>102.88024301812602</v>
      </c>
      <c r="AG147" s="15">
        <f>求节点(节奏总纲!T$4:T$163,节奏总纲!$O$4:$O$163,节奏总纲!BN63)</f>
        <v>101.67669776008674</v>
      </c>
      <c r="AU147" s="15">
        <v>142</v>
      </c>
      <c r="AV147" s="12">
        <f>求节点(AC$124:AC$159,AH$5:AH$40,$AU147)*士兵阶位属性!T146+求节点(AC$124:AC$159,AM$5:AM$40,$AU147)</f>
        <v>1022.2345153191829</v>
      </c>
      <c r="AW147" s="12">
        <f>求节点(AD$124:AD$159,AI$5:AI$40,$AU147)*士兵阶位属性!U146+求节点(AD$124:AD$159,AN$5:AN$40,$AU147)</f>
        <v>1033.4595317085232</v>
      </c>
      <c r="AX147" s="12">
        <f>求节点(AE$124:AE$159,AJ$5:AJ$40,$AU147)*士兵阶位属性!V146+求节点(AE$124:AE$159,AO$5:AO$40,$AU147)</f>
        <v>1046.3180640603566</v>
      </c>
      <c r="AY147" s="12">
        <f>求节点(AF$124:AF$159,AK$5:AK$40,$AU147)*士兵阶位属性!W146+求节点(AF$124:AF$159,AP$5:AP$40,$AU147)</f>
        <v>1060.0294489801174</v>
      </c>
      <c r="AZ147" s="12">
        <f>求节点(AG$124:AG$159,AL$5:AL$40,$AU147)*士兵阶位属性!X146+求节点(AG$124:AG$159,AQ$5:AQ$40,$AU147)</f>
        <v>1075.0698422792786</v>
      </c>
      <c r="BA147" s="12">
        <f t="shared" si="43"/>
        <v>1022.2345153191829</v>
      </c>
      <c r="BB147" s="12">
        <f t="shared" si="43"/>
        <v>1033.4595317085232</v>
      </c>
      <c r="BC147" s="12">
        <f t="shared" si="43"/>
        <v>1046.3180640603566</v>
      </c>
      <c r="BD147" s="12">
        <f t="shared" si="43"/>
        <v>1060.0294489801174</v>
      </c>
      <c r="BE147" s="12">
        <f t="shared" si="43"/>
        <v>1075.0698422792786</v>
      </c>
      <c r="BG147" s="12">
        <v>142</v>
      </c>
      <c r="BH147" s="12">
        <f t="shared" si="44"/>
        <v>5564073.159217583</v>
      </c>
      <c r="BI147" s="12">
        <f t="shared" si="44"/>
        <v>5606449.5069729043</v>
      </c>
      <c r="BJ147" s="12">
        <f t="shared" si="44"/>
        <v>5651046.5218720427</v>
      </c>
      <c r="BK147" s="12">
        <f t="shared" si="44"/>
        <v>5698084.2313914048</v>
      </c>
      <c r="BL147" s="12">
        <f t="shared" si="44"/>
        <v>5750380.5047729146</v>
      </c>
      <c r="BN147" s="12">
        <v>142</v>
      </c>
      <c r="BO147" s="12">
        <f t="shared" si="45"/>
        <v>0</v>
      </c>
      <c r="BP147" s="12">
        <f t="shared" si="45"/>
        <v>0</v>
      </c>
      <c r="BQ147" s="12">
        <f t="shared" si="45"/>
        <v>0</v>
      </c>
      <c r="BR147" s="12">
        <f t="shared" si="45"/>
        <v>0</v>
      </c>
      <c r="BS147" s="12">
        <f t="shared" si="45"/>
        <v>0</v>
      </c>
      <c r="BU147" s="12">
        <v>142</v>
      </c>
      <c r="BV147" s="12">
        <f t="shared" si="46"/>
        <v>0</v>
      </c>
      <c r="BW147" s="12">
        <f t="shared" si="46"/>
        <v>0</v>
      </c>
      <c r="BX147" s="12">
        <f t="shared" si="46"/>
        <v>0</v>
      </c>
      <c r="BY147" s="12">
        <f t="shared" si="46"/>
        <v>0</v>
      </c>
      <c r="BZ147" s="12">
        <f t="shared" si="46"/>
        <v>0</v>
      </c>
      <c r="CC147" s="9">
        <v>9</v>
      </c>
      <c r="CD147" s="15">
        <v>70</v>
      </c>
      <c r="CE147" s="19">
        <f t="shared" si="47"/>
        <v>0</v>
      </c>
      <c r="CF147" s="19">
        <f t="shared" si="48"/>
        <v>0</v>
      </c>
      <c r="CG147" s="19">
        <f t="shared" si="49"/>
        <v>326.02560863340284</v>
      </c>
      <c r="CH147" s="19">
        <f t="shared" si="50"/>
        <v>326.02560863340284</v>
      </c>
      <c r="CI147" s="19">
        <f>(CE147-CE146)*INDEX([4]大r将兵属性验证!$AX$7:$AX$166,$CD147,1)+CI146</f>
        <v>0</v>
      </c>
      <c r="CJ147" s="19">
        <f>(CF147-CF146)*INDEX([4]大r将兵属性验证!AV$7:AV$166,CD147,1)*2+CJ146</f>
        <v>0</v>
      </c>
      <c r="CK147" s="19">
        <f>(CG147-CG146)*INDEX([4]大r将兵属性验证!AQ$7:AQ$166,$CD147,1)+CK146</f>
        <v>2735902584.2886763</v>
      </c>
      <c r="CL147" s="19">
        <f>(CH147-CH146)*INDEX([4]大r将兵属性验证!AR$7:AR$166,$CD147,1)+CL146</f>
        <v>2735902584.2886763</v>
      </c>
      <c r="CM147" s="19">
        <f t="shared" si="51"/>
        <v>5471805168.5773525</v>
      </c>
      <c r="CQ147" s="15">
        <v>70</v>
      </c>
      <c r="CR147" s="22">
        <f>IFERROR(INDEX('[1]功能-士兵训练'!$AQ$6:$AQ$165,$CQ147,1),0)</f>
        <v>427904458.35317665</v>
      </c>
      <c r="CS147" s="22">
        <f>(CR147-CR146)*INDEX('[1]功能-付费相关'!$AT$6:$AT$165,$CQ147,1)+CS146</f>
        <v>520758.08836763079</v>
      </c>
      <c r="CT147" s="15">
        <f>INDEX('[1]功能-士兵训练'!$BW$6:$BW$165,$CQ147,1)</f>
        <v>59004821.463740878</v>
      </c>
      <c r="CU147" s="22">
        <f>(CT147-CT146)*INDEX('[1]功能-付费相关'!$AK$6:$AK$165,$CQ147,1)+CU146</f>
        <v>373762.20744431909</v>
      </c>
      <c r="CV147" s="12">
        <f t="shared" si="52"/>
        <v>894520.29581194988</v>
      </c>
      <c r="CW147" s="12">
        <v>1</v>
      </c>
    </row>
    <row r="148" spans="28:101" x14ac:dyDescent="0.15">
      <c r="AB148" s="53">
        <v>25</v>
      </c>
      <c r="AC148" s="15">
        <f>求节点(节奏总纲!P$4:P$163,节奏总纲!$O$4:$O$163,节奏总纲!BJ64)</f>
        <v>110.08374907397884</v>
      </c>
      <c r="AD148" s="15">
        <f>求节点(节奏总纲!Q$4:Q$163,节奏总纲!$O$4:$O$163,节奏总纲!BK64)</f>
        <v>109.19488478136186</v>
      </c>
      <c r="AE148" s="15">
        <f>求节点(节奏总纲!R$4:R$163,节奏总纲!$O$4:$O$163,节奏总纲!BL64)</f>
        <v>108.2095229158722</v>
      </c>
      <c r="AF148" s="15">
        <f>求节点(节奏总纲!S$4:S$163,节奏总纲!$O$4:$O$163,节奏总纲!BM64)</f>
        <v>107.13685118345327</v>
      </c>
      <c r="AG148" s="15">
        <f>求节点(节奏总纲!T$4:T$163,节奏总纲!$O$4:$O$163,节奏总纲!BN64)</f>
        <v>105.97218191508114</v>
      </c>
      <c r="AU148" s="15">
        <v>143</v>
      </c>
      <c r="AV148" s="12">
        <f>求节点(AC$124:AC$159,AH$5:AH$40,$AU148)*士兵阶位属性!T147+求节点(AC$124:AC$159,AM$5:AM$40,$AU148)</f>
        <v>1036.0334224299579</v>
      </c>
      <c r="AW148" s="12">
        <f>求节点(AD$124:AD$159,AI$5:AI$40,$AU148)*士兵阶位属性!U147+求节点(AD$124:AD$159,AN$5:AN$40,$AU148)</f>
        <v>1048.0295490560898</v>
      </c>
      <c r="AX148" s="12">
        <f>求节点(AE$124:AE$159,AJ$5:AJ$40,$AU148)*士兵阶位属性!V147+求节点(AE$124:AE$159,AO$5:AO$40,$AU148)</f>
        <v>1061.0316846155704</v>
      </c>
      <c r="AY148" s="12">
        <f>求节点(AF$124:AF$159,AK$5:AK$40,$AU148)*士兵阶位属性!W147+求节点(AF$124:AF$159,AP$5:AP$40,$AU148)</f>
        <v>1074.9746170025076</v>
      </c>
      <c r="AZ148" s="12">
        <f>求节点(AG$124:AG$159,AL$5:AL$40,$AU148)*士兵阶位属性!X147+求节点(AG$124:AG$159,AQ$5:AQ$40,$AU148)</f>
        <v>1090.1436989252768</v>
      </c>
      <c r="BA148" s="12">
        <f t="shared" si="43"/>
        <v>1036.0334224299579</v>
      </c>
      <c r="BB148" s="12">
        <f t="shared" si="43"/>
        <v>1048.0295490560898</v>
      </c>
      <c r="BC148" s="12">
        <f t="shared" si="43"/>
        <v>1061.0316846155704</v>
      </c>
      <c r="BD148" s="12">
        <f t="shared" si="43"/>
        <v>1074.9746170025076</v>
      </c>
      <c r="BE148" s="12">
        <f t="shared" si="43"/>
        <v>1090.1436989252768</v>
      </c>
      <c r="BG148" s="12">
        <v>143</v>
      </c>
      <c r="BH148" s="12">
        <f t="shared" si="44"/>
        <v>5616309.6865563849</v>
      </c>
      <c r="BI148" s="12">
        <f t="shared" si="44"/>
        <v>5658353.0073107667</v>
      </c>
      <c r="BJ148" s="12">
        <f t="shared" si="44"/>
        <v>5702971.2916352116</v>
      </c>
      <c r="BK148" s="12">
        <f t="shared" si="44"/>
        <v>5750658.606234597</v>
      </c>
      <c r="BL148" s="12">
        <f t="shared" si="44"/>
        <v>5802979.4274410922</v>
      </c>
      <c r="BN148" s="12">
        <v>143</v>
      </c>
      <c r="BO148" s="12">
        <f t="shared" si="45"/>
        <v>0</v>
      </c>
      <c r="BP148" s="12">
        <f t="shared" si="45"/>
        <v>0</v>
      </c>
      <c r="BQ148" s="12">
        <f t="shared" si="45"/>
        <v>0</v>
      </c>
      <c r="BR148" s="12">
        <f t="shared" si="45"/>
        <v>0</v>
      </c>
      <c r="BS148" s="12">
        <f t="shared" si="45"/>
        <v>0</v>
      </c>
      <c r="BU148" s="12">
        <v>143</v>
      </c>
      <c r="BV148" s="12">
        <f t="shared" si="46"/>
        <v>0</v>
      </c>
      <c r="BW148" s="12">
        <f t="shared" si="46"/>
        <v>0</v>
      </c>
      <c r="BX148" s="12">
        <f t="shared" si="46"/>
        <v>0</v>
      </c>
      <c r="BY148" s="12">
        <f t="shared" si="46"/>
        <v>0</v>
      </c>
      <c r="BZ148" s="12">
        <f t="shared" si="46"/>
        <v>0</v>
      </c>
      <c r="CC148" s="9">
        <v>10</v>
      </c>
      <c r="CD148" s="15">
        <v>80</v>
      </c>
      <c r="CE148" s="19">
        <f t="shared" si="47"/>
        <v>0</v>
      </c>
      <c r="CF148" s="19">
        <f t="shared" si="48"/>
        <v>0</v>
      </c>
      <c r="CG148" s="19">
        <f t="shared" si="49"/>
        <v>396.55368862631758</v>
      </c>
      <c r="CH148" s="19">
        <f t="shared" si="50"/>
        <v>396.55368862631758</v>
      </c>
      <c r="CI148" s="19">
        <f>(CE148-CE147)*INDEX([4]大r将兵属性验证!$AX$7:$AX$166,$CD148,1)+CI147</f>
        <v>0</v>
      </c>
      <c r="CJ148" s="19">
        <f>(CF148-CF147)*INDEX([4]大r将兵属性验证!AV$7:AV$166,CD148,1)*2+CJ147</f>
        <v>0</v>
      </c>
      <c r="CK148" s="19">
        <f>(CG148-CG147)*INDEX([4]大r将兵属性验证!AQ$7:AQ$166,$CD148,1)+CK147</f>
        <v>9720160657.3082733</v>
      </c>
      <c r="CL148" s="19">
        <f>(CH148-CH147)*INDEX([4]大r将兵属性验证!AR$7:AR$166,$CD148,1)+CL147</f>
        <v>9720160657.3082733</v>
      </c>
      <c r="CM148" s="19">
        <f t="shared" si="51"/>
        <v>19440321314.616547</v>
      </c>
      <c r="CQ148" s="15">
        <v>80</v>
      </c>
      <c r="CR148" s="22">
        <f>IFERROR(INDEX('[1]功能-士兵训练'!$AQ$6:$AQ$165,$CQ148,1),0)</f>
        <v>948996156.99380076</v>
      </c>
      <c r="CS148" s="22">
        <f>(CR148-CR147)*INDEX('[1]功能-付费相关'!$AT$6:$AT$165,$CQ148,1)+CS147</f>
        <v>1063561.9411182809</v>
      </c>
      <c r="CT148" s="15">
        <f>INDEX('[1]功能-士兵训练'!$BW$6:$BW$165,$CQ148,1)</f>
        <v>121667789.25614685</v>
      </c>
      <c r="CU148" s="22">
        <f>(CT148-CT147)*INDEX('[1]功能-付费相关'!$AK$6:$AK$165,$CQ148,1)+CU147</f>
        <v>721889.80629101896</v>
      </c>
      <c r="CV148" s="12">
        <f t="shared" si="52"/>
        <v>1785451.7474092999</v>
      </c>
      <c r="CW148" s="12">
        <v>1</v>
      </c>
    </row>
    <row r="149" spans="28:101" x14ac:dyDescent="0.15">
      <c r="AB149" s="53">
        <v>26</v>
      </c>
      <c r="AC149" s="15">
        <f>求节点(节奏总纲!P$4:P$163,节奏总纲!$O$4:$O$163,节奏总纲!BJ65)</f>
        <v>114.30994916506968</v>
      </c>
      <c r="AD149" s="15">
        <f>求节点(节奏总纲!Q$4:Q$163,节奏总纲!$O$4:$O$163,节奏总纲!BK65)</f>
        <v>113.3844058072425</v>
      </c>
      <c r="AE149" s="15">
        <f>求节点(节奏总纲!R$4:R$163,节奏总纲!$O$4:$O$163,节奏总纲!BL65)</f>
        <v>112.40478549380373</v>
      </c>
      <c r="AF149" s="15">
        <f>求节点(节奏总纲!S$4:S$163,节奏总纲!$O$4:$O$163,节奏总纲!BM65)</f>
        <v>111.3556509210717</v>
      </c>
      <c r="AG149" s="15">
        <f>求节点(节奏总纲!T$4:T$163,节奏总纲!$O$4:$O$163,节奏总纲!BN65)</f>
        <v>110.24924220328127</v>
      </c>
      <c r="AU149" s="15">
        <v>144</v>
      </c>
      <c r="AV149" s="12">
        <f>求节点(AC$124:AC$159,AH$5:AH$40,$AU149)*士兵阶位属性!T148+求节点(AC$124:AC$159,AM$5:AM$40,$AU149)</f>
        <v>1050.4888028483072</v>
      </c>
      <c r="AW149" s="12">
        <f>求节点(AD$124:AD$159,AI$5:AI$40,$AU149)*士兵阶位属性!U148+求节点(AD$124:AD$159,AN$5:AN$40,$AU149)</f>
        <v>1062.7184694461703</v>
      </c>
      <c r="AX149" s="12">
        <f>求节点(AE$124:AE$159,AJ$5:AJ$40,$AU149)*士兵阶位属性!V148+求节点(AE$124:AE$159,AO$5:AO$40,$AU149)</f>
        <v>1075.8645477575635</v>
      </c>
      <c r="AY149" s="12">
        <f>求节点(AF$124:AF$159,AK$5:AK$40,$AU149)*士兵阶位属性!W148+求节点(AF$124:AF$159,AP$5:AP$40,$AU149)</f>
        <v>1090.0267998779336</v>
      </c>
      <c r="AZ149" s="12">
        <f>求节点(AG$124:AG$159,AL$5:AL$40,$AU149)*士兵阶位属性!X148+求节点(AG$124:AG$159,AQ$5:AQ$40,$AU149)</f>
        <v>1105.3248739429755</v>
      </c>
      <c r="BA149" s="12">
        <f t="shared" si="43"/>
        <v>1050.4888028483072</v>
      </c>
      <c r="BB149" s="12">
        <f t="shared" si="43"/>
        <v>1062.7184694461703</v>
      </c>
      <c r="BC149" s="12">
        <f t="shared" si="43"/>
        <v>1075.8645477575635</v>
      </c>
      <c r="BD149" s="12">
        <f t="shared" si="43"/>
        <v>1090.0267998779336</v>
      </c>
      <c r="BE149" s="12">
        <f t="shared" si="43"/>
        <v>1105.3248739429755</v>
      </c>
      <c r="BG149" s="12">
        <v>144</v>
      </c>
      <c r="BH149" s="12">
        <f t="shared" si="44"/>
        <v>5668552.7044127174</v>
      </c>
      <c r="BI149" s="12">
        <f t="shared" si="44"/>
        <v>5710355.657800463</v>
      </c>
      <c r="BJ149" s="12">
        <f t="shared" si="44"/>
        <v>5754991.8000188759</v>
      </c>
      <c r="BK149" s="12">
        <f t="shared" si="44"/>
        <v>5803232.9810777893</v>
      </c>
      <c r="BL149" s="12">
        <f t="shared" si="44"/>
        <v>5855578.3501092698</v>
      </c>
      <c r="BN149" s="12">
        <v>144</v>
      </c>
      <c r="BO149" s="12">
        <f t="shared" si="45"/>
        <v>0</v>
      </c>
      <c r="BP149" s="12">
        <f t="shared" si="45"/>
        <v>0</v>
      </c>
      <c r="BQ149" s="12">
        <f t="shared" si="45"/>
        <v>0</v>
      </c>
      <c r="BR149" s="12">
        <f t="shared" si="45"/>
        <v>0</v>
      </c>
      <c r="BS149" s="12">
        <f t="shared" si="45"/>
        <v>0</v>
      </c>
      <c r="BU149" s="12">
        <v>144</v>
      </c>
      <c r="BV149" s="12">
        <f t="shared" si="46"/>
        <v>0</v>
      </c>
      <c r="BW149" s="12">
        <f t="shared" si="46"/>
        <v>0</v>
      </c>
      <c r="BX149" s="12">
        <f t="shared" si="46"/>
        <v>0</v>
      </c>
      <c r="BY149" s="12">
        <f t="shared" si="46"/>
        <v>0</v>
      </c>
      <c r="BZ149" s="12">
        <f t="shared" si="46"/>
        <v>0</v>
      </c>
      <c r="CC149" s="9">
        <v>11</v>
      </c>
      <c r="CD149" s="15">
        <v>90</v>
      </c>
      <c r="CE149" s="19">
        <f t="shared" si="47"/>
        <v>0</v>
      </c>
      <c r="CF149" s="19">
        <f t="shared" si="48"/>
        <v>0</v>
      </c>
      <c r="CG149" s="19">
        <f t="shared" si="49"/>
        <v>467.39929172546846</v>
      </c>
      <c r="CH149" s="19">
        <f t="shared" si="50"/>
        <v>467.39929172546846</v>
      </c>
      <c r="CI149" s="19">
        <f>(CE149-CE148)*INDEX([4]大r将兵属性验证!$AX$7:$AX$166,$CD149,1)+CI148</f>
        <v>0</v>
      </c>
      <c r="CJ149" s="19">
        <f>(CF149-CF148)*INDEX([4]大r将兵属性验证!AV$7:AV$166,CD149,1)*2+CJ148</f>
        <v>0</v>
      </c>
      <c r="CK149" s="19">
        <f>(CG149-CG148)*INDEX([4]大r将兵属性验证!AQ$7:AQ$166,$CD149,1)+CK148</f>
        <v>29545450381.010021</v>
      </c>
      <c r="CL149" s="19">
        <f>(CH149-CH148)*INDEX([4]大r将兵属性验证!AR$7:AR$166,$CD149,1)+CL148</f>
        <v>29545450381.010021</v>
      </c>
      <c r="CM149" s="19">
        <f t="shared" si="51"/>
        <v>59090900762.020042</v>
      </c>
      <c r="CQ149" s="15">
        <v>90</v>
      </c>
      <c r="CR149" s="22">
        <f>IFERROR(INDEX('[1]功能-士兵训练'!$AQ$6:$AQ$165,$CQ149,1),0)</f>
        <v>2801520371.9015379</v>
      </c>
      <c r="CS149" s="22">
        <f>(CR149-CR148)*INDEX('[1]功能-付费相关'!$AT$6:$AT$165,$CQ149,1)+CS148</f>
        <v>2844835.2246834133</v>
      </c>
      <c r="CT149" s="15">
        <f>INDEX('[1]功能-士兵训练'!$BW$6:$BW$165,$CQ149,1)</f>
        <v>269264732.10151058</v>
      </c>
      <c r="CU149" s="22">
        <f>(CT149-CT148)*INDEX('[1]功能-付费相关'!$AK$6:$AK$165,$CQ149,1)+CU148</f>
        <v>1541872.8220985953</v>
      </c>
      <c r="CV149" s="12">
        <f t="shared" si="52"/>
        <v>4386708.0467820084</v>
      </c>
      <c r="CW149" s="12">
        <v>1</v>
      </c>
    </row>
    <row r="150" spans="28:101" x14ac:dyDescent="0.15">
      <c r="AB150" s="53">
        <v>27</v>
      </c>
      <c r="AC150" s="15">
        <f>求节点(节奏总纲!P$4:P$163,节奏总纲!$O$4:$O$163,节奏总纲!BJ66)</f>
        <v>118.53632679743293</v>
      </c>
      <c r="AD150" s="15">
        <f>求节点(节奏总纲!Q$4:Q$163,节奏总纲!$O$4:$O$163,节奏总纲!BK66)</f>
        <v>117.66224887194308</v>
      </c>
      <c r="AE150" s="15">
        <f>求节点(节奏总纲!R$4:R$163,节奏总纲!$O$4:$O$163,节奏总纲!BL66)</f>
        <v>116.73041539677975</v>
      </c>
      <c r="AF150" s="15">
        <f>求节点(节奏总纲!S$4:S$163,节奏总纲!$O$4:$O$163,节奏总纲!BM66)</f>
        <v>115.72277656767982</v>
      </c>
      <c r="AG150" s="15">
        <f>求节点(节奏总纲!T$4:T$163,节奏总纲!$O$4:$O$163,节奏总纲!BN66)</f>
        <v>114.61446830685937</v>
      </c>
      <c r="AU150" s="15">
        <v>145</v>
      </c>
      <c r="AV150" s="12">
        <f>求节点(AC$124:AC$159,AH$5:AH$40,$AU150)*士兵阶位属性!T149+求节点(AC$124:AC$159,AM$5:AM$40,$AU150)</f>
        <v>1065.0514126764426</v>
      </c>
      <c r="AW150" s="12">
        <f>求节点(AD$124:AD$159,AI$5:AI$40,$AU150)*士兵阶位属性!U149+求节点(AD$124:AD$159,AN$5:AN$40,$AU150)</f>
        <v>1077.5124598698048</v>
      </c>
      <c r="AX150" s="12">
        <f>求节点(AE$124:AE$159,AJ$5:AJ$40,$AU150)*士兵阶位属性!V149+求节点(AE$124:AE$159,AO$5:AO$40,$AU150)</f>
        <v>1090.8027466543674</v>
      </c>
      <c r="AY150" s="12">
        <f>求节点(AF$124:AF$159,AK$5:AK$40,$AU150)*士兵阶位属性!W149+求节点(AF$124:AF$159,AP$5:AP$40,$AU150)</f>
        <v>1105.1859976063954</v>
      </c>
      <c r="AZ150" s="12">
        <f>求节点(AG$124:AG$159,AL$5:AL$40,$AU150)*士兵阶位属性!X149+求节点(AG$124:AG$159,AQ$5:AQ$40,$AU150)</f>
        <v>1120.4718559166004</v>
      </c>
      <c r="BA150" s="12">
        <f t="shared" si="43"/>
        <v>1065.0514126764426</v>
      </c>
      <c r="BB150" s="12">
        <f t="shared" si="43"/>
        <v>1077.5124598698048</v>
      </c>
      <c r="BC150" s="12">
        <f t="shared" si="43"/>
        <v>1090.8027466543674</v>
      </c>
      <c r="BD150" s="12">
        <f t="shared" si="43"/>
        <v>1105.1859976063954</v>
      </c>
      <c r="BE150" s="12">
        <f t="shared" si="43"/>
        <v>1120.4718559166004</v>
      </c>
      <c r="BG150" s="12">
        <v>145</v>
      </c>
      <c r="BH150" s="12">
        <f t="shared" si="44"/>
        <v>5720828.9033652367</v>
      </c>
      <c r="BI150" s="12">
        <f t="shared" si="44"/>
        <v>5762361.5576121453</v>
      </c>
      <c r="BJ150" s="12">
        <f t="shared" si="44"/>
        <v>5807012.3084025411</v>
      </c>
      <c r="BK150" s="12">
        <f t="shared" si="44"/>
        <v>5855807.3559209807</v>
      </c>
      <c r="BL150" s="12">
        <f t="shared" si="44"/>
        <v>5907235.9185415069</v>
      </c>
      <c r="BN150" s="12">
        <v>145</v>
      </c>
      <c r="BO150" s="12">
        <f t="shared" si="45"/>
        <v>0</v>
      </c>
      <c r="BP150" s="12">
        <f t="shared" si="45"/>
        <v>0</v>
      </c>
      <c r="BQ150" s="12">
        <f t="shared" si="45"/>
        <v>0</v>
      </c>
      <c r="BR150" s="12">
        <f t="shared" si="45"/>
        <v>0</v>
      </c>
      <c r="BS150" s="12">
        <f t="shared" si="45"/>
        <v>0</v>
      </c>
      <c r="BU150" s="12">
        <v>145</v>
      </c>
      <c r="BV150" s="12">
        <f t="shared" si="46"/>
        <v>0</v>
      </c>
      <c r="BW150" s="12">
        <f t="shared" si="46"/>
        <v>0</v>
      </c>
      <c r="BX150" s="12">
        <f t="shared" si="46"/>
        <v>0</v>
      </c>
      <c r="BY150" s="12">
        <f t="shared" si="46"/>
        <v>0</v>
      </c>
      <c r="BZ150" s="12">
        <f t="shared" si="46"/>
        <v>0</v>
      </c>
      <c r="CC150" s="9">
        <v>12</v>
      </c>
      <c r="CD150" s="15">
        <v>100</v>
      </c>
      <c r="CE150" s="19">
        <f t="shared" si="47"/>
        <v>0</v>
      </c>
      <c r="CF150" s="19">
        <f t="shared" si="48"/>
        <v>0</v>
      </c>
      <c r="CG150" s="19">
        <f t="shared" si="49"/>
        <v>567.05298097408752</v>
      </c>
      <c r="CH150" s="19">
        <f t="shared" si="50"/>
        <v>567.05298097408752</v>
      </c>
      <c r="CI150" s="19">
        <f>(CE150-CE149)*INDEX([4]大r将兵属性验证!$AX$7:$AX$166,$CD150,1)+CI149</f>
        <v>0</v>
      </c>
      <c r="CJ150" s="19">
        <f>(CF150-CF149)*INDEX([4]大r将兵属性验证!AV$7:AV$166,CD150,1)*2+CJ149</f>
        <v>0</v>
      </c>
      <c r="CK150" s="19">
        <f>(CG150-CG149)*INDEX([4]大r将兵属性验证!AQ$7:AQ$166,$CD150,1)+CK149</f>
        <v>78093835603.799942</v>
      </c>
      <c r="CL150" s="19">
        <f>(CH150-CH149)*INDEX([4]大r将兵属性验证!AR$7:AR$166,$CD150,1)+CL149</f>
        <v>78093835603.799942</v>
      </c>
      <c r="CM150" s="19">
        <f t="shared" si="51"/>
        <v>156187671207.59988</v>
      </c>
      <c r="CQ150" s="15">
        <v>100</v>
      </c>
      <c r="CR150" s="22">
        <f>IFERROR(INDEX('[1]功能-士兵训练'!$AQ$6:$AQ$165,$CQ150,1),0)</f>
        <v>13785551206.574715</v>
      </c>
      <c r="CS150" s="22">
        <f>(CR150-CR149)*INDEX('[1]功能-付费相关'!$AT$6:$AT$165,$CQ150,1)+CS149</f>
        <v>12652005.612784462</v>
      </c>
      <c r="CT150" s="15">
        <f>INDEX('[1]功能-士兵训练'!$BW$6:$BW$165,$CQ150,1)</f>
        <v>724715772.29691076</v>
      </c>
      <c r="CU150" s="22">
        <f>(CT150-CT149)*INDEX('[1]功能-付费相关'!$AK$6:$AK$165,$CQ150,1)+CU149</f>
        <v>4072156.3787397072</v>
      </c>
      <c r="CV150" s="12">
        <f t="shared" si="52"/>
        <v>16724161.991524169</v>
      </c>
      <c r="CW150" s="12">
        <v>1</v>
      </c>
    </row>
    <row r="151" spans="28:101" x14ac:dyDescent="0.15">
      <c r="AB151" s="53">
        <v>28</v>
      </c>
      <c r="AC151" s="15">
        <f>求节点(节奏总纲!P$4:P$163,节奏总纲!$O$4:$O$163,节奏总纲!BJ67)</f>
        <v>122.76283595795327</v>
      </c>
      <c r="AD151" s="15">
        <f>求节点(节奏总纲!Q$4:Q$163,节奏总纲!$O$4:$O$163,节奏总纲!BK67)</f>
        <v>121.92179060425863</v>
      </c>
      <c r="AE151" s="15">
        <f>求节点(节奏总纲!R$4:R$163,节奏总纲!$O$4:$O$163,节奏总纲!BL67)</f>
        <v>120.99038152468245</v>
      </c>
      <c r="AF151" s="15">
        <f>求节点(节奏总纲!S$4:S$163,节奏总纲!$O$4:$O$163,节奏总纲!BM67)</f>
        <v>119.96915502455505</v>
      </c>
      <c r="AG151" s="15">
        <f>求节点(节奏总纲!T$4:T$163,节奏总纲!$O$4:$O$163,节奏总纲!BN67)</f>
        <v>118.8764680509872</v>
      </c>
      <c r="AU151" s="15">
        <v>146</v>
      </c>
      <c r="AV151" s="12">
        <f>求节点(AC$124:AC$159,AH$5:AH$40,$AU151)*士兵阶位属性!T150+求节点(AC$124:AC$159,AM$5:AM$40,$AU151)</f>
        <v>1079.716456929759</v>
      </c>
      <c r="AW151" s="12">
        <f>求节点(AD$124:AD$159,AI$5:AI$40,$AU151)*士兵阶位属性!U150+求节点(AD$124:AD$159,AN$5:AN$40,$AU151)</f>
        <v>1092.411048035762</v>
      </c>
      <c r="AX151" s="12">
        <f>求节点(AE$124:AE$159,AJ$5:AJ$40,$AU151)*士兵阶位属性!V150+求节点(AE$124:AE$159,AO$5:AO$40,$AU151)</f>
        <v>1105.8462813059825</v>
      </c>
      <c r="AY151" s="12">
        <f>求节点(AF$124:AF$159,AK$5:AK$40,$AU151)*士兵阶位属性!W150+求节点(AF$124:AF$159,AP$5:AP$40,$AU151)</f>
        <v>1120.3682902428959</v>
      </c>
      <c r="AZ151" s="12">
        <f>求节点(AG$124:AG$159,AL$5:AL$40,$AU151)*士兵阶位属性!X150+求节点(AG$124:AG$159,AQ$5:AQ$40,$AU151)</f>
        <v>1135.60075328023</v>
      </c>
      <c r="BA151" s="12">
        <f t="shared" si="43"/>
        <v>1079.716456929759</v>
      </c>
      <c r="BB151" s="12">
        <f t="shared" si="43"/>
        <v>1092.411048035762</v>
      </c>
      <c r="BC151" s="12">
        <f t="shared" si="43"/>
        <v>1105.8462813059825</v>
      </c>
      <c r="BD151" s="12">
        <f t="shared" si="43"/>
        <v>1120.3682902428959</v>
      </c>
      <c r="BE151" s="12">
        <f t="shared" si="43"/>
        <v>1135.60075328023</v>
      </c>
      <c r="BG151" s="12">
        <v>146</v>
      </c>
      <c r="BH151" s="12">
        <f t="shared" si="44"/>
        <v>5773105.1023177551</v>
      </c>
      <c r="BI151" s="12">
        <f t="shared" si="44"/>
        <v>5814367.4574238267</v>
      </c>
      <c r="BJ151" s="12">
        <f t="shared" si="44"/>
        <v>5859032.8167862063</v>
      </c>
      <c r="BK151" s="12">
        <f t="shared" si="44"/>
        <v>5907823.3854632331</v>
      </c>
      <c r="BL151" s="12">
        <f t="shared" si="44"/>
        <v>5958077.6016410887</v>
      </c>
      <c r="BN151" s="12">
        <v>146</v>
      </c>
      <c r="BO151" s="12">
        <f t="shared" si="45"/>
        <v>0</v>
      </c>
      <c r="BP151" s="12">
        <f t="shared" si="45"/>
        <v>0</v>
      </c>
      <c r="BQ151" s="12">
        <f t="shared" si="45"/>
        <v>0</v>
      </c>
      <c r="BR151" s="12">
        <f t="shared" si="45"/>
        <v>0</v>
      </c>
      <c r="BS151" s="12">
        <f t="shared" si="45"/>
        <v>0</v>
      </c>
      <c r="BU151" s="12">
        <v>146</v>
      </c>
      <c r="BV151" s="12">
        <f t="shared" si="46"/>
        <v>0</v>
      </c>
      <c r="BW151" s="12">
        <f t="shared" si="46"/>
        <v>0</v>
      </c>
      <c r="BX151" s="12">
        <f t="shared" si="46"/>
        <v>0</v>
      </c>
      <c r="BY151" s="12">
        <f t="shared" si="46"/>
        <v>0</v>
      </c>
      <c r="BZ151" s="12">
        <f t="shared" si="46"/>
        <v>0</v>
      </c>
      <c r="CC151" s="9">
        <v>13</v>
      </c>
      <c r="CD151" s="15">
        <v>110</v>
      </c>
      <c r="CE151" s="19">
        <f t="shared" si="47"/>
        <v>0</v>
      </c>
      <c r="CF151" s="19">
        <f t="shared" si="48"/>
        <v>0</v>
      </c>
      <c r="CG151" s="19">
        <f t="shared" si="49"/>
        <v>669.94514246494066</v>
      </c>
      <c r="CH151" s="19">
        <f t="shared" si="50"/>
        <v>669.94514246494066</v>
      </c>
      <c r="CI151" s="19">
        <f>(CE151-CE150)*INDEX([4]大r将兵属性验证!$AX$7:$AX$166,$CD151,1)+CI150</f>
        <v>0</v>
      </c>
      <c r="CJ151" s="19">
        <f>(CF151-CF150)*INDEX([4]大r将兵属性验证!AV$7:AV$166,CD151,1)*2+CJ150</f>
        <v>0</v>
      </c>
      <c r="CK151" s="19">
        <f>(CG151-CG150)*INDEX([4]大r将兵属性验证!AQ$7:AQ$166,$CD151,1)+CK150</f>
        <v>150397505405.92548</v>
      </c>
      <c r="CL151" s="19">
        <f>(CH151-CH150)*INDEX([4]大r将兵属性验证!AR$7:AR$166,$CD151,1)+CL150</f>
        <v>150397505405.92548</v>
      </c>
      <c r="CM151" s="19">
        <f t="shared" si="51"/>
        <v>300795010811.85095</v>
      </c>
      <c r="CQ151" s="15">
        <v>110</v>
      </c>
      <c r="CR151" s="22">
        <f>IFERROR(INDEX('[1]功能-士兵训练'!$AQ$6:$AQ$165,$CQ151,1),0)</f>
        <v>34792041397.684723</v>
      </c>
      <c r="CS151" s="22">
        <f>(CR151-CR150)*INDEX('[1]功能-付费相关'!$AT$6:$AT$165,$CQ151,1)+CS150</f>
        <v>30157414.105376139</v>
      </c>
      <c r="CT151" s="15">
        <f>INDEX('[1]功能-士兵训练'!$BW$6:$BW$165,$CQ151,1)</f>
        <v>1325317295.4764466</v>
      </c>
      <c r="CU151" s="22">
        <f>(CT151-CT150)*INDEX('[1]功能-付费相关'!$AK$6:$AK$165,$CQ151,1)+CU150</f>
        <v>7408831.507514907</v>
      </c>
      <c r="CV151" s="12">
        <f t="shared" si="52"/>
        <v>37566245.612891048</v>
      </c>
      <c r="CW151" s="12">
        <v>1</v>
      </c>
    </row>
    <row r="152" spans="28:101" x14ac:dyDescent="0.15">
      <c r="AB152" s="53">
        <v>29</v>
      </c>
      <c r="AC152" s="15">
        <f>求节点(节奏总纲!P$4:P$163,节奏总纲!$O$4:$O$163,节奏总纲!BJ68)</f>
        <v>126.98944250719646</v>
      </c>
      <c r="AD152" s="15">
        <f>求节点(节奏总纲!Q$4:Q$163,节奏总纲!$O$4:$O$163,节奏总纲!BK68)</f>
        <v>126.10354457993813</v>
      </c>
      <c r="AE152" s="15">
        <f>求节点(节奏总纲!R$4:R$163,节奏总纲!$O$4:$O$163,节奏总纲!BL68)</f>
        <v>125.17109061380408</v>
      </c>
      <c r="AF152" s="15">
        <f>求节点(节奏总纲!S$4:S$163,节奏总纲!$O$4:$O$163,节奏总纲!BM68)</f>
        <v>124.18328168879816</v>
      </c>
      <c r="AG152" s="15">
        <f>求节点(节奏总纲!T$4:T$163,节奏总纲!$O$4:$O$163,节奏总纲!BN68)</f>
        <v>123.13332605705392</v>
      </c>
      <c r="AU152" s="15">
        <v>147</v>
      </c>
      <c r="AV152" s="12">
        <f>求节点(AC$124:AC$159,AH$5:AH$40,$AU152)*士兵阶位属性!T151+求节点(AC$124:AC$159,AM$5:AM$40,$AU152)</f>
        <v>1094.4839356082568</v>
      </c>
      <c r="AW152" s="12">
        <f>求节点(AD$124:AD$159,AI$5:AI$40,$AU152)*士兵阶位属性!U151+求节点(AD$124:AD$159,AN$5:AN$40,$AU152)</f>
        <v>1107.4142339440423</v>
      </c>
      <c r="AX152" s="12">
        <f>求节点(AE$124:AE$159,AJ$5:AJ$40,$AU152)*士兵阶位属性!V151+求节点(AE$124:AE$159,AO$5:AO$40,$AU152)</f>
        <v>1121.0154188103113</v>
      </c>
      <c r="AY152" s="12">
        <f>求节点(AF$124:AF$159,AK$5:AK$40,$AU152)*士兵阶位属性!W151+求节点(AF$124:AF$159,AP$5:AP$40,$AU152)</f>
        <v>1135.5844433134357</v>
      </c>
      <c r="AZ152" s="12">
        <f>求节点(AG$124:AG$159,AL$5:AL$40,$AU152)*士兵阶位属性!X151+求节点(AG$124:AG$159,AQ$5:AQ$40,$AU152)</f>
        <v>1150.8333836932843</v>
      </c>
      <c r="BA152" s="12">
        <f t="shared" si="43"/>
        <v>1094.4839356082568</v>
      </c>
      <c r="BB152" s="12">
        <f t="shared" si="43"/>
        <v>1107.4142339440423</v>
      </c>
      <c r="BC152" s="12">
        <f t="shared" si="43"/>
        <v>1121.0154188103113</v>
      </c>
      <c r="BD152" s="12">
        <f t="shared" si="43"/>
        <v>1135.5844433134357</v>
      </c>
      <c r="BE152" s="12">
        <f t="shared" si="43"/>
        <v>1150.8333836932843</v>
      </c>
      <c r="BG152" s="12">
        <v>147</v>
      </c>
      <c r="BH152" s="12">
        <f t="shared" si="44"/>
        <v>5825381.3012702744</v>
      </c>
      <c r="BI152" s="12">
        <f t="shared" si="44"/>
        <v>5866373.357235508</v>
      </c>
      <c r="BJ152" s="12">
        <f t="shared" si="44"/>
        <v>5911188.1510323053</v>
      </c>
      <c r="BK152" s="12">
        <f t="shared" si="44"/>
        <v>5959363.4803540343</v>
      </c>
      <c r="BL152" s="12">
        <f t="shared" si="44"/>
        <v>6008919.2847406715</v>
      </c>
      <c r="BN152" s="12">
        <v>147</v>
      </c>
      <c r="BO152" s="12">
        <f t="shared" si="45"/>
        <v>0</v>
      </c>
      <c r="BP152" s="12">
        <f t="shared" si="45"/>
        <v>0</v>
      </c>
      <c r="BQ152" s="12">
        <f t="shared" si="45"/>
        <v>0</v>
      </c>
      <c r="BR152" s="12">
        <f t="shared" si="45"/>
        <v>0</v>
      </c>
      <c r="BS152" s="12">
        <f t="shared" si="45"/>
        <v>0</v>
      </c>
      <c r="BU152" s="12">
        <v>147</v>
      </c>
      <c r="BV152" s="12">
        <f t="shared" si="46"/>
        <v>0</v>
      </c>
      <c r="BW152" s="12">
        <f t="shared" si="46"/>
        <v>0</v>
      </c>
      <c r="BX152" s="12">
        <f t="shared" si="46"/>
        <v>0</v>
      </c>
      <c r="BY152" s="12">
        <f t="shared" si="46"/>
        <v>0</v>
      </c>
      <c r="BZ152" s="12">
        <f t="shared" si="46"/>
        <v>0</v>
      </c>
      <c r="CC152" s="9">
        <v>14</v>
      </c>
      <c r="CD152" s="15">
        <v>120</v>
      </c>
      <c r="CE152" s="19">
        <f t="shared" si="47"/>
        <v>0</v>
      </c>
      <c r="CF152" s="19">
        <f t="shared" si="48"/>
        <v>0</v>
      </c>
      <c r="CG152" s="19">
        <f t="shared" si="49"/>
        <v>780.65598576628122</v>
      </c>
      <c r="CH152" s="19">
        <f t="shared" si="50"/>
        <v>780.65598576628122</v>
      </c>
      <c r="CI152" s="19">
        <f>(CE152-CE151)*INDEX([4]大r将兵属性验证!$AX$7:$AX$166,$CD152,1)+CI151</f>
        <v>0</v>
      </c>
      <c r="CJ152" s="19">
        <f>(CF152-CF151)*INDEX([4]大r将兵属性验证!AV$7:AV$166,CD152,1)*2+CJ151</f>
        <v>0</v>
      </c>
      <c r="CK152" s="19">
        <f>(CG152-CG151)*INDEX([4]大r将兵属性验证!AQ$7:AQ$166,$CD152,1)+CK151</f>
        <v>260597611256.77155</v>
      </c>
      <c r="CL152" s="19">
        <f>(CH152-CH151)*INDEX([4]大r将兵属性验证!AR$7:AR$166,$CD152,1)+CL151</f>
        <v>260597611256.77155</v>
      </c>
      <c r="CM152" s="19">
        <f t="shared" si="51"/>
        <v>521195222513.54309</v>
      </c>
      <c r="CQ152" s="15">
        <v>120</v>
      </c>
      <c r="CR152" s="22">
        <f>IFERROR(INDEX('[1]功能-士兵训练'!$AQ$6:$AQ$165,$CQ152,1),0)</f>
        <v>106696972154.56557</v>
      </c>
      <c r="CS152" s="22">
        <f>(CR152-CR151)*INDEX('[1]功能-付费相关'!$AT$6:$AT$165,$CQ152,1)+CS151</f>
        <v>86333141.259189308</v>
      </c>
      <c r="CT152" s="15">
        <f>INDEX('[1]功能-士兵训练'!$BW$6:$BW$165,$CQ152,1)</f>
        <v>2099324091.3596435</v>
      </c>
      <c r="CU152" s="22">
        <f>(CT152-CT151)*INDEX('[1]功能-付费相关'!$AK$6:$AK$165,$CQ152,1)+CU151</f>
        <v>11708869.262421556</v>
      </c>
      <c r="CV152" s="12">
        <f t="shared" si="52"/>
        <v>98042010.521610856</v>
      </c>
      <c r="CW152" s="12">
        <v>1</v>
      </c>
    </row>
    <row r="153" spans="28:101" x14ac:dyDescent="0.15">
      <c r="AB153" s="53">
        <v>30</v>
      </c>
      <c r="AC153" s="15">
        <f>求节点(节奏总纲!P$4:P$163,节奏总纲!$O$4:$O$163,节奏总纲!BJ69)</f>
        <v>131.20164814170704</v>
      </c>
      <c r="AD153" s="15">
        <f>求节点(节奏总纲!Q$4:Q$163,节奏总纲!$O$4:$O$163,节奏总纲!BK69)</f>
        <v>130.36459666581442</v>
      </c>
      <c r="AE153" s="15">
        <f>求节点(节奏总纲!R$4:R$163,节奏总纲!$O$4:$O$163,节奏总纲!BL69)</f>
        <v>129.48148347759314</v>
      </c>
      <c r="AF153" s="15">
        <f>求节点(节奏总纲!S$4:S$163,节奏总纲!$O$4:$O$163,节奏总纲!BM69)</f>
        <v>128.55622068689246</v>
      </c>
      <c r="AG153" s="15">
        <f>求节点(节奏总纲!T$4:T$163,节奏总纲!$O$4:$O$163,节奏总纲!BN69)</f>
        <v>127.51533095480639</v>
      </c>
      <c r="AU153" s="15">
        <v>148</v>
      </c>
      <c r="AV153" s="12">
        <f>求节点(AC$124:AC$159,AH$5:AH$40,$AU153)*士兵阶位属性!T152+求节点(AC$124:AC$159,AM$5:AM$40,$AU153)</f>
        <v>1109.3538487119358</v>
      </c>
      <c r="AW153" s="12">
        <f>求节点(AD$124:AD$159,AI$5:AI$40,$AU153)*士兵阶位属性!U152+求节点(AD$124:AD$159,AN$5:AN$40,$AU153)</f>
        <v>1122.5748477586537</v>
      </c>
      <c r="AX153" s="12">
        <f>求节点(AE$124:AE$159,AJ$5:AJ$40,$AU153)*士兵阶位属性!V152+求节点(AE$124:AE$159,AO$5:AO$40,$AU153)</f>
        <v>1136.303941574243</v>
      </c>
      <c r="AY153" s="12">
        <f>求节点(AF$124:AF$159,AK$5:AK$40,$AU153)*士兵阶位属性!W152+求节点(AF$124:AF$159,AP$5:AP$40,$AU153)</f>
        <v>1150.9055059658133</v>
      </c>
      <c r="AZ153" s="12">
        <f>求节点(AG$124:AG$159,AL$5:AL$40,$AU153)*士兵阶位属性!X152+求节点(AG$124:AG$159,AQ$5:AQ$40,$AU153)</f>
        <v>1166.1697471557625</v>
      </c>
      <c r="BA153" s="12">
        <f t="shared" si="43"/>
        <v>1109.3538487119358</v>
      </c>
      <c r="BB153" s="12">
        <f t="shared" si="43"/>
        <v>1122.5748477586537</v>
      </c>
      <c r="BC153" s="12">
        <f t="shared" si="43"/>
        <v>1136.303941574243</v>
      </c>
      <c r="BD153" s="12">
        <f t="shared" si="43"/>
        <v>1150.9055059658133</v>
      </c>
      <c r="BE153" s="12">
        <f t="shared" si="43"/>
        <v>1166.1697471557625</v>
      </c>
      <c r="BG153" s="12">
        <v>148</v>
      </c>
      <c r="BH153" s="12">
        <f t="shared" si="44"/>
        <v>5877657.5002227928</v>
      </c>
      <c r="BI153" s="12">
        <f t="shared" si="44"/>
        <v>5918730.5707948543</v>
      </c>
      <c r="BJ153" s="12">
        <f t="shared" si="44"/>
        <v>5963434.5196054578</v>
      </c>
      <c r="BK153" s="12">
        <f t="shared" si="44"/>
        <v>6010903.5752448365</v>
      </c>
      <c r="BL153" s="12">
        <f t="shared" si="44"/>
        <v>6059760.9678402534</v>
      </c>
      <c r="BN153" s="12">
        <v>148</v>
      </c>
      <c r="BO153" s="12">
        <f t="shared" si="45"/>
        <v>0</v>
      </c>
      <c r="BP153" s="12">
        <f t="shared" si="45"/>
        <v>0</v>
      </c>
      <c r="BQ153" s="12">
        <f t="shared" si="45"/>
        <v>0</v>
      </c>
      <c r="BR153" s="12">
        <f t="shared" si="45"/>
        <v>0</v>
      </c>
      <c r="BS153" s="12">
        <f t="shared" si="45"/>
        <v>0</v>
      </c>
      <c r="BU153" s="12">
        <v>148</v>
      </c>
      <c r="BV153" s="12">
        <f t="shared" si="46"/>
        <v>0</v>
      </c>
      <c r="BW153" s="12">
        <f t="shared" si="46"/>
        <v>0</v>
      </c>
      <c r="BX153" s="12">
        <f t="shared" si="46"/>
        <v>0</v>
      </c>
      <c r="BY153" s="12">
        <f t="shared" si="46"/>
        <v>0</v>
      </c>
      <c r="BZ153" s="12">
        <f t="shared" si="46"/>
        <v>0</v>
      </c>
      <c r="CC153" s="9">
        <v>15</v>
      </c>
      <c r="CD153" s="15">
        <v>130</v>
      </c>
      <c r="CE153" s="19">
        <f t="shared" si="47"/>
        <v>0</v>
      </c>
      <c r="CF153" s="19">
        <f t="shared" si="48"/>
        <v>0</v>
      </c>
      <c r="CG153" s="19">
        <f t="shared" si="49"/>
        <v>900.81717176271502</v>
      </c>
      <c r="CH153" s="19">
        <f t="shared" si="50"/>
        <v>900.81717176271502</v>
      </c>
      <c r="CI153" s="19">
        <f>(CE153-CE152)*INDEX([4]大r将兵属性验证!$AX$7:$AX$166,$CD153,1)+CI152</f>
        <v>0</v>
      </c>
      <c r="CJ153" s="19">
        <f>(CF153-CF152)*INDEX([4]大r将兵属性验证!AV$7:AV$166,CD153,1)*2+CJ152</f>
        <v>0</v>
      </c>
      <c r="CK153" s="19">
        <f>(CG153-CG152)*INDEX([4]大r将兵属性验证!AQ$7:AQ$166,$CD153,1)+CK152</f>
        <v>427575892021.99725</v>
      </c>
      <c r="CL153" s="19">
        <f>(CH153-CH152)*INDEX([4]大r将兵属性验证!AR$7:AR$166,$CD153,1)+CL152</f>
        <v>427575892021.99725</v>
      </c>
      <c r="CM153" s="19">
        <f t="shared" si="51"/>
        <v>855151784043.99451</v>
      </c>
      <c r="CQ153" s="15">
        <v>130</v>
      </c>
      <c r="CR153" s="22">
        <f>IFERROR(INDEX('[1]功能-士兵训练'!$AQ$6:$AQ$165,$CQ153,1),0)</f>
        <v>231997422000</v>
      </c>
      <c r="CS153" s="22">
        <f>(CR153-CR152)*INDEX('[1]功能-付费相关'!$AT$6:$AT$165,$CQ153,1)+CS152</f>
        <v>178465824.96906757</v>
      </c>
      <c r="CT153" s="15">
        <f>INDEX('[1]功能-士兵训练'!$BW$6:$BW$165,$CQ153,1)</f>
        <v>2677383474.1973104</v>
      </c>
      <c r="CU153" s="22">
        <f>(CT153-CT152)*INDEX('[1]功能-付费相关'!$AK$6:$AK$165,$CQ153,1)+CU152</f>
        <v>14920310.278186373</v>
      </c>
      <c r="CV153" s="12">
        <f t="shared" si="52"/>
        <v>193386135.24725395</v>
      </c>
      <c r="CW153" s="12">
        <v>1</v>
      </c>
    </row>
    <row r="154" spans="28:101" x14ac:dyDescent="0.15">
      <c r="AB154" s="53">
        <v>31</v>
      </c>
      <c r="AC154" s="15">
        <f>求节点(节奏总纲!P$4:P$163,节奏总纲!$O$4:$O$163,节奏总纲!BJ70)</f>
        <v>135.41319650642001</v>
      </c>
      <c r="AD154" s="15">
        <f>求节点(节奏总纲!Q$4:Q$163,节奏总纲!$O$4:$O$163,节奏总纲!BK70)</f>
        <v>134.60555825777038</v>
      </c>
      <c r="AE154" s="15">
        <f>求节点(节奏总纲!R$4:R$163,节奏总纲!$O$4:$O$163,节奏总纲!BL70)</f>
        <v>133.72161750963411</v>
      </c>
      <c r="AF154" s="15">
        <f>求节点(节奏总纲!S$4:S$163,节奏总纲!$O$4:$O$163,节奏总纲!BM70)</f>
        <v>132.74751162862847</v>
      </c>
      <c r="AG154" s="15">
        <f>求节点(节奏总纲!T$4:T$163,节奏总纲!$O$4:$O$163,节奏总纲!BN70)</f>
        <v>131.70632726968114</v>
      </c>
      <c r="AU154" s="15">
        <v>149</v>
      </c>
      <c r="AV154" s="12">
        <f>求节点(AC$124:AC$159,AH$5:AH$40,$AU154)*士兵阶位属性!T153+求节点(AC$124:AC$159,AM$5:AM$40,$AU154)</f>
        <v>1124.345772605564</v>
      </c>
      <c r="AW154" s="12">
        <f>求节点(AD$124:AD$159,AI$5:AI$40,$AU154)*士兵阶位属性!U153+求节点(AD$124:AD$159,AN$5:AN$40,$AU154)</f>
        <v>1137.8596488089606</v>
      </c>
      <c r="AX154" s="12">
        <f>求节点(AE$124:AE$159,AJ$5:AJ$40,$AU154)*士兵阶位属性!V153+求节点(AE$124:AE$159,AO$5:AO$40,$AU154)</f>
        <v>1151.6982574347974</v>
      </c>
      <c r="AY154" s="12">
        <f>求节点(AF$124:AF$159,AK$5:AK$40,$AU154)*士兵阶位属性!W153+求节点(AF$124:AF$159,AP$5:AP$40,$AU154)</f>
        <v>1166.3314782000289</v>
      </c>
      <c r="AZ154" s="12">
        <f>求节点(AG$124:AG$159,AL$5:AL$40,$AU154)*士兵阶位属性!X153+求节点(AG$124:AG$159,AQ$5:AQ$40,$AU154)</f>
        <v>1183.066773088889</v>
      </c>
      <c r="BA154" s="12">
        <f t="shared" si="43"/>
        <v>1124.345772605564</v>
      </c>
      <c r="BB154" s="12">
        <f t="shared" si="43"/>
        <v>1137.8596488089606</v>
      </c>
      <c r="BC154" s="12">
        <f t="shared" si="43"/>
        <v>1151.6982574347974</v>
      </c>
      <c r="BD154" s="12">
        <f t="shared" si="43"/>
        <v>1166.3314782000289</v>
      </c>
      <c r="BE154" s="12">
        <f t="shared" si="43"/>
        <v>1183.066773088889</v>
      </c>
      <c r="BG154" s="12">
        <v>149</v>
      </c>
      <c r="BH154" s="12">
        <f t="shared" si="44"/>
        <v>5930063.871574563</v>
      </c>
      <c r="BI154" s="12">
        <f t="shared" si="44"/>
        <v>5971212.5191017184</v>
      </c>
      <c r="BJ154" s="12">
        <f t="shared" si="44"/>
        <v>6015680.8881786102</v>
      </c>
      <c r="BK154" s="12">
        <f t="shared" si="44"/>
        <v>6062443.6701356377</v>
      </c>
      <c r="BL154" s="12">
        <f t="shared" si="44"/>
        <v>6120038.2263368508</v>
      </c>
      <c r="BN154" s="12">
        <v>149</v>
      </c>
      <c r="BO154" s="12">
        <f t="shared" si="45"/>
        <v>0</v>
      </c>
      <c r="BP154" s="12">
        <f t="shared" si="45"/>
        <v>0</v>
      </c>
      <c r="BQ154" s="12">
        <f t="shared" si="45"/>
        <v>0</v>
      </c>
      <c r="BR154" s="12">
        <f t="shared" si="45"/>
        <v>0</v>
      </c>
      <c r="BS154" s="12">
        <f t="shared" si="45"/>
        <v>0</v>
      </c>
      <c r="BU154" s="12">
        <v>149</v>
      </c>
      <c r="BV154" s="12">
        <f t="shared" si="46"/>
        <v>0</v>
      </c>
      <c r="BW154" s="12">
        <f t="shared" si="46"/>
        <v>0</v>
      </c>
      <c r="BX154" s="12">
        <f t="shared" si="46"/>
        <v>0</v>
      </c>
      <c r="BY154" s="12">
        <f t="shared" si="46"/>
        <v>0</v>
      </c>
      <c r="BZ154" s="12">
        <f t="shared" si="46"/>
        <v>0</v>
      </c>
      <c r="CC154" s="9">
        <v>16</v>
      </c>
      <c r="CD154" s="15">
        <v>140</v>
      </c>
      <c r="CE154" s="19">
        <f t="shared" si="47"/>
        <v>0</v>
      </c>
      <c r="CF154" s="19">
        <f t="shared" si="48"/>
        <v>0</v>
      </c>
      <c r="CG154" s="19">
        <f t="shared" si="49"/>
        <v>1030.7595439430675</v>
      </c>
      <c r="CH154" s="19">
        <f t="shared" si="50"/>
        <v>1030.7595439430675</v>
      </c>
      <c r="CI154" s="19">
        <f>(CE154-CE153)*INDEX([4]大r将兵属性验证!$AX$7:$AX$166,$CD154,1)+CI153</f>
        <v>0</v>
      </c>
      <c r="CJ154" s="19">
        <f>(CF154-CF153)*INDEX([4]大r将兵属性验证!AV$7:AV$166,CD154,1)*2+CJ153</f>
        <v>0</v>
      </c>
      <c r="CK154" s="19">
        <f>(CG154-CG153)*INDEX([4]大r将兵属性验证!AQ$7:AQ$166,$CD154,1)+CK153</f>
        <v>671099466695.61548</v>
      </c>
      <c r="CL154" s="19">
        <f>(CH154-CH153)*INDEX([4]大r将兵属性验证!AR$7:AR$166,$CD154,1)+CL153</f>
        <v>671099466695.61548</v>
      </c>
      <c r="CM154" s="19">
        <f t="shared" si="51"/>
        <v>1342198933391.231</v>
      </c>
      <c r="CQ154" s="15">
        <v>140</v>
      </c>
      <c r="CR154" s="22">
        <f>IFERROR(INDEX('[1]功能-士兵训练'!$AQ$6:$AQ$165,$CQ154,1),0)</f>
        <v>231997422000</v>
      </c>
      <c r="CS154" s="22">
        <f>(CR154-CR153)*INDEX('[1]功能-付费相关'!$AT$6:$AT$165,$CQ154,1)+CS153</f>
        <v>178465824.96906757</v>
      </c>
      <c r="CT154" s="15">
        <f>INDEX('[1]功能-士兵训练'!$BW$6:$BW$165,$CQ154,1)</f>
        <v>2677383474.1973104</v>
      </c>
      <c r="CU154" s="22">
        <f>(CT154-CT153)*INDEX('[1]功能-付费相关'!$AK$6:$AK$165,$CQ154,1)+CU153</f>
        <v>14920310.278186373</v>
      </c>
      <c r="CV154" s="12">
        <f t="shared" si="52"/>
        <v>193386135.24725395</v>
      </c>
      <c r="CW154" s="12">
        <v>1</v>
      </c>
    </row>
    <row r="155" spans="28:101" x14ac:dyDescent="0.15">
      <c r="AB155" s="53">
        <v>32</v>
      </c>
      <c r="AC155" s="15">
        <f>求节点(节奏总纲!P$4:P$163,节奏总纲!$O$4:$O$163,节奏总纲!BJ71)</f>
        <v>139.62478163196315</v>
      </c>
      <c r="AD155" s="15">
        <f>求节点(节奏总纲!Q$4:Q$163,节奏总纲!$O$4:$O$163,节奏总纲!BK71)</f>
        <v>138.79309669117862</v>
      </c>
      <c r="AE155" s="15">
        <f>求节点(节奏总纲!R$4:R$163,节奏总纲!$O$4:$O$163,节奏总纲!BL71)</f>
        <v>137.89963214036746</v>
      </c>
      <c r="AF155" s="15">
        <f>求节点(节奏总纲!S$4:S$163,节奏总纲!$O$4:$O$163,节奏总纲!BM71)</f>
        <v>136.95737489741083</v>
      </c>
      <c r="AG155" s="15">
        <f>求节点(节奏总纲!T$4:T$163,节奏总纲!$O$4:$O$163,节奏总纲!BN71)</f>
        <v>135.95448756738503</v>
      </c>
      <c r="AU155" s="15">
        <v>150</v>
      </c>
      <c r="AV155" s="12">
        <f>求节点(AC$124:AC$159,AH$5:AH$40,$AU155)*士兵阶位属性!T154+求节点(AC$124:AC$159,AM$5:AM$40,$AU155)</f>
        <v>1139.4413103485751</v>
      </c>
      <c r="AW155" s="12">
        <f>求节点(AD$124:AD$159,AI$5:AI$40,$AU155)*士兵阶位属性!U154+求节点(AD$124:AD$159,AN$5:AN$40,$AU155)</f>
        <v>1153.2500050621481</v>
      </c>
      <c r="AX155" s="12">
        <f>求节点(AE$124:AE$159,AJ$5:AJ$40,$AU155)*士兵阶位属性!V154+求节点(AE$124:AE$159,AO$5:AO$40,$AU155)</f>
        <v>1167.1983663919741</v>
      </c>
      <c r="AY155" s="12">
        <f>求节点(AF$124:AF$159,AK$5:AK$40,$AU155)*士兵阶位属性!W154+求节点(AF$124:AF$159,AP$5:AP$40,$AU155)</f>
        <v>1183.5472257146453</v>
      </c>
      <c r="AZ155" s="12">
        <f>求节点(AG$124:AG$159,AL$5:AL$40,$AU155)*士兵阶位属性!X154+求节点(AG$124:AG$159,AQ$5:AQ$40,$AU155)</f>
        <v>1205.6526333246684</v>
      </c>
      <c r="BA155" s="12">
        <f t="shared" si="43"/>
        <v>1139.4413103485751</v>
      </c>
      <c r="BB155" s="12">
        <f t="shared" si="43"/>
        <v>1153.2500050621481</v>
      </c>
      <c r="BC155" s="12">
        <f t="shared" si="43"/>
        <v>1167.1983663919741</v>
      </c>
      <c r="BD155" s="12">
        <f t="shared" si="43"/>
        <v>1183.5472257146453</v>
      </c>
      <c r="BE155" s="12">
        <f t="shared" si="43"/>
        <v>1205.6526333246684</v>
      </c>
      <c r="BG155" s="12">
        <v>150</v>
      </c>
      <c r="BH155" s="12">
        <f t="shared" si="44"/>
        <v>5982476.349600208</v>
      </c>
      <c r="BI155" s="12">
        <f t="shared" si="44"/>
        <v>6023694.4674085816</v>
      </c>
      <c r="BJ155" s="12">
        <f t="shared" si="44"/>
        <v>6067927.2567517627</v>
      </c>
      <c r="BK155" s="12">
        <f t="shared" si="44"/>
        <v>6124898.0765536139</v>
      </c>
      <c r="BL155" s="12">
        <f t="shared" si="44"/>
        <v>6216125.2482596589</v>
      </c>
      <c r="BN155" s="12">
        <v>150</v>
      </c>
      <c r="BO155" s="12">
        <f t="shared" si="45"/>
        <v>0</v>
      </c>
      <c r="BP155" s="12">
        <f t="shared" si="45"/>
        <v>0</v>
      </c>
      <c r="BQ155" s="12">
        <f t="shared" si="45"/>
        <v>0</v>
      </c>
      <c r="BR155" s="12">
        <f t="shared" si="45"/>
        <v>0</v>
      </c>
      <c r="BS155" s="12">
        <f t="shared" si="45"/>
        <v>0</v>
      </c>
      <c r="BU155" s="12">
        <v>150</v>
      </c>
      <c r="BV155" s="12">
        <f t="shared" si="46"/>
        <v>0</v>
      </c>
      <c r="BW155" s="12">
        <f t="shared" si="46"/>
        <v>0</v>
      </c>
      <c r="BX155" s="12">
        <f t="shared" si="46"/>
        <v>0</v>
      </c>
      <c r="BY155" s="12">
        <f t="shared" si="46"/>
        <v>0</v>
      </c>
      <c r="BZ155" s="12">
        <f t="shared" si="46"/>
        <v>0</v>
      </c>
      <c r="CC155" s="9">
        <v>17</v>
      </c>
      <c r="CD155" s="15">
        <v>150</v>
      </c>
      <c r="CE155" s="19">
        <f t="shared" si="47"/>
        <v>0</v>
      </c>
      <c r="CF155" s="19">
        <f t="shared" si="48"/>
        <v>0</v>
      </c>
      <c r="CG155" s="19">
        <f t="shared" si="49"/>
        <v>1183.5472257146453</v>
      </c>
      <c r="CH155" s="19">
        <f t="shared" si="50"/>
        <v>1183.5472257146453</v>
      </c>
      <c r="CI155" s="19">
        <f>(CE155-CE154)*INDEX([4]大r将兵属性验证!$AX$7:$AX$166,$CD155,1)+CI154</f>
        <v>0</v>
      </c>
      <c r="CJ155" s="19">
        <f>(CF155-CF154)*INDEX([4]大r将兵属性验证!AV$7:AV$166,CD155,1)*2+CJ154</f>
        <v>0</v>
      </c>
      <c r="CK155" s="19">
        <f>(CG155-CG154)*INDEX([4]大r将兵属性验证!AQ$7:AQ$166,$CD155,1)+CK154</f>
        <v>1054507898022.1656</v>
      </c>
      <c r="CL155" s="19">
        <f>(CH155-CH154)*INDEX([4]大r将兵属性验证!AR$7:AR$166,$CD155,1)+CL154</f>
        <v>1054507898022.1656</v>
      </c>
      <c r="CM155" s="19">
        <f t="shared" si="51"/>
        <v>2109015796044.3313</v>
      </c>
      <c r="CQ155" s="15">
        <v>150</v>
      </c>
      <c r="CR155" s="22">
        <f>IFERROR(INDEX('[1]功能-士兵训练'!$AQ$6:$AQ$165,$CQ155,1),0)</f>
        <v>231997422000</v>
      </c>
      <c r="CS155" s="22">
        <f>(CR155-CR154)*INDEX('[1]功能-付费相关'!$AT$6:$AT$165,$CQ155,1)+CS154</f>
        <v>178465824.96906757</v>
      </c>
      <c r="CT155" s="15">
        <f>INDEX('[1]功能-士兵训练'!$BW$6:$BW$165,$CQ155,1)</f>
        <v>2677383474.1973104</v>
      </c>
      <c r="CU155" s="22">
        <f>(CT155-CT154)*INDEX('[1]功能-付费相关'!$AK$6:$AK$165,$CQ155,1)+CU154</f>
        <v>14920310.278186373</v>
      </c>
      <c r="CV155" s="12">
        <f t="shared" si="52"/>
        <v>193386135.24725395</v>
      </c>
      <c r="CW155" s="12">
        <v>1</v>
      </c>
    </row>
    <row r="156" spans="28:101" x14ac:dyDescent="0.15">
      <c r="AB156" s="53">
        <v>33</v>
      </c>
      <c r="AC156" s="15">
        <f>求节点(节奏总纲!P$4:P$163,节奏总纲!$O$4:$O$163,节奏总纲!BJ72)</f>
        <v>143.83639391187401</v>
      </c>
      <c r="AD156" s="15">
        <f>求节点(节奏总纲!Q$4:Q$163,节奏总纲!$O$4:$O$163,节奏总纲!BK72)</f>
        <v>143.03173182306611</v>
      </c>
      <c r="AE156" s="15">
        <f>求节点(节奏总纲!R$4:R$163,节奏总纲!$O$4:$O$163,节奏总纲!BL72)</f>
        <v>142.17395479263126</v>
      </c>
      <c r="AF156" s="15">
        <f>求节点(节奏总纲!S$4:S$163,节奏总纲!$O$4:$O$163,节奏总纲!BM72)</f>
        <v>141.27561228250465</v>
      </c>
      <c r="AG156" s="15">
        <f>求节点(节奏总纲!T$4:T$163,节奏总纲!$O$4:$O$163,节奏总纲!BN72)</f>
        <v>140.28170425955142</v>
      </c>
      <c r="AU156" s="15">
        <v>151</v>
      </c>
      <c r="AV156" s="12">
        <f>求节点(AC$124:AC$159,AH$5:AH$40,$AU156)*士兵阶位属性!T155+求节点(AC$124:AC$159,AM$5:AM$40,$AU156)</f>
        <v>1154.6395495535603</v>
      </c>
      <c r="AW156" s="12">
        <f>求节点(AD$124:AD$159,AI$5:AI$40,$AU156)*士兵阶位属性!U155+求节点(AD$124:AD$159,AN$5:AN$40,$AU156)</f>
        <v>1168.7459165182161</v>
      </c>
      <c r="AX156" s="12">
        <f>求节点(AE$124:AE$159,AJ$5:AJ$40,$AU156)*士兵阶位属性!V155+求节点(AE$124:AE$159,AO$5:AO$40,$AU156)</f>
        <v>1184.8617896537471</v>
      </c>
      <c r="AY156" s="12">
        <f>求节点(AF$124:AF$159,AK$5:AK$40,$AU156)*士兵阶位属性!W155+求节点(AF$124:AF$159,AP$5:AP$40,$AU156)</f>
        <v>1205.4449914490854</v>
      </c>
      <c r="AZ156" s="12">
        <f>求节点(AG$124:AG$159,AL$5:AL$40,$AU156)*士兵阶位属性!X155+求节点(AG$124:AG$159,AQ$5:AQ$40,$AU156)</f>
        <v>1228.4345413540389</v>
      </c>
      <c r="BA156" s="12">
        <f t="shared" si="43"/>
        <v>1154.6395495535603</v>
      </c>
      <c r="BB156" s="12">
        <f t="shared" si="43"/>
        <v>1168.7459165182161</v>
      </c>
      <c r="BC156" s="12">
        <f t="shared" si="43"/>
        <v>1184.8617896537471</v>
      </c>
      <c r="BD156" s="12">
        <f t="shared" si="43"/>
        <v>1205.4449914490854</v>
      </c>
      <c r="BE156" s="12">
        <f t="shared" si="43"/>
        <v>1228.4345413540389</v>
      </c>
      <c r="BG156" s="12">
        <v>151</v>
      </c>
      <c r="BH156" s="12">
        <f t="shared" si="44"/>
        <v>6034888.827625853</v>
      </c>
      <c r="BI156" s="12">
        <f t="shared" si="44"/>
        <v>6076176.4157154458</v>
      </c>
      <c r="BJ156" s="12">
        <f t="shared" si="44"/>
        <v>6133502.1012324216</v>
      </c>
      <c r="BK156" s="12">
        <f t="shared" si="44"/>
        <v>6216665.1525696563</v>
      </c>
      <c r="BL156" s="12">
        <f t="shared" si="44"/>
        <v>6312212.270182468</v>
      </c>
      <c r="BN156" s="12">
        <v>151</v>
      </c>
      <c r="BO156" s="12">
        <f t="shared" si="45"/>
        <v>0</v>
      </c>
      <c r="BP156" s="12">
        <f t="shared" si="45"/>
        <v>0</v>
      </c>
      <c r="BQ156" s="12">
        <f t="shared" si="45"/>
        <v>0</v>
      </c>
      <c r="BR156" s="12">
        <f t="shared" si="45"/>
        <v>0</v>
      </c>
      <c r="BS156" s="12">
        <f t="shared" si="45"/>
        <v>0</v>
      </c>
      <c r="BU156" s="12">
        <v>151</v>
      </c>
      <c r="BV156" s="12">
        <f t="shared" si="46"/>
        <v>0</v>
      </c>
      <c r="BW156" s="12">
        <f t="shared" si="46"/>
        <v>0</v>
      </c>
      <c r="BX156" s="12">
        <f t="shared" si="46"/>
        <v>0</v>
      </c>
      <c r="BY156" s="12">
        <f t="shared" si="46"/>
        <v>0</v>
      </c>
      <c r="BZ156" s="12">
        <f t="shared" si="46"/>
        <v>0</v>
      </c>
      <c r="CC156" s="9">
        <v>18</v>
      </c>
      <c r="CD156" s="15">
        <v>160</v>
      </c>
      <c r="CE156" s="19">
        <f t="shared" si="47"/>
        <v>0</v>
      </c>
      <c r="CF156" s="19">
        <f>INDEX($BY$6:$BY$165,CD156,1)</f>
        <v>0</v>
      </c>
      <c r="CG156" s="19">
        <f t="shared" si="49"/>
        <v>1246.0000000000007</v>
      </c>
      <c r="CH156" s="19">
        <f t="shared" si="50"/>
        <v>1246.0000000000007</v>
      </c>
      <c r="CI156" s="19">
        <f>(CE156-CE155)*INDEX([4]大r将兵属性验证!$AX$7:$AX$166,$CD156,1)+CI155</f>
        <v>0</v>
      </c>
      <c r="CJ156" s="19">
        <f>(CF156-CF155)*INDEX([4]大r将兵属性验证!AV$7:AV$166,CD156,1)*2+CJ155</f>
        <v>0</v>
      </c>
      <c r="CK156" s="19">
        <f>(CG156-CG155)*INDEX([4]大r将兵属性验证!AQ$7:AQ$166,$CD156,1)+CK155</f>
        <v>1235130740813.8799</v>
      </c>
      <c r="CL156" s="19">
        <f>(CH156-CH155)*INDEX([4]大r将兵属性验证!AR$7:AR$166,$CD156,1)+CL155</f>
        <v>1235130740813.8799</v>
      </c>
      <c r="CM156" s="19">
        <f t="shared" si="51"/>
        <v>2470261481627.7598</v>
      </c>
      <c r="CQ156" s="15">
        <v>160</v>
      </c>
      <c r="CR156" s="22">
        <f>IFERROR(INDEX('[1]功能-士兵训练'!$AQ$6:$AQ$165,$CQ156,1),0)</f>
        <v>231997422000</v>
      </c>
      <c r="CS156" s="22">
        <f>(CR156-CR155)*INDEX('[1]功能-付费相关'!$AT$6:$AT$165,$CQ156,1)+CS155</f>
        <v>178465824.96906757</v>
      </c>
      <c r="CT156" s="15">
        <f>INDEX('[1]功能-士兵训练'!$BW$6:$BW$165,$CQ156,1)</f>
        <v>2677383474.1973104</v>
      </c>
      <c r="CU156" s="22">
        <f>(CT156-CT155)*INDEX('[1]功能-付费相关'!$AK$6:$AK$165,$CQ156,1)+CU155</f>
        <v>14920310.278186373</v>
      </c>
      <c r="CV156" s="12">
        <f t="shared" si="52"/>
        <v>193386135.24725395</v>
      </c>
      <c r="CW156" s="12">
        <v>1</v>
      </c>
    </row>
    <row r="157" spans="28:101" x14ac:dyDescent="0.15">
      <c r="AB157" s="53">
        <v>34</v>
      </c>
      <c r="AC157" s="15">
        <f>求节点(节奏总纲!P$4:P$163,节奏总纲!$O$4:$O$163,节奏总纲!BJ73)</f>
        <v>148.04481006316726</v>
      </c>
      <c r="AD157" s="15">
        <f>求节点(节奏总纲!Q$4:Q$163,节奏总纲!$O$4:$O$163,节奏总纲!BK73)</f>
        <v>147.26202109402655</v>
      </c>
      <c r="AE157" s="15">
        <f>求节点(节奏总纲!R$4:R$163,节奏总纲!$O$4:$O$163,节奏总纲!BL73)</f>
        <v>146.40305609970505</v>
      </c>
      <c r="AF157" s="15">
        <f>求节点(节奏总纲!S$4:S$163,节奏总纲!$O$4:$O$163,节奏总纲!BM73)</f>
        <v>145.46016037568066</v>
      </c>
      <c r="AG157" s="15">
        <f>求节点(节奏总纲!T$4:T$163,节奏总纲!$O$4:$O$163,节奏总纲!BN73)</f>
        <v>144.46429943146924</v>
      </c>
      <c r="AU157" s="15">
        <v>152</v>
      </c>
      <c r="AV157" s="12">
        <f>求节点(AC$124:AC$159,AH$5:AH$40,$AU157)*士兵阶位属性!T156+求节点(AC$124:AC$159,AM$5:AM$40,$AU157)</f>
        <v>1169.9404902205199</v>
      </c>
      <c r="AW157" s="12">
        <f>求节点(AD$124:AD$159,AI$5:AI$40,$AU157)*士兵阶位属性!U156+求节点(AD$124:AD$159,AN$5:AN$40,$AU157)</f>
        <v>1186.8109649066573</v>
      </c>
      <c r="AX157" s="12">
        <f>求节点(AE$124:AE$159,AJ$5:AJ$40,$AU157)*士兵阶位属性!V156+求节点(AE$124:AE$159,AO$5:AO$40,$AU157)</f>
        <v>1205.9505684865794</v>
      </c>
      <c r="AY157" s="12">
        <f>求节点(AF$124:AF$159,AK$5:AK$40,$AU157)*士兵阶位属性!W156+求节点(AF$124:AF$159,AP$5:AP$40,$AU157)</f>
        <v>1227.5295485658801</v>
      </c>
      <c r="AZ157" s="12">
        <f>求节点(AG$124:AG$159,AL$5:AL$40,$AU157)*士兵阶位属性!X156+求节点(AG$124:AG$159,AQ$5:AQ$40,$AU157)</f>
        <v>1237.5081322741821</v>
      </c>
      <c r="BA157" s="12">
        <f t="shared" si="43"/>
        <v>1169.9404902205199</v>
      </c>
      <c r="BB157" s="12">
        <f t="shared" si="43"/>
        <v>1186.8109649066573</v>
      </c>
      <c r="BC157" s="12">
        <f t="shared" si="43"/>
        <v>1205.9505684865794</v>
      </c>
      <c r="BD157" s="12">
        <f t="shared" si="43"/>
        <v>1227.5295485658801</v>
      </c>
      <c r="BE157" s="12">
        <f t="shared" si="43"/>
        <v>1237.5081322741821</v>
      </c>
      <c r="BG157" s="12">
        <v>152</v>
      </c>
      <c r="BH157" s="12">
        <f t="shared" si="44"/>
        <v>6087301.305651498</v>
      </c>
      <c r="BI157" s="12">
        <f t="shared" si="44"/>
        <v>6144614.0592927961</v>
      </c>
      <c r="BJ157" s="12">
        <f t="shared" si="44"/>
        <v>6220267.0282484116</v>
      </c>
      <c r="BK157" s="12">
        <f t="shared" si="44"/>
        <v>6308432.2285856996</v>
      </c>
      <c r="BL157" s="12">
        <f t="shared" si="44"/>
        <v>6320000</v>
      </c>
      <c r="BN157" s="12">
        <v>152</v>
      </c>
      <c r="BO157" s="12">
        <f t="shared" si="45"/>
        <v>0</v>
      </c>
      <c r="BP157" s="12">
        <f t="shared" si="45"/>
        <v>0</v>
      </c>
      <c r="BQ157" s="12">
        <f t="shared" si="45"/>
        <v>0</v>
      </c>
      <c r="BR157" s="12">
        <f t="shared" si="45"/>
        <v>0</v>
      </c>
      <c r="BS157" s="12">
        <f t="shared" si="45"/>
        <v>0</v>
      </c>
      <c r="BU157" s="12">
        <v>152</v>
      </c>
      <c r="BV157" s="12">
        <f t="shared" si="46"/>
        <v>0</v>
      </c>
      <c r="BW157" s="12">
        <f t="shared" si="46"/>
        <v>0</v>
      </c>
      <c r="BX157" s="12">
        <f t="shared" si="46"/>
        <v>0</v>
      </c>
      <c r="BY157" s="12">
        <f t="shared" si="46"/>
        <v>0</v>
      </c>
      <c r="BZ157" s="12">
        <f t="shared" si="46"/>
        <v>0</v>
      </c>
      <c r="CC157" s="9">
        <v>19</v>
      </c>
    </row>
    <row r="158" spans="28:101" x14ac:dyDescent="0.15">
      <c r="AB158" s="53">
        <v>35</v>
      </c>
      <c r="AC158" s="15">
        <f>求节点(节奏总纲!P$4:P$163,节奏总纲!$O$4:$O$163,节奏总纲!BJ74)</f>
        <v>152.242283800096</v>
      </c>
      <c r="AD158" s="15">
        <f>求节点(节奏总纲!Q$4:Q$163,节奏总纲!$O$4:$O$163,节奏总纲!BK74)</f>
        <v>151.45393864086861</v>
      </c>
      <c r="AE158" s="15">
        <f>求节点(节奏总纲!R$4:R$163,节奏总纲!$O$4:$O$163,节奏总纲!BL74)</f>
        <v>150.61387507159145</v>
      </c>
      <c r="AF158" s="15">
        <f>求节点(节奏总纲!S$4:S$163,节奏总纲!$O$4:$O$163,节奏总纲!BM74)</f>
        <v>149.72868181449672</v>
      </c>
      <c r="AG158" s="15">
        <f>求节点(节奏总纲!T$4:T$163,节奏总纲!$O$4:$O$163,节奏总纲!BN74)</f>
        <v>148.79145751490822</v>
      </c>
      <c r="AU158" s="15">
        <v>153</v>
      </c>
      <c r="AV158" s="12">
        <f>求节点(AC$124:AC$159,AH$5:AH$40,$AU158)*士兵阶位属性!T157+求节点(AC$124:AC$159,AM$5:AM$40,$AU158)</f>
        <v>1187.4859812731147</v>
      </c>
      <c r="AW158" s="12">
        <f>求节点(AD$124:AD$159,AI$5:AI$40,$AU158)*士兵阶位属性!U157+求节点(AD$124:AD$159,AN$5:AN$40,$AU158)</f>
        <v>1207.0749640016452</v>
      </c>
      <c r="AX158" s="12">
        <f>求节点(AE$124:AE$159,AJ$5:AJ$40,$AU158)*士兵阶位属性!V157+求节点(AE$124:AE$159,AO$5:AO$40,$AU158)</f>
        <v>1227.2150366650626</v>
      </c>
      <c r="AY158" s="12">
        <f>求节点(AF$124:AF$159,AK$5:AK$40,$AU158)*士兵阶位属性!W157+求节点(AF$124:AF$159,AP$5:AP$40,$AU158)</f>
        <v>1237.1754903916926</v>
      </c>
      <c r="AZ158" s="12">
        <f>求节点(AG$124:AG$159,AL$5:AL$40,$AU158)*士兵阶位属性!X157+求节点(AG$124:AG$159,AQ$5:AQ$40,$AU158)</f>
        <v>1245.3633450825457</v>
      </c>
      <c r="BA158" s="12">
        <f t="shared" si="43"/>
        <v>1187.4859812731147</v>
      </c>
      <c r="BB158" s="12">
        <f t="shared" si="43"/>
        <v>1207.0749640016452</v>
      </c>
      <c r="BC158" s="12">
        <f t="shared" si="43"/>
        <v>1227.2150366650626</v>
      </c>
      <c r="BD158" s="12">
        <f t="shared" si="43"/>
        <v>1237.1754903916926</v>
      </c>
      <c r="BE158" s="12">
        <f t="shared" si="43"/>
        <v>1245.3633450825457</v>
      </c>
      <c r="BG158" s="12">
        <v>153</v>
      </c>
      <c r="BH158" s="12">
        <f t="shared" si="44"/>
        <v>6153594.2269221954</v>
      </c>
      <c r="BI158" s="12">
        <f t="shared" si="44"/>
        <v>6226315.6090302896</v>
      </c>
      <c r="BJ158" s="12">
        <f t="shared" si="44"/>
        <v>6307031.9552644016</v>
      </c>
      <c r="BK158" s="12">
        <f t="shared" si="44"/>
        <v>6320000</v>
      </c>
      <c r="BL158" s="12">
        <f t="shared" si="44"/>
        <v>6320000</v>
      </c>
      <c r="BN158" s="12">
        <v>153</v>
      </c>
      <c r="BO158" s="12">
        <f t="shared" si="45"/>
        <v>0</v>
      </c>
      <c r="BP158" s="12">
        <f t="shared" si="45"/>
        <v>0</v>
      </c>
      <c r="BQ158" s="12">
        <f t="shared" si="45"/>
        <v>0</v>
      </c>
      <c r="BR158" s="12">
        <f t="shared" si="45"/>
        <v>0</v>
      </c>
      <c r="BS158" s="12">
        <f t="shared" si="45"/>
        <v>0</v>
      </c>
      <c r="BU158" s="12">
        <v>153</v>
      </c>
      <c r="BV158" s="12">
        <f t="shared" si="46"/>
        <v>0</v>
      </c>
      <c r="BW158" s="12">
        <f t="shared" si="46"/>
        <v>0</v>
      </c>
      <c r="BX158" s="12">
        <f t="shared" si="46"/>
        <v>0</v>
      </c>
      <c r="BY158" s="12">
        <f t="shared" si="46"/>
        <v>0</v>
      </c>
      <c r="BZ158" s="12">
        <f t="shared" si="46"/>
        <v>0</v>
      </c>
      <c r="CC158" s="9">
        <v>20</v>
      </c>
      <c r="CQ158" s="9"/>
    </row>
    <row r="159" spans="28:101" x14ac:dyDescent="0.15">
      <c r="AB159" s="53">
        <v>36</v>
      </c>
      <c r="AC159" s="15">
        <f>求节点(节奏总纲!P$4:P$163,节奏总纲!$O$4:$O$163,节奏总纲!BJ75)</f>
        <v>155.35264798579232</v>
      </c>
      <c r="AD159" s="15">
        <f>求节点(节奏总纲!Q$4:Q$163,节奏总纲!$O$4:$O$163,节奏总纲!BK75)</f>
        <v>154.14666602127767</v>
      </c>
      <c r="AE159" s="15">
        <f>求节点(节奏总纲!R$4:R$163,节奏总纲!$O$4:$O$163,节奏总纲!BL75)</f>
        <v>153.14946182958477</v>
      </c>
      <c r="AF159" s="15">
        <f>求节点(节奏总纲!S$4:S$163,节奏总纲!$O$4:$O$163,节奏总纲!BM75)</f>
        <v>152.12605579164665</v>
      </c>
      <c r="AG159" s="15">
        <f>求节点(节奏总纲!T$4:T$163,节奏总纲!$O$4:$O$163,节奏总纲!BN75)</f>
        <v>151.0810487166913</v>
      </c>
      <c r="AU159" s="15">
        <v>154</v>
      </c>
      <c r="AV159" s="12">
        <f>求节点(AC$124:AC$159,AH$5:AH$40,$AU159)*士兵阶位属性!T158+求节点(AC$124:AC$159,AM$5:AM$40,$AU159)</f>
        <v>1205.8505883711866</v>
      </c>
      <c r="AW159" s="12">
        <f>求节点(AD$124:AD$159,AI$5:AI$40,$AU159)*士兵阶位属性!U158+求节点(AD$124:AD$159,AN$5:AN$40,$AU159)</f>
        <v>1227.5032867152563</v>
      </c>
      <c r="AX159" s="12">
        <f>求节点(AE$124:AE$159,AJ$5:AJ$40,$AU159)*士兵阶位属性!V158+求节点(AE$124:AE$159,AO$5:AO$40,$AU159)</f>
        <v>1237.0389994667435</v>
      </c>
      <c r="AY159" s="12">
        <f>求节点(AF$124:AF$159,AK$5:AK$40,$AU159)*士兵阶位属性!W158+求节点(AF$124:AF$159,AP$5:AP$40,$AU159)</f>
        <v>1245.0121443779076</v>
      </c>
      <c r="AZ159" s="12">
        <f>求节点(AG$124:AG$159,AL$5:AL$40,$AU159)*士兵阶位属性!X158+求节点(AG$124:AG$159,AQ$5:AQ$40,$AU159)</f>
        <v>1246.0000000000007</v>
      </c>
      <c r="BA159" s="12">
        <f t="shared" si="43"/>
        <v>1205.8505883711866</v>
      </c>
      <c r="BB159" s="12">
        <f t="shared" si="43"/>
        <v>1227.5032867152563</v>
      </c>
      <c r="BC159" s="12">
        <f t="shared" si="43"/>
        <v>1237.0389994667435</v>
      </c>
      <c r="BD159" s="12">
        <f t="shared" si="43"/>
        <v>1245.0121443779076</v>
      </c>
      <c r="BE159" s="12">
        <f t="shared" si="43"/>
        <v>1246.0000000000007</v>
      </c>
      <c r="BG159" s="12">
        <v>154</v>
      </c>
      <c r="BH159" s="12">
        <f t="shared" si="44"/>
        <v>6224325.4940232374</v>
      </c>
      <c r="BI159" s="12">
        <f t="shared" si="44"/>
        <v>6308017.1587677822</v>
      </c>
      <c r="BJ159" s="12">
        <f t="shared" si="44"/>
        <v>6320000</v>
      </c>
      <c r="BK159" s="12">
        <f t="shared" si="44"/>
        <v>6320000</v>
      </c>
      <c r="BL159" s="12">
        <f t="shared" si="44"/>
        <v>6320000</v>
      </c>
      <c r="BN159" s="12">
        <v>154</v>
      </c>
      <c r="BO159" s="12">
        <f t="shared" si="45"/>
        <v>0</v>
      </c>
      <c r="BP159" s="12">
        <f t="shared" si="45"/>
        <v>0</v>
      </c>
      <c r="BQ159" s="12">
        <f t="shared" si="45"/>
        <v>0</v>
      </c>
      <c r="BR159" s="12">
        <f t="shared" si="45"/>
        <v>0</v>
      </c>
      <c r="BS159" s="12">
        <f t="shared" si="45"/>
        <v>0</v>
      </c>
      <c r="BU159" s="12">
        <v>154</v>
      </c>
      <c r="BV159" s="12">
        <f t="shared" si="46"/>
        <v>0</v>
      </c>
      <c r="BW159" s="12">
        <f t="shared" si="46"/>
        <v>0</v>
      </c>
      <c r="BX159" s="12">
        <f t="shared" si="46"/>
        <v>0</v>
      </c>
      <c r="BY159" s="12">
        <f t="shared" si="46"/>
        <v>0</v>
      </c>
      <c r="BZ159" s="12">
        <f t="shared" si="46"/>
        <v>0</v>
      </c>
      <c r="CC159" s="9">
        <v>21</v>
      </c>
      <c r="CQ159" s="9"/>
    </row>
    <row r="160" spans="28:101" x14ac:dyDescent="0.15">
      <c r="AU160" s="15">
        <v>155</v>
      </c>
      <c r="AV160" s="12">
        <f>求节点(AC$124:AC$159,AH$5:AH$40,$AU160)*士兵阶位属性!T159+求节点(AC$124:AC$159,AM$5:AM$40,$AU160)</f>
        <v>1224.3537923227602</v>
      </c>
      <c r="AW160" s="12">
        <f>求节点(AD$124:AD$159,AI$5:AI$40,$AU160)*士兵阶位属性!U159+求节点(AD$124:AD$159,AN$5:AN$40,$AU160)</f>
        <v>1237.1209322747109</v>
      </c>
      <c r="AX160" s="12">
        <f>求节点(AE$124:AE$159,AJ$5:AJ$40,$AU160)*士兵阶位属性!V159+求节点(AE$124:AE$159,AO$5:AO$40,$AU160)</f>
        <v>1244.8348220879213</v>
      </c>
      <c r="AY160" s="12">
        <f>求节点(AF$124:AF$159,AK$5:AK$40,$AU160)*士兵阶位属性!W159+求节点(AF$124:AF$159,AP$5:AP$40,$AU160)</f>
        <v>1246.0000000000007</v>
      </c>
      <c r="AZ160" s="12">
        <f>求节点(AG$124:AG$159,AL$5:AL$40,$AU160)*士兵阶位属性!X159+求节点(AG$124:AG$159,AQ$5:AQ$40,$AU160)</f>
        <v>1246.0000000000007</v>
      </c>
      <c r="BA160" s="12">
        <f t="shared" si="43"/>
        <v>1224.3537923227602</v>
      </c>
      <c r="BB160" s="12">
        <f t="shared" si="43"/>
        <v>1237.1209322747109</v>
      </c>
      <c r="BC160" s="12">
        <f t="shared" si="43"/>
        <v>1244.8348220879213</v>
      </c>
      <c r="BD160" s="12">
        <f t="shared" si="43"/>
        <v>1246.0000000000007</v>
      </c>
      <c r="BE160" s="12">
        <f t="shared" si="43"/>
        <v>1246.0000000000007</v>
      </c>
      <c r="BG160" s="12">
        <v>155</v>
      </c>
      <c r="BH160" s="12">
        <f t="shared" si="44"/>
        <v>6295056.7611242794</v>
      </c>
      <c r="BI160" s="12">
        <f t="shared" si="44"/>
        <v>6320000</v>
      </c>
      <c r="BJ160" s="12">
        <f t="shared" si="44"/>
        <v>6320000</v>
      </c>
      <c r="BK160" s="12">
        <f t="shared" si="44"/>
        <v>6320000</v>
      </c>
      <c r="BL160" s="12">
        <f t="shared" si="44"/>
        <v>6320000</v>
      </c>
      <c r="BN160" s="12">
        <v>155</v>
      </c>
      <c r="BO160" s="12">
        <f t="shared" si="45"/>
        <v>0</v>
      </c>
      <c r="BP160" s="12">
        <f t="shared" si="45"/>
        <v>0</v>
      </c>
      <c r="BQ160" s="12">
        <f t="shared" si="45"/>
        <v>0</v>
      </c>
      <c r="BR160" s="12">
        <f t="shared" si="45"/>
        <v>0</v>
      </c>
      <c r="BS160" s="12">
        <f t="shared" si="45"/>
        <v>0</v>
      </c>
      <c r="BU160" s="12">
        <v>155</v>
      </c>
      <c r="BV160" s="12">
        <f t="shared" si="46"/>
        <v>0</v>
      </c>
      <c r="BW160" s="12">
        <f t="shared" si="46"/>
        <v>0</v>
      </c>
      <c r="BX160" s="12">
        <f t="shared" si="46"/>
        <v>0</v>
      </c>
      <c r="BY160" s="12">
        <f t="shared" si="46"/>
        <v>0</v>
      </c>
      <c r="BZ160" s="12">
        <f t="shared" si="46"/>
        <v>0</v>
      </c>
      <c r="CC160" s="9">
        <v>22</v>
      </c>
    </row>
    <row r="161" spans="28:81" x14ac:dyDescent="0.15">
      <c r="AU161" s="15">
        <v>156</v>
      </c>
      <c r="AV161" s="12">
        <f>求节点(AC$124:AC$159,AH$5:AH$40,$AU161)*士兵阶位属性!T160+求节点(AC$124:AC$159,AM$5:AM$40,$AU161)</f>
        <v>1235.7956005133674</v>
      </c>
      <c r="AW161" s="12">
        <f>求节点(AD$124:AD$159,AI$5:AI$40,$AU161)*士兵阶位属性!U160+求节点(AD$124:AD$159,AN$5:AN$40,$AU161)</f>
        <v>1244.8643096492287</v>
      </c>
      <c r="AX161" s="12">
        <f>求节点(AE$124:AE$159,AJ$5:AJ$40,$AU161)*士兵阶位属性!V160+求节点(AE$124:AE$159,AO$5:AO$40,$AU161)</f>
        <v>1246.0000000000007</v>
      </c>
      <c r="AY161" s="12">
        <f>求节点(AF$124:AF$159,AK$5:AK$40,$AU161)*士兵阶位属性!W160+求节点(AF$124:AF$159,AP$5:AP$40,$AU161)</f>
        <v>1246.0000000000007</v>
      </c>
      <c r="AZ161" s="12">
        <f>求节点(AG$124:AG$159,AL$5:AL$40,$AU161)*士兵阶位属性!X160+求节点(AG$124:AG$159,AQ$5:AQ$40,$AU161)</f>
        <v>1246.0000000000007</v>
      </c>
      <c r="BA161" s="12">
        <f t="shared" si="43"/>
        <v>1235.7956005133674</v>
      </c>
      <c r="BB161" s="12">
        <f t="shared" si="43"/>
        <v>1244.8643096492287</v>
      </c>
      <c r="BC161" s="12">
        <f t="shared" si="43"/>
        <v>1246.0000000000007</v>
      </c>
      <c r="BD161" s="12">
        <f t="shared" si="43"/>
        <v>1246.0000000000007</v>
      </c>
      <c r="BE161" s="12">
        <f t="shared" si="43"/>
        <v>1246.0000000000007</v>
      </c>
      <c r="BG161" s="12">
        <v>156</v>
      </c>
      <c r="BH161" s="12">
        <f t="shared" si="44"/>
        <v>6320000</v>
      </c>
      <c r="BI161" s="12">
        <f t="shared" si="44"/>
        <v>6320000</v>
      </c>
      <c r="BJ161" s="12">
        <f t="shared" si="44"/>
        <v>6320000</v>
      </c>
      <c r="BK161" s="12">
        <f t="shared" si="44"/>
        <v>6320000</v>
      </c>
      <c r="BL161" s="12">
        <f t="shared" si="44"/>
        <v>6320000</v>
      </c>
      <c r="BN161" s="12">
        <v>156</v>
      </c>
      <c r="BO161" s="12">
        <f t="shared" si="45"/>
        <v>0</v>
      </c>
      <c r="BP161" s="12">
        <f t="shared" si="45"/>
        <v>0</v>
      </c>
      <c r="BQ161" s="12">
        <f t="shared" si="45"/>
        <v>0</v>
      </c>
      <c r="BR161" s="12">
        <f t="shared" si="45"/>
        <v>0</v>
      </c>
      <c r="BS161" s="12">
        <f t="shared" si="45"/>
        <v>0</v>
      </c>
      <c r="BU161" s="12">
        <v>156</v>
      </c>
      <c r="BV161" s="12">
        <f t="shared" si="46"/>
        <v>0</v>
      </c>
      <c r="BW161" s="12">
        <f t="shared" si="46"/>
        <v>0</v>
      </c>
      <c r="BX161" s="12">
        <f t="shared" si="46"/>
        <v>0</v>
      </c>
      <c r="BY161" s="12">
        <f t="shared" si="46"/>
        <v>0</v>
      </c>
      <c r="BZ161" s="12">
        <f t="shared" si="46"/>
        <v>0</v>
      </c>
      <c r="CC161" s="9">
        <v>23</v>
      </c>
    </row>
    <row r="162" spans="28:81" x14ac:dyDescent="0.15">
      <c r="AU162" s="15">
        <v>157</v>
      </c>
      <c r="AV162" s="12">
        <f>求节点(AC$124:AC$159,AH$5:AH$40,$AU162)*士兵阶位属性!T161+求节点(AC$124:AC$159,AM$5:AM$40,$AU162)</f>
        <v>1243.3396175775381</v>
      </c>
      <c r="AW162" s="12">
        <f>求节点(AD$124:AD$159,AI$5:AI$40,$AU162)*士兵阶位属性!U161+求节点(AD$124:AD$159,AN$5:AN$40,$AU162)</f>
        <v>1246.0000000000007</v>
      </c>
      <c r="AX162" s="12">
        <f>求节点(AE$124:AE$159,AJ$5:AJ$40,$AU162)*士兵阶位属性!V161+求节点(AE$124:AE$159,AO$5:AO$40,$AU162)</f>
        <v>1246.0000000000007</v>
      </c>
      <c r="AY162" s="12">
        <f>求节点(AF$124:AF$159,AK$5:AK$40,$AU162)*士兵阶位属性!W161+求节点(AF$124:AF$159,AP$5:AP$40,$AU162)</f>
        <v>1246.0000000000007</v>
      </c>
      <c r="AZ162" s="12">
        <f>求节点(AG$124:AG$159,AL$5:AL$40,$AU162)*士兵阶位属性!X161+求节点(AG$124:AG$159,AQ$5:AQ$40,$AU162)</f>
        <v>1246.0000000000007</v>
      </c>
      <c r="BA162" s="12">
        <f t="shared" si="43"/>
        <v>1243.3396175775381</v>
      </c>
      <c r="BB162" s="12">
        <f t="shared" si="43"/>
        <v>1246.0000000000007</v>
      </c>
      <c r="BC162" s="12">
        <f t="shared" si="43"/>
        <v>1246.0000000000007</v>
      </c>
      <c r="BD162" s="12">
        <f t="shared" si="43"/>
        <v>1246.0000000000007</v>
      </c>
      <c r="BE162" s="12">
        <f t="shared" si="43"/>
        <v>1246.0000000000007</v>
      </c>
      <c r="BG162" s="12">
        <v>157</v>
      </c>
      <c r="BH162" s="12">
        <f t="shared" si="44"/>
        <v>6320000</v>
      </c>
      <c r="BI162" s="12">
        <f t="shared" si="44"/>
        <v>6320000</v>
      </c>
      <c r="BJ162" s="12">
        <f t="shared" si="44"/>
        <v>6320000</v>
      </c>
      <c r="BK162" s="12">
        <f t="shared" si="44"/>
        <v>6320000</v>
      </c>
      <c r="BL162" s="12">
        <f t="shared" si="44"/>
        <v>6320000</v>
      </c>
      <c r="BN162" s="12">
        <v>157</v>
      </c>
      <c r="BO162" s="12">
        <f t="shared" si="45"/>
        <v>0</v>
      </c>
      <c r="BP162" s="12">
        <f t="shared" si="45"/>
        <v>0</v>
      </c>
      <c r="BQ162" s="12">
        <f t="shared" si="45"/>
        <v>0</v>
      </c>
      <c r="BR162" s="12">
        <f t="shared" si="45"/>
        <v>0</v>
      </c>
      <c r="BS162" s="12">
        <f t="shared" si="45"/>
        <v>0</v>
      </c>
      <c r="BU162" s="12">
        <v>157</v>
      </c>
      <c r="BV162" s="12">
        <f t="shared" si="46"/>
        <v>0</v>
      </c>
      <c r="BW162" s="12">
        <f t="shared" si="46"/>
        <v>0</v>
      </c>
      <c r="BX162" s="12">
        <f t="shared" si="46"/>
        <v>0</v>
      </c>
      <c r="BY162" s="12">
        <f t="shared" si="46"/>
        <v>0</v>
      </c>
      <c r="BZ162" s="12">
        <f t="shared" si="46"/>
        <v>0</v>
      </c>
      <c r="CC162" s="9">
        <v>24</v>
      </c>
    </row>
    <row r="163" spans="28:81" x14ac:dyDescent="0.15">
      <c r="AU163" s="15">
        <v>158</v>
      </c>
      <c r="AV163" s="12">
        <f>求节点(AC$124:AC$159,AH$5:AH$40,$AU163)*士兵阶位属性!T162+求节点(AC$124:AC$159,AM$5:AM$40,$AU163)</f>
        <v>1246.0000000000007</v>
      </c>
      <c r="AW163" s="12">
        <f>求节点(AD$124:AD$159,AI$5:AI$40,$AU163)*士兵阶位属性!U162+求节点(AD$124:AD$159,AN$5:AN$40,$AU163)</f>
        <v>1246.0000000000007</v>
      </c>
      <c r="AX163" s="12">
        <f>求节点(AE$124:AE$159,AJ$5:AJ$40,$AU163)*士兵阶位属性!V162+求节点(AE$124:AE$159,AO$5:AO$40,$AU163)</f>
        <v>1246.0000000000007</v>
      </c>
      <c r="AY163" s="12">
        <f>求节点(AF$124:AF$159,AK$5:AK$40,$AU163)*士兵阶位属性!W162+求节点(AF$124:AF$159,AP$5:AP$40,$AU163)</f>
        <v>1246.0000000000007</v>
      </c>
      <c r="AZ163" s="12">
        <f>求节点(AG$124:AG$159,AL$5:AL$40,$AU163)*士兵阶位属性!X162+求节点(AG$124:AG$159,AQ$5:AQ$40,$AU163)</f>
        <v>1246.0000000000007</v>
      </c>
      <c r="BA163" s="12">
        <f t="shared" si="43"/>
        <v>1246.0000000000007</v>
      </c>
      <c r="BB163" s="12">
        <f t="shared" si="43"/>
        <v>1246.0000000000007</v>
      </c>
      <c r="BC163" s="12">
        <f t="shared" si="43"/>
        <v>1246.0000000000007</v>
      </c>
      <c r="BD163" s="12">
        <f t="shared" si="43"/>
        <v>1246.0000000000007</v>
      </c>
      <c r="BE163" s="12">
        <f t="shared" si="43"/>
        <v>1246.0000000000007</v>
      </c>
      <c r="BG163" s="12">
        <v>158</v>
      </c>
      <c r="BH163" s="12">
        <f t="shared" si="44"/>
        <v>6320000</v>
      </c>
      <c r="BI163" s="12">
        <f t="shared" si="44"/>
        <v>6320000</v>
      </c>
      <c r="BJ163" s="12">
        <f t="shared" si="44"/>
        <v>6320000</v>
      </c>
      <c r="BK163" s="12">
        <f t="shared" si="44"/>
        <v>6320000</v>
      </c>
      <c r="BL163" s="12">
        <f t="shared" si="44"/>
        <v>6320000</v>
      </c>
      <c r="BN163" s="12">
        <v>158</v>
      </c>
      <c r="BO163" s="12">
        <f t="shared" si="45"/>
        <v>0</v>
      </c>
      <c r="BP163" s="12">
        <f t="shared" si="45"/>
        <v>0</v>
      </c>
      <c r="BQ163" s="12">
        <f t="shared" si="45"/>
        <v>0</v>
      </c>
      <c r="BR163" s="12">
        <f t="shared" si="45"/>
        <v>0</v>
      </c>
      <c r="BS163" s="12">
        <f t="shared" si="45"/>
        <v>0</v>
      </c>
      <c r="BU163" s="12">
        <v>158</v>
      </c>
      <c r="BV163" s="12">
        <f t="shared" si="46"/>
        <v>0</v>
      </c>
      <c r="BW163" s="12">
        <f t="shared" si="46"/>
        <v>0</v>
      </c>
      <c r="BX163" s="12">
        <f t="shared" si="46"/>
        <v>0</v>
      </c>
      <c r="BY163" s="12">
        <f t="shared" si="46"/>
        <v>0</v>
      </c>
      <c r="BZ163" s="12">
        <f t="shared" si="46"/>
        <v>0</v>
      </c>
      <c r="CC163" s="9">
        <v>25</v>
      </c>
    </row>
    <row r="164" spans="28:81" x14ac:dyDescent="0.15">
      <c r="AD164" s="110" t="s">
        <v>345</v>
      </c>
      <c r="AE164" s="110"/>
      <c r="AF164" s="110" t="s">
        <v>134</v>
      </c>
      <c r="AG164" s="110"/>
      <c r="AH164" s="110" t="s">
        <v>347</v>
      </c>
      <c r="AI164" s="110"/>
      <c r="AJ164" s="110"/>
      <c r="AK164" s="110"/>
      <c r="AL164" s="110"/>
      <c r="AU164" s="15">
        <v>159</v>
      </c>
      <c r="AV164" s="12">
        <f>求节点(AC$124:AC$159,AH$5:AH$40,$AU164)*士兵阶位属性!T163+求节点(AC$124:AC$159,AM$5:AM$40,$AU164)</f>
        <v>1246.0000000000007</v>
      </c>
      <c r="AW164" s="12">
        <f>求节点(AD$124:AD$159,AI$5:AI$40,$AU164)*士兵阶位属性!U163+求节点(AD$124:AD$159,AN$5:AN$40,$AU164)</f>
        <v>1246.0000000000007</v>
      </c>
      <c r="AX164" s="12">
        <f>求节点(AE$124:AE$159,AJ$5:AJ$40,$AU164)*士兵阶位属性!V163+求节点(AE$124:AE$159,AO$5:AO$40,$AU164)</f>
        <v>1246.0000000000007</v>
      </c>
      <c r="AY164" s="12">
        <f>求节点(AF$124:AF$159,AK$5:AK$40,$AU164)*士兵阶位属性!W163+求节点(AF$124:AF$159,AP$5:AP$40,$AU164)</f>
        <v>1246.0000000000007</v>
      </c>
      <c r="AZ164" s="12">
        <f>求节点(AG$124:AG$159,AL$5:AL$40,$AU164)*士兵阶位属性!X163+求节点(AG$124:AG$159,AQ$5:AQ$40,$AU164)</f>
        <v>1246.0000000000007</v>
      </c>
      <c r="BA164" s="12">
        <f t="shared" ref="BA164:BE165" si="53">AV164</f>
        <v>1246.0000000000007</v>
      </c>
      <c r="BB164" s="12">
        <f t="shared" si="53"/>
        <v>1246.0000000000007</v>
      </c>
      <c r="BC164" s="12">
        <f t="shared" si="53"/>
        <v>1246.0000000000007</v>
      </c>
      <c r="BD164" s="12">
        <f t="shared" si="53"/>
        <v>1246.0000000000007</v>
      </c>
      <c r="BE164" s="12">
        <f t="shared" si="53"/>
        <v>1246.0000000000007</v>
      </c>
      <c r="BG164" s="12">
        <v>159</v>
      </c>
      <c r="BH164" s="12">
        <f t="shared" si="44"/>
        <v>6320000</v>
      </c>
      <c r="BI164" s="12">
        <f t="shared" si="44"/>
        <v>6320000</v>
      </c>
      <c r="BJ164" s="12">
        <f t="shared" si="44"/>
        <v>6320000</v>
      </c>
      <c r="BK164" s="12">
        <f t="shared" si="44"/>
        <v>6320000</v>
      </c>
      <c r="BL164" s="12">
        <f t="shared" si="44"/>
        <v>6320000</v>
      </c>
      <c r="BN164" s="12">
        <v>159</v>
      </c>
      <c r="BO164" s="12">
        <f t="shared" si="45"/>
        <v>0</v>
      </c>
      <c r="BP164" s="12">
        <f t="shared" si="45"/>
        <v>0</v>
      </c>
      <c r="BQ164" s="12">
        <f t="shared" si="45"/>
        <v>0</v>
      </c>
      <c r="BR164" s="12">
        <f t="shared" si="45"/>
        <v>0</v>
      </c>
      <c r="BS164" s="12">
        <f t="shared" si="45"/>
        <v>0</v>
      </c>
      <c r="BU164" s="12">
        <v>159</v>
      </c>
      <c r="BV164" s="12">
        <f t="shared" si="46"/>
        <v>0</v>
      </c>
      <c r="BW164" s="12">
        <f t="shared" si="46"/>
        <v>0</v>
      </c>
      <c r="BX164" s="12">
        <f t="shared" si="46"/>
        <v>0</v>
      </c>
      <c r="BY164" s="12">
        <f t="shared" si="46"/>
        <v>0</v>
      </c>
      <c r="BZ164" s="12">
        <f t="shared" si="46"/>
        <v>0</v>
      </c>
      <c r="CC164" s="9">
        <v>26</v>
      </c>
    </row>
    <row r="165" spans="28:81" x14ac:dyDescent="0.15">
      <c r="AB165" s="12" t="s">
        <v>415</v>
      </c>
      <c r="AC165" s="12"/>
      <c r="AD165" s="12" t="s">
        <v>132</v>
      </c>
      <c r="AE165" s="12"/>
      <c r="AF165" s="12" t="s">
        <v>132</v>
      </c>
      <c r="AG165" s="12"/>
      <c r="AH165" s="12" t="s">
        <v>0</v>
      </c>
      <c r="AI165" s="12" t="s">
        <v>3</v>
      </c>
      <c r="AJ165" s="12" t="s">
        <v>1</v>
      </c>
      <c r="AK165" s="12" t="s">
        <v>4</v>
      </c>
      <c r="AL165" s="12" t="s">
        <v>2</v>
      </c>
      <c r="AU165" s="15">
        <v>160</v>
      </c>
      <c r="AV165" s="12">
        <f>求节点(AC$124:AC$159,AH$5:AH$40,$AU165)*士兵阶位属性!T164+求节点(AC$124:AC$159,AM$5:AM$40,$AU165)</f>
        <v>1246.0000000000007</v>
      </c>
      <c r="AW165" s="12">
        <f>求节点(AD$124:AD$159,AI$5:AI$40,$AU165)*士兵阶位属性!U164+求节点(AD$124:AD$159,AN$5:AN$40,$AU165)</f>
        <v>1246.0000000000007</v>
      </c>
      <c r="AX165" s="12">
        <f>求节点(AE$124:AE$159,AJ$5:AJ$40,$AU165)*士兵阶位属性!V164+求节点(AE$124:AE$159,AO$5:AO$40,$AU165)</f>
        <v>1246.0000000000007</v>
      </c>
      <c r="AY165" s="12">
        <f>求节点(AF$124:AF$159,AK$5:AK$40,$AU165)*士兵阶位属性!W164+求节点(AF$124:AF$159,AP$5:AP$40,$AU165)</f>
        <v>1246.0000000000007</v>
      </c>
      <c r="AZ165" s="12">
        <f>求节点(AG$124:AG$159,AL$5:AL$40,$AU165)*士兵阶位属性!X164+求节点(AG$124:AG$159,AQ$5:AQ$40,$AU165)</f>
        <v>1246.0000000000007</v>
      </c>
      <c r="BA165" s="12">
        <f t="shared" si="53"/>
        <v>1246.0000000000007</v>
      </c>
      <c r="BB165" s="12">
        <f t="shared" si="53"/>
        <v>1246.0000000000007</v>
      </c>
      <c r="BC165" s="12">
        <f t="shared" si="53"/>
        <v>1246.0000000000007</v>
      </c>
      <c r="BD165" s="12">
        <f t="shared" si="53"/>
        <v>1246.0000000000007</v>
      </c>
      <c r="BE165" s="12">
        <f t="shared" si="53"/>
        <v>1246.0000000000007</v>
      </c>
      <c r="BG165" s="12">
        <v>160</v>
      </c>
      <c r="BH165" s="12">
        <f t="shared" si="44"/>
        <v>6320000</v>
      </c>
      <c r="BI165" s="12">
        <f t="shared" si="44"/>
        <v>6320000</v>
      </c>
      <c r="BJ165" s="12">
        <f t="shared" si="44"/>
        <v>6320000</v>
      </c>
      <c r="BK165" s="12">
        <f t="shared" si="44"/>
        <v>6320000</v>
      </c>
      <c r="BL165" s="12">
        <f t="shared" si="44"/>
        <v>6320000</v>
      </c>
      <c r="BN165" s="12">
        <v>160</v>
      </c>
      <c r="BO165" s="12">
        <f t="shared" si="45"/>
        <v>0</v>
      </c>
      <c r="BP165" s="12">
        <f t="shared" si="45"/>
        <v>0</v>
      </c>
      <c r="BQ165" s="12">
        <f t="shared" si="45"/>
        <v>0</v>
      </c>
      <c r="BR165" s="12">
        <f t="shared" si="45"/>
        <v>0</v>
      </c>
      <c r="BS165" s="12">
        <f t="shared" si="45"/>
        <v>0</v>
      </c>
      <c r="BU165" s="12">
        <v>160</v>
      </c>
      <c r="BV165" s="12">
        <f t="shared" si="46"/>
        <v>0</v>
      </c>
      <c r="BW165" s="12">
        <f t="shared" si="46"/>
        <v>0</v>
      </c>
      <c r="BX165" s="12">
        <f t="shared" si="46"/>
        <v>0</v>
      </c>
      <c r="BY165" s="12">
        <f t="shared" si="46"/>
        <v>0</v>
      </c>
      <c r="BZ165" s="12">
        <f t="shared" si="46"/>
        <v>0</v>
      </c>
      <c r="CC165" s="9">
        <v>27</v>
      </c>
    </row>
    <row r="166" spans="28:81" x14ac:dyDescent="0.15">
      <c r="AB166" s="12">
        <v>1</v>
      </c>
      <c r="AC166" s="12"/>
      <c r="AD166" s="31"/>
      <c r="AE166" s="12"/>
      <c r="AF166" s="30">
        <f>SUM(AD$166:AD166)</f>
        <v>0</v>
      </c>
      <c r="AG166" s="12"/>
      <c r="AH166" s="12">
        <f>IFERROR($AF166*'[1]功能-士兵训练'!K5,0)</f>
        <v>0</v>
      </c>
      <c r="AI166" s="12">
        <f>IFERROR($AF166*'[1]功能-士兵训练'!L5,0)</f>
        <v>0</v>
      </c>
      <c r="AJ166" s="12">
        <f>IFERROR($AF166*'[1]功能-士兵训练'!M5,0)</f>
        <v>0</v>
      </c>
      <c r="AK166" s="12">
        <f>IFERROR($AF166*'[1]功能-士兵训练'!N5,0)</f>
        <v>0</v>
      </c>
      <c r="AL166" s="12">
        <f>IFERROR($AF166*'[1]功能-士兵训练'!O5,0)</f>
        <v>0</v>
      </c>
      <c r="CC166" s="9">
        <v>28</v>
      </c>
    </row>
    <row r="167" spans="28:81" x14ac:dyDescent="0.15">
      <c r="AB167" s="12">
        <v>2</v>
      </c>
      <c r="AC167" s="12"/>
      <c r="AD167" s="31"/>
      <c r="AE167" s="12"/>
      <c r="AF167" s="30">
        <f>SUM(AD$166:AD167)</f>
        <v>0</v>
      </c>
      <c r="AG167" s="12"/>
      <c r="AH167" s="12">
        <f>IFERROR($AF167*'[1]功能-士兵训练'!K6,0)</f>
        <v>0</v>
      </c>
      <c r="AI167" s="12">
        <f>IFERROR($AF167*'[1]功能-士兵训练'!L6,0)</f>
        <v>0</v>
      </c>
      <c r="AJ167" s="12">
        <f>IFERROR($AF167*'[1]功能-士兵训练'!M6,0)</f>
        <v>0</v>
      </c>
      <c r="AK167" s="12">
        <f>IFERROR($AF167*'[1]功能-士兵训练'!N6,0)</f>
        <v>0</v>
      </c>
      <c r="AL167" s="12">
        <f>IFERROR($AF167*'[1]功能-士兵训练'!O6,0)</f>
        <v>0</v>
      </c>
      <c r="CC167" s="9">
        <v>29</v>
      </c>
    </row>
    <row r="168" spans="28:81" x14ac:dyDescent="0.15">
      <c r="AB168" s="12">
        <v>3</v>
      </c>
      <c r="AC168" s="12"/>
      <c r="AD168" s="31"/>
      <c r="AE168" s="12"/>
      <c r="AF168" s="30">
        <f>SUM(AD$166:AD168)</f>
        <v>0</v>
      </c>
      <c r="AG168" s="12"/>
      <c r="AH168" s="12">
        <f>IFERROR($AF168*'[1]功能-士兵训练'!K7,0)</f>
        <v>0</v>
      </c>
      <c r="AI168" s="12">
        <f>IFERROR($AF168*'[1]功能-士兵训练'!L7,0)</f>
        <v>0</v>
      </c>
      <c r="AJ168" s="12">
        <f>IFERROR($AF168*'[1]功能-士兵训练'!M7,0)</f>
        <v>0</v>
      </c>
      <c r="AK168" s="12">
        <f>IFERROR($AF168*'[1]功能-士兵训练'!N7,0)</f>
        <v>0</v>
      </c>
      <c r="AL168" s="12">
        <f>IFERROR($AF168*'[1]功能-士兵训练'!O7,0)</f>
        <v>0</v>
      </c>
      <c r="CC168" s="9">
        <v>30</v>
      </c>
    </row>
    <row r="169" spans="28:81" x14ac:dyDescent="0.15">
      <c r="AB169" s="12">
        <v>4</v>
      </c>
      <c r="AC169" s="12"/>
      <c r="AD169" s="31"/>
      <c r="AE169" s="12"/>
      <c r="AF169" s="30">
        <f>SUM(AD$166:AD169)</f>
        <v>0</v>
      </c>
      <c r="AG169" s="12"/>
      <c r="AH169" s="12">
        <f>IFERROR($AF169*'[1]功能-士兵训练'!K8,0)</f>
        <v>0</v>
      </c>
      <c r="AI169" s="12">
        <f>IFERROR($AF169*'[1]功能-士兵训练'!L8,0)</f>
        <v>0</v>
      </c>
      <c r="AJ169" s="12">
        <f>IFERROR($AF169*'[1]功能-士兵训练'!M8,0)</f>
        <v>0</v>
      </c>
      <c r="AK169" s="12">
        <f>IFERROR($AF169*'[1]功能-士兵训练'!N8,0)</f>
        <v>0</v>
      </c>
      <c r="AL169" s="12">
        <f>IFERROR($AF169*'[1]功能-士兵训练'!O8,0)</f>
        <v>0</v>
      </c>
      <c r="CC169" s="9">
        <v>31</v>
      </c>
    </row>
    <row r="170" spans="28:81" x14ac:dyDescent="0.15">
      <c r="AB170" s="12">
        <v>5</v>
      </c>
      <c r="AC170" s="12"/>
      <c r="AD170" s="31"/>
      <c r="AE170" s="12"/>
      <c r="AF170" s="30">
        <f>SUM(AD$166:AD170)</f>
        <v>0</v>
      </c>
      <c r="AG170" s="12"/>
      <c r="AH170" s="12">
        <f>IFERROR($AF170*'[1]功能-士兵训练'!K9,0)</f>
        <v>0</v>
      </c>
      <c r="AI170" s="12">
        <f>IFERROR($AF170*'[1]功能-士兵训练'!L9,0)</f>
        <v>0</v>
      </c>
      <c r="AJ170" s="12">
        <f>IFERROR($AF170*'[1]功能-士兵训练'!M9,0)</f>
        <v>0</v>
      </c>
      <c r="AK170" s="12">
        <f>IFERROR($AF170*'[1]功能-士兵训练'!N9,0)</f>
        <v>0</v>
      </c>
      <c r="AL170" s="12">
        <f>IFERROR($AF170*'[1]功能-士兵训练'!O9,0)</f>
        <v>0</v>
      </c>
      <c r="CC170" s="9">
        <v>32</v>
      </c>
    </row>
    <row r="171" spans="28:81" x14ac:dyDescent="0.15">
      <c r="AB171" s="12">
        <v>6</v>
      </c>
      <c r="AC171" s="12"/>
      <c r="AD171" s="31"/>
      <c r="AE171" s="12"/>
      <c r="AF171" s="30">
        <f>SUM(AD$166:AD171)</f>
        <v>0</v>
      </c>
      <c r="AG171" s="12"/>
      <c r="AH171" s="12">
        <f>IFERROR($AF171*'[1]功能-士兵训练'!K10,0)</f>
        <v>0</v>
      </c>
      <c r="AI171" s="12">
        <f>IFERROR($AF171*'[1]功能-士兵训练'!L10,0)</f>
        <v>0</v>
      </c>
      <c r="AJ171" s="12">
        <f>IFERROR($AF171*'[1]功能-士兵训练'!M10,0)</f>
        <v>0</v>
      </c>
      <c r="AK171" s="12">
        <f>IFERROR($AF171*'[1]功能-士兵训练'!N10,0)</f>
        <v>0</v>
      </c>
      <c r="AL171" s="12">
        <f>IFERROR($AF171*'[1]功能-士兵训练'!O10,0)</f>
        <v>0</v>
      </c>
      <c r="CC171" s="9">
        <v>33</v>
      </c>
    </row>
    <row r="172" spans="28:81" x14ac:dyDescent="0.15">
      <c r="AB172" s="12">
        <v>7</v>
      </c>
      <c r="AC172" s="12"/>
      <c r="AD172" s="31"/>
      <c r="AE172" s="12"/>
      <c r="AF172" s="30">
        <f>SUM(AD$166:AD172)</f>
        <v>0</v>
      </c>
      <c r="AG172" s="12"/>
      <c r="AH172" s="12">
        <f>IFERROR($AF172*'[1]功能-士兵训练'!K11,0)</f>
        <v>0</v>
      </c>
      <c r="AI172" s="12">
        <f>IFERROR($AF172*'[1]功能-士兵训练'!L11,0)</f>
        <v>0</v>
      </c>
      <c r="AJ172" s="12">
        <f>IFERROR($AF172*'[1]功能-士兵训练'!M11,0)</f>
        <v>0</v>
      </c>
      <c r="AK172" s="12">
        <f>IFERROR($AF172*'[1]功能-士兵训练'!N11,0)</f>
        <v>0</v>
      </c>
      <c r="AL172" s="12">
        <f>IFERROR($AF172*'[1]功能-士兵训练'!O11,0)</f>
        <v>0</v>
      </c>
      <c r="CC172" s="9">
        <v>34</v>
      </c>
    </row>
    <row r="173" spans="28:81" x14ac:dyDescent="0.15">
      <c r="AB173" s="12">
        <v>8</v>
      </c>
      <c r="AC173" s="12"/>
      <c r="AD173" s="31"/>
      <c r="AE173" s="12"/>
      <c r="AF173" s="30">
        <f>SUM(AD$166:AD173)</f>
        <v>0</v>
      </c>
      <c r="AG173" s="12"/>
      <c r="AH173" s="12">
        <f>IFERROR($AF173*'[1]功能-士兵训练'!K12,0)</f>
        <v>0</v>
      </c>
      <c r="AI173" s="12">
        <f>IFERROR($AF173*'[1]功能-士兵训练'!L12,0)</f>
        <v>0</v>
      </c>
      <c r="AJ173" s="12">
        <f>IFERROR($AF173*'[1]功能-士兵训练'!M12,0)</f>
        <v>0</v>
      </c>
      <c r="AK173" s="12">
        <f>IFERROR($AF173*'[1]功能-士兵训练'!N12,0)</f>
        <v>0</v>
      </c>
      <c r="AL173" s="12">
        <f>IFERROR($AF173*'[1]功能-士兵训练'!O12,0)</f>
        <v>0</v>
      </c>
      <c r="CC173" s="9">
        <v>35</v>
      </c>
    </row>
    <row r="174" spans="28:81" x14ac:dyDescent="0.15">
      <c r="AB174" s="12">
        <v>9</v>
      </c>
      <c r="AC174" s="12"/>
      <c r="AD174" s="31"/>
      <c r="AE174" s="12"/>
      <c r="AF174" s="30">
        <f>SUM(AD$166:AD174)</f>
        <v>0</v>
      </c>
      <c r="AG174" s="12"/>
      <c r="AH174" s="12">
        <f>IFERROR($AF174*'[1]功能-士兵训练'!K13,0)</f>
        <v>0</v>
      </c>
      <c r="AI174" s="12">
        <f>IFERROR($AF174*'[1]功能-士兵训练'!L13,0)</f>
        <v>0</v>
      </c>
      <c r="AJ174" s="12">
        <f>IFERROR($AF174*'[1]功能-士兵训练'!M13,0)</f>
        <v>0</v>
      </c>
      <c r="AK174" s="12">
        <f>IFERROR($AF174*'[1]功能-士兵训练'!N13,0)</f>
        <v>0</v>
      </c>
      <c r="AL174" s="12">
        <f>IFERROR($AF174*'[1]功能-士兵训练'!O13,0)</f>
        <v>0</v>
      </c>
      <c r="CC174" s="9">
        <v>36</v>
      </c>
    </row>
    <row r="175" spans="28:81" x14ac:dyDescent="0.15">
      <c r="AB175" s="12">
        <v>10</v>
      </c>
      <c r="AC175" s="12"/>
      <c r="AD175" s="31"/>
      <c r="AE175" s="12"/>
      <c r="AF175" s="30">
        <f>SUM(AD$166:AD175)</f>
        <v>0</v>
      </c>
      <c r="AG175" s="12"/>
      <c r="AH175" s="12">
        <f>IFERROR($AF175*'[1]功能-士兵训练'!K14,0)</f>
        <v>0</v>
      </c>
      <c r="AI175" s="12">
        <f>IFERROR($AF175*'[1]功能-士兵训练'!L14,0)</f>
        <v>0</v>
      </c>
      <c r="AJ175" s="12">
        <f>IFERROR($AF175*'[1]功能-士兵训练'!M14,0)</f>
        <v>0</v>
      </c>
      <c r="AK175" s="12">
        <f>IFERROR($AF175*'[1]功能-士兵训练'!N14,0)</f>
        <v>0</v>
      </c>
      <c r="AL175" s="12">
        <f>IFERROR($AF175*'[1]功能-士兵训练'!O14,0)</f>
        <v>0</v>
      </c>
      <c r="CC175" s="9">
        <v>37</v>
      </c>
    </row>
    <row r="176" spans="28:81" x14ac:dyDescent="0.15">
      <c r="AB176" s="12">
        <v>11</v>
      </c>
      <c r="AC176" s="12"/>
      <c r="AD176" s="31"/>
      <c r="AE176" s="12"/>
      <c r="AF176" s="30">
        <f>SUM(AD$166:AD176)</f>
        <v>0</v>
      </c>
      <c r="AG176" s="12"/>
      <c r="AH176" s="12">
        <f>IFERROR($AF176*'[1]功能-士兵训练'!K15,0)</f>
        <v>0</v>
      </c>
      <c r="AI176" s="12">
        <f>IFERROR($AF176*'[1]功能-士兵训练'!L15,0)</f>
        <v>0</v>
      </c>
      <c r="AJ176" s="12">
        <f>IFERROR($AF176*'[1]功能-士兵训练'!M15,0)</f>
        <v>0</v>
      </c>
      <c r="AK176" s="12">
        <f>IFERROR($AF176*'[1]功能-士兵训练'!N15,0)</f>
        <v>0</v>
      </c>
      <c r="AL176" s="12">
        <f>IFERROR($AF176*'[1]功能-士兵训练'!O15,0)</f>
        <v>0</v>
      </c>
      <c r="CC176" s="9">
        <v>38</v>
      </c>
    </row>
    <row r="177" spans="28:101" x14ac:dyDescent="0.15">
      <c r="AB177" s="12">
        <v>12</v>
      </c>
      <c r="AC177" s="12"/>
      <c r="AD177" s="31"/>
      <c r="AE177" s="12"/>
      <c r="AF177" s="30">
        <f>SUM(AD$166:AD177)</f>
        <v>0</v>
      </c>
      <c r="AG177" s="12"/>
      <c r="AH177" s="12">
        <f>IFERROR($AF177*'[1]功能-士兵训练'!K16,0)</f>
        <v>0</v>
      </c>
      <c r="AI177" s="12">
        <f>IFERROR($AF177*'[1]功能-士兵训练'!L16,0)</f>
        <v>0</v>
      </c>
      <c r="AJ177" s="12">
        <f>IFERROR($AF177*'[1]功能-士兵训练'!M16,0)</f>
        <v>0</v>
      </c>
      <c r="AK177" s="12">
        <f>IFERROR($AF177*'[1]功能-士兵训练'!N16,0)</f>
        <v>0</v>
      </c>
      <c r="AL177" s="12">
        <f>IFERROR($AF177*'[1]功能-士兵训练'!O16,0)</f>
        <v>0</v>
      </c>
      <c r="CC177" s="9">
        <v>39</v>
      </c>
    </row>
    <row r="178" spans="28:101" x14ac:dyDescent="0.15">
      <c r="AB178" s="12">
        <v>13</v>
      </c>
      <c r="AC178" s="12"/>
      <c r="AD178" s="31"/>
      <c r="AE178" s="12"/>
      <c r="AF178" s="30">
        <f>SUM(AD$166:AD178)</f>
        <v>0</v>
      </c>
      <c r="AG178" s="12"/>
      <c r="AH178" s="12">
        <f>IFERROR($AF178*'[1]功能-士兵训练'!K17,0)</f>
        <v>0</v>
      </c>
      <c r="AI178" s="12">
        <f>IFERROR($AF178*'[1]功能-士兵训练'!L17,0)</f>
        <v>0</v>
      </c>
      <c r="AJ178" s="12">
        <f>IFERROR($AF178*'[1]功能-士兵训练'!M17,0)</f>
        <v>0</v>
      </c>
      <c r="AK178" s="12">
        <f>IFERROR($AF178*'[1]功能-士兵训练'!N17,0)</f>
        <v>0</v>
      </c>
      <c r="AL178" s="12">
        <f>IFERROR($AF178*'[1]功能-士兵训练'!O17,0)</f>
        <v>0</v>
      </c>
      <c r="CC178" s="9">
        <v>40</v>
      </c>
    </row>
    <row r="179" spans="28:101" x14ac:dyDescent="0.15">
      <c r="AB179" s="12">
        <v>14</v>
      </c>
      <c r="AC179" s="12"/>
      <c r="AD179" s="31"/>
      <c r="AE179" s="12"/>
      <c r="AF179" s="30">
        <f>SUM(AD$166:AD179)</f>
        <v>0</v>
      </c>
      <c r="AG179" s="12"/>
      <c r="AH179" s="12">
        <f>IFERROR($AF179*'[1]功能-士兵训练'!K18,0)</f>
        <v>0</v>
      </c>
      <c r="AI179" s="12">
        <f>IFERROR($AF179*'[1]功能-士兵训练'!L18,0)</f>
        <v>0</v>
      </c>
      <c r="AJ179" s="12">
        <f>IFERROR($AF179*'[1]功能-士兵训练'!M18,0)</f>
        <v>0</v>
      </c>
      <c r="AK179" s="12">
        <f>IFERROR($AF179*'[1]功能-士兵训练'!N18,0)</f>
        <v>0</v>
      </c>
      <c r="AL179" s="12">
        <f>IFERROR($AF179*'[1]功能-士兵训练'!O18,0)</f>
        <v>0</v>
      </c>
      <c r="CC179" s="9">
        <v>41</v>
      </c>
    </row>
    <row r="180" spans="28:101" x14ac:dyDescent="0.15">
      <c r="AB180" s="12">
        <v>15</v>
      </c>
      <c r="AC180" s="12"/>
      <c r="AD180" s="31"/>
      <c r="AE180" s="12"/>
      <c r="AF180" s="30">
        <f>SUM(AD$166:AD180)</f>
        <v>0</v>
      </c>
      <c r="AG180" s="12"/>
      <c r="AH180" s="12">
        <f>IFERROR($AF180*'[1]功能-士兵训练'!K19,0)</f>
        <v>0</v>
      </c>
      <c r="AI180" s="12">
        <f>IFERROR($AF180*'[1]功能-士兵训练'!L19,0)</f>
        <v>0</v>
      </c>
      <c r="AJ180" s="12">
        <f>IFERROR($AF180*'[1]功能-士兵训练'!M19,0)</f>
        <v>0</v>
      </c>
      <c r="AK180" s="12">
        <f>IFERROR($AF180*'[1]功能-士兵训练'!N19,0)</f>
        <v>0</v>
      </c>
      <c r="AL180" s="12">
        <f>IFERROR($AF180*'[1]功能-士兵训练'!O19,0)</f>
        <v>0</v>
      </c>
      <c r="CC180" s="9">
        <v>42</v>
      </c>
    </row>
    <row r="181" spans="28:101" x14ac:dyDescent="0.15">
      <c r="AB181" s="12">
        <v>16</v>
      </c>
      <c r="AC181" s="12"/>
      <c r="AD181" s="31"/>
      <c r="AE181" s="12"/>
      <c r="AF181" s="30">
        <f>SUM(AD$166:AD181)</f>
        <v>0</v>
      </c>
      <c r="AG181" s="12"/>
      <c r="AH181" s="12">
        <f>IFERROR($AF181*'[1]功能-士兵训练'!K20,0)</f>
        <v>0</v>
      </c>
      <c r="AI181" s="12">
        <f>IFERROR($AF181*'[1]功能-士兵训练'!L20,0)</f>
        <v>0</v>
      </c>
      <c r="AJ181" s="12">
        <f>IFERROR($AF181*'[1]功能-士兵训练'!M20,0)</f>
        <v>0</v>
      </c>
      <c r="AK181" s="12">
        <f>IFERROR($AF181*'[1]功能-士兵训练'!N20,0)</f>
        <v>0</v>
      </c>
      <c r="AL181" s="12">
        <f>IFERROR($AF181*'[1]功能-士兵训练'!O20,0)</f>
        <v>0</v>
      </c>
      <c r="CC181" s="9">
        <v>43</v>
      </c>
    </row>
    <row r="182" spans="28:101" x14ac:dyDescent="0.15">
      <c r="AB182" s="12">
        <v>17</v>
      </c>
      <c r="AC182" s="12"/>
      <c r="AD182" s="31"/>
      <c r="AE182" s="12"/>
      <c r="AF182" s="30">
        <f>SUM(AD$166:AD182)</f>
        <v>0</v>
      </c>
      <c r="AG182" s="12"/>
      <c r="AH182" s="12">
        <f>IFERROR($AF182*'[1]功能-士兵训练'!K21,0)</f>
        <v>0</v>
      </c>
      <c r="AI182" s="12">
        <f>IFERROR($AF182*'[1]功能-士兵训练'!L21,0)</f>
        <v>0</v>
      </c>
      <c r="AJ182" s="12">
        <f>IFERROR($AF182*'[1]功能-士兵训练'!M21,0)</f>
        <v>0</v>
      </c>
      <c r="AK182" s="12">
        <f>IFERROR($AF182*'[1]功能-士兵训练'!N21,0)</f>
        <v>0</v>
      </c>
      <c r="AL182" s="12">
        <f>IFERROR($AF182*'[1]功能-士兵训练'!O21,0)</f>
        <v>0</v>
      </c>
      <c r="CC182" s="9">
        <v>44</v>
      </c>
    </row>
    <row r="183" spans="28:101" x14ac:dyDescent="0.15">
      <c r="AB183" s="12">
        <v>18</v>
      </c>
      <c r="AC183" s="12"/>
      <c r="AD183" s="31"/>
      <c r="AE183" s="12"/>
      <c r="AF183" s="30">
        <f>SUM(AD$166:AD183)</f>
        <v>0</v>
      </c>
      <c r="AG183" s="12"/>
      <c r="AH183" s="12">
        <f>IFERROR($AF183*'[1]功能-士兵训练'!K22,0)</f>
        <v>0</v>
      </c>
      <c r="AI183" s="12">
        <f>IFERROR($AF183*'[1]功能-士兵训练'!L22,0)</f>
        <v>0</v>
      </c>
      <c r="AJ183" s="12">
        <f>IFERROR($AF183*'[1]功能-士兵训练'!M22,0)</f>
        <v>0</v>
      </c>
      <c r="AK183" s="12">
        <f>IFERROR($AF183*'[1]功能-士兵训练'!N22,0)</f>
        <v>0</v>
      </c>
      <c r="AL183" s="12">
        <f>IFERROR($AF183*'[1]功能-士兵训练'!O22,0)</f>
        <v>0</v>
      </c>
      <c r="CC183" s="9">
        <v>45</v>
      </c>
    </row>
    <row r="184" spans="28:101" x14ac:dyDescent="0.15">
      <c r="AB184" s="12">
        <v>19</v>
      </c>
      <c r="AC184" s="12"/>
      <c r="AD184" s="31"/>
      <c r="AE184" s="12"/>
      <c r="AF184" s="30">
        <f>SUM(AD$166:AD184)</f>
        <v>0</v>
      </c>
      <c r="AG184" s="12"/>
      <c r="AH184" s="12">
        <f>IFERROR($AF184*'[1]功能-士兵训练'!K23,0)</f>
        <v>0</v>
      </c>
      <c r="AI184" s="12">
        <f>IFERROR($AF184*'[1]功能-士兵训练'!L23,0)</f>
        <v>0</v>
      </c>
      <c r="AJ184" s="12">
        <f>IFERROR($AF184*'[1]功能-士兵训练'!M23,0)</f>
        <v>0</v>
      </c>
      <c r="AK184" s="12">
        <f>IFERROR($AF184*'[1]功能-士兵训练'!N23,0)</f>
        <v>0</v>
      </c>
      <c r="AL184" s="12">
        <f>IFERROR($AF184*'[1]功能-士兵训练'!O23,0)</f>
        <v>0</v>
      </c>
      <c r="CC184" s="9">
        <v>1</v>
      </c>
      <c r="CD184" s="20" t="s">
        <v>2</v>
      </c>
      <c r="CE184" s="112" t="s">
        <v>80</v>
      </c>
      <c r="CF184" s="112"/>
      <c r="CG184" s="112"/>
      <c r="CH184" s="112"/>
      <c r="CI184" s="110" t="s">
        <v>81</v>
      </c>
      <c r="CJ184" s="110"/>
      <c r="CK184" s="110"/>
      <c r="CL184" s="110"/>
      <c r="CM184" s="110"/>
      <c r="CQ184" s="26" t="s">
        <v>2</v>
      </c>
      <c r="CR184" s="111" t="s">
        <v>118</v>
      </c>
      <c r="CS184" s="111"/>
    </row>
    <row r="185" spans="28:101" x14ac:dyDescent="0.15">
      <c r="AB185" s="12">
        <v>20</v>
      </c>
      <c r="AC185" s="12"/>
      <c r="AD185" s="31"/>
      <c r="AE185" s="12"/>
      <c r="AF185" s="30">
        <f>SUM(AD$166:AD185)</f>
        <v>0</v>
      </c>
      <c r="AG185" s="12"/>
      <c r="AH185" s="12">
        <f>IFERROR($AF185*'[1]功能-士兵训练'!K40,0)</f>
        <v>0</v>
      </c>
      <c r="AI185" s="12">
        <f>IFERROR($AF185*'[1]功能-士兵训练'!L40,0)</f>
        <v>0</v>
      </c>
      <c r="AJ185" s="12">
        <f>IFERROR($AF185*'[1]功能-士兵训练'!M40,0)</f>
        <v>0</v>
      </c>
      <c r="AK185" s="12">
        <f>IFERROR($AF185*'[1]功能-士兵训练'!N40,0)</f>
        <v>0</v>
      </c>
      <c r="AL185" s="12">
        <f>IFERROR($AF185*'[1]功能-士兵训练'!O40,0)</f>
        <v>0</v>
      </c>
      <c r="CC185" s="9">
        <v>2</v>
      </c>
      <c r="CD185" s="12" t="s">
        <v>390</v>
      </c>
      <c r="CE185" s="15" t="s">
        <v>132</v>
      </c>
      <c r="CF185" s="15" t="s">
        <v>348</v>
      </c>
      <c r="CG185" s="15" t="s">
        <v>8</v>
      </c>
      <c r="CH185" s="15" t="s">
        <v>39</v>
      </c>
      <c r="CI185" s="15" t="s">
        <v>132</v>
      </c>
      <c r="CJ185" s="15" t="s">
        <v>348</v>
      </c>
      <c r="CK185" s="15" t="s">
        <v>8</v>
      </c>
      <c r="CL185" s="15" t="s">
        <v>39</v>
      </c>
      <c r="CM185" s="22" t="s">
        <v>85</v>
      </c>
      <c r="CQ185" s="12" t="s">
        <v>390</v>
      </c>
      <c r="CR185" s="15" t="s">
        <v>119</v>
      </c>
      <c r="CS185" s="15" t="s">
        <v>120</v>
      </c>
      <c r="CT185" s="15" t="s">
        <v>173</v>
      </c>
      <c r="CU185" s="15" t="s">
        <v>174</v>
      </c>
      <c r="CV185" s="12" t="s">
        <v>175</v>
      </c>
      <c r="CW185" s="12" t="s">
        <v>11</v>
      </c>
    </row>
    <row r="186" spans="28:101" x14ac:dyDescent="0.15">
      <c r="AB186" s="12">
        <v>21</v>
      </c>
      <c r="AC186" s="12"/>
      <c r="AD186" s="31"/>
      <c r="AE186" s="12"/>
      <c r="AF186" s="30">
        <f>SUM(AD$166:AD186)</f>
        <v>0</v>
      </c>
      <c r="AG186" s="12"/>
      <c r="AH186" s="12">
        <f>IFERROR($AF186*'[1]功能-士兵训练'!K41,0)</f>
        <v>0</v>
      </c>
      <c r="AI186" s="12">
        <f>IFERROR($AF186*'[1]功能-士兵训练'!L41,0)</f>
        <v>0</v>
      </c>
      <c r="AJ186" s="12">
        <f>IFERROR($AF186*'[1]功能-士兵训练'!M41,0)</f>
        <v>0</v>
      </c>
      <c r="AK186" s="12">
        <f>IFERROR($AF186*'[1]功能-士兵训练'!N41,0)</f>
        <v>0</v>
      </c>
      <c r="AL186" s="12">
        <f>IFERROR($AF186*'[1]功能-士兵训练'!O41,0)</f>
        <v>0</v>
      </c>
      <c r="CC186" s="9">
        <v>3</v>
      </c>
      <c r="CD186" s="15">
        <v>10</v>
      </c>
      <c r="CE186" s="19">
        <f>求节点($BN$6:$BN$165,$BS$6:$BS$165,$CD186)</f>
        <v>0</v>
      </c>
      <c r="CF186" s="19">
        <f>INDEX($BZ$6:$BZ$165,CD186,1)</f>
        <v>0</v>
      </c>
      <c r="CG186" s="19">
        <f>求节点($AU$6:$AU$165,$AZ$6:$AZ$165,$CD186)</f>
        <v>54.547878762064514</v>
      </c>
      <c r="CH186" s="19">
        <f>求节点($AU$6:$AU$165,$BE$6:$BE$165,$CD186)</f>
        <v>54.547878762064514</v>
      </c>
      <c r="CI186" s="29">
        <f>CE186*INDEX([4]超r将兵属性验证!$AX$7:$AX$166,$CD186,1)</f>
        <v>0</v>
      </c>
      <c r="CJ186" s="29">
        <f>CF186*INDEX([4]超r将兵属性验证!AV$7:AV$166,CD186,1)*2</f>
        <v>0</v>
      </c>
      <c r="CK186" s="29">
        <f>CG186*INDEX([4]超r将兵属性验证!AQ$7:AQ$166,$CD186,1)</f>
        <v>3590405.5373478122</v>
      </c>
      <c r="CL186" s="29">
        <f>CH186*INDEX([4]超r将兵属性验证!AR$7:AR$166,$CD186,1)</f>
        <v>3590405.5373478122</v>
      </c>
      <c r="CM186" s="19">
        <f>SUM(CI186:CL186)</f>
        <v>7180811.0746956244</v>
      </c>
      <c r="CQ186" s="15">
        <v>10</v>
      </c>
      <c r="CR186" s="22">
        <f>IFERROR(INDEX('[1]功能-士兵训练'!$AR$6:$AR$165,$CQ186,1),0)</f>
        <v>302840.87127084483</v>
      </c>
      <c r="CS186" s="28">
        <f>CR186*INDEX('[1]功能-付费相关'!$AU$6:$AU$165,$CQ186,1)</f>
        <v>757.10217817711214</v>
      </c>
      <c r="CT186" s="15">
        <f>INDEX('[1]功能-士兵训练'!$BX$6:$BX$165,$CQ186,1)</f>
        <v>144792.16193107751</v>
      </c>
      <c r="CU186" s="28">
        <f>CT186*INDEX('[1]功能-付费相关'!$AL$6:$AL$165,$CQ186,1)</f>
        <v>3575.4890590146665</v>
      </c>
      <c r="CV186" s="12">
        <f>(CS186+CU186)*CW186</f>
        <v>4332.5912371917784</v>
      </c>
      <c r="CW186" s="12">
        <v>1</v>
      </c>
    </row>
    <row r="187" spans="28:101" x14ac:dyDescent="0.15">
      <c r="AB187" s="12">
        <v>22</v>
      </c>
      <c r="AC187" s="12"/>
      <c r="AD187" s="31"/>
      <c r="AE187" s="12"/>
      <c r="AF187" s="30">
        <f>SUM(AD$166:AD187)</f>
        <v>0</v>
      </c>
      <c r="AG187" s="12"/>
      <c r="AH187" s="12">
        <f>IFERROR($AF187*'[1]功能-士兵训练'!K42,0)</f>
        <v>0</v>
      </c>
      <c r="AI187" s="12">
        <f>IFERROR($AF187*'[1]功能-士兵训练'!L42,0)</f>
        <v>0</v>
      </c>
      <c r="AJ187" s="12">
        <f>IFERROR($AF187*'[1]功能-士兵训练'!M42,0)</f>
        <v>0</v>
      </c>
      <c r="AK187" s="12">
        <f>IFERROR($AF187*'[1]功能-士兵训练'!N42,0)</f>
        <v>0</v>
      </c>
      <c r="AL187" s="12">
        <f>IFERROR($AF187*'[1]功能-士兵训练'!O42,0)</f>
        <v>0</v>
      </c>
      <c r="CC187" s="9">
        <v>4</v>
      </c>
      <c r="CD187" s="15">
        <v>20</v>
      </c>
      <c r="CE187" s="19">
        <f t="shared" ref="CE187:CE201" si="54">求节点($BN$6:$BN$165,$BS$6:$BS$165,$CD187)</f>
        <v>0</v>
      </c>
      <c r="CF187" s="19">
        <f t="shared" ref="CF187:CF201" si="55">INDEX($BZ$6:$BZ$165,CD187,1)</f>
        <v>0</v>
      </c>
      <c r="CG187" s="19">
        <f t="shared" ref="CG187:CG201" si="56">求节点($AU$6:$AU$165,$AZ$6:$AZ$165,$CD187)</f>
        <v>93.133921655655215</v>
      </c>
      <c r="CH187" s="19">
        <f t="shared" ref="CH187:CH201" si="57">求节点($AU$6:$AU$165,$BE$6:$BE$165,$CD187)</f>
        <v>93.133921655655215</v>
      </c>
      <c r="CI187" s="19">
        <f>(CE187-CE186)*INDEX([4]超r将兵属性验证!$AX$7:$AX$166,$CD187,1)+CI186</f>
        <v>0</v>
      </c>
      <c r="CJ187" s="19">
        <f>(CF187-CF186)*INDEX([4]超r将兵属性验证!AV$7:AV$166,CD187,1)*2+CJ186</f>
        <v>0</v>
      </c>
      <c r="CK187" s="19">
        <f>(CG187-CG186)*INDEX([4]超r将兵属性验证!AQ$7:AQ$166,$CD187,1)+CK186</f>
        <v>12090962.906190624</v>
      </c>
      <c r="CL187" s="19">
        <f>(CH187-CH186)*INDEX([4]超r将兵属性验证!AR$7:AR$166,$CD187,1)+CL186</f>
        <v>12090962.906190624</v>
      </c>
      <c r="CM187" s="19">
        <f t="shared" ref="CM187:CM201" si="58">SUM(CI187:CL187)</f>
        <v>24181925.812381249</v>
      </c>
      <c r="CQ187" s="15">
        <v>20</v>
      </c>
      <c r="CR187" s="22">
        <f>IFERROR(INDEX('[1]功能-士兵训练'!$AR$6:$AR$165,$CQ187,1),0)</f>
        <v>2763331.0397482403</v>
      </c>
      <c r="CS187" s="22">
        <f>(CR187-CR186)*INDEX('[1]功能-付费相关'!$AU$6:$AU$165,$CQ187,1)+CS186</f>
        <v>5883.1233625050199</v>
      </c>
      <c r="CT187" s="15">
        <f>INDEX('[1]功能-士兵训练'!$BX$6:$BX$165,$CQ187,1)</f>
        <v>1008522.4030282049</v>
      </c>
      <c r="CU187" s="22">
        <f>(CT187-CT186)*INDEX('[1]功能-付费相关'!$AL$6:$AL$165,$CQ187,1)+CU186</f>
        <v>19376.329284361414</v>
      </c>
      <c r="CV187" s="12">
        <f t="shared" ref="CV187:CV201" si="59">(CS187+CU187)*CW187</f>
        <v>25259.452646866433</v>
      </c>
      <c r="CW187" s="12">
        <v>1</v>
      </c>
    </row>
    <row r="188" spans="28:101" x14ac:dyDescent="0.15">
      <c r="AB188" s="12">
        <v>23</v>
      </c>
      <c r="AC188" s="12"/>
      <c r="AD188" s="31"/>
      <c r="AE188" s="12"/>
      <c r="AF188" s="30">
        <f>SUM(AD$166:AD188)</f>
        <v>0</v>
      </c>
      <c r="AG188" s="12"/>
      <c r="AH188" s="12">
        <f>IFERROR($AF188*'[1]功能-士兵训练'!K43,0)</f>
        <v>0</v>
      </c>
      <c r="AI188" s="12">
        <f>IFERROR($AF188*'[1]功能-士兵训练'!L43,0)</f>
        <v>0</v>
      </c>
      <c r="AJ188" s="12">
        <f>IFERROR($AF188*'[1]功能-士兵训练'!M43,0)</f>
        <v>0</v>
      </c>
      <c r="AK188" s="12">
        <f>IFERROR($AF188*'[1]功能-士兵训练'!N43,0)</f>
        <v>0</v>
      </c>
      <c r="AL188" s="12">
        <f>IFERROR($AF188*'[1]功能-士兵训练'!O43,0)</f>
        <v>0</v>
      </c>
      <c r="CC188" s="9">
        <v>5</v>
      </c>
      <c r="CD188" s="15">
        <v>30</v>
      </c>
      <c r="CE188" s="19">
        <f t="shared" si="54"/>
        <v>0</v>
      </c>
      <c r="CF188" s="19">
        <f t="shared" si="55"/>
        <v>0</v>
      </c>
      <c r="CG188" s="19">
        <f t="shared" si="56"/>
        <v>128.44402187846185</v>
      </c>
      <c r="CH188" s="19">
        <f t="shared" si="57"/>
        <v>128.44402187846185</v>
      </c>
      <c r="CI188" s="19">
        <f>(CE188-CE187)*INDEX([4]超r将兵属性验证!$AX$7:$AX$166,$CD188,1)+CI187</f>
        <v>0</v>
      </c>
      <c r="CJ188" s="19">
        <f>(CF188-CF187)*INDEX([4]超r将兵属性验证!AV$7:AV$166,CD188,1)*2+CJ187</f>
        <v>0</v>
      </c>
      <c r="CK188" s="19">
        <f>(CG188-CG187)*INDEX([4]超r将兵属性验证!AQ$7:AQ$166,$CD188,1)+CK187</f>
        <v>33654872.394276842</v>
      </c>
      <c r="CL188" s="19">
        <f>(CH188-CH187)*INDEX([4]超r将兵属性验证!AR$7:AR$166,$CD188,1)+CL187</f>
        <v>33654872.394276842</v>
      </c>
      <c r="CM188" s="19">
        <f t="shared" si="58"/>
        <v>67309744.788553685</v>
      </c>
      <c r="CQ188" s="15">
        <v>30</v>
      </c>
      <c r="CR188" s="22">
        <f>IFERROR(INDEX('[1]功能-士兵训练'!$AR$6:$AR$165,$CQ188,1),0)</f>
        <v>8814594.1549154148</v>
      </c>
      <c r="CS188" s="22">
        <f>(CR188-CR187)*INDEX('[1]功能-付费相关'!$AU$6:$AU$165,$CQ188,1)+CS187</f>
        <v>16688.950353874974</v>
      </c>
      <c r="CT188" s="15">
        <f>INDEX('[1]功能-士兵训练'!$BX$6:$BX$165,$CQ188,1)</f>
        <v>3031673.3643726571</v>
      </c>
      <c r="CU188" s="22">
        <f>(CT188-CT187)*INDEX('[1]功能-付费相关'!$AL$6:$AL$165,$CQ188,1)+CU187</f>
        <v>46794.722549617414</v>
      </c>
      <c r="CV188" s="12">
        <f t="shared" si="59"/>
        <v>63483.672903492392</v>
      </c>
      <c r="CW188" s="12">
        <v>1</v>
      </c>
    </row>
    <row r="189" spans="28:101" x14ac:dyDescent="0.15">
      <c r="AB189" s="12">
        <v>24</v>
      </c>
      <c r="AC189" s="12"/>
      <c r="AD189" s="31"/>
      <c r="AE189" s="12"/>
      <c r="AF189" s="30">
        <f>SUM(AD$166:AD189)</f>
        <v>0</v>
      </c>
      <c r="AG189" s="12"/>
      <c r="AH189" s="12">
        <f>IFERROR($AF189*'[1]功能-士兵训练'!K44,0)</f>
        <v>0</v>
      </c>
      <c r="AI189" s="12">
        <f>IFERROR($AF189*'[1]功能-士兵训练'!L44,0)</f>
        <v>0</v>
      </c>
      <c r="AJ189" s="12">
        <f>IFERROR($AF189*'[1]功能-士兵训练'!M44,0)</f>
        <v>0</v>
      </c>
      <c r="AK189" s="12">
        <f>IFERROR($AF189*'[1]功能-士兵训练'!N44,0)</f>
        <v>0</v>
      </c>
      <c r="AL189" s="12">
        <f>IFERROR($AF189*'[1]功能-士兵训练'!O44,0)</f>
        <v>0</v>
      </c>
      <c r="CC189" s="9">
        <v>6</v>
      </c>
      <c r="CD189" s="15">
        <v>40</v>
      </c>
      <c r="CE189" s="19">
        <f t="shared" si="54"/>
        <v>0</v>
      </c>
      <c r="CF189" s="19">
        <f t="shared" si="55"/>
        <v>0</v>
      </c>
      <c r="CG189" s="19">
        <f t="shared" si="56"/>
        <v>166.29450259976917</v>
      </c>
      <c r="CH189" s="19">
        <f t="shared" si="57"/>
        <v>166.29450259976917</v>
      </c>
      <c r="CI189" s="19">
        <f>(CE189-CE188)*INDEX([4]超r将兵属性验证!$AX$7:$AX$166,$CD189,1)+CI188</f>
        <v>0</v>
      </c>
      <c r="CJ189" s="19">
        <f>(CF189-CF188)*INDEX([4]超r将兵属性验证!AV$7:AV$166,CD189,1)*2+CJ188</f>
        <v>0</v>
      </c>
      <c r="CK189" s="19">
        <f>(CG189-CG188)*INDEX([4]超r将兵属性验证!AQ$7:AQ$166,$CD189,1)+CK188</f>
        <v>93947890.836824924</v>
      </c>
      <c r="CL189" s="19">
        <f>(CH189-CH188)*INDEX([4]超r将兵属性验证!AR$7:AR$166,$CD189,1)+CL188</f>
        <v>93947890.836824924</v>
      </c>
      <c r="CM189" s="19">
        <f t="shared" si="58"/>
        <v>187895781.67364985</v>
      </c>
      <c r="CQ189" s="15">
        <v>40</v>
      </c>
      <c r="CR189" s="22">
        <f>IFERROR(INDEX('[1]功能-士兵训练'!$AR$6:$AR$165,$CQ189,1),0)</f>
        <v>26857467.553484228</v>
      </c>
      <c r="CS189" s="22">
        <f>(CR189-CR188)*INDEX('[1]功能-付费相关'!$AU$6:$AU$165,$CQ189,1)+CS188</f>
        <v>44880.940039138746</v>
      </c>
      <c r="CT189" s="15">
        <f>INDEX('[1]功能-士兵训练'!$BX$6:$BX$165,$CQ189,1)</f>
        <v>7462177.0371873658</v>
      </c>
      <c r="CU189" s="22">
        <f>(CT189-CT188)*INDEX('[1]功能-付费相关'!$AL$6:$AL$165,$CQ189,1)+CU188</f>
        <v>91276.124619868846</v>
      </c>
      <c r="CV189" s="12">
        <f t="shared" si="59"/>
        <v>136157.06465900759</v>
      </c>
      <c r="CW189" s="12">
        <v>1</v>
      </c>
    </row>
    <row r="190" spans="28:101" x14ac:dyDescent="0.15">
      <c r="AB190" s="12">
        <v>25</v>
      </c>
      <c r="AC190" s="12"/>
      <c r="AD190" s="31"/>
      <c r="AE190" s="12"/>
      <c r="AF190" s="30">
        <f>SUM(AD$166:AD190)</f>
        <v>0</v>
      </c>
      <c r="AG190" s="12"/>
      <c r="AH190" s="12">
        <f>IFERROR($AF190*'[1]功能-士兵训练'!K45,0)</f>
        <v>0</v>
      </c>
      <c r="AI190" s="12">
        <f>IFERROR($AF190*'[1]功能-士兵训练'!L45,0)</f>
        <v>0</v>
      </c>
      <c r="AJ190" s="12">
        <f>IFERROR($AF190*'[1]功能-士兵训练'!M45,0)</f>
        <v>0</v>
      </c>
      <c r="AK190" s="12">
        <f>IFERROR($AF190*'[1]功能-士兵训练'!N45,0)</f>
        <v>0</v>
      </c>
      <c r="AL190" s="12">
        <f>IFERROR($AF190*'[1]功能-士兵训练'!O45,0)</f>
        <v>0</v>
      </c>
      <c r="CC190" s="9">
        <v>7</v>
      </c>
      <c r="CD190" s="15">
        <v>50</v>
      </c>
      <c r="CE190" s="19">
        <f t="shared" si="54"/>
        <v>0</v>
      </c>
      <c r="CF190" s="19">
        <f t="shared" si="55"/>
        <v>0</v>
      </c>
      <c r="CG190" s="19">
        <f t="shared" si="56"/>
        <v>215.56171231913538</v>
      </c>
      <c r="CH190" s="19">
        <f t="shared" si="57"/>
        <v>215.56171231913538</v>
      </c>
      <c r="CI190" s="19">
        <f>(CE190-CE189)*INDEX([4]超r将兵属性验证!$AX$7:$AX$166,$CD190,1)+CI189</f>
        <v>0</v>
      </c>
      <c r="CJ190" s="19">
        <f>(CF190-CF189)*INDEX([4]超r将兵属性验证!AV$7:AV$166,CD190,1)*2+CJ189</f>
        <v>0</v>
      </c>
      <c r="CK190" s="19">
        <f>(CG190-CG189)*INDEX([4]超r将兵属性验证!AQ$7:AQ$166,$CD190,1)+CK189</f>
        <v>250836939.09943968</v>
      </c>
      <c r="CL190" s="19">
        <f>(CH190-CH189)*INDEX([4]超r将兵属性验证!AR$7:AR$166,$CD190,1)+CL189</f>
        <v>250836939.09943968</v>
      </c>
      <c r="CM190" s="19">
        <f t="shared" si="58"/>
        <v>501673878.19887936</v>
      </c>
      <c r="CQ190" s="15">
        <v>50</v>
      </c>
      <c r="CR190" s="22">
        <f>IFERROR(INDEX('[1]功能-士兵训练'!$AR$6:$AR$165,$CQ190,1),0)</f>
        <v>101354255.16407928</v>
      </c>
      <c r="CS190" s="22">
        <f>(CR190-CR189)*INDEX('[1]功能-付费相关'!$AU$6:$AU$165,$CQ190,1)+CS189</f>
        <v>148348.70060940966</v>
      </c>
      <c r="CT190" s="15">
        <f>INDEX('[1]功能-士兵训练'!$BX$6:$BX$165,$CQ190,1)</f>
        <v>18769522.106595121</v>
      </c>
      <c r="CU190" s="22">
        <f>(CT190-CT189)*INDEX('[1]功能-付费相关'!$AL$6:$AL$165,$CQ190,1)+CU189</f>
        <v>175376.44849288589</v>
      </c>
      <c r="CV190" s="12">
        <f t="shared" si="59"/>
        <v>323725.14910229552</v>
      </c>
      <c r="CW190" s="12">
        <v>1</v>
      </c>
    </row>
    <row r="191" spans="28:101" x14ac:dyDescent="0.15">
      <c r="AB191" s="12">
        <v>26</v>
      </c>
      <c r="AC191" s="12"/>
      <c r="AD191" s="31"/>
      <c r="AE191" s="12"/>
      <c r="AF191" s="30">
        <f>SUM(AD$166:AD191)</f>
        <v>0</v>
      </c>
      <c r="AG191" s="12"/>
      <c r="AH191" s="12">
        <f>IFERROR($AF191*'[1]功能-士兵训练'!K46,0)</f>
        <v>0</v>
      </c>
      <c r="AI191" s="12">
        <f>IFERROR($AF191*'[1]功能-士兵训练'!L46,0)</f>
        <v>0</v>
      </c>
      <c r="AJ191" s="12">
        <f>IFERROR($AF191*'[1]功能-士兵训练'!M46,0)</f>
        <v>0</v>
      </c>
      <c r="AK191" s="12">
        <f>IFERROR($AF191*'[1]功能-士兵训练'!N46,0)</f>
        <v>0</v>
      </c>
      <c r="AL191" s="12">
        <f>IFERROR($AF191*'[1]功能-士兵训练'!O46,0)</f>
        <v>0</v>
      </c>
      <c r="CC191" s="9">
        <v>8</v>
      </c>
      <c r="CD191" s="15">
        <v>60</v>
      </c>
      <c r="CE191" s="19">
        <f t="shared" si="54"/>
        <v>0</v>
      </c>
      <c r="CF191" s="19">
        <f t="shared" si="55"/>
        <v>0</v>
      </c>
      <c r="CG191" s="19">
        <f t="shared" si="56"/>
        <v>271.7803219688202</v>
      </c>
      <c r="CH191" s="19">
        <f t="shared" si="57"/>
        <v>271.7803219688202</v>
      </c>
      <c r="CI191" s="19">
        <f>(CE191-CE190)*INDEX([4]超r将兵属性验证!$AX$7:$AX$166,$CD191,1)+CI190</f>
        <v>0</v>
      </c>
      <c r="CJ191" s="19">
        <f>(CF191-CF190)*INDEX([4]超r将兵属性验证!AV$7:AV$166,CD191,1)*2+CJ190</f>
        <v>0</v>
      </c>
      <c r="CK191" s="19">
        <f>(CG191-CG190)*INDEX([4]超r将兵属性验证!AQ$7:AQ$166,$CD191,1)+CK190</f>
        <v>756909831.55271411</v>
      </c>
      <c r="CL191" s="19">
        <f>(CH191-CH190)*INDEX([4]超r将兵属性验证!AR$7:AR$166,$CD191,1)+CL190</f>
        <v>756909831.55271411</v>
      </c>
      <c r="CM191" s="19">
        <f t="shared" si="58"/>
        <v>1513819663.1054282</v>
      </c>
      <c r="CQ191" s="15">
        <v>60</v>
      </c>
      <c r="CR191" s="22">
        <f>IFERROR(INDEX('[1]功能-士兵训练'!$AR$6:$AR$165,$CQ191,1),0)</f>
        <v>286222070.16519219</v>
      </c>
      <c r="CS191" s="22">
        <f>(CR191-CR190)*INDEX('[1]功能-付费相关'!$AU$6:$AU$165,$CQ191,1)+CS190</f>
        <v>379433.46936080081</v>
      </c>
      <c r="CT191" s="15">
        <f>INDEX('[1]功能-士兵训练'!$BX$6:$BX$165,$CQ191,1)</f>
        <v>41509246.345052347</v>
      </c>
      <c r="CU191" s="22">
        <f>(CT191-CT190)*INDEX('[1]功能-付费相关'!$AL$6:$AL$165,$CQ191,1)+CU190</f>
        <v>301708.24981764826</v>
      </c>
      <c r="CV191" s="12">
        <f t="shared" si="59"/>
        <v>681141.71917844913</v>
      </c>
      <c r="CW191" s="12">
        <v>1</v>
      </c>
    </row>
    <row r="192" spans="28:101" x14ac:dyDescent="0.15">
      <c r="AB192" s="12">
        <v>27</v>
      </c>
      <c r="AC192" s="12"/>
      <c r="AD192" s="31"/>
      <c r="AE192" s="12"/>
      <c r="AF192" s="30">
        <f>SUM(AD$166:AD192)</f>
        <v>0</v>
      </c>
      <c r="AG192" s="12"/>
      <c r="AH192" s="12">
        <f>IFERROR($AF192*'[1]功能-士兵训练'!K47,0)</f>
        <v>0</v>
      </c>
      <c r="AI192" s="12">
        <f>IFERROR($AF192*'[1]功能-士兵训练'!L47,0)</f>
        <v>0</v>
      </c>
      <c r="AJ192" s="12">
        <f>IFERROR($AF192*'[1]功能-士兵训练'!M47,0)</f>
        <v>0</v>
      </c>
      <c r="AK192" s="12">
        <f>IFERROR($AF192*'[1]功能-士兵训练'!N47,0)</f>
        <v>0</v>
      </c>
      <c r="AL192" s="12">
        <f>IFERROR($AF192*'[1]功能-士兵训练'!O47,0)</f>
        <v>0</v>
      </c>
      <c r="CC192" s="9">
        <v>9</v>
      </c>
      <c r="CD192" s="15">
        <v>70</v>
      </c>
      <c r="CE192" s="19">
        <f t="shared" si="54"/>
        <v>0</v>
      </c>
      <c r="CF192" s="19">
        <f t="shared" si="55"/>
        <v>0</v>
      </c>
      <c r="CG192" s="19">
        <f t="shared" si="56"/>
        <v>336.14947903348605</v>
      </c>
      <c r="CH192" s="19">
        <f t="shared" si="57"/>
        <v>336.14947903348605</v>
      </c>
      <c r="CI192" s="19">
        <f>(CE192-CE191)*INDEX([4]超r将兵属性验证!$AX$7:$AX$166,$CD192,1)+CI191</f>
        <v>0</v>
      </c>
      <c r="CJ192" s="19">
        <f>(CF192-CF191)*INDEX([4]超r将兵属性验证!AV$7:AV$166,CD192,1)*2+CJ191</f>
        <v>0</v>
      </c>
      <c r="CK192" s="19">
        <f>(CG192-CG191)*INDEX([4]超r将兵属性验证!AQ$7:AQ$166,$CD192,1)+CK191</f>
        <v>3184334452.6138535</v>
      </c>
      <c r="CL192" s="19">
        <f>(CH192-CH191)*INDEX([4]超r将兵属性验证!AR$7:AR$166,$CD192,1)+CL191</f>
        <v>3184334452.6138535</v>
      </c>
      <c r="CM192" s="19">
        <f t="shared" si="58"/>
        <v>6368668905.2277069</v>
      </c>
      <c r="CQ192" s="15">
        <v>70</v>
      </c>
      <c r="CR192" s="22">
        <f>IFERROR(INDEX('[1]功能-士兵训练'!$AR$6:$AR$165,$CQ192,1),0)</f>
        <v>639535856.48379743</v>
      </c>
      <c r="CS192" s="22">
        <f>(CR192-CR191)*INDEX('[1]功能-付费相关'!$AU$6:$AU$165,$CQ192,1)+CS191</f>
        <v>780926.40835921583</v>
      </c>
      <c r="CT192" s="15">
        <f>INDEX('[1]功能-士兵训练'!$BX$6:$BX$165,$CQ192,1)</f>
        <v>87658071.292176664</v>
      </c>
      <c r="CU192" s="22">
        <f>(CT192-CT191)*INDEX('[1]功能-付费相关'!$AL$6:$AL$165,$CQ192,1)+CU191</f>
        <v>558090.61063500564</v>
      </c>
      <c r="CV192" s="12">
        <f t="shared" si="59"/>
        <v>1339017.0189942215</v>
      </c>
      <c r="CW192" s="12">
        <v>1</v>
      </c>
    </row>
    <row r="193" spans="28:101" x14ac:dyDescent="0.15">
      <c r="AB193" s="12">
        <v>28</v>
      </c>
      <c r="AC193" s="12"/>
      <c r="AD193" s="31"/>
      <c r="AE193" s="12"/>
      <c r="AF193" s="30">
        <f>SUM(AD$166:AD193)</f>
        <v>0</v>
      </c>
      <c r="AG193" s="12"/>
      <c r="AH193" s="12">
        <f>IFERROR($AF193*'[1]功能-士兵训练'!K48,0)</f>
        <v>0</v>
      </c>
      <c r="AI193" s="12">
        <f>IFERROR($AF193*'[1]功能-士兵训练'!L48,0)</f>
        <v>0</v>
      </c>
      <c r="AJ193" s="12">
        <f>IFERROR($AF193*'[1]功能-士兵训练'!M48,0)</f>
        <v>0</v>
      </c>
      <c r="AK193" s="12">
        <f>IFERROR($AF193*'[1]功能-士兵训练'!N48,0)</f>
        <v>0</v>
      </c>
      <c r="AL193" s="12">
        <f>IFERROR($AF193*'[1]功能-士兵训练'!O48,0)</f>
        <v>0</v>
      </c>
      <c r="CC193" s="9">
        <v>10</v>
      </c>
      <c r="CD193" s="15">
        <v>80</v>
      </c>
      <c r="CE193" s="19">
        <f t="shared" si="54"/>
        <v>0</v>
      </c>
      <c r="CF193" s="19">
        <f t="shared" si="55"/>
        <v>0</v>
      </c>
      <c r="CG193" s="19">
        <f t="shared" si="56"/>
        <v>407.0690761050144</v>
      </c>
      <c r="CH193" s="19">
        <f t="shared" si="57"/>
        <v>407.0690761050144</v>
      </c>
      <c r="CI193" s="19">
        <f>(CE193-CE192)*INDEX([4]超r将兵属性验证!$AX$7:$AX$166,$CD193,1)+CI192</f>
        <v>0</v>
      </c>
      <c r="CJ193" s="19">
        <f>(CF193-CF192)*INDEX([4]超r将兵属性验证!AV$7:AV$166,CD193,1)*2+CJ192</f>
        <v>0</v>
      </c>
      <c r="CK193" s="19">
        <f>(CG193-CG192)*INDEX([4]超r将兵属性验证!AQ$7:AQ$166,$CD193,1)+CK192</f>
        <v>11927093880.400482</v>
      </c>
      <c r="CL193" s="19">
        <f>(CH193-CH192)*INDEX([4]超r将兵属性验证!AR$7:AR$166,$CD193,1)+CL192</f>
        <v>11927093880.400482</v>
      </c>
      <c r="CM193" s="19">
        <f t="shared" si="58"/>
        <v>23854187760.800964</v>
      </c>
      <c r="CQ193" s="15">
        <v>80</v>
      </c>
      <c r="CR193" s="22">
        <f>IFERROR(INDEX('[1]功能-士兵训练'!$AR$6:$AR$165,$CQ193,1),0)</f>
        <v>1394542161.8125379</v>
      </c>
      <c r="CS193" s="22">
        <f>(CR193-CR192)*INDEX('[1]功能-付费相关'!$AU$6:$AU$165,$CQ193,1)+CS192</f>
        <v>1567391.3097433206</v>
      </c>
      <c r="CT193" s="15">
        <f>INDEX('[1]功能-士兵训练'!$BX$6:$BX$165,$CQ193,1)</f>
        <v>180334974.9274075</v>
      </c>
      <c r="CU193" s="22">
        <f>(CT193-CT192)*INDEX('[1]功能-付费相关'!$AL$6:$AL$165,$CQ193,1)+CU192</f>
        <v>1072962.2974973992</v>
      </c>
      <c r="CV193" s="12">
        <f t="shared" si="59"/>
        <v>2640353.6072407197</v>
      </c>
      <c r="CW193" s="12">
        <v>1</v>
      </c>
    </row>
    <row r="194" spans="28:101" x14ac:dyDescent="0.15">
      <c r="AB194" s="12">
        <v>29</v>
      </c>
      <c r="AC194" s="12"/>
      <c r="AD194" s="31"/>
      <c r="AE194" s="12"/>
      <c r="AF194" s="30">
        <f>SUM(AD$166:AD194)</f>
        <v>0</v>
      </c>
      <c r="AG194" s="12"/>
      <c r="AH194" s="12">
        <f>IFERROR($AF194*'[1]功能-士兵训练'!K49,0)</f>
        <v>0</v>
      </c>
      <c r="AI194" s="12">
        <f>IFERROR($AF194*'[1]功能-士兵训练'!L49,0)</f>
        <v>0</v>
      </c>
      <c r="AJ194" s="12">
        <f>IFERROR($AF194*'[1]功能-士兵训练'!M49,0)</f>
        <v>0</v>
      </c>
      <c r="AK194" s="12">
        <f>IFERROR($AF194*'[1]功能-士兵训练'!N49,0)</f>
        <v>0</v>
      </c>
      <c r="AL194" s="12">
        <f>IFERROR($AF194*'[1]功能-士兵训练'!O49,0)</f>
        <v>0</v>
      </c>
      <c r="CC194" s="9">
        <v>11</v>
      </c>
      <c r="CD194" s="15">
        <v>90</v>
      </c>
      <c r="CE194" s="19">
        <f t="shared" si="54"/>
        <v>0</v>
      </c>
      <c r="CF194" s="19">
        <f t="shared" si="55"/>
        <v>0</v>
      </c>
      <c r="CG194" s="19">
        <f t="shared" si="56"/>
        <v>479.26339309453988</v>
      </c>
      <c r="CH194" s="19">
        <f t="shared" si="57"/>
        <v>479.26339309453988</v>
      </c>
      <c r="CI194" s="19">
        <f>(CE194-CE193)*INDEX([4]超r将兵属性验证!$AX$7:$AX$166,$CD194,1)+CI193</f>
        <v>0</v>
      </c>
      <c r="CJ194" s="19">
        <f>(CF194-CF193)*INDEX([4]超r将兵属性验证!AV$7:AV$166,CD194,1)*2+CJ193</f>
        <v>0</v>
      </c>
      <c r="CK194" s="19">
        <f>(CG194-CG193)*INDEX([4]超r将兵属性验证!AQ$7:AQ$166,$CD194,1)+CK193</f>
        <v>35313874283.719452</v>
      </c>
      <c r="CL194" s="19">
        <f>(CH194-CH193)*INDEX([4]超r将兵属性验证!AR$7:AR$166,$CD194,1)+CL193</f>
        <v>35313874283.719452</v>
      </c>
      <c r="CM194" s="19">
        <f t="shared" si="58"/>
        <v>70627748567.438904</v>
      </c>
      <c r="CQ194" s="15">
        <v>90</v>
      </c>
      <c r="CR194" s="22">
        <f>IFERROR(INDEX('[1]功能-士兵训练'!$AR$6:$AR$165,$CQ194,1),0)</f>
        <v>4627962430.2228727</v>
      </c>
      <c r="CS194" s="22">
        <f>(CR194-CR193)*INDEX('[1]功能-付费相关'!$AU$6:$AU$165,$CQ194,1)+CS193</f>
        <v>4676449.2601378728</v>
      </c>
      <c r="CT194" s="15">
        <f>INDEX('[1]功能-士兵训练'!$BX$6:$BX$165,$CQ194,1)</f>
        <v>427766859.78982282</v>
      </c>
      <c r="CU194" s="22">
        <f>(CT194-CT193)*INDEX('[1]功能-付费相关'!$AL$6:$AL$165,$CQ194,1)+CU193</f>
        <v>2447583.8800663734</v>
      </c>
      <c r="CV194" s="12">
        <f t="shared" si="59"/>
        <v>7124033.1402042462</v>
      </c>
      <c r="CW194" s="12">
        <v>1</v>
      </c>
    </row>
    <row r="195" spans="28:101" x14ac:dyDescent="0.15">
      <c r="AB195" s="12">
        <v>30</v>
      </c>
      <c r="AC195" s="12"/>
      <c r="AD195" s="31"/>
      <c r="AE195" s="12"/>
      <c r="AF195" s="30">
        <f>SUM(AD$166:AD195)</f>
        <v>0</v>
      </c>
      <c r="AG195" s="12"/>
      <c r="AH195" s="12">
        <f>IFERROR($AF195*'[1]功能-士兵训练'!K50,0)</f>
        <v>0</v>
      </c>
      <c r="AI195" s="12">
        <f>IFERROR($AF195*'[1]功能-士兵训练'!L50,0)</f>
        <v>0</v>
      </c>
      <c r="AJ195" s="12">
        <f>IFERROR($AF195*'[1]功能-士兵训练'!M50,0)</f>
        <v>0</v>
      </c>
      <c r="AK195" s="12">
        <f>IFERROR($AF195*'[1]功能-士兵训练'!N50,0)</f>
        <v>0</v>
      </c>
      <c r="AL195" s="12">
        <f>IFERROR($AF195*'[1]功能-士兵训练'!O50,0)</f>
        <v>0</v>
      </c>
      <c r="CC195" s="9">
        <v>12</v>
      </c>
      <c r="CD195" s="15">
        <v>100</v>
      </c>
      <c r="CE195" s="19">
        <f t="shared" si="54"/>
        <v>0</v>
      </c>
      <c r="CF195" s="19">
        <f t="shared" si="55"/>
        <v>0</v>
      </c>
      <c r="CG195" s="19">
        <f t="shared" si="56"/>
        <v>578.86503885657976</v>
      </c>
      <c r="CH195" s="19">
        <f t="shared" si="57"/>
        <v>578.86503885657976</v>
      </c>
      <c r="CI195" s="19">
        <f>(CE195-CE194)*INDEX([4]超r将兵属性验证!$AX$7:$AX$166,$CD195,1)+CI194</f>
        <v>0</v>
      </c>
      <c r="CJ195" s="19">
        <f>(CF195-CF194)*INDEX([4]超r将兵属性验证!AV$7:AV$166,CD195,1)*2+CJ194</f>
        <v>0</v>
      </c>
      <c r="CK195" s="19">
        <f>(CG195-CG194)*INDEX([4]超r将兵属性验证!AQ$7:AQ$166,$CD195,1)+CK194</f>
        <v>85801143645.779572</v>
      </c>
      <c r="CL195" s="19">
        <f>(CH195-CH194)*INDEX([4]超r将兵属性验证!AR$7:AR$166,$CD195,1)+CL194</f>
        <v>85801143645.779572</v>
      </c>
      <c r="CM195" s="19">
        <f t="shared" si="58"/>
        <v>171602287291.55914</v>
      </c>
      <c r="CQ195" s="15">
        <v>100</v>
      </c>
      <c r="CR195" s="22">
        <f>IFERROR(INDEX('[1]功能-士兵训练'!$AR$6:$AR$165,$CQ195,1),0)</f>
        <v>20638688419.28791</v>
      </c>
      <c r="CS195" s="22">
        <f>(CR195-CR194)*INDEX('[1]功能-付费相关'!$AU$6:$AU$165,$CQ195,1)+CS194</f>
        <v>18971740.321803086</v>
      </c>
      <c r="CT195" s="15">
        <f>INDEX('[1]功能-士兵训练'!$BX$6:$BX$165,$CQ195,1)</f>
        <v>1047361508.3062181</v>
      </c>
      <c r="CU195" s="22">
        <f>(CT195-CT194)*INDEX('[1]功能-付费相关'!$AL$6:$AL$165,$CQ195,1)+CU194</f>
        <v>5889776.3718241248</v>
      </c>
      <c r="CV195" s="12">
        <f t="shared" si="59"/>
        <v>24861516.693627208</v>
      </c>
      <c r="CW195" s="12">
        <v>1</v>
      </c>
    </row>
    <row r="196" spans="28:101" x14ac:dyDescent="0.15">
      <c r="AB196" s="12">
        <v>31</v>
      </c>
      <c r="AC196" s="12"/>
      <c r="AD196" s="31"/>
      <c r="AE196" s="12"/>
      <c r="AF196" s="30">
        <f>SUM(AD$166:AD196)</f>
        <v>0</v>
      </c>
      <c r="AG196" s="12"/>
      <c r="AH196" s="12">
        <f>IFERROR($AF196*'[1]功能-士兵训练'!K51,0)</f>
        <v>0</v>
      </c>
      <c r="AI196" s="12">
        <f>IFERROR($AF196*'[1]功能-士兵训练'!L51,0)</f>
        <v>0</v>
      </c>
      <c r="AJ196" s="12">
        <f>IFERROR($AF196*'[1]功能-士兵训练'!M51,0)</f>
        <v>0</v>
      </c>
      <c r="AK196" s="12">
        <f>IFERROR($AF196*'[1]功能-士兵训练'!N51,0)</f>
        <v>0</v>
      </c>
      <c r="AL196" s="12">
        <f>IFERROR($AF196*'[1]功能-士兵训练'!O51,0)</f>
        <v>0</v>
      </c>
      <c r="CC196" s="9">
        <v>13</v>
      </c>
      <c r="CD196" s="15">
        <v>110</v>
      </c>
      <c r="CE196" s="19">
        <f t="shared" si="54"/>
        <v>0</v>
      </c>
      <c r="CF196" s="19">
        <f t="shared" si="55"/>
        <v>0</v>
      </c>
      <c r="CG196" s="19">
        <f t="shared" si="56"/>
        <v>682.04674658297938</v>
      </c>
      <c r="CH196" s="19">
        <f t="shared" si="57"/>
        <v>682.04674658297938</v>
      </c>
      <c r="CI196" s="19">
        <f>(CE196-CE195)*INDEX([4]超r将兵属性验证!$AX$7:$AX$166,$CD196,1)+CI195</f>
        <v>0</v>
      </c>
      <c r="CJ196" s="19">
        <f>(CF196-CF195)*INDEX([4]超r将兵属性验证!AV$7:AV$166,CD196,1)*2+CJ195</f>
        <v>0</v>
      </c>
      <c r="CK196" s="19">
        <f>(CG196-CG195)*INDEX([4]超r将兵属性验证!AQ$7:AQ$166,$CD196,1)+CK195</f>
        <v>162598905589.70654</v>
      </c>
      <c r="CL196" s="19">
        <f>(CH196-CH195)*INDEX([4]超r将兵属性验证!AR$7:AR$166,$CD196,1)+CL195</f>
        <v>162598905589.70654</v>
      </c>
      <c r="CM196" s="19">
        <f t="shared" si="58"/>
        <v>325197811179.41309</v>
      </c>
      <c r="CQ196" s="15">
        <v>110</v>
      </c>
      <c r="CR196" s="22">
        <f>IFERROR(INDEX('[1]功能-士兵训练'!$AR$6:$AR$165,$CQ196,1),0)</f>
        <v>52495204936.349365</v>
      </c>
      <c r="CS196" s="22">
        <f>(CR196-CR195)*INDEX('[1]功能-付费相关'!$AU$6:$AU$165,$CQ196,1)+CS195</f>
        <v>45518837.419354305</v>
      </c>
      <c r="CT196" s="15">
        <f>INDEX('[1]功能-士兵训练'!$BX$6:$BX$165,$CQ196,1)</f>
        <v>1874033184.2183392</v>
      </c>
      <c r="CU196" s="22">
        <f>(CT196-CT195)*INDEX('[1]功能-付费相关'!$AL$6:$AL$165,$CQ196,1)+CU195</f>
        <v>10482396.793558132</v>
      </c>
      <c r="CV196" s="12">
        <f t="shared" si="59"/>
        <v>56001234.21291244</v>
      </c>
      <c r="CW196" s="12">
        <v>1</v>
      </c>
    </row>
    <row r="197" spans="28:101" x14ac:dyDescent="0.15">
      <c r="AB197" s="12">
        <v>32</v>
      </c>
      <c r="AC197" s="12"/>
      <c r="AD197" s="31"/>
      <c r="AE197" s="12"/>
      <c r="AF197" s="30">
        <f>SUM(AD$166:AD197)</f>
        <v>0</v>
      </c>
      <c r="AG197" s="12"/>
      <c r="AH197" s="12">
        <f>IFERROR($AF197*'[1]功能-士兵训练'!K52,0)</f>
        <v>0</v>
      </c>
      <c r="AI197" s="12">
        <f>IFERROR($AF197*'[1]功能-士兵训练'!L52,0)</f>
        <v>0</v>
      </c>
      <c r="AJ197" s="12">
        <f>IFERROR($AF197*'[1]功能-士兵训练'!M52,0)</f>
        <v>0</v>
      </c>
      <c r="AK197" s="12">
        <f>IFERROR($AF197*'[1]功能-士兵训练'!N52,0)</f>
        <v>0</v>
      </c>
      <c r="AL197" s="12">
        <f>IFERROR($AF197*'[1]功能-士兵训练'!O52,0)</f>
        <v>0</v>
      </c>
      <c r="CC197" s="9">
        <v>14</v>
      </c>
      <c r="CD197" s="15">
        <v>120</v>
      </c>
      <c r="CE197" s="19">
        <f t="shared" si="54"/>
        <v>0</v>
      </c>
      <c r="CF197" s="19">
        <f t="shared" si="55"/>
        <v>0</v>
      </c>
      <c r="CG197" s="19">
        <f t="shared" si="56"/>
        <v>793.38994398159548</v>
      </c>
      <c r="CH197" s="19">
        <f t="shared" si="57"/>
        <v>793.38994398159548</v>
      </c>
      <c r="CI197" s="19">
        <f>(CE197-CE196)*INDEX([4]超r将兵属性验证!$AX$7:$AX$166,$CD197,1)+CI196</f>
        <v>0</v>
      </c>
      <c r="CJ197" s="19">
        <f>(CF197-CF196)*INDEX([4]超r将兵属性验证!AV$7:AV$166,CD197,1)*2+CJ196</f>
        <v>0</v>
      </c>
      <c r="CK197" s="19">
        <f>(CG197-CG196)*INDEX([4]超r将兵属性验证!AQ$7:AQ$166,$CD197,1)+CK196</f>
        <v>281818236910.96301</v>
      </c>
      <c r="CL197" s="19">
        <f>(CH197-CH196)*INDEX([4]超r将兵属性验证!AR$7:AR$166,$CD197,1)+CL196</f>
        <v>281818236910.96301</v>
      </c>
      <c r="CM197" s="19">
        <f t="shared" si="58"/>
        <v>563636473821.92603</v>
      </c>
      <c r="CQ197" s="15">
        <v>120</v>
      </c>
      <c r="CR197" s="22">
        <f>IFERROR(INDEX('[1]功能-士兵训练'!$AR$6:$AR$165,$CQ197,1),0)</f>
        <v>158783103688.39304</v>
      </c>
      <c r="CS197" s="22">
        <f>(CR197-CR196)*INDEX('[1]功能-付费相关'!$AU$6:$AU$165,$CQ197,1)+CS196</f>
        <v>128556258.31938843</v>
      </c>
      <c r="CT197" s="15">
        <f>INDEX('[1]功能-士兵训练'!$BX$6:$BX$165,$CQ197,1)</f>
        <v>2922818943.6621437</v>
      </c>
      <c r="CU197" s="22">
        <f>(CT197-CT196)*INDEX('[1]功能-付费相关'!$AL$6:$AL$165,$CQ197,1)+CU196</f>
        <v>16308984.346023712</v>
      </c>
      <c r="CV197" s="12">
        <f t="shared" si="59"/>
        <v>144865242.66541216</v>
      </c>
      <c r="CW197" s="12">
        <v>1</v>
      </c>
    </row>
    <row r="198" spans="28:101" x14ac:dyDescent="0.15">
      <c r="AB198" s="12">
        <v>33</v>
      </c>
      <c r="AC198" s="12"/>
      <c r="AD198" s="31"/>
      <c r="AE198" s="12"/>
      <c r="AF198" s="30">
        <f>SUM(AD$166:AD198)</f>
        <v>0</v>
      </c>
      <c r="AG198" s="12"/>
      <c r="AH198" s="12">
        <f>IFERROR($AF198*'[1]功能-士兵训练'!K53,0)</f>
        <v>0</v>
      </c>
      <c r="AI198" s="12">
        <f>IFERROR($AF198*'[1]功能-士兵训练'!L53,0)</f>
        <v>0</v>
      </c>
      <c r="AJ198" s="12">
        <f>IFERROR($AF198*'[1]功能-士兵训练'!M53,0)</f>
        <v>0</v>
      </c>
      <c r="AK198" s="12">
        <f>IFERROR($AF198*'[1]功能-士兵训练'!N53,0)</f>
        <v>0</v>
      </c>
      <c r="AL198" s="12">
        <f>IFERROR($AF198*'[1]功能-士兵训练'!O53,0)</f>
        <v>0</v>
      </c>
      <c r="CC198" s="9">
        <v>15</v>
      </c>
      <c r="CD198" s="15">
        <v>130</v>
      </c>
      <c r="CE198" s="19">
        <f t="shared" si="54"/>
        <v>0</v>
      </c>
      <c r="CF198" s="19">
        <f t="shared" si="55"/>
        <v>0</v>
      </c>
      <c r="CG198" s="19">
        <f t="shared" si="56"/>
        <v>914.0951605037053</v>
      </c>
      <c r="CH198" s="19">
        <f t="shared" si="57"/>
        <v>914.0951605037053</v>
      </c>
      <c r="CI198" s="19">
        <f>(CE198-CE197)*INDEX([4]超r将兵属性验证!$AX$7:$AX$166,$CD198,1)+CI197</f>
        <v>0</v>
      </c>
      <c r="CJ198" s="19">
        <f>(CF198-CF197)*INDEX([4]超r将兵属性验证!AV$7:AV$166,CD198,1)*2+CJ197</f>
        <v>0</v>
      </c>
      <c r="CK198" s="19">
        <f>(CG198-CG197)*INDEX([4]超r将兵属性验证!AQ$7:AQ$166,$CD198,1)+CK197</f>
        <v>465882725946.47986</v>
      </c>
      <c r="CL198" s="19">
        <f>(CH198-CH197)*INDEX([4]超r将兵属性验证!AR$7:AR$166,$CD198,1)+CL197</f>
        <v>465882725946.47986</v>
      </c>
      <c r="CM198" s="19">
        <f t="shared" si="58"/>
        <v>931765451892.95972</v>
      </c>
      <c r="CQ198" s="15">
        <v>130</v>
      </c>
      <c r="CR198" s="22">
        <f>IFERROR(INDEX('[1]功能-士兵训练'!$AR$6:$AR$165,$CQ198,1),0)</f>
        <v>309329896000</v>
      </c>
      <c r="CS198" s="22">
        <f>(CR198-CR197)*INDEX('[1]功能-付费相关'!$AU$6:$AU$165,$CQ198,1)+CS197</f>
        <v>239252429.1367465</v>
      </c>
      <c r="CT198" s="15">
        <f>INDEX('[1]功能-士兵训练'!$BX$6:$BX$165,$CQ198,1)</f>
        <v>3569844632.2630806</v>
      </c>
      <c r="CU198" s="22">
        <f>(CT198-CT197)*INDEX('[1]功能-付费相关'!$AL$6:$AL$165,$CQ198,1)+CU197</f>
        <v>19903571.504917808</v>
      </c>
      <c r="CV198" s="12">
        <f t="shared" si="59"/>
        <v>259156000.6416643</v>
      </c>
      <c r="CW198" s="12">
        <v>1</v>
      </c>
    </row>
    <row r="199" spans="28:101" x14ac:dyDescent="0.15">
      <c r="AB199" s="12">
        <v>34</v>
      </c>
      <c r="AC199" s="12"/>
      <c r="AD199" s="31"/>
      <c r="AE199" s="12"/>
      <c r="AF199" s="30">
        <f>SUM(AD$166:AD199)</f>
        <v>0</v>
      </c>
      <c r="AG199" s="12"/>
      <c r="AH199" s="12">
        <f>IFERROR($AF199*'[1]功能-士兵训练'!K54,0)</f>
        <v>0</v>
      </c>
      <c r="AI199" s="12">
        <f>IFERROR($AF199*'[1]功能-士兵训练'!L54,0)</f>
        <v>0</v>
      </c>
      <c r="AJ199" s="12">
        <f>IFERROR($AF199*'[1]功能-士兵训练'!M54,0)</f>
        <v>0</v>
      </c>
      <c r="AK199" s="12">
        <f>IFERROR($AF199*'[1]功能-士兵训练'!N54,0)</f>
        <v>0</v>
      </c>
      <c r="AL199" s="12">
        <f>IFERROR($AF199*'[1]功能-士兵训练'!O54,0)</f>
        <v>0</v>
      </c>
      <c r="CC199" s="9">
        <v>16</v>
      </c>
      <c r="CD199" s="15">
        <v>140</v>
      </c>
      <c r="CE199" s="19">
        <f t="shared" si="54"/>
        <v>0</v>
      </c>
      <c r="CF199" s="19">
        <f t="shared" si="55"/>
        <v>0</v>
      </c>
      <c r="CG199" s="19">
        <f t="shared" si="56"/>
        <v>1045.3160026662067</v>
      </c>
      <c r="CH199" s="19">
        <f t="shared" si="57"/>
        <v>1045.3160026662067</v>
      </c>
      <c r="CI199" s="19">
        <f>(CE199-CE198)*INDEX([4]超r将兵属性验证!$AX$7:$AX$166,$CD199,1)+CI198</f>
        <v>0</v>
      </c>
      <c r="CJ199" s="19">
        <f>(CF199-CF198)*INDEX([4]超r将兵属性验证!AV$7:AV$166,CD199,1)*2+CJ198</f>
        <v>0</v>
      </c>
      <c r="CK199" s="19">
        <f>(CG199-CG198)*INDEX([4]超r将兵属性验证!AQ$7:AQ$166,$CD199,1)+CK198</f>
        <v>729916167719.90784</v>
      </c>
      <c r="CL199" s="19">
        <f>(CH199-CH198)*INDEX([4]超r将兵属性验证!AR$7:AR$166,$CD199,1)+CL198</f>
        <v>729916167719.90784</v>
      </c>
      <c r="CM199" s="19">
        <f t="shared" si="58"/>
        <v>1459832335439.8157</v>
      </c>
      <c r="CQ199" s="15">
        <v>140</v>
      </c>
      <c r="CR199" s="22">
        <f>IFERROR(INDEX('[1]功能-士兵训练'!$AR$6:$AR$165,$CQ199,1),0)</f>
        <v>309329896000</v>
      </c>
      <c r="CS199" s="22">
        <f>(CR199-CR198)*INDEX('[1]功能-付费相关'!$AU$6:$AU$165,$CQ199,1)+CS198</f>
        <v>239252429.1367465</v>
      </c>
      <c r="CT199" s="15">
        <f>INDEX('[1]功能-士兵训练'!$BX$6:$BX$165,$CQ199,1)</f>
        <v>3569844632.2630806</v>
      </c>
      <c r="CU199" s="22">
        <f>(CT199-CT198)*INDEX('[1]功能-付费相关'!$AL$6:$AL$165,$CQ199,1)+CU198</f>
        <v>19903571.504917808</v>
      </c>
      <c r="CV199" s="12">
        <f t="shared" si="59"/>
        <v>259156000.6416643</v>
      </c>
      <c r="CW199" s="12">
        <v>1</v>
      </c>
    </row>
    <row r="200" spans="28:101" x14ac:dyDescent="0.15">
      <c r="AB200" s="12">
        <v>35</v>
      </c>
      <c r="AC200" s="12"/>
      <c r="AD200" s="31"/>
      <c r="AE200" s="12"/>
      <c r="AF200" s="30">
        <f>SUM(AD$166:AD200)</f>
        <v>0</v>
      </c>
      <c r="AG200" s="12"/>
      <c r="AH200" s="12">
        <f>IFERROR($AF200*'[1]功能-士兵训练'!K55,0)</f>
        <v>0</v>
      </c>
      <c r="AI200" s="12">
        <f>IFERROR($AF200*'[1]功能-士兵训练'!L55,0)</f>
        <v>0</v>
      </c>
      <c r="AJ200" s="12">
        <f>IFERROR($AF200*'[1]功能-士兵训练'!M55,0)</f>
        <v>0</v>
      </c>
      <c r="AK200" s="12">
        <f>IFERROR($AF200*'[1]功能-士兵训练'!N55,0)</f>
        <v>0</v>
      </c>
      <c r="AL200" s="12">
        <f>IFERROR($AF200*'[1]功能-士兵训练'!O55,0)</f>
        <v>0</v>
      </c>
      <c r="CC200" s="9">
        <v>17</v>
      </c>
      <c r="CD200" s="15">
        <v>150</v>
      </c>
      <c r="CE200" s="19">
        <f t="shared" si="54"/>
        <v>0</v>
      </c>
      <c r="CF200" s="19">
        <f t="shared" si="55"/>
        <v>0</v>
      </c>
      <c r="CG200" s="19">
        <f t="shared" si="56"/>
        <v>1205.6526333246684</v>
      </c>
      <c r="CH200" s="19">
        <f t="shared" si="57"/>
        <v>1205.6526333246684</v>
      </c>
      <c r="CI200" s="19">
        <f>(CE200-CE199)*INDEX([4]超r将兵属性验证!$AX$7:$AX$166,$CD200,1)+CI199</f>
        <v>0</v>
      </c>
      <c r="CJ200" s="19">
        <f>(CF200-CF199)*INDEX([4]超r将兵属性验证!AV$7:AV$166,CD200,1)*2+CJ199</f>
        <v>0</v>
      </c>
      <c r="CK200" s="19">
        <f>(CG200-CG199)*INDEX([4]超r将兵属性验证!AQ$7:AQ$166,$CD200,1)+CK199</f>
        <v>1150481837564.5042</v>
      </c>
      <c r="CL200" s="19">
        <f>(CH200-CH199)*INDEX([4]超r将兵属性验证!AR$7:AR$166,$CD200,1)+CL199</f>
        <v>1150481837564.5042</v>
      </c>
      <c r="CM200" s="19">
        <f t="shared" si="58"/>
        <v>2300963675129.0083</v>
      </c>
      <c r="CQ200" s="15">
        <v>150</v>
      </c>
      <c r="CR200" s="22">
        <f>IFERROR(INDEX('[1]功能-士兵训练'!$AR$6:$AR$165,$CQ200,1),0)</f>
        <v>309329896000</v>
      </c>
      <c r="CS200" s="22">
        <f>(CR200-CR199)*INDEX('[1]功能-付费相关'!$AU$6:$AU$165,$CQ200,1)+CS199</f>
        <v>239252429.1367465</v>
      </c>
      <c r="CT200" s="15">
        <f>INDEX('[1]功能-士兵训练'!$BX$6:$BX$165,$CQ200,1)</f>
        <v>3569844632.2630806</v>
      </c>
      <c r="CU200" s="22">
        <f>(CT200-CT199)*INDEX('[1]功能-付费相关'!$AL$6:$AL$165,$CQ200,1)+CU199</f>
        <v>19903571.504917808</v>
      </c>
      <c r="CV200" s="12">
        <f t="shared" si="59"/>
        <v>259156000.6416643</v>
      </c>
      <c r="CW200" s="12">
        <v>1</v>
      </c>
    </row>
    <row r="201" spans="28:101" x14ac:dyDescent="0.15">
      <c r="AB201" s="12">
        <v>36</v>
      </c>
      <c r="AC201" s="12"/>
      <c r="AD201" s="31"/>
      <c r="AE201" s="12"/>
      <c r="AF201" s="30">
        <f>SUM(AD$166:AD201)</f>
        <v>0</v>
      </c>
      <c r="AG201" s="12"/>
      <c r="AH201" s="12">
        <f>IFERROR($AF201*'[1]功能-士兵训练'!K56,0)</f>
        <v>0</v>
      </c>
      <c r="AI201" s="12">
        <f>IFERROR($AF201*'[1]功能-士兵训练'!L56,0)</f>
        <v>0</v>
      </c>
      <c r="AJ201" s="12">
        <f>IFERROR($AF201*'[1]功能-士兵训练'!M56,0)</f>
        <v>0</v>
      </c>
      <c r="AK201" s="12">
        <f>IFERROR($AF201*'[1]功能-士兵训练'!N56,0)</f>
        <v>0</v>
      </c>
      <c r="AL201" s="12">
        <f>IFERROR($AF201*'[1]功能-士兵训练'!O56,0)</f>
        <v>0</v>
      </c>
      <c r="CC201" s="9">
        <v>18</v>
      </c>
      <c r="CD201" s="15">
        <v>160</v>
      </c>
      <c r="CE201" s="19">
        <f t="shared" si="54"/>
        <v>0</v>
      </c>
      <c r="CF201" s="19">
        <f t="shared" si="55"/>
        <v>0</v>
      </c>
      <c r="CG201" s="19">
        <f t="shared" si="56"/>
        <v>1246.0000000000007</v>
      </c>
      <c r="CH201" s="19">
        <f t="shared" si="57"/>
        <v>1246.0000000000007</v>
      </c>
      <c r="CI201" s="19">
        <f>(CE201-CE200)*INDEX([4]超r将兵属性验证!$AX$7:$AX$166,$CD201,1)+CI200</f>
        <v>0</v>
      </c>
      <c r="CJ201" s="19">
        <f>(CF201-CF200)*INDEX([4]超r将兵属性验证!AV$7:AV$166,CD201,1)*2+CJ200</f>
        <v>0</v>
      </c>
      <c r="CK201" s="19">
        <f>(CG201-CG200)*INDEX([4]超r将兵属性验证!AQ$7:AQ$166,$CD201,1)+CK200</f>
        <v>1271052540000.0217</v>
      </c>
      <c r="CL201" s="19">
        <f>(CH201-CH200)*INDEX([4]超r将兵属性验证!AR$7:AR$166,$CD201,1)+CL200</f>
        <v>1271052540000.0217</v>
      </c>
      <c r="CM201" s="19">
        <f t="shared" si="58"/>
        <v>2542105080000.0435</v>
      </c>
      <c r="CQ201" s="15">
        <v>160</v>
      </c>
      <c r="CR201" s="22">
        <f>IFERROR(INDEX('[1]功能-士兵训练'!$AR$6:$AR$165,$CQ201,1),0)</f>
        <v>309329896000</v>
      </c>
      <c r="CS201" s="22">
        <f>(CR201-CR200)*INDEX('[1]功能-付费相关'!$AU$6:$AU$165,$CQ201,1)+CS200</f>
        <v>239252429.1367465</v>
      </c>
      <c r="CT201" s="15">
        <f>INDEX('[1]功能-士兵训练'!$BX$6:$BX$165,$CQ201,1)</f>
        <v>3569844632.2630806</v>
      </c>
      <c r="CU201" s="22">
        <f>(CT201-CT200)*INDEX('[1]功能-付费相关'!$AL$6:$AL$165,$CQ201,1)+CU200</f>
        <v>19903571.504917808</v>
      </c>
      <c r="CV201" s="12">
        <f t="shared" si="59"/>
        <v>259156000.6416643</v>
      </c>
      <c r="CW201" s="12">
        <v>1</v>
      </c>
    </row>
    <row r="202" spans="28:101" x14ac:dyDescent="0.15">
      <c r="CC202" s="9">
        <v>19</v>
      </c>
    </row>
    <row r="203" spans="28:101" x14ac:dyDescent="0.15">
      <c r="CC203" s="9">
        <v>20</v>
      </c>
      <c r="CQ203" s="9"/>
    </row>
    <row r="204" spans="28:101" x14ac:dyDescent="0.15">
      <c r="CC204" s="9">
        <v>21</v>
      </c>
      <c r="CQ204" s="9"/>
    </row>
    <row r="205" spans="28:101" x14ac:dyDescent="0.15">
      <c r="CC205" s="9">
        <v>22</v>
      </c>
    </row>
    <row r="206" spans="28:101" x14ac:dyDescent="0.15">
      <c r="CC206" s="9">
        <v>23</v>
      </c>
    </row>
    <row r="207" spans="28:101" x14ac:dyDescent="0.15">
      <c r="CC207" s="9">
        <v>24</v>
      </c>
    </row>
    <row r="208" spans="28:101" x14ac:dyDescent="0.15">
      <c r="CC208" s="9">
        <v>25</v>
      </c>
    </row>
    <row r="209" spans="81:81" x14ac:dyDescent="0.15">
      <c r="CC209" s="9">
        <v>26</v>
      </c>
    </row>
    <row r="210" spans="81:81" x14ac:dyDescent="0.15">
      <c r="CC210" s="9">
        <v>27</v>
      </c>
    </row>
    <row r="211" spans="81:81" x14ac:dyDescent="0.15">
      <c r="CC211" s="9">
        <v>28</v>
      </c>
    </row>
    <row r="212" spans="81:81" x14ac:dyDescent="0.15">
      <c r="CC212" s="9">
        <v>29</v>
      </c>
    </row>
    <row r="213" spans="81:81" x14ac:dyDescent="0.15">
      <c r="CC213" s="9">
        <v>30</v>
      </c>
    </row>
    <row r="214" spans="81:81" x14ac:dyDescent="0.15">
      <c r="CC214" s="9">
        <v>31</v>
      </c>
    </row>
    <row r="215" spans="81:81" x14ac:dyDescent="0.15">
      <c r="CC215" s="9">
        <v>32</v>
      </c>
    </row>
    <row r="216" spans="81:81" x14ac:dyDescent="0.15">
      <c r="CC216" s="9">
        <v>33</v>
      </c>
    </row>
    <row r="217" spans="81:81" x14ac:dyDescent="0.15">
      <c r="CC217" s="9">
        <v>34</v>
      </c>
    </row>
    <row r="218" spans="81:81" x14ac:dyDescent="0.15">
      <c r="CC218" s="9">
        <v>35</v>
      </c>
    </row>
    <row r="219" spans="81:81" x14ac:dyDescent="0.15">
      <c r="CC219" s="9">
        <v>36</v>
      </c>
    </row>
    <row r="220" spans="81:81" x14ac:dyDescent="0.15">
      <c r="CC220" s="9">
        <v>37</v>
      </c>
    </row>
    <row r="221" spans="81:81" x14ac:dyDescent="0.15">
      <c r="CC221" s="9">
        <v>38</v>
      </c>
    </row>
    <row r="222" spans="81:81" x14ac:dyDescent="0.15">
      <c r="CC222" s="9">
        <v>39</v>
      </c>
    </row>
    <row r="223" spans="81:81" x14ac:dyDescent="0.15">
      <c r="CC223" s="9">
        <v>40</v>
      </c>
    </row>
    <row r="224" spans="81:81" x14ac:dyDescent="0.15">
      <c r="CC224" s="9">
        <v>41</v>
      </c>
    </row>
    <row r="225" spans="81:81" x14ac:dyDescent="0.15">
      <c r="CC225" s="9">
        <v>42</v>
      </c>
    </row>
    <row r="226" spans="81:81" x14ac:dyDescent="0.15">
      <c r="CC226" s="9">
        <v>43</v>
      </c>
    </row>
    <row r="227" spans="81:81" x14ac:dyDescent="0.15">
      <c r="CC227" s="9">
        <v>44</v>
      </c>
    </row>
    <row r="228" spans="81:81" x14ac:dyDescent="0.15">
      <c r="CC228" s="9">
        <v>45</v>
      </c>
    </row>
  </sheetData>
  <mergeCells count="34">
    <mergeCell ref="CE184:CH184"/>
    <mergeCell ref="CI184:CM184"/>
    <mergeCell ref="CR184:CS184"/>
    <mergeCell ref="AC122:AG122"/>
    <mergeCell ref="CE139:CH139"/>
    <mergeCell ref="CI139:CM139"/>
    <mergeCell ref="CR139:CS139"/>
    <mergeCell ref="AD164:AE164"/>
    <mergeCell ref="AF164:AG164"/>
    <mergeCell ref="AH164:AL164"/>
    <mergeCell ref="CR94:CS94"/>
    <mergeCell ref="AD43:AE43"/>
    <mergeCell ref="AF43:AG43"/>
    <mergeCell ref="AH43:AL43"/>
    <mergeCell ref="CE49:CH49"/>
    <mergeCell ref="CI49:CM49"/>
    <mergeCell ref="CR49:CS49"/>
    <mergeCell ref="AD83:AE83"/>
    <mergeCell ref="AF83:AG83"/>
    <mergeCell ref="AH83:AL83"/>
    <mergeCell ref="CE94:CH94"/>
    <mergeCell ref="CI94:CM94"/>
    <mergeCell ref="CR4:CU4"/>
    <mergeCell ref="AD3:AE3"/>
    <mergeCell ref="AF3:AG3"/>
    <mergeCell ref="AH3:AL3"/>
    <mergeCell ref="AM3:AQ3"/>
    <mergeCell ref="AV4:AZ4"/>
    <mergeCell ref="BA4:BE4"/>
    <mergeCell ref="BH4:BL4"/>
    <mergeCell ref="BO4:BS4"/>
    <mergeCell ref="BV4:BZ4"/>
    <mergeCell ref="CE4:CH4"/>
    <mergeCell ref="CI4:CM4"/>
  </mergeCells>
  <phoneticPr fontId="1" type="noConversion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B1:AR166"/>
  <sheetViews>
    <sheetView workbookViewId="0">
      <selection activeCell="F10" sqref="F10"/>
    </sheetView>
  </sheetViews>
  <sheetFormatPr defaultColWidth="7.625" defaultRowHeight="11.25" x14ac:dyDescent="0.15"/>
  <cols>
    <col min="1" max="20" width="7.625" style="2"/>
    <col min="21" max="21" width="7.625" style="1"/>
    <col min="22" max="34" width="7.625" style="2"/>
    <col min="35" max="35" width="7.625" style="2" customWidth="1"/>
    <col min="36" max="16384" width="7.625" style="2"/>
  </cols>
  <sheetData>
    <row r="1" spans="2:44" x14ac:dyDescent="0.15">
      <c r="W1" s="64" t="s">
        <v>359</v>
      </c>
    </row>
    <row r="2" spans="2:44" x14ac:dyDescent="0.15">
      <c r="Y2" s="63" t="s">
        <v>353</v>
      </c>
      <c r="Z2" s="2">
        <v>10</v>
      </c>
      <c r="AA2" s="2" t="s">
        <v>354</v>
      </c>
    </row>
    <row r="5" spans="2:44" x14ac:dyDescent="0.15">
      <c r="C5" s="113" t="s">
        <v>360</v>
      </c>
      <c r="D5" s="113"/>
      <c r="E5" s="113"/>
      <c r="F5" s="113"/>
      <c r="G5" s="113"/>
      <c r="H5" s="113" t="s">
        <v>363</v>
      </c>
      <c r="I5" s="113"/>
      <c r="J5" s="113"/>
      <c r="K5" s="113"/>
      <c r="L5" s="113"/>
      <c r="M5" s="113" t="s">
        <v>362</v>
      </c>
      <c r="N5" s="113"/>
      <c r="O5" s="113"/>
      <c r="P5" s="113"/>
      <c r="Q5" s="113"/>
      <c r="X5" s="21"/>
      <c r="Y5" s="113" t="s">
        <v>355</v>
      </c>
      <c r="Z5" s="113"/>
      <c r="AA5" s="113"/>
      <c r="AB5" s="113"/>
      <c r="AC5" s="113"/>
      <c r="AD5" s="113" t="s">
        <v>356</v>
      </c>
      <c r="AE5" s="113"/>
      <c r="AF5" s="113"/>
      <c r="AG5" s="113"/>
      <c r="AH5" s="113"/>
      <c r="AI5" s="113" t="s">
        <v>357</v>
      </c>
      <c r="AJ5" s="113"/>
      <c r="AK5" s="113"/>
      <c r="AL5" s="113"/>
      <c r="AM5" s="113"/>
      <c r="AN5" s="113" t="s">
        <v>358</v>
      </c>
      <c r="AO5" s="113"/>
      <c r="AP5" s="113"/>
      <c r="AQ5" s="113"/>
      <c r="AR5" s="113"/>
    </row>
    <row r="6" spans="2:44" x14ac:dyDescent="0.15">
      <c r="B6" s="15" t="s">
        <v>390</v>
      </c>
      <c r="C6" s="15" t="s">
        <v>0</v>
      </c>
      <c r="D6" s="15" t="s">
        <v>3</v>
      </c>
      <c r="E6" s="15" t="s">
        <v>1</v>
      </c>
      <c r="F6" s="15" t="s">
        <v>4</v>
      </c>
      <c r="G6" s="15" t="s">
        <v>2</v>
      </c>
      <c r="H6" s="15" t="s">
        <v>0</v>
      </c>
      <c r="I6" s="15" t="s">
        <v>3</v>
      </c>
      <c r="J6" s="15" t="s">
        <v>1</v>
      </c>
      <c r="K6" s="15" t="s">
        <v>4</v>
      </c>
      <c r="L6" s="15" t="s">
        <v>2</v>
      </c>
      <c r="M6" s="15" t="s">
        <v>0</v>
      </c>
      <c r="N6" s="15" t="s">
        <v>3</v>
      </c>
      <c r="O6" s="15" t="s">
        <v>1</v>
      </c>
      <c r="P6" s="15" t="s">
        <v>4</v>
      </c>
      <c r="Q6" s="15" t="s">
        <v>2</v>
      </c>
      <c r="X6" s="15" t="s">
        <v>390</v>
      </c>
      <c r="Y6" s="15" t="s">
        <v>0</v>
      </c>
      <c r="Z6" s="15" t="s">
        <v>3</v>
      </c>
      <c r="AA6" s="15" t="s">
        <v>1</v>
      </c>
      <c r="AB6" s="15" t="s">
        <v>4</v>
      </c>
      <c r="AC6" s="15" t="s">
        <v>2</v>
      </c>
      <c r="AD6" s="15" t="s">
        <v>0</v>
      </c>
      <c r="AE6" s="15" t="s">
        <v>3</v>
      </c>
      <c r="AF6" s="15" t="s">
        <v>1</v>
      </c>
      <c r="AG6" s="15" t="s">
        <v>4</v>
      </c>
      <c r="AH6" s="15" t="s">
        <v>2</v>
      </c>
      <c r="AI6" s="15" t="s">
        <v>0</v>
      </c>
      <c r="AJ6" s="15" t="s">
        <v>3</v>
      </c>
      <c r="AK6" s="15" t="s">
        <v>1</v>
      </c>
      <c r="AL6" s="15" t="s">
        <v>4</v>
      </c>
      <c r="AM6" s="15" t="s">
        <v>2</v>
      </c>
      <c r="AN6" s="15" t="s">
        <v>0</v>
      </c>
      <c r="AO6" s="15" t="s">
        <v>3</v>
      </c>
      <c r="AP6" s="15" t="s">
        <v>1</v>
      </c>
      <c r="AQ6" s="15" t="s">
        <v>4</v>
      </c>
      <c r="AR6" s="15" t="s">
        <v>2</v>
      </c>
    </row>
    <row r="7" spans="2:44" x14ac:dyDescent="0.15">
      <c r="B7" s="15">
        <v>1</v>
      </c>
      <c r="C7" s="15">
        <f>[5]圣人天赋!DY6</f>
        <v>0</v>
      </c>
      <c r="D7" s="15">
        <f>[5]圣人天赋!DZ6</f>
        <v>0</v>
      </c>
      <c r="E7" s="15">
        <f>[5]圣人天赋!EA6</f>
        <v>0</v>
      </c>
      <c r="F7" s="15">
        <f>[5]圣人天赋!EB6</f>
        <v>0</v>
      </c>
      <c r="G7" s="15">
        <f>[5]圣人天赋!EC6</f>
        <v>0</v>
      </c>
      <c r="H7" s="26">
        <f>1/求节点(兵营招募!F$38:F$67,兵营招募!$G$4:$G$33,节奏总纲!P4)*3600</f>
        <v>1.0285714285714287</v>
      </c>
      <c r="I7" s="26">
        <f>1/求节点(兵营招募!G$38:G$67,兵营招募!$G$4:$G$33,节奏总纲!Q4)*3600</f>
        <v>1.0285714285714287</v>
      </c>
      <c r="J7" s="26">
        <f>1/求节点(兵营招募!H$38:H$67,兵营招募!$G$4:$G$33,节奏总纲!R4)*3600</f>
        <v>1.0285714285714287</v>
      </c>
      <c r="K7" s="26">
        <f>1/求节点(兵营招募!I$38:I$67,兵营招募!$G$4:$G$33,节奏总纲!S4)*3600</f>
        <v>1.0285714285714287</v>
      </c>
      <c r="L7" s="26">
        <f>1/求节点(兵营招募!J$38:J$67,兵营招募!$G$4:$G$33,节奏总纲!T4)*3600</f>
        <v>1.0285714285714287</v>
      </c>
      <c r="M7" s="26">
        <f>1/求节点(兵营招募!F$38:F$67,兵营招募!$G$4:$G$33,节奏总纲!P4)*3600*(1-C7)</f>
        <v>1.0285714285714287</v>
      </c>
      <c r="N7" s="26">
        <f>1/求节点(兵营招募!G$38:G$67,兵营招募!$G$4:$G$33,节奏总纲!Q4)*3600*(1-D7)</f>
        <v>1.0285714285714287</v>
      </c>
      <c r="O7" s="26">
        <f>1/求节点(兵营招募!H$38:H$67,兵营招募!$G$4:$G$33,节奏总纲!R4)*3600*(1-E7)</f>
        <v>1.0285714285714287</v>
      </c>
      <c r="P7" s="26">
        <f>1/求节点(兵营招募!I$38:I$67,兵营招募!$G$4:$G$33,节奏总纲!S4)*3600*(1-F7)</f>
        <v>1.0285714285714287</v>
      </c>
      <c r="Q7" s="26">
        <f>1/求节点(兵营招募!J$38:J$67,兵营招募!$G$4:$G$33,节奏总纲!T4)*3600*(1-G7)</f>
        <v>1.0285714285714287</v>
      </c>
      <c r="X7" s="15">
        <v>1</v>
      </c>
      <c r="Y7" s="15">
        <f>兵营招募!CE5</f>
        <v>15322.98058141332</v>
      </c>
      <c r="Z7" s="15">
        <f>兵营招募!CF5</f>
        <v>17769.042824317294</v>
      </c>
      <c r="AA7" s="15">
        <f>兵营招募!CG5</f>
        <v>20210.486444907059</v>
      </c>
      <c r="AB7" s="15">
        <f>兵营招募!CH5</f>
        <v>25146.633183961647</v>
      </c>
      <c r="AC7" s="15">
        <f>兵营招募!CI5</f>
        <v>30076.67559002752</v>
      </c>
      <c r="AD7" s="39">
        <f>Y7</f>
        <v>15322.98058141332</v>
      </c>
      <c r="AE7" s="39">
        <f t="shared" ref="AE7:AH7" si="0">Z7</f>
        <v>17769.042824317294</v>
      </c>
      <c r="AF7" s="39">
        <f t="shared" si="0"/>
        <v>20210.486444907059</v>
      </c>
      <c r="AG7" s="39">
        <f t="shared" si="0"/>
        <v>25146.633183961647</v>
      </c>
      <c r="AH7" s="39">
        <f t="shared" si="0"/>
        <v>30076.67559002752</v>
      </c>
      <c r="AI7" s="15">
        <f>Y7*$Z$2</f>
        <v>153229.8058141332</v>
      </c>
      <c r="AJ7" s="15">
        <f t="shared" ref="AJ7:AM7" si="1">Z7*$Z$2</f>
        <v>177690.42824317294</v>
      </c>
      <c r="AK7" s="15">
        <f t="shared" si="1"/>
        <v>202104.86444907059</v>
      </c>
      <c r="AL7" s="15">
        <f t="shared" si="1"/>
        <v>251466.33183961647</v>
      </c>
      <c r="AM7" s="15">
        <f t="shared" si="1"/>
        <v>300766.7559002752</v>
      </c>
      <c r="AN7" s="15">
        <f>SUMPRODUCT(M$7:M7,AD$7:AD7)</f>
        <v>15760.78002659656</v>
      </c>
      <c r="AO7" s="15">
        <f>SUMPRODUCT(N$7:N7,AE$7:AE7)</f>
        <v>18276.729762154933</v>
      </c>
      <c r="AP7" s="15">
        <f>SUMPRODUCT(O$7:O7,AF$7:AF7)</f>
        <v>20787.928914761549</v>
      </c>
      <c r="AQ7" s="15">
        <f>SUMPRODUCT(P$7:P7,AG$7:AG7)</f>
        <v>25865.108417789124</v>
      </c>
      <c r="AR7" s="15">
        <f>SUMPRODUCT(Q$7:Q7,AH$7:AH7)</f>
        <v>30936.009178314023</v>
      </c>
    </row>
    <row r="8" spans="2:44" x14ac:dyDescent="0.15">
      <c r="B8" s="15">
        <v>2</v>
      </c>
      <c r="C8" s="15">
        <f>[5]圣人天赋!DY7</f>
        <v>0</v>
      </c>
      <c r="D8" s="15">
        <f>[5]圣人天赋!DZ7</f>
        <v>0</v>
      </c>
      <c r="E8" s="15">
        <f>[5]圣人天赋!EA7</f>
        <v>0</v>
      </c>
      <c r="F8" s="15">
        <f>[5]圣人天赋!EB7</f>
        <v>0</v>
      </c>
      <c r="G8" s="15">
        <f>[5]圣人天赋!EC7</f>
        <v>0</v>
      </c>
      <c r="H8" s="26">
        <f>1/求节点(兵营招募!F$38:F$67,兵营招募!$G$4:$G$33,节奏总纲!P5)*3600</f>
        <v>1.0285714285714287</v>
      </c>
      <c r="I8" s="26">
        <f>1/求节点(兵营招募!G$38:G$67,兵营招募!$G$4:$G$33,节奏总纲!Q5)*3600</f>
        <v>1.0285714285714287</v>
      </c>
      <c r="J8" s="26">
        <f>1/求节点(兵营招募!H$38:H$67,兵营招募!$G$4:$G$33,节奏总纲!R5)*3600</f>
        <v>1.0285714285714287</v>
      </c>
      <c r="K8" s="26">
        <f>1/求节点(兵营招募!I$38:I$67,兵营招募!$G$4:$G$33,节奏总纲!S5)*3600</f>
        <v>1.0285714285714287</v>
      </c>
      <c r="L8" s="26">
        <f>1/求节点(兵营招募!J$38:J$67,兵营招募!$G$4:$G$33,节奏总纲!T5)*3600</f>
        <v>1.0285714285714287</v>
      </c>
      <c r="M8" s="26">
        <f>1/求节点(兵营招募!F$38:F$67,兵营招募!$G$4:$G$33,节奏总纲!P5)*3600*(1-C8)</f>
        <v>1.0285714285714287</v>
      </c>
      <c r="N8" s="26">
        <f>1/求节点(兵营招募!G$38:G$67,兵营招募!$G$4:$G$33,节奏总纲!Q5)*3600*(1-D8)</f>
        <v>1.0285714285714287</v>
      </c>
      <c r="O8" s="26">
        <f>1/求节点(兵营招募!H$38:H$67,兵营招募!$G$4:$G$33,节奏总纲!R5)*3600*(1-E8)</f>
        <v>1.0285714285714287</v>
      </c>
      <c r="P8" s="26">
        <f>1/求节点(兵营招募!I$38:I$67,兵营招募!$G$4:$G$33,节奏总纲!S5)*3600*(1-F8)</f>
        <v>1.0285714285714287</v>
      </c>
      <c r="Q8" s="26">
        <f>1/求节点(兵营招募!J$38:J$67,兵营招募!$G$4:$G$33,节奏总纲!T5)*3600*(1-G8)</f>
        <v>1.0285714285714287</v>
      </c>
      <c r="X8" s="15">
        <v>2</v>
      </c>
      <c r="Y8" s="15">
        <f>兵营招募!CE6</f>
        <v>15669.142597486658</v>
      </c>
      <c r="Z8" s="15">
        <f>兵营招募!CF6</f>
        <v>18062.748924486277</v>
      </c>
      <c r="AA8" s="15">
        <f>兵营招募!CG6</f>
        <v>20444.77908454938</v>
      </c>
      <c r="AB8" s="15">
        <f>兵营招募!CH6</f>
        <v>25314.229363779734</v>
      </c>
      <c r="AC8" s="15">
        <f>兵营招募!CI6</f>
        <v>30166.884163813171</v>
      </c>
      <c r="AD8" s="15">
        <f>Y8-Y7</f>
        <v>346.16201607333824</v>
      </c>
      <c r="AE8" s="15">
        <f t="shared" ref="AE8:AH8" si="2">Z8-Z7</f>
        <v>293.70610016898354</v>
      </c>
      <c r="AF8" s="15">
        <f t="shared" si="2"/>
        <v>234.29263964232086</v>
      </c>
      <c r="AG8" s="15">
        <f t="shared" si="2"/>
        <v>167.59617981808697</v>
      </c>
      <c r="AH8" s="15">
        <f t="shared" si="2"/>
        <v>90.208573785650515</v>
      </c>
      <c r="AI8" s="15">
        <f t="shared" ref="AI8:AI71" si="3">Y8*$Z$2</f>
        <v>156691.42597486658</v>
      </c>
      <c r="AJ8" s="15">
        <f t="shared" ref="AJ8:AJ71" si="4">Z8*$Z$2</f>
        <v>180627.48924486278</v>
      </c>
      <c r="AK8" s="15">
        <f t="shared" ref="AK8:AK71" si="5">AA8*$Z$2</f>
        <v>204447.79084549379</v>
      </c>
      <c r="AL8" s="15">
        <f t="shared" ref="AL8:AL71" si="6">AB8*$Z$2</f>
        <v>253142.29363779735</v>
      </c>
      <c r="AM8" s="15">
        <f t="shared" ref="AM8:AM71" si="7">AC8*$Z$2</f>
        <v>301668.84163813171</v>
      </c>
      <c r="AN8" s="15">
        <f>SUMPRODUCT(M$7:M8,AD$7:AD8)</f>
        <v>16116.832385986279</v>
      </c>
      <c r="AO8" s="15">
        <f>SUMPRODUCT(N$7:N8,AE$7:AE8)</f>
        <v>18578.827465185888</v>
      </c>
      <c r="AP8" s="15">
        <f>SUMPRODUCT(O$7:O8,AF$7:AF8)</f>
        <v>21028.915629822222</v>
      </c>
      <c r="AQ8" s="15">
        <f>SUMPRODUCT(P$7:P8,AG$7:AG8)</f>
        <v>26037.493059887729</v>
      </c>
      <c r="AR8" s="15">
        <f>SUMPRODUCT(Q$7:Q8,AH$7:AH8)</f>
        <v>31028.79513992212</v>
      </c>
    </row>
    <row r="9" spans="2:44" x14ac:dyDescent="0.15">
      <c r="B9" s="15">
        <v>3</v>
      </c>
      <c r="C9" s="15">
        <f>[5]圣人天赋!DY8</f>
        <v>0</v>
      </c>
      <c r="D9" s="15">
        <f>[5]圣人天赋!DZ8</f>
        <v>0</v>
      </c>
      <c r="E9" s="15">
        <f>[5]圣人天赋!EA8</f>
        <v>0</v>
      </c>
      <c r="F9" s="15">
        <f>[5]圣人天赋!EB8</f>
        <v>0</v>
      </c>
      <c r="G9" s="15">
        <f>[5]圣人天赋!EC8</f>
        <v>0</v>
      </c>
      <c r="H9" s="26">
        <f>1/求节点(兵营招募!F$38:F$67,兵营招募!$G$4:$G$33,节奏总纲!P6)*3600</f>
        <v>1.0285714285714287</v>
      </c>
      <c r="I9" s="26">
        <f>1/求节点(兵营招募!G$38:G$67,兵营招募!$G$4:$G$33,节奏总纲!Q6)*3600</f>
        <v>1.0285714285714287</v>
      </c>
      <c r="J9" s="26">
        <f>1/求节点(兵营招募!H$38:H$67,兵营招募!$G$4:$G$33,节奏总纲!R6)*3600</f>
        <v>1.0285714285714287</v>
      </c>
      <c r="K9" s="26">
        <f>1/求节点(兵营招募!I$38:I$67,兵营招募!$G$4:$G$33,节奏总纲!S6)*3600</f>
        <v>1.0285714285714287</v>
      </c>
      <c r="L9" s="26">
        <f>1/求节点(兵营招募!J$38:J$67,兵营招募!$G$4:$G$33,节奏总纲!T6)*3600</f>
        <v>1.0285714285714287</v>
      </c>
      <c r="M9" s="26">
        <f>1/求节点(兵营招募!F$38:F$67,兵营招募!$G$4:$G$33,节奏总纲!P6)*3600*(1-C9)</f>
        <v>1.0285714285714287</v>
      </c>
      <c r="N9" s="26">
        <f>1/求节点(兵营招募!G$38:G$67,兵营招募!$G$4:$G$33,节奏总纲!Q6)*3600*(1-D9)</f>
        <v>1.0285714285714287</v>
      </c>
      <c r="O9" s="26">
        <f>1/求节点(兵营招募!H$38:H$67,兵营招募!$G$4:$G$33,节奏总纲!R6)*3600*(1-E9)</f>
        <v>1.0285714285714287</v>
      </c>
      <c r="P9" s="26">
        <f>1/求节点(兵营招募!I$38:I$67,兵营招募!$G$4:$G$33,节奏总纲!S6)*3600*(1-F9)</f>
        <v>1.0285714285714287</v>
      </c>
      <c r="Q9" s="26">
        <f>1/求节点(兵营招募!J$38:J$67,兵营招募!$G$4:$G$33,节奏总纲!T6)*3600*(1-G9)</f>
        <v>1.0285714285714287</v>
      </c>
      <c r="X9" s="15">
        <v>3</v>
      </c>
      <c r="Y9" s="15">
        <f>兵营招募!CE7</f>
        <v>16057.442554112882</v>
      </c>
      <c r="Z9" s="15">
        <f>兵营招募!CF7</f>
        <v>18381.214961436155</v>
      </c>
      <c r="AA9" s="15">
        <f>兵营招募!CG7</f>
        <v>20702.725245451213</v>
      </c>
      <c r="AB9" s="15">
        <f>兵营招募!CH7</f>
        <v>25500.416097671077</v>
      </c>
      <c r="AC9" s="15">
        <f>兵营招募!CI7</f>
        <v>30267.21449904739</v>
      </c>
      <c r="AD9" s="15">
        <f t="shared" ref="AD9:AD72" si="8">Y9-Y8</f>
        <v>388.29995662622423</v>
      </c>
      <c r="AE9" s="15">
        <f t="shared" ref="AE9:AE72" si="9">Z9-Z8</f>
        <v>318.46603694987789</v>
      </c>
      <c r="AF9" s="15">
        <f t="shared" ref="AF9:AF72" si="10">AA9-AA8</f>
        <v>257.94616090183263</v>
      </c>
      <c r="AG9" s="15">
        <f t="shared" ref="AG9:AG72" si="11">AB9-AB8</f>
        <v>186.18673389134347</v>
      </c>
      <c r="AH9" s="15">
        <f t="shared" ref="AH9:AH72" si="12">AC9-AC8</f>
        <v>100.33033523421909</v>
      </c>
      <c r="AI9" s="15">
        <f t="shared" si="3"/>
        <v>160574.42554112882</v>
      </c>
      <c r="AJ9" s="15">
        <f t="shared" si="4"/>
        <v>183812.14961436155</v>
      </c>
      <c r="AK9" s="15">
        <f t="shared" si="5"/>
        <v>207027.25245451211</v>
      </c>
      <c r="AL9" s="15">
        <f t="shared" si="6"/>
        <v>255004.16097671079</v>
      </c>
      <c r="AM9" s="15">
        <f t="shared" si="7"/>
        <v>302672.14499047387</v>
      </c>
      <c r="AN9" s="15">
        <f>SUMPRODUCT(M$7:M9,AD$7:AD9)</f>
        <v>16516.226627087537</v>
      </c>
      <c r="AO9" s="15">
        <f>SUMPRODUCT(N$7:N9,AE$7:AE9)</f>
        <v>18906.392531762907</v>
      </c>
      <c r="AP9" s="15">
        <f>SUMPRODUCT(O$7:O9,AF$7:AF9)</f>
        <v>21294.231681035537</v>
      </c>
      <c r="AQ9" s="15">
        <f>SUMPRODUCT(P$7:P9,AG$7:AG9)</f>
        <v>26228.999414747395</v>
      </c>
      <c r="AR9" s="15">
        <f>SUMPRODUCT(Q$7:Q9,AH$7:AH9)</f>
        <v>31131.992056163032</v>
      </c>
    </row>
    <row r="10" spans="2:44" x14ac:dyDescent="0.15">
      <c r="B10" s="15">
        <v>4</v>
      </c>
      <c r="C10" s="15">
        <f>[5]圣人天赋!DY9</f>
        <v>0</v>
      </c>
      <c r="D10" s="15">
        <f>[5]圣人天赋!DZ9</f>
        <v>0</v>
      </c>
      <c r="E10" s="15">
        <f>[5]圣人天赋!EA9</f>
        <v>0</v>
      </c>
      <c r="F10" s="15">
        <f>[5]圣人天赋!EB9</f>
        <v>0</v>
      </c>
      <c r="G10" s="15">
        <f>[5]圣人天赋!EC9</f>
        <v>0</v>
      </c>
      <c r="H10" s="26">
        <f>1/求节点(兵营招募!F$38:F$67,兵营招募!$G$4:$G$33,节奏总纲!P7)*3600</f>
        <v>1.0285714285714287</v>
      </c>
      <c r="I10" s="26">
        <f>1/求节点(兵营招募!G$38:G$67,兵营招募!$G$4:$G$33,节奏总纲!Q7)*3600</f>
        <v>1.0285714285714287</v>
      </c>
      <c r="J10" s="26">
        <f>1/求节点(兵营招募!H$38:H$67,兵营招募!$G$4:$G$33,节奏总纲!R7)*3600</f>
        <v>1.0285714285714287</v>
      </c>
      <c r="K10" s="26">
        <f>1/求节点(兵营招募!I$38:I$67,兵营招募!$G$4:$G$33,节奏总纲!S7)*3600</f>
        <v>1.0285714285714287</v>
      </c>
      <c r="L10" s="26">
        <f>1/求节点(兵营招募!J$38:J$67,兵营招募!$G$4:$G$33,节奏总纲!T7)*3600</f>
        <v>1.0285714285714287</v>
      </c>
      <c r="M10" s="26">
        <f>1/求节点(兵营招募!F$38:F$67,兵营招募!$G$4:$G$33,节奏总纲!P7)*3600*(1-C10)</f>
        <v>1.0285714285714287</v>
      </c>
      <c r="N10" s="26">
        <f>1/求节点(兵营招募!G$38:G$67,兵营招募!$G$4:$G$33,节奏总纲!Q7)*3600*(1-D10)</f>
        <v>1.0285714285714287</v>
      </c>
      <c r="O10" s="26">
        <f>1/求节点(兵营招募!H$38:H$67,兵营招募!$G$4:$G$33,节奏总纲!R7)*3600*(1-E10)</f>
        <v>1.0285714285714287</v>
      </c>
      <c r="P10" s="26">
        <f>1/求节点(兵营招募!I$38:I$67,兵营招募!$G$4:$G$33,节奏总纲!S7)*3600*(1-F10)</f>
        <v>1.0285714285714287</v>
      </c>
      <c r="Q10" s="26">
        <f>1/求节点(兵营招募!J$38:J$67,兵营招募!$G$4:$G$33,节奏总纲!T7)*3600*(1-G10)</f>
        <v>1.0285714285714287</v>
      </c>
      <c r="X10" s="15">
        <v>4</v>
      </c>
      <c r="Y10" s="15">
        <f>兵营招募!CE8</f>
        <v>16534.605440223964</v>
      </c>
      <c r="Z10" s="15">
        <f>兵营招募!CF8</f>
        <v>18792.368729422156</v>
      </c>
      <c r="AA10" s="15">
        <f>兵营招募!CG8</f>
        <v>20981.720006640793</v>
      </c>
      <c r="AB10" s="15">
        <f>兵营招募!CH8</f>
        <v>25702.358264856517</v>
      </c>
      <c r="AC10" s="15">
        <f>兵营招募!CI8</f>
        <v>30378.281390959568</v>
      </c>
      <c r="AD10" s="15">
        <f t="shared" si="8"/>
        <v>477.16288611108212</v>
      </c>
      <c r="AE10" s="15">
        <f t="shared" si="9"/>
        <v>411.15376798600118</v>
      </c>
      <c r="AF10" s="15">
        <f t="shared" si="10"/>
        <v>278.99476118958046</v>
      </c>
      <c r="AG10" s="15">
        <f t="shared" si="11"/>
        <v>201.94216718543976</v>
      </c>
      <c r="AH10" s="15">
        <f t="shared" si="12"/>
        <v>111.06689191217811</v>
      </c>
      <c r="AI10" s="15">
        <f t="shared" si="3"/>
        <v>165346.05440223965</v>
      </c>
      <c r="AJ10" s="15">
        <f t="shared" si="4"/>
        <v>187923.68729422157</v>
      </c>
      <c r="AK10" s="15">
        <f t="shared" si="5"/>
        <v>209817.20006640794</v>
      </c>
      <c r="AL10" s="15">
        <f t="shared" si="6"/>
        <v>257023.58264856518</v>
      </c>
      <c r="AM10" s="15">
        <f t="shared" si="7"/>
        <v>303782.81390959566</v>
      </c>
      <c r="AN10" s="15">
        <f>SUMPRODUCT(M$7:M10,AD$7:AD10)</f>
        <v>17007.02273851608</v>
      </c>
      <c r="AO10" s="15">
        <f>SUMPRODUCT(N$7:N10,AE$7:AE10)</f>
        <v>19329.293550262795</v>
      </c>
      <c r="AP10" s="15">
        <f>SUMPRODUCT(O$7:O10,AF$7:AF10)</f>
        <v>21581.197721116248</v>
      </c>
      <c r="AQ10" s="15">
        <f>SUMPRODUCT(P$7:P10,AG$7:AG10)</f>
        <v>26436.711358138135</v>
      </c>
      <c r="AR10" s="15">
        <f>SUMPRODUCT(Q$7:Q10,AH$7:AH10)</f>
        <v>31246.23228784413</v>
      </c>
    </row>
    <row r="11" spans="2:44" x14ac:dyDescent="0.15">
      <c r="B11" s="15">
        <v>5</v>
      </c>
      <c r="C11" s="15">
        <f>[5]圣人天赋!DY10</f>
        <v>0</v>
      </c>
      <c r="D11" s="15">
        <f>[5]圣人天赋!DZ10</f>
        <v>0</v>
      </c>
      <c r="E11" s="15">
        <f>[5]圣人天赋!EA10</f>
        <v>0</v>
      </c>
      <c r="F11" s="15">
        <f>[5]圣人天赋!EB10</f>
        <v>0</v>
      </c>
      <c r="G11" s="15">
        <f>[5]圣人天赋!EC10</f>
        <v>0</v>
      </c>
      <c r="H11" s="26">
        <f>1/求节点(兵营招募!F$38:F$67,兵营招募!$G$4:$G$33,节奏总纲!P8)*3600</f>
        <v>1.0285714285714287</v>
      </c>
      <c r="I11" s="26">
        <f>1/求节点(兵营招募!G$38:G$67,兵营招募!$G$4:$G$33,节奏总纲!Q8)*3600</f>
        <v>1.0285714285714287</v>
      </c>
      <c r="J11" s="26">
        <f>1/求节点(兵营招募!H$38:H$67,兵营招募!$G$4:$G$33,节奏总纲!R8)*3600</f>
        <v>1.0285714285714287</v>
      </c>
      <c r="K11" s="26">
        <f>1/求节点(兵营招募!I$38:I$67,兵营招募!$G$4:$G$33,节奏总纲!S8)*3600</f>
        <v>1.0285714285714287</v>
      </c>
      <c r="L11" s="26">
        <f>1/求节点(兵营招募!J$38:J$67,兵营招募!$G$4:$G$33,节奏总纲!T8)*3600</f>
        <v>1.0285714285714287</v>
      </c>
      <c r="M11" s="26">
        <f>1/求节点(兵营招募!F$38:F$67,兵营招募!$G$4:$G$33,节奏总纲!P8)*3600*(1-C11)</f>
        <v>1.0285714285714287</v>
      </c>
      <c r="N11" s="26">
        <f>1/求节点(兵营招募!G$38:G$67,兵营招募!$G$4:$G$33,节奏总纲!Q8)*3600*(1-D11)</f>
        <v>1.0285714285714287</v>
      </c>
      <c r="O11" s="26">
        <f>1/求节点(兵营招募!H$38:H$67,兵营招募!$G$4:$G$33,节奏总纲!R8)*3600*(1-E11)</f>
        <v>1.0285714285714287</v>
      </c>
      <c r="P11" s="26">
        <f>1/求节点(兵营招募!I$38:I$67,兵营招募!$G$4:$G$33,节奏总纲!S8)*3600*(1-F11)</f>
        <v>1.0285714285714287</v>
      </c>
      <c r="Q11" s="26">
        <f>1/求节点(兵营招募!J$38:J$67,兵营招募!$G$4:$G$33,节奏总纲!T8)*3600*(1-G11)</f>
        <v>1.0285714285714287</v>
      </c>
      <c r="X11" s="15">
        <v>5</v>
      </c>
      <c r="Y11" s="15">
        <f>兵营招募!CE9</f>
        <v>17046.015958865049</v>
      </c>
      <c r="Z11" s="15">
        <f>兵营招募!CF9</f>
        <v>19226.786661594724</v>
      </c>
      <c r="AA11" s="15">
        <f>兵营招募!CG9</f>
        <v>21332.700511358376</v>
      </c>
      <c r="AB11" s="15">
        <f>兵营招募!CH9</f>
        <v>25913.340905032677</v>
      </c>
      <c r="AC11" s="15">
        <f>兵营招募!CI9</f>
        <v>30492.831296511507</v>
      </c>
      <c r="AD11" s="15">
        <f t="shared" si="8"/>
        <v>511.41051864108522</v>
      </c>
      <c r="AE11" s="15">
        <f t="shared" si="9"/>
        <v>434.41793217256782</v>
      </c>
      <c r="AF11" s="15">
        <f t="shared" si="10"/>
        <v>350.98050471758324</v>
      </c>
      <c r="AG11" s="15">
        <f t="shared" si="11"/>
        <v>210.9826401761602</v>
      </c>
      <c r="AH11" s="15">
        <f t="shared" si="12"/>
        <v>114.54990555193945</v>
      </c>
      <c r="AI11" s="15">
        <f t="shared" si="3"/>
        <v>170460.15958865051</v>
      </c>
      <c r="AJ11" s="15">
        <f t="shared" si="4"/>
        <v>192267.86661594725</v>
      </c>
      <c r="AK11" s="15">
        <f t="shared" si="5"/>
        <v>213327.00511358376</v>
      </c>
      <c r="AL11" s="15">
        <f t="shared" si="6"/>
        <v>259133.40905032677</v>
      </c>
      <c r="AM11" s="15">
        <f t="shared" si="7"/>
        <v>304928.31296511507</v>
      </c>
      <c r="AN11" s="15">
        <f>SUMPRODUCT(M$7:M11,AD$7:AD11)</f>
        <v>17533.044986261197</v>
      </c>
      <c r="AO11" s="15">
        <f>SUMPRODUCT(N$7:N11,AE$7:AE11)</f>
        <v>19776.12342335458</v>
      </c>
      <c r="AP11" s="15">
        <f>SUMPRODUCT(O$7:O11,AF$7:AF11)</f>
        <v>21942.206240254334</v>
      </c>
      <c r="AQ11" s="15">
        <f>SUMPRODUCT(P$7:P11,AG$7:AG11)</f>
        <v>26653.7220737479</v>
      </c>
      <c r="AR11" s="15">
        <f>SUMPRODUCT(Q$7:Q11,AH$7:AH11)</f>
        <v>31364.055047840411</v>
      </c>
    </row>
    <row r="12" spans="2:44" x14ac:dyDescent="0.15">
      <c r="B12" s="15">
        <v>6</v>
      </c>
      <c r="C12" s="15">
        <f>[5]圣人天赋!DY11</f>
        <v>0</v>
      </c>
      <c r="D12" s="15">
        <f>[5]圣人天赋!DZ11</f>
        <v>0</v>
      </c>
      <c r="E12" s="15">
        <f>[5]圣人天赋!EA11</f>
        <v>0</v>
      </c>
      <c r="F12" s="15">
        <f>[5]圣人天赋!EB11</f>
        <v>0</v>
      </c>
      <c r="G12" s="15">
        <f>[5]圣人天赋!EC11</f>
        <v>0</v>
      </c>
      <c r="H12" s="26">
        <f>1/求节点(兵营招募!F$38:F$67,兵营招募!$G$4:$G$33,节奏总纲!P9)*3600</f>
        <v>1.0285714285714287</v>
      </c>
      <c r="I12" s="26">
        <f>1/求节点(兵营招募!G$38:G$67,兵营招募!$G$4:$G$33,节奏总纲!Q9)*3600</f>
        <v>1.0285714285714287</v>
      </c>
      <c r="J12" s="26">
        <f>1/求节点(兵营招募!H$38:H$67,兵营招募!$G$4:$G$33,节奏总纲!R9)*3600</f>
        <v>1.0285714285714287</v>
      </c>
      <c r="K12" s="26">
        <f>1/求节点(兵营招募!I$38:I$67,兵营招募!$G$4:$G$33,节奏总纲!S9)*3600</f>
        <v>1.0285714285714287</v>
      </c>
      <c r="L12" s="26">
        <f>1/求节点(兵营招募!J$38:J$67,兵营招募!$G$4:$G$33,节奏总纲!T9)*3600</f>
        <v>1.0285714285714287</v>
      </c>
      <c r="M12" s="26">
        <f>1/求节点(兵营招募!F$38:F$67,兵营招募!$G$4:$G$33,节奏总纲!P9)*3600*(1-C12)</f>
        <v>1.0285714285714287</v>
      </c>
      <c r="N12" s="26">
        <f>1/求节点(兵营招募!G$38:G$67,兵营招募!$G$4:$G$33,节奏总纲!Q9)*3600*(1-D12)</f>
        <v>1.0285714285714287</v>
      </c>
      <c r="O12" s="26">
        <f>1/求节点(兵营招募!H$38:H$67,兵营招募!$G$4:$G$33,节奏总纲!R9)*3600*(1-E12)</f>
        <v>1.0285714285714287</v>
      </c>
      <c r="P12" s="26">
        <f>1/求节点(兵营招募!I$38:I$67,兵营招募!$G$4:$G$33,节奏总纲!S9)*3600*(1-F12)</f>
        <v>1.0285714285714287</v>
      </c>
      <c r="Q12" s="26">
        <f>1/求节点(兵营招募!J$38:J$67,兵营招募!$G$4:$G$33,节奏总纲!T9)*3600*(1-G12)</f>
        <v>1.0285714285714287</v>
      </c>
      <c r="X12" s="15">
        <v>6</v>
      </c>
      <c r="Y12" s="15">
        <f>兵营招募!CE10</f>
        <v>17594.132181206485</v>
      </c>
      <c r="Z12" s="15">
        <f>兵营招募!CF10</f>
        <v>19696.465786913803</v>
      </c>
      <c r="AA12" s="15">
        <f>兵营招募!CG10</f>
        <v>21711.84855208563</v>
      </c>
      <c r="AB12" s="15">
        <f>兵营招募!CH10</f>
        <v>26179.304703545698</v>
      </c>
      <c r="AC12" s="15">
        <f>兵营招募!CI10</f>
        <v>30622.65039657633</v>
      </c>
      <c r="AD12" s="15">
        <f t="shared" si="8"/>
        <v>548.11622234143579</v>
      </c>
      <c r="AE12" s="15">
        <f t="shared" si="9"/>
        <v>469.67912531907859</v>
      </c>
      <c r="AF12" s="15">
        <f t="shared" si="10"/>
        <v>379.14804072725383</v>
      </c>
      <c r="AG12" s="15">
        <f t="shared" si="11"/>
        <v>265.96379851302117</v>
      </c>
      <c r="AH12" s="15">
        <f t="shared" si="12"/>
        <v>129.81910006482212</v>
      </c>
      <c r="AI12" s="15">
        <f t="shared" si="3"/>
        <v>175941.32181206485</v>
      </c>
      <c r="AJ12" s="15">
        <f t="shared" si="4"/>
        <v>196964.65786913803</v>
      </c>
      <c r="AK12" s="15">
        <f t="shared" si="5"/>
        <v>217118.48552085631</v>
      </c>
      <c r="AL12" s="15">
        <f t="shared" si="6"/>
        <v>261793.04703545698</v>
      </c>
      <c r="AM12" s="15">
        <f t="shared" si="7"/>
        <v>306226.50396576332</v>
      </c>
      <c r="AN12" s="15">
        <f>SUMPRODUCT(M$7:M12,AD$7:AD12)</f>
        <v>18096.821672098104</v>
      </c>
      <c r="AO12" s="15">
        <f>SUMPRODUCT(N$7:N12,AE$7:AE12)</f>
        <v>20259.221952254204</v>
      </c>
      <c r="AP12" s="15">
        <f>SUMPRODUCT(O$7:O12,AF$7:AF12)</f>
        <v>22332.187082145225</v>
      </c>
      <c r="AQ12" s="15">
        <f>SUMPRODUCT(P$7:P12,AG$7:AG12)</f>
        <v>26927.284837932722</v>
      </c>
      <c r="AR12" s="15">
        <f>SUMPRODUCT(Q$7:Q12,AH$7:AH12)</f>
        <v>31497.583265049943</v>
      </c>
    </row>
    <row r="13" spans="2:44" x14ac:dyDescent="0.15">
      <c r="B13" s="15">
        <v>7</v>
      </c>
      <c r="C13" s="15">
        <f>[5]圣人天赋!DY12</f>
        <v>0</v>
      </c>
      <c r="D13" s="15">
        <f>[5]圣人天赋!DZ12</f>
        <v>0</v>
      </c>
      <c r="E13" s="15">
        <f>[5]圣人天赋!EA12</f>
        <v>0</v>
      </c>
      <c r="F13" s="15">
        <f>[5]圣人天赋!EB12</f>
        <v>0</v>
      </c>
      <c r="G13" s="15">
        <f>[5]圣人天赋!EC12</f>
        <v>0</v>
      </c>
      <c r="H13" s="26">
        <f>1/求节点(兵营招募!F$38:F$67,兵营招募!$G$4:$G$33,节奏总纲!P10)*3600</f>
        <v>1.0285714285714287</v>
      </c>
      <c r="I13" s="26">
        <f>1/求节点(兵营招募!G$38:G$67,兵营招募!$G$4:$G$33,节奏总纲!Q10)*3600</f>
        <v>1.0285714285714287</v>
      </c>
      <c r="J13" s="26">
        <f>1/求节点(兵营招募!H$38:H$67,兵营招募!$G$4:$G$33,节奏总纲!R10)*3600</f>
        <v>1.0285714285714287</v>
      </c>
      <c r="K13" s="26">
        <f>1/求节点(兵营招募!I$38:I$67,兵营招募!$G$4:$G$33,节奏总纲!S10)*3600</f>
        <v>1.0285714285714287</v>
      </c>
      <c r="L13" s="26">
        <f>1/求节点(兵营招募!J$38:J$67,兵营招募!$G$4:$G$33,节奏总纲!T10)*3600</f>
        <v>1.0285714285714287</v>
      </c>
      <c r="M13" s="26">
        <f>1/求节点(兵营招募!F$38:F$67,兵营招募!$G$4:$G$33,节奏总纲!P10)*3600*(1-C13)</f>
        <v>1.0285714285714287</v>
      </c>
      <c r="N13" s="26">
        <f>1/求节点(兵营招募!G$38:G$67,兵营招募!$G$4:$G$33,节奏总纲!Q10)*3600*(1-D13)</f>
        <v>1.0285714285714287</v>
      </c>
      <c r="O13" s="26">
        <f>1/求节点(兵营招募!H$38:H$67,兵营招募!$G$4:$G$33,节奏总纲!R10)*3600*(1-E13)</f>
        <v>1.0285714285714287</v>
      </c>
      <c r="P13" s="26">
        <f>1/求节点(兵营招募!I$38:I$67,兵营招募!$G$4:$G$33,节奏总纲!S10)*3600*(1-F13)</f>
        <v>1.0285714285714287</v>
      </c>
      <c r="Q13" s="26">
        <f>1/求节点(兵营招募!J$38:J$67,兵营招募!$G$4:$G$33,节奏总纲!T10)*3600*(1-G13)</f>
        <v>1.0285714285714287</v>
      </c>
      <c r="X13" s="15">
        <v>7</v>
      </c>
      <c r="Y13" s="15">
        <f>兵营招募!CE11</f>
        <v>18181.58860269768</v>
      </c>
      <c r="Z13" s="15">
        <f>兵营招募!CF11</f>
        <v>20208.107333430435</v>
      </c>
      <c r="AA13" s="15">
        <f>兵营招募!CG11</f>
        <v>22129.54915855431</v>
      </c>
      <c r="AB13" s="15">
        <f>兵营招募!CH11</f>
        <v>26476.853305792793</v>
      </c>
      <c r="AC13" s="15">
        <f>兵营招募!CI11</f>
        <v>30751.466617070917</v>
      </c>
      <c r="AD13" s="15">
        <f t="shared" si="8"/>
        <v>587.45642149119521</v>
      </c>
      <c r="AE13" s="15">
        <f t="shared" si="9"/>
        <v>511.64154651663193</v>
      </c>
      <c r="AF13" s="15">
        <f t="shared" si="10"/>
        <v>417.70060646867933</v>
      </c>
      <c r="AG13" s="15">
        <f t="shared" si="11"/>
        <v>297.5486022470941</v>
      </c>
      <c r="AH13" s="15">
        <f t="shared" si="12"/>
        <v>128.81622049458747</v>
      </c>
      <c r="AI13" s="15">
        <f t="shared" si="3"/>
        <v>181815.8860269768</v>
      </c>
      <c r="AJ13" s="15">
        <f t="shared" si="4"/>
        <v>202081.07333430435</v>
      </c>
      <c r="AK13" s="15">
        <f t="shared" si="5"/>
        <v>221295.49158554309</v>
      </c>
      <c r="AL13" s="15">
        <f t="shared" si="6"/>
        <v>264768.53305792791</v>
      </c>
      <c r="AM13" s="15">
        <f t="shared" si="7"/>
        <v>307514.66617070918</v>
      </c>
      <c r="AN13" s="15">
        <f>SUMPRODUCT(M$7:M13,AD$7:AD13)</f>
        <v>18701.062562774761</v>
      </c>
      <c r="AO13" s="15">
        <f>SUMPRODUCT(N$7:N13,AE$7:AE13)</f>
        <v>20785.481828671313</v>
      </c>
      <c r="AP13" s="15">
        <f>SUMPRODUCT(O$7:O13,AF$7:AF13)</f>
        <v>22761.821991655866</v>
      </c>
      <c r="AQ13" s="15">
        <f>SUMPRODUCT(P$7:P13,AG$7:AG13)</f>
        <v>27233.334828815448</v>
      </c>
      <c r="AR13" s="15">
        <f>SUMPRODUCT(Q$7:Q13,AH$7:AH13)</f>
        <v>31630.079948987233</v>
      </c>
    </row>
    <row r="14" spans="2:44" x14ac:dyDescent="0.15">
      <c r="B14" s="15">
        <v>8</v>
      </c>
      <c r="C14" s="15">
        <f>[5]圣人天赋!DY13</f>
        <v>0</v>
      </c>
      <c r="D14" s="15">
        <f>[5]圣人天赋!DZ13</f>
        <v>0</v>
      </c>
      <c r="E14" s="15">
        <f>[5]圣人天赋!EA13</f>
        <v>0</v>
      </c>
      <c r="F14" s="15">
        <f>[5]圣人天赋!EB13</f>
        <v>0</v>
      </c>
      <c r="G14" s="15">
        <f>[5]圣人天赋!EC13</f>
        <v>0</v>
      </c>
      <c r="H14" s="26">
        <f>1/求节点(兵营招募!F$38:F$67,兵营招募!$G$4:$G$33,节奏总纲!P11)*3600</f>
        <v>1.0285714285714287</v>
      </c>
      <c r="I14" s="26">
        <f>1/求节点(兵营招募!G$38:G$67,兵营招募!$G$4:$G$33,节奏总纲!Q11)*3600</f>
        <v>1.0285714285714287</v>
      </c>
      <c r="J14" s="26">
        <f>1/求节点(兵营招募!H$38:H$67,兵营招募!$G$4:$G$33,节奏总纲!R11)*3600</f>
        <v>1.0285714285714287</v>
      </c>
      <c r="K14" s="26">
        <f>1/求节点(兵营招募!I$38:I$67,兵营招募!$G$4:$G$33,节奏总纲!S11)*3600</f>
        <v>1.0285714285714287</v>
      </c>
      <c r="L14" s="26">
        <f>1/求节点(兵营招募!J$38:J$67,兵营招募!$G$4:$G$33,节奏总纲!T11)*3600</f>
        <v>1.0285714285714287</v>
      </c>
      <c r="M14" s="26">
        <f>1/求节点(兵营招募!F$38:F$67,兵营招募!$G$4:$G$33,节奏总纲!P11)*3600*(1-C14)</f>
        <v>1.0285714285714287</v>
      </c>
      <c r="N14" s="26">
        <f>1/求节点(兵营招募!G$38:G$67,兵营招募!$G$4:$G$33,节奏总纲!Q11)*3600*(1-D14)</f>
        <v>1.0285714285714287</v>
      </c>
      <c r="O14" s="26">
        <f>1/求节点(兵营招募!H$38:H$67,兵营招募!$G$4:$G$33,节奏总纲!R11)*3600*(1-E14)</f>
        <v>1.0285714285714287</v>
      </c>
      <c r="P14" s="26">
        <f>1/求节点(兵营招募!I$38:I$67,兵营招募!$G$4:$G$33,节奏总纲!S11)*3600*(1-F14)</f>
        <v>1.0285714285714287</v>
      </c>
      <c r="Q14" s="26">
        <f>1/求节点(兵营招募!J$38:J$67,兵营招募!$G$4:$G$33,节奏总纲!T11)*3600*(1-G14)</f>
        <v>1.0285714285714287</v>
      </c>
      <c r="X14" s="15">
        <v>8</v>
      </c>
      <c r="Y14" s="15">
        <f>兵营招募!CE12</f>
        <v>18811.208805648479</v>
      </c>
      <c r="Z14" s="15">
        <f>兵营招募!CF12</f>
        <v>20730.613708679859</v>
      </c>
      <c r="AA14" s="15">
        <f>兵营招募!CG12</f>
        <v>22533.38342229413</v>
      </c>
      <c r="AB14" s="15">
        <f>兵营招募!CH12</f>
        <v>26760.0790665733</v>
      </c>
      <c r="AC14" s="15">
        <f>兵营招募!CI12</f>
        <v>30881.095129405523</v>
      </c>
      <c r="AD14" s="15">
        <f t="shared" si="8"/>
        <v>629.62020295079856</v>
      </c>
      <c r="AE14" s="15">
        <f t="shared" si="9"/>
        <v>522.50637524942431</v>
      </c>
      <c r="AF14" s="15">
        <f t="shared" si="10"/>
        <v>403.83426373982002</v>
      </c>
      <c r="AG14" s="15">
        <f t="shared" si="11"/>
        <v>283.2257607805077</v>
      </c>
      <c r="AH14" s="15">
        <f t="shared" si="12"/>
        <v>129.62851233460606</v>
      </c>
      <c r="AI14" s="15">
        <f t="shared" si="3"/>
        <v>188112.08805648479</v>
      </c>
      <c r="AJ14" s="15">
        <f t="shared" si="4"/>
        <v>207306.13708679858</v>
      </c>
      <c r="AK14" s="15">
        <f t="shared" si="5"/>
        <v>225333.83422294131</v>
      </c>
      <c r="AL14" s="15">
        <f t="shared" si="6"/>
        <v>267600.79066573299</v>
      </c>
      <c r="AM14" s="15">
        <f t="shared" si="7"/>
        <v>308810.95129405521</v>
      </c>
      <c r="AN14" s="15">
        <f>SUMPRODUCT(M$7:M14,AD$7:AD14)</f>
        <v>19348.671914381295</v>
      </c>
      <c r="AO14" s="15">
        <f>SUMPRODUCT(N$7:N14,AE$7:AE14)</f>
        <v>21322.916957499292</v>
      </c>
      <c r="AP14" s="15">
        <f>SUMPRODUCT(O$7:O14,AF$7:AF14)</f>
        <v>23177.194377216823</v>
      </c>
      <c r="AQ14" s="15">
        <f>SUMPRODUCT(P$7:P14,AG$7:AG14)</f>
        <v>27524.652754189687</v>
      </c>
      <c r="AR14" s="15">
        <f>SUMPRODUCT(Q$7:Q14,AH$7:AH14)</f>
        <v>31763.412133102829</v>
      </c>
    </row>
    <row r="15" spans="2:44" x14ac:dyDescent="0.15">
      <c r="B15" s="15">
        <v>9</v>
      </c>
      <c r="C15" s="15">
        <f>[5]圣人天赋!DY14</f>
        <v>0</v>
      </c>
      <c r="D15" s="15">
        <f>[5]圣人天赋!DZ14</f>
        <v>0</v>
      </c>
      <c r="E15" s="15">
        <f>[5]圣人天赋!EA14</f>
        <v>0</v>
      </c>
      <c r="F15" s="15">
        <f>[5]圣人天赋!EB14</f>
        <v>0</v>
      </c>
      <c r="G15" s="15">
        <f>[5]圣人天赋!EC14</f>
        <v>0</v>
      </c>
      <c r="H15" s="26">
        <f>1/求节点(兵营招募!F$38:F$67,兵营招募!$G$4:$G$33,节奏总纲!P12)*3600</f>
        <v>1.0285714285714287</v>
      </c>
      <c r="I15" s="26">
        <f>1/求节点(兵营招募!G$38:G$67,兵营招募!$G$4:$G$33,节奏总纲!Q12)*3600</f>
        <v>1.0285714285714287</v>
      </c>
      <c r="J15" s="26">
        <f>1/求节点(兵营招募!H$38:H$67,兵营招募!$G$4:$G$33,节奏总纲!R12)*3600</f>
        <v>1.0285714285714287</v>
      </c>
      <c r="K15" s="26">
        <f>1/求节点(兵营招募!I$38:I$67,兵营招募!$G$4:$G$33,节奏总纲!S12)*3600</f>
        <v>1.0285714285714287</v>
      </c>
      <c r="L15" s="26">
        <f>1/求节点(兵营招募!J$38:J$67,兵营招募!$G$4:$G$33,节奏总纲!T12)*3600</f>
        <v>1.0285714285714287</v>
      </c>
      <c r="M15" s="26">
        <f>1/求节点(兵营招募!F$38:F$67,兵营招募!$G$4:$G$33,节奏总纲!P12)*3600*(1-C15)</f>
        <v>1.0285714285714287</v>
      </c>
      <c r="N15" s="26">
        <f>1/求节点(兵营招募!G$38:G$67,兵营招募!$G$4:$G$33,节奏总纲!Q12)*3600*(1-D15)</f>
        <v>1.0285714285714287</v>
      </c>
      <c r="O15" s="26">
        <f>1/求节点(兵营招募!H$38:H$67,兵营招募!$G$4:$G$33,节奏总纲!R12)*3600*(1-E15)</f>
        <v>1.0285714285714287</v>
      </c>
      <c r="P15" s="26">
        <f>1/求节点(兵营招募!I$38:I$67,兵营招募!$G$4:$G$33,节奏总纲!S12)*3600*(1-F15)</f>
        <v>1.0285714285714287</v>
      </c>
      <c r="Q15" s="26">
        <f>1/求节点(兵营招募!J$38:J$67,兵营招募!$G$4:$G$33,节奏总纲!T12)*3600*(1-G15)</f>
        <v>1.0285714285714287</v>
      </c>
      <c r="X15" s="15">
        <v>9</v>
      </c>
      <c r="Y15" s="15">
        <f>兵营招募!CE13</f>
        <v>19486.019030647858</v>
      </c>
      <c r="Z15" s="15">
        <f>兵营招募!CF13</f>
        <v>21303.676626329252</v>
      </c>
      <c r="AA15" s="15">
        <f>兵营招募!CG13</f>
        <v>23004.895691906841</v>
      </c>
      <c r="AB15" s="15">
        <f>兵营招募!CH13</f>
        <v>27114.910864529425</v>
      </c>
      <c r="AC15" s="15">
        <f>兵营招募!CI13</f>
        <v>31051.839111183468</v>
      </c>
      <c r="AD15" s="15">
        <f t="shared" si="8"/>
        <v>674.81022499937899</v>
      </c>
      <c r="AE15" s="15">
        <f t="shared" si="9"/>
        <v>573.06291764939306</v>
      </c>
      <c r="AF15" s="15">
        <f t="shared" si="10"/>
        <v>471.51226961271095</v>
      </c>
      <c r="AG15" s="15">
        <f t="shared" si="11"/>
        <v>354.83179795612523</v>
      </c>
      <c r="AH15" s="15">
        <f t="shared" si="12"/>
        <v>170.74398177794501</v>
      </c>
      <c r="AI15" s="15">
        <f t="shared" si="3"/>
        <v>194860.19030647859</v>
      </c>
      <c r="AJ15" s="15">
        <f t="shared" si="4"/>
        <v>213036.76626329252</v>
      </c>
      <c r="AK15" s="15">
        <f t="shared" si="5"/>
        <v>230048.95691906841</v>
      </c>
      <c r="AL15" s="15">
        <f t="shared" si="6"/>
        <v>271149.10864529427</v>
      </c>
      <c r="AM15" s="15">
        <f t="shared" si="7"/>
        <v>310518.39111183467</v>
      </c>
      <c r="AN15" s="15">
        <f>SUMPRODUCT(M$7:M15,AD$7:AD15)</f>
        <v>20042.762431523515</v>
      </c>
      <c r="AO15" s="15">
        <f>SUMPRODUCT(N$7:N15,AE$7:AE15)</f>
        <v>21912.35310136724</v>
      </c>
      <c r="AP15" s="15">
        <f>SUMPRODUCT(O$7:O15,AF$7:AF15)</f>
        <v>23662.178425961327</v>
      </c>
      <c r="AQ15" s="15">
        <f>SUMPRODUCT(P$7:P15,AG$7:AG15)</f>
        <v>27889.622603515985</v>
      </c>
      <c r="AR15" s="15">
        <f>SUMPRODUCT(Q$7:Q15,AH$7:AH15)</f>
        <v>31939.034514360144</v>
      </c>
    </row>
    <row r="16" spans="2:44" x14ac:dyDescent="0.15">
      <c r="B16" s="15">
        <v>10</v>
      </c>
      <c r="C16" s="15">
        <f>[5]圣人天赋!DY15</f>
        <v>0</v>
      </c>
      <c r="D16" s="15">
        <f>[5]圣人天赋!DZ15</f>
        <v>0</v>
      </c>
      <c r="E16" s="15">
        <f>[5]圣人天赋!EA15</f>
        <v>0</v>
      </c>
      <c r="F16" s="15">
        <f>[5]圣人天赋!EB15</f>
        <v>0</v>
      </c>
      <c r="G16" s="15">
        <f>[5]圣人天赋!EC15</f>
        <v>0</v>
      </c>
      <c r="H16" s="26">
        <f>1/求节点(兵营招募!F$38:F$67,兵营招募!$G$4:$G$33,节奏总纲!P13)*3600</f>
        <v>1.0285714285714287</v>
      </c>
      <c r="I16" s="26">
        <f>1/求节点(兵营招募!G$38:G$67,兵营招募!$G$4:$G$33,节奏总纲!Q13)*3600</f>
        <v>1.0285714285714287</v>
      </c>
      <c r="J16" s="26">
        <f>1/求节点(兵营招募!H$38:H$67,兵营招募!$G$4:$G$33,节奏总纲!R13)*3600</f>
        <v>1.0285714285714287</v>
      </c>
      <c r="K16" s="26">
        <f>1/求节点(兵营招募!I$38:I$67,兵营招募!$G$4:$G$33,节奏总纲!S13)*3600</f>
        <v>1.0285714285714287</v>
      </c>
      <c r="L16" s="26">
        <f>1/求节点(兵营招募!J$38:J$67,兵营招募!$G$4:$G$33,节奏总纲!T13)*3600</f>
        <v>1.0285714285714287</v>
      </c>
      <c r="M16" s="26">
        <f>1/求节点(兵营招募!F$38:F$67,兵营招募!$G$4:$G$33,节奏总纲!P13)*3600*(1-C16)</f>
        <v>1.0285714285714287</v>
      </c>
      <c r="N16" s="26">
        <f>1/求节点(兵营招募!G$38:G$67,兵营招募!$G$4:$G$33,节奏总纲!Q13)*3600*(1-D16)</f>
        <v>1.0285714285714287</v>
      </c>
      <c r="O16" s="26">
        <f>1/求节点(兵营招募!H$38:H$67,兵营招募!$G$4:$G$33,节奏总纲!R13)*3600*(1-E16)</f>
        <v>1.0285714285714287</v>
      </c>
      <c r="P16" s="26">
        <f>1/求节点(兵营招募!I$38:I$67,兵营招募!$G$4:$G$33,节奏总纲!S13)*3600*(1-F16)</f>
        <v>1.0285714285714287</v>
      </c>
      <c r="Q16" s="26">
        <f>1/求节点(兵营招募!J$38:J$67,兵营招募!$G$4:$G$33,节奏总纲!T13)*3600*(1-G16)</f>
        <v>1.0285714285714287</v>
      </c>
      <c r="X16" s="15">
        <v>10</v>
      </c>
      <c r="Y16" s="15">
        <f>兵营招募!CE14</f>
        <v>20209.262722050338</v>
      </c>
      <c r="Z16" s="15">
        <f>兵营招募!CF14</f>
        <v>21939.677007712762</v>
      </c>
      <c r="AA16" s="15">
        <f>兵营招募!CG14</f>
        <v>23526.955998671838</v>
      </c>
      <c r="AB16" s="15">
        <f>兵营招募!CH14</f>
        <v>27504.44859934397</v>
      </c>
      <c r="AC16" s="15">
        <f>兵营招募!CI14</f>
        <v>31274.683771741053</v>
      </c>
      <c r="AD16" s="15">
        <f t="shared" si="8"/>
        <v>723.24369140248018</v>
      </c>
      <c r="AE16" s="15">
        <f t="shared" si="9"/>
        <v>636.0003813835101</v>
      </c>
      <c r="AF16" s="15">
        <f t="shared" si="10"/>
        <v>522.06030676499722</v>
      </c>
      <c r="AG16" s="15">
        <f t="shared" si="11"/>
        <v>389.53773481454482</v>
      </c>
      <c r="AH16" s="15">
        <f t="shared" si="12"/>
        <v>222.84466055758458</v>
      </c>
      <c r="AI16" s="15">
        <f t="shared" si="3"/>
        <v>202092.62722050337</v>
      </c>
      <c r="AJ16" s="15">
        <f t="shared" si="4"/>
        <v>219396.77007712761</v>
      </c>
      <c r="AK16" s="15">
        <f t="shared" si="5"/>
        <v>235269.55998671838</v>
      </c>
      <c r="AL16" s="15">
        <f t="shared" si="6"/>
        <v>275044.48599343968</v>
      </c>
      <c r="AM16" s="15">
        <f t="shared" si="7"/>
        <v>312746.83771741053</v>
      </c>
      <c r="AN16" s="15">
        <f>SUMPRODUCT(M$7:M16,AD$7:AD16)</f>
        <v>20786.670228394636</v>
      </c>
      <c r="AO16" s="15">
        <f>SUMPRODUCT(N$7:N16,AE$7:AE16)</f>
        <v>22566.52492221885</v>
      </c>
      <c r="AP16" s="15">
        <f>SUMPRODUCT(O$7:O16,AF$7:AF16)</f>
        <v>24199.154741491038</v>
      </c>
      <c r="AQ16" s="15">
        <f>SUMPRODUCT(P$7:P16,AG$7:AG16)</f>
        <v>28290.28998789666</v>
      </c>
      <c r="AR16" s="15">
        <f>SUMPRODUCT(Q$7:Q16,AH$7:AH16)</f>
        <v>32168.246165219374</v>
      </c>
    </row>
    <row r="17" spans="2:44" x14ac:dyDescent="0.15">
      <c r="B17" s="15">
        <v>11</v>
      </c>
      <c r="C17" s="15">
        <f>[5]圣人天赋!DY16</f>
        <v>0</v>
      </c>
      <c r="D17" s="15">
        <f>[5]圣人天赋!DZ16</f>
        <v>0</v>
      </c>
      <c r="E17" s="15">
        <f>[5]圣人天赋!EA16</f>
        <v>0</v>
      </c>
      <c r="F17" s="15">
        <f>[5]圣人天赋!EB16</f>
        <v>0</v>
      </c>
      <c r="G17" s="15">
        <f>[5]圣人天赋!EC16</f>
        <v>0</v>
      </c>
      <c r="H17" s="26">
        <f>1/求节点(兵营招募!F$38:F$67,兵营招募!$G$4:$G$33,节奏总纲!P14)*3600</f>
        <v>1.0285714285714287</v>
      </c>
      <c r="I17" s="26">
        <f>1/求节点(兵营招募!G$38:G$67,兵营招募!$G$4:$G$33,节奏总纲!Q14)*3600</f>
        <v>1.0285714285714287</v>
      </c>
      <c r="J17" s="26">
        <f>1/求节点(兵营招募!H$38:H$67,兵营招募!$G$4:$G$33,节奏总纲!R14)*3600</f>
        <v>1.0285714285714287</v>
      </c>
      <c r="K17" s="26">
        <f>1/求节点(兵营招募!I$38:I$67,兵营招募!$G$4:$G$33,节奏总纲!S14)*3600</f>
        <v>1.0285714285714287</v>
      </c>
      <c r="L17" s="26">
        <f>1/求节点(兵营招募!J$38:J$67,兵营招募!$G$4:$G$33,节奏总纲!T14)*3600</f>
        <v>1.0285714285714287</v>
      </c>
      <c r="M17" s="26">
        <f>1/求节点(兵营招募!F$38:F$67,兵营招募!$G$4:$G$33,节奏总纲!P14)*3600*(1-C17)</f>
        <v>1.0285714285714287</v>
      </c>
      <c r="N17" s="26">
        <f>1/求节点(兵营招募!G$38:G$67,兵营招募!$G$4:$G$33,节奏总纲!Q14)*3600*(1-D17)</f>
        <v>1.0285714285714287</v>
      </c>
      <c r="O17" s="26">
        <f>1/求节点(兵营招募!H$38:H$67,兵营招募!$G$4:$G$33,节奏总纲!R14)*3600*(1-E17)</f>
        <v>1.0285714285714287</v>
      </c>
      <c r="P17" s="26">
        <f>1/求节点(兵营招募!I$38:I$67,兵营招募!$G$4:$G$33,节奏总纲!S14)*3600*(1-F17)</f>
        <v>1.0285714285714287</v>
      </c>
      <c r="Q17" s="26">
        <f>1/求节点(兵营招募!J$38:J$67,兵营招募!$G$4:$G$33,节奏总纲!T14)*3600*(1-G17)</f>
        <v>1.0285714285714287</v>
      </c>
      <c r="X17" s="15">
        <v>11</v>
      </c>
      <c r="Y17" s="15">
        <f>兵营招募!CE15</f>
        <v>20984.416117442302</v>
      </c>
      <c r="Z17" s="15">
        <f>兵营招募!CF15</f>
        <v>22617.716013582292</v>
      </c>
      <c r="AA17" s="15">
        <f>兵营招募!CG15</f>
        <v>24094.152577790177</v>
      </c>
      <c r="AB17" s="15">
        <f>兵营招募!CH15</f>
        <v>27914.718333923825</v>
      </c>
      <c r="AC17" s="15">
        <f>兵营招募!CI15</f>
        <v>31514.861384980941</v>
      </c>
      <c r="AD17" s="15">
        <f t="shared" si="8"/>
        <v>775.1533953919643</v>
      </c>
      <c r="AE17" s="15">
        <f t="shared" si="9"/>
        <v>678.03900586953023</v>
      </c>
      <c r="AF17" s="15">
        <f t="shared" si="10"/>
        <v>567.19657911833929</v>
      </c>
      <c r="AG17" s="15">
        <f t="shared" si="11"/>
        <v>410.26973457985514</v>
      </c>
      <c r="AH17" s="15">
        <f t="shared" si="12"/>
        <v>240.17761323988816</v>
      </c>
      <c r="AI17" s="15">
        <f t="shared" si="3"/>
        <v>209844.16117442303</v>
      </c>
      <c r="AJ17" s="15">
        <f t="shared" si="4"/>
        <v>226177.16013582292</v>
      </c>
      <c r="AK17" s="15">
        <f t="shared" si="5"/>
        <v>240941.52577790176</v>
      </c>
      <c r="AL17" s="15">
        <f t="shared" si="6"/>
        <v>279147.18333923828</v>
      </c>
      <c r="AM17" s="15">
        <f t="shared" si="7"/>
        <v>315148.61384980939</v>
      </c>
      <c r="AN17" s="15">
        <f>SUMPRODUCT(M$7:M17,AD$7:AD17)</f>
        <v>21583.970863654944</v>
      </c>
      <c r="AO17" s="15">
        <f>SUMPRODUCT(N$7:N17,AE$7:AE17)</f>
        <v>23263.936471113226</v>
      </c>
      <c r="AP17" s="15">
        <f>SUMPRODUCT(O$7:O17,AF$7:AF17)</f>
        <v>24782.556937155616</v>
      </c>
      <c r="AQ17" s="15">
        <f>SUMPRODUCT(P$7:P17,AG$7:AG17)</f>
        <v>28712.281714893081</v>
      </c>
      <c r="AR17" s="15">
        <f>SUMPRODUCT(Q$7:Q17,AH$7:AH17)</f>
        <v>32415.285995980401</v>
      </c>
    </row>
    <row r="18" spans="2:44" x14ac:dyDescent="0.15">
      <c r="B18" s="15">
        <v>12</v>
      </c>
      <c r="C18" s="15">
        <f>[5]圣人天赋!DY17</f>
        <v>0</v>
      </c>
      <c r="D18" s="15">
        <f>[5]圣人天赋!DZ17</f>
        <v>0</v>
      </c>
      <c r="E18" s="15">
        <f>[5]圣人天赋!EA17</f>
        <v>0</v>
      </c>
      <c r="F18" s="15">
        <f>[5]圣人天赋!EB17</f>
        <v>0</v>
      </c>
      <c r="G18" s="15">
        <f>[5]圣人天赋!EC17</f>
        <v>0</v>
      </c>
      <c r="H18" s="26">
        <f>1/求节点(兵营招募!F$38:F$67,兵营招募!$G$4:$G$33,节奏总纲!P15)*3600</f>
        <v>1.0285714285714287</v>
      </c>
      <c r="I18" s="26">
        <f>1/求节点(兵营招募!G$38:G$67,兵营招募!$G$4:$G$33,节奏总纲!Q15)*3600</f>
        <v>1.0285714285714287</v>
      </c>
      <c r="J18" s="26">
        <f>1/求节点(兵营招募!H$38:H$67,兵营招募!$G$4:$G$33,节奏总纲!R15)*3600</f>
        <v>1.0285714285714287</v>
      </c>
      <c r="K18" s="26">
        <f>1/求节点(兵营招募!I$38:I$67,兵营招募!$G$4:$G$33,节奏总纲!S15)*3600</f>
        <v>1.0285714285714287</v>
      </c>
      <c r="L18" s="26">
        <f>1/求节点(兵营招募!J$38:J$67,兵营招募!$G$4:$G$33,节奏总纲!T15)*3600</f>
        <v>1.0285714285714287</v>
      </c>
      <c r="M18" s="26">
        <f>1/求节点(兵营招募!F$38:F$67,兵营招募!$G$4:$G$33,节奏总纲!P15)*3600*(1-C18)</f>
        <v>1.0285714285714287</v>
      </c>
      <c r="N18" s="26">
        <f>1/求节点(兵营招募!G$38:G$67,兵营招募!$G$4:$G$33,节奏总纲!Q15)*3600*(1-D18)</f>
        <v>1.0285714285714287</v>
      </c>
      <c r="O18" s="26">
        <f>1/求节点(兵营招募!H$38:H$67,兵营招募!$G$4:$G$33,节奏总纲!R15)*3600*(1-E18)</f>
        <v>1.0285714285714287</v>
      </c>
      <c r="P18" s="26">
        <f>1/求节点(兵营招募!I$38:I$67,兵营招募!$G$4:$G$33,节奏总纲!S15)*3600*(1-F18)</f>
        <v>1.0285714285714287</v>
      </c>
      <c r="Q18" s="26">
        <f>1/求节点(兵营招募!J$38:J$67,兵营招募!$G$4:$G$33,节奏总纲!T15)*3600*(1-G18)</f>
        <v>1.0285714285714287</v>
      </c>
      <c r="X18" s="15">
        <v>12</v>
      </c>
      <c r="Y18" s="15">
        <f>兵营招募!CE16</f>
        <v>21815.204956018315</v>
      </c>
      <c r="Z18" s="15">
        <f>兵营招募!CF16</f>
        <v>23332.053067563698</v>
      </c>
      <c r="AA18" s="15">
        <f>兵营招募!CG16</f>
        <v>24695.204866428285</v>
      </c>
      <c r="AB18" s="15">
        <f>兵营招募!CH16</f>
        <v>28381.361515561228</v>
      </c>
      <c r="AC18" s="15">
        <f>兵营招募!CI16</f>
        <v>31773.678293273228</v>
      </c>
      <c r="AD18" s="15">
        <f t="shared" si="8"/>
        <v>830.78883857601249</v>
      </c>
      <c r="AE18" s="15">
        <f t="shared" si="9"/>
        <v>714.33705398140592</v>
      </c>
      <c r="AF18" s="15">
        <f t="shared" si="10"/>
        <v>601.05228863810771</v>
      </c>
      <c r="AG18" s="15">
        <f t="shared" si="11"/>
        <v>466.64318163740245</v>
      </c>
      <c r="AH18" s="15">
        <f t="shared" si="12"/>
        <v>258.81690829228683</v>
      </c>
      <c r="AI18" s="15">
        <f t="shared" si="3"/>
        <v>218152.04956018314</v>
      </c>
      <c r="AJ18" s="15">
        <f t="shared" si="4"/>
        <v>233320.53067563698</v>
      </c>
      <c r="AK18" s="15">
        <f t="shared" si="5"/>
        <v>246952.04866428283</v>
      </c>
      <c r="AL18" s="15">
        <f t="shared" si="6"/>
        <v>283813.61515561229</v>
      </c>
      <c r="AM18" s="15">
        <f t="shared" si="7"/>
        <v>317736.78293273225</v>
      </c>
      <c r="AN18" s="15">
        <f>SUMPRODUCT(M$7:M18,AD$7:AD18)</f>
        <v>22438.496526190273</v>
      </c>
      <c r="AO18" s="15">
        <f>SUMPRODUCT(N$7:N18,AE$7:AE18)</f>
        <v>23998.683155208386</v>
      </c>
      <c r="AP18" s="15">
        <f>SUMPRODUCT(O$7:O18,AF$7:AF18)</f>
        <v>25400.782148326241</v>
      </c>
      <c r="AQ18" s="15">
        <f>SUMPRODUCT(P$7:P18,AG$7:AG18)</f>
        <v>29192.257558862981</v>
      </c>
      <c r="AR18" s="15">
        <f>SUMPRODUCT(Q$7:Q18,AH$7:AH18)</f>
        <v>32681.497673081038</v>
      </c>
    </row>
    <row r="19" spans="2:44" x14ac:dyDescent="0.15">
      <c r="B19" s="15">
        <v>13</v>
      </c>
      <c r="C19" s="15">
        <f>[5]圣人天赋!DY18</f>
        <v>0</v>
      </c>
      <c r="D19" s="15">
        <f>[5]圣人天赋!DZ18</f>
        <v>0</v>
      </c>
      <c r="E19" s="15">
        <f>[5]圣人天赋!EA18</f>
        <v>0</v>
      </c>
      <c r="F19" s="15">
        <f>[5]圣人天赋!EB18</f>
        <v>0</v>
      </c>
      <c r="G19" s="15">
        <f>[5]圣人天赋!EC18</f>
        <v>0</v>
      </c>
      <c r="H19" s="26">
        <f>1/求节点(兵营招募!F$38:F$67,兵营招募!$G$4:$G$33,节奏总纲!P16)*3600</f>
        <v>1.0285714285714287</v>
      </c>
      <c r="I19" s="26">
        <f>1/求节点(兵营招募!G$38:G$67,兵营招募!$G$4:$G$33,节奏总纲!Q16)*3600</f>
        <v>1.0285714285714287</v>
      </c>
      <c r="J19" s="26">
        <f>1/求节点(兵营招募!H$38:H$67,兵营招募!$G$4:$G$33,节奏总纲!R16)*3600</f>
        <v>1.0285714285714287</v>
      </c>
      <c r="K19" s="26">
        <f>1/求节点(兵营招募!I$38:I$67,兵营招募!$G$4:$G$33,节奏总纲!S16)*3600</f>
        <v>1.0285714285714287</v>
      </c>
      <c r="L19" s="26">
        <f>1/求节点(兵营招募!J$38:J$67,兵营招募!$G$4:$G$33,节奏总纲!T16)*3600</f>
        <v>1.0285714285714287</v>
      </c>
      <c r="M19" s="26">
        <f>1/求节点(兵营招募!F$38:F$67,兵营招募!$G$4:$G$33,节奏总纲!P16)*3600*(1-C19)</f>
        <v>1.0285714285714287</v>
      </c>
      <c r="N19" s="26">
        <f>1/求节点(兵营招募!G$38:G$67,兵营招募!$G$4:$G$33,节奏总纲!Q16)*3600*(1-D19)</f>
        <v>1.0285714285714287</v>
      </c>
      <c r="O19" s="26">
        <f>1/求节点(兵营招募!H$38:H$67,兵营招募!$G$4:$G$33,节奏总纲!R16)*3600*(1-E19)</f>
        <v>1.0285714285714287</v>
      </c>
      <c r="P19" s="26">
        <f>1/求节点(兵营招募!I$38:I$67,兵营招募!$G$4:$G$33,节奏总纲!S16)*3600*(1-F19)</f>
        <v>1.0285714285714287</v>
      </c>
      <c r="Q19" s="26">
        <f>1/求节点(兵营招募!J$38:J$67,兵营招募!$G$4:$G$33,节奏总纲!T16)*3600*(1-G19)</f>
        <v>1.0285714285714287</v>
      </c>
      <c r="X19" s="15">
        <v>13</v>
      </c>
      <c r="Y19" s="15">
        <f>兵营招募!CE17</f>
        <v>22790.622182653045</v>
      </c>
      <c r="Z19" s="15">
        <f>兵营招募!CF17</f>
        <v>24143.053213651194</v>
      </c>
      <c r="AA19" s="15">
        <f>兵营招募!CG17</f>
        <v>25362.693202215909</v>
      </c>
      <c r="AB19" s="15">
        <f>兵营招募!CH17</f>
        <v>28885.577637797411</v>
      </c>
      <c r="AC19" s="15">
        <f>兵营招募!CI17</f>
        <v>32060.131543580068</v>
      </c>
      <c r="AD19" s="15">
        <f t="shared" si="8"/>
        <v>975.41722663473047</v>
      </c>
      <c r="AE19" s="15">
        <f t="shared" si="9"/>
        <v>811.00014608749552</v>
      </c>
      <c r="AF19" s="15">
        <f t="shared" si="10"/>
        <v>667.48833578762424</v>
      </c>
      <c r="AG19" s="15">
        <f t="shared" si="11"/>
        <v>504.21612223618285</v>
      </c>
      <c r="AH19" s="15">
        <f t="shared" si="12"/>
        <v>286.45325030684035</v>
      </c>
      <c r="AI19" s="15">
        <f t="shared" si="3"/>
        <v>227906.22182653047</v>
      </c>
      <c r="AJ19" s="15">
        <f t="shared" si="4"/>
        <v>241430.53213651193</v>
      </c>
      <c r="AK19" s="15">
        <f t="shared" si="5"/>
        <v>253626.9320221591</v>
      </c>
      <c r="AL19" s="15">
        <f t="shared" si="6"/>
        <v>288855.77637797408</v>
      </c>
      <c r="AM19" s="15">
        <f t="shared" si="7"/>
        <v>320601.3154358007</v>
      </c>
      <c r="AN19" s="15">
        <f>SUMPRODUCT(M$7:M19,AD$7:AD19)</f>
        <v>23441.782816443138</v>
      </c>
      <c r="AO19" s="15">
        <f>SUMPRODUCT(N$7:N19,AE$7:AE19)</f>
        <v>24832.854734041237</v>
      </c>
      <c r="AP19" s="15">
        <f>SUMPRODUCT(O$7:O19,AF$7:AF19)</f>
        <v>26087.341579422082</v>
      </c>
      <c r="AQ19" s="15">
        <f>SUMPRODUCT(P$7:P19,AG$7:AG19)</f>
        <v>29710.879856020198</v>
      </c>
      <c r="AR19" s="15">
        <f>SUMPRODUCT(Q$7:Q19,AH$7:AH19)</f>
        <v>32976.135301968076</v>
      </c>
    </row>
    <row r="20" spans="2:44" x14ac:dyDescent="0.15">
      <c r="B20" s="15">
        <v>14</v>
      </c>
      <c r="C20" s="15">
        <f>[5]圣人天赋!DY19</f>
        <v>0</v>
      </c>
      <c r="D20" s="15">
        <f>[5]圣人天赋!DZ19</f>
        <v>0</v>
      </c>
      <c r="E20" s="15">
        <f>[5]圣人天赋!EA19</f>
        <v>0</v>
      </c>
      <c r="F20" s="15">
        <f>[5]圣人天赋!EB19</f>
        <v>0</v>
      </c>
      <c r="G20" s="15">
        <f>[5]圣人天赋!EC19</f>
        <v>0</v>
      </c>
      <c r="H20" s="26">
        <f>1/求节点(兵营招募!F$38:F$67,兵营招募!$G$4:$G$33,节奏总纲!P17)*3600</f>
        <v>1.0285714285714287</v>
      </c>
      <c r="I20" s="26">
        <f>1/求节点(兵营招募!G$38:G$67,兵营招募!$G$4:$G$33,节奏总纲!Q17)*3600</f>
        <v>1.0285714285714287</v>
      </c>
      <c r="J20" s="26">
        <f>1/求节点(兵营招募!H$38:H$67,兵营招募!$G$4:$G$33,节奏总纲!R17)*3600</f>
        <v>1.0285714285714287</v>
      </c>
      <c r="K20" s="26">
        <f>1/求节点(兵营招募!I$38:I$67,兵营招募!$G$4:$G$33,节奏总纲!S17)*3600</f>
        <v>1.0285714285714287</v>
      </c>
      <c r="L20" s="26">
        <f>1/求节点(兵营招募!J$38:J$67,兵营招募!$G$4:$G$33,节奏总纲!T17)*3600</f>
        <v>1.0285714285714287</v>
      </c>
      <c r="M20" s="26">
        <f>1/求节点(兵营招募!F$38:F$67,兵营招募!$G$4:$G$33,节奏总纲!P17)*3600*(1-C20)</f>
        <v>1.0285714285714287</v>
      </c>
      <c r="N20" s="26">
        <f>1/求节点(兵营招募!G$38:G$67,兵营招募!$G$4:$G$33,节奏总纲!Q17)*3600*(1-D20)</f>
        <v>1.0285714285714287</v>
      </c>
      <c r="O20" s="26">
        <f>1/求节点(兵营招募!H$38:H$67,兵营招募!$G$4:$G$33,节奏总纲!R17)*3600*(1-E20)</f>
        <v>1.0285714285714287</v>
      </c>
      <c r="P20" s="26">
        <f>1/求节点(兵营招募!I$38:I$67,兵营招募!$G$4:$G$33,节奏总纲!S17)*3600*(1-F20)</f>
        <v>1.0285714285714287</v>
      </c>
      <c r="Q20" s="26">
        <f>1/求节点(兵营招募!J$38:J$67,兵营招募!$G$4:$G$33,节奏总纲!T17)*3600*(1-G20)</f>
        <v>1.0285714285714287</v>
      </c>
      <c r="X20" s="15">
        <v>14</v>
      </c>
      <c r="Y20" s="15">
        <f>兵营招募!CE18</f>
        <v>23904.002250245569</v>
      </c>
      <c r="Z20" s="15">
        <f>兵营招募!CF18</f>
        <v>24957.47319656227</v>
      </c>
      <c r="AA20" s="15">
        <f>兵营招募!CG18</f>
        <v>26038.078820034851</v>
      </c>
      <c r="AB20" s="15">
        <f>兵营招募!CH18</f>
        <v>29374.252421586429</v>
      </c>
      <c r="AC20" s="15">
        <f>兵营招募!CI18</f>
        <v>32327.159532361831</v>
      </c>
      <c r="AD20" s="15">
        <f t="shared" si="8"/>
        <v>1113.3800675925231</v>
      </c>
      <c r="AE20" s="15">
        <f t="shared" si="9"/>
        <v>814.41998291107666</v>
      </c>
      <c r="AF20" s="15">
        <f t="shared" si="10"/>
        <v>675.38561781894168</v>
      </c>
      <c r="AG20" s="15">
        <f t="shared" si="11"/>
        <v>488.67478378901797</v>
      </c>
      <c r="AH20" s="15">
        <f t="shared" si="12"/>
        <v>267.02798878176327</v>
      </c>
      <c r="AI20" s="15">
        <f t="shared" si="3"/>
        <v>239040.02250245569</v>
      </c>
      <c r="AJ20" s="15">
        <f t="shared" si="4"/>
        <v>249574.73196562269</v>
      </c>
      <c r="AK20" s="15">
        <f t="shared" si="5"/>
        <v>260380.7882003485</v>
      </c>
      <c r="AL20" s="15">
        <f t="shared" si="6"/>
        <v>293742.52421586431</v>
      </c>
      <c r="AM20" s="15">
        <f t="shared" si="7"/>
        <v>323271.59532361833</v>
      </c>
      <c r="AN20" s="15">
        <f>SUMPRODUCT(M$7:M20,AD$7:AD20)</f>
        <v>24586.973743109731</v>
      </c>
      <c r="AO20" s="15">
        <f>SUMPRODUCT(N$7:N20,AE$7:AE20)</f>
        <v>25670.543859321202</v>
      </c>
      <c r="AP20" s="15">
        <f>SUMPRODUCT(O$7:O20,AF$7:AF20)</f>
        <v>26782.023929178707</v>
      </c>
      <c r="AQ20" s="15">
        <f>SUMPRODUCT(P$7:P20,AG$7:AG20)</f>
        <v>30213.516776488901</v>
      </c>
      <c r="AR20" s="15">
        <f>SUMPRODUCT(Q$7:Q20,AH$7:AH20)</f>
        <v>33250.792661857886</v>
      </c>
    </row>
    <row r="21" spans="2:44" x14ac:dyDescent="0.15">
      <c r="B21" s="15">
        <v>15</v>
      </c>
      <c r="C21" s="15">
        <f>[5]圣人天赋!DY20</f>
        <v>0</v>
      </c>
      <c r="D21" s="15">
        <f>[5]圣人天赋!DZ20</f>
        <v>0</v>
      </c>
      <c r="E21" s="15">
        <f>[5]圣人天赋!EA20</f>
        <v>0</v>
      </c>
      <c r="F21" s="15">
        <f>[5]圣人天赋!EB20</f>
        <v>0</v>
      </c>
      <c r="G21" s="15">
        <f>[5]圣人天赋!EC20</f>
        <v>0</v>
      </c>
      <c r="H21" s="26">
        <f>1/求节点(兵营招募!F$38:F$67,兵营招募!$G$4:$G$33,节奏总纲!P18)*3600</f>
        <v>1.0285714285714287</v>
      </c>
      <c r="I21" s="26">
        <f>1/求节点(兵营招募!G$38:G$67,兵营招募!$G$4:$G$33,节奏总纲!Q18)*3600</f>
        <v>1.0285714285714287</v>
      </c>
      <c r="J21" s="26">
        <f>1/求节点(兵营招募!H$38:H$67,兵营招募!$G$4:$G$33,节奏总纲!R18)*3600</f>
        <v>1.0285714285714287</v>
      </c>
      <c r="K21" s="26">
        <f>1/求节点(兵营招募!I$38:I$67,兵营招募!$G$4:$G$33,节奏总纲!S18)*3600</f>
        <v>1.0285714285714287</v>
      </c>
      <c r="L21" s="26">
        <f>1/求节点(兵营招募!J$38:J$67,兵营招募!$G$4:$G$33,节奏总纲!T18)*3600</f>
        <v>1.0285714285714287</v>
      </c>
      <c r="M21" s="26">
        <f>1/求节点(兵营招募!F$38:F$67,兵营招募!$G$4:$G$33,节奏总纲!P18)*3600*(1-C21)</f>
        <v>1.0285714285714287</v>
      </c>
      <c r="N21" s="26">
        <f>1/求节点(兵营招募!G$38:G$67,兵营招募!$G$4:$G$33,节奏总纲!Q18)*3600*(1-D21)</f>
        <v>1.0285714285714287</v>
      </c>
      <c r="O21" s="26">
        <f>1/求节点(兵营招募!H$38:H$67,兵营招募!$G$4:$G$33,节奏总纲!R18)*3600*(1-E21)</f>
        <v>1.0285714285714287</v>
      </c>
      <c r="P21" s="26">
        <f>1/求节点(兵营招募!I$38:I$67,兵营招募!$G$4:$G$33,节奏总纲!S18)*3600*(1-F21)</f>
        <v>1.0285714285714287</v>
      </c>
      <c r="Q21" s="26">
        <f>1/求节点(兵营招募!J$38:J$67,兵营招募!$G$4:$G$33,节奏总纲!T18)*3600*(1-G21)</f>
        <v>1.0285714285714287</v>
      </c>
      <c r="X21" s="15">
        <v>15</v>
      </c>
      <c r="Y21" s="15">
        <f>兵营招募!CE19</f>
        <v>25097.293460408098</v>
      </c>
      <c r="Z21" s="15">
        <f>兵营招募!CF19</f>
        <v>26001.66168347912</v>
      </c>
      <c r="AA21" s="15">
        <f>兵营招募!CG19</f>
        <v>26785.212426175211</v>
      </c>
      <c r="AB21" s="15">
        <f>兵营招募!CH19</f>
        <v>29929.878459157648</v>
      </c>
      <c r="AC21" s="15">
        <f>兵营招募!CI19</f>
        <v>32645.935688088419</v>
      </c>
      <c r="AD21" s="15">
        <f t="shared" si="8"/>
        <v>1193.2912101625298</v>
      </c>
      <c r="AE21" s="15">
        <f t="shared" si="9"/>
        <v>1044.1884869168498</v>
      </c>
      <c r="AF21" s="15">
        <f t="shared" si="10"/>
        <v>747.13360614035992</v>
      </c>
      <c r="AG21" s="15">
        <f t="shared" si="11"/>
        <v>555.62603757121906</v>
      </c>
      <c r="AH21" s="15">
        <f t="shared" si="12"/>
        <v>318.7761557265876</v>
      </c>
      <c r="AI21" s="15">
        <f t="shared" si="3"/>
        <v>250972.93460408098</v>
      </c>
      <c r="AJ21" s="15">
        <f t="shared" si="4"/>
        <v>260016.6168347912</v>
      </c>
      <c r="AK21" s="15">
        <f t="shared" si="5"/>
        <v>267852.12426175212</v>
      </c>
      <c r="AL21" s="15">
        <f t="shared" si="6"/>
        <v>299298.78459157649</v>
      </c>
      <c r="AM21" s="15">
        <f t="shared" si="7"/>
        <v>326459.35688088421</v>
      </c>
      <c r="AN21" s="15">
        <f>SUMPRODUCT(M$7:M21,AD$7:AD21)</f>
        <v>25814.358987848333</v>
      </c>
      <c r="AO21" s="15">
        <f>SUMPRODUCT(N$7:N21,AE$7:AE21)</f>
        <v>26744.566303007105</v>
      </c>
      <c r="AP21" s="15">
        <f>SUMPRODUCT(O$7:O21,AF$7:AF21)</f>
        <v>27550.504209780222</v>
      </c>
      <c r="AQ21" s="15">
        <f>SUMPRODUCT(P$7:P21,AG$7:AG21)</f>
        <v>30785.017843705013</v>
      </c>
      <c r="AR21" s="15">
        <f>SUMPRODUCT(Q$7:Q21,AH$7:AH21)</f>
        <v>33578.676707748091</v>
      </c>
    </row>
    <row r="22" spans="2:44" x14ac:dyDescent="0.15">
      <c r="B22" s="15">
        <v>16</v>
      </c>
      <c r="C22" s="15">
        <f>[5]圣人天赋!DY21</f>
        <v>0</v>
      </c>
      <c r="D22" s="15">
        <f>[5]圣人天赋!DZ21</f>
        <v>0</v>
      </c>
      <c r="E22" s="15">
        <f>[5]圣人天赋!EA21</f>
        <v>0</v>
      </c>
      <c r="F22" s="15">
        <f>[5]圣人天赋!EB21</f>
        <v>0</v>
      </c>
      <c r="G22" s="15">
        <f>[5]圣人天赋!EC21</f>
        <v>0</v>
      </c>
      <c r="H22" s="26">
        <f>1/求节点(兵营招募!F$38:F$67,兵营招募!$G$4:$G$33,节奏总纲!P19)*3600</f>
        <v>1.0285714285714287</v>
      </c>
      <c r="I22" s="26">
        <f>1/求节点(兵营招募!G$38:G$67,兵营招募!$G$4:$G$33,节奏总纲!Q19)*3600</f>
        <v>1.0285714285714287</v>
      </c>
      <c r="J22" s="26">
        <f>1/求节点(兵营招募!H$38:H$67,兵营招募!$G$4:$G$33,节奏总纲!R19)*3600</f>
        <v>1.0285714285714287</v>
      </c>
      <c r="K22" s="26">
        <f>1/求节点(兵营招募!I$38:I$67,兵营招募!$G$4:$G$33,节奏总纲!S19)*3600</f>
        <v>1.0285714285714287</v>
      </c>
      <c r="L22" s="26">
        <f>1/求节点(兵营招募!J$38:J$67,兵营招募!$G$4:$G$33,节奏总纲!T19)*3600</f>
        <v>1.0285714285714287</v>
      </c>
      <c r="M22" s="26">
        <f>1/求节点(兵营招募!F$38:F$67,兵营招募!$G$4:$G$33,节奏总纲!P19)*3600*(1-C22)</f>
        <v>1.0285714285714287</v>
      </c>
      <c r="N22" s="26">
        <f>1/求节点(兵营招募!G$38:G$67,兵营招募!$G$4:$G$33,节奏总纲!Q19)*3600*(1-D22)</f>
        <v>1.0285714285714287</v>
      </c>
      <c r="O22" s="26">
        <f>1/求节点(兵营招募!H$38:H$67,兵营招募!$G$4:$G$33,节奏总纲!R19)*3600*(1-E22)</f>
        <v>1.0285714285714287</v>
      </c>
      <c r="P22" s="26">
        <f>1/求节点(兵营招募!I$38:I$67,兵营招募!$G$4:$G$33,节奏总纲!S19)*3600*(1-F22)</f>
        <v>1.0285714285714287</v>
      </c>
      <c r="Q22" s="26">
        <f>1/求节点(兵营招募!J$38:J$67,兵营招募!$G$4:$G$33,节奏总纲!T19)*3600*(1-G22)</f>
        <v>1.0285714285714287</v>
      </c>
      <c r="X22" s="15">
        <v>16</v>
      </c>
      <c r="Y22" s="15">
        <f>兵营招募!CE20</f>
        <v>26376.231312538119</v>
      </c>
      <c r="Z22" s="15">
        <f>兵营招募!CF20</f>
        <v>27130.724454751289</v>
      </c>
      <c r="AA22" s="15">
        <f>兵营招募!CG20</f>
        <v>27616.783275746191</v>
      </c>
      <c r="AB22" s="15">
        <f>兵营招募!CH20</f>
        <v>30539.411131945817</v>
      </c>
      <c r="AC22" s="15">
        <f>兵营招募!CI20</f>
        <v>33010.246353131064</v>
      </c>
      <c r="AD22" s="15">
        <f t="shared" si="8"/>
        <v>1278.9378521300205</v>
      </c>
      <c r="AE22" s="15">
        <f t="shared" si="9"/>
        <v>1129.0627712721689</v>
      </c>
      <c r="AF22" s="15">
        <f t="shared" si="10"/>
        <v>831.5708495709805</v>
      </c>
      <c r="AG22" s="15">
        <f t="shared" si="11"/>
        <v>609.53267278816929</v>
      </c>
      <c r="AH22" s="15">
        <f t="shared" si="12"/>
        <v>364.31066504264527</v>
      </c>
      <c r="AI22" s="15">
        <f t="shared" si="3"/>
        <v>263762.31312538119</v>
      </c>
      <c r="AJ22" s="15">
        <f t="shared" si="4"/>
        <v>271307.24454751291</v>
      </c>
      <c r="AK22" s="15">
        <f t="shared" si="5"/>
        <v>276167.83275746193</v>
      </c>
      <c r="AL22" s="15">
        <f t="shared" si="6"/>
        <v>305394.11131945817</v>
      </c>
      <c r="AM22" s="15">
        <f t="shared" si="7"/>
        <v>330102.46353131067</v>
      </c>
      <c r="AN22" s="15">
        <f>SUMPRODUCT(M$7:M22,AD$7:AD22)</f>
        <v>27129.837921467784</v>
      </c>
      <c r="AO22" s="15">
        <f>SUMPRODUCT(N$7:N22,AE$7:AE22)</f>
        <v>27905.888010601335</v>
      </c>
      <c r="AP22" s="15">
        <f>SUMPRODUCT(O$7:O22,AF$7:AF22)</f>
        <v>28405.834226481802</v>
      </c>
      <c r="AQ22" s="15">
        <f>SUMPRODUCT(P$7:P22,AG$7:AG22)</f>
        <v>31411.965735715701</v>
      </c>
      <c r="AR22" s="15">
        <f>SUMPRODUCT(Q$7:Q22,AH$7:AH22)</f>
        <v>33953.396248934812</v>
      </c>
    </row>
    <row r="23" spans="2:44" x14ac:dyDescent="0.15">
      <c r="B23" s="15">
        <v>17</v>
      </c>
      <c r="C23" s="15">
        <f>[5]圣人天赋!DY22</f>
        <v>0</v>
      </c>
      <c r="D23" s="15">
        <f>[5]圣人天赋!DZ22</f>
        <v>0</v>
      </c>
      <c r="E23" s="15">
        <f>[5]圣人天赋!EA22</f>
        <v>0</v>
      </c>
      <c r="F23" s="15">
        <f>[5]圣人天赋!EB22</f>
        <v>0</v>
      </c>
      <c r="G23" s="15">
        <f>[5]圣人天赋!EC22</f>
        <v>0</v>
      </c>
      <c r="H23" s="26">
        <f>1/求节点(兵营招募!F$38:F$67,兵营招募!$G$4:$G$33,节奏总纲!P20)*3600</f>
        <v>1.0285714285714287</v>
      </c>
      <c r="I23" s="26">
        <f>1/求节点(兵营招募!G$38:G$67,兵营招募!$G$4:$G$33,节奏总纲!Q20)*3600</f>
        <v>1.0285714285714287</v>
      </c>
      <c r="J23" s="26">
        <f>1/求节点(兵营招募!H$38:H$67,兵营招募!$G$4:$G$33,节奏总纲!R20)*3600</f>
        <v>1.0285714285714287</v>
      </c>
      <c r="K23" s="26">
        <f>1/求节点(兵营招募!I$38:I$67,兵营招募!$G$4:$G$33,节奏总纲!S20)*3600</f>
        <v>1.0285714285714287</v>
      </c>
      <c r="L23" s="26">
        <f>1/求节点(兵营招募!J$38:J$67,兵营招募!$G$4:$G$33,节奏总纲!T20)*3600</f>
        <v>1.0285714285714287</v>
      </c>
      <c r="M23" s="26">
        <f>1/求节点(兵营招募!F$38:F$67,兵营招募!$G$4:$G$33,节奏总纲!P20)*3600*(1-C23)</f>
        <v>1.0285714285714287</v>
      </c>
      <c r="N23" s="26">
        <f>1/求节点(兵营招募!G$38:G$67,兵营招募!$G$4:$G$33,节奏总纲!Q20)*3600*(1-D23)</f>
        <v>1.0285714285714287</v>
      </c>
      <c r="O23" s="26">
        <f>1/求节点(兵营招募!H$38:H$67,兵营招募!$G$4:$G$33,节奏总纲!R20)*3600*(1-E23)</f>
        <v>1.0285714285714287</v>
      </c>
      <c r="P23" s="26">
        <f>1/求节点(兵营招募!I$38:I$67,兵营招募!$G$4:$G$33,节奏总纲!S20)*3600*(1-F23)</f>
        <v>1.0285714285714287</v>
      </c>
      <c r="Q23" s="26">
        <f>1/求节点(兵营招募!J$38:J$67,兵营招募!$G$4:$G$33,节奏总纲!T20)*3600*(1-G23)</f>
        <v>1.0285714285714287</v>
      </c>
      <c r="X23" s="15">
        <v>17</v>
      </c>
      <c r="Y23" s="15">
        <f>兵营招募!CE21</f>
        <v>27746.96296268424</v>
      </c>
      <c r="Z23" s="15">
        <f>兵营招募!CF21</f>
        <v>28294.696827661701</v>
      </c>
      <c r="AA23" s="15">
        <f>兵营招募!CG21</f>
        <v>28565.687852748677</v>
      </c>
      <c r="AB23" s="15">
        <f>兵营招募!CH21</f>
        <v>31146.251283915932</v>
      </c>
      <c r="AC23" s="15">
        <f>兵营招募!CI21</f>
        <v>33326.210643221028</v>
      </c>
      <c r="AD23" s="15">
        <f t="shared" si="8"/>
        <v>1370.731650146121</v>
      </c>
      <c r="AE23" s="15">
        <f t="shared" si="9"/>
        <v>1163.9723729104117</v>
      </c>
      <c r="AF23" s="15">
        <f t="shared" si="10"/>
        <v>948.90457700248589</v>
      </c>
      <c r="AG23" s="15">
        <f t="shared" si="11"/>
        <v>606.84015197011468</v>
      </c>
      <c r="AH23" s="15">
        <f t="shared" si="12"/>
        <v>315.96429008996347</v>
      </c>
      <c r="AI23" s="15">
        <f t="shared" si="3"/>
        <v>277469.62962684239</v>
      </c>
      <c r="AJ23" s="15">
        <f t="shared" si="4"/>
        <v>282946.968276617</v>
      </c>
      <c r="AK23" s="15">
        <f t="shared" si="5"/>
        <v>285656.87852748676</v>
      </c>
      <c r="AL23" s="15">
        <f t="shared" si="6"/>
        <v>311462.51283915935</v>
      </c>
      <c r="AM23" s="15">
        <f t="shared" si="7"/>
        <v>333262.1064322103</v>
      </c>
      <c r="AN23" s="15">
        <f>SUMPRODUCT(M$7:M23,AD$7:AD23)</f>
        <v>28539.73333304665</v>
      </c>
      <c r="AO23" s="15">
        <f>SUMPRODUCT(N$7:N23,AE$7:AE23)</f>
        <v>29103.116737023473</v>
      </c>
      <c r="AP23" s="15">
        <f>SUMPRODUCT(O$7:O23,AF$7:AF23)</f>
        <v>29381.850362827216</v>
      </c>
      <c r="AQ23" s="15">
        <f>SUMPRODUCT(P$7:P23,AG$7:AG23)</f>
        <v>32036.144177742106</v>
      </c>
      <c r="AR23" s="15">
        <f>SUMPRODUCT(Q$7:Q23,AH$7:AH23)</f>
        <v>34278.388090170207</v>
      </c>
    </row>
    <row r="24" spans="2:44" x14ac:dyDescent="0.15">
      <c r="B24" s="15">
        <v>18</v>
      </c>
      <c r="C24" s="15">
        <f>[5]圣人天赋!DY23</f>
        <v>0</v>
      </c>
      <c r="D24" s="15">
        <f>[5]圣人天赋!DZ23</f>
        <v>0</v>
      </c>
      <c r="E24" s="15">
        <f>[5]圣人天赋!EA23</f>
        <v>0</v>
      </c>
      <c r="F24" s="15">
        <f>[5]圣人天赋!EB23</f>
        <v>0</v>
      </c>
      <c r="G24" s="15">
        <f>[5]圣人天赋!EC23</f>
        <v>0</v>
      </c>
      <c r="H24" s="26">
        <f>1/求节点(兵营招募!F$38:F$67,兵营招募!$G$4:$G$33,节奏总纲!P21)*3600</f>
        <v>1.0285714285714287</v>
      </c>
      <c r="I24" s="26">
        <f>1/求节点(兵营招募!G$38:G$67,兵营招募!$G$4:$G$33,节奏总纲!Q21)*3600</f>
        <v>1.0285714285714287</v>
      </c>
      <c r="J24" s="26">
        <f>1/求节点(兵营招募!H$38:H$67,兵营招募!$G$4:$G$33,节奏总纲!R21)*3600</f>
        <v>1.0285714285714287</v>
      </c>
      <c r="K24" s="26">
        <f>1/求节点(兵营招募!I$38:I$67,兵营招募!$G$4:$G$33,节奏总纲!S21)*3600</f>
        <v>1.0285714285714287</v>
      </c>
      <c r="L24" s="26">
        <f>1/求节点(兵营招募!J$38:J$67,兵营招募!$G$4:$G$33,节奏总纲!T21)*3600</f>
        <v>1.0285714285714287</v>
      </c>
      <c r="M24" s="26">
        <f>1/求节点(兵营招募!F$38:F$67,兵营招募!$G$4:$G$33,节奏总纲!P21)*3600*(1-C24)</f>
        <v>1.0285714285714287</v>
      </c>
      <c r="N24" s="26">
        <f>1/求节点(兵营招募!G$38:G$67,兵营招募!$G$4:$G$33,节奏总纲!Q21)*3600*(1-D24)</f>
        <v>1.0285714285714287</v>
      </c>
      <c r="O24" s="26">
        <f>1/求节点(兵营招募!H$38:H$67,兵营招募!$G$4:$G$33,节奏总纲!R21)*3600*(1-E24)</f>
        <v>1.0285714285714287</v>
      </c>
      <c r="P24" s="26">
        <f>1/求节点(兵营招募!I$38:I$67,兵营招募!$G$4:$G$33,节奏总纲!S21)*3600*(1-F24)</f>
        <v>1.0285714285714287</v>
      </c>
      <c r="Q24" s="26">
        <f>1/求节点(兵营招募!J$38:J$67,兵营招募!$G$4:$G$33,节奏总纲!T21)*3600*(1-G24)</f>
        <v>1.0285714285714287</v>
      </c>
      <c r="X24" s="15">
        <v>18</v>
      </c>
      <c r="Y24" s="15">
        <f>兵营招募!CE22</f>
        <v>29216.076769569434</v>
      </c>
      <c r="Z24" s="15">
        <f>兵营招募!CF22</f>
        <v>29606.380328517866</v>
      </c>
      <c r="AA24" s="15">
        <f>兵营招募!CG22</f>
        <v>29690.653445050728</v>
      </c>
      <c r="AB24" s="15">
        <f>兵营招募!CH22</f>
        <v>31861.337436156096</v>
      </c>
      <c r="AC24" s="15">
        <f>兵营招募!CI22</f>
        <v>33717.361452212521</v>
      </c>
      <c r="AD24" s="15">
        <f t="shared" si="8"/>
        <v>1469.1138068851942</v>
      </c>
      <c r="AE24" s="15">
        <f t="shared" si="9"/>
        <v>1311.6835008561648</v>
      </c>
      <c r="AF24" s="15">
        <f t="shared" si="10"/>
        <v>1124.9655923020509</v>
      </c>
      <c r="AG24" s="15">
        <f t="shared" si="11"/>
        <v>715.08615224016467</v>
      </c>
      <c r="AH24" s="15">
        <f t="shared" si="12"/>
        <v>391.15080899149325</v>
      </c>
      <c r="AI24" s="15">
        <f t="shared" si="3"/>
        <v>292160.76769569435</v>
      </c>
      <c r="AJ24" s="15">
        <f t="shared" si="4"/>
        <v>296063.80328517867</v>
      </c>
      <c r="AK24" s="15">
        <f t="shared" si="5"/>
        <v>296906.53445050726</v>
      </c>
      <c r="AL24" s="15">
        <f t="shared" si="6"/>
        <v>318613.37436156097</v>
      </c>
      <c r="AM24" s="15">
        <f t="shared" si="7"/>
        <v>337173.61452212522</v>
      </c>
      <c r="AN24" s="15">
        <f>SUMPRODUCT(M$7:M24,AD$7:AD24)</f>
        <v>30050.821820128564</v>
      </c>
      <c r="AO24" s="15">
        <f>SUMPRODUCT(N$7:N24,AE$7:AE24)</f>
        <v>30452.276909332671</v>
      </c>
      <c r="AP24" s="15">
        <f>SUMPRODUCT(O$7:O24,AF$7:AF24)</f>
        <v>30538.957829195038</v>
      </c>
      <c r="AQ24" s="15">
        <f>SUMPRODUCT(P$7:P24,AG$7:AG24)</f>
        <v>32771.661362903418</v>
      </c>
      <c r="AR24" s="15">
        <f>SUMPRODUCT(Q$7:Q24,AH$7:AH24)</f>
        <v>34680.714636561454</v>
      </c>
    </row>
    <row r="25" spans="2:44" x14ac:dyDescent="0.15">
      <c r="B25" s="15">
        <v>19</v>
      </c>
      <c r="C25" s="15">
        <f>[5]圣人天赋!DY24</f>
        <v>0</v>
      </c>
      <c r="D25" s="15">
        <f>[5]圣人天赋!DZ24</f>
        <v>0</v>
      </c>
      <c r="E25" s="15">
        <f>[5]圣人天赋!EA24</f>
        <v>0</v>
      </c>
      <c r="F25" s="15">
        <f>[5]圣人天赋!EB24</f>
        <v>0</v>
      </c>
      <c r="G25" s="15">
        <f>[5]圣人天赋!EC24</f>
        <v>0</v>
      </c>
      <c r="H25" s="26">
        <f>1/求节点(兵营招募!F$38:F$67,兵营招募!$G$4:$G$33,节奏总纲!P22)*3600</f>
        <v>1.0285714285714287</v>
      </c>
      <c r="I25" s="26">
        <f>1/求节点(兵营招募!G$38:G$67,兵营招募!$G$4:$G$33,节奏总纲!Q22)*3600</f>
        <v>1.0285714285714287</v>
      </c>
      <c r="J25" s="26">
        <f>1/求节点(兵营招募!H$38:H$67,兵营招募!$G$4:$G$33,节奏总纲!R22)*3600</f>
        <v>1.0285714285714287</v>
      </c>
      <c r="K25" s="26">
        <f>1/求节点(兵营招募!I$38:I$67,兵营招募!$G$4:$G$33,节奏总纲!S22)*3600</f>
        <v>1.0285714285714287</v>
      </c>
      <c r="L25" s="26">
        <f>1/求节点(兵营招募!J$38:J$67,兵营招募!$G$4:$G$33,节奏总纲!T22)*3600</f>
        <v>1.0285714285714287</v>
      </c>
      <c r="M25" s="26">
        <f>1/求节点(兵营招募!F$38:F$67,兵营招募!$G$4:$G$33,节奏总纲!P22)*3600*(1-C25)</f>
        <v>1.0285714285714287</v>
      </c>
      <c r="N25" s="26">
        <f>1/求节点(兵营招募!G$38:G$67,兵营招募!$G$4:$G$33,节奏总纲!Q22)*3600*(1-D25)</f>
        <v>1.0285714285714287</v>
      </c>
      <c r="O25" s="26">
        <f>1/求节点(兵营招募!H$38:H$67,兵营招募!$G$4:$G$33,节奏总纲!R22)*3600*(1-E25)</f>
        <v>1.0285714285714287</v>
      </c>
      <c r="P25" s="26">
        <f>1/求节点(兵营招募!I$38:I$67,兵营招募!$G$4:$G$33,节奏总纲!S22)*3600*(1-F25)</f>
        <v>1.0285714285714287</v>
      </c>
      <c r="Q25" s="26">
        <f>1/求节点(兵营招募!J$38:J$67,兵营招募!$G$4:$G$33,节奏总纲!T22)*3600*(1-G25)</f>
        <v>1.0285714285714287</v>
      </c>
      <c r="X25" s="15">
        <v>19</v>
      </c>
      <c r="Y25" s="15">
        <f>兵营招募!CE23</f>
        <v>30790.633961234653</v>
      </c>
      <c r="Z25" s="15">
        <f>兵营招募!CF23</f>
        <v>31003.910121888061</v>
      </c>
      <c r="AA25" s="15">
        <f>兵营招募!CG23</f>
        <v>30836.937759491946</v>
      </c>
      <c r="AB25" s="15">
        <f>兵营招募!CH23</f>
        <v>32612.825103262559</v>
      </c>
      <c r="AC25" s="15">
        <f>兵营招募!CI23</f>
        <v>34133.985778672948</v>
      </c>
      <c r="AD25" s="15">
        <f t="shared" si="8"/>
        <v>1574.5571916652189</v>
      </c>
      <c r="AE25" s="15">
        <f t="shared" si="9"/>
        <v>1397.529793370195</v>
      </c>
      <c r="AF25" s="15">
        <f t="shared" si="10"/>
        <v>1146.2843144412182</v>
      </c>
      <c r="AG25" s="15">
        <f t="shared" si="11"/>
        <v>751.48766710646305</v>
      </c>
      <c r="AH25" s="15">
        <f t="shared" si="12"/>
        <v>416.62432646042726</v>
      </c>
      <c r="AI25" s="15">
        <f t="shared" si="3"/>
        <v>307906.33961234655</v>
      </c>
      <c r="AJ25" s="15">
        <f t="shared" si="4"/>
        <v>310039.10121888062</v>
      </c>
      <c r="AK25" s="15">
        <f t="shared" si="5"/>
        <v>308369.37759491947</v>
      </c>
      <c r="AL25" s="15">
        <f t="shared" si="6"/>
        <v>326128.25103262562</v>
      </c>
      <c r="AM25" s="15">
        <f t="shared" si="7"/>
        <v>341339.85778672947</v>
      </c>
      <c r="AN25" s="15">
        <f>SUMPRODUCT(M$7:M25,AD$7:AD25)</f>
        <v>31670.366360127075</v>
      </c>
      <c r="AO25" s="15">
        <f>SUMPRODUCT(N$7:N25,AE$7:AE25)</f>
        <v>31889.736125370586</v>
      </c>
      <c r="AP25" s="15">
        <f>SUMPRODUCT(O$7:O25,AF$7:AF25)</f>
        <v>31717.993124048862</v>
      </c>
      <c r="AQ25" s="15">
        <f>SUMPRODUCT(P$7:P25,AG$7:AG25)</f>
        <v>33544.620106212926</v>
      </c>
      <c r="AR25" s="15">
        <f>SUMPRODUCT(Q$7:Q25,AH$7:AH25)</f>
        <v>35109.242515206468</v>
      </c>
    </row>
    <row r="26" spans="2:44" x14ac:dyDescent="0.15">
      <c r="B26" s="15">
        <v>20</v>
      </c>
      <c r="C26" s="15">
        <f>[5]圣人天赋!DY25</f>
        <v>0</v>
      </c>
      <c r="D26" s="15">
        <f>[5]圣人天赋!DZ25</f>
        <v>0</v>
      </c>
      <c r="E26" s="15">
        <f>[5]圣人天赋!EA25</f>
        <v>0</v>
      </c>
      <c r="F26" s="15">
        <f>[5]圣人天赋!EB25</f>
        <v>0</v>
      </c>
      <c r="G26" s="15">
        <f>[5]圣人天赋!EC25</f>
        <v>0</v>
      </c>
      <c r="H26" s="26">
        <f>1/求节点(兵营招募!F$38:F$67,兵营招募!$G$4:$G$33,节奏总纲!P23)*3600</f>
        <v>1.0285714285714287</v>
      </c>
      <c r="I26" s="26">
        <f>1/求节点(兵营招募!G$38:G$67,兵营招募!$G$4:$G$33,节奏总纲!Q23)*3600</f>
        <v>1.0285714285714287</v>
      </c>
      <c r="J26" s="26">
        <f>1/求节点(兵营招募!H$38:H$67,兵营招募!$G$4:$G$33,节奏总纲!R23)*3600</f>
        <v>1.0285714285714287</v>
      </c>
      <c r="K26" s="26">
        <f>1/求节点(兵营招募!I$38:I$67,兵营招募!$G$4:$G$33,节奏总纲!S23)*3600</f>
        <v>1.0285714285714287</v>
      </c>
      <c r="L26" s="26">
        <f>1/求节点(兵营招募!J$38:J$67,兵营招募!$G$4:$G$33,节奏总纲!T23)*3600</f>
        <v>1.0285714285714287</v>
      </c>
      <c r="M26" s="26">
        <f>1/求节点(兵营招募!F$38:F$67,兵营招募!$G$4:$G$33,节奏总纲!P23)*3600*(1-C26)</f>
        <v>1.0285714285714287</v>
      </c>
      <c r="N26" s="26">
        <f>1/求节点(兵营招募!G$38:G$67,兵营招募!$G$4:$G$33,节奏总纲!Q23)*3600*(1-D26)</f>
        <v>1.0285714285714287</v>
      </c>
      <c r="O26" s="26">
        <f>1/求节点(兵营招募!H$38:H$67,兵营招募!$G$4:$G$33,节奏总纲!R23)*3600*(1-E26)</f>
        <v>1.0285714285714287</v>
      </c>
      <c r="P26" s="26">
        <f>1/求节点(兵营招募!I$38:I$67,兵营招募!$G$4:$G$33,节奏总纲!S23)*3600*(1-F26)</f>
        <v>1.0285714285714287</v>
      </c>
      <c r="Q26" s="26">
        <f>1/求节点(兵营招募!J$38:J$67,兵营招募!$G$4:$G$33,节奏总纲!T23)*3600*(1-G26)</f>
        <v>1.0285714285714287</v>
      </c>
      <c r="X26" s="15">
        <v>20</v>
      </c>
      <c r="Y26" s="15">
        <f>兵营招募!CE24</f>
        <v>32478.202574507108</v>
      </c>
      <c r="Z26" s="15">
        <f>兵营招募!CF24</f>
        <v>32454.780976237838</v>
      </c>
      <c r="AA26" s="15">
        <f>兵营招募!CG24</f>
        <v>32009.900506229806</v>
      </c>
      <c r="AB26" s="15">
        <f>兵营招募!CH24</f>
        <v>33498.225005595814</v>
      </c>
      <c r="AC26" s="15">
        <f>兵营招募!CI24</f>
        <v>34550.863771741046</v>
      </c>
      <c r="AD26" s="15">
        <f t="shared" si="8"/>
        <v>1687.568613272455</v>
      </c>
      <c r="AE26" s="15">
        <f t="shared" si="9"/>
        <v>1450.8708543497778</v>
      </c>
      <c r="AF26" s="15">
        <f t="shared" si="10"/>
        <v>1172.9627467378596</v>
      </c>
      <c r="AG26" s="15">
        <f t="shared" si="11"/>
        <v>885.39990233325443</v>
      </c>
      <c r="AH26" s="15">
        <f t="shared" si="12"/>
        <v>416.87799306809757</v>
      </c>
      <c r="AI26" s="15">
        <f t="shared" si="3"/>
        <v>324782.02574507106</v>
      </c>
      <c r="AJ26" s="15">
        <f t="shared" si="4"/>
        <v>324547.8097623784</v>
      </c>
      <c r="AK26" s="15">
        <f t="shared" si="5"/>
        <v>320099.00506229803</v>
      </c>
      <c r="AL26" s="15">
        <f t="shared" si="6"/>
        <v>334982.25005595817</v>
      </c>
      <c r="AM26" s="15">
        <f t="shared" si="7"/>
        <v>345508.63771741046</v>
      </c>
      <c r="AN26" s="15">
        <f>SUMPRODUCT(M$7:M26,AD$7:AD26)</f>
        <v>33406.151219493026</v>
      </c>
      <c r="AO26" s="15">
        <f>SUMPRODUCT(N$7:N26,AE$7:AE26)</f>
        <v>33382.060432701786</v>
      </c>
      <c r="AP26" s="15">
        <f>SUMPRODUCT(O$7:O26,AF$7:AF26)</f>
        <v>32924.46909212209</v>
      </c>
      <c r="AQ26" s="15">
        <f>SUMPRODUCT(P$7:P26,AG$7:AG26)</f>
        <v>34455.317148612841</v>
      </c>
      <c r="AR26" s="15">
        <f>SUMPRODUCT(Q$7:Q26,AH$7:AH26)</f>
        <v>35538.031308076512</v>
      </c>
    </row>
    <row r="27" spans="2:44" x14ac:dyDescent="0.15">
      <c r="B27" s="15">
        <v>21</v>
      </c>
      <c r="C27" s="15">
        <f>[5]圣人天赋!DY26</f>
        <v>0</v>
      </c>
      <c r="D27" s="15">
        <f>[5]圣人天赋!DZ26</f>
        <v>0</v>
      </c>
      <c r="E27" s="15">
        <f>[5]圣人天赋!EA26</f>
        <v>0</v>
      </c>
      <c r="F27" s="15">
        <f>[5]圣人天赋!EB26</f>
        <v>0</v>
      </c>
      <c r="G27" s="15">
        <f>[5]圣人天赋!EC26</f>
        <v>0</v>
      </c>
      <c r="H27" s="26">
        <f>1/求节点(兵营招募!F$38:F$67,兵营招募!$G$4:$G$33,节奏总纲!P24)*3600</f>
        <v>1.0285714285714287</v>
      </c>
      <c r="I27" s="26">
        <f>1/求节点(兵营招募!G$38:G$67,兵营招募!$G$4:$G$33,节奏总纲!Q24)*3600</f>
        <v>1.0285714285714287</v>
      </c>
      <c r="J27" s="26">
        <f>1/求节点(兵营招募!H$38:H$67,兵营招募!$G$4:$G$33,节奏总纲!R24)*3600</f>
        <v>1.0285714285714287</v>
      </c>
      <c r="K27" s="26">
        <f>1/求节点(兵营招募!I$38:I$67,兵营招募!$G$4:$G$33,节奏总纲!S24)*3600</f>
        <v>1.0285714285714287</v>
      </c>
      <c r="L27" s="26">
        <f>1/求节点(兵营招募!J$38:J$67,兵营招募!$G$4:$G$33,节奏总纲!T24)*3600</f>
        <v>1.0285714285714287</v>
      </c>
      <c r="M27" s="26">
        <f>1/求节点(兵营招募!F$38:F$67,兵营招募!$G$4:$G$33,节奏总纲!P24)*3600*(1-C27)</f>
        <v>1.0285714285714287</v>
      </c>
      <c r="N27" s="26">
        <f>1/求节点(兵营招募!G$38:G$67,兵营招募!$G$4:$G$33,节奏总纲!Q24)*3600*(1-D27)</f>
        <v>1.0285714285714287</v>
      </c>
      <c r="O27" s="26">
        <f>1/求节点(兵营招募!H$38:H$67,兵营招募!$G$4:$G$33,节奏总纲!R24)*3600*(1-E27)</f>
        <v>1.0285714285714287</v>
      </c>
      <c r="P27" s="26">
        <f>1/求节点(兵营招募!I$38:I$67,兵营招募!$G$4:$G$33,节奏总纲!S24)*3600*(1-F27)</f>
        <v>1.0285714285714287</v>
      </c>
      <c r="Q27" s="26">
        <f>1/求节点(兵营招募!J$38:J$67,兵营招募!$G$4:$G$33,节奏总纲!T24)*3600*(1-G27)</f>
        <v>1.0285714285714287</v>
      </c>
      <c r="X27" s="15">
        <v>21</v>
      </c>
      <c r="Y27" s="15">
        <f>兵营招募!CE25</f>
        <v>34286.893830421694</v>
      </c>
      <c r="Z27" s="15">
        <f>兵营招募!CF25</f>
        <v>34018.331509869335</v>
      </c>
      <c r="AA27" s="15">
        <f>兵营招募!CG25</f>
        <v>33329.475193827231</v>
      </c>
      <c r="AB27" s="15">
        <f>兵营招募!CH25</f>
        <v>34483.996596095494</v>
      </c>
      <c r="AC27" s="15">
        <f>兵营招募!CI25</f>
        <v>35046.394459096773</v>
      </c>
      <c r="AD27" s="15">
        <f t="shared" si="8"/>
        <v>1808.6912559145858</v>
      </c>
      <c r="AE27" s="15">
        <f t="shared" si="9"/>
        <v>1563.5505336314964</v>
      </c>
      <c r="AF27" s="15">
        <f t="shared" si="10"/>
        <v>1319.5746875974255</v>
      </c>
      <c r="AG27" s="15">
        <f t="shared" si="11"/>
        <v>985.77159049968031</v>
      </c>
      <c r="AH27" s="15">
        <f t="shared" si="12"/>
        <v>495.53068735572742</v>
      </c>
      <c r="AI27" s="15">
        <f t="shared" si="3"/>
        <v>342868.93830421695</v>
      </c>
      <c r="AJ27" s="15">
        <f t="shared" si="4"/>
        <v>340183.31509869336</v>
      </c>
      <c r="AK27" s="15">
        <f t="shared" si="5"/>
        <v>333294.75193827233</v>
      </c>
      <c r="AL27" s="15">
        <f t="shared" si="6"/>
        <v>344839.96596095496</v>
      </c>
      <c r="AM27" s="15">
        <f t="shared" si="7"/>
        <v>350463.94459096773</v>
      </c>
      <c r="AN27" s="15">
        <f>SUMPRODUCT(M$7:M27,AD$7:AD27)</f>
        <v>35266.519368433743</v>
      </c>
      <c r="AO27" s="15">
        <f>SUMPRODUCT(N$7:N27,AE$7:AE27)</f>
        <v>34990.283838722753</v>
      </c>
      <c r="AP27" s="15">
        <f>SUMPRODUCT(O$7:O27,AF$7:AF27)</f>
        <v>34281.74591365087</v>
      </c>
      <c r="AQ27" s="15">
        <f>SUMPRODUCT(P$7:P27,AG$7:AG27)</f>
        <v>35469.253641698226</v>
      </c>
      <c r="AR27" s="15">
        <f>SUMPRODUCT(Q$7:Q27,AH$7:AH27)</f>
        <v>36047.720015070976</v>
      </c>
    </row>
    <row r="28" spans="2:44" x14ac:dyDescent="0.15">
      <c r="B28" s="15">
        <v>22</v>
      </c>
      <c r="C28" s="15">
        <f>[5]圣人天赋!DY27</f>
        <v>0</v>
      </c>
      <c r="D28" s="15">
        <f>[5]圣人天赋!DZ27</f>
        <v>0</v>
      </c>
      <c r="E28" s="15">
        <f>[5]圣人天赋!EA27</f>
        <v>0</v>
      </c>
      <c r="F28" s="15">
        <f>[5]圣人天赋!EB27</f>
        <v>0</v>
      </c>
      <c r="G28" s="15">
        <f>[5]圣人天赋!EC27</f>
        <v>0</v>
      </c>
      <c r="H28" s="26">
        <f>1/求节点(兵营招募!F$38:F$67,兵营招募!$G$4:$G$33,节奏总纲!P25)*3600</f>
        <v>1.0285714285714287</v>
      </c>
      <c r="I28" s="26">
        <f>1/求节点(兵营招募!G$38:G$67,兵营招募!$G$4:$G$33,节奏总纲!Q25)*3600</f>
        <v>1.0285714285714287</v>
      </c>
      <c r="J28" s="26">
        <f>1/求节点(兵营招募!H$38:H$67,兵营招募!$G$4:$G$33,节奏总纲!R25)*3600</f>
        <v>1.0285714285714287</v>
      </c>
      <c r="K28" s="26">
        <f>1/求节点(兵营招募!I$38:I$67,兵营招募!$G$4:$G$33,节奏总纲!S25)*3600</f>
        <v>1.0285714285714287</v>
      </c>
      <c r="L28" s="26">
        <f>1/求节点(兵营招募!J$38:J$67,兵营招募!$G$4:$G$33,节奏总纲!T25)*3600</f>
        <v>1.0285714285714287</v>
      </c>
      <c r="M28" s="26">
        <f>1/求节点(兵营招募!F$38:F$67,兵营招募!$G$4:$G$33,节奏总纲!P25)*3600*(1-C28)</f>
        <v>1.0285714285714287</v>
      </c>
      <c r="N28" s="26">
        <f>1/求节点(兵营招募!G$38:G$67,兵营招募!$G$4:$G$33,节奏总纲!Q25)*3600*(1-D28)</f>
        <v>1.0285714285714287</v>
      </c>
      <c r="O28" s="26">
        <f>1/求节点(兵营招募!H$38:H$67,兵营招募!$G$4:$G$33,节奏总纲!R25)*3600*(1-E28)</f>
        <v>1.0285714285714287</v>
      </c>
      <c r="P28" s="26">
        <f>1/求节点(兵营招募!I$38:I$67,兵营招募!$G$4:$G$33,节奏总纲!S25)*3600*(1-F28)</f>
        <v>1.0285714285714287</v>
      </c>
      <c r="Q28" s="26">
        <f>1/求节点(兵营招募!J$38:J$67,兵营招募!$G$4:$G$33,节奏总纲!T25)*3600*(1-G28)</f>
        <v>1.0285714285714287</v>
      </c>
      <c r="X28" s="15">
        <v>22</v>
      </c>
      <c r="Y28" s="15">
        <f>兵营招募!CE26</f>
        <v>36225.401120432383</v>
      </c>
      <c r="Z28" s="15">
        <f>兵营招募!CF26</f>
        <v>35734.151232501499</v>
      </c>
      <c r="AA28" s="15">
        <f>兵营招募!CG26</f>
        <v>34767.728824676087</v>
      </c>
      <c r="AB28" s="15">
        <f>兵营招募!CH26</f>
        <v>35562.463273918365</v>
      </c>
      <c r="AC28" s="15">
        <f>兵营招募!CI26</f>
        <v>35570.557024058406</v>
      </c>
      <c r="AD28" s="15">
        <f t="shared" si="8"/>
        <v>1938.5072900106898</v>
      </c>
      <c r="AE28" s="15">
        <f t="shared" si="9"/>
        <v>1715.8197226321645</v>
      </c>
      <c r="AF28" s="15">
        <f t="shared" si="10"/>
        <v>1438.2536308488561</v>
      </c>
      <c r="AG28" s="15">
        <f t="shared" si="11"/>
        <v>1078.4666778228711</v>
      </c>
      <c r="AH28" s="15">
        <f t="shared" si="12"/>
        <v>524.1625649616326</v>
      </c>
      <c r="AI28" s="15">
        <f t="shared" si="3"/>
        <v>362254.01120432385</v>
      </c>
      <c r="AJ28" s="15">
        <f t="shared" si="4"/>
        <v>357341.51232501498</v>
      </c>
      <c r="AK28" s="15">
        <f t="shared" si="5"/>
        <v>347677.28824676084</v>
      </c>
      <c r="AL28" s="15">
        <f t="shared" si="6"/>
        <v>355624.63273918367</v>
      </c>
      <c r="AM28" s="15">
        <f t="shared" si="7"/>
        <v>355705.57024058409</v>
      </c>
      <c r="AN28" s="15">
        <f>SUMPRODUCT(M$7:M28,AD$7:AD28)</f>
        <v>37260.412581016164</v>
      </c>
      <c r="AO28" s="15">
        <f>SUMPRODUCT(N$7:N28,AE$7:AE28)</f>
        <v>36755.126982001551</v>
      </c>
      <c r="AP28" s="15">
        <f>SUMPRODUCT(O$7:O28,AF$7:AF28)</f>
        <v>35761.092505381122</v>
      </c>
      <c r="AQ28" s="15">
        <f>SUMPRODUCT(P$7:P28,AG$7:AG28)</f>
        <v>36578.533653173181</v>
      </c>
      <c r="AR28" s="15">
        <f>SUMPRODUCT(Q$7:Q28,AH$7:AH28)</f>
        <v>36586.858653317227</v>
      </c>
    </row>
    <row r="29" spans="2:44" x14ac:dyDescent="0.15">
      <c r="B29" s="15">
        <v>23</v>
      </c>
      <c r="C29" s="15">
        <f>[5]圣人天赋!DY28</f>
        <v>0</v>
      </c>
      <c r="D29" s="15">
        <f>[5]圣人天赋!DZ28</f>
        <v>0</v>
      </c>
      <c r="E29" s="15">
        <f>[5]圣人天赋!EA28</f>
        <v>0</v>
      </c>
      <c r="F29" s="15">
        <f>[5]圣人天赋!EB28</f>
        <v>0</v>
      </c>
      <c r="G29" s="15">
        <f>[5]圣人天赋!EC28</f>
        <v>0</v>
      </c>
      <c r="H29" s="26">
        <f>1/求节点(兵营招募!F$38:F$67,兵营招募!$G$4:$G$33,节奏总纲!P26)*3600</f>
        <v>1.0285714285714287</v>
      </c>
      <c r="I29" s="26">
        <f>1/求节点(兵营招募!G$38:G$67,兵营招募!$G$4:$G$33,节奏总纲!Q26)*3600</f>
        <v>1.0285714285714287</v>
      </c>
      <c r="J29" s="26">
        <f>1/求节点(兵营招募!H$38:H$67,兵营招募!$G$4:$G$33,节奏总纲!R26)*3600</f>
        <v>1.0285714285714287</v>
      </c>
      <c r="K29" s="26">
        <f>1/求节点(兵营招募!I$38:I$67,兵营招募!$G$4:$G$33,节奏总纲!S26)*3600</f>
        <v>1.0285714285714287</v>
      </c>
      <c r="L29" s="26">
        <f>1/求节点(兵营招募!J$38:J$67,兵营招募!$G$4:$G$33,节奏总纲!T26)*3600</f>
        <v>1.0285714285714287</v>
      </c>
      <c r="M29" s="26">
        <f>1/求节点(兵营招募!F$38:F$67,兵营招募!$G$4:$G$33,节奏总纲!P26)*3600*(1-C29)</f>
        <v>1.0285714285714287</v>
      </c>
      <c r="N29" s="26">
        <f>1/求节点(兵营招募!G$38:G$67,兵营招募!$G$4:$G$33,节奏总纲!Q26)*3600*(1-D29)</f>
        <v>1.0285714285714287</v>
      </c>
      <c r="O29" s="26">
        <f>1/求节点(兵营招募!H$38:H$67,兵营招募!$G$4:$G$33,节奏总纲!R26)*3600*(1-E29)</f>
        <v>1.0285714285714287</v>
      </c>
      <c r="P29" s="26">
        <f>1/求节点(兵营招募!I$38:I$67,兵营招募!$G$4:$G$33,节奏总纲!S26)*3600*(1-F29)</f>
        <v>1.0285714285714287</v>
      </c>
      <c r="Q29" s="26">
        <f>1/求节点(兵营招募!J$38:J$67,兵营招募!$G$4:$G$33,节奏总纲!T26)*3600*(1-G29)</f>
        <v>1.0285714285714287</v>
      </c>
      <c r="X29" s="15">
        <v>23</v>
      </c>
      <c r="Y29" s="15">
        <f>兵营招募!CE27</f>
        <v>38303.04179079899</v>
      </c>
      <c r="Z29" s="15">
        <f>兵营招募!CF27</f>
        <v>37522.52135166571</v>
      </c>
      <c r="AA29" s="15">
        <f>兵营招募!CG27</f>
        <v>36226.273029800133</v>
      </c>
      <c r="AB29" s="15">
        <f>兵营招募!CH27</f>
        <v>36645.287306308892</v>
      </c>
      <c r="AC29" s="15">
        <f>兵营招募!CI27</f>
        <v>36068.210149037455</v>
      </c>
      <c r="AD29" s="15">
        <f t="shared" si="8"/>
        <v>2077.6406703666071</v>
      </c>
      <c r="AE29" s="15">
        <f t="shared" si="9"/>
        <v>1788.3701191642103</v>
      </c>
      <c r="AF29" s="15">
        <f t="shared" si="10"/>
        <v>1458.5442051240461</v>
      </c>
      <c r="AG29" s="15">
        <f t="shared" si="11"/>
        <v>1082.8240323905266</v>
      </c>
      <c r="AH29" s="15">
        <f t="shared" si="12"/>
        <v>497.65312497904961</v>
      </c>
      <c r="AI29" s="15">
        <f t="shared" si="3"/>
        <v>383030.41790798993</v>
      </c>
      <c r="AJ29" s="15">
        <f t="shared" si="4"/>
        <v>375225.21351665712</v>
      </c>
      <c r="AK29" s="15">
        <f t="shared" si="5"/>
        <v>362262.73029800132</v>
      </c>
      <c r="AL29" s="15">
        <f t="shared" si="6"/>
        <v>366452.87306308892</v>
      </c>
      <c r="AM29" s="15">
        <f t="shared" si="7"/>
        <v>360682.10149037454</v>
      </c>
      <c r="AN29" s="15">
        <f>SUMPRODUCT(M$7:M29,AD$7:AD29)</f>
        <v>39397.414413393242</v>
      </c>
      <c r="AO29" s="15">
        <f>SUMPRODUCT(N$7:N29,AE$7:AE29)</f>
        <v>38594.593390284739</v>
      </c>
      <c r="AP29" s="15">
        <f>SUMPRODUCT(O$7:O29,AF$7:AF29)</f>
        <v>37261.309402080144</v>
      </c>
      <c r="AQ29" s="15">
        <f>SUMPRODUCT(P$7:P29,AG$7:AG29)</f>
        <v>37692.295515060578</v>
      </c>
      <c r="AR29" s="15">
        <f>SUMPRODUCT(Q$7:Q29,AH$7:AH29)</f>
        <v>37098.730439009967</v>
      </c>
    </row>
    <row r="30" spans="2:44" x14ac:dyDescent="0.15">
      <c r="B30" s="15">
        <v>24</v>
      </c>
      <c r="C30" s="15">
        <f>[5]圣人天赋!DY29</f>
        <v>0</v>
      </c>
      <c r="D30" s="15">
        <f>[5]圣人天赋!DZ29</f>
        <v>0</v>
      </c>
      <c r="E30" s="15">
        <f>[5]圣人天赋!EA29</f>
        <v>0</v>
      </c>
      <c r="F30" s="15">
        <f>[5]圣人天赋!EB29</f>
        <v>0</v>
      </c>
      <c r="G30" s="15">
        <f>[5]圣人天赋!EC29</f>
        <v>0</v>
      </c>
      <c r="H30" s="26">
        <f>1/求节点(兵营招募!F$38:F$67,兵营招募!$G$4:$G$33,节奏总纲!P27)*3600</f>
        <v>1.0285714285714287</v>
      </c>
      <c r="I30" s="26">
        <f>1/求节点(兵营招募!G$38:G$67,兵营招募!$G$4:$G$33,节奏总纲!Q27)*3600</f>
        <v>1.0285714285714287</v>
      </c>
      <c r="J30" s="26">
        <f>1/求节点(兵营招募!H$38:H$67,兵营招募!$G$4:$G$33,节奏总纲!R27)*3600</f>
        <v>1.0285714285714287</v>
      </c>
      <c r="K30" s="26">
        <f>1/求节点(兵营招募!I$38:I$67,兵营招募!$G$4:$G$33,节奏总纲!S27)*3600</f>
        <v>1.0285714285714287</v>
      </c>
      <c r="L30" s="26">
        <f>1/求节点(兵营招募!J$38:J$67,兵营招募!$G$4:$G$33,节奏总纲!T27)*3600</f>
        <v>1.0285714285714287</v>
      </c>
      <c r="M30" s="26">
        <f>1/求节点(兵营招募!F$38:F$67,兵营招募!$G$4:$G$33,节奏总纲!P27)*3600*(1-C30)</f>
        <v>1.0285714285714287</v>
      </c>
      <c r="N30" s="26">
        <f>1/求节点(兵营招募!G$38:G$67,兵营招募!$G$4:$G$33,节奏总纲!Q27)*3600*(1-D30)</f>
        <v>1.0285714285714287</v>
      </c>
      <c r="O30" s="26">
        <f>1/求节点(兵营招募!H$38:H$67,兵营招募!$G$4:$G$33,节奏总纲!R27)*3600*(1-E30)</f>
        <v>1.0285714285714287</v>
      </c>
      <c r="P30" s="26">
        <f>1/求节点(兵营招募!I$38:I$67,兵营招募!$G$4:$G$33,节奏总纲!S27)*3600*(1-F30)</f>
        <v>1.0285714285714287</v>
      </c>
      <c r="Q30" s="26">
        <f>1/求节点(兵营招募!J$38:J$67,兵营招募!$G$4:$G$33,节奏总纲!T27)*3600*(1-G30)</f>
        <v>1.0285714285714287</v>
      </c>
      <c r="X30" s="15">
        <v>24</v>
      </c>
      <c r="Y30" s="15">
        <f>兵营招募!CE28</f>
        <v>40529.801925984037</v>
      </c>
      <c r="Z30" s="15">
        <f>兵营招募!CF28</f>
        <v>39496.667252087624</v>
      </c>
      <c r="AA30" s="15">
        <f>兵营招募!CG28</f>
        <v>37886.008200849654</v>
      </c>
      <c r="AB30" s="15">
        <f>兵营招募!CH28</f>
        <v>37871.065220840959</v>
      </c>
      <c r="AC30" s="15">
        <f>兵营招募!CI28</f>
        <v>36653.580509669511</v>
      </c>
      <c r="AD30" s="15">
        <f t="shared" si="8"/>
        <v>2226.7601351850462</v>
      </c>
      <c r="AE30" s="15">
        <f t="shared" si="9"/>
        <v>1974.1459004219141</v>
      </c>
      <c r="AF30" s="15">
        <f t="shared" si="10"/>
        <v>1659.7351710495204</v>
      </c>
      <c r="AG30" s="15">
        <f t="shared" si="11"/>
        <v>1225.7779145320674</v>
      </c>
      <c r="AH30" s="15">
        <f t="shared" si="12"/>
        <v>585.37036063205596</v>
      </c>
      <c r="AI30" s="15">
        <f t="shared" si="3"/>
        <v>405298.01925984037</v>
      </c>
      <c r="AJ30" s="15">
        <f t="shared" si="4"/>
        <v>394966.67252087622</v>
      </c>
      <c r="AK30" s="15">
        <f t="shared" si="5"/>
        <v>378860.08200849651</v>
      </c>
      <c r="AL30" s="15">
        <f t="shared" si="6"/>
        <v>378710.65220840962</v>
      </c>
      <c r="AM30" s="15">
        <f t="shared" si="7"/>
        <v>366535.80509669508</v>
      </c>
      <c r="AN30" s="15">
        <f>SUMPRODUCT(M$7:M30,AD$7:AD30)</f>
        <v>41687.796266726436</v>
      </c>
      <c r="AO30" s="15">
        <f>SUMPRODUCT(N$7:N30,AE$7:AE30)</f>
        <v>40625.143459290135</v>
      </c>
      <c r="AP30" s="15">
        <f>SUMPRODUCT(O$7:O30,AF$7:AF30)</f>
        <v>38968.465578016796</v>
      </c>
      <c r="AQ30" s="15">
        <f>SUMPRODUCT(P$7:P30,AG$7:AG30)</f>
        <v>38953.095655722136</v>
      </c>
      <c r="AR30" s="15">
        <f>SUMPRODUCT(Q$7:Q30,AH$7:AH30)</f>
        <v>37700.825667088655</v>
      </c>
    </row>
    <row r="31" spans="2:44" x14ac:dyDescent="0.15">
      <c r="B31" s="15">
        <v>25</v>
      </c>
      <c r="C31" s="15">
        <f>[5]圣人天赋!DY30</f>
        <v>0</v>
      </c>
      <c r="D31" s="15">
        <f>[5]圣人天赋!DZ30</f>
        <v>0</v>
      </c>
      <c r="E31" s="15">
        <f>[5]圣人天赋!EA30</f>
        <v>0</v>
      </c>
      <c r="F31" s="15">
        <f>[5]圣人天赋!EB30</f>
        <v>0</v>
      </c>
      <c r="G31" s="15">
        <f>[5]圣人天赋!EC30</f>
        <v>0</v>
      </c>
      <c r="H31" s="26">
        <f>1/求节点(兵营招募!F$38:F$67,兵营招募!$G$4:$G$33,节奏总纲!P28)*3600</f>
        <v>1.0285714285714287</v>
      </c>
      <c r="I31" s="26">
        <f>1/求节点(兵营招募!G$38:G$67,兵营招募!$G$4:$G$33,节奏总纲!Q28)*3600</f>
        <v>1.0285714285714287</v>
      </c>
      <c r="J31" s="26">
        <f>1/求节点(兵营招募!H$38:H$67,兵营招募!$G$4:$G$33,节奏总纲!R28)*3600</f>
        <v>1.0285714285714287</v>
      </c>
      <c r="K31" s="26">
        <f>1/求节点(兵营招募!I$38:I$67,兵营招募!$G$4:$G$33,节奏总纲!S28)*3600</f>
        <v>1.0285714285714287</v>
      </c>
      <c r="L31" s="26">
        <f>1/求节点(兵营招募!J$38:J$67,兵营招募!$G$4:$G$33,节奏总纲!T28)*3600</f>
        <v>1.0285714285714287</v>
      </c>
      <c r="M31" s="26">
        <f>1/求节点(兵营招募!F$38:F$67,兵营招募!$G$4:$G$33,节奏总纲!P28)*3600*(1-C31)</f>
        <v>1.0285714285714287</v>
      </c>
      <c r="N31" s="26">
        <f>1/求节点(兵营招募!G$38:G$67,兵营招募!$G$4:$G$33,节奏总纲!Q28)*3600*(1-D31)</f>
        <v>1.0285714285714287</v>
      </c>
      <c r="O31" s="26">
        <f>1/求节点(兵营招募!H$38:H$67,兵营招募!$G$4:$G$33,节奏总纲!R28)*3600*(1-E31)</f>
        <v>1.0285714285714287</v>
      </c>
      <c r="P31" s="26">
        <f>1/求节点(兵营招募!I$38:I$67,兵营招募!$G$4:$G$33,节奏总纲!S28)*3600*(1-F31)</f>
        <v>1.0285714285714287</v>
      </c>
      <c r="Q31" s="26">
        <f>1/求节点(兵营招募!J$38:J$67,兵营招募!$G$4:$G$33,节奏总纲!T28)*3600*(1-G31)</f>
        <v>1.0285714285714287</v>
      </c>
      <c r="X31" s="15">
        <v>25</v>
      </c>
      <c r="Y31" s="15">
        <f>兵营招募!CE29</f>
        <v>43598.265037830548</v>
      </c>
      <c r="Z31" s="15">
        <f>兵营招募!CF29</f>
        <v>41593.292026768657</v>
      </c>
      <c r="AA31" s="15">
        <f>兵营招募!CG29</f>
        <v>39616.222654737998</v>
      </c>
      <c r="AB31" s="15">
        <f>兵营招募!CH29</f>
        <v>39157.375344548847</v>
      </c>
      <c r="AC31" s="15">
        <f>兵营招募!CI29</f>
        <v>37252.978409308569</v>
      </c>
      <c r="AD31" s="15">
        <f t="shared" si="8"/>
        <v>3068.4631118465113</v>
      </c>
      <c r="AE31" s="15">
        <f t="shared" si="9"/>
        <v>2096.6247746810332</v>
      </c>
      <c r="AF31" s="15">
        <f t="shared" si="10"/>
        <v>1730.214453888344</v>
      </c>
      <c r="AG31" s="15">
        <f t="shared" si="11"/>
        <v>1286.3101237078881</v>
      </c>
      <c r="AH31" s="15">
        <f t="shared" si="12"/>
        <v>599.39789963905787</v>
      </c>
      <c r="AI31" s="15">
        <f t="shared" si="3"/>
        <v>435982.65037830546</v>
      </c>
      <c r="AJ31" s="15">
        <f t="shared" si="4"/>
        <v>415932.9202676866</v>
      </c>
      <c r="AK31" s="15">
        <f t="shared" si="5"/>
        <v>396162.22654737998</v>
      </c>
      <c r="AL31" s="15">
        <f t="shared" si="6"/>
        <v>391573.75344548846</v>
      </c>
      <c r="AM31" s="15">
        <f t="shared" si="7"/>
        <v>372529.78409308568</v>
      </c>
      <c r="AN31" s="15">
        <f>SUMPRODUCT(M$7:M31,AD$7:AD31)</f>
        <v>44843.929753197132</v>
      </c>
      <c r="AO31" s="15">
        <f>SUMPRODUCT(N$7:N31,AE$7:AE31)</f>
        <v>42781.671798962052</v>
      </c>
      <c r="AP31" s="15">
        <f>SUMPRODUCT(O$7:O31,AF$7:AF31)</f>
        <v>40748.114730587666</v>
      </c>
      <c r="AQ31" s="15">
        <f>SUMPRODUCT(P$7:P31,AG$7:AG31)</f>
        <v>40276.157497250249</v>
      </c>
      <c r="AR31" s="15">
        <f>SUMPRODUCT(Q$7:Q31,AH$7:AH31)</f>
        <v>38317.349221003111</v>
      </c>
    </row>
    <row r="32" spans="2:44" x14ac:dyDescent="0.15">
      <c r="B32" s="15">
        <v>26</v>
      </c>
      <c r="C32" s="15">
        <f>[5]圣人天赋!DY31</f>
        <v>0</v>
      </c>
      <c r="D32" s="15">
        <f>[5]圣人天赋!DZ31</f>
        <v>0</v>
      </c>
      <c r="E32" s="15">
        <f>[5]圣人天赋!EA31</f>
        <v>0</v>
      </c>
      <c r="F32" s="15">
        <f>[5]圣人天赋!EB31</f>
        <v>0</v>
      </c>
      <c r="G32" s="15">
        <f>[5]圣人天赋!EC31</f>
        <v>0</v>
      </c>
      <c r="H32" s="26">
        <f>1/求节点(兵营招募!F$38:F$67,兵营招募!$G$4:$G$33,节奏总纲!P29)*3600</f>
        <v>1.0285714285714287</v>
      </c>
      <c r="I32" s="26">
        <f>1/求节点(兵营招募!G$38:G$67,兵营招募!$G$4:$G$33,节奏总纲!Q29)*3600</f>
        <v>1.0285714285714287</v>
      </c>
      <c r="J32" s="26">
        <f>1/求节点(兵营招募!H$38:H$67,兵营招募!$G$4:$G$33,节奏总纲!R29)*3600</f>
        <v>1.0285714285714287</v>
      </c>
      <c r="K32" s="26">
        <f>1/求节点(兵营招募!I$38:I$67,兵营招募!$G$4:$G$33,节奏总纲!S29)*3600</f>
        <v>1.0285714285714287</v>
      </c>
      <c r="L32" s="26">
        <f>1/求节点(兵营招募!J$38:J$67,兵营招募!$G$4:$G$33,节奏总纲!T29)*3600</f>
        <v>1.0285714285714287</v>
      </c>
      <c r="M32" s="26">
        <f>1/求节点(兵营招募!F$38:F$67,兵营招募!$G$4:$G$33,节奏总纲!P29)*3600*(1-C32)</f>
        <v>1.0285714285714287</v>
      </c>
      <c r="N32" s="26">
        <f>1/求节点(兵营招募!G$38:G$67,兵营招募!$G$4:$G$33,节奏总纲!Q29)*3600*(1-D32)</f>
        <v>1.0285714285714287</v>
      </c>
      <c r="O32" s="26">
        <f>1/求节点(兵营招募!H$38:H$67,兵营招募!$G$4:$G$33,节奏总纲!R29)*3600*(1-E32)</f>
        <v>1.0285714285714287</v>
      </c>
      <c r="P32" s="26">
        <f>1/求节点(兵营招募!I$38:I$67,兵营招募!$G$4:$G$33,节奏总纲!S29)*3600*(1-F32)</f>
        <v>1.0285714285714287</v>
      </c>
      <c r="Q32" s="26">
        <f>1/求节点(兵营招募!J$38:J$67,兵营招募!$G$4:$G$33,节奏总纲!T29)*3600*(1-G32)</f>
        <v>1.0285714285714287</v>
      </c>
      <c r="X32" s="15">
        <v>26</v>
      </c>
      <c r="Y32" s="15">
        <f>兵营招募!CE30</f>
        <v>46886.962371879163</v>
      </c>
      <c r="Z32" s="15">
        <f>兵营招募!CF30</f>
        <v>43865.248161962772</v>
      </c>
      <c r="AA32" s="15">
        <f>兵营招募!CG30</f>
        <v>41459.66819703277</v>
      </c>
      <c r="AB32" s="15">
        <f>兵营招募!CH30</f>
        <v>40499.539159870394</v>
      </c>
      <c r="AC32" s="15">
        <f>兵营招募!CI30</f>
        <v>38004.753556556032</v>
      </c>
      <c r="AD32" s="15">
        <f t="shared" si="8"/>
        <v>3288.6973340486147</v>
      </c>
      <c r="AE32" s="15">
        <f t="shared" si="9"/>
        <v>2271.9561351941156</v>
      </c>
      <c r="AF32" s="15">
        <f t="shared" si="10"/>
        <v>1843.4455422947722</v>
      </c>
      <c r="AG32" s="15">
        <f t="shared" si="11"/>
        <v>1342.1638153215463</v>
      </c>
      <c r="AH32" s="15">
        <f t="shared" si="12"/>
        <v>751.77514724746288</v>
      </c>
      <c r="AI32" s="15">
        <f t="shared" si="3"/>
        <v>468869.62371879164</v>
      </c>
      <c r="AJ32" s="15">
        <f t="shared" si="4"/>
        <v>438652.48161962774</v>
      </c>
      <c r="AK32" s="15">
        <f t="shared" si="5"/>
        <v>414596.68197032769</v>
      </c>
      <c r="AL32" s="15">
        <f t="shared" si="6"/>
        <v>404995.39159870392</v>
      </c>
      <c r="AM32" s="15">
        <f t="shared" si="7"/>
        <v>380047.53556556033</v>
      </c>
      <c r="AN32" s="15">
        <f>SUMPRODUCT(M$7:M32,AD$7:AD32)</f>
        <v>48226.589868218565</v>
      </c>
      <c r="AO32" s="15">
        <f>SUMPRODUCT(N$7:N32,AE$7:AE32)</f>
        <v>45118.540966590284</v>
      </c>
      <c r="AP32" s="15">
        <f>SUMPRODUCT(O$7:O32,AF$7:AF32)</f>
        <v>42644.230145519432</v>
      </c>
      <c r="AQ32" s="15">
        <f>SUMPRODUCT(P$7:P32,AG$7:AG32)</f>
        <v>41656.668850152411</v>
      </c>
      <c r="AR32" s="15">
        <f>SUMPRODUCT(Q$7:Q32,AH$7:AH32)</f>
        <v>39090.603658171931</v>
      </c>
    </row>
    <row r="33" spans="2:44" x14ac:dyDescent="0.15">
      <c r="B33" s="15">
        <v>27</v>
      </c>
      <c r="C33" s="15">
        <f>[5]圣人天赋!DY32</f>
        <v>0</v>
      </c>
      <c r="D33" s="15">
        <f>[5]圣人天赋!DZ32</f>
        <v>0</v>
      </c>
      <c r="E33" s="15">
        <f>[5]圣人天赋!EA32</f>
        <v>0</v>
      </c>
      <c r="F33" s="15">
        <f>[5]圣人天赋!EB32</f>
        <v>0</v>
      </c>
      <c r="G33" s="15">
        <f>[5]圣人天赋!EC32</f>
        <v>0</v>
      </c>
      <c r="H33" s="26">
        <f>1/求节点(兵营招募!F$38:F$67,兵营招募!$G$4:$G$33,节奏总纲!P30)*3600</f>
        <v>1.0285714285714287</v>
      </c>
      <c r="I33" s="26">
        <f>1/求节点(兵营招募!G$38:G$67,兵营招募!$G$4:$G$33,节奏总纲!Q30)*3600</f>
        <v>1.0285714285714287</v>
      </c>
      <c r="J33" s="26">
        <f>1/求节点(兵营招募!H$38:H$67,兵营招募!$G$4:$G$33,节奏总纲!R30)*3600</f>
        <v>1.0285714285714287</v>
      </c>
      <c r="K33" s="26">
        <f>1/求节点(兵营招募!I$38:I$67,兵营招募!$G$4:$G$33,节奏总纲!S30)*3600</f>
        <v>1.0285714285714287</v>
      </c>
      <c r="L33" s="26">
        <f>1/求节点(兵营招募!J$38:J$67,兵营招募!$G$4:$G$33,节奏总纲!T30)*3600</f>
        <v>1.0285714285714287</v>
      </c>
      <c r="M33" s="26">
        <f>1/求节点(兵营招募!F$38:F$67,兵营招募!$G$4:$G$33,节奏总纲!P30)*3600*(1-C33)</f>
        <v>1.0285714285714287</v>
      </c>
      <c r="N33" s="26">
        <f>1/求节点(兵营招募!G$38:G$67,兵营招募!$G$4:$G$33,节奏总纲!Q30)*3600*(1-D33)</f>
        <v>1.0285714285714287</v>
      </c>
      <c r="O33" s="26">
        <f>1/求节点(兵营招募!H$38:H$67,兵营招募!$G$4:$G$33,节奏总纲!R30)*3600*(1-E33)</f>
        <v>1.0285714285714287</v>
      </c>
      <c r="P33" s="26">
        <f>1/求节点(兵营招募!I$38:I$67,兵营招募!$G$4:$G$33,节奏总纲!S30)*3600*(1-F33)</f>
        <v>1.0285714285714287</v>
      </c>
      <c r="Q33" s="26">
        <f>1/求节点(兵营招募!J$38:J$67,兵营招募!$G$4:$G$33,节奏总纲!T30)*3600*(1-G33)</f>
        <v>1.0285714285714287</v>
      </c>
      <c r="X33" s="15">
        <v>27</v>
      </c>
      <c r="Y33" s="15">
        <f>兵营招募!CE31</f>
        <v>50411.700900826334</v>
      </c>
      <c r="Z33" s="15">
        <f>兵营招募!CF31</f>
        <v>46939.04386849836</v>
      </c>
      <c r="AA33" s="15">
        <f>兵营招募!CG31</f>
        <v>43425.671679885083</v>
      </c>
      <c r="AB33" s="15">
        <f>兵营招募!CH31</f>
        <v>41943.046041995214</v>
      </c>
      <c r="AC33" s="15">
        <f>兵营招募!CI31</f>
        <v>38820.238738180225</v>
      </c>
      <c r="AD33" s="15">
        <f t="shared" si="8"/>
        <v>3524.7385289471713</v>
      </c>
      <c r="AE33" s="15">
        <f t="shared" si="9"/>
        <v>3073.7957065355877</v>
      </c>
      <c r="AF33" s="15">
        <f t="shared" si="10"/>
        <v>1966.003482852313</v>
      </c>
      <c r="AG33" s="15">
        <f t="shared" si="11"/>
        <v>1443.5068821248205</v>
      </c>
      <c r="AH33" s="15">
        <f t="shared" si="12"/>
        <v>815.4851816241935</v>
      </c>
      <c r="AI33" s="15">
        <f t="shared" si="3"/>
        <v>504117.00900826335</v>
      </c>
      <c r="AJ33" s="15">
        <f t="shared" si="4"/>
        <v>469390.43868498359</v>
      </c>
      <c r="AK33" s="15">
        <f t="shared" si="5"/>
        <v>434256.7167988508</v>
      </c>
      <c r="AL33" s="15">
        <f t="shared" si="6"/>
        <v>419430.46041995217</v>
      </c>
      <c r="AM33" s="15">
        <f t="shared" si="7"/>
        <v>388202.38738180225</v>
      </c>
      <c r="AN33" s="15">
        <f>SUMPRODUCT(M$7:M33,AD$7:AD33)</f>
        <v>51852.035212278512</v>
      </c>
      <c r="AO33" s="15">
        <f>SUMPRODUCT(N$7:N33,AE$7:AE33)</f>
        <v>48280.159407598316</v>
      </c>
      <c r="AP33" s="15">
        <f>SUMPRODUCT(O$7:O33,AF$7:AF33)</f>
        <v>44666.405156453242</v>
      </c>
      <c r="AQ33" s="15">
        <f>SUMPRODUCT(P$7:P33,AG$7:AG33)</f>
        <v>43141.418786052229</v>
      </c>
      <c r="AR33" s="15">
        <f>SUMPRODUCT(Q$7:Q33,AH$7:AH33)</f>
        <v>39929.38841641396</v>
      </c>
    </row>
    <row r="34" spans="2:44" x14ac:dyDescent="0.15">
      <c r="B34" s="15">
        <v>28</v>
      </c>
      <c r="C34" s="15">
        <f>[5]圣人天赋!DY33</f>
        <v>0</v>
      </c>
      <c r="D34" s="15">
        <f>[5]圣人天赋!DZ33</f>
        <v>0</v>
      </c>
      <c r="E34" s="15">
        <f>[5]圣人天赋!EA33</f>
        <v>0</v>
      </c>
      <c r="F34" s="15">
        <f>[5]圣人天赋!EB33</f>
        <v>0</v>
      </c>
      <c r="G34" s="15">
        <f>[5]圣人天赋!EC33</f>
        <v>0</v>
      </c>
      <c r="H34" s="26">
        <f>1/求节点(兵营招募!F$38:F$67,兵营招募!$G$4:$G$33,节奏总纲!P31)*3600</f>
        <v>1.0285714285714287</v>
      </c>
      <c r="I34" s="26">
        <f>1/求节点(兵营招募!G$38:G$67,兵营招募!$G$4:$G$33,节奏总纲!Q31)*3600</f>
        <v>1.0285714285714287</v>
      </c>
      <c r="J34" s="26">
        <f>1/求节点(兵营招募!H$38:H$67,兵营招募!$G$4:$G$33,节奏总纲!R31)*3600</f>
        <v>1.0285714285714287</v>
      </c>
      <c r="K34" s="26">
        <f>1/求节点(兵营招募!I$38:I$67,兵营招募!$G$4:$G$33,节奏总纲!S31)*3600</f>
        <v>1.0285714285714287</v>
      </c>
      <c r="L34" s="26">
        <f>1/求节点(兵营招募!J$38:J$67,兵营招募!$G$4:$G$33,节奏总纲!T31)*3600</f>
        <v>1.0285714285714287</v>
      </c>
      <c r="M34" s="26">
        <f>1/求节点(兵营招募!F$38:F$67,兵营招募!$G$4:$G$33,节奏总纲!P31)*3600*(1-C34)</f>
        <v>1.0285714285714287</v>
      </c>
      <c r="N34" s="26">
        <f>1/求节点(兵营招募!G$38:G$67,兵营招募!$G$4:$G$33,节奏总纲!Q31)*3600*(1-D34)</f>
        <v>1.0285714285714287</v>
      </c>
      <c r="O34" s="26">
        <f>1/求节点(兵营招募!H$38:H$67,兵营招募!$G$4:$G$33,节奏总纲!R31)*3600*(1-E34)</f>
        <v>1.0285714285714287</v>
      </c>
      <c r="P34" s="26">
        <f>1/求节点(兵营招募!I$38:I$67,兵营招募!$G$4:$G$33,节奏总纲!S31)*3600*(1-F34)</f>
        <v>1.0285714285714287</v>
      </c>
      <c r="Q34" s="26">
        <f>1/求节点(兵营招募!J$38:J$67,兵营招募!$G$4:$G$33,节奏总纲!T31)*3600*(1-G34)</f>
        <v>1.0285714285714287</v>
      </c>
      <c r="X34" s="15">
        <v>28</v>
      </c>
      <c r="Y34" s="15">
        <f>兵营招募!CE32</f>
        <v>54189.422118531103</v>
      </c>
      <c r="Z34" s="15">
        <f>兵营招募!CF32</f>
        <v>50204.905438746646</v>
      </c>
      <c r="AA34" s="15">
        <f>兵营招募!CG32</f>
        <v>45479.836952271158</v>
      </c>
      <c r="AB34" s="15">
        <f>兵营招募!CH32</f>
        <v>43485.044676234975</v>
      </c>
      <c r="AC34" s="15">
        <f>兵营招募!CI32</f>
        <v>39732.168903369522</v>
      </c>
      <c r="AD34" s="15">
        <f t="shared" si="8"/>
        <v>3777.7212177047695</v>
      </c>
      <c r="AE34" s="15">
        <f t="shared" si="9"/>
        <v>3265.8615702482857</v>
      </c>
      <c r="AF34" s="15">
        <f t="shared" si="10"/>
        <v>2054.1652723860752</v>
      </c>
      <c r="AG34" s="15">
        <f t="shared" si="11"/>
        <v>1541.9986342397606</v>
      </c>
      <c r="AH34" s="15">
        <f t="shared" si="12"/>
        <v>911.93016518929653</v>
      </c>
      <c r="AI34" s="15">
        <f t="shared" si="3"/>
        <v>541894.22118531098</v>
      </c>
      <c r="AJ34" s="15">
        <f t="shared" si="4"/>
        <v>502049.05438746646</v>
      </c>
      <c r="AK34" s="15">
        <f t="shared" si="5"/>
        <v>454798.36952271161</v>
      </c>
      <c r="AL34" s="15">
        <f t="shared" si="6"/>
        <v>434850.44676234975</v>
      </c>
      <c r="AM34" s="15">
        <f t="shared" si="7"/>
        <v>397321.68903369521</v>
      </c>
      <c r="AN34" s="15">
        <f>SUMPRODUCT(M$7:M34,AD$7:AD34)</f>
        <v>55737.6913219177</v>
      </c>
      <c r="AO34" s="15">
        <f>SUMPRODUCT(N$7:N34,AE$7:AE34)</f>
        <v>51639.331308425128</v>
      </c>
      <c r="AP34" s="15">
        <f>SUMPRODUCT(O$7:O34,AF$7:AF34)</f>
        <v>46779.260865193202</v>
      </c>
      <c r="AQ34" s="15">
        <f>SUMPRODUCT(P$7:P34,AG$7:AG34)</f>
        <v>44727.474524127414</v>
      </c>
      <c r="AR34" s="15">
        <f>SUMPRODUCT(Q$7:Q34,AH$7:AH34)</f>
        <v>40867.373729180094</v>
      </c>
    </row>
    <row r="35" spans="2:44" x14ac:dyDescent="0.15">
      <c r="B35" s="15">
        <v>29</v>
      </c>
      <c r="C35" s="15">
        <f>[5]圣人天赋!DY34</f>
        <v>0</v>
      </c>
      <c r="D35" s="15">
        <f>[5]圣人天赋!DZ34</f>
        <v>0</v>
      </c>
      <c r="E35" s="15">
        <f>[5]圣人天赋!EA34</f>
        <v>0</v>
      </c>
      <c r="F35" s="15">
        <f>[5]圣人天赋!EB34</f>
        <v>0</v>
      </c>
      <c r="G35" s="15">
        <f>[5]圣人天赋!EC34</f>
        <v>0</v>
      </c>
      <c r="H35" s="26">
        <f>1/求节点(兵营招募!F$38:F$67,兵营招募!$G$4:$G$33,节奏总纲!P32)*3600</f>
        <v>1.0285714285714287</v>
      </c>
      <c r="I35" s="26">
        <f>1/求节点(兵营招募!G$38:G$67,兵营招募!$G$4:$G$33,节奏总纲!Q32)*3600</f>
        <v>1.0285714285714287</v>
      </c>
      <c r="J35" s="26">
        <f>1/求节点(兵营招募!H$38:H$67,兵营招募!$G$4:$G$33,节奏总纲!R32)*3600</f>
        <v>1.0285714285714287</v>
      </c>
      <c r="K35" s="26">
        <f>1/求节点(兵营招募!I$38:I$67,兵营招募!$G$4:$G$33,节奏总纲!S32)*3600</f>
        <v>1.0285714285714287</v>
      </c>
      <c r="L35" s="26">
        <f>1/求节点(兵营招募!J$38:J$67,兵营招募!$G$4:$G$33,节奏总纲!T32)*3600</f>
        <v>1.0285714285714287</v>
      </c>
      <c r="M35" s="26">
        <f>1/求节点(兵营招募!F$38:F$67,兵营招募!$G$4:$G$33,节奏总纲!P32)*3600*(1-C35)</f>
        <v>1.0285714285714287</v>
      </c>
      <c r="N35" s="26">
        <f>1/求节点(兵营招募!G$38:G$67,兵营招募!$G$4:$G$33,节奏总纲!Q32)*3600*(1-D35)</f>
        <v>1.0285714285714287</v>
      </c>
      <c r="O35" s="26">
        <f>1/求节点(兵营招募!H$38:H$67,兵营招募!$G$4:$G$33,节奏总纲!R32)*3600*(1-E35)</f>
        <v>1.0285714285714287</v>
      </c>
      <c r="P35" s="26">
        <f>1/求节点(兵营招募!I$38:I$67,兵营招募!$G$4:$G$33,节奏总纲!S32)*3600*(1-F35)</f>
        <v>1.0285714285714287</v>
      </c>
      <c r="Q35" s="26">
        <f>1/求节点(兵营招募!J$38:J$67,兵营招募!$G$4:$G$33,节奏总纲!T32)*3600*(1-G35)</f>
        <v>1.0285714285714287</v>
      </c>
      <c r="X35" s="15">
        <v>29</v>
      </c>
      <c r="Y35" s="15">
        <f>兵营招募!CE33</f>
        <v>58238.28346852737</v>
      </c>
      <c r="Z35" s="15">
        <f>兵营招募!CF33</f>
        <v>53776.158841849829</v>
      </c>
      <c r="AA35" s="15">
        <f>兵营招募!CG33</f>
        <v>48523.434220147763</v>
      </c>
      <c r="AB35" s="15">
        <f>兵营招募!CH33</f>
        <v>45298.816699175528</v>
      </c>
      <c r="AC35" s="15">
        <f>兵营招募!CI33</f>
        <v>40758.310219073595</v>
      </c>
      <c r="AD35" s="15">
        <f t="shared" si="8"/>
        <v>4048.8613499962667</v>
      </c>
      <c r="AE35" s="15">
        <f t="shared" si="9"/>
        <v>3571.2534031031828</v>
      </c>
      <c r="AF35" s="15">
        <f t="shared" si="10"/>
        <v>3043.5972678766047</v>
      </c>
      <c r="AG35" s="15">
        <f t="shared" si="11"/>
        <v>1813.7720229405531</v>
      </c>
      <c r="AH35" s="15">
        <f t="shared" si="12"/>
        <v>1026.1413157040733</v>
      </c>
      <c r="AI35" s="15">
        <f t="shared" si="3"/>
        <v>582382.8346852737</v>
      </c>
      <c r="AJ35" s="15">
        <f t="shared" si="4"/>
        <v>537761.58841849829</v>
      </c>
      <c r="AK35" s="15">
        <f t="shared" si="5"/>
        <v>485234.34220147762</v>
      </c>
      <c r="AL35" s="15">
        <f t="shared" si="6"/>
        <v>452988.16699175525</v>
      </c>
      <c r="AM35" s="15">
        <f t="shared" si="7"/>
        <v>407583.10219073598</v>
      </c>
      <c r="AN35" s="15">
        <f>SUMPRODUCT(M$7:M35,AD$7:AD35)</f>
        <v>59902.234424771006</v>
      </c>
      <c r="AO35" s="15">
        <f>SUMPRODUCT(N$7:N35,AE$7:AE35)</f>
        <v>55312.620523045545</v>
      </c>
      <c r="AP35" s="15">
        <f>SUMPRODUCT(O$7:O35,AF$7:AF35)</f>
        <v>49909.818055009142</v>
      </c>
      <c r="AQ35" s="15">
        <f>SUMPRODUCT(P$7:P35,AG$7:AG35)</f>
        <v>46593.068604866268</v>
      </c>
      <c r="AR35" s="15">
        <f>SUMPRODUCT(Q$7:Q35,AH$7:AH35)</f>
        <v>41922.833368189997</v>
      </c>
    </row>
    <row r="36" spans="2:44" x14ac:dyDescent="0.15">
      <c r="B36" s="15">
        <v>30</v>
      </c>
      <c r="C36" s="15">
        <f>[5]圣人天赋!DY35</f>
        <v>0</v>
      </c>
      <c r="D36" s="15">
        <f>[5]圣人天赋!DZ35</f>
        <v>0</v>
      </c>
      <c r="E36" s="15">
        <f>[5]圣人天赋!EA35</f>
        <v>0</v>
      </c>
      <c r="F36" s="15">
        <f>[5]圣人天赋!EB35</f>
        <v>0</v>
      </c>
      <c r="G36" s="15">
        <f>[5]圣人天赋!EC35</f>
        <v>0</v>
      </c>
      <c r="H36" s="26">
        <f>1/求节点(兵营招募!F$38:F$67,兵营招募!$G$4:$G$33,节奏总纲!P33)*3600</f>
        <v>1.0285714285714287</v>
      </c>
      <c r="I36" s="26">
        <f>1/求节点(兵营招募!G$38:G$67,兵营招募!$G$4:$G$33,节奏总纲!Q33)*3600</f>
        <v>1.0285714285714287</v>
      </c>
      <c r="J36" s="26">
        <f>1/求节点(兵营招募!H$38:H$67,兵营招募!$G$4:$G$33,节奏总纲!R33)*3600</f>
        <v>1.0285714285714287</v>
      </c>
      <c r="K36" s="26">
        <f>1/求节点(兵营招募!I$38:I$67,兵营招募!$G$4:$G$33,节奏总纲!S33)*3600</f>
        <v>1.0285714285714287</v>
      </c>
      <c r="L36" s="26">
        <f>1/求节点(兵营招募!J$38:J$67,兵营招募!$G$4:$G$33,节奏总纲!T33)*3600</f>
        <v>1.0285714285714287</v>
      </c>
      <c r="M36" s="26">
        <f>1/求节点(兵营招募!F$38:F$67,兵营招募!$G$4:$G$33,节奏总纲!P33)*3600*(1-C36)</f>
        <v>1.0285714285714287</v>
      </c>
      <c r="N36" s="26">
        <f>1/求节点(兵营招募!G$38:G$67,兵营招募!$G$4:$G$33,节奏总纲!Q33)*3600*(1-D36)</f>
        <v>1.0285714285714287</v>
      </c>
      <c r="O36" s="26">
        <f>1/求节点(兵营招募!H$38:H$67,兵营招募!$G$4:$G$33,节奏总纲!R33)*3600*(1-E36)</f>
        <v>1.0285714285714287</v>
      </c>
      <c r="P36" s="26">
        <f>1/求节点(兵营招募!I$38:I$67,兵营招募!$G$4:$G$33,节奏总纲!S33)*3600*(1-F36)</f>
        <v>1.0285714285714287</v>
      </c>
      <c r="Q36" s="26">
        <f>1/求节点(兵营招募!J$38:J$67,兵营招募!$G$4:$G$33,节奏总纲!T33)*3600*(1-G36)</f>
        <v>1.0285714285714287</v>
      </c>
      <c r="X36" s="15">
        <v>30</v>
      </c>
      <c r="Y36" s="15">
        <f>兵营招募!CE34</f>
        <v>62577.745616942266</v>
      </c>
      <c r="Z36" s="15">
        <f>兵营招募!CF34</f>
        <v>57585.482211763723</v>
      </c>
      <c r="AA36" s="15">
        <f>兵营招募!CG34</f>
        <v>51691.037235932279</v>
      </c>
      <c r="AB36" s="15">
        <f>兵营招募!CH34</f>
        <v>47123.865005595821</v>
      </c>
      <c r="AC36" s="15">
        <f>兵营招募!CI34</f>
        <v>41791.551332146453</v>
      </c>
      <c r="AD36" s="15">
        <f t="shared" si="8"/>
        <v>4339.4621484148956</v>
      </c>
      <c r="AE36" s="15">
        <f t="shared" si="9"/>
        <v>3809.3233699138946</v>
      </c>
      <c r="AF36" s="15">
        <f t="shared" si="10"/>
        <v>3167.6030157845162</v>
      </c>
      <c r="AG36" s="15">
        <f t="shared" si="11"/>
        <v>1825.0483064202926</v>
      </c>
      <c r="AH36" s="15">
        <f t="shared" si="12"/>
        <v>1033.2411130728578</v>
      </c>
      <c r="AI36" s="15">
        <f t="shared" si="3"/>
        <v>625777.45616942272</v>
      </c>
      <c r="AJ36" s="15">
        <f t="shared" si="4"/>
        <v>575854.82211763726</v>
      </c>
      <c r="AK36" s="15">
        <f t="shared" si="5"/>
        <v>516910.37235932279</v>
      </c>
      <c r="AL36" s="15">
        <f t="shared" si="6"/>
        <v>471238.65005595819</v>
      </c>
      <c r="AM36" s="15">
        <f t="shared" si="7"/>
        <v>417915.51332146453</v>
      </c>
      <c r="AN36" s="15">
        <f>SUMPRODUCT(M$7:M36,AD$7:AD36)</f>
        <v>64365.681205997753</v>
      </c>
      <c r="AO36" s="15">
        <f>SUMPRODUCT(N$7:N36,AE$7:AE36)</f>
        <v>59230.78170352841</v>
      </c>
      <c r="AP36" s="15">
        <f>SUMPRODUCT(O$7:O36,AF$7:AF36)</f>
        <v>53167.924014101787</v>
      </c>
      <c r="AQ36" s="15">
        <f>SUMPRODUCT(P$7:P36,AG$7:AG36)</f>
        <v>48470.261148612859</v>
      </c>
      <c r="AR36" s="15">
        <f>SUMPRODUCT(Q$7:Q36,AH$7:AH36)</f>
        <v>42985.595655922079</v>
      </c>
    </row>
    <row r="37" spans="2:44" x14ac:dyDescent="0.15">
      <c r="B37" s="15">
        <v>31</v>
      </c>
      <c r="C37" s="15">
        <f>[5]圣人天赋!DY36</f>
        <v>0</v>
      </c>
      <c r="D37" s="15">
        <f>[5]圣人天赋!DZ36</f>
        <v>0</v>
      </c>
      <c r="E37" s="15">
        <f>[5]圣人天赋!EA36</f>
        <v>0</v>
      </c>
      <c r="F37" s="15">
        <f>[5]圣人天赋!EB36</f>
        <v>0</v>
      </c>
      <c r="G37" s="15">
        <f>[5]圣人天赋!EC36</f>
        <v>0</v>
      </c>
      <c r="H37" s="26">
        <f>1/求节点(兵营招募!F$38:F$67,兵营招募!$G$4:$G$33,节奏总纲!P34)*3600</f>
        <v>1.0285714285714287</v>
      </c>
      <c r="I37" s="26">
        <f>1/求节点(兵营招募!G$38:G$67,兵营招募!$G$4:$G$33,节奏总纲!Q34)*3600</f>
        <v>1.0285714285714287</v>
      </c>
      <c r="J37" s="26">
        <f>1/求节点(兵营招募!H$38:H$67,兵营招募!$G$4:$G$33,节奏总纲!R34)*3600</f>
        <v>1.0285714285714287</v>
      </c>
      <c r="K37" s="26">
        <f>1/求节点(兵营招募!I$38:I$67,兵营招募!$G$4:$G$33,节奏总纲!S34)*3600</f>
        <v>1.0285714285714287</v>
      </c>
      <c r="L37" s="26">
        <f>1/求节点(兵营招募!J$38:J$67,兵营招募!$G$4:$G$33,节奏总纲!T34)*3600</f>
        <v>1.0285714285714287</v>
      </c>
      <c r="M37" s="26">
        <f>1/求节点(兵营招募!F$38:F$67,兵营招募!$G$4:$G$33,节奏总纲!P34)*3600*(1-C37)</f>
        <v>1.0285714285714287</v>
      </c>
      <c r="N37" s="26">
        <f>1/求节点(兵营招募!G$38:G$67,兵营招募!$G$4:$G$33,节奏总纲!Q34)*3600*(1-D37)</f>
        <v>1.0285714285714287</v>
      </c>
      <c r="O37" s="26">
        <f>1/求节点(兵营招募!H$38:H$67,兵营招募!$G$4:$G$33,节奏总纲!R34)*3600*(1-E37)</f>
        <v>1.0285714285714287</v>
      </c>
      <c r="P37" s="26">
        <f>1/求节点(兵营招募!I$38:I$67,兵营招募!$G$4:$G$33,节奏总纲!S34)*3600*(1-F37)</f>
        <v>1.0285714285714287</v>
      </c>
      <c r="Q37" s="26">
        <f>1/求节点(兵营招募!J$38:J$67,兵营招募!$G$4:$G$33,节奏总纲!T34)*3600*(1-G37)</f>
        <v>1.0285714285714287</v>
      </c>
      <c r="X37" s="15">
        <v>31</v>
      </c>
      <c r="Y37" s="15">
        <f>兵营招募!CE35</f>
        <v>67228.665989294052</v>
      </c>
      <c r="Z37" s="15">
        <f>兵营招募!CF35</f>
        <v>61707.640604789594</v>
      </c>
      <c r="AA37" s="15">
        <f>兵营招募!CG35</f>
        <v>55102.446100509624</v>
      </c>
      <c r="AB37" s="15">
        <f>兵营招募!CH35</f>
        <v>49072.39464942443</v>
      </c>
      <c r="AC37" s="15">
        <f>兵营招募!CI35</f>
        <v>42910.529991704665</v>
      </c>
      <c r="AD37" s="15">
        <f t="shared" si="8"/>
        <v>4650.9203723517858</v>
      </c>
      <c r="AE37" s="15">
        <f t="shared" si="9"/>
        <v>4122.1583930258712</v>
      </c>
      <c r="AF37" s="15">
        <f t="shared" si="10"/>
        <v>3411.4088645773445</v>
      </c>
      <c r="AG37" s="15">
        <f t="shared" si="11"/>
        <v>1948.5296438286096</v>
      </c>
      <c r="AH37" s="15">
        <f t="shared" si="12"/>
        <v>1118.9786595582118</v>
      </c>
      <c r="AI37" s="15">
        <f t="shared" si="3"/>
        <v>672286.65989294054</v>
      </c>
      <c r="AJ37" s="15">
        <f t="shared" si="4"/>
        <v>617076.4060478959</v>
      </c>
      <c r="AK37" s="15">
        <f t="shared" si="5"/>
        <v>551024.46100509621</v>
      </c>
      <c r="AL37" s="15">
        <f t="shared" si="6"/>
        <v>490723.94649424427</v>
      </c>
      <c r="AM37" s="15">
        <f t="shared" si="7"/>
        <v>429105.29991704668</v>
      </c>
      <c r="AN37" s="15">
        <f>SUMPRODUCT(M$7:M37,AD$7:AD37)</f>
        <v>69149.485017559593</v>
      </c>
      <c r="AO37" s="15">
        <f>SUMPRODUCT(N$7:N37,AE$7:AE37)</f>
        <v>63470.716050640738</v>
      </c>
      <c r="AP37" s="15">
        <f>SUMPRODUCT(O$7:O37,AF$7:AF37)</f>
        <v>56676.801703381345</v>
      </c>
      <c r="AQ37" s="15">
        <f>SUMPRODUCT(P$7:P37,AG$7:AG37)</f>
        <v>50474.463067979428</v>
      </c>
      <c r="AR37" s="15">
        <f>SUMPRODUCT(Q$7:Q37,AH$7:AH37)</f>
        <v>44136.545134324813</v>
      </c>
    </row>
    <row r="38" spans="2:44" x14ac:dyDescent="0.15">
      <c r="B38" s="15">
        <v>32</v>
      </c>
      <c r="C38" s="15">
        <f>[5]圣人天赋!DY37</f>
        <v>0</v>
      </c>
      <c r="D38" s="15">
        <f>[5]圣人天赋!DZ37</f>
        <v>0</v>
      </c>
      <c r="E38" s="15">
        <f>[5]圣人天赋!EA37</f>
        <v>0</v>
      </c>
      <c r="F38" s="15">
        <f>[5]圣人天赋!EB37</f>
        <v>0</v>
      </c>
      <c r="G38" s="15">
        <f>[5]圣人天赋!EC37</f>
        <v>0</v>
      </c>
      <c r="H38" s="26">
        <f>1/求节点(兵营招募!F$38:F$67,兵营招募!$G$4:$G$33,节奏总纲!P35)*3600</f>
        <v>1.0285714285714287</v>
      </c>
      <c r="I38" s="26">
        <f>1/求节点(兵营招募!G$38:G$67,兵营招募!$G$4:$G$33,节奏总纲!Q35)*3600</f>
        <v>1.0285714285714287</v>
      </c>
      <c r="J38" s="26">
        <f>1/求节点(兵营招募!H$38:H$67,兵营招募!$G$4:$G$33,节奏总纲!R35)*3600</f>
        <v>1.0285714285714287</v>
      </c>
      <c r="K38" s="26">
        <f>1/求节点(兵营招募!I$38:I$67,兵营招募!$G$4:$G$33,节奏总纲!S35)*3600</f>
        <v>1.0285714285714287</v>
      </c>
      <c r="L38" s="26">
        <f>1/求节点(兵营招募!J$38:J$67,兵营招募!$G$4:$G$33,节奏总纲!T35)*3600</f>
        <v>1.0285714285714287</v>
      </c>
      <c r="M38" s="26">
        <f>1/求节点(兵营招募!F$38:F$67,兵营招募!$G$4:$G$33,节奏总纲!P35)*3600*(1-C38)</f>
        <v>1.0285714285714287</v>
      </c>
      <c r="N38" s="26">
        <f>1/求节点(兵营招募!G$38:G$67,兵营招募!$G$4:$G$33,节奏总纲!Q35)*3600*(1-D38)</f>
        <v>1.0285714285714287</v>
      </c>
      <c r="O38" s="26">
        <f>1/求节点(兵营招募!H$38:H$67,兵营招募!$G$4:$G$33,节奏总纲!R35)*3600*(1-E38)</f>
        <v>1.0285714285714287</v>
      </c>
      <c r="P38" s="26">
        <f>1/求节点(兵营招募!I$38:I$67,兵营招募!$G$4:$G$33,节奏总纲!S35)*3600*(1-F38)</f>
        <v>1.0285714285714287</v>
      </c>
      <c r="Q38" s="26">
        <f>1/求节点(兵营招募!J$38:J$67,兵营招募!$G$4:$G$33,节奏总纲!T35)*3600*(1-G38)</f>
        <v>1.0285714285714287</v>
      </c>
      <c r="X38" s="15">
        <v>32</v>
      </c>
      <c r="Y38" s="15">
        <f>兵营招募!CE36</f>
        <v>72213.399020750134</v>
      </c>
      <c r="Z38" s="15">
        <f>兵营招募!CF36</f>
        <v>66085.348329309127</v>
      </c>
      <c r="AA38" s="15">
        <f>兵营招募!CG36</f>
        <v>58691.300470758506</v>
      </c>
      <c r="AB38" s="15">
        <f>兵营招募!CH36</f>
        <v>51172.394648281799</v>
      </c>
      <c r="AC38" s="15">
        <f>兵营招募!CI36</f>
        <v>44087.054856793467</v>
      </c>
      <c r="AD38" s="15">
        <f t="shared" si="8"/>
        <v>4984.7330314560822</v>
      </c>
      <c r="AE38" s="15">
        <f t="shared" si="9"/>
        <v>4377.7077245195323</v>
      </c>
      <c r="AF38" s="15">
        <f t="shared" si="10"/>
        <v>3588.8543702488823</v>
      </c>
      <c r="AG38" s="15">
        <f t="shared" si="11"/>
        <v>2099.9999988573691</v>
      </c>
      <c r="AH38" s="15">
        <f t="shared" si="12"/>
        <v>1176.5248650888025</v>
      </c>
      <c r="AI38" s="15">
        <f t="shared" si="3"/>
        <v>722133.99020750134</v>
      </c>
      <c r="AJ38" s="15">
        <f t="shared" si="4"/>
        <v>660853.4832930913</v>
      </c>
      <c r="AK38" s="15">
        <f t="shared" si="5"/>
        <v>586913.00470758509</v>
      </c>
      <c r="AL38" s="15">
        <f t="shared" si="6"/>
        <v>511723.94648281799</v>
      </c>
      <c r="AM38" s="15">
        <f t="shared" si="7"/>
        <v>440870.54856793466</v>
      </c>
      <c r="AN38" s="15">
        <f>SUMPRODUCT(M$7:M38,AD$7:AD38)</f>
        <v>74276.638992771565</v>
      </c>
      <c r="AO38" s="15">
        <f>SUMPRODUCT(N$7:N38,AE$7:AE38)</f>
        <v>67973.501138717969</v>
      </c>
      <c r="AP38" s="15">
        <f>SUMPRODUCT(O$7:O38,AF$7:AF38)</f>
        <v>60368.194769923051</v>
      </c>
      <c r="AQ38" s="15">
        <f>SUMPRODUCT(P$7:P38,AG$7:AG38)</f>
        <v>52634.46306680415</v>
      </c>
      <c r="AR38" s="15">
        <f>SUMPRODUCT(Q$7:Q38,AH$7:AH38)</f>
        <v>45346.684995559008</v>
      </c>
    </row>
    <row r="39" spans="2:44" x14ac:dyDescent="0.15">
      <c r="B39" s="15">
        <v>33</v>
      </c>
      <c r="C39" s="15">
        <f>[5]圣人天赋!DY38</f>
        <v>0</v>
      </c>
      <c r="D39" s="15">
        <f>[5]圣人天赋!DZ38</f>
        <v>0</v>
      </c>
      <c r="E39" s="15">
        <f>[5]圣人天赋!EA38</f>
        <v>0</v>
      </c>
      <c r="F39" s="15">
        <f>[5]圣人天赋!EB38</f>
        <v>0</v>
      </c>
      <c r="G39" s="15">
        <f>[5]圣人天赋!EC38</f>
        <v>0</v>
      </c>
      <c r="H39" s="26">
        <f>1/求节点(兵营招募!F$38:F$67,兵营招募!$G$4:$G$33,节奏总纲!P36)*3600</f>
        <v>1.0285714285714287</v>
      </c>
      <c r="I39" s="26">
        <f>1/求节点(兵营招募!G$38:G$67,兵营招募!$G$4:$G$33,节奏总纲!Q36)*3600</f>
        <v>1.0285714285714287</v>
      </c>
      <c r="J39" s="26">
        <f>1/求节点(兵营招募!H$38:H$67,兵营招募!$G$4:$G$33,节奏总纲!R36)*3600</f>
        <v>1.0285714285714287</v>
      </c>
      <c r="K39" s="26">
        <f>1/求节点(兵营招募!I$38:I$67,兵营招募!$G$4:$G$33,节奏总纲!S36)*3600</f>
        <v>1.0285714285714287</v>
      </c>
      <c r="L39" s="26">
        <f>1/求节点(兵营招募!J$38:J$67,兵营招募!$G$4:$G$33,节奏总纲!T36)*3600</f>
        <v>1.0285714285714287</v>
      </c>
      <c r="M39" s="26">
        <f>1/求节点(兵营招募!F$38:F$67,兵营招募!$G$4:$G$33,节奏总纲!P36)*3600*(1-C39)</f>
        <v>1.0285714285714287</v>
      </c>
      <c r="N39" s="26">
        <f>1/求节点(兵营招募!G$38:G$67,兵营招募!$G$4:$G$33,节奏总纲!Q36)*3600*(1-D39)</f>
        <v>1.0285714285714287</v>
      </c>
      <c r="O39" s="26">
        <f>1/求节点(兵营招募!H$38:H$67,兵营招募!$G$4:$G$33,节奏总纲!R36)*3600*(1-E39)</f>
        <v>1.0285714285714287</v>
      </c>
      <c r="P39" s="26">
        <f>1/求节点(兵营招募!I$38:I$67,兵营招募!$G$4:$G$33,节奏总纲!S36)*3600*(1-F39)</f>
        <v>1.0285714285714287</v>
      </c>
      <c r="Q39" s="26">
        <f>1/求节点(兵营招募!J$38:J$67,兵营招募!$G$4:$G$33,节奏总纲!T36)*3600*(1-G39)</f>
        <v>1.0285714285714287</v>
      </c>
      <c r="X39" s="15">
        <v>33</v>
      </c>
      <c r="Y39" s="15">
        <f>兵营招募!CE37</f>
        <v>77595.306645466699</v>
      </c>
      <c r="Z39" s="15">
        <f>兵营招募!CF37</f>
        <v>70621.936895473846</v>
      </c>
      <c r="AA39" s="15">
        <f>兵营招募!CG37</f>
        <v>62443.965353355736</v>
      </c>
      <c r="AB39" s="15">
        <f>兵营招募!CH37</f>
        <v>54011.802403981193</v>
      </c>
      <c r="AC39" s="15">
        <f>兵营招募!CI37</f>
        <v>45332.219572510905</v>
      </c>
      <c r="AD39" s="15">
        <f t="shared" si="8"/>
        <v>5381.9076247165649</v>
      </c>
      <c r="AE39" s="15">
        <f t="shared" si="9"/>
        <v>4536.5885661647189</v>
      </c>
      <c r="AF39" s="15">
        <f t="shared" si="10"/>
        <v>3752.6648825972297</v>
      </c>
      <c r="AG39" s="15">
        <f t="shared" si="11"/>
        <v>2839.4077556993943</v>
      </c>
      <c r="AH39" s="15">
        <f t="shared" si="12"/>
        <v>1245.1647157174375</v>
      </c>
      <c r="AI39" s="15">
        <f t="shared" si="3"/>
        <v>775953.06645466702</v>
      </c>
      <c r="AJ39" s="15">
        <f t="shared" si="4"/>
        <v>706219.36895473849</v>
      </c>
      <c r="AK39" s="15">
        <f t="shared" si="5"/>
        <v>624439.65353355731</v>
      </c>
      <c r="AL39" s="15">
        <f t="shared" si="6"/>
        <v>540118.02403981192</v>
      </c>
      <c r="AM39" s="15">
        <f t="shared" si="7"/>
        <v>453322.19572510908</v>
      </c>
      <c r="AN39" s="15">
        <f>SUMPRODUCT(M$7:M39,AD$7:AD39)</f>
        <v>79812.315406765745</v>
      </c>
      <c r="AO39" s="15">
        <f>SUMPRODUCT(N$7:N39,AE$7:AE39)</f>
        <v>72639.706521058819</v>
      </c>
      <c r="AP39" s="15">
        <f>SUMPRODUCT(O$7:O39,AF$7:AF39)</f>
        <v>64228.078649165916</v>
      </c>
      <c r="AQ39" s="15">
        <f>SUMPRODUCT(P$7:P39,AG$7:AG39)</f>
        <v>55554.996758380672</v>
      </c>
      <c r="AR39" s="15">
        <f>SUMPRODUCT(Q$7:Q39,AH$7:AH39)</f>
        <v>46627.425846011232</v>
      </c>
    </row>
    <row r="40" spans="2:44" x14ac:dyDescent="0.15">
      <c r="B40" s="15">
        <v>34</v>
      </c>
      <c r="C40" s="15">
        <f>[5]圣人天赋!DY39</f>
        <v>0</v>
      </c>
      <c r="D40" s="15">
        <f>[5]圣人天赋!DZ39</f>
        <v>0</v>
      </c>
      <c r="E40" s="15">
        <f>[5]圣人天赋!EA39</f>
        <v>0</v>
      </c>
      <c r="F40" s="15">
        <f>[5]圣人天赋!EB39</f>
        <v>0</v>
      </c>
      <c r="G40" s="15">
        <f>[5]圣人天赋!EC39</f>
        <v>0</v>
      </c>
      <c r="H40" s="26">
        <f>1/求节点(兵营招募!F$38:F$67,兵营招募!$G$4:$G$33,节奏总纲!P37)*3600</f>
        <v>1.0285714285714287</v>
      </c>
      <c r="I40" s="26">
        <f>1/求节点(兵营招募!G$38:G$67,兵营招募!$G$4:$G$33,节奏总纲!Q37)*3600</f>
        <v>1.0285714285714287</v>
      </c>
      <c r="J40" s="26">
        <f>1/求节点(兵营招募!H$38:H$67,兵营招募!$G$4:$G$33,节奏总纲!R37)*3600</f>
        <v>1.0285714285714287</v>
      </c>
      <c r="K40" s="26">
        <f>1/求节点(兵营招募!I$38:I$67,兵营招募!$G$4:$G$33,节奏总纲!S37)*3600</f>
        <v>1.0285714285714287</v>
      </c>
      <c r="L40" s="26">
        <f>1/求节点(兵营招募!J$38:J$67,兵营招募!$G$4:$G$33,节奏总纲!T37)*3600</f>
        <v>1.0285714285714287</v>
      </c>
      <c r="M40" s="26">
        <f>1/求节点(兵营招募!F$38:F$67,兵营招募!$G$4:$G$33,节奏总纲!P37)*3600*(1-C40)</f>
        <v>1.0285714285714287</v>
      </c>
      <c r="N40" s="26">
        <f>1/求节点(兵营招募!G$38:G$67,兵营招募!$G$4:$G$33,节奏总纲!Q37)*3600*(1-D40)</f>
        <v>1.0285714285714287</v>
      </c>
      <c r="O40" s="26">
        <f>1/求节点(兵营招募!H$38:H$67,兵营招募!$G$4:$G$33,节奏总纲!R37)*3600*(1-E40)</f>
        <v>1.0285714285714287</v>
      </c>
      <c r="P40" s="26">
        <f>1/求节点(兵营招募!I$38:I$67,兵营招募!$G$4:$G$33,节奏总纲!S37)*3600*(1-F40)</f>
        <v>1.0285714285714287</v>
      </c>
      <c r="Q40" s="26">
        <f>1/求节点(兵营招募!J$38:J$67,兵营招募!$G$4:$G$33,节奏总纲!T37)*3600*(1-G40)</f>
        <v>1.0285714285714287</v>
      </c>
      <c r="X40" s="15">
        <v>34</v>
      </c>
      <c r="Y40" s="15">
        <f>兵营招募!CE38</f>
        <v>84593.695641762548</v>
      </c>
      <c r="Z40" s="15">
        <f>兵营招募!CF38</f>
        <v>75635.327592208938</v>
      </c>
      <c r="AA40" s="15">
        <f>兵营招募!CG38</f>
        <v>66673.873256094113</v>
      </c>
      <c r="AB40" s="15">
        <f>兵营招募!CH38</f>
        <v>57192.439492668113</v>
      </c>
      <c r="AC40" s="15">
        <f>兵营招募!CI38</f>
        <v>46708.405741087037</v>
      </c>
      <c r="AD40" s="15">
        <f t="shared" si="8"/>
        <v>6998.3889962958492</v>
      </c>
      <c r="AE40" s="15">
        <f t="shared" si="9"/>
        <v>5013.3906967350922</v>
      </c>
      <c r="AF40" s="15">
        <f t="shared" si="10"/>
        <v>4229.9079027383777</v>
      </c>
      <c r="AG40" s="15">
        <f t="shared" si="11"/>
        <v>3180.637088686919</v>
      </c>
      <c r="AH40" s="15">
        <f t="shared" si="12"/>
        <v>1376.1861685761323</v>
      </c>
      <c r="AI40" s="15">
        <f t="shared" si="3"/>
        <v>845936.95641762554</v>
      </c>
      <c r="AJ40" s="15">
        <f t="shared" si="4"/>
        <v>756353.27592208935</v>
      </c>
      <c r="AK40" s="15">
        <f t="shared" si="5"/>
        <v>666738.73256094113</v>
      </c>
      <c r="AL40" s="15">
        <f t="shared" si="6"/>
        <v>571924.39492668118</v>
      </c>
      <c r="AM40" s="15">
        <f t="shared" si="7"/>
        <v>467084.05741087039</v>
      </c>
      <c r="AN40" s="15">
        <f>SUMPRODUCT(M$7:M40,AD$7:AD40)</f>
        <v>87010.658374384337</v>
      </c>
      <c r="AO40" s="15">
        <f>SUMPRODUCT(N$7:N40,AE$7:AE40)</f>
        <v>77796.336951986348</v>
      </c>
      <c r="AP40" s="15">
        <f>SUMPRODUCT(O$7:O40,AF$7:AF40)</f>
        <v>68578.841063411106</v>
      </c>
      <c r="AQ40" s="15">
        <f>SUMPRODUCT(P$7:P40,AG$7:AG40)</f>
        <v>58826.509192458645</v>
      </c>
      <c r="AR40" s="15">
        <f>SUMPRODUCT(Q$7:Q40,AH$7:AH40)</f>
        <v>48042.931619403826</v>
      </c>
    </row>
    <row r="41" spans="2:44" x14ac:dyDescent="0.15">
      <c r="B41" s="15">
        <v>35</v>
      </c>
      <c r="C41" s="15">
        <f>[5]圣人天赋!DY40</f>
        <v>0</v>
      </c>
      <c r="D41" s="15">
        <f>[5]圣人天赋!DZ40</f>
        <v>0</v>
      </c>
      <c r="E41" s="15">
        <f>[5]圣人天赋!EA40</f>
        <v>0</v>
      </c>
      <c r="F41" s="15">
        <f>[5]圣人天赋!EB40</f>
        <v>0</v>
      </c>
      <c r="G41" s="15">
        <f>[5]圣人天赋!EC40</f>
        <v>0</v>
      </c>
      <c r="H41" s="26">
        <f>1/求节点(兵营招募!F$38:F$67,兵营招募!$G$4:$G$33,节奏总纲!P38)*3600</f>
        <v>1.0285714285714287</v>
      </c>
      <c r="I41" s="26">
        <f>1/求节点(兵营招募!G$38:G$67,兵营招募!$G$4:$G$33,节奏总纲!Q38)*3600</f>
        <v>1.0285714285714287</v>
      </c>
      <c r="J41" s="26">
        <f>1/求节点(兵营招募!H$38:H$67,兵营招募!$G$4:$G$33,节奏总纲!R38)*3600</f>
        <v>1.0285714285714287</v>
      </c>
      <c r="K41" s="26">
        <f>1/求节点(兵营招募!I$38:I$67,兵营招募!$G$4:$G$33,节奏总纲!S38)*3600</f>
        <v>1.0285714285714287</v>
      </c>
      <c r="L41" s="26">
        <f>1/求节点(兵营招募!J$38:J$67,兵营招募!$G$4:$G$33,节奏总纲!T38)*3600</f>
        <v>1.0285714285714287</v>
      </c>
      <c r="M41" s="26">
        <f>1/求节点(兵营招募!F$38:F$67,兵营招募!$G$4:$G$33,节奏总纲!P38)*3600*(1-C41)</f>
        <v>1.0285714285714287</v>
      </c>
      <c r="N41" s="26">
        <f>1/求节点(兵营招募!G$38:G$67,兵营招募!$G$4:$G$33,节奏总纲!Q38)*3600*(1-D41)</f>
        <v>1.0285714285714287</v>
      </c>
      <c r="O41" s="26">
        <f>1/求节点(兵营招募!H$38:H$67,兵营招募!$G$4:$G$33,节奏总纲!R38)*3600*(1-E41)</f>
        <v>1.0285714285714287</v>
      </c>
      <c r="P41" s="26">
        <f>1/求节点(兵营招募!I$38:I$67,兵营招募!$G$4:$G$33,节奏总纲!S38)*3600*(1-F41)</f>
        <v>1.0285714285714287</v>
      </c>
      <c r="Q41" s="26">
        <f>1/求节点(兵营招募!J$38:J$67,兵营招募!$G$4:$G$33,节奏总纲!T38)*3600*(1-G41)</f>
        <v>1.0285714285714287</v>
      </c>
      <c r="X41" s="15">
        <v>35</v>
      </c>
      <c r="Y41" s="15">
        <f>兵营招募!CE39</f>
        <v>92094.38324849846</v>
      </c>
      <c r="Z41" s="15">
        <f>兵营招募!CF39</f>
        <v>81595.46542324347</v>
      </c>
      <c r="AA41" s="15">
        <f>兵营招募!CG39</f>
        <v>71233.490110768369</v>
      </c>
      <c r="AB41" s="15">
        <f>兵营招募!CH39</f>
        <v>60527.898316345054</v>
      </c>
      <c r="AC41" s="15">
        <f>兵营招募!CI39</f>
        <v>48154.01257689741</v>
      </c>
      <c r="AD41" s="15">
        <f t="shared" si="8"/>
        <v>7500.6876067359117</v>
      </c>
      <c r="AE41" s="15">
        <f t="shared" si="9"/>
        <v>5960.1378310345317</v>
      </c>
      <c r="AF41" s="15">
        <f t="shared" si="10"/>
        <v>4559.6168546742556</v>
      </c>
      <c r="AG41" s="15">
        <f t="shared" si="11"/>
        <v>3335.4588236769414</v>
      </c>
      <c r="AH41" s="15">
        <f t="shared" si="12"/>
        <v>1445.606835810373</v>
      </c>
      <c r="AI41" s="15">
        <f t="shared" si="3"/>
        <v>920943.83248498454</v>
      </c>
      <c r="AJ41" s="15">
        <f t="shared" si="4"/>
        <v>815954.6542324347</v>
      </c>
      <c r="AK41" s="15">
        <f t="shared" si="5"/>
        <v>712334.90110768366</v>
      </c>
      <c r="AL41" s="15">
        <f t="shared" si="6"/>
        <v>605278.9831634505</v>
      </c>
      <c r="AM41" s="15">
        <f t="shared" si="7"/>
        <v>481540.12576897407</v>
      </c>
      <c r="AN41" s="15">
        <f>SUMPRODUCT(M$7:M41,AD$7:AD41)</f>
        <v>94725.65134131271</v>
      </c>
      <c r="AO41" s="15">
        <f>SUMPRODUCT(N$7:N41,AE$7:AE41)</f>
        <v>83926.764435336154</v>
      </c>
      <c r="AP41" s="15">
        <f>SUMPRODUCT(O$7:O41,AF$7:AF41)</f>
        <v>73268.732685361771</v>
      </c>
      <c r="AQ41" s="15">
        <f>SUMPRODUCT(P$7:P41,AG$7:AG41)</f>
        <v>62257.266839669217</v>
      </c>
      <c r="AR41" s="15">
        <f>SUMPRODUCT(Q$7:Q41,AH$7:AH41)</f>
        <v>49529.841507665922</v>
      </c>
    </row>
    <row r="42" spans="2:44" x14ac:dyDescent="0.15">
      <c r="B42" s="15">
        <v>36</v>
      </c>
      <c r="C42" s="15">
        <f>[5]圣人天赋!DY41</f>
        <v>0</v>
      </c>
      <c r="D42" s="15">
        <f>[5]圣人天赋!DZ41</f>
        <v>0</v>
      </c>
      <c r="E42" s="15">
        <f>[5]圣人天赋!EA41</f>
        <v>0</v>
      </c>
      <c r="F42" s="15">
        <f>[5]圣人天赋!EB41</f>
        <v>0</v>
      </c>
      <c r="G42" s="15">
        <f>[5]圣人天赋!EC41</f>
        <v>0</v>
      </c>
      <c r="H42" s="26">
        <f>1/求节点(兵营招募!F$38:F$67,兵营招募!$G$4:$G$33,节奏总纲!P39)*3600</f>
        <v>1.0285714285714287</v>
      </c>
      <c r="I42" s="26">
        <f>1/求节点(兵营招募!G$38:G$67,兵营招募!$G$4:$G$33,节奏总纲!Q39)*3600</f>
        <v>1.0285714285714287</v>
      </c>
      <c r="J42" s="26">
        <f>1/求节点(兵营招募!H$38:H$67,兵营招募!$G$4:$G$33,节奏总纲!R39)*3600</f>
        <v>1.0285714285714287</v>
      </c>
      <c r="K42" s="26">
        <f>1/求节点(兵营招募!I$38:I$67,兵营招募!$G$4:$G$33,节奏总纲!S39)*3600</f>
        <v>1.0285714285714287</v>
      </c>
      <c r="L42" s="26">
        <f>1/求节点(兵营招募!J$38:J$67,兵营招募!$G$4:$G$33,节奏总纲!T39)*3600</f>
        <v>1.0285714285714287</v>
      </c>
      <c r="M42" s="26">
        <f>1/求节点(兵营招募!F$38:F$67,兵营招募!$G$4:$G$33,节奏总纲!P39)*3600*(1-C42)</f>
        <v>1.0285714285714287</v>
      </c>
      <c r="N42" s="26">
        <f>1/求节点(兵营招募!G$38:G$67,兵营招募!$G$4:$G$33,节奏总纲!Q39)*3600*(1-D42)</f>
        <v>1.0285714285714287</v>
      </c>
      <c r="O42" s="26">
        <f>1/求节点(兵营招募!H$38:H$67,兵营招募!$G$4:$G$33,节奏总纲!R39)*3600*(1-E42)</f>
        <v>1.0285714285714287</v>
      </c>
      <c r="P42" s="26">
        <f>1/求节点(兵营招募!I$38:I$67,兵营招募!$G$4:$G$33,节奏总纲!S39)*3600*(1-F42)</f>
        <v>1.0285714285714287</v>
      </c>
      <c r="Q42" s="26">
        <f>1/求节点(兵营招募!J$38:J$67,兵营招募!$G$4:$G$33,节奏总纲!T39)*3600*(1-G42)</f>
        <v>1.0285714285714287</v>
      </c>
      <c r="X42" s="15">
        <v>36</v>
      </c>
      <c r="Y42" s="15">
        <f>兵营招募!CE40</f>
        <v>100133.42117617287</v>
      </c>
      <c r="Z42" s="15">
        <f>兵营招募!CF40</f>
        <v>88735.508665170375</v>
      </c>
      <c r="AA42" s="15">
        <f>兵营招募!CG40</f>
        <v>75978.619133518063</v>
      </c>
      <c r="AB42" s="15">
        <f>兵营招募!CH40</f>
        <v>64007.203671940959</v>
      </c>
      <c r="AC42" s="15">
        <f>兵营招募!CI40</f>
        <v>49591.785029278879</v>
      </c>
      <c r="AD42" s="15">
        <f t="shared" si="8"/>
        <v>8039.0379276744061</v>
      </c>
      <c r="AE42" s="15">
        <f t="shared" si="9"/>
        <v>7140.0432419269055</v>
      </c>
      <c r="AF42" s="15">
        <f t="shared" si="10"/>
        <v>4745.1290227496938</v>
      </c>
      <c r="AG42" s="15">
        <f t="shared" si="11"/>
        <v>3479.305355595905</v>
      </c>
      <c r="AH42" s="15">
        <f t="shared" si="12"/>
        <v>1437.7724523814686</v>
      </c>
      <c r="AI42" s="15">
        <f t="shared" si="3"/>
        <v>1001334.2117617286</v>
      </c>
      <c r="AJ42" s="15">
        <f t="shared" si="4"/>
        <v>887355.08665170381</v>
      </c>
      <c r="AK42" s="15">
        <f t="shared" si="5"/>
        <v>759786.19133518066</v>
      </c>
      <c r="AL42" s="15">
        <f t="shared" si="6"/>
        <v>640072.03671940963</v>
      </c>
      <c r="AM42" s="15">
        <f t="shared" si="7"/>
        <v>495917.85029278882</v>
      </c>
      <c r="AN42" s="15">
        <f>SUMPRODUCT(M$7:M42,AD$7:AD42)</f>
        <v>102994.37606692067</v>
      </c>
      <c r="AO42" s="15">
        <f>SUMPRODUCT(N$7:N42,AE$7:AE42)</f>
        <v>91270.808912746681</v>
      </c>
      <c r="AP42" s="15">
        <f>SUMPRODUCT(O$7:O42,AF$7:AF42)</f>
        <v>78149.436823047174</v>
      </c>
      <c r="AQ42" s="15">
        <f>SUMPRODUCT(P$7:P42,AG$7:AG42)</f>
        <v>65835.980919710724</v>
      </c>
      <c r="AR42" s="15">
        <f>SUMPRODUCT(Q$7:Q42,AH$7:AH42)</f>
        <v>51008.693172972577</v>
      </c>
    </row>
    <row r="43" spans="2:44" x14ac:dyDescent="0.15">
      <c r="B43" s="15">
        <v>37</v>
      </c>
      <c r="C43" s="15">
        <f>[5]圣人天赋!DY42</f>
        <v>0</v>
      </c>
      <c r="D43" s="15">
        <f>[5]圣人天赋!DZ42</f>
        <v>0</v>
      </c>
      <c r="E43" s="15">
        <f>[5]圣人天赋!EA42</f>
        <v>0</v>
      </c>
      <c r="F43" s="15">
        <f>[5]圣人天赋!EB42</f>
        <v>0</v>
      </c>
      <c r="G43" s="15">
        <f>[5]圣人天赋!EC42</f>
        <v>0</v>
      </c>
      <c r="H43" s="26">
        <f>1/求节点(兵营招募!F$38:F$67,兵营招募!$G$4:$G$33,节奏总纲!P40)*3600</f>
        <v>1.0285714285714287</v>
      </c>
      <c r="I43" s="26">
        <f>1/求节点(兵营招募!G$38:G$67,兵营招募!$G$4:$G$33,节奏总纲!Q40)*3600</f>
        <v>1.0285714285714287</v>
      </c>
      <c r="J43" s="26">
        <f>1/求节点(兵营招募!H$38:H$67,兵营招募!$G$4:$G$33,节奏总纲!R40)*3600</f>
        <v>1.0285714285714287</v>
      </c>
      <c r="K43" s="26">
        <f>1/求节点(兵营招募!I$38:I$67,兵营招募!$G$4:$G$33,节奏总纲!S40)*3600</f>
        <v>1.0285714285714287</v>
      </c>
      <c r="L43" s="26">
        <f>1/求节点(兵营招募!J$38:J$67,兵营招募!$G$4:$G$33,节奏总纲!T40)*3600</f>
        <v>1.0285714285714287</v>
      </c>
      <c r="M43" s="26">
        <f>1/求节点(兵营招募!F$38:F$67,兵营招募!$G$4:$G$33,节奏总纲!P40)*3600*(1-C43)</f>
        <v>1.0285714285714287</v>
      </c>
      <c r="N43" s="26">
        <f>1/求节点(兵营招募!G$38:G$67,兵营招募!$G$4:$G$33,节奏总纲!Q40)*3600*(1-D43)</f>
        <v>1.0285714285714287</v>
      </c>
      <c r="O43" s="26">
        <f>1/求节点(兵营招募!H$38:H$67,兵营招募!$G$4:$G$33,节奏总纲!R40)*3600*(1-E43)</f>
        <v>1.0285714285714287</v>
      </c>
      <c r="P43" s="26">
        <f>1/求节点(兵营招募!I$38:I$67,兵营招募!$G$4:$G$33,节奏总纲!S40)*3600*(1-F43)</f>
        <v>1.0285714285714287</v>
      </c>
      <c r="Q43" s="26">
        <f>1/求节点(兵营招募!J$38:J$67,兵营招募!$G$4:$G$33,节奏总纲!T40)*3600*(1-G43)</f>
        <v>1.0285714285714287</v>
      </c>
      <c r="X43" s="15">
        <v>37</v>
      </c>
      <c r="Y43" s="15">
        <f>兵营招募!CE41</f>
        <v>108749.44869137704</v>
      </c>
      <c r="Z43" s="15">
        <f>兵营招募!CF41</f>
        <v>96232.011685087025</v>
      </c>
      <c r="AA43" s="15">
        <f>兵营招募!CG41</f>
        <v>81053.842621144751</v>
      </c>
      <c r="AB43" s="15">
        <f>兵营招募!CH41</f>
        <v>67624.767613241856</v>
      </c>
      <c r="AC43" s="15">
        <f>兵营招募!CI41</f>
        <v>51237.21130211428</v>
      </c>
      <c r="AD43" s="15">
        <f t="shared" si="8"/>
        <v>8616.0275152041722</v>
      </c>
      <c r="AE43" s="15">
        <f t="shared" si="9"/>
        <v>7496.5030199166504</v>
      </c>
      <c r="AF43" s="15">
        <f t="shared" si="10"/>
        <v>5075.2234876266884</v>
      </c>
      <c r="AG43" s="15">
        <f t="shared" si="11"/>
        <v>3617.5639413008976</v>
      </c>
      <c r="AH43" s="15">
        <f t="shared" si="12"/>
        <v>1645.4262728354006</v>
      </c>
      <c r="AI43" s="15">
        <f t="shared" si="3"/>
        <v>1087494.4869137704</v>
      </c>
      <c r="AJ43" s="15">
        <f t="shared" si="4"/>
        <v>962320.1168508702</v>
      </c>
      <c r="AK43" s="15">
        <f t="shared" si="5"/>
        <v>810538.42621144745</v>
      </c>
      <c r="AL43" s="15">
        <f t="shared" si="6"/>
        <v>676247.67613241856</v>
      </c>
      <c r="AM43" s="15">
        <f t="shared" si="7"/>
        <v>512372.11302114278</v>
      </c>
      <c r="AN43" s="15">
        <f>SUMPRODUCT(M$7:M43,AD$7:AD43)</f>
        <v>111856.57579684496</v>
      </c>
      <c r="AO43" s="15">
        <f>SUMPRODUCT(N$7:N43,AE$7:AE43)</f>
        <v>98981.497733232376</v>
      </c>
      <c r="AP43" s="15">
        <f>SUMPRODUCT(O$7:O43,AF$7:AF43)</f>
        <v>83369.666696034619</v>
      </c>
      <c r="AQ43" s="15">
        <f>SUMPRODUCT(P$7:P43,AG$7:AG43)</f>
        <v>69556.903830763084</v>
      </c>
      <c r="AR43" s="15">
        <f>SUMPRODUCT(Q$7:Q43,AH$7:AH43)</f>
        <v>52701.131625031849</v>
      </c>
    </row>
    <row r="44" spans="2:44" x14ac:dyDescent="0.15">
      <c r="B44" s="15">
        <v>38</v>
      </c>
      <c r="C44" s="15">
        <f>[5]圣人天赋!DY43</f>
        <v>0</v>
      </c>
      <c r="D44" s="15">
        <f>[5]圣人天赋!DZ43</f>
        <v>0</v>
      </c>
      <c r="E44" s="15">
        <f>[5]圣人天赋!EA43</f>
        <v>0</v>
      </c>
      <c r="F44" s="15">
        <f>[5]圣人天赋!EB43</f>
        <v>0</v>
      </c>
      <c r="G44" s="15">
        <f>[5]圣人天赋!EC43</f>
        <v>0</v>
      </c>
      <c r="H44" s="26">
        <f>1/求节点(兵营招募!F$38:F$67,兵营招募!$G$4:$G$33,节奏总纲!P41)*3600</f>
        <v>1.0285714285714287</v>
      </c>
      <c r="I44" s="26">
        <f>1/求节点(兵营招募!G$38:G$67,兵营招募!$G$4:$G$33,节奏总纲!Q41)*3600</f>
        <v>1.0285714285714287</v>
      </c>
      <c r="J44" s="26">
        <f>1/求节点(兵营招募!H$38:H$67,兵营招募!$G$4:$G$33,节奏总纲!R41)*3600</f>
        <v>1.0285714285714287</v>
      </c>
      <c r="K44" s="26">
        <f>1/求节点(兵营招募!I$38:I$67,兵营招募!$G$4:$G$33,节奏总纲!S41)*3600</f>
        <v>1.0285714285714287</v>
      </c>
      <c r="L44" s="26">
        <f>1/求节点(兵营招募!J$38:J$67,兵营招募!$G$4:$G$33,节奏总纲!T41)*3600</f>
        <v>1.0285714285714287</v>
      </c>
      <c r="M44" s="26">
        <f>1/求节点(兵营招募!F$38:F$67,兵营招募!$G$4:$G$33,节奏总纲!P41)*3600*(1-C44)</f>
        <v>1.0285714285714287</v>
      </c>
      <c r="N44" s="26">
        <f>1/求节点(兵营招募!G$38:G$67,兵营招募!$G$4:$G$33,节奏总纲!Q41)*3600*(1-D44)</f>
        <v>1.0285714285714287</v>
      </c>
      <c r="O44" s="26">
        <f>1/求节点(兵营招募!H$38:H$67,兵营招募!$G$4:$G$33,节奏总纲!R41)*3600*(1-E44)</f>
        <v>1.0285714285714287</v>
      </c>
      <c r="P44" s="26">
        <f>1/求节点(兵营招募!I$38:I$67,兵营招募!$G$4:$G$33,节奏总纲!S41)*3600*(1-F44)</f>
        <v>1.0285714285714287</v>
      </c>
      <c r="Q44" s="26">
        <f>1/求节点(兵营招募!J$38:J$67,兵营招募!$G$4:$G$33,节奏总纲!T41)*3600*(1-G44)</f>
        <v>1.0285714285714287</v>
      </c>
      <c r="X44" s="15">
        <v>38</v>
      </c>
      <c r="Y44" s="15">
        <f>兵营招募!CE42</f>
        <v>117983.87833465538</v>
      </c>
      <c r="Z44" s="15">
        <f>兵营招募!CF42</f>
        <v>104237.98214573492</v>
      </c>
      <c r="AA44" s="15">
        <f>兵营招募!CG42</f>
        <v>87508.126182728971</v>
      </c>
      <c r="AB44" s="15">
        <f>兵营招募!CH42</f>
        <v>71509.088742437656</v>
      </c>
      <c r="AC44" s="15">
        <f>兵营招募!CI42</f>
        <v>52943.719468153089</v>
      </c>
      <c r="AD44" s="15">
        <f t="shared" si="8"/>
        <v>9234.4296432783449</v>
      </c>
      <c r="AE44" s="15">
        <f t="shared" si="9"/>
        <v>8005.9704606478917</v>
      </c>
      <c r="AF44" s="15">
        <f t="shared" si="10"/>
        <v>6454.2835615842196</v>
      </c>
      <c r="AG44" s="15">
        <f t="shared" si="11"/>
        <v>3884.3211291957996</v>
      </c>
      <c r="AH44" s="15">
        <f t="shared" si="12"/>
        <v>1706.5081660388096</v>
      </c>
      <c r="AI44" s="15">
        <f t="shared" si="3"/>
        <v>1179838.7833465538</v>
      </c>
      <c r="AJ44" s="15">
        <f t="shared" si="4"/>
        <v>1042379.8214573492</v>
      </c>
      <c r="AK44" s="15">
        <f t="shared" si="5"/>
        <v>875081.26182728971</v>
      </c>
      <c r="AL44" s="15">
        <f t="shared" si="6"/>
        <v>715090.88742437656</v>
      </c>
      <c r="AM44" s="15">
        <f t="shared" si="7"/>
        <v>529437.19468153093</v>
      </c>
      <c r="AN44" s="15">
        <f>SUMPRODUCT(M$7:M44,AD$7:AD44)</f>
        <v>121354.84628707412</v>
      </c>
      <c r="AO44" s="15">
        <f>SUMPRODUCT(N$7:N44,AE$7:AE44)</f>
        <v>107216.21020704164</v>
      </c>
      <c r="AP44" s="15">
        <f>SUMPRODUCT(O$7:O44,AF$7:AF44)</f>
        <v>90008.358359378384</v>
      </c>
      <c r="AQ44" s="15">
        <f>SUMPRODUCT(P$7:P44,AG$7:AG44)</f>
        <v>73552.20556365019</v>
      </c>
      <c r="AR44" s="15">
        <f>SUMPRODUCT(Q$7:Q44,AH$7:AH44)</f>
        <v>54456.397167243194</v>
      </c>
    </row>
    <row r="45" spans="2:44" x14ac:dyDescent="0.15">
      <c r="B45" s="15">
        <v>39</v>
      </c>
      <c r="C45" s="15">
        <f>[5]圣人天赋!DY44</f>
        <v>0</v>
      </c>
      <c r="D45" s="15">
        <f>[5]圣人天赋!DZ44</f>
        <v>0</v>
      </c>
      <c r="E45" s="15">
        <f>[5]圣人天赋!EA44</f>
        <v>0</v>
      </c>
      <c r="F45" s="15">
        <f>[5]圣人天赋!EB44</f>
        <v>0</v>
      </c>
      <c r="G45" s="15">
        <f>[5]圣人天赋!EC44</f>
        <v>0</v>
      </c>
      <c r="H45" s="26">
        <f>1/求节点(兵营招募!F$38:F$67,兵营招募!$G$4:$G$33,节奏总纲!P42)*3600</f>
        <v>1.0285714285714287</v>
      </c>
      <c r="I45" s="26">
        <f>1/求节点(兵营招募!G$38:G$67,兵营招募!$G$4:$G$33,节奏总纲!Q42)*3600</f>
        <v>1.0285714285714287</v>
      </c>
      <c r="J45" s="26">
        <f>1/求节点(兵营招募!H$38:H$67,兵营招募!$G$4:$G$33,节奏总纲!R42)*3600</f>
        <v>1.0285714285714287</v>
      </c>
      <c r="K45" s="26">
        <f>1/求节点(兵营招募!I$38:I$67,兵营招募!$G$4:$G$33,节奏总纲!S42)*3600</f>
        <v>1.0285714285714287</v>
      </c>
      <c r="L45" s="26">
        <f>1/求节点(兵营招募!J$38:J$67,兵营招募!$G$4:$G$33,节奏总纲!T42)*3600</f>
        <v>1.0285714285714287</v>
      </c>
      <c r="M45" s="26">
        <f>1/求节点(兵营招募!F$38:F$67,兵营招募!$G$4:$G$33,节奏总纲!P42)*3600*(1-C45)</f>
        <v>1.0285714285714287</v>
      </c>
      <c r="N45" s="26">
        <f>1/求节点(兵营招募!G$38:G$67,兵营招募!$G$4:$G$33,节奏总纲!Q42)*3600*(1-D45)</f>
        <v>1.0285714285714287</v>
      </c>
      <c r="O45" s="26">
        <f>1/求节点(兵营招募!H$38:H$67,兵营招募!$G$4:$G$33,节奏总纲!R42)*3600*(1-E45)</f>
        <v>1.0285714285714287</v>
      </c>
      <c r="P45" s="26">
        <f>1/求节点(兵营招募!I$38:I$67,兵营招募!$G$4:$G$33,节奏总纲!S42)*3600*(1-F45)</f>
        <v>1.0285714285714287</v>
      </c>
      <c r="Q45" s="26">
        <f>1/求节点(兵营招募!J$38:J$67,兵营招募!$G$4:$G$33,节奏总纲!T42)*3600*(1-G45)</f>
        <v>1.0285714285714287</v>
      </c>
      <c r="X45" s="15">
        <v>39</v>
      </c>
      <c r="Y45" s="15">
        <f>兵营招募!CE43</f>
        <v>127881.09496797962</v>
      </c>
      <c r="Z45" s="15">
        <f>兵营招募!CF43</f>
        <v>112702.95099966304</v>
      </c>
      <c r="AA45" s="15">
        <f>兵营招募!CG43</f>
        <v>94407.62280806803</v>
      </c>
      <c r="AB45" s="15">
        <f>兵营招募!CH43</f>
        <v>75749.439277621466</v>
      </c>
      <c r="AC45" s="15">
        <f>兵营招募!CI43</f>
        <v>54829.409160891359</v>
      </c>
      <c r="AD45" s="15">
        <f t="shared" si="8"/>
        <v>9897.2166333242349</v>
      </c>
      <c r="AE45" s="15">
        <f t="shared" si="9"/>
        <v>8464.9688539281196</v>
      </c>
      <c r="AF45" s="15">
        <f t="shared" si="10"/>
        <v>6899.4966253390594</v>
      </c>
      <c r="AG45" s="15">
        <f t="shared" si="11"/>
        <v>4240.3505351838103</v>
      </c>
      <c r="AH45" s="15">
        <f t="shared" si="12"/>
        <v>1885.6896927382695</v>
      </c>
      <c r="AI45" s="15">
        <f t="shared" si="3"/>
        <v>1278810.9496797961</v>
      </c>
      <c r="AJ45" s="15">
        <f t="shared" si="4"/>
        <v>1127029.5099966303</v>
      </c>
      <c r="AK45" s="15">
        <f t="shared" si="5"/>
        <v>944076.22808068036</v>
      </c>
      <c r="AL45" s="15">
        <f t="shared" si="6"/>
        <v>757494.39277621463</v>
      </c>
      <c r="AM45" s="15">
        <f t="shared" si="7"/>
        <v>548294.09160891362</v>
      </c>
      <c r="AN45" s="15">
        <f>SUMPRODUCT(M$7:M45,AD$7:AD45)</f>
        <v>131534.84053849333</v>
      </c>
      <c r="AO45" s="15">
        <f>SUMPRODUCT(N$7:N45,AE$7:AE45)</f>
        <v>115923.03531393914</v>
      </c>
      <c r="AP45" s="15">
        <f>SUMPRODUCT(O$7:O45,AF$7:AF45)</f>
        <v>97104.983459727126</v>
      </c>
      <c r="AQ45" s="15">
        <f>SUMPRODUCT(P$7:P45,AG$7:AG45)</f>
        <v>77913.708971267828</v>
      </c>
      <c r="AR45" s="15">
        <f>SUMPRODUCT(Q$7:Q45,AH$7:AH45)</f>
        <v>56395.963708345414</v>
      </c>
    </row>
    <row r="46" spans="2:44" x14ac:dyDescent="0.15">
      <c r="B46" s="15">
        <v>40</v>
      </c>
      <c r="C46" s="15">
        <f>[5]圣人天赋!DY45</f>
        <v>0</v>
      </c>
      <c r="D46" s="15">
        <f>[5]圣人天赋!DZ45</f>
        <v>0</v>
      </c>
      <c r="E46" s="15">
        <f>[5]圣人天赋!EA45</f>
        <v>0</v>
      </c>
      <c r="F46" s="15">
        <f>[5]圣人天赋!EB45</f>
        <v>0</v>
      </c>
      <c r="G46" s="15">
        <f>[5]圣人天赋!EC45</f>
        <v>0</v>
      </c>
      <c r="H46" s="26">
        <f>1/求节点(兵营招募!F$38:F$67,兵营招募!$G$4:$G$33,节奏总纲!P43)*3600</f>
        <v>1.0285714285714287</v>
      </c>
      <c r="I46" s="26">
        <f>1/求节点(兵营招募!G$38:G$67,兵营招募!$G$4:$G$33,节奏总纲!Q43)*3600</f>
        <v>1.0285714285714287</v>
      </c>
      <c r="J46" s="26">
        <f>1/求节点(兵营招募!H$38:H$67,兵营招募!$G$4:$G$33,节奏总纲!R43)*3600</f>
        <v>1.0285714285714287</v>
      </c>
      <c r="K46" s="26">
        <f>1/求节点(兵营招募!I$38:I$67,兵营招募!$G$4:$G$33,节奏总纲!S43)*3600</f>
        <v>1.0285714285714287</v>
      </c>
      <c r="L46" s="26">
        <f>1/求节点(兵营招募!J$38:J$67,兵营招募!$G$4:$G$33,节奏总纲!T43)*3600</f>
        <v>1.0285714285714287</v>
      </c>
      <c r="M46" s="26">
        <f>1/求节点(兵营招募!F$38:F$67,兵营招募!$G$4:$G$33,节奏总纲!P43)*3600*(1-C46)</f>
        <v>1.0285714285714287</v>
      </c>
      <c r="N46" s="26">
        <f>1/求节点(兵营招募!G$38:G$67,兵营招募!$G$4:$G$33,节奏总纲!Q43)*3600*(1-D46)</f>
        <v>1.0285714285714287</v>
      </c>
      <c r="O46" s="26">
        <f>1/求节点(兵营招募!H$38:H$67,兵营招募!$G$4:$G$33,节奏总纲!R43)*3600*(1-E46)</f>
        <v>1.0285714285714287</v>
      </c>
      <c r="P46" s="26">
        <f>1/求节点(兵营招募!I$38:I$67,兵营招募!$G$4:$G$33,节奏总纲!S43)*3600*(1-F46)</f>
        <v>1.0285714285714287</v>
      </c>
      <c r="Q46" s="26">
        <f>1/求节点(兵营招募!J$38:J$67,兵营招募!$G$4:$G$33,节奏总纲!T43)*3600*(1-G46)</f>
        <v>1.0285714285714287</v>
      </c>
      <c r="X46" s="15">
        <v>40</v>
      </c>
      <c r="Y46" s="15">
        <f>兵营招募!CE44</f>
        <v>138488.66910854934</v>
      </c>
      <c r="Z46" s="15">
        <f>兵营招募!CF44</f>
        <v>121731.06640765391</v>
      </c>
      <c r="AA46" s="15">
        <f>兵营招募!CG44</f>
        <v>101990.97937255172</v>
      </c>
      <c r="AB46" s="15">
        <f>兵营招募!CH44</f>
        <v>80457.75225054269</v>
      </c>
      <c r="AC46" s="15">
        <f>兵营招募!CI44</f>
        <v>57196.81413708374</v>
      </c>
      <c r="AD46" s="15">
        <f t="shared" si="8"/>
        <v>10607.574140569719</v>
      </c>
      <c r="AE46" s="15">
        <f t="shared" si="9"/>
        <v>9028.1154079908738</v>
      </c>
      <c r="AF46" s="15">
        <f t="shared" si="10"/>
        <v>7583.3565644836926</v>
      </c>
      <c r="AG46" s="15">
        <f t="shared" si="11"/>
        <v>4708.3129729212233</v>
      </c>
      <c r="AH46" s="15">
        <f t="shared" si="12"/>
        <v>2367.4049761923816</v>
      </c>
      <c r="AI46" s="15">
        <f t="shared" si="3"/>
        <v>1384886.6910854934</v>
      </c>
      <c r="AJ46" s="15">
        <f t="shared" si="4"/>
        <v>1217310.6640765392</v>
      </c>
      <c r="AK46" s="15">
        <f t="shared" si="5"/>
        <v>1019909.7937255172</v>
      </c>
      <c r="AL46" s="15">
        <f t="shared" si="6"/>
        <v>804577.5225054269</v>
      </c>
      <c r="AM46" s="15">
        <f t="shared" si="7"/>
        <v>571968.14137083734</v>
      </c>
      <c r="AN46" s="15">
        <f>SUMPRODUCT(M$7:M46,AD$7:AD46)</f>
        <v>142445.48822593648</v>
      </c>
      <c r="AO46" s="15">
        <f>SUMPRODUCT(N$7:N46,AE$7:AE46)</f>
        <v>125209.09687644403</v>
      </c>
      <c r="AP46" s="15">
        <f>SUMPRODUCT(O$7:O46,AF$7:AF46)</f>
        <v>104905.00735462464</v>
      </c>
      <c r="AQ46" s="15">
        <f>SUMPRODUCT(P$7:P46,AG$7:AG46)</f>
        <v>82756.5451719868</v>
      </c>
      <c r="AR46" s="15">
        <f>SUMPRODUCT(Q$7:Q46,AH$7:AH46)</f>
        <v>58831.008826714722</v>
      </c>
    </row>
    <row r="47" spans="2:44" x14ac:dyDescent="0.15">
      <c r="B47" s="15">
        <v>41</v>
      </c>
      <c r="C47" s="15">
        <f>[5]圣人天赋!DY46</f>
        <v>0</v>
      </c>
      <c r="D47" s="15">
        <f>[5]圣人天赋!DZ46</f>
        <v>0</v>
      </c>
      <c r="E47" s="15">
        <f>[5]圣人天赋!EA46</f>
        <v>0</v>
      </c>
      <c r="F47" s="15">
        <f>[5]圣人天赋!EB46</f>
        <v>0</v>
      </c>
      <c r="G47" s="15">
        <f>[5]圣人天赋!EC46</f>
        <v>0</v>
      </c>
      <c r="H47" s="26">
        <f>1/求节点(兵营招募!F$38:F$67,兵营招募!$G$4:$G$33,节奏总纲!P44)*3600</f>
        <v>1.0285714285714287</v>
      </c>
      <c r="I47" s="26">
        <f>1/求节点(兵营招募!G$38:G$67,兵营招募!$G$4:$G$33,节奏总纲!Q44)*3600</f>
        <v>1.0285714285714287</v>
      </c>
      <c r="J47" s="26">
        <f>1/求节点(兵营招募!H$38:H$67,兵营招募!$G$4:$G$33,节奏总纲!R44)*3600</f>
        <v>1.0285714285714287</v>
      </c>
      <c r="K47" s="26">
        <f>1/求节点(兵营招募!I$38:I$67,兵营招募!$G$4:$G$33,节奏总纲!S44)*3600</f>
        <v>1.0285714285714287</v>
      </c>
      <c r="L47" s="26">
        <f>1/求节点(兵营招募!J$38:J$67,兵营招募!$G$4:$G$33,节奏总纲!T44)*3600</f>
        <v>1.0285714285714287</v>
      </c>
      <c r="M47" s="26">
        <f>1/求节点(兵营招募!F$38:F$67,兵营招募!$G$4:$G$33,节奏总纲!P44)*3600*(1-C47)</f>
        <v>1.0285714285714287</v>
      </c>
      <c r="N47" s="26">
        <f>1/求节点(兵营招募!G$38:G$67,兵营招募!$G$4:$G$33,节奏总纲!Q44)*3600*(1-D47)</f>
        <v>1.0285714285714287</v>
      </c>
      <c r="O47" s="26">
        <f>1/求节点(兵营招募!H$38:H$67,兵营招募!$G$4:$G$33,节奏总纲!R44)*3600*(1-E47)</f>
        <v>1.0285714285714287</v>
      </c>
      <c r="P47" s="26">
        <f>1/求节点(兵营招募!I$38:I$67,兵营招募!$G$4:$G$33,节奏总纲!S44)*3600*(1-F47)</f>
        <v>1.0285714285714287</v>
      </c>
      <c r="Q47" s="26">
        <f>1/求节点(兵营招募!J$38:J$67,兵营招募!$G$4:$G$33,节奏总纲!T44)*3600*(1-G47)</f>
        <v>1.0285714285714287</v>
      </c>
      <c r="X47" s="15">
        <v>41</v>
      </c>
      <c r="Y47" s="15">
        <f>兵营招募!CE45</f>
        <v>149857.58557429811</v>
      </c>
      <c r="Z47" s="15">
        <f>兵营招募!CF45</f>
        <v>131692.79264932105</v>
      </c>
      <c r="AA47" s="15">
        <f>兵营招募!CG45</f>
        <v>110306.8385529511</v>
      </c>
      <c r="AB47" s="15">
        <f>兵营招募!CH45</f>
        <v>85550.155944512255</v>
      </c>
      <c r="AC47" s="15">
        <f>兵营招募!CI45</f>
        <v>60118.168201239503</v>
      </c>
      <c r="AD47" s="15">
        <f t="shared" si="8"/>
        <v>11368.916465748771</v>
      </c>
      <c r="AE47" s="15">
        <f t="shared" si="9"/>
        <v>9961.7262416671438</v>
      </c>
      <c r="AF47" s="15">
        <f t="shared" si="10"/>
        <v>8315.8591803993768</v>
      </c>
      <c r="AG47" s="15">
        <f t="shared" si="11"/>
        <v>5092.4036939695652</v>
      </c>
      <c r="AH47" s="15">
        <f t="shared" si="12"/>
        <v>2921.3540641557629</v>
      </c>
      <c r="AI47" s="15">
        <f t="shared" si="3"/>
        <v>1498575.8557429812</v>
      </c>
      <c r="AJ47" s="15">
        <f t="shared" si="4"/>
        <v>1316927.9264932105</v>
      </c>
      <c r="AK47" s="15">
        <f t="shared" si="5"/>
        <v>1103068.3855295109</v>
      </c>
      <c r="AL47" s="15">
        <f t="shared" si="6"/>
        <v>855501.55944512249</v>
      </c>
      <c r="AM47" s="15">
        <f t="shared" si="7"/>
        <v>601181.682012395</v>
      </c>
      <c r="AN47" s="15">
        <f>SUMPRODUCT(M$7:M47,AD$7:AD47)</f>
        <v>154139.23087642094</v>
      </c>
      <c r="AO47" s="15">
        <f>SUMPRODUCT(N$7:N47,AE$7:AE47)</f>
        <v>135455.44386787311</v>
      </c>
      <c r="AP47" s="15">
        <f>SUMPRODUCT(O$7:O47,AF$7:AF47)</f>
        <v>113458.46251160686</v>
      </c>
      <c r="AQ47" s="15">
        <f>SUMPRODUCT(P$7:P47,AG$7:AG47)</f>
        <v>87994.446114355495</v>
      </c>
      <c r="AR47" s="15">
        <f>SUMPRODUCT(Q$7:Q47,AH$7:AH47)</f>
        <v>61835.830149846362</v>
      </c>
    </row>
    <row r="48" spans="2:44" x14ac:dyDescent="0.15">
      <c r="B48" s="15">
        <v>42</v>
      </c>
      <c r="C48" s="15">
        <f>[5]圣人天赋!DY47</f>
        <v>0</v>
      </c>
      <c r="D48" s="15">
        <f>[5]圣人天赋!DZ47</f>
        <v>0</v>
      </c>
      <c r="E48" s="15">
        <f>[5]圣人天赋!EA47</f>
        <v>0</v>
      </c>
      <c r="F48" s="15">
        <f>[5]圣人天赋!EB47</f>
        <v>0</v>
      </c>
      <c r="G48" s="15">
        <f>[5]圣人天赋!EC47</f>
        <v>0</v>
      </c>
      <c r="H48" s="26">
        <f>1/求节点(兵营招募!F$38:F$67,兵营招募!$G$4:$G$33,节奏总纲!P45)*3600</f>
        <v>1.0285714285714287</v>
      </c>
      <c r="I48" s="26">
        <f>1/求节点(兵营招募!G$38:G$67,兵营招募!$G$4:$G$33,节奏总纲!Q45)*3600</f>
        <v>1.0285714285714287</v>
      </c>
      <c r="J48" s="26">
        <f>1/求节点(兵营招募!H$38:H$67,兵营招募!$G$4:$G$33,节奏总纲!R45)*3600</f>
        <v>1.0285714285714287</v>
      </c>
      <c r="K48" s="26">
        <f>1/求节点(兵营招募!I$38:I$67,兵营招募!$G$4:$G$33,节奏总纲!S45)*3600</f>
        <v>1.0285714285714287</v>
      </c>
      <c r="L48" s="26">
        <f>1/求节点(兵营招募!J$38:J$67,兵营招募!$G$4:$G$33,节奏总纲!T45)*3600</f>
        <v>1.0285714285714287</v>
      </c>
      <c r="M48" s="26">
        <f>1/求节点(兵营招募!F$38:F$67,兵营招募!$G$4:$G$33,节奏总纲!P45)*3600*(1-C48)</f>
        <v>1.0285714285714287</v>
      </c>
      <c r="N48" s="26">
        <f>1/求节点(兵营招募!G$38:G$67,兵营招募!$G$4:$G$33,节奏总纲!Q45)*3600*(1-D48)</f>
        <v>1.0285714285714287</v>
      </c>
      <c r="O48" s="26">
        <f>1/求节点(兵营招募!H$38:H$67,兵营招募!$G$4:$G$33,节奏总纲!R45)*3600*(1-E48)</f>
        <v>1.0285714285714287</v>
      </c>
      <c r="P48" s="26">
        <f>1/求节点(兵营招募!I$38:I$67,兵营招募!$G$4:$G$33,节奏总纲!S45)*3600*(1-F48)</f>
        <v>1.0285714285714287</v>
      </c>
      <c r="Q48" s="26">
        <f>1/求节点(兵营招募!J$38:J$67,兵营招募!$G$4:$G$33,节奏总纲!T45)*3600*(1-G48)</f>
        <v>1.0285714285714287</v>
      </c>
      <c r="X48" s="15">
        <v>42</v>
      </c>
      <c r="Y48" s="15">
        <f>兵营招募!CE46</f>
        <v>162135.01552409612</v>
      </c>
      <c r="Z48" s="15">
        <f>兵营招募!CF46</f>
        <v>142753.1830630388</v>
      </c>
      <c r="AA48" s="15">
        <f>兵营招募!CG46</f>
        <v>119472.03700211662</v>
      </c>
      <c r="AB48" s="15">
        <f>兵营招募!CH46</f>
        <v>92405.875728289</v>
      </c>
      <c r="AC48" s="15">
        <f>兵营招募!CI46</f>
        <v>63259.748792983686</v>
      </c>
      <c r="AD48" s="15">
        <f t="shared" si="8"/>
        <v>12277.42994979801</v>
      </c>
      <c r="AE48" s="15">
        <f t="shared" si="9"/>
        <v>11060.390413717745</v>
      </c>
      <c r="AF48" s="15">
        <f t="shared" si="10"/>
        <v>9165.1984491655166</v>
      </c>
      <c r="AG48" s="15">
        <f t="shared" si="11"/>
        <v>6855.7197837767453</v>
      </c>
      <c r="AH48" s="15">
        <f t="shared" si="12"/>
        <v>3141.580591744183</v>
      </c>
      <c r="AI48" s="15">
        <f t="shared" si="3"/>
        <v>1621350.1552409611</v>
      </c>
      <c r="AJ48" s="15">
        <f t="shared" si="4"/>
        <v>1427531.8306303881</v>
      </c>
      <c r="AK48" s="15">
        <f t="shared" si="5"/>
        <v>1194720.3700211663</v>
      </c>
      <c r="AL48" s="15">
        <f t="shared" si="6"/>
        <v>924058.75728289003</v>
      </c>
      <c r="AM48" s="15">
        <f t="shared" si="7"/>
        <v>632597.48792983685</v>
      </c>
      <c r="AN48" s="15">
        <f>SUMPRODUCT(M$7:M48,AD$7:AD48)</f>
        <v>166767.44453907033</v>
      </c>
      <c r="AO48" s="15">
        <f>SUMPRODUCT(N$7:N48,AE$7:AE48)</f>
        <v>146831.84543626852</v>
      </c>
      <c r="AP48" s="15">
        <f>SUMPRODUCT(O$7:O48,AF$7:AF48)</f>
        <v>122885.52377360569</v>
      </c>
      <c r="AQ48" s="15">
        <f>SUMPRODUCT(P$7:P48,AG$7:AG48)</f>
        <v>95046.043606240142</v>
      </c>
      <c r="AR48" s="15">
        <f>SUMPRODUCT(Q$7:Q48,AH$7:AH48)</f>
        <v>65067.17018706895</v>
      </c>
    </row>
    <row r="49" spans="2:44" x14ac:dyDescent="0.15">
      <c r="B49" s="15">
        <v>43</v>
      </c>
      <c r="C49" s="15">
        <f>[5]圣人天赋!DY48</f>
        <v>0</v>
      </c>
      <c r="D49" s="15">
        <f>[5]圣人天赋!DZ48</f>
        <v>0</v>
      </c>
      <c r="E49" s="15">
        <f>[5]圣人天赋!EA48</f>
        <v>0</v>
      </c>
      <c r="F49" s="15">
        <f>[5]圣人天赋!EB48</f>
        <v>0</v>
      </c>
      <c r="G49" s="15">
        <f>[5]圣人天赋!EC48</f>
        <v>0</v>
      </c>
      <c r="H49" s="26">
        <f>1/求节点(兵营招募!F$38:F$67,兵营招募!$G$4:$G$33,节奏总纲!P46)*3600</f>
        <v>1.0285714285714287</v>
      </c>
      <c r="I49" s="26">
        <f>1/求节点(兵营招募!G$38:G$67,兵营招募!$G$4:$G$33,节奏总纲!Q46)*3600</f>
        <v>1.0285714285714287</v>
      </c>
      <c r="J49" s="26">
        <f>1/求节点(兵营招募!H$38:H$67,兵营招募!$G$4:$G$33,节奏总纲!R46)*3600</f>
        <v>1.0285714285714287</v>
      </c>
      <c r="K49" s="26">
        <f>1/求节点(兵营招募!I$38:I$67,兵营招募!$G$4:$G$33,节奏总纲!S46)*3600</f>
        <v>1.0285714285714287</v>
      </c>
      <c r="L49" s="26">
        <f>1/求节点(兵营招募!J$38:J$67,兵营招募!$G$4:$G$33,节奏总纲!T46)*3600</f>
        <v>1.0285714285714287</v>
      </c>
      <c r="M49" s="26">
        <f>1/求节点(兵营招募!F$38:F$67,兵营招募!$G$4:$G$33,节奏总纲!P46)*3600*(1-C49)</f>
        <v>1.0285714285714287</v>
      </c>
      <c r="N49" s="26">
        <f>1/求节点(兵营招募!G$38:G$67,兵营招募!$G$4:$G$33,节奏总纲!Q46)*3600*(1-D49)</f>
        <v>1.0285714285714287</v>
      </c>
      <c r="O49" s="26">
        <f>1/求节点(兵营招募!H$38:H$67,兵营招募!$G$4:$G$33,节奏总纲!R46)*3600*(1-E49)</f>
        <v>1.0285714285714287</v>
      </c>
      <c r="P49" s="26">
        <f>1/求节点(兵营招募!I$38:I$67,兵营招募!$G$4:$G$33,节奏总纲!S46)*3600*(1-F49)</f>
        <v>1.0285714285714287</v>
      </c>
      <c r="Q49" s="26">
        <f>1/求节点(兵营招募!J$38:J$67,兵营招募!$G$4:$G$33,节奏总纲!T46)*3600*(1-G49)</f>
        <v>1.0285714285714287</v>
      </c>
      <c r="X49" s="15">
        <v>43</v>
      </c>
      <c r="Y49" s="15">
        <f>兵营招募!CE47</f>
        <v>177923.18105121976</v>
      </c>
      <c r="Z49" s="15">
        <f>兵营招募!CF47</f>
        <v>154198.94616717068</v>
      </c>
      <c r="AA49" s="15">
        <f>兵营招募!CG47</f>
        <v>128993.52061339733</v>
      </c>
      <c r="AB49" s="15">
        <f>兵营招募!CH47</f>
        <v>99318.411097284188</v>
      </c>
      <c r="AC49" s="15">
        <f>兵营招募!CI47</f>
        <v>66426.039033485285</v>
      </c>
      <c r="AD49" s="15">
        <f t="shared" si="8"/>
        <v>15788.165527123638</v>
      </c>
      <c r="AE49" s="15">
        <f t="shared" si="9"/>
        <v>11445.763104131882</v>
      </c>
      <c r="AF49" s="15">
        <f t="shared" si="10"/>
        <v>9521.4836112807097</v>
      </c>
      <c r="AG49" s="15">
        <f t="shared" si="11"/>
        <v>6912.535368995188</v>
      </c>
      <c r="AH49" s="15">
        <f t="shared" si="12"/>
        <v>3166.2902405015993</v>
      </c>
      <c r="AI49" s="15">
        <f t="shared" si="3"/>
        <v>1779231.8105121977</v>
      </c>
      <c r="AJ49" s="15">
        <f t="shared" si="4"/>
        <v>1541989.4616717068</v>
      </c>
      <c r="AK49" s="15">
        <f t="shared" si="5"/>
        <v>1289935.2061339733</v>
      </c>
      <c r="AL49" s="15">
        <f t="shared" si="6"/>
        <v>993184.11097284185</v>
      </c>
      <c r="AM49" s="15">
        <f t="shared" si="7"/>
        <v>664260.39033485285</v>
      </c>
      <c r="AN49" s="15">
        <f>SUMPRODUCT(M$7:M49,AD$7:AD49)</f>
        <v>183006.70050982607</v>
      </c>
      <c r="AO49" s="15">
        <f>SUMPRODUCT(N$7:N49,AE$7:AE49)</f>
        <v>158604.63034337558</v>
      </c>
      <c r="AP49" s="15">
        <f>SUMPRODUCT(O$7:O49,AF$7:AF49)</f>
        <v>132679.04977378013</v>
      </c>
      <c r="AQ49" s="15">
        <f>SUMPRODUCT(P$7:P49,AG$7:AG49)</f>
        <v>102156.07998577805</v>
      </c>
      <c r="AR49" s="15">
        <f>SUMPRODUCT(Q$7:Q49,AH$7:AH49)</f>
        <v>68323.925863013457</v>
      </c>
    </row>
    <row r="50" spans="2:44" x14ac:dyDescent="0.15">
      <c r="B50" s="15">
        <v>44</v>
      </c>
      <c r="C50" s="15">
        <f>[5]圣人天赋!DY49</f>
        <v>0</v>
      </c>
      <c r="D50" s="15">
        <f>[5]圣人天赋!DZ49</f>
        <v>0</v>
      </c>
      <c r="E50" s="15">
        <f>[5]圣人天赋!EA49</f>
        <v>0</v>
      </c>
      <c r="F50" s="15">
        <f>[5]圣人天赋!EB49</f>
        <v>0</v>
      </c>
      <c r="G50" s="15">
        <f>[5]圣人天赋!EC49</f>
        <v>0</v>
      </c>
      <c r="H50" s="26">
        <f>1/求节点(兵营招募!F$38:F$67,兵营招募!$G$4:$G$33,节奏总纲!P47)*3600</f>
        <v>1.0285714285714287</v>
      </c>
      <c r="I50" s="26">
        <f>1/求节点(兵营招募!G$38:G$67,兵营招募!$G$4:$G$33,节奏总纲!Q47)*3600</f>
        <v>1.0285714285714287</v>
      </c>
      <c r="J50" s="26">
        <f>1/求节点(兵营招募!H$38:H$67,兵营招募!$G$4:$G$33,节奏总纲!R47)*3600</f>
        <v>1.0285714285714287</v>
      </c>
      <c r="K50" s="26">
        <f>1/求节点(兵营招募!I$38:I$67,兵营招募!$G$4:$G$33,节奏总纲!S47)*3600</f>
        <v>1.0285714285714287</v>
      </c>
      <c r="L50" s="26">
        <f>1/求节点(兵营招募!J$38:J$67,兵营招募!$G$4:$G$33,节奏总纲!T47)*3600</f>
        <v>1.0285714285714287</v>
      </c>
      <c r="M50" s="26">
        <f>1/求节点(兵营招募!F$38:F$67,兵营招募!$G$4:$G$33,节奏总纲!P47)*3600*(1-C50)</f>
        <v>1.0285714285714287</v>
      </c>
      <c r="N50" s="26">
        <f>1/求节点(兵营招募!G$38:G$67,兵营招募!$G$4:$G$33,节奏总纲!Q47)*3600*(1-D50)</f>
        <v>1.0285714285714287</v>
      </c>
      <c r="O50" s="26">
        <f>1/求节点(兵营招募!H$38:H$67,兵营招募!$G$4:$G$33,节奏总纲!R47)*3600*(1-E50)</f>
        <v>1.0285714285714287</v>
      </c>
      <c r="P50" s="26">
        <f>1/求节点(兵营招募!I$38:I$67,兵营招募!$G$4:$G$33,节奏总纲!S47)*3600*(1-F50)</f>
        <v>1.0285714285714287</v>
      </c>
      <c r="Q50" s="26">
        <f>1/求节点(兵营招募!J$38:J$67,兵营招募!$G$4:$G$33,节奏总纲!T47)*3600*(1-G50)</f>
        <v>1.0285714285714287</v>
      </c>
      <c r="X50" s="15">
        <v>44</v>
      </c>
      <c r="Y50" s="15">
        <f>兵营招募!CE48</f>
        <v>198391.38109856055</v>
      </c>
      <c r="Z50" s="15">
        <f>兵营招募!CF48</f>
        <v>166800.59216399494</v>
      </c>
      <c r="AA50" s="15">
        <f>兵营招募!CG48</f>
        <v>139006.63768651162</v>
      </c>
      <c r="AB50" s="15">
        <f>兵营招募!CH48</f>
        <v>106719.72939698085</v>
      </c>
      <c r="AC50" s="15">
        <f>兵营招募!CI48</f>
        <v>69782.189933170026</v>
      </c>
      <c r="AD50" s="15">
        <f t="shared" si="8"/>
        <v>20468.200047340797</v>
      </c>
      <c r="AE50" s="15">
        <f t="shared" si="9"/>
        <v>12601.645996824256</v>
      </c>
      <c r="AF50" s="15">
        <f t="shared" si="10"/>
        <v>10013.117073114292</v>
      </c>
      <c r="AG50" s="15">
        <f t="shared" si="11"/>
        <v>7401.3182996966643</v>
      </c>
      <c r="AH50" s="15">
        <f t="shared" si="12"/>
        <v>3356.1508996847406</v>
      </c>
      <c r="AI50" s="15">
        <f t="shared" si="3"/>
        <v>1983913.8109856055</v>
      </c>
      <c r="AJ50" s="15">
        <f t="shared" si="4"/>
        <v>1668005.9216399493</v>
      </c>
      <c r="AK50" s="15">
        <f t="shared" si="5"/>
        <v>1390066.3768651162</v>
      </c>
      <c r="AL50" s="15">
        <f t="shared" si="6"/>
        <v>1067197.2939698086</v>
      </c>
      <c r="AM50" s="15">
        <f t="shared" si="7"/>
        <v>697821.89933170029</v>
      </c>
      <c r="AN50" s="15">
        <f>SUMPRODUCT(M$7:M50,AD$7:AD50)</f>
        <v>204059.70627280517</v>
      </c>
      <c r="AO50" s="15">
        <f>SUMPRODUCT(N$7:N50,AE$7:AE50)</f>
        <v>171566.32336868055</v>
      </c>
      <c r="AP50" s="15">
        <f>SUMPRODUCT(O$7:O50,AF$7:AF50)</f>
        <v>142978.25590612626</v>
      </c>
      <c r="AQ50" s="15">
        <f>SUMPRODUCT(P$7:P50,AG$7:AG50)</f>
        <v>109768.8645226089</v>
      </c>
      <c r="AR50" s="15">
        <f>SUMPRODUCT(Q$7:Q50,AH$7:AH50)</f>
        <v>71775.966788403472</v>
      </c>
    </row>
    <row r="51" spans="2:44" x14ac:dyDescent="0.15">
      <c r="B51" s="15">
        <v>45</v>
      </c>
      <c r="C51" s="15">
        <f>[5]圣人天赋!DY50</f>
        <v>0</v>
      </c>
      <c r="D51" s="15">
        <f>[5]圣人天赋!DZ50</f>
        <v>0</v>
      </c>
      <c r="E51" s="15">
        <f>[5]圣人天赋!EA50</f>
        <v>0</v>
      </c>
      <c r="F51" s="15">
        <f>[5]圣人天赋!EB50</f>
        <v>0</v>
      </c>
      <c r="G51" s="15">
        <f>[5]圣人天赋!EC50</f>
        <v>0</v>
      </c>
      <c r="H51" s="26">
        <f>1/求节点(兵营招募!F$38:F$67,兵营招募!$G$4:$G$33,节奏总纲!P48)*3600</f>
        <v>1.0285714285714287</v>
      </c>
      <c r="I51" s="26">
        <f>1/求节点(兵营招募!G$38:G$67,兵营招募!$G$4:$G$33,节奏总纲!Q48)*3600</f>
        <v>1.0285714285714287</v>
      </c>
      <c r="J51" s="26">
        <f>1/求节点(兵营招募!H$38:H$67,兵营招募!$G$4:$G$33,节奏总纲!R48)*3600</f>
        <v>1.0285714285714287</v>
      </c>
      <c r="K51" s="26">
        <f>1/求节点(兵营招募!I$38:I$67,兵营招募!$G$4:$G$33,节奏总纲!S48)*3600</f>
        <v>1.0285714285714287</v>
      </c>
      <c r="L51" s="26">
        <f>1/求节点(兵营招募!J$38:J$67,兵营招募!$G$4:$G$33,节奏总纲!T48)*3600</f>
        <v>1.0285714285714287</v>
      </c>
      <c r="M51" s="26">
        <f>1/求节点(兵营招募!F$38:F$67,兵营招募!$G$4:$G$33,节奏总纲!P48)*3600*(1-C51)</f>
        <v>1.0285714285714287</v>
      </c>
      <c r="N51" s="26">
        <f>1/求节点(兵营招募!G$38:G$67,兵营招募!$G$4:$G$33,节奏总纲!Q48)*3600*(1-D51)</f>
        <v>1.0285714285714287</v>
      </c>
      <c r="O51" s="26">
        <f>1/求节点(兵营招募!H$38:H$67,兵营招募!$G$4:$G$33,节奏总纲!R48)*3600*(1-E51)</f>
        <v>1.0285714285714287</v>
      </c>
      <c r="P51" s="26">
        <f>1/求节点(兵营招募!I$38:I$67,兵营招募!$G$4:$G$33,节奏总纲!S48)*3600*(1-F51)</f>
        <v>1.0285714285714287</v>
      </c>
      <c r="Q51" s="26">
        <f>1/求节点(兵营招募!J$38:J$67,兵营招募!$G$4:$G$33,节奏总纲!T48)*3600*(1-G51)</f>
        <v>1.0285714285714287</v>
      </c>
      <c r="X51" s="15">
        <v>45</v>
      </c>
      <c r="Y51" s="15">
        <f>兵营招募!CE49</f>
        <v>222196.05530845033</v>
      </c>
      <c r="Z51" s="15">
        <f>兵营招募!CF49</f>
        <v>183205.11886095259</v>
      </c>
      <c r="AA51" s="15">
        <f>兵营招募!CG49</f>
        <v>149730.57487649831</v>
      </c>
      <c r="AB51" s="15">
        <f>兵营招募!CH49</f>
        <v>114687.23225778967</v>
      </c>
      <c r="AC51" s="15">
        <f>兵营招募!CI49</f>
        <v>73389.028480991445</v>
      </c>
      <c r="AD51" s="15">
        <f t="shared" si="8"/>
        <v>23804.674209889781</v>
      </c>
      <c r="AE51" s="15">
        <f t="shared" si="9"/>
        <v>16404.526696957648</v>
      </c>
      <c r="AF51" s="15">
        <f t="shared" si="10"/>
        <v>10723.937189986696</v>
      </c>
      <c r="AG51" s="15">
        <f t="shared" si="11"/>
        <v>7967.5028608088178</v>
      </c>
      <c r="AH51" s="15">
        <f t="shared" si="12"/>
        <v>3606.8385478214186</v>
      </c>
      <c r="AI51" s="15">
        <f t="shared" si="3"/>
        <v>2221960.5530845034</v>
      </c>
      <c r="AJ51" s="15">
        <f t="shared" si="4"/>
        <v>1832051.1886095258</v>
      </c>
      <c r="AK51" s="15">
        <f t="shared" si="5"/>
        <v>1497305.7487649831</v>
      </c>
      <c r="AL51" s="15">
        <f t="shared" si="6"/>
        <v>1146872.3225778968</v>
      </c>
      <c r="AM51" s="15">
        <f t="shared" si="7"/>
        <v>733890.28480991442</v>
      </c>
      <c r="AN51" s="15">
        <f>SUMPRODUCT(M$7:M51,AD$7:AD51)</f>
        <v>228544.51403154896</v>
      </c>
      <c r="AO51" s="15">
        <f>SUMPRODUCT(N$7:N51,AE$7:AE51)</f>
        <v>188439.55082840842</v>
      </c>
      <c r="AP51" s="15">
        <f>SUMPRODUCT(O$7:O51,AF$7:AF51)</f>
        <v>154008.59130154114</v>
      </c>
      <c r="AQ51" s="15">
        <f>SUMPRODUCT(P$7:P51,AG$7:AG51)</f>
        <v>117964.01032229797</v>
      </c>
      <c r="AR51" s="15">
        <f>SUMPRODUCT(Q$7:Q51,AH$7:AH51)</f>
        <v>75485.857866162638</v>
      </c>
    </row>
    <row r="52" spans="2:44" x14ac:dyDescent="0.15">
      <c r="B52" s="15">
        <v>46</v>
      </c>
      <c r="C52" s="15">
        <f>[5]圣人天赋!DY51</f>
        <v>0</v>
      </c>
      <c r="D52" s="15">
        <f>[5]圣人天赋!DZ51</f>
        <v>0</v>
      </c>
      <c r="E52" s="15">
        <f>[5]圣人天赋!EA51</f>
        <v>0</v>
      </c>
      <c r="F52" s="15">
        <f>[5]圣人天赋!EB51</f>
        <v>0</v>
      </c>
      <c r="G52" s="15">
        <f>[5]圣人天赋!EC51</f>
        <v>0</v>
      </c>
      <c r="H52" s="26">
        <f>1/求节点(兵营招募!F$38:F$67,兵营招募!$G$4:$G$33,节奏总纲!P49)*3600</f>
        <v>1.0285714285714287</v>
      </c>
      <c r="I52" s="26">
        <f>1/求节点(兵营招募!G$38:G$67,兵营招募!$G$4:$G$33,节奏总纲!Q49)*3600</f>
        <v>1.0285714285714287</v>
      </c>
      <c r="J52" s="26">
        <f>1/求节点(兵营招募!H$38:H$67,兵营招募!$G$4:$G$33,节奏总纲!R49)*3600</f>
        <v>1.0285714285714287</v>
      </c>
      <c r="K52" s="26">
        <f>1/求节点(兵营招募!I$38:I$67,兵营招募!$G$4:$G$33,节奏总纲!S49)*3600</f>
        <v>1.0285714285714287</v>
      </c>
      <c r="L52" s="26">
        <f>1/求节点(兵营招募!J$38:J$67,兵营招募!$G$4:$G$33,节奏总纲!T49)*3600</f>
        <v>1.0285714285714287</v>
      </c>
      <c r="M52" s="26">
        <f>1/求节点(兵营招募!F$38:F$67,兵营招募!$G$4:$G$33,节奏总纲!P49)*3600*(1-C52)</f>
        <v>1.0285714285714287</v>
      </c>
      <c r="N52" s="26">
        <f>1/求节点(兵营招募!G$38:G$67,兵营招募!$G$4:$G$33,节奏总纲!Q49)*3600*(1-D52)</f>
        <v>1.0285714285714287</v>
      </c>
      <c r="O52" s="26">
        <f>1/求节点(兵营招募!H$38:H$67,兵营招募!$G$4:$G$33,节奏总纲!R49)*3600*(1-E52)</f>
        <v>1.0285714285714287</v>
      </c>
      <c r="P52" s="26">
        <f>1/求节点(兵营招募!I$38:I$67,兵营招募!$G$4:$G$33,节奏总纲!S49)*3600*(1-F52)</f>
        <v>1.0285714285714287</v>
      </c>
      <c r="Q52" s="26">
        <f>1/求节点(兵营招募!J$38:J$67,兵营招募!$G$4:$G$33,节奏总纲!T49)*3600*(1-G52)</f>
        <v>1.0285714285714287</v>
      </c>
      <c r="X52" s="15">
        <v>46</v>
      </c>
      <c r="Y52" s="15">
        <f>兵营招募!CE50</f>
        <v>249854.35337756312</v>
      </c>
      <c r="Z52" s="15">
        <f>兵营招募!CF50</f>
        <v>203844.50253393981</v>
      </c>
      <c r="AA52" s="15">
        <f>兵营招募!CG50</f>
        <v>161146.75500282418</v>
      </c>
      <c r="AB52" s="15">
        <f>兵营招募!CH50</f>
        <v>123129.47799509208</v>
      </c>
      <c r="AC52" s="15">
        <f>兵营招募!CI50</f>
        <v>77078.371062690203</v>
      </c>
      <c r="AD52" s="15">
        <f t="shared" si="8"/>
        <v>27658.298069112789</v>
      </c>
      <c r="AE52" s="15">
        <f t="shared" si="9"/>
        <v>20639.383672987227</v>
      </c>
      <c r="AF52" s="15">
        <f t="shared" si="10"/>
        <v>11416.180126325868</v>
      </c>
      <c r="AG52" s="15">
        <f t="shared" si="11"/>
        <v>8442.2457373024081</v>
      </c>
      <c r="AH52" s="15">
        <f t="shared" si="12"/>
        <v>3689.3425816987583</v>
      </c>
      <c r="AI52" s="15">
        <f t="shared" si="3"/>
        <v>2498543.5337756313</v>
      </c>
      <c r="AJ52" s="15">
        <f t="shared" si="4"/>
        <v>2038445.0253393981</v>
      </c>
      <c r="AK52" s="15">
        <f t="shared" si="5"/>
        <v>1611467.5500282417</v>
      </c>
      <c r="AL52" s="15">
        <f t="shared" si="6"/>
        <v>1231294.7799509207</v>
      </c>
      <c r="AM52" s="15">
        <f t="shared" si="7"/>
        <v>770783.71062690206</v>
      </c>
      <c r="AN52" s="15">
        <f>SUMPRODUCT(M$7:M52,AD$7:AD52)</f>
        <v>256993.04918835068</v>
      </c>
      <c r="AO52" s="15">
        <f>SUMPRODUCT(N$7:N52,AE$7:AE52)</f>
        <v>209668.63117776671</v>
      </c>
      <c r="AP52" s="15">
        <f>SUMPRODUCT(O$7:O52,AF$7:AF52)</f>
        <v>165750.94800290489</v>
      </c>
      <c r="AQ52" s="15">
        <f>SUMPRODUCT(P$7:P52,AG$7:AG52)</f>
        <v>126647.46308066616</v>
      </c>
      <c r="AR52" s="15">
        <f>SUMPRODUCT(Q$7:Q52,AH$7:AH52)</f>
        <v>79280.610235909931</v>
      </c>
    </row>
    <row r="53" spans="2:44" x14ac:dyDescent="0.15">
      <c r="B53" s="15">
        <v>47</v>
      </c>
      <c r="C53" s="15">
        <f>[5]圣人天赋!DY52</f>
        <v>0</v>
      </c>
      <c r="D53" s="15">
        <f>[5]圣人天赋!DZ52</f>
        <v>0</v>
      </c>
      <c r="E53" s="15">
        <f>[5]圣人天赋!EA52</f>
        <v>0</v>
      </c>
      <c r="F53" s="15">
        <f>[5]圣人天赋!EB52</f>
        <v>0</v>
      </c>
      <c r="G53" s="15">
        <f>[5]圣人天赋!EC52</f>
        <v>0</v>
      </c>
      <c r="H53" s="26">
        <f>1/求节点(兵营招募!F$38:F$67,兵营招募!$G$4:$G$33,节奏总纲!P50)*3600</f>
        <v>1.0285714285714287</v>
      </c>
      <c r="I53" s="26">
        <f>1/求节点(兵营招募!G$38:G$67,兵营招募!$G$4:$G$33,节奏总纲!Q50)*3600</f>
        <v>1.0285714285714287</v>
      </c>
      <c r="J53" s="26">
        <f>1/求节点(兵营招募!H$38:H$67,兵营招募!$G$4:$G$33,节奏总纲!R50)*3600</f>
        <v>1.0285714285714287</v>
      </c>
      <c r="K53" s="26">
        <f>1/求节点(兵营招募!I$38:I$67,兵营招募!$G$4:$G$33,节奏总纲!S50)*3600</f>
        <v>1.0285714285714287</v>
      </c>
      <c r="L53" s="26">
        <f>1/求节点(兵营招募!J$38:J$67,兵营招募!$G$4:$G$33,节奏总纲!T50)*3600</f>
        <v>1.0285714285714287</v>
      </c>
      <c r="M53" s="26">
        <f>1/求节点(兵营招募!F$38:F$67,兵营招募!$G$4:$G$33,节奏总纲!P50)*3600*(1-C53)</f>
        <v>1.0285714285714287</v>
      </c>
      <c r="N53" s="26">
        <f>1/求节点(兵营招募!G$38:G$67,兵营招募!$G$4:$G$33,节奏总纲!Q50)*3600*(1-D53)</f>
        <v>1.0285714285714287</v>
      </c>
      <c r="O53" s="26">
        <f>1/求节点(兵营招募!H$38:H$67,兵营招募!$G$4:$G$33,节奏总纲!R50)*3600*(1-E53)</f>
        <v>1.0285714285714287</v>
      </c>
      <c r="P53" s="26">
        <f>1/求节点(兵营招募!I$38:I$67,兵营招募!$G$4:$G$33,节奏总纲!S50)*3600*(1-F53)</f>
        <v>1.0285714285714287</v>
      </c>
      <c r="Q53" s="26">
        <f>1/求节点(兵营招募!J$38:J$67,兵营招募!$G$4:$G$33,节奏总纲!T50)*3600*(1-G53)</f>
        <v>1.0285714285714287</v>
      </c>
      <c r="X53" s="15">
        <v>47</v>
      </c>
      <c r="Y53" s="15">
        <f>兵营招募!CE51</f>
        <v>282455.94163312169</v>
      </c>
      <c r="Z53" s="15">
        <f>兵营招募!CF51</f>
        <v>227852.79730448936</v>
      </c>
      <c r="AA53" s="15">
        <f>兵营招募!CG51</f>
        <v>174396.16270578231</v>
      </c>
      <c r="AB53" s="15">
        <f>兵营招募!CH51</f>
        <v>132140.35095600982</v>
      </c>
      <c r="AC53" s="15">
        <f>兵营招募!CI51</f>
        <v>81032.201671246425</v>
      </c>
      <c r="AD53" s="15">
        <f t="shared" si="8"/>
        <v>32601.58825555857</v>
      </c>
      <c r="AE53" s="15">
        <f t="shared" si="9"/>
        <v>24008.294770549546</v>
      </c>
      <c r="AF53" s="15">
        <f t="shared" si="10"/>
        <v>13249.407702958124</v>
      </c>
      <c r="AG53" s="15">
        <f t="shared" si="11"/>
        <v>9010.872960917739</v>
      </c>
      <c r="AH53" s="15">
        <f t="shared" si="12"/>
        <v>3953.8306085562217</v>
      </c>
      <c r="AI53" s="15">
        <f t="shared" si="3"/>
        <v>2824559.4163312167</v>
      </c>
      <c r="AJ53" s="15">
        <f t="shared" si="4"/>
        <v>2278527.9730448937</v>
      </c>
      <c r="AK53" s="15">
        <f t="shared" si="5"/>
        <v>1743961.6270578231</v>
      </c>
      <c r="AL53" s="15">
        <f t="shared" si="6"/>
        <v>1321403.5095600982</v>
      </c>
      <c r="AM53" s="15">
        <f t="shared" si="7"/>
        <v>810322.01671246428</v>
      </c>
      <c r="AN53" s="15">
        <f>SUMPRODUCT(M$7:M53,AD$7:AD53)</f>
        <v>290526.11139406805</v>
      </c>
      <c r="AO53" s="15">
        <f>SUMPRODUCT(N$7:N53,AE$7:AE53)</f>
        <v>234362.87722747482</v>
      </c>
      <c r="AP53" s="15">
        <f>SUMPRODUCT(O$7:O53,AF$7:AF53)</f>
        <v>179378.91021166183</v>
      </c>
      <c r="AQ53" s="15">
        <f>SUMPRODUCT(P$7:P53,AG$7:AG53)</f>
        <v>135915.78955475299</v>
      </c>
      <c r="AR53" s="15">
        <f>SUMPRODUCT(Q$7:Q53,AH$7:AH53)</f>
        <v>83347.407433282046</v>
      </c>
    </row>
    <row r="54" spans="2:44" x14ac:dyDescent="0.15">
      <c r="B54" s="15">
        <v>48</v>
      </c>
      <c r="C54" s="15">
        <f>[5]圣人天赋!DY53</f>
        <v>0</v>
      </c>
      <c r="D54" s="15">
        <f>[5]圣人天赋!DZ53</f>
        <v>0</v>
      </c>
      <c r="E54" s="15">
        <f>[5]圣人天赋!EA53</f>
        <v>0</v>
      </c>
      <c r="F54" s="15">
        <f>[5]圣人天赋!EB53</f>
        <v>0</v>
      </c>
      <c r="G54" s="15">
        <f>[5]圣人天赋!EC53</f>
        <v>0</v>
      </c>
      <c r="H54" s="26">
        <f>1/求节点(兵营招募!F$38:F$67,兵营招募!$G$4:$G$33,节奏总纲!P51)*3600</f>
        <v>1.0285714285714287</v>
      </c>
      <c r="I54" s="26">
        <f>1/求节点(兵营招募!G$38:G$67,兵营招募!$G$4:$G$33,节奏总纲!Q51)*3600</f>
        <v>1.0285714285714287</v>
      </c>
      <c r="J54" s="26">
        <f>1/求节点(兵营招募!H$38:H$67,兵营招募!$G$4:$G$33,节奏总纲!R51)*3600</f>
        <v>1.0285714285714287</v>
      </c>
      <c r="K54" s="26">
        <f>1/求节点(兵营招募!I$38:I$67,兵营招募!$G$4:$G$33,节奏总纲!S51)*3600</f>
        <v>1.0285714285714287</v>
      </c>
      <c r="L54" s="26">
        <f>1/求节点(兵营招募!J$38:J$67,兵营招募!$G$4:$G$33,节奏总纲!T51)*3600</f>
        <v>1.0285714285714287</v>
      </c>
      <c r="M54" s="26">
        <f>1/求节点(兵营招募!F$38:F$67,兵营招募!$G$4:$G$33,节奏总纲!P51)*3600*(1-C54)</f>
        <v>1.0285714285714287</v>
      </c>
      <c r="N54" s="26">
        <f>1/求节点(兵营招募!G$38:G$67,兵营招募!$G$4:$G$33,节奏总纲!Q51)*3600*(1-D54)</f>
        <v>1.0285714285714287</v>
      </c>
      <c r="O54" s="26">
        <f>1/求节点(兵营招募!H$38:H$67,兵营招募!$G$4:$G$33,节奏总纲!R51)*3600*(1-E54)</f>
        <v>1.0285714285714287</v>
      </c>
      <c r="P54" s="26">
        <f>1/求节点(兵营招募!I$38:I$67,兵营招募!$G$4:$G$33,节奏总纲!S51)*3600*(1-F54)</f>
        <v>1.0285714285714287</v>
      </c>
      <c r="Q54" s="26">
        <f>1/求节点(兵营招募!J$38:J$67,兵营招募!$G$4:$G$33,节奏总纲!T51)*3600*(1-G54)</f>
        <v>1.0285714285714287</v>
      </c>
      <c r="X54" s="15">
        <v>48</v>
      </c>
      <c r="Y54" s="15">
        <f>兵营招募!CE52</f>
        <v>321864.49343953631</v>
      </c>
      <c r="Z54" s="15">
        <f>兵营招募!CF52</f>
        <v>255364.26832980389</v>
      </c>
      <c r="AA54" s="15">
        <f>兵营招募!CG52</f>
        <v>192203.34402512133</v>
      </c>
      <c r="AB54" s="15">
        <f>兵营招募!CH52</f>
        <v>141383.78630887641</v>
      </c>
      <c r="AC54" s="15">
        <f>兵营招募!CI52</f>
        <v>85227.657797367458</v>
      </c>
      <c r="AD54" s="15">
        <f t="shared" si="8"/>
        <v>39408.551806414616</v>
      </c>
      <c r="AE54" s="15">
        <f t="shared" si="9"/>
        <v>27511.471025314531</v>
      </c>
      <c r="AF54" s="15">
        <f t="shared" si="10"/>
        <v>17807.181319339026</v>
      </c>
      <c r="AG54" s="15">
        <f t="shared" si="11"/>
        <v>9243.4353528665961</v>
      </c>
      <c r="AH54" s="15">
        <f t="shared" si="12"/>
        <v>4195.4561261210329</v>
      </c>
      <c r="AI54" s="15">
        <f t="shared" si="3"/>
        <v>3218644.9343953631</v>
      </c>
      <c r="AJ54" s="15">
        <f t="shared" si="4"/>
        <v>2553642.6832980388</v>
      </c>
      <c r="AK54" s="15">
        <f t="shared" si="5"/>
        <v>1922033.4402512133</v>
      </c>
      <c r="AL54" s="15">
        <f t="shared" si="6"/>
        <v>1413837.8630887643</v>
      </c>
      <c r="AM54" s="15">
        <f t="shared" si="7"/>
        <v>852276.57797367452</v>
      </c>
      <c r="AN54" s="15">
        <f>SUMPRODUCT(M$7:M54,AD$7:AD54)</f>
        <v>331060.62182352308</v>
      </c>
      <c r="AO54" s="15">
        <f>SUMPRODUCT(N$7:N54,AE$7:AE54)</f>
        <v>262660.39028208406</v>
      </c>
      <c r="AP54" s="15">
        <f>SUMPRODUCT(O$7:O54,AF$7:AF54)</f>
        <v>197694.86814012483</v>
      </c>
      <c r="AQ54" s="15">
        <f>SUMPRODUCT(P$7:P54,AG$7:AG54)</f>
        <v>145423.32306055864</v>
      </c>
      <c r="AR54" s="15">
        <f>SUMPRODUCT(Q$7:Q54,AH$7:AH54)</f>
        <v>87662.733734435111</v>
      </c>
    </row>
    <row r="55" spans="2:44" x14ac:dyDescent="0.15">
      <c r="B55" s="15">
        <v>49</v>
      </c>
      <c r="C55" s="15">
        <f>[5]圣人天赋!DY54</f>
        <v>0</v>
      </c>
      <c r="D55" s="15">
        <f>[5]圣人天赋!DZ54</f>
        <v>0</v>
      </c>
      <c r="E55" s="15">
        <f>[5]圣人天赋!EA54</f>
        <v>0</v>
      </c>
      <c r="F55" s="15">
        <f>[5]圣人天赋!EB54</f>
        <v>0</v>
      </c>
      <c r="G55" s="15">
        <f>[5]圣人天赋!EC54</f>
        <v>0</v>
      </c>
      <c r="H55" s="26">
        <f>1/求节点(兵营招募!F$38:F$67,兵营招募!$G$4:$G$33,节奏总纲!P52)*3600</f>
        <v>1.0285714285714287</v>
      </c>
      <c r="I55" s="26">
        <f>1/求节点(兵营招募!G$38:G$67,兵营招募!$G$4:$G$33,节奏总纲!Q52)*3600</f>
        <v>1.0285714285714287</v>
      </c>
      <c r="J55" s="26">
        <f>1/求节点(兵营招募!H$38:H$67,兵营招募!$G$4:$G$33,节奏总纲!R52)*3600</f>
        <v>1.0285714285714287</v>
      </c>
      <c r="K55" s="26">
        <f>1/求节点(兵营招募!I$38:I$67,兵营招募!$G$4:$G$33,节奏总纲!S52)*3600</f>
        <v>1.0285714285714287</v>
      </c>
      <c r="L55" s="26">
        <f>1/求节点(兵营招募!J$38:J$67,兵营招募!$G$4:$G$33,节奏总纲!T52)*3600</f>
        <v>1.0285714285714287</v>
      </c>
      <c r="M55" s="26">
        <f>1/求节点(兵营招募!F$38:F$67,兵营招募!$G$4:$G$33,节奏总纲!P52)*3600*(1-C55)</f>
        <v>1.0285714285714287</v>
      </c>
      <c r="N55" s="26">
        <f>1/求节点(兵营招募!G$38:G$67,兵营招募!$G$4:$G$33,节奏总纲!Q52)*3600*(1-D55)</f>
        <v>1.0285714285714287</v>
      </c>
      <c r="O55" s="26">
        <f>1/求节点(兵营招募!H$38:H$67,兵营招募!$G$4:$G$33,节奏总纲!R52)*3600*(1-E55)</f>
        <v>1.0285714285714287</v>
      </c>
      <c r="P55" s="26">
        <f>1/求节点(兵营招募!I$38:I$67,兵营招募!$G$4:$G$33,节奏总纲!S52)*3600*(1-F55)</f>
        <v>1.0285714285714287</v>
      </c>
      <c r="Q55" s="26">
        <f>1/求节点(兵营招募!J$38:J$67,兵营招募!$G$4:$G$33,节奏总纲!T52)*3600*(1-G55)</f>
        <v>1.0285714285714287</v>
      </c>
      <c r="X55" s="15">
        <v>49</v>
      </c>
      <c r="Y55" s="15">
        <f>兵营招募!CE53</f>
        <v>366160.7303625702</v>
      </c>
      <c r="Z55" s="15">
        <f>兵营招募!CF53</f>
        <v>288325.10926563118</v>
      </c>
      <c r="AA55" s="15">
        <f>兵营招募!CG53</f>
        <v>213012.29883984159</v>
      </c>
      <c r="AB55" s="15">
        <f>兵营招募!CH53</f>
        <v>151272.06202966525</v>
      </c>
      <c r="AC55" s="15">
        <f>兵营招募!CI53</f>
        <v>89981.23938364179</v>
      </c>
      <c r="AD55" s="15">
        <f t="shared" si="8"/>
        <v>44296.236923033895</v>
      </c>
      <c r="AE55" s="15">
        <f t="shared" si="9"/>
        <v>32960.840935827291</v>
      </c>
      <c r="AF55" s="15">
        <f t="shared" si="10"/>
        <v>20808.954814720259</v>
      </c>
      <c r="AG55" s="15">
        <f t="shared" si="11"/>
        <v>9888.2757207888353</v>
      </c>
      <c r="AH55" s="15">
        <f t="shared" si="12"/>
        <v>4753.5815862743329</v>
      </c>
      <c r="AI55" s="15">
        <f t="shared" si="3"/>
        <v>3661607.3036257019</v>
      </c>
      <c r="AJ55" s="15">
        <f t="shared" si="4"/>
        <v>2883251.0926563116</v>
      </c>
      <c r="AK55" s="15">
        <f t="shared" si="5"/>
        <v>2130122.988398416</v>
      </c>
      <c r="AL55" s="15">
        <f t="shared" si="6"/>
        <v>1512720.6202966524</v>
      </c>
      <c r="AM55" s="15">
        <f t="shared" si="7"/>
        <v>899812.39383641793</v>
      </c>
      <c r="AN55" s="15">
        <f>SUMPRODUCT(M$7:M55,AD$7:AD55)</f>
        <v>376622.46551578655</v>
      </c>
      <c r="AO55" s="15">
        <f>SUMPRODUCT(N$7:N55,AE$7:AE55)</f>
        <v>296562.96953036357</v>
      </c>
      <c r="AP55" s="15">
        <f>SUMPRODUCT(O$7:O55,AF$7:AF55)</f>
        <v>219098.36452097996</v>
      </c>
      <c r="AQ55" s="15">
        <f>SUMPRODUCT(P$7:P55,AG$7:AG55)</f>
        <v>155594.12094479857</v>
      </c>
      <c r="AR55" s="15">
        <f>SUMPRODUCT(Q$7:Q55,AH$7:AH55)</f>
        <v>92552.131937460144</v>
      </c>
    </row>
    <row r="56" spans="2:44" x14ac:dyDescent="0.15">
      <c r="B56" s="15">
        <v>50</v>
      </c>
      <c r="C56" s="15">
        <f>[5]圣人天赋!DY55</f>
        <v>0</v>
      </c>
      <c r="D56" s="15">
        <f>[5]圣人天赋!DZ55</f>
        <v>0</v>
      </c>
      <c r="E56" s="15">
        <f>[5]圣人天赋!EA55</f>
        <v>0</v>
      </c>
      <c r="F56" s="15">
        <f>[5]圣人天赋!EB55</f>
        <v>0</v>
      </c>
      <c r="G56" s="15">
        <f>[5]圣人天赋!EC55</f>
        <v>0</v>
      </c>
      <c r="H56" s="26">
        <f>1/求节点(兵营招募!F$38:F$67,兵营招募!$G$4:$G$33,节奏总纲!P53)*3600</f>
        <v>1.0285714285714287</v>
      </c>
      <c r="I56" s="26">
        <f>1/求节点(兵营招募!G$38:G$67,兵营招募!$G$4:$G$33,节奏总纲!Q53)*3600</f>
        <v>1.0285714285714287</v>
      </c>
      <c r="J56" s="26">
        <f>1/求节点(兵营招募!H$38:H$67,兵营招募!$G$4:$G$33,节奏总纲!R53)*3600</f>
        <v>1.0285714285714287</v>
      </c>
      <c r="K56" s="26">
        <f>1/求节点(兵营招募!I$38:I$67,兵营招募!$G$4:$G$33,节奏总纲!S53)*3600</f>
        <v>1.0285714285714287</v>
      </c>
      <c r="L56" s="26">
        <f>1/求节点(兵营招募!J$38:J$67,兵营招募!$G$4:$G$33,节奏总纲!T53)*3600</f>
        <v>1.0285714285714287</v>
      </c>
      <c r="M56" s="26">
        <f>1/求节点(兵营招募!F$38:F$67,兵营招募!$G$4:$G$33,节奏总纲!P53)*3600*(1-C56)</f>
        <v>1.0285714285714287</v>
      </c>
      <c r="N56" s="26">
        <f>1/求节点(兵营招募!G$38:G$67,兵营招募!$G$4:$G$33,节奏总纲!Q53)*3600*(1-D56)</f>
        <v>1.0285714285714287</v>
      </c>
      <c r="O56" s="26">
        <f>1/求节点(兵营招募!H$38:H$67,兵营招募!$G$4:$G$33,节奏总纲!R53)*3600*(1-E56)</f>
        <v>1.0285714285714287</v>
      </c>
      <c r="P56" s="26">
        <f>1/求节点(兵营招募!I$38:I$67,兵营招募!$G$4:$G$33,节奏总纲!S53)*3600*(1-F56)</f>
        <v>1.0285714285714287</v>
      </c>
      <c r="Q56" s="26">
        <f>1/求节点(兵营招募!J$38:J$67,兵营招募!$G$4:$G$33,节奏总纲!T53)*3600*(1-G56)</f>
        <v>1.0285714285714287</v>
      </c>
      <c r="X56" s="15">
        <v>50</v>
      </c>
      <c r="Y56" s="15">
        <f>兵营招募!CE54</f>
        <v>415251.66303230455</v>
      </c>
      <c r="Z56" s="15">
        <f>兵营招募!CF54</f>
        <v>328176.19904433849</v>
      </c>
      <c r="AA56" s="15">
        <f>兵营招募!CG54</f>
        <v>237054.16316276323</v>
      </c>
      <c r="AB56" s="15">
        <f>兵营招募!CH54</f>
        <v>162343.54698521609</v>
      </c>
      <c r="AC56" s="15">
        <f>兵营招募!CI54</f>
        <v>96166.371667636413</v>
      </c>
      <c r="AD56" s="15">
        <f t="shared" si="8"/>
        <v>49090.932669734349</v>
      </c>
      <c r="AE56" s="15">
        <f t="shared" si="9"/>
        <v>39851.089778707305</v>
      </c>
      <c r="AF56" s="15">
        <f t="shared" si="10"/>
        <v>24041.86432292164</v>
      </c>
      <c r="AG56" s="15">
        <f t="shared" si="11"/>
        <v>11071.484955550841</v>
      </c>
      <c r="AH56" s="15">
        <f t="shared" si="12"/>
        <v>6185.1322839946224</v>
      </c>
      <c r="AI56" s="15">
        <f t="shared" si="3"/>
        <v>4152516.6303230454</v>
      </c>
      <c r="AJ56" s="15">
        <f t="shared" si="4"/>
        <v>3281761.9904433847</v>
      </c>
      <c r="AK56" s="15">
        <f t="shared" si="5"/>
        <v>2370541.6316276323</v>
      </c>
      <c r="AL56" s="15">
        <f t="shared" si="6"/>
        <v>1623435.4698521609</v>
      </c>
      <c r="AM56" s="15">
        <f t="shared" si="7"/>
        <v>961663.71667636419</v>
      </c>
      <c r="AN56" s="15">
        <f>SUMPRODUCT(M$7:M56,AD$7:AD56)</f>
        <v>427115.99626179901</v>
      </c>
      <c r="AO56" s="15">
        <f>SUMPRODUCT(N$7:N56,AE$7:AE56)</f>
        <v>337552.66187417682</v>
      </c>
      <c r="AP56" s="15">
        <f>SUMPRODUCT(O$7:O56,AF$7:AF56)</f>
        <v>243827.13925312794</v>
      </c>
      <c r="AQ56" s="15">
        <f>SUMPRODUCT(P$7:P56,AG$7:AG56)</f>
        <v>166981.93404193659</v>
      </c>
      <c r="AR56" s="15">
        <f>SUMPRODUCT(Q$7:Q56,AH$7:AH56)</f>
        <v>98913.982286711762</v>
      </c>
    </row>
    <row r="57" spans="2:44" x14ac:dyDescent="0.15">
      <c r="B57" s="15">
        <v>51</v>
      </c>
      <c r="C57" s="15">
        <f>[5]圣人天赋!DY56</f>
        <v>0</v>
      </c>
      <c r="D57" s="15">
        <f>[5]圣人天赋!DZ56</f>
        <v>0</v>
      </c>
      <c r="E57" s="15">
        <f>[5]圣人天赋!EA56</f>
        <v>0</v>
      </c>
      <c r="F57" s="15">
        <f>[5]圣人天赋!EB56</f>
        <v>0</v>
      </c>
      <c r="G57" s="15">
        <f>[5]圣人天赋!EC56</f>
        <v>0</v>
      </c>
      <c r="H57" s="26">
        <f>1/求节点(兵营招募!F$38:F$67,兵营招募!$G$4:$G$33,节奏总纲!P54)*3600</f>
        <v>1.0285714285714287</v>
      </c>
      <c r="I57" s="26">
        <f>1/求节点(兵营招募!G$38:G$67,兵营招募!$G$4:$G$33,节奏总纲!Q54)*3600</f>
        <v>1.0285714285714287</v>
      </c>
      <c r="J57" s="26">
        <f>1/求节点(兵营招募!H$38:H$67,兵营招募!$G$4:$G$33,节奏总纲!R54)*3600</f>
        <v>1.0285714285714287</v>
      </c>
      <c r="K57" s="26">
        <f>1/求节点(兵营招募!I$38:I$67,兵营招募!$G$4:$G$33,节奏总纲!S54)*3600</f>
        <v>1.0285714285714287</v>
      </c>
      <c r="L57" s="26">
        <f>1/求节点(兵营招募!J$38:J$67,兵营招募!$G$4:$G$33,节奏总纲!T54)*3600</f>
        <v>1.0285714285714287</v>
      </c>
      <c r="M57" s="26">
        <f>1/求节点(兵营招募!F$38:F$67,兵营招募!$G$4:$G$33,节奏总纲!P54)*3600*(1-C57)</f>
        <v>1.0285714285714287</v>
      </c>
      <c r="N57" s="26">
        <f>1/求节点(兵营招募!G$38:G$67,兵营招募!$G$4:$G$33,节奏总纲!Q54)*3600*(1-D57)</f>
        <v>1.0285714285714287</v>
      </c>
      <c r="O57" s="26">
        <f>1/求节点(兵营招募!H$38:H$67,兵营招募!$G$4:$G$33,节奏总纲!R54)*3600*(1-E57)</f>
        <v>1.0285714285714287</v>
      </c>
      <c r="P57" s="26">
        <f>1/求节点(兵营招募!I$38:I$67,兵营招募!$G$4:$G$33,节奏总纲!S54)*3600*(1-F57)</f>
        <v>1.0285714285714287</v>
      </c>
      <c r="Q57" s="26">
        <f>1/求节点(兵营招募!J$38:J$67,兵营招募!$G$4:$G$33,节奏总纲!T54)*3600*(1-G57)</f>
        <v>1.0285714285714287</v>
      </c>
      <c r="X57" s="15">
        <v>51</v>
      </c>
      <c r="Y57" s="15">
        <f>兵营招募!CE55</f>
        <v>469721.6309018794</v>
      </c>
      <c r="Z57" s="15">
        <f>兵营招募!CF55</f>
        <v>370164.36163940083</v>
      </c>
      <c r="AA57" s="15">
        <f>兵营招募!CG55</f>
        <v>264621.45223497169</v>
      </c>
      <c r="AB57" s="15">
        <f>兵营招募!CH55</f>
        <v>174610.32668220386</v>
      </c>
      <c r="AC57" s="15">
        <f>兵营招募!CI55</f>
        <v>102675.11886548024</v>
      </c>
      <c r="AD57" s="15">
        <f t="shared" si="8"/>
        <v>54469.967869574844</v>
      </c>
      <c r="AE57" s="15">
        <f t="shared" si="9"/>
        <v>41988.162595062342</v>
      </c>
      <c r="AF57" s="15">
        <f t="shared" si="10"/>
        <v>27567.289072208456</v>
      </c>
      <c r="AG57" s="15">
        <f t="shared" si="11"/>
        <v>12266.779696987767</v>
      </c>
      <c r="AH57" s="15">
        <f t="shared" si="12"/>
        <v>6508.7471978438261</v>
      </c>
      <c r="AI57" s="15">
        <f t="shared" si="3"/>
        <v>4697216.3090187944</v>
      </c>
      <c r="AJ57" s="15">
        <f t="shared" si="4"/>
        <v>3701643.6163940085</v>
      </c>
      <c r="AK57" s="15">
        <f t="shared" si="5"/>
        <v>2646214.5223497171</v>
      </c>
      <c r="AL57" s="15">
        <f t="shared" si="6"/>
        <v>1746103.2668220387</v>
      </c>
      <c r="AM57" s="15">
        <f t="shared" si="7"/>
        <v>1026751.1886548024</v>
      </c>
      <c r="AN57" s="15">
        <f>SUMPRODUCT(M$7:M57,AD$7:AD57)</f>
        <v>483142.24892764742</v>
      </c>
      <c r="AO57" s="15">
        <f>SUMPRODUCT(N$7:N57,AE$7:AE57)</f>
        <v>380740.48625766952</v>
      </c>
      <c r="AP57" s="15">
        <f>SUMPRODUCT(O$7:O57,AF$7:AF57)</f>
        <v>272182.06515597092</v>
      </c>
      <c r="AQ57" s="15">
        <f>SUMPRODUCT(P$7:P57,AG$7:AG57)</f>
        <v>179599.19315883829</v>
      </c>
      <c r="AR57" s="15">
        <f>SUMPRODUCT(Q$7:Q57,AH$7:AH57)</f>
        <v>105608.69369020827</v>
      </c>
    </row>
    <row r="58" spans="2:44" x14ac:dyDescent="0.15">
      <c r="B58" s="15">
        <v>52</v>
      </c>
      <c r="C58" s="15">
        <f>[5]圣人天赋!DY57</f>
        <v>0</v>
      </c>
      <c r="D58" s="15">
        <f>[5]圣人天赋!DZ57</f>
        <v>0</v>
      </c>
      <c r="E58" s="15">
        <f>[5]圣人天赋!EA57</f>
        <v>0</v>
      </c>
      <c r="F58" s="15">
        <f>[5]圣人天赋!EB57</f>
        <v>0</v>
      </c>
      <c r="G58" s="15">
        <f>[5]圣人天赋!EC57</f>
        <v>0</v>
      </c>
      <c r="H58" s="26">
        <f>1/求节点(兵营招募!F$38:F$67,兵营招募!$G$4:$G$33,节奏总纲!P55)*3600</f>
        <v>1.0285714285714287</v>
      </c>
      <c r="I58" s="26">
        <f>1/求节点(兵营招募!G$38:G$67,兵营招募!$G$4:$G$33,节奏总纲!Q55)*3600</f>
        <v>1.0285714285714287</v>
      </c>
      <c r="J58" s="26">
        <f>1/求节点(兵营招募!H$38:H$67,兵营招募!$G$4:$G$33,节奏总纲!R55)*3600</f>
        <v>1.0285714285714287</v>
      </c>
      <c r="K58" s="26">
        <f>1/求节点(兵营招募!I$38:I$67,兵营招募!$G$4:$G$33,节奏总纲!S55)*3600</f>
        <v>1.0285714285714287</v>
      </c>
      <c r="L58" s="26">
        <f>1/求节点(兵营招募!J$38:J$67,兵营招募!$G$4:$G$33,节奏总纲!T55)*3600</f>
        <v>1.0285714285714287</v>
      </c>
      <c r="M58" s="26">
        <f>1/求节点(兵营招募!F$38:F$67,兵营招募!$G$4:$G$33,节奏总纲!P55)*3600*(1-C58)</f>
        <v>1.0285714285714287</v>
      </c>
      <c r="N58" s="26">
        <f>1/求节点(兵营招募!G$38:G$67,兵营招募!$G$4:$G$33,节奏总纲!Q55)*3600*(1-D58)</f>
        <v>1.0285714285714287</v>
      </c>
      <c r="O58" s="26">
        <f>1/求节点(兵营招募!H$38:H$67,兵营招募!$G$4:$G$33,节奏总纲!R55)*3600*(1-E58)</f>
        <v>1.0285714285714287</v>
      </c>
      <c r="P58" s="26">
        <f>1/求节点(兵营招募!I$38:I$67,兵营招募!$G$4:$G$33,节奏总纲!S55)*3600*(1-F58)</f>
        <v>1.0285714285714287</v>
      </c>
      <c r="Q58" s="26">
        <f>1/求节点(兵营招募!J$38:J$67,兵营招募!$G$4:$G$33,节奏总纲!T55)*3600*(1-G58)</f>
        <v>1.0285714285714287</v>
      </c>
      <c r="X58" s="15">
        <v>52</v>
      </c>
      <c r="Y58" s="15">
        <f>兵营招募!CE56</f>
        <v>530232.63195598277</v>
      </c>
      <c r="Z58" s="15">
        <f>兵营招募!CF56</f>
        <v>419545.70443702559</v>
      </c>
      <c r="AA58" s="15">
        <f>兵营招募!CG56</f>
        <v>300254.57486416673</v>
      </c>
      <c r="AB58" s="15">
        <f>兵营招募!CH56</f>
        <v>191317.97725149314</v>
      </c>
      <c r="AC58" s="15">
        <f>兵营招募!CI56</f>
        <v>109845.86971555714</v>
      </c>
      <c r="AD58" s="15">
        <f t="shared" si="8"/>
        <v>60511.00105410337</v>
      </c>
      <c r="AE58" s="15">
        <f t="shared" si="9"/>
        <v>49381.342797624762</v>
      </c>
      <c r="AF58" s="15">
        <f t="shared" si="10"/>
        <v>35633.122629195044</v>
      </c>
      <c r="AG58" s="15">
        <f t="shared" si="11"/>
        <v>16707.650569289282</v>
      </c>
      <c r="AH58" s="15">
        <f t="shared" si="12"/>
        <v>7170.7508500769036</v>
      </c>
      <c r="AI58" s="15">
        <f t="shared" si="3"/>
        <v>5302326.3195598274</v>
      </c>
      <c r="AJ58" s="15">
        <f t="shared" si="4"/>
        <v>4195457.0443702564</v>
      </c>
      <c r="AK58" s="15">
        <f t="shared" si="5"/>
        <v>3002545.7486416674</v>
      </c>
      <c r="AL58" s="15">
        <f t="shared" si="6"/>
        <v>1913179.7725149314</v>
      </c>
      <c r="AM58" s="15">
        <f t="shared" si="7"/>
        <v>1098458.6971555715</v>
      </c>
      <c r="AN58" s="15">
        <f>SUMPRODUCT(M$7:M58,AD$7:AD58)</f>
        <v>545382.13572615373</v>
      </c>
      <c r="AO58" s="15">
        <f>SUMPRODUCT(N$7:N58,AE$7:AE58)</f>
        <v>431532.72456379782</v>
      </c>
      <c r="AP58" s="15">
        <f>SUMPRODUCT(O$7:O58,AF$7:AF58)</f>
        <v>308833.27700314298</v>
      </c>
      <c r="AQ58" s="15">
        <f>SUMPRODUCT(P$7:P58,AG$7:AG58)</f>
        <v>196784.2051729644</v>
      </c>
      <c r="AR58" s="15">
        <f>SUMPRODUCT(Q$7:Q58,AH$7:AH58)</f>
        <v>112984.32313600165</v>
      </c>
    </row>
    <row r="59" spans="2:44" x14ac:dyDescent="0.15">
      <c r="B59" s="15">
        <v>53</v>
      </c>
      <c r="C59" s="15">
        <f>[5]圣人天赋!DY58</f>
        <v>0</v>
      </c>
      <c r="D59" s="15">
        <f>[5]圣人天赋!DZ58</f>
        <v>0</v>
      </c>
      <c r="E59" s="15">
        <f>[5]圣人天赋!EA58</f>
        <v>0</v>
      </c>
      <c r="F59" s="15">
        <f>[5]圣人天赋!EB58</f>
        <v>0</v>
      </c>
      <c r="G59" s="15">
        <f>[5]圣人天赋!EC58</f>
        <v>0</v>
      </c>
      <c r="H59" s="26">
        <f>1/求节点(兵营招募!F$38:F$67,兵营招募!$G$4:$G$33,节奏总纲!P56)*3600</f>
        <v>1.0285714285714287</v>
      </c>
      <c r="I59" s="26">
        <f>1/求节点(兵营招募!G$38:G$67,兵营招募!$G$4:$G$33,节奏总纲!Q56)*3600</f>
        <v>1.0285714285714287</v>
      </c>
      <c r="J59" s="26">
        <f>1/求节点(兵营招募!H$38:H$67,兵营招募!$G$4:$G$33,节奏总纲!R56)*3600</f>
        <v>1.0285714285714287</v>
      </c>
      <c r="K59" s="26">
        <f>1/求节点(兵营招募!I$38:I$67,兵营招募!$G$4:$G$33,节奏总纲!S56)*3600</f>
        <v>1.0285714285714287</v>
      </c>
      <c r="L59" s="26">
        <f>1/求节点(兵营招募!J$38:J$67,兵营招募!$G$4:$G$33,节奏总纲!T56)*3600</f>
        <v>1.0285714285714287</v>
      </c>
      <c r="M59" s="26">
        <f>1/求节点(兵营招募!F$38:F$67,兵营招募!$G$4:$G$33,节奏总纲!P56)*3600*(1-C59)</f>
        <v>1.0285714285714287</v>
      </c>
      <c r="N59" s="26">
        <f>1/求节点(兵营招募!G$38:G$67,兵营招募!$G$4:$G$33,节奏总纲!Q56)*3600*(1-D59)</f>
        <v>1.0285714285714287</v>
      </c>
      <c r="O59" s="26">
        <f>1/求节点(兵营招募!H$38:H$67,兵营招募!$G$4:$G$33,节奏总纲!R56)*3600*(1-E59)</f>
        <v>1.0285714285714287</v>
      </c>
      <c r="P59" s="26">
        <f>1/求节点(兵营招募!I$38:I$67,兵营招募!$G$4:$G$33,节奏总纲!S56)*3600*(1-F59)</f>
        <v>1.0285714285714287</v>
      </c>
      <c r="Q59" s="26">
        <f>1/求节点(兵营招募!J$38:J$67,兵营招募!$G$4:$G$33,节奏总纲!T56)*3600*(1-G59)</f>
        <v>1.0285714285714287</v>
      </c>
      <c r="X59" s="15">
        <v>53</v>
      </c>
      <c r="Y59" s="15">
        <f>兵营招募!CE57</f>
        <v>597535.20780964266</v>
      </c>
      <c r="Z59" s="15">
        <f>兵营招募!CF57</f>
        <v>475314.47191738419</v>
      </c>
      <c r="AA59" s="15">
        <f>兵营招募!CG57</f>
        <v>343095.04703554965</v>
      </c>
      <c r="AB59" s="15">
        <f>兵营招募!CH57</f>
        <v>211661.49719791109</v>
      </c>
      <c r="AC59" s="15">
        <f>兵营招募!CI57</f>
        <v>117452.58192624318</v>
      </c>
      <c r="AD59" s="15">
        <f t="shared" si="8"/>
        <v>67302.575853659888</v>
      </c>
      <c r="AE59" s="15">
        <f t="shared" si="9"/>
        <v>55768.767480358598</v>
      </c>
      <c r="AF59" s="15">
        <f t="shared" si="10"/>
        <v>42840.47217138292</v>
      </c>
      <c r="AG59" s="15">
        <f t="shared" si="11"/>
        <v>20343.519946417946</v>
      </c>
      <c r="AH59" s="15">
        <f t="shared" si="12"/>
        <v>7606.7122106860334</v>
      </c>
      <c r="AI59" s="15">
        <f t="shared" si="3"/>
        <v>5975352.078096427</v>
      </c>
      <c r="AJ59" s="15">
        <f t="shared" si="4"/>
        <v>4753144.7191738421</v>
      </c>
      <c r="AK59" s="15">
        <f t="shared" si="5"/>
        <v>3430950.4703554967</v>
      </c>
      <c r="AL59" s="15">
        <f t="shared" si="6"/>
        <v>2116614.971979111</v>
      </c>
      <c r="AM59" s="15">
        <f t="shared" si="7"/>
        <v>1174525.8192624317</v>
      </c>
      <c r="AN59" s="15">
        <f>SUMPRODUCT(M$7:M59,AD$7:AD59)</f>
        <v>614607.64231848961</v>
      </c>
      <c r="AO59" s="15">
        <f>SUMPRODUCT(N$7:N59,AE$7:AE59)</f>
        <v>488894.8854007381</v>
      </c>
      <c r="AP59" s="15">
        <f>SUMPRODUCT(O$7:O59,AF$7:AF59)</f>
        <v>352897.76266513683</v>
      </c>
      <c r="AQ59" s="15">
        <f>SUMPRODUCT(P$7:P59,AG$7:AG59)</f>
        <v>217708.96854642287</v>
      </c>
      <c r="AR59" s="15">
        <f>SUMPRODUCT(Q$7:Q59,AH$7:AH59)</f>
        <v>120808.36998127871</v>
      </c>
    </row>
    <row r="60" spans="2:44" x14ac:dyDescent="0.15">
      <c r="B60" s="15">
        <v>54</v>
      </c>
      <c r="C60" s="15">
        <f>[5]圣人天赋!DY59</f>
        <v>0</v>
      </c>
      <c r="D60" s="15">
        <f>[5]圣人天赋!DZ59</f>
        <v>0</v>
      </c>
      <c r="E60" s="15">
        <f>[5]圣人天赋!EA59</f>
        <v>0</v>
      </c>
      <c r="F60" s="15">
        <f>[5]圣人天赋!EB59</f>
        <v>0</v>
      </c>
      <c r="G60" s="15">
        <f>[5]圣人天赋!EC59</f>
        <v>0</v>
      </c>
      <c r="H60" s="26">
        <f>1/求节点(兵营招募!F$38:F$67,兵营招募!$G$4:$G$33,节奏总纲!P57)*3600</f>
        <v>1.0285714285714287</v>
      </c>
      <c r="I60" s="26">
        <f>1/求节点(兵营招募!G$38:G$67,兵营招募!$G$4:$G$33,节奏总纲!Q57)*3600</f>
        <v>1.0285714285714287</v>
      </c>
      <c r="J60" s="26">
        <f>1/求节点(兵营招募!H$38:H$67,兵营招募!$G$4:$G$33,节奏总纲!R57)*3600</f>
        <v>1.0285714285714287</v>
      </c>
      <c r="K60" s="26">
        <f>1/求节点(兵营招募!I$38:I$67,兵营招募!$G$4:$G$33,节奏总纲!S57)*3600</f>
        <v>1.0285714285714287</v>
      </c>
      <c r="L60" s="26">
        <f>1/求节点(兵营招募!J$38:J$67,兵营招募!$G$4:$G$33,节奏总纲!T57)*3600</f>
        <v>1.0285714285714287</v>
      </c>
      <c r="M60" s="26">
        <f>1/求节点(兵营招募!F$38:F$67,兵营招募!$G$4:$G$33,节奏总纲!P57)*3600*(1-C60)</f>
        <v>1.0285714285714287</v>
      </c>
      <c r="N60" s="26">
        <f>1/求节点(兵营招募!G$38:G$67,兵营招募!$G$4:$G$33,节奏总纲!Q57)*3600*(1-D60)</f>
        <v>1.0285714285714287</v>
      </c>
      <c r="O60" s="26">
        <f>1/求节点(兵营招募!H$38:H$67,兵营招募!$G$4:$G$33,节奏总纲!R57)*3600*(1-E60)</f>
        <v>1.0285714285714287</v>
      </c>
      <c r="P60" s="26">
        <f>1/求节点(兵营招募!I$38:I$67,兵营招募!$G$4:$G$33,节奏总纲!S57)*3600*(1-F60)</f>
        <v>1.0285714285714287</v>
      </c>
      <c r="Q60" s="26">
        <f>1/求节点(兵营招募!J$38:J$67,兵营招募!$G$4:$G$33,节奏总纲!T57)*3600*(1-G60)</f>
        <v>1.0285714285714287</v>
      </c>
      <c r="X60" s="15">
        <v>54</v>
      </c>
      <c r="Y60" s="15">
        <f>兵营招募!CE58</f>
        <v>674450.81940452708</v>
      </c>
      <c r="Z60" s="15">
        <f>兵营招募!CF58</f>
        <v>537415.31741116906</v>
      </c>
      <c r="AA60" s="15">
        <f>兵营招募!CG58</f>
        <v>387297.43001952325</v>
      </c>
      <c r="AB60" s="15">
        <f>兵营招募!CH58</f>
        <v>234485.48880891365</v>
      </c>
      <c r="AC60" s="15">
        <f>兵营招募!CI58</f>
        <v>125106.89884946858</v>
      </c>
      <c r="AD60" s="15">
        <f t="shared" si="8"/>
        <v>76915.611594884424</v>
      </c>
      <c r="AE60" s="15">
        <f t="shared" si="9"/>
        <v>62100.845493784873</v>
      </c>
      <c r="AF60" s="15">
        <f t="shared" si="10"/>
        <v>44202.382983973599</v>
      </c>
      <c r="AG60" s="15">
        <f t="shared" si="11"/>
        <v>22823.991611002566</v>
      </c>
      <c r="AH60" s="15">
        <f t="shared" si="12"/>
        <v>7654.3169232254004</v>
      </c>
      <c r="AI60" s="15">
        <f t="shared" si="3"/>
        <v>6744508.1940452708</v>
      </c>
      <c r="AJ60" s="15">
        <f t="shared" si="4"/>
        <v>5374153.1741116904</v>
      </c>
      <c r="AK60" s="15">
        <f t="shared" si="5"/>
        <v>3872974.3001952325</v>
      </c>
      <c r="AL60" s="15">
        <f t="shared" si="6"/>
        <v>2344854.8880891367</v>
      </c>
      <c r="AM60" s="15">
        <f t="shared" si="7"/>
        <v>1251068.9884946859</v>
      </c>
      <c r="AN60" s="15">
        <f>SUMPRODUCT(M$7:M60,AD$7:AD60)</f>
        <v>693720.84281608509</v>
      </c>
      <c r="AO60" s="15">
        <f>SUMPRODUCT(N$7:N60,AE$7:AE60)</f>
        <v>552770.04076577397</v>
      </c>
      <c r="AP60" s="15">
        <f>SUMPRODUCT(O$7:O60,AF$7:AF60)</f>
        <v>398363.07087722397</v>
      </c>
      <c r="AQ60" s="15">
        <f>SUMPRODUCT(P$7:P60,AG$7:AG60)</f>
        <v>241185.07420345407</v>
      </c>
      <c r="AR60" s="15">
        <f>SUMPRODUCT(Q$7:Q60,AH$7:AH60)</f>
        <v>128681.38167373912</v>
      </c>
    </row>
    <row r="61" spans="2:44" x14ac:dyDescent="0.15">
      <c r="B61" s="15">
        <v>55</v>
      </c>
      <c r="C61" s="15">
        <f>[5]圣人天赋!DY60</f>
        <v>0</v>
      </c>
      <c r="D61" s="15">
        <f>[5]圣人天赋!DZ60</f>
        <v>0</v>
      </c>
      <c r="E61" s="15">
        <f>[5]圣人天赋!EA60</f>
        <v>0</v>
      </c>
      <c r="F61" s="15">
        <f>[5]圣人天赋!EB60</f>
        <v>0</v>
      </c>
      <c r="G61" s="15">
        <f>[5]圣人天赋!EC60</f>
        <v>0</v>
      </c>
      <c r="H61" s="26">
        <f>1/求节点(兵营招募!F$38:F$67,兵营招募!$G$4:$G$33,节奏总纲!P58)*3600</f>
        <v>1.0285714285714287</v>
      </c>
      <c r="I61" s="26">
        <f>1/求节点(兵营招募!G$38:G$67,兵营招募!$G$4:$G$33,节奏总纲!Q58)*3600</f>
        <v>1.0285714285714287</v>
      </c>
      <c r="J61" s="26">
        <f>1/求节点(兵营招募!H$38:H$67,兵营招募!$G$4:$G$33,节奏总纲!R58)*3600</f>
        <v>1.0285714285714287</v>
      </c>
      <c r="K61" s="26">
        <f>1/求节点(兵营招募!I$38:I$67,兵营招募!$G$4:$G$33,节奏总纲!S58)*3600</f>
        <v>1.0285714285714287</v>
      </c>
      <c r="L61" s="26">
        <f>1/求节点(兵营招募!J$38:J$67,兵营招募!$G$4:$G$33,节奏总纲!T58)*3600</f>
        <v>1.0285714285714287</v>
      </c>
      <c r="M61" s="26">
        <f>1/求节点(兵营招募!F$38:F$67,兵营招募!$G$4:$G$33,节奏总纲!P58)*3600*(1-C61)</f>
        <v>1.0285714285714287</v>
      </c>
      <c r="N61" s="26">
        <f>1/求节点(兵营招募!G$38:G$67,兵营招募!$G$4:$G$33,节奏总纲!Q58)*3600*(1-D61)</f>
        <v>1.0285714285714287</v>
      </c>
      <c r="O61" s="26">
        <f>1/求节点(兵营招募!H$38:H$67,兵营招募!$G$4:$G$33,节奏总纲!R58)*3600*(1-E61)</f>
        <v>1.0285714285714287</v>
      </c>
      <c r="P61" s="26">
        <f>1/求节点(兵营招募!I$38:I$67,兵营招募!$G$4:$G$33,节奏总纲!S58)*3600*(1-F61)</f>
        <v>1.0285714285714287</v>
      </c>
      <c r="Q61" s="26">
        <f>1/求节点(兵营招募!J$38:J$67,兵营招募!$G$4:$G$33,节奏总纲!T58)*3600*(1-G61)</f>
        <v>1.0285714285714287</v>
      </c>
      <c r="X61" s="15">
        <v>55</v>
      </c>
      <c r="Y61" s="15">
        <f>兵营招募!CE59</f>
        <v>764161.02545086551</v>
      </c>
      <c r="Z61" s="15">
        <f>兵营招募!CF59</f>
        <v>603486.05386088521</v>
      </c>
      <c r="AA61" s="15">
        <f>兵营招募!CG59</f>
        <v>435613.86221837322</v>
      </c>
      <c r="AB61" s="15">
        <f>兵营招募!CH59</f>
        <v>260413.27984623416</v>
      </c>
      <c r="AC61" s="15">
        <f>兵营招募!CI59</f>
        <v>133352.14721137687</v>
      </c>
      <c r="AD61" s="15">
        <f t="shared" si="8"/>
        <v>89710.206046338426</v>
      </c>
      <c r="AE61" s="15">
        <f t="shared" si="9"/>
        <v>66070.736449716147</v>
      </c>
      <c r="AF61" s="15">
        <f t="shared" si="10"/>
        <v>48316.432198849972</v>
      </c>
      <c r="AG61" s="15">
        <f t="shared" si="11"/>
        <v>25927.791037320509</v>
      </c>
      <c r="AH61" s="15">
        <f t="shared" si="12"/>
        <v>8245.2483619082923</v>
      </c>
      <c r="AI61" s="15">
        <f t="shared" si="3"/>
        <v>7641610.2545086555</v>
      </c>
      <c r="AJ61" s="15">
        <f t="shared" si="4"/>
        <v>6034860.5386088518</v>
      </c>
      <c r="AK61" s="15">
        <f t="shared" si="5"/>
        <v>4356138.6221837327</v>
      </c>
      <c r="AL61" s="15">
        <f t="shared" si="6"/>
        <v>2604132.7984623415</v>
      </c>
      <c r="AM61" s="15">
        <f t="shared" si="7"/>
        <v>1333521.4721137686</v>
      </c>
      <c r="AN61" s="15">
        <f>SUMPRODUCT(M$7:M61,AD$7:AD61)</f>
        <v>785994.19760660466</v>
      </c>
      <c r="AO61" s="15">
        <f>SUMPRODUCT(N$7:N61,AE$7:AE61)</f>
        <v>620728.51254262484</v>
      </c>
      <c r="AP61" s="15">
        <f>SUMPRODUCT(O$7:O61,AF$7:AF61)</f>
        <v>448059.9725674697</v>
      </c>
      <c r="AQ61" s="15">
        <f>SUMPRODUCT(P$7:P61,AG$7:AG61)</f>
        <v>267853.65927041229</v>
      </c>
      <c r="AR61" s="15">
        <f>SUMPRODUCT(Q$7:Q61,AH$7:AH61)</f>
        <v>137162.20856027337</v>
      </c>
    </row>
    <row r="62" spans="2:44" x14ac:dyDescent="0.15">
      <c r="B62" s="15">
        <v>56</v>
      </c>
      <c r="C62" s="15">
        <f>[5]圣人天赋!DY61</f>
        <v>0</v>
      </c>
      <c r="D62" s="15">
        <f>[5]圣人天赋!DZ61</f>
        <v>0</v>
      </c>
      <c r="E62" s="15">
        <f>[5]圣人天赋!EA61</f>
        <v>0</v>
      </c>
      <c r="F62" s="15">
        <f>[5]圣人天赋!EB61</f>
        <v>0</v>
      </c>
      <c r="G62" s="15">
        <f>[5]圣人天赋!EC61</f>
        <v>0</v>
      </c>
      <c r="H62" s="26">
        <f>1/求节点(兵营招募!F$38:F$67,兵营招募!$G$4:$G$33,节奏总纲!P59)*3600</f>
        <v>1.0285714285714287</v>
      </c>
      <c r="I62" s="26">
        <f>1/求节点(兵营招募!G$38:G$67,兵营招募!$G$4:$G$33,节奏总纲!Q59)*3600</f>
        <v>1.0285714285714287</v>
      </c>
      <c r="J62" s="26">
        <f>1/求节点(兵营招募!H$38:H$67,兵营招募!$G$4:$G$33,节奏总纲!R59)*3600</f>
        <v>1.0285714285714287</v>
      </c>
      <c r="K62" s="26">
        <f>1/求节点(兵营招募!I$38:I$67,兵营招募!$G$4:$G$33,节奏总纲!S59)*3600</f>
        <v>1.0285714285714287</v>
      </c>
      <c r="L62" s="26">
        <f>1/求节点(兵营招募!J$38:J$67,兵营招募!$G$4:$G$33,节奏总纲!T59)*3600</f>
        <v>1.0285714285714287</v>
      </c>
      <c r="M62" s="26">
        <f>1/求节点(兵营招募!F$38:F$67,兵营招募!$G$4:$G$33,节奏总纲!P59)*3600*(1-C62)</f>
        <v>1.0285714285714287</v>
      </c>
      <c r="N62" s="26">
        <f>1/求节点(兵营招募!G$38:G$67,兵营招募!$G$4:$G$33,节奏总纲!Q59)*3600*(1-D62)</f>
        <v>1.0285714285714287</v>
      </c>
      <c r="O62" s="26">
        <f>1/求节点(兵营招募!H$38:H$67,兵营招募!$G$4:$G$33,节奏总纲!R59)*3600*(1-E62)</f>
        <v>1.0285714285714287</v>
      </c>
      <c r="P62" s="26">
        <f>1/求节点(兵营招募!I$38:I$67,兵营招募!$G$4:$G$33,节奏总纲!S59)*3600*(1-F62)</f>
        <v>1.0285714285714287</v>
      </c>
      <c r="Q62" s="26">
        <f>1/求节点(兵营招募!J$38:J$67,兵营招募!$G$4:$G$33,节奏总纲!T59)*3600*(1-G62)</f>
        <v>1.0285714285714287</v>
      </c>
      <c r="X62" s="15">
        <v>56</v>
      </c>
      <c r="Y62" s="15">
        <f>兵营招募!CE60</f>
        <v>864078.89947254851</v>
      </c>
      <c r="Z62" s="15">
        <f>兵营招募!CF60</f>
        <v>678186.9274136012</v>
      </c>
      <c r="AA62" s="15">
        <f>兵营招募!CG60</f>
        <v>489357.00492608914</v>
      </c>
      <c r="AB62" s="15">
        <f>兵营招募!CH60</f>
        <v>290757.89228814654</v>
      </c>
      <c r="AC62" s="15">
        <f>兵营招募!CI60</f>
        <v>142193.48677683127</v>
      </c>
      <c r="AD62" s="15">
        <f t="shared" si="8"/>
        <v>99917.874021683005</v>
      </c>
      <c r="AE62" s="15">
        <f t="shared" si="9"/>
        <v>74700.873552715988</v>
      </c>
      <c r="AF62" s="15">
        <f t="shared" si="10"/>
        <v>53743.142707715917</v>
      </c>
      <c r="AG62" s="15">
        <f t="shared" si="11"/>
        <v>30344.612441912381</v>
      </c>
      <c r="AH62" s="15">
        <f t="shared" si="12"/>
        <v>8841.3395654544001</v>
      </c>
      <c r="AI62" s="15">
        <f t="shared" si="3"/>
        <v>8640788.9947254844</v>
      </c>
      <c r="AJ62" s="15">
        <f t="shared" si="4"/>
        <v>6781869.2741360124</v>
      </c>
      <c r="AK62" s="15">
        <f t="shared" si="5"/>
        <v>4893570.049260891</v>
      </c>
      <c r="AL62" s="15">
        <f t="shared" si="6"/>
        <v>2907578.9228814654</v>
      </c>
      <c r="AM62" s="15">
        <f t="shared" si="7"/>
        <v>1421934.8677683128</v>
      </c>
      <c r="AN62" s="15">
        <f>SUMPRODUCT(M$7:M62,AD$7:AD62)</f>
        <v>888766.86802890722</v>
      </c>
      <c r="AO62" s="15">
        <f>SUMPRODUCT(N$7:N62,AE$7:AE62)</f>
        <v>697563.69676827558</v>
      </c>
      <c r="AP62" s="15">
        <f>SUMPRODUCT(O$7:O62,AF$7:AF62)</f>
        <v>503338.63363826321</v>
      </c>
      <c r="AQ62" s="15">
        <f>SUMPRODUCT(P$7:P62,AG$7:AG62)</f>
        <v>299065.26063923643</v>
      </c>
      <c r="AR62" s="15">
        <f>SUMPRODUCT(Q$7:Q62,AH$7:AH62)</f>
        <v>146256.1578275979</v>
      </c>
    </row>
    <row r="63" spans="2:44" x14ac:dyDescent="0.15">
      <c r="B63" s="15">
        <v>57</v>
      </c>
      <c r="C63" s="15">
        <f>[5]圣人天赋!DY62</f>
        <v>0</v>
      </c>
      <c r="D63" s="15">
        <f>[5]圣人天赋!DZ62</f>
        <v>0</v>
      </c>
      <c r="E63" s="15">
        <f>[5]圣人天赋!EA62</f>
        <v>0</v>
      </c>
      <c r="F63" s="15">
        <f>[5]圣人天赋!EB62</f>
        <v>0</v>
      </c>
      <c r="G63" s="15">
        <f>[5]圣人天赋!EC62</f>
        <v>0</v>
      </c>
      <c r="H63" s="26">
        <f>1/求节点(兵营招募!F$38:F$67,兵营招募!$G$4:$G$33,节奏总纲!P60)*3600</f>
        <v>1.0285714285714287</v>
      </c>
      <c r="I63" s="26">
        <f>1/求节点(兵营招募!G$38:G$67,兵营招募!$G$4:$G$33,节奏总纲!Q60)*3600</f>
        <v>1.0285714285714287</v>
      </c>
      <c r="J63" s="26">
        <f>1/求节点(兵营招募!H$38:H$67,兵营招募!$G$4:$G$33,节奏总纲!R60)*3600</f>
        <v>1.0285714285714287</v>
      </c>
      <c r="K63" s="26">
        <f>1/求节点(兵营招募!I$38:I$67,兵营招募!$G$4:$G$33,节奏总纲!S60)*3600</f>
        <v>1.0285714285714287</v>
      </c>
      <c r="L63" s="26">
        <f>1/求节点(兵营招募!J$38:J$67,兵营招募!$G$4:$G$33,节奏总纲!T60)*3600</f>
        <v>1.0285714285714287</v>
      </c>
      <c r="M63" s="26">
        <f>1/求节点(兵营招募!F$38:F$67,兵营招募!$G$4:$G$33,节奏总纲!P60)*3600*(1-C63)</f>
        <v>1.0285714285714287</v>
      </c>
      <c r="N63" s="26">
        <f>1/求节点(兵营招募!G$38:G$67,兵营招募!$G$4:$G$33,节奏总纲!Q60)*3600*(1-D63)</f>
        <v>1.0285714285714287</v>
      </c>
      <c r="O63" s="26">
        <f>1/求节点(兵营招募!H$38:H$67,兵营招募!$G$4:$G$33,节奏总纲!R60)*3600*(1-E63)</f>
        <v>1.0285714285714287</v>
      </c>
      <c r="P63" s="26">
        <f>1/求节点(兵营招募!I$38:I$67,兵营招募!$G$4:$G$33,节奏总纲!S60)*3600*(1-F63)</f>
        <v>1.0285714285714287</v>
      </c>
      <c r="Q63" s="26">
        <f>1/求节点(兵营招募!J$38:J$67,兵营招募!$G$4:$G$33,节奏总纲!T60)*3600*(1-G63)</f>
        <v>1.0285714285714287</v>
      </c>
      <c r="X63" s="15">
        <v>57</v>
      </c>
      <c r="Y63" s="15">
        <f>兵营招募!CE61</f>
        <v>975272.69687066157</v>
      </c>
      <c r="Z63" s="15">
        <f>兵营招募!CF61</f>
        <v>768176.15337034676</v>
      </c>
      <c r="AA63" s="15">
        <f>兵营招募!CG61</f>
        <v>549504.1156264178</v>
      </c>
      <c r="AB63" s="15">
        <f>兵营招募!CH61</f>
        <v>327433.98300231056</v>
      </c>
      <c r="AC63" s="15">
        <f>兵营招募!CI61</f>
        <v>151879.56185471531</v>
      </c>
      <c r="AD63" s="15">
        <f t="shared" si="8"/>
        <v>111193.79739811306</v>
      </c>
      <c r="AE63" s="15">
        <f t="shared" si="9"/>
        <v>89989.225956745562</v>
      </c>
      <c r="AF63" s="15">
        <f t="shared" si="10"/>
        <v>60147.11070032866</v>
      </c>
      <c r="AG63" s="15">
        <f t="shared" si="11"/>
        <v>36676.09071416402</v>
      </c>
      <c r="AH63" s="15">
        <f t="shared" si="12"/>
        <v>9686.0750778840447</v>
      </c>
      <c r="AI63" s="15">
        <f t="shared" si="3"/>
        <v>9752726.9687066153</v>
      </c>
      <c r="AJ63" s="15">
        <f t="shared" si="4"/>
        <v>7681761.5337034678</v>
      </c>
      <c r="AK63" s="15">
        <f t="shared" si="5"/>
        <v>5495041.1562641785</v>
      </c>
      <c r="AL63" s="15">
        <f t="shared" si="6"/>
        <v>3274339.8300231057</v>
      </c>
      <c r="AM63" s="15">
        <f t="shared" si="7"/>
        <v>1518795.6185471532</v>
      </c>
      <c r="AN63" s="15">
        <f>SUMPRODUCT(M$7:M63,AD$7:AD63)</f>
        <v>1003137.6310669663</v>
      </c>
      <c r="AO63" s="15">
        <f>SUMPRODUCT(N$7:N63,AE$7:AE63)</f>
        <v>790124.0434666425</v>
      </c>
      <c r="AP63" s="15">
        <f>SUMPRODUCT(O$7:O63,AF$7:AF63)</f>
        <v>565204.23321574414</v>
      </c>
      <c r="AQ63" s="15">
        <f>SUMPRODUCT(P$7:P63,AG$7:AG63)</f>
        <v>336789.2396595194</v>
      </c>
      <c r="AR63" s="15">
        <f>SUMPRODUCT(Q$7:Q63,AH$7:AH63)</f>
        <v>156218.97790770722</v>
      </c>
    </row>
    <row r="64" spans="2:44" x14ac:dyDescent="0.15">
      <c r="B64" s="15">
        <v>58</v>
      </c>
      <c r="C64" s="15">
        <f>[5]圣人天赋!DY63</f>
        <v>0</v>
      </c>
      <c r="D64" s="15">
        <f>[5]圣人天赋!DZ63</f>
        <v>0</v>
      </c>
      <c r="E64" s="15">
        <f>[5]圣人天赋!EA63</f>
        <v>0</v>
      </c>
      <c r="F64" s="15">
        <f>[5]圣人天赋!EB63</f>
        <v>0</v>
      </c>
      <c r="G64" s="15">
        <f>[5]圣人天赋!EC63</f>
        <v>0</v>
      </c>
      <c r="H64" s="26">
        <f>1/求节点(兵营招募!F$38:F$67,兵营招募!$G$4:$G$33,节奏总纲!P61)*3600</f>
        <v>1.0285714285714287</v>
      </c>
      <c r="I64" s="26">
        <f>1/求节点(兵营招募!G$38:G$67,兵营招募!$G$4:$G$33,节奏总纲!Q61)*3600</f>
        <v>1.0285714285714287</v>
      </c>
      <c r="J64" s="26">
        <f>1/求节点(兵营招募!H$38:H$67,兵营招募!$G$4:$G$33,节奏总纲!R61)*3600</f>
        <v>1.0285714285714287</v>
      </c>
      <c r="K64" s="26">
        <f>1/求节点(兵营招募!I$38:I$67,兵营招募!$G$4:$G$33,节奏总纲!S61)*3600</f>
        <v>1.0285714285714287</v>
      </c>
      <c r="L64" s="26">
        <f>1/求节点(兵营招募!J$38:J$67,兵营招募!$G$4:$G$33,节奏总纲!T61)*3600</f>
        <v>1.0285714285714287</v>
      </c>
      <c r="M64" s="26">
        <f>1/求节点(兵营招募!F$38:F$67,兵营招募!$G$4:$G$33,节奏总纲!P61)*3600*(1-C64)</f>
        <v>1.0285714285714287</v>
      </c>
      <c r="N64" s="26">
        <f>1/求节点(兵营招募!G$38:G$67,兵营招募!$G$4:$G$33,节奏总纲!Q61)*3600*(1-D64)</f>
        <v>1.0285714285714287</v>
      </c>
      <c r="O64" s="26">
        <f>1/求节点(兵营招募!H$38:H$67,兵营招募!$G$4:$G$33,节奏总纲!R61)*3600*(1-E64)</f>
        <v>1.0285714285714287</v>
      </c>
      <c r="P64" s="26">
        <f>1/求节点(兵营招募!I$38:I$67,兵营招募!$G$4:$G$33,节奏总纲!S61)*3600*(1-F64)</f>
        <v>1.0285714285714287</v>
      </c>
      <c r="Q64" s="26">
        <f>1/求节点(兵营招募!J$38:J$67,兵营招募!$G$4:$G$33,节奏总纲!T61)*3600*(1-G64)</f>
        <v>1.0285714285714287</v>
      </c>
      <c r="X64" s="15">
        <v>58</v>
      </c>
      <c r="Y64" s="15">
        <f>兵营招募!CE62</f>
        <v>1101280.1309200288</v>
      </c>
      <c r="Z64" s="15">
        <f>兵营招募!CF62</f>
        <v>865020.38502032042</v>
      </c>
      <c r="AA64" s="15">
        <f>兵营招募!CG62</f>
        <v>616237.86917099962</v>
      </c>
      <c r="AB64" s="15">
        <f>兵营招募!CH62</f>
        <v>369504.17996245541</v>
      </c>
      <c r="AC64" s="15">
        <f>兵营招募!CI62</f>
        <v>162180.31820253844</v>
      </c>
      <c r="AD64" s="15">
        <f t="shared" si="8"/>
        <v>126007.43404936721</v>
      </c>
      <c r="AE64" s="15">
        <f t="shared" si="9"/>
        <v>96844.231649973663</v>
      </c>
      <c r="AF64" s="15">
        <f t="shared" si="10"/>
        <v>66733.753544581821</v>
      </c>
      <c r="AG64" s="15">
        <f t="shared" si="11"/>
        <v>42070.196960144851</v>
      </c>
      <c r="AH64" s="15">
        <f t="shared" si="12"/>
        <v>10300.756347823131</v>
      </c>
      <c r="AI64" s="15">
        <f t="shared" si="3"/>
        <v>11012801.309200287</v>
      </c>
      <c r="AJ64" s="15">
        <f t="shared" si="4"/>
        <v>8650203.8502032049</v>
      </c>
      <c r="AK64" s="15">
        <f t="shared" si="5"/>
        <v>6162378.6917099962</v>
      </c>
      <c r="AL64" s="15">
        <f t="shared" si="6"/>
        <v>3695041.7996245539</v>
      </c>
      <c r="AM64" s="15">
        <f t="shared" si="7"/>
        <v>1621803.1820253844</v>
      </c>
      <c r="AN64" s="15">
        <f>SUMPRODUCT(M$7:M64,AD$7:AD64)</f>
        <v>1132745.2775177441</v>
      </c>
      <c r="AO64" s="15">
        <f>SUMPRODUCT(N$7:N64,AE$7:AE64)</f>
        <v>889735.25316375832</v>
      </c>
      <c r="AP64" s="15">
        <f>SUMPRODUCT(O$7:O64,AF$7:AF64)</f>
        <v>633844.66543302825</v>
      </c>
      <c r="AQ64" s="15">
        <f>SUMPRODUCT(P$7:P64,AG$7:AG64)</f>
        <v>380061.44224709697</v>
      </c>
      <c r="AR64" s="15">
        <f>SUMPRODUCT(Q$7:Q64,AH$7:AH64)</f>
        <v>166814.04157975386</v>
      </c>
    </row>
    <row r="65" spans="2:44" x14ac:dyDescent="0.15">
      <c r="B65" s="15">
        <v>59</v>
      </c>
      <c r="C65" s="15">
        <f>[5]圣人天赋!DY64</f>
        <v>0</v>
      </c>
      <c r="D65" s="15">
        <f>[5]圣人天赋!DZ64</f>
        <v>0</v>
      </c>
      <c r="E65" s="15">
        <f>[5]圣人天赋!EA64</f>
        <v>0</v>
      </c>
      <c r="F65" s="15">
        <f>[5]圣人天赋!EB64</f>
        <v>0</v>
      </c>
      <c r="G65" s="15">
        <f>[5]圣人天赋!EC64</f>
        <v>0</v>
      </c>
      <c r="H65" s="26">
        <f>1/求节点(兵营招募!F$38:F$67,兵营招募!$G$4:$G$33,节奏总纲!P62)*3600</f>
        <v>1.0285714285714287</v>
      </c>
      <c r="I65" s="26">
        <f>1/求节点(兵营招募!G$38:G$67,兵营招募!$G$4:$G$33,节奏总纲!Q62)*3600</f>
        <v>1.0285714285714287</v>
      </c>
      <c r="J65" s="26">
        <f>1/求节点(兵营招募!H$38:H$67,兵营招募!$G$4:$G$33,节奏总纲!R62)*3600</f>
        <v>1.0285714285714287</v>
      </c>
      <c r="K65" s="26">
        <f>1/求节点(兵营招募!I$38:I$67,兵营招募!$G$4:$G$33,节奏总纲!S62)*3600</f>
        <v>1.0285714285714287</v>
      </c>
      <c r="L65" s="26">
        <f>1/求节点(兵营招募!J$38:J$67,兵营招募!$G$4:$G$33,节奏总纲!T62)*3600</f>
        <v>1.0285714285714287</v>
      </c>
      <c r="M65" s="26">
        <f>1/求节点(兵营招募!F$38:F$67,兵营招募!$G$4:$G$33,节奏总纲!P62)*3600*(1-C65)</f>
        <v>1.0285714285714287</v>
      </c>
      <c r="N65" s="26">
        <f>1/求节点(兵营招募!G$38:G$67,兵营招募!$G$4:$G$33,节奏总纲!Q62)*3600*(1-D65)</f>
        <v>1.0285714285714287</v>
      </c>
      <c r="O65" s="26">
        <f>1/求节点(兵营招募!H$38:H$67,兵营招募!$G$4:$G$33,节奏总纲!R62)*3600*(1-E65)</f>
        <v>1.0285714285714287</v>
      </c>
      <c r="P65" s="26">
        <f>1/求节点(兵营招募!I$38:I$67,兵营招募!$G$4:$G$33,节奏总纲!S62)*3600*(1-F65)</f>
        <v>1.0285714285714287</v>
      </c>
      <c r="Q65" s="26">
        <f>1/求节点(兵营招募!J$38:J$67,兵营招募!$G$4:$G$33,节奏总纲!T62)*3600*(1-G65)</f>
        <v>1.0285714285714287</v>
      </c>
      <c r="X65" s="15">
        <v>59</v>
      </c>
      <c r="Y65" s="15">
        <f>兵营招募!CE63</f>
        <v>1245239.6455865649</v>
      </c>
      <c r="Z65" s="15">
        <f>兵营招募!CF63</f>
        <v>976135.22708976432</v>
      </c>
      <c r="AA65" s="15">
        <f>兵营招募!CG63</f>
        <v>693792.20433541667</v>
      </c>
      <c r="AB65" s="15">
        <f>兵营招募!CH63</f>
        <v>415849.87989940017</v>
      </c>
      <c r="AC65" s="15">
        <f>兵营招募!CI63</f>
        <v>173536.91778320051</v>
      </c>
      <c r="AD65" s="15">
        <f t="shared" si="8"/>
        <v>143959.51466653612</v>
      </c>
      <c r="AE65" s="15">
        <f t="shared" si="9"/>
        <v>111114.8420694439</v>
      </c>
      <c r="AF65" s="15">
        <f t="shared" si="10"/>
        <v>77554.335164417047</v>
      </c>
      <c r="AG65" s="15">
        <f t="shared" si="11"/>
        <v>46345.699936944759</v>
      </c>
      <c r="AH65" s="15">
        <f t="shared" si="12"/>
        <v>11356.599580662063</v>
      </c>
      <c r="AI65" s="15">
        <f t="shared" si="3"/>
        <v>12452396.45586565</v>
      </c>
      <c r="AJ65" s="15">
        <f t="shared" si="4"/>
        <v>9761352.2708976436</v>
      </c>
      <c r="AK65" s="15">
        <f t="shared" si="5"/>
        <v>6937922.0433541667</v>
      </c>
      <c r="AL65" s="15">
        <f t="shared" si="6"/>
        <v>4158498.7989940019</v>
      </c>
      <c r="AM65" s="15">
        <f t="shared" si="7"/>
        <v>1735369.1778320051</v>
      </c>
      <c r="AN65" s="15">
        <f>SUMPRODUCT(M$7:M65,AD$7:AD65)</f>
        <v>1280817.9211747528</v>
      </c>
      <c r="AO65" s="15">
        <f>SUMPRODUCT(N$7:N65,AE$7:AE65)</f>
        <v>1004024.8050066149</v>
      </c>
      <c r="AP65" s="15">
        <f>SUMPRODUCT(O$7:O65,AF$7:AF65)</f>
        <v>713614.83874500007</v>
      </c>
      <c r="AQ65" s="15">
        <f>SUMPRODUCT(P$7:P65,AG$7:AG65)</f>
        <v>427731.30503938301</v>
      </c>
      <c r="AR65" s="15">
        <f>SUMPRODUCT(Q$7:Q65,AH$7:AH65)</f>
        <v>178495.11543414913</v>
      </c>
    </row>
    <row r="66" spans="2:44" x14ac:dyDescent="0.15">
      <c r="B66" s="15">
        <v>60</v>
      </c>
      <c r="C66" s="15">
        <f>[5]圣人天赋!DY65</f>
        <v>0</v>
      </c>
      <c r="D66" s="15">
        <f>[5]圣人天赋!DZ65</f>
        <v>0</v>
      </c>
      <c r="E66" s="15">
        <f>[5]圣人天赋!EA65</f>
        <v>0</v>
      </c>
      <c r="F66" s="15">
        <f>[5]圣人天赋!EB65</f>
        <v>0</v>
      </c>
      <c r="G66" s="15">
        <f>[5]圣人天赋!EC65</f>
        <v>0</v>
      </c>
      <c r="H66" s="26">
        <f>1/求节点(兵营招募!F$38:F$67,兵营招募!$G$4:$G$33,节奏总纲!P63)*3600</f>
        <v>1.0285714285714287</v>
      </c>
      <c r="I66" s="26">
        <f>1/求节点(兵营招募!G$38:G$67,兵营招募!$G$4:$G$33,节奏总纲!Q63)*3600</f>
        <v>1.0285714285714287</v>
      </c>
      <c r="J66" s="26">
        <f>1/求节点(兵营招募!H$38:H$67,兵营招募!$G$4:$G$33,节奏总纲!R63)*3600</f>
        <v>1.0285714285714287</v>
      </c>
      <c r="K66" s="26">
        <f>1/求节点(兵营招募!I$38:I$67,兵营招募!$G$4:$G$33,节奏总纲!S63)*3600</f>
        <v>1.0285714285714287</v>
      </c>
      <c r="L66" s="26">
        <f>1/求节点(兵营招募!J$38:J$67,兵营招募!$G$4:$G$33,节奏总纲!T63)*3600</f>
        <v>1.0285714285714287</v>
      </c>
      <c r="M66" s="26">
        <f>1/求节点(兵营招募!F$38:F$67,兵营招募!$G$4:$G$33,节奏总纲!P63)*3600*(1-C66)</f>
        <v>1.0285714285714287</v>
      </c>
      <c r="N66" s="26">
        <f>1/求节点(兵营招募!G$38:G$67,兵营招募!$G$4:$G$33,节奏总纲!Q63)*3600*(1-D66)</f>
        <v>1.0285714285714287</v>
      </c>
      <c r="O66" s="26">
        <f>1/求节点(兵营招募!H$38:H$67,兵营招募!$G$4:$G$33,节奏总纲!R63)*3600*(1-E66)</f>
        <v>1.0285714285714287</v>
      </c>
      <c r="P66" s="26">
        <f>1/求节点(兵营招募!I$38:I$67,兵营招募!$G$4:$G$33,节奏总纲!S63)*3600*(1-F66)</f>
        <v>1.0285714285714287</v>
      </c>
      <c r="Q66" s="26">
        <f>1/求节点(兵营招募!J$38:J$67,兵营招募!$G$4:$G$33,节奏总纲!T63)*3600*(1-G66)</f>
        <v>1.0285714285714287</v>
      </c>
      <c r="X66" s="15">
        <v>60</v>
      </c>
      <c r="Y66" s="15">
        <f>兵营招募!CE64</f>
        <v>1422508.1057593911</v>
      </c>
      <c r="Z66" s="15">
        <f>兵营招募!CF64</f>
        <v>1098788.7394053449</v>
      </c>
      <c r="AA66" s="15">
        <f>兵营招募!CG64</f>
        <v>782928.28819867072</v>
      </c>
      <c r="AB66" s="15">
        <f>兵营招募!CH64</f>
        <v>467713.27729165461</v>
      </c>
      <c r="AC66" s="15">
        <f>兵营招募!CI64</f>
        <v>187733.72405904008</v>
      </c>
      <c r="AD66" s="15">
        <f t="shared" si="8"/>
        <v>177268.46017282619</v>
      </c>
      <c r="AE66" s="15">
        <f t="shared" si="9"/>
        <v>122653.51231558062</v>
      </c>
      <c r="AF66" s="15">
        <f t="shared" si="10"/>
        <v>89136.083863254054</v>
      </c>
      <c r="AG66" s="15">
        <f t="shared" si="11"/>
        <v>51863.397392254439</v>
      </c>
      <c r="AH66" s="15">
        <f t="shared" si="12"/>
        <v>14196.806275839568</v>
      </c>
      <c r="AI66" s="15">
        <f t="shared" si="3"/>
        <v>14225081.057593912</v>
      </c>
      <c r="AJ66" s="15">
        <f t="shared" si="4"/>
        <v>10987887.39405345</v>
      </c>
      <c r="AK66" s="15">
        <f t="shared" si="5"/>
        <v>7829282.8819867074</v>
      </c>
      <c r="AL66" s="15">
        <f t="shared" si="6"/>
        <v>4677132.7729165461</v>
      </c>
      <c r="AM66" s="15">
        <f t="shared" si="7"/>
        <v>1877337.2405904008</v>
      </c>
      <c r="AN66" s="15">
        <f>SUMPRODUCT(M$7:M66,AD$7:AD66)</f>
        <v>1463151.1944953741</v>
      </c>
      <c r="AO66" s="15">
        <f>SUMPRODUCT(N$7:N66,AE$7:AE66)</f>
        <v>1130182.703388355</v>
      </c>
      <c r="AP66" s="15">
        <f>SUMPRODUCT(O$7:O66,AF$7:AF66)</f>
        <v>805297.66786148993</v>
      </c>
      <c r="AQ66" s="15">
        <f>SUMPRODUCT(P$7:P66,AG$7:AG66)</f>
        <v>481076.51378570189</v>
      </c>
      <c r="AR66" s="15">
        <f>SUMPRODUCT(Q$7:Q66,AH$7:AH66)</f>
        <v>193097.54474644127</v>
      </c>
    </row>
    <row r="67" spans="2:44" x14ac:dyDescent="0.15">
      <c r="B67" s="15">
        <v>61</v>
      </c>
      <c r="C67" s="15">
        <f>[5]圣人天赋!DY66</f>
        <v>0</v>
      </c>
      <c r="D67" s="15">
        <f>[5]圣人天赋!DZ66</f>
        <v>0</v>
      </c>
      <c r="E67" s="15">
        <f>[5]圣人天赋!EA66</f>
        <v>0</v>
      </c>
      <c r="F67" s="15">
        <f>[5]圣人天赋!EB66</f>
        <v>0</v>
      </c>
      <c r="G67" s="15">
        <f>[5]圣人天赋!EC66</f>
        <v>0</v>
      </c>
      <c r="H67" s="26">
        <f>1/求节点(兵营招募!F$38:F$67,兵营招募!$G$4:$G$33,节奏总纲!P64)*3600</f>
        <v>1.0285714285714287</v>
      </c>
      <c r="I67" s="26">
        <f>1/求节点(兵营招募!G$38:G$67,兵营招募!$G$4:$G$33,节奏总纲!Q64)*3600</f>
        <v>1.0285714285714287</v>
      </c>
      <c r="J67" s="26">
        <f>1/求节点(兵营招募!H$38:H$67,兵营招募!$G$4:$G$33,节奏总纲!R64)*3600</f>
        <v>1.0285714285714287</v>
      </c>
      <c r="K67" s="26">
        <f>1/求节点(兵营招募!I$38:I$67,兵营招募!$G$4:$G$33,节奏总纲!S64)*3600</f>
        <v>1.0285714285714287</v>
      </c>
      <c r="L67" s="26">
        <f>1/求节点(兵营招募!J$38:J$67,兵营招募!$G$4:$G$33,节奏总纲!T64)*3600</f>
        <v>1.0285714285714287</v>
      </c>
      <c r="M67" s="26">
        <f>1/求节点(兵营招募!F$38:F$67,兵营招募!$G$4:$G$33,节奏总纲!P64)*3600*(1-C67)</f>
        <v>1.0285714285714287</v>
      </c>
      <c r="N67" s="26">
        <f>1/求节点(兵营招募!G$38:G$67,兵营招募!$G$4:$G$33,节奏总纲!Q64)*3600*(1-D67)</f>
        <v>1.0285714285714287</v>
      </c>
      <c r="O67" s="26">
        <f>1/求节点(兵营招募!H$38:H$67,兵营招募!$G$4:$G$33,节奏总纲!R64)*3600*(1-E67)</f>
        <v>1.0285714285714287</v>
      </c>
      <c r="P67" s="26">
        <f>1/求节点(兵营招募!I$38:I$67,兵营招募!$G$4:$G$33,节奏总纲!S64)*3600*(1-F67)</f>
        <v>1.0285714285714287</v>
      </c>
      <c r="Q67" s="26">
        <f>1/求节点(兵营招募!J$38:J$67,兵营招募!$G$4:$G$33,节奏总纲!T64)*3600*(1-G67)</f>
        <v>1.0285714285714287</v>
      </c>
      <c r="X67" s="15">
        <v>61</v>
      </c>
      <c r="Y67" s="15">
        <f>兵营招募!CE65</f>
        <v>1623675.2713736696</v>
      </c>
      <c r="Z67" s="15">
        <f>兵营招募!CF65</f>
        <v>1243051.7748112737</v>
      </c>
      <c r="AA67" s="15">
        <f>兵营招募!CG65</f>
        <v>883751.18480430846</v>
      </c>
      <c r="AB67" s="15">
        <f>兵营招募!CH65</f>
        <v>526735.479328393</v>
      </c>
      <c r="AC67" s="15">
        <f>兵营招募!CI65</f>
        <v>206286.23649866573</v>
      </c>
      <c r="AD67" s="15">
        <f t="shared" si="8"/>
        <v>201167.16561427852</v>
      </c>
      <c r="AE67" s="15">
        <f t="shared" si="9"/>
        <v>144263.03540592873</v>
      </c>
      <c r="AF67" s="15">
        <f t="shared" si="10"/>
        <v>100822.89660563774</v>
      </c>
      <c r="AG67" s="15">
        <f t="shared" si="11"/>
        <v>59022.202036738396</v>
      </c>
      <c r="AH67" s="15">
        <f t="shared" si="12"/>
        <v>18552.512439625658</v>
      </c>
      <c r="AI67" s="15">
        <f t="shared" si="3"/>
        <v>16236752.713736696</v>
      </c>
      <c r="AJ67" s="15">
        <f t="shared" si="4"/>
        <v>12430517.748112736</v>
      </c>
      <c r="AK67" s="15">
        <f t="shared" si="5"/>
        <v>8837511.8480430841</v>
      </c>
      <c r="AL67" s="15">
        <f t="shared" si="6"/>
        <v>5267354.79328393</v>
      </c>
      <c r="AM67" s="15">
        <f t="shared" si="7"/>
        <v>2062862.3649866574</v>
      </c>
      <c r="AN67" s="15">
        <f>SUMPRODUCT(M$7:M67,AD$7:AD67)</f>
        <v>1670065.9934129177</v>
      </c>
      <c r="AO67" s="15">
        <f>SUMPRODUCT(N$7:N67,AE$7:AE67)</f>
        <v>1278567.5398058817</v>
      </c>
      <c r="AP67" s="15">
        <f>SUMPRODUCT(O$7:O67,AF$7:AF67)</f>
        <v>909001.21865586017</v>
      </c>
      <c r="AQ67" s="15">
        <f>SUMPRODUCT(P$7:P67,AG$7:AG67)</f>
        <v>541785.06445206143</v>
      </c>
      <c r="AR67" s="15">
        <f>SUMPRODUCT(Q$7:Q67,AH$7:AH67)</f>
        <v>212180.12897005625</v>
      </c>
    </row>
    <row r="68" spans="2:44" x14ac:dyDescent="0.15">
      <c r="B68" s="15">
        <v>62</v>
      </c>
      <c r="C68" s="15">
        <f>[5]圣人天赋!DY67</f>
        <v>0</v>
      </c>
      <c r="D68" s="15">
        <f>[5]圣人天赋!DZ67</f>
        <v>0</v>
      </c>
      <c r="E68" s="15">
        <f>[5]圣人天赋!EA67</f>
        <v>0</v>
      </c>
      <c r="F68" s="15">
        <f>[5]圣人天赋!EB67</f>
        <v>0</v>
      </c>
      <c r="G68" s="15">
        <f>[5]圣人天赋!EC67</f>
        <v>0</v>
      </c>
      <c r="H68" s="26">
        <f>1/求节点(兵营招募!F$38:F$67,兵营招募!$G$4:$G$33,节奏总纲!P65)*3600</f>
        <v>1.0285714285714287</v>
      </c>
      <c r="I68" s="26">
        <f>1/求节点(兵营招募!G$38:G$67,兵营招募!$G$4:$G$33,节奏总纲!Q65)*3600</f>
        <v>1.0285714285714287</v>
      </c>
      <c r="J68" s="26">
        <f>1/求节点(兵营招募!H$38:H$67,兵营招募!$G$4:$G$33,节奏总纲!R65)*3600</f>
        <v>1.0285714285714287</v>
      </c>
      <c r="K68" s="26">
        <f>1/求节点(兵营招募!I$38:I$67,兵营招募!$G$4:$G$33,节奏总纲!S65)*3600</f>
        <v>1.0285714285714287</v>
      </c>
      <c r="L68" s="26">
        <f>1/求节点(兵营招募!J$38:J$67,兵营招募!$G$4:$G$33,节奏总纲!T65)*3600</f>
        <v>1.0285714285714287</v>
      </c>
      <c r="M68" s="26">
        <f>1/求节点(兵营招募!F$38:F$67,兵营招募!$G$4:$G$33,节奏总纲!P65)*3600*(1-C68)</f>
        <v>1.0285714285714287</v>
      </c>
      <c r="N68" s="26">
        <f>1/求节点(兵营招募!G$38:G$67,兵营招募!$G$4:$G$33,节奏总纲!Q65)*3600*(1-D68)</f>
        <v>1.0285714285714287</v>
      </c>
      <c r="O68" s="26">
        <f>1/求节点(兵营招募!H$38:H$67,兵营招募!$G$4:$G$33,节奏总纲!R65)*3600*(1-E68)</f>
        <v>1.0285714285714287</v>
      </c>
      <c r="P68" s="26">
        <f>1/求节点(兵营招募!I$38:I$67,兵营招募!$G$4:$G$33,节奏总纲!S65)*3600*(1-F68)</f>
        <v>1.0285714285714287</v>
      </c>
      <c r="Q68" s="26">
        <f>1/求节点(兵营招募!J$38:J$67,兵营招募!$G$4:$G$33,节奏总纲!T65)*3600*(1-G68)</f>
        <v>1.0285714285714287</v>
      </c>
      <c r="X68" s="15">
        <v>62</v>
      </c>
      <c r="Y68" s="15">
        <f>兵营招募!CE66</f>
        <v>1847942.4017922259</v>
      </c>
      <c r="Z68" s="15">
        <f>兵营招募!CF66</f>
        <v>1417824.8645889696</v>
      </c>
      <c r="AA68" s="15">
        <f>兵营招募!CG66</f>
        <v>997153.76830610575</v>
      </c>
      <c r="AB68" s="15">
        <f>兵营招募!CH66</f>
        <v>592982.05439841957</v>
      </c>
      <c r="AC68" s="15">
        <f>兵营招募!CI66</f>
        <v>229573.27697534137</v>
      </c>
      <c r="AD68" s="15">
        <f t="shared" si="8"/>
        <v>224267.13041855628</v>
      </c>
      <c r="AE68" s="15">
        <f t="shared" si="9"/>
        <v>174773.08977769595</v>
      </c>
      <c r="AF68" s="15">
        <f t="shared" si="10"/>
        <v>113402.58350179729</v>
      </c>
      <c r="AG68" s="15">
        <f t="shared" si="11"/>
        <v>66246.575070026563</v>
      </c>
      <c r="AH68" s="15">
        <f t="shared" si="12"/>
        <v>23287.04047667564</v>
      </c>
      <c r="AI68" s="15">
        <f t="shared" si="3"/>
        <v>18479424.01792226</v>
      </c>
      <c r="AJ68" s="15">
        <f t="shared" si="4"/>
        <v>14178248.645889696</v>
      </c>
      <c r="AK68" s="15">
        <f t="shared" si="5"/>
        <v>9971537.6830610577</v>
      </c>
      <c r="AL68" s="15">
        <f t="shared" si="6"/>
        <v>5929820.5439841952</v>
      </c>
      <c r="AM68" s="15">
        <f t="shared" si="7"/>
        <v>2295732.7697534137</v>
      </c>
      <c r="AN68" s="15">
        <f>SUMPRODUCT(M$7:M68,AD$7:AD68)</f>
        <v>1900740.756129147</v>
      </c>
      <c r="AO68" s="15">
        <f>SUMPRODUCT(N$7:N68,AE$7:AE68)</f>
        <v>1458334.146434369</v>
      </c>
      <c r="AP68" s="15">
        <f>SUMPRODUCT(O$7:O68,AF$7:AF68)</f>
        <v>1025643.8759719946</v>
      </c>
      <c r="AQ68" s="15">
        <f>SUMPRODUCT(P$7:P68,AG$7:AG68)</f>
        <v>609924.39880980307</v>
      </c>
      <c r="AR68" s="15">
        <f>SUMPRODUCT(Q$7:Q68,AH$7:AH68)</f>
        <v>236132.51346035118</v>
      </c>
    </row>
    <row r="69" spans="2:44" x14ac:dyDescent="0.15">
      <c r="B69" s="15">
        <v>63</v>
      </c>
      <c r="C69" s="15">
        <f>[5]圣人天赋!DY68</f>
        <v>0.11879174881511291</v>
      </c>
      <c r="D69" s="15">
        <f>[5]圣人天赋!DZ68</f>
        <v>0.12246136610752079</v>
      </c>
      <c r="E69" s="15">
        <f>[5]圣人天赋!EA68</f>
        <v>0.1279974064336668</v>
      </c>
      <c r="F69" s="15">
        <f>[5]圣人天赋!EB68</f>
        <v>0.1353190722696134</v>
      </c>
      <c r="G69" s="15">
        <f>[5]圣人天赋!EC68</f>
        <v>0</v>
      </c>
      <c r="H69" s="26">
        <f>1/求节点(兵营招募!F$38:F$67,兵营招募!$G$4:$G$33,节奏总纲!P66)*3600</f>
        <v>1.0285714285714287</v>
      </c>
      <c r="I69" s="26">
        <f>1/求节点(兵营招募!G$38:G$67,兵营招募!$G$4:$G$33,节奏总纲!Q66)*3600</f>
        <v>1.0285714285714287</v>
      </c>
      <c r="J69" s="26">
        <f>1/求节点(兵营招募!H$38:H$67,兵营招募!$G$4:$G$33,节奏总纲!R66)*3600</f>
        <v>1.0285714285714287</v>
      </c>
      <c r="K69" s="26">
        <f>1/求节点(兵营招募!I$38:I$67,兵营招募!$G$4:$G$33,节奏总纲!S66)*3600</f>
        <v>1.0285714285714287</v>
      </c>
      <c r="L69" s="26">
        <f>1/求节点(兵营招募!J$38:J$67,兵营招募!$G$4:$G$33,节奏总纲!T66)*3600</f>
        <v>1.0285714285714287</v>
      </c>
      <c r="M69" s="26">
        <f>1/求节点(兵营招募!F$38:F$67,兵营招募!$G$4:$G$33,节奏总纲!P66)*3600*(1-C69)</f>
        <v>0.90638562979016968</v>
      </c>
      <c r="N69" s="26">
        <f>1/求节点(兵营招募!G$38:G$67,兵营招募!$G$4:$G$33,节奏总纲!Q66)*3600*(1-D69)</f>
        <v>0.9026111662894073</v>
      </c>
      <c r="O69" s="26">
        <f>1/求节点(兵营招募!H$38:H$67,兵营招募!$G$4:$G$33,节奏总纲!R66)*3600*(1-E69)</f>
        <v>0.8969169533825142</v>
      </c>
      <c r="P69" s="26">
        <f>1/求节点(兵营招募!I$38:I$67,兵营招募!$G$4:$G$33,节奏总纲!S66)*3600*(1-F69)</f>
        <v>0.88938609709411209</v>
      </c>
      <c r="Q69" s="26">
        <f>1/求节点(兵营招募!J$38:J$67,兵营招募!$G$4:$G$33,节奏总纲!T66)*3600*(1-G69)</f>
        <v>1.0285714285714287</v>
      </c>
      <c r="X69" s="15">
        <v>63</v>
      </c>
      <c r="Y69" s="15">
        <f>兵营招募!CE67</f>
        <v>2099872.773946662</v>
      </c>
      <c r="Z69" s="15">
        <f>兵营招募!CF67</f>
        <v>1619795.1418029799</v>
      </c>
      <c r="AA69" s="15">
        <f>兵营招募!CG67</f>
        <v>1127239.9869213453</v>
      </c>
      <c r="AB69" s="15">
        <f>兵营招募!CH67</f>
        <v>668924.43463144568</v>
      </c>
      <c r="AC69" s="15">
        <f>兵营招募!CI67</f>
        <v>255705.79667584458</v>
      </c>
      <c r="AD69" s="15">
        <f t="shared" si="8"/>
        <v>251930.37215443607</v>
      </c>
      <c r="AE69" s="15">
        <f t="shared" si="9"/>
        <v>201970.27721401025</v>
      </c>
      <c r="AF69" s="15">
        <f t="shared" si="10"/>
        <v>130086.2186152396</v>
      </c>
      <c r="AG69" s="15">
        <f t="shared" si="11"/>
        <v>75942.38023302611</v>
      </c>
      <c r="AH69" s="15">
        <f t="shared" si="12"/>
        <v>26132.51970050321</v>
      </c>
      <c r="AI69" s="15">
        <f t="shared" si="3"/>
        <v>20998727.739466619</v>
      </c>
      <c r="AJ69" s="15">
        <f t="shared" si="4"/>
        <v>16197951.418029798</v>
      </c>
      <c r="AK69" s="15">
        <f t="shared" si="5"/>
        <v>11272399.869213454</v>
      </c>
      <c r="AL69" s="15">
        <f t="shared" si="6"/>
        <v>6689244.3463144563</v>
      </c>
      <c r="AM69" s="15">
        <f t="shared" si="7"/>
        <v>2557057.9667584458</v>
      </c>
      <c r="AN69" s="15">
        <f>SUMPRODUCT(M$7:M69,AD$7:AD69)</f>
        <v>2129086.8251576172</v>
      </c>
      <c r="AO69" s="15">
        <f>SUMPRODUCT(N$7:N69,AE$7:AE69)</f>
        <v>1640634.7739063017</v>
      </c>
      <c r="AP69" s="15">
        <f>SUMPRODUCT(O$7:O69,AF$7:AF69)</f>
        <v>1142320.4108494271</v>
      </c>
      <c r="AQ69" s="15">
        <f>SUMPRODUCT(P$7:P69,AG$7:AG69)</f>
        <v>677466.49596929119</v>
      </c>
      <c r="AR69" s="15">
        <f>SUMPRODUCT(Q$7:Q69,AH$7:AH69)</f>
        <v>263011.67658086878</v>
      </c>
    </row>
    <row r="70" spans="2:44" x14ac:dyDescent="0.15">
      <c r="B70" s="15">
        <v>64</v>
      </c>
      <c r="C70" s="15">
        <f>[5]圣人天赋!DY69</f>
        <v>0.11842767004942142</v>
      </c>
      <c r="D70" s="15">
        <f>[5]圣人天赋!DZ69</f>
        <v>0.12203498779654687</v>
      </c>
      <c r="E70" s="15">
        <f>[5]圣人天赋!EA69</f>
        <v>0.12753322477958462</v>
      </c>
      <c r="F70" s="15">
        <f>[5]圣人天赋!EB69</f>
        <v>0.13480199285460945</v>
      </c>
      <c r="G70" s="15">
        <f>[5]圣人天赋!EC69</f>
        <v>0</v>
      </c>
      <c r="H70" s="26">
        <f>1/求节点(兵营招募!F$38:F$67,兵营招募!$G$4:$G$33,节奏总纲!P67)*3600</f>
        <v>1.0285714285714287</v>
      </c>
      <c r="I70" s="26">
        <f>1/求节点(兵营招募!G$38:G$67,兵营招募!$G$4:$G$33,节奏总纲!Q67)*3600</f>
        <v>1.0285714285714287</v>
      </c>
      <c r="J70" s="26">
        <f>1/求节点(兵营招募!H$38:H$67,兵营招募!$G$4:$G$33,节奏总纲!R67)*3600</f>
        <v>1.0285714285714287</v>
      </c>
      <c r="K70" s="26">
        <f>1/求节点(兵营招募!I$38:I$67,兵营招募!$G$4:$G$33,节奏总纲!S67)*3600</f>
        <v>1.0285714285714287</v>
      </c>
      <c r="L70" s="26">
        <f>1/求节点(兵营招募!J$38:J$67,兵营招募!$G$4:$G$33,节奏总纲!T67)*3600</f>
        <v>1.0285714285714287</v>
      </c>
      <c r="M70" s="26">
        <f>1/求节点(兵营招募!F$38:F$67,兵营招募!$G$4:$G$33,节奏总纲!P67)*3600*(1-C70)</f>
        <v>0.90676011080630947</v>
      </c>
      <c r="N70" s="26">
        <f>1/求节点(兵营招募!G$38:G$67,兵营招募!$G$4:$G$33,节奏总纲!Q67)*3600*(1-D70)</f>
        <v>0.90304972683783757</v>
      </c>
      <c r="O70" s="26">
        <f>1/求节点(兵营招募!H$38:H$67,兵营招募!$G$4:$G$33,节奏总纲!R67)*3600*(1-E70)</f>
        <v>0.89739439736957016</v>
      </c>
      <c r="P70" s="26">
        <f>1/求节点(兵营招募!I$38:I$67,兵营招募!$G$4:$G$33,节奏总纲!S67)*3600*(1-F70)</f>
        <v>0.88991795020668751</v>
      </c>
      <c r="Q70" s="26">
        <f>1/求节点(兵营招募!J$38:J$67,兵营招募!$G$4:$G$33,节奏总纲!T67)*3600*(1-G70)</f>
        <v>1.0285714285714287</v>
      </c>
      <c r="X70" s="15">
        <v>64</v>
      </c>
      <c r="Y70" s="15">
        <f>兵营招募!CE68</f>
        <v>2383171.8405845696</v>
      </c>
      <c r="Z70" s="15">
        <f>兵营招募!CF68</f>
        <v>1844126.1251920313</v>
      </c>
      <c r="AA70" s="15">
        <f>兵营招募!CG68</f>
        <v>1277236.9849542214</v>
      </c>
      <c r="AB70" s="15">
        <f>兵营招募!CH68</f>
        <v>757505.35679978016</v>
      </c>
      <c r="AC70" s="15">
        <f>兵营招募!CI68</f>
        <v>285259.33291992539</v>
      </c>
      <c r="AD70" s="15">
        <f t="shared" si="8"/>
        <v>283299.06663790764</v>
      </c>
      <c r="AE70" s="15">
        <f t="shared" si="9"/>
        <v>224330.9833890514</v>
      </c>
      <c r="AF70" s="15">
        <f t="shared" si="10"/>
        <v>149996.99803287606</v>
      </c>
      <c r="AG70" s="15">
        <f t="shared" si="11"/>
        <v>88580.92216833448</v>
      </c>
      <c r="AH70" s="15">
        <f t="shared" si="12"/>
        <v>29553.536244080809</v>
      </c>
      <c r="AI70" s="15">
        <f t="shared" si="3"/>
        <v>23831718.405845694</v>
      </c>
      <c r="AJ70" s="15">
        <f t="shared" si="4"/>
        <v>18441261.251920313</v>
      </c>
      <c r="AK70" s="15">
        <f t="shared" si="5"/>
        <v>12772369.849542214</v>
      </c>
      <c r="AL70" s="15">
        <f t="shared" si="6"/>
        <v>7575053.567997802</v>
      </c>
      <c r="AM70" s="15">
        <f t="shared" si="7"/>
        <v>2852593.329199254</v>
      </c>
      <c r="AN70" s="15">
        <f>SUMPRODUCT(M$7:M70,AD$7:AD70)</f>
        <v>2385971.1182135306</v>
      </c>
      <c r="AO70" s="15">
        <f>SUMPRODUCT(N$7:N70,AE$7:AE70)</f>
        <v>1843216.8071770482</v>
      </c>
      <c r="AP70" s="15">
        <f>SUMPRODUCT(O$7:O70,AF$7:AF70)</f>
        <v>1276926.8765063845</v>
      </c>
      <c r="AQ70" s="15">
        <f>SUMPRODUCT(P$7:P70,AG$7:AG70)</f>
        <v>756296.24865275354</v>
      </c>
      <c r="AR70" s="15">
        <f>SUMPRODUCT(Q$7:Q70,AH$7:AH70)</f>
        <v>293409.59957478044</v>
      </c>
    </row>
    <row r="71" spans="2:44" x14ac:dyDescent="0.15">
      <c r="B71" s="15">
        <v>65</v>
      </c>
      <c r="C71" s="15">
        <f>[5]圣人天赋!DY70</f>
        <v>0.11805248118805285</v>
      </c>
      <c r="D71" s="15">
        <f>[5]圣人天赋!DZ70</f>
        <v>0.12163155112088389</v>
      </c>
      <c r="E71" s="15">
        <f>[5]圣人天赋!EA70</f>
        <v>0.12705939594124305</v>
      </c>
      <c r="F71" s="15">
        <f>[5]圣人天赋!EB70</f>
        <v>0.13429999170297732</v>
      </c>
      <c r="G71" s="15">
        <f>[5]圣人天赋!EC70</f>
        <v>0</v>
      </c>
      <c r="H71" s="26">
        <f>1/求节点(兵营招募!F$38:F$67,兵营招募!$G$4:$G$33,节奏总纲!P68)*3600</f>
        <v>1.0285714285714287</v>
      </c>
      <c r="I71" s="26">
        <f>1/求节点(兵营招募!G$38:G$67,兵营招募!$G$4:$G$33,节奏总纲!Q68)*3600</f>
        <v>1.0285714285714287</v>
      </c>
      <c r="J71" s="26">
        <f>1/求节点(兵营招募!H$38:H$67,兵营招募!$G$4:$G$33,节奏总纲!R68)*3600</f>
        <v>1.0285714285714287</v>
      </c>
      <c r="K71" s="26">
        <f>1/求节点(兵营招募!I$38:I$67,兵营招募!$G$4:$G$33,节奏总纲!S68)*3600</f>
        <v>1.0285714285714287</v>
      </c>
      <c r="L71" s="26">
        <f>1/求节点(兵营招募!J$38:J$67,兵营招募!$G$4:$G$33,节奏总纲!T68)*3600</f>
        <v>1.0285714285714287</v>
      </c>
      <c r="M71" s="26">
        <f>1/求节点(兵营招募!F$38:F$67,兵营招募!$G$4:$G$33,节奏总纲!P68)*3600*(1-C71)</f>
        <v>0.9071460193494314</v>
      </c>
      <c r="N71" s="26">
        <f>1/求节点(兵营招募!G$38:G$67,兵营招募!$G$4:$G$33,节奏总纲!Q68)*3600*(1-D71)</f>
        <v>0.90346469027566245</v>
      </c>
      <c r="O71" s="26">
        <f>1/求节点(兵营招募!H$38:H$67,兵营招募!$G$4:$G$33,节奏总纲!R68)*3600*(1-E71)</f>
        <v>0.89788176417472154</v>
      </c>
      <c r="P71" s="26">
        <f>1/求节点(兵营招募!I$38:I$67,兵营招募!$G$4:$G$33,节奏总纲!S68)*3600*(1-F71)</f>
        <v>0.89043429424836629</v>
      </c>
      <c r="Q71" s="26">
        <f>1/求节点(兵营招募!J$38:J$67,兵营招募!$G$4:$G$33,节奏总纲!T68)*3600*(1-G71)</f>
        <v>1.0285714285714287</v>
      </c>
      <c r="X71" s="15">
        <v>65</v>
      </c>
      <c r="Y71" s="15">
        <f>兵营招募!CE69</f>
        <v>2692291.0874076253</v>
      </c>
      <c r="Z71" s="15">
        <f>兵营招募!CF69</f>
        <v>2094462.0621837107</v>
      </c>
      <c r="AA71" s="15">
        <f>兵营招募!CG69</f>
        <v>1463600.3917061971</v>
      </c>
      <c r="AB71" s="15">
        <f>兵营招募!CH69</f>
        <v>855666.45854358922</v>
      </c>
      <c r="AC71" s="15">
        <f>兵营招募!CI69</f>
        <v>318446.52425912197</v>
      </c>
      <c r="AD71" s="15">
        <f t="shared" si="8"/>
        <v>309119.24682305567</v>
      </c>
      <c r="AE71" s="15">
        <f t="shared" si="9"/>
        <v>250335.93699167948</v>
      </c>
      <c r="AF71" s="15">
        <f t="shared" si="10"/>
        <v>186363.40675197565</v>
      </c>
      <c r="AG71" s="15">
        <f t="shared" si="11"/>
        <v>98161.101743809064</v>
      </c>
      <c r="AH71" s="15">
        <f t="shared" si="12"/>
        <v>33187.191339196579</v>
      </c>
      <c r="AI71" s="15">
        <f t="shared" si="3"/>
        <v>26922910.874076255</v>
      </c>
      <c r="AJ71" s="15">
        <f t="shared" si="4"/>
        <v>20944620.621837109</v>
      </c>
      <c r="AK71" s="15">
        <f t="shared" si="5"/>
        <v>14636003.91706197</v>
      </c>
      <c r="AL71" s="15">
        <f t="shared" si="6"/>
        <v>8556664.5854358915</v>
      </c>
      <c r="AM71" s="15">
        <f t="shared" si="7"/>
        <v>3184465.24259122</v>
      </c>
      <c r="AN71" s="15">
        <f>SUMPRODUCT(M$7:M71,AD$7:AD71)</f>
        <v>2666387.4124733601</v>
      </c>
      <c r="AO71" s="15">
        <f>SUMPRODUCT(N$7:N71,AE$7:AE71)</f>
        <v>2069386.4869561037</v>
      </c>
      <c r="AP71" s="15">
        <f>SUMPRODUCT(O$7:O71,AF$7:AF71)</f>
        <v>1444259.1809384595</v>
      </c>
      <c r="AQ71" s="15">
        <f>SUMPRODUCT(P$7:P71,AG$7:AG71)</f>
        <v>843702.2600066443</v>
      </c>
      <c r="AR71" s="15">
        <f>SUMPRODUCT(Q$7:Q71,AH$7:AH71)</f>
        <v>327544.99638081121</v>
      </c>
    </row>
    <row r="72" spans="2:44" x14ac:dyDescent="0.15">
      <c r="B72" s="15">
        <v>66</v>
      </c>
      <c r="C72" s="15">
        <f>[5]圣人天赋!DY71</f>
        <v>0.11768253317846658</v>
      </c>
      <c r="D72" s="15">
        <f>[5]圣人天赋!DZ71</f>
        <v>0.12120947595913771</v>
      </c>
      <c r="E72" s="15">
        <f>[5]圣人天赋!EA71</f>
        <v>0.12663357573188969</v>
      </c>
      <c r="F72" s="15">
        <f>[5]圣人天赋!EB71</f>
        <v>0.13378025864923149</v>
      </c>
      <c r="G72" s="15">
        <f>[5]圣人天赋!EC71</f>
        <v>0</v>
      </c>
      <c r="H72" s="26">
        <f>1/求节点(兵营招募!F$38:F$67,兵营招募!$G$4:$G$33,节奏总纲!P69)*3600</f>
        <v>1.0285714285714287</v>
      </c>
      <c r="I72" s="26">
        <f>1/求节点(兵营招募!G$38:G$67,兵营招募!$G$4:$G$33,节奏总纲!Q69)*3600</f>
        <v>1.0285714285714287</v>
      </c>
      <c r="J72" s="26">
        <f>1/求节点(兵营招募!H$38:H$67,兵营招募!$G$4:$G$33,节奏总纲!R69)*3600</f>
        <v>1.0285714285714287</v>
      </c>
      <c r="K72" s="26">
        <f>1/求节点(兵营招募!I$38:I$67,兵营招募!$G$4:$G$33,节奏总纲!S69)*3600</f>
        <v>1.0285714285714287</v>
      </c>
      <c r="L72" s="26">
        <f>1/求节点(兵营招募!J$38:J$67,兵营招募!$G$4:$G$33,节奏总纲!T69)*3600</f>
        <v>1.0285714285714287</v>
      </c>
      <c r="M72" s="26">
        <f>1/求节点(兵营招募!F$38:F$67,兵营招募!$G$4:$G$33,节奏总纲!P69)*3600*(1-C72)</f>
        <v>0.90752653730214883</v>
      </c>
      <c r="N72" s="26">
        <f>1/求节点(兵营招募!G$38:G$67,兵营招募!$G$4:$G$33,节奏总纲!Q69)*3600*(1-D72)</f>
        <v>0.90389882472774419</v>
      </c>
      <c r="O72" s="26">
        <f>1/求节点(兵营招募!H$38:H$67,兵营招募!$G$4:$G$33,节奏总纲!R69)*3600*(1-E72)</f>
        <v>0.89831975067577063</v>
      </c>
      <c r="P72" s="26">
        <f>1/求节点(兵营招募!I$38:I$67,兵营招募!$G$4:$G$33,节奏总纲!S69)*3600*(1-F72)</f>
        <v>0.89096887681793346</v>
      </c>
      <c r="Q72" s="26">
        <f>1/求节点(兵营招募!J$38:J$67,兵营招募!$G$4:$G$33,节奏总纲!T69)*3600*(1-G72)</f>
        <v>1.0285714285714287</v>
      </c>
      <c r="X72" s="15">
        <v>66</v>
      </c>
      <c r="Y72" s="15">
        <f>兵营招募!CE70</f>
        <v>3043110.250556712</v>
      </c>
      <c r="Z72" s="15">
        <f>兵营招募!CF70</f>
        <v>2379907.0169768562</v>
      </c>
      <c r="AA72" s="15">
        <f>兵营招募!CG70</f>
        <v>1673835.042464281</v>
      </c>
      <c r="AB72" s="15">
        <f>兵营招募!CH70</f>
        <v>958037.21957631561</v>
      </c>
      <c r="AC72" s="15">
        <f>兵营招募!CI70</f>
        <v>358945.24662743293</v>
      </c>
      <c r="AD72" s="15">
        <f t="shared" si="8"/>
        <v>350819.16314908676</v>
      </c>
      <c r="AE72" s="15">
        <f t="shared" si="9"/>
        <v>285444.95479314541</v>
      </c>
      <c r="AF72" s="15">
        <f t="shared" si="10"/>
        <v>210234.65075808391</v>
      </c>
      <c r="AG72" s="15">
        <f t="shared" si="11"/>
        <v>102370.76103272638</v>
      </c>
      <c r="AH72" s="15">
        <f t="shared" si="12"/>
        <v>40498.722368310962</v>
      </c>
      <c r="AI72" s="15">
        <f t="shared" ref="AI72:AI106" si="13">Y72*$Z$2</f>
        <v>30431102.505567119</v>
      </c>
      <c r="AJ72" s="15">
        <f t="shared" ref="AJ72:AJ106" si="14">Z72*$Z$2</f>
        <v>23799070.169768561</v>
      </c>
      <c r="AK72" s="15">
        <f t="shared" ref="AK72:AK106" si="15">AA72*$Z$2</f>
        <v>16738350.424642809</v>
      </c>
      <c r="AL72" s="15">
        <f t="shared" ref="AL72:AL106" si="16">AB72*$Z$2</f>
        <v>9580372.1957631558</v>
      </c>
      <c r="AM72" s="15">
        <f t="shared" ref="AM72:AM106" si="17">AC72*$Z$2</f>
        <v>3589452.4662743295</v>
      </c>
      <c r="AN72" s="15">
        <f>SUMPRODUCT(M$7:M72,AD$7:AD72)</f>
        <v>2984765.1128252884</v>
      </c>
      <c r="AO72" s="15">
        <f>SUMPRODUCT(N$7:N72,AE$7:AE72)</f>
        <v>2327399.8461180921</v>
      </c>
      <c r="AP72" s="15">
        <f>SUMPRODUCT(O$7:O72,AF$7:AF72)</f>
        <v>1633117.1199908692</v>
      </c>
      <c r="AQ72" s="15">
        <f>SUMPRODUCT(P$7:P72,AG$7:AG72)</f>
        <v>934911.42198296962</v>
      </c>
      <c r="AR72" s="15">
        <f>SUMPRODUCT(Q$7:Q72,AH$7:AH72)</f>
        <v>369200.82510250248</v>
      </c>
    </row>
    <row r="73" spans="2:44" x14ac:dyDescent="0.15">
      <c r="B73" s="15">
        <v>67</v>
      </c>
      <c r="C73" s="15">
        <f>[5]圣人天赋!DY72</f>
        <v>0.17595812420305873</v>
      </c>
      <c r="D73" s="15">
        <f>[5]圣人天赋!DZ72</f>
        <v>0.18124117797959771</v>
      </c>
      <c r="E73" s="15">
        <f>[5]圣人天赋!EA72</f>
        <v>0.18926831373459177</v>
      </c>
      <c r="F73" s="15">
        <f>[5]圣人天赋!EB72</f>
        <v>0.19990425029168693</v>
      </c>
      <c r="G73" s="15">
        <f>[5]圣人天赋!EC72</f>
        <v>0</v>
      </c>
      <c r="H73" s="26">
        <f>1/求节点(兵营招募!F$38:F$67,兵营招募!$G$4:$G$33,节奏总纲!P70)*3600</f>
        <v>1.0285714285714287</v>
      </c>
      <c r="I73" s="26">
        <f>1/求节点(兵营招募!G$38:G$67,兵营招募!$G$4:$G$33,节奏总纲!Q70)*3600</f>
        <v>1.0285714285714287</v>
      </c>
      <c r="J73" s="26">
        <f>1/求节点(兵营招募!H$38:H$67,兵营招募!$G$4:$G$33,节奏总纲!R70)*3600</f>
        <v>1.0285714285714287</v>
      </c>
      <c r="K73" s="26">
        <f>1/求节点(兵营招募!I$38:I$67,兵营招募!$G$4:$G$33,节奏总纲!S70)*3600</f>
        <v>1.0285714285714287</v>
      </c>
      <c r="L73" s="26">
        <f>1/求节点(兵营招募!J$38:J$67,兵营招募!$G$4:$G$33,节奏总纲!T70)*3600</f>
        <v>1.0285714285714287</v>
      </c>
      <c r="M73" s="26">
        <f>1/求节点(兵营招募!F$38:F$67,兵营招募!$G$4:$G$33,节奏总纲!P70)*3600*(1-C73)</f>
        <v>0.84758592939113964</v>
      </c>
      <c r="N73" s="26">
        <f>1/求节点(兵营招募!G$38:G$67,兵营招募!$G$4:$G$33,节奏总纲!Q70)*3600*(1-D73)</f>
        <v>0.84215193122098531</v>
      </c>
      <c r="O73" s="26">
        <f>1/求节点(兵营招募!H$38:H$67,兵营招募!$G$4:$G$33,节奏总纲!R70)*3600*(1-E73)</f>
        <v>0.83389544873013433</v>
      </c>
      <c r="P73" s="26">
        <f>1/求节点(兵营招募!I$38:I$67,兵营招募!$G$4:$G$33,节奏总纲!S70)*3600*(1-F73)</f>
        <v>0.82295562827140789</v>
      </c>
      <c r="Q73" s="26">
        <f>1/求节点(兵营招募!J$38:J$67,兵营招募!$G$4:$G$33,节奏总纲!T70)*3600*(1-G73)</f>
        <v>1.0285714285714287</v>
      </c>
      <c r="X73" s="15">
        <v>67</v>
      </c>
      <c r="Y73" s="15">
        <f>兵营招募!CE71</f>
        <v>3422944.2871688278</v>
      </c>
      <c r="Z73" s="15">
        <f>兵营招募!CF71</f>
        <v>2691867.5831221659</v>
      </c>
      <c r="AA73" s="15">
        <f>兵营招募!CG71</f>
        <v>1894141.7563287942</v>
      </c>
      <c r="AB73" s="15">
        <f>兵营招募!CH71</f>
        <v>1071741.8280404364</v>
      </c>
      <c r="AC73" s="15">
        <f>兵营招募!CI71</f>
        <v>402741.28106132866</v>
      </c>
      <c r="AD73" s="15">
        <f t="shared" ref="AD73:AD106" si="18">Y73-Y72</f>
        <v>379834.0366121158</v>
      </c>
      <c r="AE73" s="15">
        <f t="shared" ref="AE73:AE106" si="19">Z73-Z72</f>
        <v>311960.56614530971</v>
      </c>
      <c r="AF73" s="15">
        <f t="shared" ref="AF73:AF106" si="20">AA73-AA72</f>
        <v>220306.71386451321</v>
      </c>
      <c r="AG73" s="15">
        <f t="shared" ref="AG73:AG106" si="21">AB73-AB72</f>
        <v>113704.60846412077</v>
      </c>
      <c r="AH73" s="15">
        <f t="shared" ref="AH73:AH106" si="22">AC73-AC72</f>
        <v>43796.034433895722</v>
      </c>
      <c r="AI73" s="15">
        <f t="shared" si="13"/>
        <v>34229442.871688277</v>
      </c>
      <c r="AJ73" s="15">
        <f t="shared" si="14"/>
        <v>26918675.831221659</v>
      </c>
      <c r="AK73" s="15">
        <f t="shared" si="15"/>
        <v>18941417.563287944</v>
      </c>
      <c r="AL73" s="15">
        <f t="shared" si="16"/>
        <v>10717418.280404363</v>
      </c>
      <c r="AM73" s="15">
        <f t="shared" si="17"/>
        <v>4027412.8106132867</v>
      </c>
      <c r="AN73" s="15">
        <f>SUMPRODUCT(M$7:M73,AD$7:AD73)</f>
        <v>3306707.0977615565</v>
      </c>
      <c r="AO73" s="15">
        <f>SUMPRODUCT(N$7:N73,AE$7:AE73)</f>
        <v>2590118.0393621568</v>
      </c>
      <c r="AP73" s="15">
        <f>SUMPRODUCT(O$7:O73,AF$7:AF73)</f>
        <v>1816829.8860071788</v>
      </c>
      <c r="AQ73" s="15">
        <f>SUMPRODUCT(P$7:P73,AG$7:AG73)</f>
        <v>1028485.2694789146</v>
      </c>
      <c r="AR73" s="15">
        <f>SUMPRODUCT(Q$7:Q73,AH$7:AH73)</f>
        <v>414248.17480593809</v>
      </c>
    </row>
    <row r="74" spans="2:44" x14ac:dyDescent="0.15">
      <c r="B74" s="15">
        <v>68</v>
      </c>
      <c r="C74" s="15">
        <f>[5]圣人天赋!DY73</f>
        <v>0.1754146509186969</v>
      </c>
      <c r="D74" s="15">
        <f>[5]圣人天赋!DZ73</f>
        <v>0.18066350885129417</v>
      </c>
      <c r="E74" s="15">
        <f>[5]圣人天赋!EA73</f>
        <v>0.18862282982233158</v>
      </c>
      <c r="F74" s="15">
        <f>[5]圣人天赋!EB73</f>
        <v>0.19913672126920712</v>
      </c>
      <c r="G74" s="15">
        <f>[5]圣人天赋!EC73</f>
        <v>0</v>
      </c>
      <c r="H74" s="26">
        <f>1/求节点(兵营招募!F$38:F$67,兵营招募!$G$4:$G$33,节奏总纲!P71)*3600</f>
        <v>1.0285714285714287</v>
      </c>
      <c r="I74" s="26">
        <f>1/求节点(兵营招募!G$38:G$67,兵营招募!$G$4:$G$33,节奏总纲!Q71)*3600</f>
        <v>1.0285714285714287</v>
      </c>
      <c r="J74" s="26">
        <f>1/求节点(兵营招募!H$38:H$67,兵营招募!$G$4:$G$33,节奏总纲!R71)*3600</f>
        <v>1.0285714285714287</v>
      </c>
      <c r="K74" s="26">
        <f>1/求节点(兵营招募!I$38:I$67,兵营招募!$G$4:$G$33,节奏总纲!S71)*3600</f>
        <v>1.0285714285714287</v>
      </c>
      <c r="L74" s="26">
        <f>1/求节点(兵营招募!J$38:J$67,兵营招募!$G$4:$G$33,节奏总纲!T71)*3600</f>
        <v>1.0285714285714287</v>
      </c>
      <c r="M74" s="26">
        <f>1/求节点(兵营招募!F$38:F$67,兵营招募!$G$4:$G$33,节奏总纲!P71)*3600*(1-C74)</f>
        <v>0.84814493048362616</v>
      </c>
      <c r="N74" s="26">
        <f>1/求节点(兵营招募!G$38:G$67,兵营招募!$G$4:$G$33,节奏总纲!Q71)*3600*(1-D74)</f>
        <v>0.84274610518152604</v>
      </c>
      <c r="O74" s="26">
        <f>1/求节点(兵营招募!H$38:H$67,兵营招募!$G$4:$G$33,节奏总纲!R71)*3600*(1-E74)</f>
        <v>0.83455937503988764</v>
      </c>
      <c r="P74" s="26">
        <f>1/求节点(兵营招募!I$38:I$67,兵营招募!$G$4:$G$33,节奏总纲!S71)*3600*(1-F74)</f>
        <v>0.82374508669452995</v>
      </c>
      <c r="Q74" s="26">
        <f>1/求节点(兵营招募!J$38:J$67,兵营招募!$G$4:$G$33,节奏总纲!T71)*3600*(1-G74)</f>
        <v>1.0285714285714287</v>
      </c>
      <c r="X74" s="15">
        <v>68</v>
      </c>
      <c r="Y74" s="15">
        <f>兵营招募!CE72</f>
        <v>3834446.008000616</v>
      </c>
      <c r="Z74" s="15">
        <f>兵营招募!CF72</f>
        <v>3034738.3962246035</v>
      </c>
      <c r="AA74" s="15">
        <f>兵营招募!CG72</f>
        <v>2131815.1103567253</v>
      </c>
      <c r="AB74" s="15">
        <f>兵营招募!CH72</f>
        <v>1208070.5268016253</v>
      </c>
      <c r="AC74" s="15">
        <f>兵营招募!CI72</f>
        <v>450558.51044930157</v>
      </c>
      <c r="AD74" s="15">
        <f t="shared" si="18"/>
        <v>411501.72083178815</v>
      </c>
      <c r="AE74" s="15">
        <f t="shared" si="19"/>
        <v>342870.81310243765</v>
      </c>
      <c r="AF74" s="15">
        <f t="shared" si="20"/>
        <v>237673.35402793111</v>
      </c>
      <c r="AG74" s="15">
        <f t="shared" si="21"/>
        <v>136328.69876118889</v>
      </c>
      <c r="AH74" s="15">
        <f t="shared" si="22"/>
        <v>47817.229387972911</v>
      </c>
      <c r="AI74" s="15">
        <f t="shared" si="13"/>
        <v>38344460.08000616</v>
      </c>
      <c r="AJ74" s="15">
        <f t="shared" si="14"/>
        <v>30347383.962246034</v>
      </c>
      <c r="AK74" s="15">
        <f t="shared" si="15"/>
        <v>21318151.103567254</v>
      </c>
      <c r="AL74" s="15">
        <f t="shared" si="16"/>
        <v>12080705.268016253</v>
      </c>
      <c r="AM74" s="15">
        <f t="shared" si="17"/>
        <v>4505585.1044930154</v>
      </c>
      <c r="AN74" s="15">
        <f>SUMPRODUCT(M$7:M74,AD$7:AD74)</f>
        <v>3655720.1961703259</v>
      </c>
      <c r="AO74" s="15">
        <f>SUMPRODUCT(N$7:N74,AE$7:AE74)</f>
        <v>2879071.0816846592</v>
      </c>
      <c r="AP74" s="15">
        <f>SUMPRODUCT(O$7:O74,AF$7:AF74)</f>
        <v>2015182.4118083629</v>
      </c>
      <c r="AQ74" s="15">
        <f>SUMPRODUCT(P$7:P74,AG$7:AG74)</f>
        <v>1140785.3652589025</v>
      </c>
      <c r="AR74" s="15">
        <f>SUMPRODUCT(Q$7:Q74,AH$7:AH74)</f>
        <v>463431.61074785306</v>
      </c>
    </row>
    <row r="75" spans="2:44" x14ac:dyDescent="0.15">
      <c r="B75" s="15">
        <v>69</v>
      </c>
      <c r="C75" s="15">
        <f>[5]圣人天赋!DY74</f>
        <v>0.17488171018732962</v>
      </c>
      <c r="D75" s="15">
        <f>[5]圣人天赋!DZ74</f>
        <v>0.18006305411629392</v>
      </c>
      <c r="E75" s="15">
        <f>[5]圣人天赋!EA74</f>
        <v>0.18792014345484534</v>
      </c>
      <c r="F75" s="15">
        <f>[5]圣人天赋!EB74</f>
        <v>0.19838976226312643</v>
      </c>
      <c r="G75" s="15">
        <f>[5]圣人天赋!EC74</f>
        <v>0</v>
      </c>
      <c r="H75" s="26">
        <f>1/求节点(兵营招募!F$38:F$67,兵营招募!$G$4:$G$33,节奏总纲!P72)*3600</f>
        <v>1.0285714285714287</v>
      </c>
      <c r="I75" s="26">
        <f>1/求节点(兵营招募!G$38:G$67,兵营招募!$G$4:$G$33,节奏总纲!Q72)*3600</f>
        <v>1.0285714285714287</v>
      </c>
      <c r="J75" s="26">
        <f>1/求节点(兵营招募!H$38:H$67,兵营招募!$G$4:$G$33,节奏总纲!R72)*3600</f>
        <v>1.0285714285714287</v>
      </c>
      <c r="K75" s="26">
        <f>1/求节点(兵营招募!I$38:I$67,兵营招募!$G$4:$G$33,节奏总纲!S72)*3600</f>
        <v>1.0285714285714287</v>
      </c>
      <c r="L75" s="26">
        <f>1/求节点(兵营招募!J$38:J$67,兵营招募!$G$4:$G$33,节奏总纲!T72)*3600</f>
        <v>1.0285714285714287</v>
      </c>
      <c r="M75" s="26">
        <f>1/求节点(兵营招募!F$38:F$67,兵营招募!$G$4:$G$33,节奏总纲!P72)*3600*(1-C75)</f>
        <v>0.84869309809303239</v>
      </c>
      <c r="N75" s="26">
        <f>1/求节点(兵营招募!G$38:G$67,兵营招募!$G$4:$G$33,节奏总纲!Q72)*3600*(1-D75)</f>
        <v>0.8433637157660977</v>
      </c>
      <c r="O75" s="26">
        <f>1/求节点(兵营招募!H$38:H$67,兵营招募!$G$4:$G$33,节奏总纲!R72)*3600*(1-E75)</f>
        <v>0.8352821381607306</v>
      </c>
      <c r="P75" s="26">
        <f>1/求节点(兵营招募!I$38:I$67,兵营招募!$G$4:$G$33,节奏总纲!S72)*3600*(1-F75)</f>
        <v>0.8245133873864986</v>
      </c>
      <c r="Q75" s="26">
        <f>1/求节点(兵营招募!J$38:J$67,兵营招募!$G$4:$G$33,节奏总纲!T72)*3600*(1-G75)</f>
        <v>1.0285714285714287</v>
      </c>
      <c r="X75" s="15">
        <v>69</v>
      </c>
      <c r="Y75" s="15">
        <f>兵营招募!CE73</f>
        <v>4280543.429800814</v>
      </c>
      <c r="Z75" s="15">
        <f>兵营招募!CF73</f>
        <v>3398917.0881661042</v>
      </c>
      <c r="AA75" s="15">
        <f>兵营招募!CG73</f>
        <v>2415571.6917603556</v>
      </c>
      <c r="AB75" s="15">
        <f>兵营招募!CH73</f>
        <v>1370863.8428829419</v>
      </c>
      <c r="AC75" s="15">
        <f>兵营招募!CI73</f>
        <v>503342.93252926919</v>
      </c>
      <c r="AD75" s="15">
        <f t="shared" si="18"/>
        <v>446097.42180019803</v>
      </c>
      <c r="AE75" s="15">
        <f t="shared" si="19"/>
        <v>364178.69194150064</v>
      </c>
      <c r="AF75" s="15">
        <f t="shared" si="20"/>
        <v>283756.58140363032</v>
      </c>
      <c r="AG75" s="15">
        <f t="shared" si="21"/>
        <v>162793.31608131668</v>
      </c>
      <c r="AH75" s="15">
        <f t="shared" si="22"/>
        <v>52784.422079967626</v>
      </c>
      <c r="AI75" s="15">
        <f t="shared" si="13"/>
        <v>42805434.298008144</v>
      </c>
      <c r="AJ75" s="15">
        <f t="shared" si="14"/>
        <v>33989170.881661043</v>
      </c>
      <c r="AK75" s="15">
        <f t="shared" si="15"/>
        <v>24155716.917603556</v>
      </c>
      <c r="AL75" s="15">
        <f t="shared" si="16"/>
        <v>13708638.42882942</v>
      </c>
      <c r="AM75" s="15">
        <f t="shared" si="17"/>
        <v>5033429.3252926916</v>
      </c>
      <c r="AN75" s="15">
        <f>SUMPRODUCT(M$7:M75,AD$7:AD75)</f>
        <v>4034319.9991292502</v>
      </c>
      <c r="AO75" s="15">
        <f>SUMPRODUCT(N$7:N75,AE$7:AE75)</f>
        <v>3186206.1765232803</v>
      </c>
      <c r="AP75" s="15">
        <f>SUMPRODUCT(O$7:O75,AF$7:AF75)</f>
        <v>2252199.2158403667</v>
      </c>
      <c r="AQ75" s="15">
        <f>SUMPRODUCT(P$7:P75,AG$7:AG75)</f>
        <v>1275010.63374499</v>
      </c>
      <c r="AR75" s="15">
        <f>SUMPRODUCT(Q$7:Q75,AH$7:AH75)</f>
        <v>517724.15917296265</v>
      </c>
    </row>
    <row r="76" spans="2:44" x14ac:dyDescent="0.15">
      <c r="B76" s="15">
        <v>70</v>
      </c>
      <c r="C76" s="15">
        <f>[5]圣人天赋!DY75</f>
        <v>0.17431811342902001</v>
      </c>
      <c r="D76" s="15">
        <f>[5]圣人天赋!DZ75</f>
        <v>0.17943861284877716</v>
      </c>
      <c r="E76" s="15">
        <f>[5]圣人天赋!EA75</f>
        <v>0.18726051256470111</v>
      </c>
      <c r="F76" s="15">
        <f>[5]圣人天赋!EB75</f>
        <v>0.19758318951819659</v>
      </c>
      <c r="G76" s="15">
        <f>[5]圣人天赋!EC75</f>
        <v>0</v>
      </c>
      <c r="H76" s="26">
        <f>1/求节点(兵营招募!F$38:F$67,兵营招募!$G$4:$G$33,节奏总纲!P73)*3600</f>
        <v>1.0285714285714287</v>
      </c>
      <c r="I76" s="26">
        <f>1/求节点(兵营招募!G$38:G$67,兵营招募!$G$4:$G$33,节奏总纲!Q73)*3600</f>
        <v>1.0285714285714287</v>
      </c>
      <c r="J76" s="26">
        <f>1/求节点(兵营招募!H$38:H$67,兵营招募!$G$4:$G$33,节奏总纲!R73)*3600</f>
        <v>1.0285714285714287</v>
      </c>
      <c r="K76" s="26">
        <f>1/求节点(兵营招募!I$38:I$67,兵营招募!$G$4:$G$33,节奏总纲!S73)*3600</f>
        <v>1.0285714285714287</v>
      </c>
      <c r="L76" s="26">
        <f>1/求节点(兵营招募!J$38:J$67,兵营招募!$G$4:$G$33,节奏总纲!T73)*3600</f>
        <v>1.0285714285714287</v>
      </c>
      <c r="M76" s="26">
        <f>1/求节点(兵营招募!F$38:F$67,兵营招募!$G$4:$G$33,节奏总纲!P73)*3600*(1-C76)</f>
        <v>0.84927279761586516</v>
      </c>
      <c r="N76" s="26">
        <f>1/求节点(兵营招募!G$38:G$67,兵营招募!$G$4:$G$33,节奏总纲!Q73)*3600*(1-D76)</f>
        <v>0.8440059982126864</v>
      </c>
      <c r="O76" s="26">
        <f>1/求节点(兵营招募!H$38:H$67,兵营招募!$G$4:$G$33,节奏总纲!R73)*3600*(1-E76)</f>
        <v>0.83596061564773605</v>
      </c>
      <c r="P76" s="26">
        <f>1/求节点(兵营招募!I$38:I$67,兵营招募!$G$4:$G$33,节奏总纲!S73)*3600*(1-F76)</f>
        <v>0.82534300506699798</v>
      </c>
      <c r="Q76" s="26">
        <f>1/求节点(兵营招募!J$38:J$67,兵营招募!$G$4:$G$33,节奏总纲!T73)*3600*(1-G76)</f>
        <v>1.0285714285714287</v>
      </c>
      <c r="X76" s="15">
        <v>70</v>
      </c>
      <c r="Y76" s="15">
        <f>兵营招募!CE74</f>
        <v>4764472.1380985575</v>
      </c>
      <c r="Z76" s="15">
        <f>兵营招募!CF74</f>
        <v>3809907.6292441338</v>
      </c>
      <c r="AA76" s="15">
        <f>兵营招募!CG74</f>
        <v>2732380.9829362421</v>
      </c>
      <c r="AB76" s="15">
        <f>兵营招募!CH74</f>
        <v>1555260.448526968</v>
      </c>
      <c r="AC76" s="15">
        <f>兵营招募!CI74</f>
        <v>563955.55117880041</v>
      </c>
      <c r="AD76" s="15">
        <f t="shared" si="18"/>
        <v>483928.70829774346</v>
      </c>
      <c r="AE76" s="15">
        <f t="shared" si="19"/>
        <v>410990.54107802967</v>
      </c>
      <c r="AF76" s="15">
        <f t="shared" si="20"/>
        <v>316809.29117588652</v>
      </c>
      <c r="AG76" s="15">
        <f t="shared" si="21"/>
        <v>184396.60564402607</v>
      </c>
      <c r="AH76" s="15">
        <f t="shared" si="22"/>
        <v>60612.618649531214</v>
      </c>
      <c r="AI76" s="15">
        <f t="shared" si="13"/>
        <v>47644721.380985573</v>
      </c>
      <c r="AJ76" s="15">
        <f t="shared" si="14"/>
        <v>38099076.292441338</v>
      </c>
      <c r="AK76" s="15">
        <f t="shared" si="15"/>
        <v>27323809.829362422</v>
      </c>
      <c r="AL76" s="15">
        <f t="shared" si="16"/>
        <v>15552604.485269681</v>
      </c>
      <c r="AM76" s="15">
        <f t="shared" si="17"/>
        <v>5639555.5117880041</v>
      </c>
      <c r="AN76" s="15">
        <f>SUMPRODUCT(M$7:M76,AD$7:AD76)</f>
        <v>4445307.4870719071</v>
      </c>
      <c r="AO76" s="15">
        <f>SUMPRODUCT(N$7:N76,AE$7:AE76)</f>
        <v>3533084.6584018148</v>
      </c>
      <c r="AP76" s="15">
        <f>SUMPRODUCT(O$7:O76,AF$7:AF76)</f>
        <v>2517039.3059346834</v>
      </c>
      <c r="AQ76" s="15">
        <f>SUMPRODUCT(P$7:P76,AG$7:AG76)</f>
        <v>1427201.0823713846</v>
      </c>
      <c r="AR76" s="15">
        <f>SUMPRODUCT(Q$7:Q76,AH$7:AH76)</f>
        <v>580068.56692676619</v>
      </c>
    </row>
    <row r="77" spans="2:44" x14ac:dyDescent="0.15">
      <c r="B77" s="15">
        <v>71</v>
      </c>
      <c r="C77" s="15">
        <f>[5]圣人天赋!DY76</f>
        <v>0.17376302037343133</v>
      </c>
      <c r="D77" s="15">
        <f>[5]圣人天赋!DZ76</f>
        <v>0.17883420649979176</v>
      </c>
      <c r="E77" s="15">
        <f>[5]圣人天赋!EA76</f>
        <v>0.18657112379112822</v>
      </c>
      <c r="F77" s="15">
        <f>[5]圣人天赋!EB76</f>
        <v>0.19681385070299134</v>
      </c>
      <c r="G77" s="15">
        <f>[5]圣人天赋!EC76</f>
        <v>0</v>
      </c>
      <c r="H77" s="26">
        <f>1/求节点(兵营招募!F$38:F$67,兵营招募!$G$4:$G$33,节奏总纲!P74)*3600</f>
        <v>1.0285714285714287</v>
      </c>
      <c r="I77" s="26">
        <f>1/求节点(兵营招募!G$38:G$67,兵营招募!$G$4:$G$33,节奏总纲!Q74)*3600</f>
        <v>1.0285714285714287</v>
      </c>
      <c r="J77" s="26">
        <f>1/求节点(兵营招募!H$38:H$67,兵营招募!$G$4:$G$33,节奏总纲!R74)*3600</f>
        <v>1.0285714285714287</v>
      </c>
      <c r="K77" s="26">
        <f>1/求节点(兵营招募!I$38:I$67,兵营招募!$G$4:$G$33,节奏总纲!S74)*3600</f>
        <v>1.0285714285714287</v>
      </c>
      <c r="L77" s="26">
        <f>1/求节点(兵营招募!J$38:J$67,兵营招募!$G$4:$G$33,节奏总纲!T74)*3600</f>
        <v>1.0285714285714287</v>
      </c>
      <c r="M77" s="26">
        <f>1/求节点(兵营招募!F$38:F$67,兵营招募!$G$4:$G$33,节奏总纲!P74)*3600*(1-C77)</f>
        <v>0.84984375047304217</v>
      </c>
      <c r="N77" s="26">
        <f>1/求节点(兵营招募!G$38:G$67,兵营招募!$G$4:$G$33,节奏总纲!Q74)*3600*(1-D77)</f>
        <v>0.84462767331449995</v>
      </c>
      <c r="O77" s="26">
        <f>1/求节点(兵营招募!H$38:H$67,兵营招募!$G$4:$G$33,节奏总纲!R74)*3600*(1-E77)</f>
        <v>0.836669701243411</v>
      </c>
      <c r="P77" s="26">
        <f>1/求节点(兵营招募!I$38:I$67,兵营招募!$G$4:$G$33,节奏总纲!S74)*3600*(1-F77)</f>
        <v>0.82613432499120909</v>
      </c>
      <c r="Q77" s="26">
        <f>1/求节点(兵营招募!J$38:J$67,兵营招募!$G$4:$G$33,节奏总纲!T74)*3600*(1-G77)</f>
        <v>1.0285714285714287</v>
      </c>
      <c r="X77" s="15">
        <v>71</v>
      </c>
      <c r="Y77" s="15">
        <f>兵营招募!CE75</f>
        <v>5300013.8337088237</v>
      </c>
      <c r="Z77" s="15">
        <f>兵营招募!CF75</f>
        <v>4259446.9489695476</v>
      </c>
      <c r="AA77" s="15">
        <f>兵营招募!CG75</f>
        <v>3082477.3115699375</v>
      </c>
      <c r="AB77" s="15">
        <f>兵营招募!CH75</f>
        <v>1766187.2007993583</v>
      </c>
      <c r="AC77" s="15">
        <f>兵营招募!CI75</f>
        <v>631637.97493993503</v>
      </c>
      <c r="AD77" s="15">
        <f t="shared" si="18"/>
        <v>535541.69561026618</v>
      </c>
      <c r="AE77" s="15">
        <f t="shared" si="19"/>
        <v>449539.31972541381</v>
      </c>
      <c r="AF77" s="15">
        <f t="shared" si="20"/>
        <v>350096.32863369538</v>
      </c>
      <c r="AG77" s="15">
        <f t="shared" si="21"/>
        <v>210926.75227239029</v>
      </c>
      <c r="AH77" s="15">
        <f t="shared" si="22"/>
        <v>67682.423761134618</v>
      </c>
      <c r="AI77" s="15">
        <f t="shared" si="13"/>
        <v>53000138.337088235</v>
      </c>
      <c r="AJ77" s="15">
        <f t="shared" si="14"/>
        <v>42594469.489695475</v>
      </c>
      <c r="AK77" s="15">
        <f t="shared" si="15"/>
        <v>30824773.115699373</v>
      </c>
      <c r="AL77" s="15">
        <f t="shared" si="16"/>
        <v>17661872.007993583</v>
      </c>
      <c r="AM77" s="15">
        <f t="shared" si="17"/>
        <v>6316379.74939935</v>
      </c>
      <c r="AN77" s="15">
        <f>SUMPRODUCT(M$7:M77,AD$7:AD77)</f>
        <v>4900434.2502040286</v>
      </c>
      <c r="AO77" s="15">
        <f>SUMPRODUCT(N$7:N77,AE$7:AE77)</f>
        <v>3912778.0080848741</v>
      </c>
      <c r="AP77" s="15">
        <f>SUMPRODUCT(O$7:O77,AF$7:AF77)</f>
        <v>2809954.2966190525</v>
      </c>
      <c r="AQ77" s="15">
        <f>SUMPRODUCT(P$7:P77,AG$7:AG77)</f>
        <v>1601454.9124825238</v>
      </c>
      <c r="AR77" s="15">
        <f>SUMPRODUCT(Q$7:Q77,AH$7:AH77)</f>
        <v>649684.77422393323</v>
      </c>
    </row>
    <row r="78" spans="2:44" x14ac:dyDescent="0.15">
      <c r="B78" s="15">
        <v>72</v>
      </c>
      <c r="C78" s="15">
        <f>[5]圣人天赋!DY77</f>
        <v>0.17319649027023876</v>
      </c>
      <c r="D78" s="15">
        <f>[5]圣人天赋!DZ77</f>
        <v>0.17825004489316223</v>
      </c>
      <c r="E78" s="15">
        <f>[5]圣人天赋!EA77</f>
        <v>0.18591039022473019</v>
      </c>
      <c r="F78" s="15">
        <f>[5]圣人天赋!EB77</f>
        <v>0.19600636581424211</v>
      </c>
      <c r="G78" s="15">
        <f>[5]圣人天赋!EC77</f>
        <v>0</v>
      </c>
      <c r="H78" s="26">
        <f>1/求节点(兵营招募!F$38:F$67,兵营招募!$G$4:$G$33,节奏总纲!P75)*3600</f>
        <v>1.0285714285714287</v>
      </c>
      <c r="I78" s="26">
        <f>1/求节点(兵营招募!G$38:G$67,兵营招募!$G$4:$G$33,节奏总纲!Q75)*3600</f>
        <v>1.0285714285714287</v>
      </c>
      <c r="J78" s="26">
        <f>1/求节点(兵营招募!H$38:H$67,兵营招募!$G$4:$G$33,节奏总纲!R75)*3600</f>
        <v>1.0285714285714287</v>
      </c>
      <c r="K78" s="26">
        <f>1/求节点(兵营招募!I$38:I$67,兵营招募!$G$4:$G$33,节奏总纲!S75)*3600</f>
        <v>1.0285714285714287</v>
      </c>
      <c r="L78" s="26">
        <f>1/求节点(兵营招募!J$38:J$67,兵营招募!$G$4:$G$33,节奏总纲!T75)*3600</f>
        <v>1.0285714285714287</v>
      </c>
      <c r="M78" s="26">
        <f>1/求节点(兵营招募!F$38:F$67,兵营招募!$G$4:$G$33,节奏总纲!P75)*3600*(1-C78)</f>
        <v>0.85042646715061165</v>
      </c>
      <c r="N78" s="26">
        <f>1/求节点(兵营招募!G$38:G$67,兵营招募!$G$4:$G$33,节奏总纲!Q75)*3600*(1-D78)</f>
        <v>0.8452285252527475</v>
      </c>
      <c r="O78" s="26">
        <f>1/求节点(兵营招募!H$38:H$67,兵营招募!$G$4:$G$33,节奏总纲!R75)*3600*(1-E78)</f>
        <v>0.83734931291170611</v>
      </c>
      <c r="P78" s="26">
        <f>1/求节点(兵营招募!I$38:I$67,兵营招募!$G$4:$G$33,节奏总纲!S75)*3600*(1-F78)</f>
        <v>0.82696488087677966</v>
      </c>
      <c r="Q78" s="26">
        <f>1/求节点(兵营招募!J$38:J$67,兵营招募!$G$4:$G$33,节奏总纲!T75)*3600*(1-G78)</f>
        <v>1.0285714285714287</v>
      </c>
      <c r="X78" s="15">
        <v>72</v>
      </c>
      <c r="Y78" s="15">
        <f>兵营招募!CE76</f>
        <v>5898691.5609647287</v>
      </c>
      <c r="Z78" s="15">
        <f>兵营招募!CF76</f>
        <v>4741776.7330154842</v>
      </c>
      <c r="AA78" s="15">
        <f>兵营招募!CG76</f>
        <v>3450078.8543094471</v>
      </c>
      <c r="AB78" s="15">
        <f>兵营招募!CH76</f>
        <v>1999109.3712508436</v>
      </c>
      <c r="AC78" s="15">
        <f>兵营招募!CI76</f>
        <v>708301.95323326276</v>
      </c>
      <c r="AD78" s="15">
        <f t="shared" si="18"/>
        <v>598677.72725590505</v>
      </c>
      <c r="AE78" s="15">
        <f t="shared" si="19"/>
        <v>482329.78404593654</v>
      </c>
      <c r="AF78" s="15">
        <f t="shared" si="20"/>
        <v>367601.5427395096</v>
      </c>
      <c r="AG78" s="15">
        <f t="shared" si="21"/>
        <v>232922.17045148532</v>
      </c>
      <c r="AH78" s="15">
        <f t="shared" si="22"/>
        <v>76663.978293327731</v>
      </c>
      <c r="AI78" s="15">
        <f t="shared" si="13"/>
        <v>58986915.609647289</v>
      </c>
      <c r="AJ78" s="15">
        <f t="shared" si="14"/>
        <v>47417767.330154844</v>
      </c>
      <c r="AK78" s="15">
        <f t="shared" si="15"/>
        <v>34500788.543094471</v>
      </c>
      <c r="AL78" s="15">
        <f t="shared" si="16"/>
        <v>19991093.712508436</v>
      </c>
      <c r="AM78" s="15">
        <f t="shared" si="17"/>
        <v>7083019.5323326271</v>
      </c>
      <c r="AN78" s="15">
        <f>SUMPRODUCT(M$7:M78,AD$7:AD78)</f>
        <v>5409565.6347560249</v>
      </c>
      <c r="AO78" s="15">
        <f>SUMPRODUCT(N$7:N78,AE$7:AE78)</f>
        <v>4320456.9001394976</v>
      </c>
      <c r="AP78" s="15">
        <f>SUMPRODUCT(O$7:O78,AF$7:AF78)</f>
        <v>3117765.1958572641</v>
      </c>
      <c r="AQ78" s="15">
        <f>SUMPRODUCT(P$7:P78,AG$7:AG78)</f>
        <v>1794073.3674234974</v>
      </c>
      <c r="AR78" s="15">
        <f>SUMPRODUCT(Q$7:Q78,AH$7:AH78)</f>
        <v>728539.15189707035</v>
      </c>
    </row>
    <row r="79" spans="2:44" x14ac:dyDescent="0.15">
      <c r="B79" s="15">
        <v>73</v>
      </c>
      <c r="C79" s="15">
        <f>[5]圣人天赋!DY78</f>
        <v>0.17267176654622746</v>
      </c>
      <c r="D79" s="15">
        <f>[5]圣人天赋!DZ78</f>
        <v>0.17764946009366306</v>
      </c>
      <c r="E79" s="15">
        <f>[5]圣人天赋!EA78</f>
        <v>0.18522904973779061</v>
      </c>
      <c r="F79" s="15">
        <f>[5]圣人天赋!EB78</f>
        <v>0.19525294653251329</v>
      </c>
      <c r="G79" s="15">
        <f>[5]圣人天赋!EC78</f>
        <v>0</v>
      </c>
      <c r="H79" s="26">
        <f>1/求节点(兵营招募!F$38:F$67,兵营招募!$G$4:$G$33,节奏总纲!P76)*3600</f>
        <v>1.0285714285714287</v>
      </c>
      <c r="I79" s="26">
        <f>1/求节点(兵营招募!G$38:G$67,兵营招募!$G$4:$G$33,节奏总纲!Q76)*3600</f>
        <v>1.0285714285714287</v>
      </c>
      <c r="J79" s="26">
        <f>1/求节点(兵营招募!H$38:H$67,兵营招募!$G$4:$G$33,节奏总纲!R76)*3600</f>
        <v>1.0285714285714287</v>
      </c>
      <c r="K79" s="26">
        <f>1/求节点(兵营招募!I$38:I$67,兵营招募!$G$4:$G$33,节奏总纲!S76)*3600</f>
        <v>1.0285714285714287</v>
      </c>
      <c r="L79" s="26">
        <f>1/求节点(兵营招募!J$38:J$67,兵营招募!$G$4:$G$33,节奏总纲!T76)*3600</f>
        <v>1.0285714285714287</v>
      </c>
      <c r="M79" s="26">
        <f>1/求节点(兵营招募!F$38:F$67,兵营招募!$G$4:$G$33,节奏总纲!P76)*3600*(1-C79)</f>
        <v>0.85096618298102333</v>
      </c>
      <c r="N79" s="26">
        <f>1/求节点(兵营招募!G$38:G$67,兵营招募!$G$4:$G$33,节奏总纲!Q76)*3600*(1-D79)</f>
        <v>0.84584626961794662</v>
      </c>
      <c r="O79" s="26">
        <f>1/求节点(兵营招募!H$38:H$67,兵营招募!$G$4:$G$33,节奏总纲!R76)*3600*(1-E79)</f>
        <v>0.83805012026970116</v>
      </c>
      <c r="P79" s="26">
        <f>1/求节点(兵营招募!I$38:I$67,兵营招募!$G$4:$G$33,节奏总纲!S76)*3600*(1-F79)</f>
        <v>0.82773982642370081</v>
      </c>
      <c r="Q79" s="26">
        <f>1/求节点(兵营招募!J$38:J$67,兵营招募!$G$4:$G$33,节奏总纲!T76)*3600*(1-G79)</f>
        <v>1.0285714285714287</v>
      </c>
      <c r="X79" s="15">
        <v>73</v>
      </c>
      <c r="Y79" s="15">
        <f>兵营招募!CE77</f>
        <v>6595195.861887631</v>
      </c>
      <c r="Z79" s="15">
        <f>兵营招募!CF77</f>
        <v>5252944.8036864195</v>
      </c>
      <c r="AA79" s="15">
        <f>兵营招募!CG77</f>
        <v>3850670.6553797619</v>
      </c>
      <c r="AB79" s="15">
        <f>兵营招募!CH77</f>
        <v>2262473.9096545838</v>
      </c>
      <c r="AC79" s="15">
        <f>兵营招募!CI77</f>
        <v>797344.18910276971</v>
      </c>
      <c r="AD79" s="15">
        <f t="shared" si="18"/>
        <v>696504.3009229023</v>
      </c>
      <c r="AE79" s="15">
        <f t="shared" si="19"/>
        <v>511168.07067093533</v>
      </c>
      <c r="AF79" s="15">
        <f t="shared" si="20"/>
        <v>400591.80107031483</v>
      </c>
      <c r="AG79" s="15">
        <f t="shared" si="21"/>
        <v>263364.53840374015</v>
      </c>
      <c r="AH79" s="15">
        <f t="shared" si="22"/>
        <v>89042.235869506956</v>
      </c>
      <c r="AI79" s="15">
        <f t="shared" si="13"/>
        <v>65951958.618876308</v>
      </c>
      <c r="AJ79" s="15">
        <f t="shared" si="14"/>
        <v>52529448.036864191</v>
      </c>
      <c r="AK79" s="15">
        <f t="shared" si="15"/>
        <v>38506706.553797618</v>
      </c>
      <c r="AL79" s="15">
        <f t="shared" si="16"/>
        <v>22624739.096545838</v>
      </c>
      <c r="AM79" s="15">
        <f t="shared" si="17"/>
        <v>7973441.8910276974</v>
      </c>
      <c r="AN79" s="15">
        <f>SUMPRODUCT(M$7:M79,AD$7:AD79)</f>
        <v>6002267.2411422534</v>
      </c>
      <c r="AO79" s="15">
        <f>SUMPRODUCT(N$7:N79,AE$7:AE79)</f>
        <v>4752826.505864311</v>
      </c>
      <c r="AP79" s="15">
        <f>SUMPRODUCT(O$7:O79,AF$7:AF79)</f>
        <v>3453481.2029232979</v>
      </c>
      <c r="AQ79" s="15">
        <f>SUMPRODUCT(P$7:P79,AG$7:AG79)</f>
        <v>2012070.6847279673</v>
      </c>
      <c r="AR79" s="15">
        <f>SUMPRODUCT(Q$7:Q79,AH$7:AH79)</f>
        <v>820125.45164856326</v>
      </c>
    </row>
    <row r="80" spans="2:44" x14ac:dyDescent="0.15">
      <c r="B80" s="15">
        <v>74</v>
      </c>
      <c r="C80" s="15">
        <f>[5]圣人天赋!DY79</f>
        <v>0.17210105375114945</v>
      </c>
      <c r="D80" s="15">
        <f>[5]圣人天赋!DZ79</f>
        <v>0.17704154749996137</v>
      </c>
      <c r="E80" s="15">
        <f>[5]圣人天赋!EA79</f>
        <v>0.18453526931574296</v>
      </c>
      <c r="F80" s="15">
        <f>[5]圣人天赋!EB79</f>
        <v>0.19442085173392748</v>
      </c>
      <c r="G80" s="15">
        <f>[5]圣人天赋!EC79</f>
        <v>0</v>
      </c>
      <c r="H80" s="26">
        <f>1/求节点(兵营招募!F$38:F$67,兵营招募!$G$4:$G$33,节奏总纲!P77)*3600</f>
        <v>1.0285714285714287</v>
      </c>
      <c r="I80" s="26">
        <f>1/求节点(兵营招募!G$38:G$67,兵营招募!$G$4:$G$33,节奏总纲!Q77)*3600</f>
        <v>1.0285714285714287</v>
      </c>
      <c r="J80" s="26">
        <f>1/求节点(兵营招募!H$38:H$67,兵营招募!$G$4:$G$33,节奏总纲!R77)*3600</f>
        <v>1.0285714285714287</v>
      </c>
      <c r="K80" s="26">
        <f>1/求节点(兵营招募!I$38:I$67,兵营招募!$G$4:$G$33,节奏总纲!S77)*3600</f>
        <v>1.0285714285714287</v>
      </c>
      <c r="L80" s="26">
        <f>1/求节点(兵营招募!J$38:J$67,兵营招募!$G$4:$G$33,节奏总纲!T77)*3600</f>
        <v>1.0285714285714287</v>
      </c>
      <c r="M80" s="26">
        <f>1/求节点(兵营招募!F$38:F$67,兵营招募!$G$4:$G$33,节奏总纲!P77)*3600*(1-C80)</f>
        <v>0.85155320185596062</v>
      </c>
      <c r="N80" s="26">
        <f>1/求节点(兵营招募!G$38:G$67,兵营招募!$G$4:$G$33,节奏总纲!Q77)*3600*(1-D80)</f>
        <v>0.84647155114289696</v>
      </c>
      <c r="O80" s="26">
        <f>1/求节点(兵营招募!H$38:H$67,兵营招募!$G$4:$G$33,节奏总纲!R77)*3600*(1-E80)</f>
        <v>0.83876372298952162</v>
      </c>
      <c r="P80" s="26">
        <f>1/求节点(兵营招募!I$38:I$67,兵营招募!$G$4:$G$33,节奏总纲!S77)*3600*(1-F80)</f>
        <v>0.82859569535938904</v>
      </c>
      <c r="Q80" s="26">
        <f>1/求节点(兵营招募!J$38:J$67,兵营招募!$G$4:$G$33,节奏总纲!T77)*3600*(1-G80)</f>
        <v>1.0285714285714287</v>
      </c>
      <c r="X80" s="15">
        <v>74</v>
      </c>
      <c r="Y80" s="15">
        <f>兵营招募!CE78</f>
        <v>7375622.2711715316</v>
      </c>
      <c r="Z80" s="15">
        <f>兵营招募!CF78</f>
        <v>5840883.9056734927</v>
      </c>
      <c r="AA80" s="15">
        <f>兵营招募!CG78</f>
        <v>4303864.6492010187</v>
      </c>
      <c r="AB80" s="15">
        <f>兵营招募!CH78</f>
        <v>2564123.6918066801</v>
      </c>
      <c r="AC80" s="15">
        <f>兵营招募!CI78</f>
        <v>899354.94891063264</v>
      </c>
      <c r="AD80" s="15">
        <f t="shared" si="18"/>
        <v>780426.40928390063</v>
      </c>
      <c r="AE80" s="15">
        <f t="shared" si="19"/>
        <v>587939.1019870732</v>
      </c>
      <c r="AF80" s="15">
        <f t="shared" si="20"/>
        <v>453193.99382125679</v>
      </c>
      <c r="AG80" s="15">
        <f t="shared" si="21"/>
        <v>301649.78215209628</v>
      </c>
      <c r="AH80" s="15">
        <f t="shared" si="22"/>
        <v>102010.75980786292</v>
      </c>
      <c r="AI80" s="15">
        <f t="shared" si="13"/>
        <v>73756222.711715311</v>
      </c>
      <c r="AJ80" s="15">
        <f t="shared" si="14"/>
        <v>58408839.056734927</v>
      </c>
      <c r="AK80" s="15">
        <f t="shared" si="15"/>
        <v>43038646.492010191</v>
      </c>
      <c r="AL80" s="15">
        <f t="shared" si="16"/>
        <v>25641236.9180668</v>
      </c>
      <c r="AM80" s="15">
        <f t="shared" si="17"/>
        <v>8993549.4891063273</v>
      </c>
      <c r="AN80" s="15">
        <f>SUMPRODUCT(M$7:M80,AD$7:AD80)</f>
        <v>6666841.8487809096</v>
      </c>
      <c r="AO80" s="15">
        <f>SUMPRODUCT(N$7:N80,AE$7:AE80)</f>
        <v>5250500.2295008712</v>
      </c>
      <c r="AP80" s="15">
        <f>SUMPRODUCT(O$7:O80,AF$7:AF80)</f>
        <v>3833603.8844173057</v>
      </c>
      <c r="AQ80" s="15">
        <f>SUMPRODUCT(P$7:P80,AG$7:AG80)</f>
        <v>2262016.3957252917</v>
      </c>
      <c r="AR80" s="15">
        <f>SUMPRODUCT(Q$7:Q80,AH$7:AH80)</f>
        <v>925050.8045937937</v>
      </c>
    </row>
    <row r="81" spans="2:44" x14ac:dyDescent="0.15">
      <c r="B81" s="15">
        <v>75</v>
      </c>
      <c r="C81" s="15">
        <f>[5]圣人天赋!DY80</f>
        <v>0.17155831012269676</v>
      </c>
      <c r="D81" s="15">
        <f>[5]圣人天赋!DZ80</f>
        <v>0.17641233255797989</v>
      </c>
      <c r="E81" s="15">
        <f>[5]圣人天赋!EA80</f>
        <v>0.18384038998547975</v>
      </c>
      <c r="F81" s="15">
        <f>[5]圣人天赋!EB80</f>
        <v>0.19362801001745758</v>
      </c>
      <c r="G81" s="15">
        <f>[5]圣人天赋!EC80</f>
        <v>0</v>
      </c>
      <c r="H81" s="26">
        <f>1/求节点(兵营招募!F$38:F$67,兵营招募!$G$4:$G$33,节奏总纲!P78)*3600</f>
        <v>1.0285714285714287</v>
      </c>
      <c r="I81" s="26">
        <f>1/求节点(兵营招募!G$38:G$67,兵营招募!$G$4:$G$33,节奏总纲!Q78)*3600</f>
        <v>1.0285714285714287</v>
      </c>
      <c r="J81" s="26">
        <f>1/求节点(兵营招募!H$38:H$67,兵营招募!$G$4:$G$33,节奏总纲!R78)*3600</f>
        <v>1.0285714285714287</v>
      </c>
      <c r="K81" s="26">
        <f>1/求节点(兵营招募!I$38:I$67,兵营招募!$G$4:$G$33,节奏总纲!S78)*3600</f>
        <v>1.0285714285714287</v>
      </c>
      <c r="L81" s="26">
        <f>1/求节点(兵营招募!J$38:J$67,兵营招募!$G$4:$G$33,节奏总纲!T78)*3600</f>
        <v>1.0285714285714287</v>
      </c>
      <c r="M81" s="26">
        <f>1/求节点(兵营招募!F$38:F$67,兵营招募!$G$4:$G$33,节奏总纲!P78)*3600*(1-C81)</f>
        <v>0.85211145244522635</v>
      </c>
      <c r="N81" s="26">
        <f>1/求节点(兵营招募!G$38:G$67,兵营招募!$G$4:$G$33,节奏总纲!Q78)*3600*(1-D81)</f>
        <v>0.84711874365464945</v>
      </c>
      <c r="O81" s="26">
        <f>1/求节点(兵营招募!H$38:H$67,兵营招募!$G$4:$G$33,节奏总纲!R78)*3600*(1-E81)</f>
        <v>0.83947845601493531</v>
      </c>
      <c r="P81" s="26">
        <f>1/求节点(兵营招募!I$38:I$67,兵营招募!$G$4:$G$33,节奏总纲!S78)*3600*(1-F81)</f>
        <v>0.82941118969632943</v>
      </c>
      <c r="Q81" s="26">
        <f>1/求节点(兵营招募!J$38:J$67,兵营招募!$G$4:$G$33,节奏总纲!T78)*3600*(1-G81)</f>
        <v>1.0285714285714287</v>
      </c>
      <c r="X81" s="15">
        <v>75</v>
      </c>
      <c r="Y81" s="15">
        <f>兵营招募!CE79</f>
        <v>8224625.7388433823</v>
      </c>
      <c r="Z81" s="15">
        <f>兵营招募!CF79</f>
        <v>6539756.0852220589</v>
      </c>
      <c r="AA81" s="15">
        <f>兵营招募!CG79</f>
        <v>4794080.2648670496</v>
      </c>
      <c r="AB81" s="15">
        <f>兵营招募!CH79</f>
        <v>2891540.3716017893</v>
      </c>
      <c r="AC81" s="15">
        <f>兵营招募!CI79</f>
        <v>1014829.2870088331</v>
      </c>
      <c r="AD81" s="15">
        <f t="shared" si="18"/>
        <v>849003.4676718507</v>
      </c>
      <c r="AE81" s="15">
        <f t="shared" si="19"/>
        <v>698872.17954856623</v>
      </c>
      <c r="AF81" s="15">
        <f t="shared" si="20"/>
        <v>490215.61566603091</v>
      </c>
      <c r="AG81" s="15">
        <f t="shared" si="21"/>
        <v>327416.6797951092</v>
      </c>
      <c r="AH81" s="15">
        <f t="shared" si="22"/>
        <v>115474.3380982005</v>
      </c>
      <c r="AI81" s="15">
        <f t="shared" si="13"/>
        <v>82246257.388433829</v>
      </c>
      <c r="AJ81" s="15">
        <f t="shared" si="14"/>
        <v>65397560.852220587</v>
      </c>
      <c r="AK81" s="15">
        <f t="shared" si="15"/>
        <v>47940802.648670495</v>
      </c>
      <c r="AL81" s="15">
        <f t="shared" si="16"/>
        <v>28915403.716017894</v>
      </c>
      <c r="AM81" s="15">
        <f t="shared" si="17"/>
        <v>10148292.870088331</v>
      </c>
      <c r="AN81" s="15">
        <f>SUMPRODUCT(M$7:M81,AD$7:AD81)</f>
        <v>7390287.4267498041</v>
      </c>
      <c r="AO81" s="15">
        <f>SUMPRODUCT(N$7:N81,AE$7:AE81)</f>
        <v>5842527.9522152394</v>
      </c>
      <c r="AP81" s="15">
        <f>SUMPRODUCT(O$7:O81,AF$7:AF81)</f>
        <v>4245129.3325710362</v>
      </c>
      <c r="AQ81" s="15">
        <f>SUMPRODUCT(P$7:P81,AG$7:AG81)</f>
        <v>2533579.4536405755</v>
      </c>
      <c r="AR81" s="15">
        <f>SUMPRODUCT(Q$7:Q81,AH$7:AH81)</f>
        <v>1043824.4094947999</v>
      </c>
    </row>
    <row r="82" spans="2:44" x14ac:dyDescent="0.15">
      <c r="B82" s="15">
        <v>76</v>
      </c>
      <c r="C82" s="15">
        <f>[5]圣人天赋!DY81</f>
        <v>0.17098313518400216</v>
      </c>
      <c r="D82" s="15">
        <f>[5]圣人天赋!DZ81</f>
        <v>0.17582221920716121</v>
      </c>
      <c r="E82" s="15">
        <f>[5]圣人天赋!EA81</f>
        <v>0.18313927207297684</v>
      </c>
      <c r="F82" s="15">
        <f>[5]圣人天赋!EB81</f>
        <v>0.19277523623633275</v>
      </c>
      <c r="G82" s="15">
        <f>[5]圣人天赋!EC81</f>
        <v>0</v>
      </c>
      <c r="H82" s="26">
        <f>1/求节点(兵营招募!F$38:F$67,兵营招募!$G$4:$G$33,节奏总纲!P79)*3600</f>
        <v>1.0285714285714287</v>
      </c>
      <c r="I82" s="26">
        <f>1/求节点(兵营招募!G$38:G$67,兵营招募!$G$4:$G$33,节奏总纲!Q79)*3600</f>
        <v>1.0285714285714287</v>
      </c>
      <c r="J82" s="26">
        <f>1/求节点(兵营招募!H$38:H$67,兵营招募!$G$4:$G$33,节奏总纲!R79)*3600</f>
        <v>1.0285714285714287</v>
      </c>
      <c r="K82" s="26">
        <f>1/求节点(兵营招募!I$38:I$67,兵营招募!$G$4:$G$33,节奏总纲!S79)*3600</f>
        <v>1.0285714285714287</v>
      </c>
      <c r="L82" s="26">
        <f>1/求节点(兵营招募!J$38:J$67,兵营招募!$G$4:$G$33,节奏总纲!T79)*3600</f>
        <v>1.0285714285714287</v>
      </c>
      <c r="M82" s="26">
        <f>1/求节点(兵营招募!F$38:F$67,兵营招募!$G$4:$G$33,节奏总纲!P79)*3600*(1-C82)</f>
        <v>0.85270306095359794</v>
      </c>
      <c r="N82" s="26">
        <f>1/求节点(兵营招募!G$38:G$67,兵营招募!$G$4:$G$33,节奏总纲!Q79)*3600*(1-D82)</f>
        <v>0.84772571738691993</v>
      </c>
      <c r="O82" s="26">
        <f>1/求节点(兵营招募!H$38:H$67,兵营招募!$G$4:$G$33,节奏总纲!R79)*3600*(1-E82)</f>
        <v>0.8401996058677953</v>
      </c>
      <c r="P82" s="26">
        <f>1/求节点(兵营招募!I$38:I$67,兵营招募!$G$4:$G$33,节奏总纲!S79)*3600*(1-F82)</f>
        <v>0.83028832844262923</v>
      </c>
      <c r="Q82" s="26">
        <f>1/求节点(兵营招募!J$38:J$67,兵营招募!$G$4:$G$33,节奏总纲!T79)*3600*(1-G82)</f>
        <v>1.0285714285714287</v>
      </c>
      <c r="X82" s="15">
        <v>76</v>
      </c>
      <c r="Y82" s="15">
        <f>兵营招募!CE80</f>
        <v>9163483.8584252633</v>
      </c>
      <c r="Z82" s="15">
        <f>兵营招募!CF80</f>
        <v>7309825.3329700474</v>
      </c>
      <c r="AA82" s="15">
        <f>兵营招募!CG80</f>
        <v>5328307.5953077283</v>
      </c>
      <c r="AB82" s="15">
        <f>兵营招募!CH80</f>
        <v>3262237.3529533846</v>
      </c>
      <c r="AC82" s="15">
        <f>兵营招募!CI80</f>
        <v>1151589.0902004985</v>
      </c>
      <c r="AD82" s="15">
        <f t="shared" si="18"/>
        <v>938858.11958188098</v>
      </c>
      <c r="AE82" s="15">
        <f t="shared" si="19"/>
        <v>770069.24774798844</v>
      </c>
      <c r="AF82" s="15">
        <f t="shared" si="20"/>
        <v>534227.33044067863</v>
      </c>
      <c r="AG82" s="15">
        <f t="shared" si="21"/>
        <v>370696.98135159537</v>
      </c>
      <c r="AH82" s="15">
        <f t="shared" si="22"/>
        <v>136759.80319166533</v>
      </c>
      <c r="AI82" s="15">
        <f t="shared" si="13"/>
        <v>91634838.584252626</v>
      </c>
      <c r="AJ82" s="15">
        <f t="shared" si="14"/>
        <v>73098253.32970047</v>
      </c>
      <c r="AK82" s="15">
        <f t="shared" si="15"/>
        <v>53283075.953077286</v>
      </c>
      <c r="AL82" s="15">
        <f t="shared" si="16"/>
        <v>32622373.529533848</v>
      </c>
      <c r="AM82" s="15">
        <f t="shared" si="17"/>
        <v>11515890.902004985</v>
      </c>
      <c r="AN82" s="15">
        <f>SUMPRODUCT(M$7:M82,AD$7:AD82)</f>
        <v>8190854.619118413</v>
      </c>
      <c r="AO82" s="15">
        <f>SUMPRODUCT(N$7:N82,AE$7:AE82)</f>
        <v>6495335.4577000085</v>
      </c>
      <c r="AP82" s="15">
        <f>SUMPRODUCT(O$7:O82,AF$7:AF82)</f>
        <v>4693986.9250510987</v>
      </c>
      <c r="AQ82" s="15">
        <f>SUMPRODUCT(P$7:P82,AG$7:AG82)</f>
        <v>2841364.83064572</v>
      </c>
      <c r="AR82" s="15">
        <f>SUMPRODUCT(Q$7:Q82,AH$7:AH82)</f>
        <v>1184491.6356347986</v>
      </c>
    </row>
    <row r="83" spans="2:44" x14ac:dyDescent="0.15">
      <c r="B83" s="15">
        <v>77</v>
      </c>
      <c r="C83" s="15">
        <f>[5]圣人天赋!DY82</f>
        <v>0.17044415516630998</v>
      </c>
      <c r="D83" s="15">
        <f>[5]圣人天赋!DZ82</f>
        <v>0.17518511657140301</v>
      </c>
      <c r="E83" s="15">
        <f>[5]圣人天赋!EA82</f>
        <v>0.18244134462389433</v>
      </c>
      <c r="F83" s="15">
        <f>[5]圣人天赋!EB82</f>
        <v>0.19203003184241454</v>
      </c>
      <c r="G83" s="15">
        <f>[5]圣人天赋!EC82</f>
        <v>0</v>
      </c>
      <c r="H83" s="26">
        <f>1/求节点(兵营招募!F$38:F$67,兵营招募!$G$4:$G$33,节奏总纲!P80)*3600</f>
        <v>1.0285714285714287</v>
      </c>
      <c r="I83" s="26">
        <f>1/求节点(兵营招募!G$38:G$67,兵营招募!$G$4:$G$33,节奏总纲!Q80)*3600</f>
        <v>1.0285714285714287</v>
      </c>
      <c r="J83" s="26">
        <f>1/求节点(兵营招募!H$38:H$67,兵营招募!$G$4:$G$33,节奏总纲!R80)*3600</f>
        <v>1.0285714285714287</v>
      </c>
      <c r="K83" s="26">
        <f>1/求节点(兵营招募!I$38:I$67,兵营招募!$G$4:$G$33,节奏总纲!S80)*3600</f>
        <v>1.0285714285714287</v>
      </c>
      <c r="L83" s="26">
        <f>1/求节点(兵营招募!J$38:J$67,兵营招募!$G$4:$G$33,节奏总纲!T80)*3600</f>
        <v>1.0285714285714287</v>
      </c>
      <c r="M83" s="26">
        <f>1/求节点(兵营招募!F$38:F$67,兵营招募!$G$4:$G$33,节奏总纲!P80)*3600*(1-C83)</f>
        <v>0.853257440400367</v>
      </c>
      <c r="N83" s="26">
        <f>1/求节点(兵营招募!G$38:G$67,兵营招募!$G$4:$G$33,节奏总纲!Q80)*3600*(1-D83)</f>
        <v>0.84838102295512841</v>
      </c>
      <c r="O83" s="26">
        <f>1/求节点(兵营招募!H$38:H$67,兵营招募!$G$4:$G$33,节奏总纲!R80)*3600*(1-E83)</f>
        <v>0.84091747410113726</v>
      </c>
      <c r="P83" s="26">
        <f>1/求节点(兵营招募!I$38:I$67,兵营招募!$G$4:$G$33,节奏总纲!S80)*3600*(1-F83)</f>
        <v>0.83105482439065947</v>
      </c>
      <c r="Q83" s="26">
        <f>1/求节点(兵营招募!J$38:J$67,兵营招募!$G$4:$G$33,节奏总纲!T80)*3600*(1-G83)</f>
        <v>1.0285714285714287</v>
      </c>
      <c r="X83" s="15">
        <v>77</v>
      </c>
      <c r="Y83" s="15">
        <f>兵营招募!CE81</f>
        <v>10202945.977484504</v>
      </c>
      <c r="Z83" s="15">
        <f>兵营招募!CF81</f>
        <v>8158896.7498326013</v>
      </c>
      <c r="AA83" s="15">
        <f>兵营招募!CG81</f>
        <v>5940007.0305355536</v>
      </c>
      <c r="AB83" s="15">
        <f>兵营招募!CH81</f>
        <v>3667605.6129200039</v>
      </c>
      <c r="AC83" s="15">
        <f>兵营招募!CI81</f>
        <v>1294560.7963721021</v>
      </c>
      <c r="AD83" s="15">
        <f t="shared" si="18"/>
        <v>1039462.1190592404</v>
      </c>
      <c r="AE83" s="15">
        <f t="shared" si="19"/>
        <v>849071.41686255392</v>
      </c>
      <c r="AF83" s="15">
        <f t="shared" si="20"/>
        <v>611699.43522782531</v>
      </c>
      <c r="AG83" s="15">
        <f t="shared" si="21"/>
        <v>405368.25996661931</v>
      </c>
      <c r="AH83" s="15">
        <f t="shared" si="22"/>
        <v>142971.70617160364</v>
      </c>
      <c r="AI83" s="15">
        <f t="shared" si="13"/>
        <v>102029459.77484503</v>
      </c>
      <c r="AJ83" s="15">
        <f t="shared" si="14"/>
        <v>81588967.498326018</v>
      </c>
      <c r="AK83" s="15">
        <f t="shared" si="15"/>
        <v>59400070.305355534</v>
      </c>
      <c r="AL83" s="15">
        <f t="shared" si="16"/>
        <v>36676056.129200041</v>
      </c>
      <c r="AM83" s="15">
        <f t="shared" si="17"/>
        <v>12945607.963721022</v>
      </c>
      <c r="AN83" s="15">
        <f>SUMPRODUCT(M$7:M83,AD$7:AD83)</f>
        <v>9077783.4062200412</v>
      </c>
      <c r="AO83" s="15">
        <f>SUMPRODUCT(N$7:N83,AE$7:AE83)</f>
        <v>7215671.5348998224</v>
      </c>
      <c r="AP83" s="15">
        <f>SUMPRODUCT(O$7:O83,AF$7:AF83)</f>
        <v>5208375.6690319739</v>
      </c>
      <c r="AQ83" s="15">
        <f>SUMPRODUCT(P$7:P83,AG$7:AG83)</f>
        <v>3178248.0787458261</v>
      </c>
      <c r="AR83" s="15">
        <f>SUMPRODUCT(Q$7:Q83,AH$7:AH83)</f>
        <v>1331548.2476970195</v>
      </c>
    </row>
    <row r="84" spans="2:44" x14ac:dyDescent="0.15">
      <c r="B84" s="15">
        <v>78</v>
      </c>
      <c r="C84" s="15">
        <f>[5]圣人天赋!DY83</f>
        <v>0.16987271918441674</v>
      </c>
      <c r="D84" s="15">
        <f>[5]圣人天赋!DZ83</f>
        <v>0.17458852523514345</v>
      </c>
      <c r="E84" s="15">
        <f>[5]圣人天赋!EA83</f>
        <v>0.18174452258878554</v>
      </c>
      <c r="F84" s="15">
        <f>[5]圣人天赋!EB83</f>
        <v>0.19125494896702738</v>
      </c>
      <c r="G84" s="15">
        <f>[5]圣人天赋!EC83</f>
        <v>0</v>
      </c>
      <c r="H84" s="26">
        <f>1/求节点(兵营招募!F$38:F$67,兵营招募!$G$4:$G$33,节奏总纲!P81)*3600</f>
        <v>1.0285714285714287</v>
      </c>
      <c r="I84" s="26">
        <f>1/求节点(兵营招募!G$38:G$67,兵营招募!$G$4:$G$33,节奏总纲!Q81)*3600</f>
        <v>1.0285714285714287</v>
      </c>
      <c r="J84" s="26">
        <f>1/求节点(兵营招募!H$38:H$67,兵营招募!$G$4:$G$33,节奏总纲!R81)*3600</f>
        <v>1.0285714285714287</v>
      </c>
      <c r="K84" s="26">
        <f>1/求节点(兵营招募!I$38:I$67,兵营招募!$G$4:$G$33,节奏总纲!S81)*3600</f>
        <v>1.0285714285714287</v>
      </c>
      <c r="L84" s="26">
        <f>1/求节点(兵营招募!J$38:J$67,兵营招募!$G$4:$G$33,节奏总纲!T81)*3600</f>
        <v>1.0285714285714287</v>
      </c>
      <c r="M84" s="26">
        <f>1/求节点(兵营招募!F$38:F$67,兵营招募!$G$4:$G$33,节奏总纲!P81)*3600*(1-C84)</f>
        <v>0.85384520312460011</v>
      </c>
      <c r="N84" s="26">
        <f>1/求节点(兵营招募!G$38:G$67,兵营招募!$G$4:$G$33,节奏总纲!Q81)*3600*(1-D84)</f>
        <v>0.84899465975813826</v>
      </c>
      <c r="O84" s="26">
        <f>1/求节点(兵营招募!H$38:H$67,兵营招募!$G$4:$G$33,节奏总纲!R81)*3600*(1-E84)</f>
        <v>0.84163420533724931</v>
      </c>
      <c r="P84" s="26">
        <f>1/求节点(兵营招募!I$38:I$67,兵营招募!$G$4:$G$33,节奏总纲!S81)*3600*(1-F84)</f>
        <v>0.83185205249105754</v>
      </c>
      <c r="Q84" s="26">
        <f>1/求节点(兵营招募!J$38:J$67,兵营招募!$G$4:$G$33,节奏总纲!T81)*3600*(1-G84)</f>
        <v>1.0285714285714287</v>
      </c>
      <c r="X84" s="15">
        <v>78</v>
      </c>
      <c r="Y84" s="15">
        <f>兵营招募!CE82</f>
        <v>11322270.782730365</v>
      </c>
      <c r="Z84" s="15">
        <f>兵营招募!CF82</f>
        <v>9090271.5547271222</v>
      </c>
      <c r="AA84" s="15">
        <f>兵营招募!CG82</f>
        <v>6646275.3511692686</v>
      </c>
      <c r="AB84" s="15">
        <f>兵营招募!CH82</f>
        <v>4097730.6043680361</v>
      </c>
      <c r="AC84" s="15">
        <f>兵营招募!CI82</f>
        <v>1467442.9266696251</v>
      </c>
      <c r="AD84" s="15">
        <f t="shared" si="18"/>
        <v>1119324.8052458614</v>
      </c>
      <c r="AE84" s="15">
        <f t="shared" si="19"/>
        <v>931374.8048945209</v>
      </c>
      <c r="AF84" s="15">
        <f t="shared" si="20"/>
        <v>706268.32063371502</v>
      </c>
      <c r="AG84" s="15">
        <f t="shared" si="21"/>
        <v>430124.9914480322</v>
      </c>
      <c r="AH84" s="15">
        <f t="shared" si="22"/>
        <v>172882.13029752299</v>
      </c>
      <c r="AI84" s="15">
        <f t="shared" si="13"/>
        <v>113222707.82730365</v>
      </c>
      <c r="AJ84" s="15">
        <f t="shared" si="14"/>
        <v>90902715.547271222</v>
      </c>
      <c r="AK84" s="15">
        <f t="shared" si="15"/>
        <v>66462753.511692688</v>
      </c>
      <c r="AL84" s="15">
        <f t="shared" si="16"/>
        <v>40977306.043680362</v>
      </c>
      <c r="AM84" s="15">
        <f t="shared" si="17"/>
        <v>14674429.266696252</v>
      </c>
      <c r="AN84" s="15">
        <f>SUMPRODUCT(M$7:M84,AD$7:AD84)</f>
        <v>10033513.521917596</v>
      </c>
      <c r="AO84" s="15">
        <f>SUMPRODUCT(N$7:N84,AE$7:AE84)</f>
        <v>8006403.770488549</v>
      </c>
      <c r="AP84" s="15">
        <f>SUMPRODUCT(O$7:O84,AF$7:AF84)</f>
        <v>5802795.2458234038</v>
      </c>
      <c r="AQ84" s="15">
        <f>SUMPRODUCT(P$7:P84,AG$7:AG84)</f>
        <v>3536048.4357095705</v>
      </c>
      <c r="AR84" s="15">
        <f>SUMPRODUCT(Q$7:Q84,AH$7:AH84)</f>
        <v>1509369.8674316145</v>
      </c>
    </row>
    <row r="85" spans="2:44" x14ac:dyDescent="0.15">
      <c r="B85" s="15">
        <v>79</v>
      </c>
      <c r="C85" s="15">
        <f>[5]圣人天赋!DY84</f>
        <v>0.16932562381322994</v>
      </c>
      <c r="D85" s="15">
        <f>[5]圣人天赋!DZ84</f>
        <v>0.17394805486599133</v>
      </c>
      <c r="E85" s="15">
        <f>[5]圣人天赋!EA84</f>
        <v>0.18109612075950288</v>
      </c>
      <c r="F85" s="15">
        <f>[5]圣人天赋!EB84</f>
        <v>0.19048921348265488</v>
      </c>
      <c r="G85" s="15">
        <f>[5]圣人天赋!EC84</f>
        <v>0</v>
      </c>
      <c r="H85" s="26">
        <f>1/求节点(兵营招募!F$38:F$67,兵营招募!$G$4:$G$33,节奏总纲!P82)*3600</f>
        <v>1.0285714285714287</v>
      </c>
      <c r="I85" s="26">
        <f>1/求节点(兵营招募!G$38:G$67,兵营招募!$G$4:$G$33,节奏总纲!Q82)*3600</f>
        <v>1.0285714285714287</v>
      </c>
      <c r="J85" s="26">
        <f>1/求节点(兵营招募!H$38:H$67,兵营招募!$G$4:$G$33,节奏总纲!R82)*3600</f>
        <v>1.0285714285714287</v>
      </c>
      <c r="K85" s="26">
        <f>1/求节点(兵营招募!I$38:I$67,兵营招募!$G$4:$G$33,节奏总纲!S82)*3600</f>
        <v>1.0285714285714287</v>
      </c>
      <c r="L85" s="26">
        <f>1/求节点(兵营招募!J$38:J$67,兵营招募!$G$4:$G$33,节奏总纲!T82)*3600</f>
        <v>1.0285714285714287</v>
      </c>
      <c r="M85" s="26">
        <f>1/求节点(兵营招募!F$38:F$67,兵营招募!$G$4:$G$33,节奏总纲!P82)*3600*(1-C85)</f>
        <v>0.85440792979210645</v>
      </c>
      <c r="N85" s="26">
        <f>1/求节点(兵营招募!G$38:G$67,兵营招募!$G$4:$G$33,节奏总纲!Q82)*3600*(1-D85)</f>
        <v>0.84965342928069476</v>
      </c>
      <c r="O85" s="26">
        <f>1/求节点(兵营招募!H$38:H$67,兵营招募!$G$4:$G$33,节奏总纲!R82)*3600*(1-E85)</f>
        <v>0.84230113293308284</v>
      </c>
      <c r="P85" s="26">
        <f>1/求节点(兵营招募!I$38:I$67,兵营招募!$G$4:$G$33,节奏总纲!S82)*3600*(1-F85)</f>
        <v>0.83263966613212648</v>
      </c>
      <c r="Q85" s="26">
        <f>1/求节点(兵营招募!J$38:J$67,兵营招募!$G$4:$G$33,节奏总纲!T82)*3600*(1-G85)</f>
        <v>1.0285714285714287</v>
      </c>
      <c r="X85" s="15">
        <v>79</v>
      </c>
      <c r="Y85" s="15">
        <f>兵营招募!CE83</f>
        <v>12571920.352101335</v>
      </c>
      <c r="Z85" s="15">
        <f>兵营招募!CF83</f>
        <v>10135964.274481209</v>
      </c>
      <c r="AA85" s="15">
        <f>兵营招募!CG83</f>
        <v>7439948.6458416814</v>
      </c>
      <c r="AB85" s="15">
        <f>兵营招募!CH83</f>
        <v>4543914.6215603687</v>
      </c>
      <c r="AC85" s="15">
        <f>兵营招募!CI83</f>
        <v>1665976.5478452886</v>
      </c>
      <c r="AD85" s="15">
        <f t="shared" si="18"/>
        <v>1249649.5693709701</v>
      </c>
      <c r="AE85" s="15">
        <f t="shared" si="19"/>
        <v>1045692.7197540868</v>
      </c>
      <c r="AF85" s="15">
        <f t="shared" si="20"/>
        <v>793673.2946724128</v>
      </c>
      <c r="AG85" s="15">
        <f t="shared" si="21"/>
        <v>446184.01719233254</v>
      </c>
      <c r="AH85" s="15">
        <f t="shared" si="22"/>
        <v>198533.62117566355</v>
      </c>
      <c r="AI85" s="15">
        <f t="shared" si="13"/>
        <v>125719203.52101335</v>
      </c>
      <c r="AJ85" s="15">
        <f t="shared" si="14"/>
        <v>101359642.74481209</v>
      </c>
      <c r="AK85" s="15">
        <f t="shared" si="15"/>
        <v>74399486.45841682</v>
      </c>
      <c r="AL85" s="15">
        <f t="shared" si="16"/>
        <v>45439146.215603687</v>
      </c>
      <c r="AM85" s="15">
        <f t="shared" si="17"/>
        <v>16659765.478452887</v>
      </c>
      <c r="AN85" s="15">
        <f>SUMPRODUCT(M$7:M85,AD$7:AD85)</f>
        <v>11101224.023449445</v>
      </c>
      <c r="AO85" s="15">
        <f>SUMPRODUCT(N$7:N85,AE$7:AE85)</f>
        <v>8894880.1758014653</v>
      </c>
      <c r="AP85" s="15">
        <f>SUMPRODUCT(O$7:O85,AF$7:AF85)</f>
        <v>6471307.1611047098</v>
      </c>
      <c r="AQ85" s="15">
        <f>SUMPRODUCT(P$7:P85,AG$7:AG85)</f>
        <v>3907558.9468180854</v>
      </c>
      <c r="AR85" s="15">
        <f>SUMPRODUCT(Q$7:Q85,AH$7:AH85)</f>
        <v>1713575.8777837257</v>
      </c>
    </row>
    <row r="86" spans="2:44" x14ac:dyDescent="0.15">
      <c r="B86" s="15">
        <v>80</v>
      </c>
      <c r="C86" s="15">
        <f>[5]圣人天赋!DY85</f>
        <v>0.16875273032003629</v>
      </c>
      <c r="D86" s="15">
        <f>[5]圣人天赋!DZ85</f>
        <v>0.17338982315578566</v>
      </c>
      <c r="E86" s="15">
        <f>[5]圣人天赋!EA85</f>
        <v>0.18041916871803174</v>
      </c>
      <c r="F86" s="15">
        <f>[5]圣人天赋!EB85</f>
        <v>0.18973260209344447</v>
      </c>
      <c r="G86" s="15">
        <f>[5]圣人天赋!EC85</f>
        <v>0</v>
      </c>
      <c r="H86" s="26">
        <f>1/求节点(兵营招募!F$38:F$67,兵营招募!$G$4:$G$33,节奏总纲!P83)*3600</f>
        <v>1.0285714285714287</v>
      </c>
      <c r="I86" s="26">
        <f>1/求节点(兵营招募!G$38:G$67,兵营招募!$G$4:$G$33,节奏总纲!Q83)*3600</f>
        <v>1.0285714285714287</v>
      </c>
      <c r="J86" s="26">
        <f>1/求节点(兵营招募!H$38:H$67,兵营招募!$G$4:$G$33,节奏总纲!R83)*3600</f>
        <v>1.0285714285714287</v>
      </c>
      <c r="K86" s="26">
        <f>1/求节点(兵营招募!I$38:I$67,兵营招募!$G$4:$G$33,节奏总纲!S83)*3600</f>
        <v>1.0285714285714287</v>
      </c>
      <c r="L86" s="26">
        <f>1/求节点(兵营招募!J$38:J$67,兵营招募!$G$4:$G$33,节奏总纲!T83)*3600</f>
        <v>1.0285714285714287</v>
      </c>
      <c r="M86" s="26">
        <f>1/求节点(兵营招募!F$38:F$67,兵营招募!$G$4:$G$33,节奏总纲!P83)*3600*(1-C86)</f>
        <v>0.85499719167082</v>
      </c>
      <c r="N86" s="26">
        <f>1/求节点(兵营招募!G$38:G$67,兵营招募!$G$4:$G$33,节奏总纲!Q83)*3600*(1-D86)</f>
        <v>0.85022761046833484</v>
      </c>
      <c r="O86" s="26">
        <f>1/求节点(兵营招募!H$38:H$67,兵营招募!$G$4:$G$33,节奏总纲!R83)*3600*(1-E86)</f>
        <v>0.84299742646145315</v>
      </c>
      <c r="P86" s="26">
        <f>1/求节点(兵营招募!I$38:I$67,兵营招募!$G$4:$G$33,节奏总纲!S83)*3600*(1-F86)</f>
        <v>0.83341789498960006</v>
      </c>
      <c r="Q86" s="26">
        <f>1/求节点(兵营招募!J$38:J$67,兵营招募!$G$4:$G$33,节奏总纲!T83)*3600*(1-G86)</f>
        <v>1.0285714285714287</v>
      </c>
      <c r="X86" s="15">
        <v>80</v>
      </c>
      <c r="Y86" s="15">
        <f>兵营招募!CE84</f>
        <v>13920862.989954839</v>
      </c>
      <c r="Z86" s="15">
        <f>兵营招募!CF84</f>
        <v>11261427.424225409</v>
      </c>
      <c r="AA86" s="15">
        <f>兵营招募!CG84</f>
        <v>8253044.4521318059</v>
      </c>
      <c r="AB86" s="15">
        <f>兵营招募!CH84</f>
        <v>5024911.1700899825</v>
      </c>
      <c r="AC86" s="15">
        <f>兵营招募!CI84</f>
        <v>1878526.1005205885</v>
      </c>
      <c r="AD86" s="15">
        <f t="shared" si="18"/>
        <v>1348942.6378535032</v>
      </c>
      <c r="AE86" s="15">
        <f t="shared" si="19"/>
        <v>1125463.1497441996</v>
      </c>
      <c r="AF86" s="15">
        <f t="shared" si="20"/>
        <v>813095.80629012454</v>
      </c>
      <c r="AG86" s="15">
        <f t="shared" si="21"/>
        <v>480996.54852961376</v>
      </c>
      <c r="AH86" s="15">
        <f t="shared" si="22"/>
        <v>212549.55267529981</v>
      </c>
      <c r="AI86" s="15">
        <f t="shared" si="13"/>
        <v>139208629.89954838</v>
      </c>
      <c r="AJ86" s="15">
        <f t="shared" si="14"/>
        <v>112614274.24225408</v>
      </c>
      <c r="AK86" s="15">
        <f t="shared" si="15"/>
        <v>82530444.521318063</v>
      </c>
      <c r="AL86" s="15">
        <f t="shared" si="16"/>
        <v>50249111.700899825</v>
      </c>
      <c r="AM86" s="15">
        <f t="shared" si="17"/>
        <v>18785261.005205885</v>
      </c>
      <c r="AN86" s="15">
        <f>SUMPRODUCT(M$7:M86,AD$7:AD86)</f>
        <v>12254566.190539218</v>
      </c>
      <c r="AO86" s="15">
        <f>SUMPRODUCT(N$7:N86,AE$7:AE86)</f>
        <v>9851780.020278642</v>
      </c>
      <c r="AP86" s="15">
        <f>SUMPRODUCT(O$7:O86,AF$7:AF86)</f>
        <v>7156744.8332738848</v>
      </c>
      <c r="AQ86" s="15">
        <f>SUMPRODUCT(P$7:P86,AG$7:AG86)</f>
        <v>4308430.0777908992</v>
      </c>
      <c r="AR86" s="15">
        <f>SUMPRODUCT(Q$7:Q86,AH$7:AH86)</f>
        <v>1932198.2748211771</v>
      </c>
    </row>
    <row r="87" spans="2:44" x14ac:dyDescent="0.15">
      <c r="B87" s="15">
        <v>81</v>
      </c>
      <c r="C87" s="15">
        <f>[5]圣人天赋!DY86</f>
        <v>0.16822979230051618</v>
      </c>
      <c r="D87" s="15">
        <f>[5]圣人天赋!DZ86</f>
        <v>0.1727961089925657</v>
      </c>
      <c r="E87" s="15">
        <f>[5]圣人天赋!EA86</f>
        <v>0.17977256372805397</v>
      </c>
      <c r="F87" s="15">
        <f>[5]圣人天赋!EB86</f>
        <v>0.18895809474778852</v>
      </c>
      <c r="G87" s="15">
        <f>[5]圣人天赋!EC86</f>
        <v>0</v>
      </c>
      <c r="H87" s="26">
        <f>1/求节点(兵营招募!F$38:F$67,兵营招募!$G$4:$G$33,节奏总纲!P84)*3600</f>
        <v>1.0285714285714287</v>
      </c>
      <c r="I87" s="26">
        <f>1/求节点(兵营招募!G$38:G$67,兵营招募!$G$4:$G$33,节奏总纲!Q84)*3600</f>
        <v>1.0285714285714287</v>
      </c>
      <c r="J87" s="26">
        <f>1/求节点(兵营招募!H$38:H$67,兵营招募!$G$4:$G$33,节奏总纲!R84)*3600</f>
        <v>1.0285714285714287</v>
      </c>
      <c r="K87" s="26">
        <f>1/求节点(兵营招募!I$38:I$67,兵营招募!$G$4:$G$33,节奏总纲!S84)*3600</f>
        <v>1.0285714285714287</v>
      </c>
      <c r="L87" s="26">
        <f>1/求节点(兵营招募!J$38:J$67,兵营招募!$G$4:$G$33,节奏总纲!T84)*3600</f>
        <v>1.0285714285714287</v>
      </c>
      <c r="M87" s="26">
        <f>1/求节点(兵营招募!F$38:F$67,兵营招募!$G$4:$G$33,节奏总纲!P84)*3600*(1-C87)</f>
        <v>0.85553507077661206</v>
      </c>
      <c r="N87" s="26">
        <f>1/求节点(兵营招募!G$38:G$67,兵营招募!$G$4:$G$33,节奏总纲!Q84)*3600*(1-D87)</f>
        <v>0.85083828789336113</v>
      </c>
      <c r="O87" s="26">
        <f>1/求节点(兵营招募!H$38:H$67,兵营招募!$G$4:$G$33,节奏总纲!R84)*3600*(1-E87)</f>
        <v>0.84366250587971603</v>
      </c>
      <c r="P87" s="26">
        <f>1/求节点(兵营招募!I$38:I$67,兵营招募!$G$4:$G$33,节奏总纲!S84)*3600*(1-F87)</f>
        <v>0.83421453111656052</v>
      </c>
      <c r="Q87" s="26">
        <f>1/求节点(兵营招募!J$38:J$67,兵营招募!$G$4:$G$33,节奏总纲!T84)*3600*(1-G87)</f>
        <v>1.0285714285714287</v>
      </c>
      <c r="X87" s="15">
        <v>81</v>
      </c>
      <c r="Y87" s="15">
        <f>兵营招募!CE85</f>
        <v>15377653.01480764</v>
      </c>
      <c r="Z87" s="15">
        <f>兵营招募!CF85</f>
        <v>12453975.473178085</v>
      </c>
      <c r="AA87" s="15">
        <f>兵营招募!CG85</f>
        <v>9143901.4487955924</v>
      </c>
      <c r="AB87" s="15">
        <f>兵营招募!CH85</f>
        <v>5575727.7240986181</v>
      </c>
      <c r="AC87" s="15">
        <f>兵营招募!CI85</f>
        <v>2121202.6604495388</v>
      </c>
      <c r="AD87" s="15">
        <f t="shared" si="18"/>
        <v>1456790.0248528011</v>
      </c>
      <c r="AE87" s="15">
        <f t="shared" si="19"/>
        <v>1192548.0489526764</v>
      </c>
      <c r="AF87" s="15">
        <f t="shared" si="20"/>
        <v>890856.99666378647</v>
      </c>
      <c r="AG87" s="15">
        <f t="shared" si="21"/>
        <v>550816.55400863569</v>
      </c>
      <c r="AH87" s="15">
        <f t="shared" si="22"/>
        <v>242676.55992895039</v>
      </c>
      <c r="AI87" s="15">
        <f t="shared" si="13"/>
        <v>153776530.14807639</v>
      </c>
      <c r="AJ87" s="15">
        <f t="shared" si="14"/>
        <v>124539754.73178086</v>
      </c>
      <c r="AK87" s="15">
        <f t="shared" si="15"/>
        <v>91439014.487955928</v>
      </c>
      <c r="AL87" s="15">
        <f t="shared" si="16"/>
        <v>55757277.240986183</v>
      </c>
      <c r="AM87" s="15">
        <f t="shared" si="17"/>
        <v>21212026.604495388</v>
      </c>
      <c r="AN87" s="15">
        <f>SUMPRODUCT(M$7:M87,AD$7:AD87)</f>
        <v>13500901.147558322</v>
      </c>
      <c r="AO87" s="15">
        <f>SUMPRODUCT(N$7:N87,AE$7:AE87)</f>
        <v>10866445.560480105</v>
      </c>
      <c r="AP87" s="15">
        <f>SUMPRODUCT(O$7:O87,AF$7:AF87)</f>
        <v>7908327.4794597328</v>
      </c>
      <c r="AQ87" s="15">
        <f>SUMPRODUCT(P$7:P87,AG$7:AG87)</f>
        <v>4767929.2511244528</v>
      </c>
      <c r="AR87" s="15">
        <f>SUMPRODUCT(Q$7:Q87,AH$7:AH87)</f>
        <v>2181808.4507480976</v>
      </c>
    </row>
    <row r="88" spans="2:44" x14ac:dyDescent="0.15">
      <c r="B88" s="15">
        <v>82</v>
      </c>
      <c r="C88" s="15">
        <f>[5]圣人天赋!DY87</f>
        <v>0.16767646044774512</v>
      </c>
      <c r="D88" s="15">
        <f>[5]圣人天赋!DZ87</f>
        <v>0.17220818197082713</v>
      </c>
      <c r="E88" s="15">
        <f>[5]圣人天赋!EA87</f>
        <v>0.17906456743897903</v>
      </c>
      <c r="F88" s="15">
        <f>[5]圣人天赋!EB87</f>
        <v>0.1882040304289892</v>
      </c>
      <c r="G88" s="15">
        <f>[5]圣人天赋!EC87</f>
        <v>0</v>
      </c>
      <c r="H88" s="26">
        <f>1/求节点(兵营招募!F$38:F$67,兵营招募!$G$4:$G$33,节奏总纲!P85)*3600</f>
        <v>1.0285714285714287</v>
      </c>
      <c r="I88" s="26">
        <f>1/求节点(兵营招募!G$38:G$67,兵营招募!$G$4:$G$33,节奏总纲!Q85)*3600</f>
        <v>1.0285714285714287</v>
      </c>
      <c r="J88" s="26">
        <f>1/求节点(兵营招募!H$38:H$67,兵营招募!$G$4:$G$33,节奏总纲!R85)*3600</f>
        <v>1.0285714285714287</v>
      </c>
      <c r="K88" s="26">
        <f>1/求节点(兵营招募!I$38:I$67,兵营招募!$G$4:$G$33,节奏总纲!S85)*3600</f>
        <v>1.0285714285714287</v>
      </c>
      <c r="L88" s="26">
        <f>1/求节点(兵营招募!J$38:J$67,兵营招募!$G$4:$G$33,节奏总纲!T85)*3600</f>
        <v>1.0285714285714287</v>
      </c>
      <c r="M88" s="26">
        <f>1/求节点(兵营招募!F$38:F$67,兵营招募!$G$4:$G$33,节奏总纲!P85)*3600*(1-C88)</f>
        <v>0.85610421211089083</v>
      </c>
      <c r="N88" s="26">
        <f>1/求节点(兵营招募!G$38:G$67,兵营招募!$G$4:$G$33,节奏总纲!Q85)*3600*(1-D88)</f>
        <v>0.85144301283000656</v>
      </c>
      <c r="O88" s="26">
        <f>1/求节点(兵营招募!H$38:H$67,兵营招募!$G$4:$G$33,节奏总纲!R85)*3600*(1-E88)</f>
        <v>0.84439073063419312</v>
      </c>
      <c r="P88" s="26">
        <f>1/求节点(兵营招募!I$38:I$67,兵营招募!$G$4:$G$33,节奏总纲!S85)*3600*(1-F88)</f>
        <v>0.83499014013018269</v>
      </c>
      <c r="Q88" s="26">
        <f>1/求节点(兵营招募!J$38:J$67,兵营招募!$G$4:$G$33,节奏总纲!T85)*3600*(1-G88)</f>
        <v>1.0285714285714287</v>
      </c>
      <c r="X88" s="15">
        <v>82</v>
      </c>
      <c r="Y88" s="15">
        <f>兵营招募!CE86</f>
        <v>16951671.016540863</v>
      </c>
      <c r="Z88" s="15">
        <f>兵营招募!CF86</f>
        <v>13774235.287708266</v>
      </c>
      <c r="AA88" s="15">
        <f>兵营招募!CG86</f>
        <v>10165534.1635006</v>
      </c>
      <c r="AB88" s="15">
        <f>兵营招募!CH86</f>
        <v>6213772.9879944436</v>
      </c>
      <c r="AC88" s="15">
        <f>兵营招募!CI86</f>
        <v>2389928.6096356916</v>
      </c>
      <c r="AD88" s="15">
        <f t="shared" si="18"/>
        <v>1574018.001733223</v>
      </c>
      <c r="AE88" s="15">
        <f t="shared" si="19"/>
        <v>1320259.8145301808</v>
      </c>
      <c r="AF88" s="15">
        <f t="shared" si="20"/>
        <v>1021632.7147050072</v>
      </c>
      <c r="AG88" s="15">
        <f t="shared" si="21"/>
        <v>638045.26389582548</v>
      </c>
      <c r="AH88" s="15">
        <f t="shared" si="22"/>
        <v>268725.94918615278</v>
      </c>
      <c r="AI88" s="15">
        <f t="shared" si="13"/>
        <v>169516710.16540861</v>
      </c>
      <c r="AJ88" s="15">
        <f t="shared" si="14"/>
        <v>137742352.87708265</v>
      </c>
      <c r="AK88" s="15">
        <f t="shared" si="15"/>
        <v>101655341.635006</v>
      </c>
      <c r="AL88" s="15">
        <f t="shared" si="16"/>
        <v>62137729.879944436</v>
      </c>
      <c r="AM88" s="15">
        <f t="shared" si="17"/>
        <v>23899286.096356917</v>
      </c>
      <c r="AN88" s="15">
        <f>SUMPRODUCT(M$7:M88,AD$7:AD88)</f>
        <v>14848424.588780502</v>
      </c>
      <c r="AO88" s="15">
        <f>SUMPRODUCT(N$7:N88,AE$7:AE88)</f>
        <v>11990571.554682069</v>
      </c>
      <c r="AP88" s="15">
        <f>SUMPRODUCT(O$7:O88,AF$7:AF88)</f>
        <v>8770984.6738692876</v>
      </c>
      <c r="AQ88" s="15">
        <f>SUMPRODUCT(P$7:P88,AG$7:AG88)</f>
        <v>5300690.7554342272</v>
      </c>
      <c r="AR88" s="15">
        <f>SUMPRODUCT(Q$7:Q88,AH$7:AH88)</f>
        <v>2458212.2841967121</v>
      </c>
    </row>
    <row r="89" spans="2:44" x14ac:dyDescent="0.15">
      <c r="B89" s="15">
        <v>83</v>
      </c>
      <c r="C89" s="15">
        <f>[5]圣人天赋!DY88</f>
        <v>0.16711943327418791</v>
      </c>
      <c r="D89" s="15">
        <f>[5]圣人天赋!DZ88</f>
        <v>0.1715777520037037</v>
      </c>
      <c r="E89" s="15">
        <f>[5]圣人天赋!EA88</f>
        <v>0.17840704957621922</v>
      </c>
      <c r="F89" s="15">
        <f>[5]圣人天赋!EB88</f>
        <v>0.18739830351536715</v>
      </c>
      <c r="G89" s="15">
        <f>[5]圣人天赋!EC88</f>
        <v>0</v>
      </c>
      <c r="H89" s="26">
        <f>1/求节点(兵营招募!F$38:F$67,兵营招募!$G$4:$G$33,节奏总纲!P86)*3600</f>
        <v>1.0285714285714287</v>
      </c>
      <c r="I89" s="26">
        <f>1/求节点(兵营招募!G$38:G$67,兵营招募!$G$4:$G$33,节奏总纲!Q86)*3600</f>
        <v>1.0285714285714287</v>
      </c>
      <c r="J89" s="26">
        <f>1/求节点(兵营招募!H$38:H$67,兵营招募!$G$4:$G$33,节奏总纲!R86)*3600</f>
        <v>1.0285714285714287</v>
      </c>
      <c r="K89" s="26">
        <f>1/求节点(兵营招募!I$38:I$67,兵营招募!$G$4:$G$33,节奏总纲!S86)*3600</f>
        <v>1.0285714285714287</v>
      </c>
      <c r="L89" s="26">
        <f>1/求节点(兵营招募!J$38:J$67,兵营招募!$G$4:$G$33,节奏总纲!T86)*3600</f>
        <v>1.0285714285714287</v>
      </c>
      <c r="M89" s="26">
        <f>1/求节点(兵营招募!F$38:F$67,兵营招募!$G$4:$G$33,节奏总纲!P86)*3600*(1-C89)</f>
        <v>0.85667715434654967</v>
      </c>
      <c r="N89" s="26">
        <f>1/求节点(兵营招募!G$38:G$67,兵营招募!$G$4:$G$33,节奏总纲!Q86)*3600*(1-D89)</f>
        <v>0.85209145508190487</v>
      </c>
      <c r="O89" s="26">
        <f>1/求节点(兵营招募!H$38:H$67,兵营招募!$G$4:$G$33,节奏总纲!R86)*3600*(1-E89)</f>
        <v>0.84506703472160316</v>
      </c>
      <c r="P89" s="26">
        <f>1/求节点(兵营招募!I$38:I$67,兵营招募!$G$4:$G$33,节奏总纲!S86)*3600*(1-F89)</f>
        <v>0.83581888781276537</v>
      </c>
      <c r="Q89" s="26">
        <f>1/求节点(兵营招募!J$38:J$67,兵营招募!$G$4:$G$33,节奏总纲!T86)*3600*(1-G89)</f>
        <v>1.0285714285714287</v>
      </c>
      <c r="X89" s="15">
        <v>83</v>
      </c>
      <c r="Y89" s="15">
        <f>兵营招募!CE87</f>
        <v>18653214.729165569</v>
      </c>
      <c r="Z89" s="15">
        <f>兵营招募!CF87</f>
        <v>15231081.568388674</v>
      </c>
      <c r="AA89" s="15">
        <f>兵营招募!CG87</f>
        <v>11303820.61057755</v>
      </c>
      <c r="AB89" s="15">
        <f>兵营招募!CH87</f>
        <v>6924596.8350612177</v>
      </c>
      <c r="AC89" s="15">
        <f>兵营招募!CI87</f>
        <v>2694028.3970219791</v>
      </c>
      <c r="AD89" s="15">
        <f t="shared" si="18"/>
        <v>1701543.7126247063</v>
      </c>
      <c r="AE89" s="15">
        <f t="shared" si="19"/>
        <v>1456846.2806804087</v>
      </c>
      <c r="AF89" s="15">
        <f t="shared" si="20"/>
        <v>1138286.4470769502</v>
      </c>
      <c r="AG89" s="15">
        <f t="shared" si="21"/>
        <v>710823.84706677403</v>
      </c>
      <c r="AH89" s="15">
        <f t="shared" si="22"/>
        <v>304099.78738628747</v>
      </c>
      <c r="AI89" s="15">
        <f t="shared" si="13"/>
        <v>186532147.29165569</v>
      </c>
      <c r="AJ89" s="15">
        <f t="shared" si="14"/>
        <v>152310815.68388674</v>
      </c>
      <c r="AK89" s="15">
        <f t="shared" si="15"/>
        <v>113038206.10577551</v>
      </c>
      <c r="AL89" s="15">
        <f t="shared" si="16"/>
        <v>69245968.350612178</v>
      </c>
      <c r="AM89" s="15">
        <f t="shared" si="17"/>
        <v>26940283.970219791</v>
      </c>
      <c r="AN89" s="15">
        <f>SUMPRODUCT(M$7:M89,AD$7:AD89)</f>
        <v>16306098.214508098</v>
      </c>
      <c r="AO89" s="15">
        <f>SUMPRODUCT(N$7:N89,AE$7:AE89)</f>
        <v>13231937.8218177</v>
      </c>
      <c r="AP89" s="15">
        <f>SUMPRODUCT(O$7:O89,AF$7:AF89)</f>
        <v>9732913.0263643954</v>
      </c>
      <c r="AQ89" s="15">
        <f>SUMPRODUCT(P$7:P89,AG$7:AG89)</f>
        <v>5894810.752720369</v>
      </c>
      <c r="AR89" s="15">
        <f>SUMPRODUCT(Q$7:Q89,AH$7:AH89)</f>
        <v>2771000.6369368937</v>
      </c>
    </row>
    <row r="90" spans="2:44" x14ac:dyDescent="0.15">
      <c r="B90" s="15">
        <v>84</v>
      </c>
      <c r="C90" s="15">
        <f>[5]圣人天赋!DY89</f>
        <v>0.16655851288332266</v>
      </c>
      <c r="D90" s="15">
        <f>[5]圣人天赋!DZ89</f>
        <v>0.17098517323981899</v>
      </c>
      <c r="E90" s="15">
        <f>[5]圣人天赋!EA89</f>
        <v>0.17771399533801474</v>
      </c>
      <c r="F90" s="15">
        <f>[5]圣人天赋!EB89</f>
        <v>0.18664300442544257</v>
      </c>
      <c r="G90" s="15">
        <f>[5]圣人天赋!EC89</f>
        <v>0</v>
      </c>
      <c r="H90" s="26">
        <f>1/求节点(兵营招募!F$38:F$67,兵营招募!$G$4:$G$33,节奏总纲!P87)*3600</f>
        <v>1.0285714285714287</v>
      </c>
      <c r="I90" s="26">
        <f>1/求节点(兵营招募!G$38:G$67,兵营招募!$G$4:$G$33,节奏总纲!Q87)*3600</f>
        <v>1.0285714285714287</v>
      </c>
      <c r="J90" s="26">
        <f>1/求节点(兵营招募!H$38:H$67,兵营招募!$G$4:$G$33,节奏总纲!R87)*3600</f>
        <v>1.0285714285714287</v>
      </c>
      <c r="K90" s="26">
        <f>1/求节点(兵营招募!I$38:I$67,兵营招募!$G$4:$G$33,节奏总纲!S87)*3600</f>
        <v>1.0285714285714287</v>
      </c>
      <c r="L90" s="26">
        <f>1/求节点(兵营招募!J$38:J$67,兵营招募!$G$4:$G$33,节奏总纲!T87)*3600</f>
        <v>1.0285714285714287</v>
      </c>
      <c r="M90" s="26">
        <f>1/求节点(兵营招募!F$38:F$67,兵营招募!$G$4:$G$33,节奏总纲!P87)*3600*(1-C90)</f>
        <v>0.85725410103429678</v>
      </c>
      <c r="N90" s="26">
        <f>1/求节点(兵营招募!G$38:G$67,兵营招募!$G$4:$G$33,节奏总纲!Q87)*3600*(1-D90)</f>
        <v>0.8527009646676148</v>
      </c>
      <c r="O90" s="26">
        <f>1/求节点(兵营招募!H$38:H$67,兵营招募!$G$4:$G$33,节奏总纲!R87)*3600*(1-E90)</f>
        <v>0.84577989050947067</v>
      </c>
      <c r="P90" s="26">
        <f>1/求节点(兵营招募!I$38:I$67,兵营招募!$G$4:$G$33,节奏总纲!S87)*3600*(1-F90)</f>
        <v>0.83659576687668769</v>
      </c>
      <c r="Q90" s="26">
        <f>1/求节点(兵营招募!J$38:J$67,兵营招募!$G$4:$G$33,节奏总纲!T87)*3600*(1-G90)</f>
        <v>1.0285714285714287</v>
      </c>
      <c r="X90" s="15">
        <v>84</v>
      </c>
      <c r="Y90" s="15">
        <f>兵营招募!CE88</f>
        <v>20542701.822317667</v>
      </c>
      <c r="Z90" s="15">
        <f>兵营招募!CF88</f>
        <v>16806093.555962898</v>
      </c>
      <c r="AA90" s="15">
        <f>兵营招募!CG88</f>
        <v>12531381.550212581</v>
      </c>
      <c r="AB90" s="15">
        <f>兵营招募!CH88</f>
        <v>7711076.2882355023</v>
      </c>
      <c r="AC90" s="15">
        <f>兵营招募!CI88</f>
        <v>3040908.2814524057</v>
      </c>
      <c r="AD90" s="15">
        <f t="shared" si="18"/>
        <v>1889487.0931520984</v>
      </c>
      <c r="AE90" s="15">
        <f t="shared" si="19"/>
        <v>1575011.9875742234</v>
      </c>
      <c r="AF90" s="15">
        <f t="shared" si="20"/>
        <v>1227560.9396350309</v>
      </c>
      <c r="AG90" s="15">
        <f t="shared" si="21"/>
        <v>786479.45317428466</v>
      </c>
      <c r="AH90" s="15">
        <f t="shared" si="22"/>
        <v>346879.88443042664</v>
      </c>
      <c r="AI90" s="15">
        <f t="shared" si="13"/>
        <v>205427018.22317666</v>
      </c>
      <c r="AJ90" s="15">
        <f t="shared" si="14"/>
        <v>168060935.55962896</v>
      </c>
      <c r="AK90" s="15">
        <f t="shared" si="15"/>
        <v>125313815.5021258</v>
      </c>
      <c r="AL90" s="15">
        <f t="shared" si="16"/>
        <v>77110762.882355019</v>
      </c>
      <c r="AM90" s="15">
        <f t="shared" si="17"/>
        <v>30409082.814524058</v>
      </c>
      <c r="AN90" s="15">
        <f>SUMPRODUCT(M$7:M90,AD$7:AD90)</f>
        <v>17925868.773964107</v>
      </c>
      <c r="AO90" s="15">
        <f>SUMPRODUCT(N$7:N90,AE$7:AE90)</f>
        <v>14574952.062985297</v>
      </c>
      <c r="AP90" s="15">
        <f>SUMPRODUCT(O$7:O90,AF$7:AF90)</f>
        <v>10771159.383482615</v>
      </c>
      <c r="AQ90" s="15">
        <f>SUMPRODUCT(P$7:P90,AG$7:AG90)</f>
        <v>6552776.1339814682</v>
      </c>
      <c r="AR90" s="15">
        <f>SUMPRODUCT(Q$7:Q90,AH$7:AH90)</f>
        <v>3127791.3752081897</v>
      </c>
    </row>
    <row r="91" spans="2:44" x14ac:dyDescent="0.15">
      <c r="B91" s="15">
        <v>85</v>
      </c>
      <c r="C91" s="15">
        <f>[5]圣人天赋!DY90</f>
        <v>0.16601346864856772</v>
      </c>
      <c r="D91" s="15">
        <f>[5]圣人天赋!DZ90</f>
        <v>0.17038823288369451</v>
      </c>
      <c r="E91" s="15">
        <f>[5]圣人天赋!EA90</f>
        <v>0.17703462025143957</v>
      </c>
      <c r="F91" s="15">
        <f>[5]圣人天赋!EB90</f>
        <v>0.18598928694149852</v>
      </c>
      <c r="G91" s="15">
        <f>[5]圣人天赋!EC90</f>
        <v>0</v>
      </c>
      <c r="H91" s="26">
        <f>1/求节点(兵营招募!F$38:F$67,兵营招募!$G$4:$G$33,节奏总纲!P88)*3600</f>
        <v>1.0285714285714287</v>
      </c>
      <c r="I91" s="26">
        <f>1/求节点(兵营招募!G$38:G$67,兵营招募!$G$4:$G$33,节奏总纲!Q88)*3600</f>
        <v>1.0285714285714287</v>
      </c>
      <c r="J91" s="26">
        <f>1/求节点(兵营招募!H$38:H$67,兵营招募!$G$4:$G$33,节奏总纲!R88)*3600</f>
        <v>1.0285714285714287</v>
      </c>
      <c r="K91" s="26">
        <f>1/求节点(兵营招募!I$38:I$67,兵营招募!$G$4:$G$33,节奏总纲!S88)*3600</f>
        <v>1.0285714285714287</v>
      </c>
      <c r="L91" s="26">
        <f>1/求节点(兵营招募!J$38:J$67,兵营招募!$G$4:$G$33,节奏总纲!T88)*3600</f>
        <v>1.0285714285714287</v>
      </c>
      <c r="M91" s="26">
        <f>1/求节点(兵营招募!F$38:F$67,兵营招募!$G$4:$G$33,节奏总纲!P88)*3600*(1-C91)</f>
        <v>0.85781471796147335</v>
      </c>
      <c r="N91" s="26">
        <f>1/求节点(兵营招募!G$38:G$67,兵营招募!$G$4:$G$33,节奏总纲!Q88)*3600*(1-D91)</f>
        <v>0.85331496046248567</v>
      </c>
      <c r="O91" s="26">
        <f>1/求节点(兵营招募!H$38:H$67,兵营招募!$G$4:$G$33,节奏总纲!R88)*3600*(1-E91)</f>
        <v>0.84647867631280516</v>
      </c>
      <c r="P91" s="26">
        <f>1/求节点(兵营招募!I$38:I$67,兵营招募!$G$4:$G$33,节奏总纲!S88)*3600*(1-F91)</f>
        <v>0.83726816200303023</v>
      </c>
      <c r="Q91" s="26">
        <f>1/求节点(兵营招募!J$38:J$67,兵营招募!$G$4:$G$33,节奏总纲!T88)*3600*(1-G91)</f>
        <v>1.0285714285714287</v>
      </c>
      <c r="X91" s="15">
        <v>85</v>
      </c>
      <c r="Y91" s="15">
        <f>兵营招募!CE89</f>
        <v>22630951.528700303</v>
      </c>
      <c r="Z91" s="15">
        <f>兵营招募!CF89</f>
        <v>18454009.478653245</v>
      </c>
      <c r="AA91" s="15">
        <f>兵营招募!CG89</f>
        <v>13840673.039720697</v>
      </c>
      <c r="AB91" s="15">
        <f>兵营招募!CH89</f>
        <v>8605273.6524011306</v>
      </c>
      <c r="AC91" s="15">
        <f>兵营招募!CI89</f>
        <v>3416307.355711191</v>
      </c>
      <c r="AD91" s="15">
        <f t="shared" si="18"/>
        <v>2088249.706382636</v>
      </c>
      <c r="AE91" s="15">
        <f t="shared" si="19"/>
        <v>1647915.9226903468</v>
      </c>
      <c r="AF91" s="15">
        <f t="shared" si="20"/>
        <v>1309291.4895081166</v>
      </c>
      <c r="AG91" s="15">
        <f t="shared" si="21"/>
        <v>894197.36416562833</v>
      </c>
      <c r="AH91" s="15">
        <f t="shared" si="22"/>
        <v>375399.07425878523</v>
      </c>
      <c r="AI91" s="15">
        <f t="shared" si="13"/>
        <v>226309515.28700304</v>
      </c>
      <c r="AJ91" s="15">
        <f t="shared" si="14"/>
        <v>184540094.78653246</v>
      </c>
      <c r="AK91" s="15">
        <f t="shared" si="15"/>
        <v>138406730.39720696</v>
      </c>
      <c r="AL91" s="15">
        <f t="shared" si="16"/>
        <v>86052736.524011314</v>
      </c>
      <c r="AM91" s="15">
        <f t="shared" si="17"/>
        <v>34163073.557111911</v>
      </c>
      <c r="AN91" s="15">
        <f>SUMPRODUCT(M$7:M91,AD$7:AD91)</f>
        <v>19717200.106877856</v>
      </c>
      <c r="AO91" s="15">
        <f>SUMPRODUCT(N$7:N91,AE$7:AE91)</f>
        <v>15981143.37340131</v>
      </c>
      <c r="AP91" s="15">
        <f>SUMPRODUCT(O$7:O91,AF$7:AF91)</f>
        <v>11879446.710429067</v>
      </c>
      <c r="AQ91" s="15">
        <f>SUMPRODUCT(P$7:P91,AG$7:AG91)</f>
        <v>7301459.1175443782</v>
      </c>
      <c r="AR91" s="15">
        <f>SUMPRODUCT(Q$7:Q91,AH$7:AH91)</f>
        <v>3513916.1373029402</v>
      </c>
    </row>
    <row r="92" spans="2:44" x14ac:dyDescent="0.15">
      <c r="B92" s="15">
        <v>86</v>
      </c>
      <c r="C92" s="15">
        <f>[5]圣人天赋!DY91</f>
        <v>0.16546636620814867</v>
      </c>
      <c r="D92" s="15">
        <f>[5]圣人天赋!DZ91</f>
        <v>0.16977804311139844</v>
      </c>
      <c r="E92" s="15">
        <f>[5]圣人天赋!EA91</f>
        <v>0.17641730275710898</v>
      </c>
      <c r="F92" s="15">
        <f>[5]圣人天赋!EB91</f>
        <v>0.1854527717145632</v>
      </c>
      <c r="G92" s="15">
        <f>[5]圣人天赋!EC91</f>
        <v>0</v>
      </c>
      <c r="H92" s="26">
        <f>1/求节点(兵营招募!F$38:F$67,兵营招募!$G$4:$G$33,节奏总纲!P89)*3600</f>
        <v>1.0285714285714287</v>
      </c>
      <c r="I92" s="26">
        <f>1/求节点(兵营招募!G$38:G$67,兵营招募!$G$4:$G$33,节奏总纲!Q89)*3600</f>
        <v>1.0285714285714287</v>
      </c>
      <c r="J92" s="26">
        <f>1/求节点(兵营招募!H$38:H$67,兵营招募!$G$4:$G$33,节奏总纲!R89)*3600</f>
        <v>1.0285714285714287</v>
      </c>
      <c r="K92" s="26">
        <f>1/求节点(兵营招募!I$38:I$67,兵营招募!$G$4:$G$33,节奏总纲!S89)*3600</f>
        <v>1.0285714285714287</v>
      </c>
      <c r="L92" s="26">
        <f>1/求节点(兵营招募!J$38:J$67,兵营招募!$G$4:$G$33,节奏总纲!T89)*3600</f>
        <v>1.0285714285714287</v>
      </c>
      <c r="M92" s="26">
        <f>1/求节点(兵营招募!F$38:F$67,兵营招募!$G$4:$G$33,节奏总纲!P89)*3600*(1-C92)</f>
        <v>0.85837745190018999</v>
      </c>
      <c r="N92" s="26">
        <f>1/求节点(兵营招募!G$38:G$67,兵营招募!$G$4:$G$33,节奏总纲!Q89)*3600*(1-D92)</f>
        <v>0.85394258422827596</v>
      </c>
      <c r="O92" s="26">
        <f>1/求节点(兵营招募!H$38:H$67,兵营招募!$G$4:$G$33,节奏总纲!R89)*3600*(1-E92)</f>
        <v>0.84711363144983087</v>
      </c>
      <c r="P92" s="26">
        <f>1/求节点(兵营招募!I$38:I$67,兵营招募!$G$4:$G$33,节奏总纲!S89)*3600*(1-F92)</f>
        <v>0.83782000623644937</v>
      </c>
      <c r="Q92" s="26">
        <f>1/求节点(兵营招募!J$38:J$67,兵营招募!$G$4:$G$33,节奏总纲!T89)*3600*(1-G92)</f>
        <v>1.0285714285714287</v>
      </c>
      <c r="X92" s="15">
        <v>86</v>
      </c>
      <c r="Y92" s="15">
        <f>兵营招募!CE90</f>
        <v>24969580.744023766</v>
      </c>
      <c r="Z92" s="15">
        <f>兵营招募!CF90</f>
        <v>20300661.344476834</v>
      </c>
      <c r="AA92" s="15">
        <f>兵营招募!CG90</f>
        <v>15292005.740601085</v>
      </c>
      <c r="AB92" s="15">
        <f>兵营招募!CH90</f>
        <v>9619092.9042908605</v>
      </c>
      <c r="AC92" s="15">
        <f>兵营招募!CI90</f>
        <v>3769151.4580635736</v>
      </c>
      <c r="AD92" s="15">
        <f t="shared" si="18"/>
        <v>2338629.2153234631</v>
      </c>
      <c r="AE92" s="15">
        <f t="shared" si="19"/>
        <v>1846651.8658235893</v>
      </c>
      <c r="AF92" s="15">
        <f t="shared" si="20"/>
        <v>1451332.7008803878</v>
      </c>
      <c r="AG92" s="15">
        <f t="shared" si="21"/>
        <v>1013819.2518897299</v>
      </c>
      <c r="AH92" s="15">
        <f t="shared" si="22"/>
        <v>352844.10235238262</v>
      </c>
      <c r="AI92" s="15">
        <f t="shared" si="13"/>
        <v>249695807.44023767</v>
      </c>
      <c r="AJ92" s="15">
        <f t="shared" si="14"/>
        <v>203006613.44476834</v>
      </c>
      <c r="AK92" s="15">
        <f t="shared" si="15"/>
        <v>152920057.40601087</v>
      </c>
      <c r="AL92" s="15">
        <f t="shared" si="16"/>
        <v>96190929.042908609</v>
      </c>
      <c r="AM92" s="15">
        <f t="shared" si="17"/>
        <v>37691514.580635734</v>
      </c>
      <c r="AN92" s="15">
        <f>SUMPRODUCT(M$7:M92,AD$7:AD92)</f>
        <v>21724626.693666551</v>
      </c>
      <c r="AO92" s="15">
        <f>SUMPRODUCT(N$7:N92,AE$7:AE92)</f>
        <v>17558078.039872672</v>
      </c>
      <c r="AP92" s="15">
        <f>SUMPRODUCT(O$7:O92,AF$7:AF92)</f>
        <v>13108890.425113743</v>
      </c>
      <c r="AQ92" s="15">
        <f>SUMPRODUCT(P$7:P92,AG$7:AG92)</f>
        <v>8150857.1694852645</v>
      </c>
      <c r="AR92" s="15">
        <f>SUMPRODUCT(Q$7:Q92,AH$7:AH92)</f>
        <v>3876841.4997225339</v>
      </c>
    </row>
    <row r="93" spans="2:44" x14ac:dyDescent="0.15">
      <c r="B93" s="15">
        <v>87</v>
      </c>
      <c r="C93" s="15">
        <f>[5]圣人天赋!DY92</f>
        <v>0.16489680799473475</v>
      </c>
      <c r="D93" s="15">
        <f>[5]圣人天赋!DZ92</f>
        <v>0.16920789187923338</v>
      </c>
      <c r="E93" s="15">
        <f>[5]圣人天赋!EA92</f>
        <v>0.17591837942274172</v>
      </c>
      <c r="F93" s="15">
        <f>[5]圣人天赋!EB92</f>
        <v>0.18488358957120127</v>
      </c>
      <c r="G93" s="15">
        <f>[5]圣人天赋!EC92</f>
        <v>0</v>
      </c>
      <c r="H93" s="26">
        <f>1/求节点(兵营招募!F$38:F$67,兵营招募!$G$4:$G$33,节奏总纲!P90)*3600</f>
        <v>1.0285714285714287</v>
      </c>
      <c r="I93" s="26">
        <f>1/求节点(兵营招募!G$38:G$67,兵营招募!$G$4:$G$33,节奏总纲!Q90)*3600</f>
        <v>1.0285714285714287</v>
      </c>
      <c r="J93" s="26">
        <f>1/求节点(兵营招募!H$38:H$67,兵营招募!$G$4:$G$33,节奏总纲!R90)*3600</f>
        <v>1.0285714285714287</v>
      </c>
      <c r="K93" s="26">
        <f>1/求节点(兵营招募!I$38:I$67,兵营招募!$G$4:$G$33,节奏总纲!S90)*3600</f>
        <v>1.0285714285714287</v>
      </c>
      <c r="L93" s="26">
        <f>1/求节点(兵营招募!J$38:J$67,兵营招募!$G$4:$G$33,节奏总纲!T90)*3600</f>
        <v>1.0285714285714287</v>
      </c>
      <c r="M93" s="26">
        <f>1/求节点(兵营招募!F$38:F$67,兵营招募!$G$4:$G$33,节奏总纲!P90)*3600*(1-C93)</f>
        <v>0.85896328320541582</v>
      </c>
      <c r="N93" s="26">
        <f>1/求节点(兵营招募!G$38:G$67,兵营招募!$G$4:$G$33,节奏总纲!Q90)*3600*(1-D93)</f>
        <v>0.8545290254956458</v>
      </c>
      <c r="O93" s="26">
        <f>1/求节点(兵营招募!H$38:H$67,兵营招募!$G$4:$G$33,节奏总纲!R90)*3600*(1-E93)</f>
        <v>0.84762680973660864</v>
      </c>
      <c r="P93" s="26">
        <f>1/求节点(兵营招募!I$38:I$67,兵营招募!$G$4:$G$33,节奏总纲!S90)*3600*(1-F93)</f>
        <v>0.83840545072676442</v>
      </c>
      <c r="Q93" s="26">
        <f>1/求节点(兵营招募!J$38:J$67,兵营招募!$G$4:$G$33,节奏总纲!T90)*3600*(1-G93)</f>
        <v>1.0285714285714287</v>
      </c>
      <c r="X93" s="15">
        <v>87</v>
      </c>
      <c r="Y93" s="15">
        <f>兵营招募!CE91</f>
        <v>27559610.833442681</v>
      </c>
      <c r="Z93" s="15">
        <f>兵营招募!CF91</f>
        <v>22376778.883943103</v>
      </c>
      <c r="AA93" s="15">
        <f>兵营招募!CG91</f>
        <v>16903759.232724223</v>
      </c>
      <c r="AB93" s="15">
        <f>兵营招募!CH91</f>
        <v>10608085.254109336</v>
      </c>
      <c r="AC93" s="15">
        <f>兵营招募!CI91</f>
        <v>4147140.4619076923</v>
      </c>
      <c r="AD93" s="15">
        <f t="shared" si="18"/>
        <v>2590030.0894189142</v>
      </c>
      <c r="AE93" s="15">
        <f t="shared" si="19"/>
        <v>2076117.5394662693</v>
      </c>
      <c r="AF93" s="15">
        <f t="shared" si="20"/>
        <v>1611753.4921231382</v>
      </c>
      <c r="AG93" s="15">
        <f t="shared" si="21"/>
        <v>988992.34981847554</v>
      </c>
      <c r="AH93" s="15">
        <f t="shared" si="22"/>
        <v>377989.00384411868</v>
      </c>
      <c r="AI93" s="15">
        <f t="shared" si="13"/>
        <v>275596108.33442682</v>
      </c>
      <c r="AJ93" s="15">
        <f t="shared" si="14"/>
        <v>223767788.83943105</v>
      </c>
      <c r="AK93" s="15">
        <f t="shared" si="15"/>
        <v>169037592.32724223</v>
      </c>
      <c r="AL93" s="15">
        <f t="shared" si="16"/>
        <v>106080852.54109336</v>
      </c>
      <c r="AM93" s="15">
        <f t="shared" si="17"/>
        <v>41471404.619076923</v>
      </c>
      <c r="AN93" s="15">
        <f>SUMPRODUCT(M$7:M93,AD$7:AD93)</f>
        <v>23949367.44287464</v>
      </c>
      <c r="AO93" s="15">
        <f>SUMPRODUCT(N$7:N93,AE$7:AE93)</f>
        <v>19332180.7376872</v>
      </c>
      <c r="AP93" s="15">
        <f>SUMPRODUCT(O$7:O93,AF$7:AF93)</f>
        <v>14475055.895723917</v>
      </c>
      <c r="AQ93" s="15">
        <f>SUMPRODUCT(P$7:P93,AG$7:AG93)</f>
        <v>8980033.746300146</v>
      </c>
      <c r="AR93" s="15">
        <f>SUMPRODUCT(Q$7:Q93,AH$7:AH93)</f>
        <v>4265630.1893907702</v>
      </c>
    </row>
    <row r="94" spans="2:44" x14ac:dyDescent="0.15">
      <c r="B94" s="15">
        <v>88</v>
      </c>
      <c r="C94" s="15">
        <f>[5]圣人天赋!DY93</f>
        <v>0.21915094682102212</v>
      </c>
      <c r="D94" s="15">
        <f>[5]圣人天赋!DZ93</f>
        <v>0.22497123746211614</v>
      </c>
      <c r="E94" s="15">
        <f>[5]圣人天赋!EA93</f>
        <v>0.23390874417922297</v>
      </c>
      <c r="F94" s="15">
        <f>[5]圣人天赋!EB93</f>
        <v>0.24576605258719433</v>
      </c>
      <c r="G94" s="15">
        <f>[5]圣人天赋!EC93</f>
        <v>0</v>
      </c>
      <c r="H94" s="26">
        <f>1/求节点(兵营招募!F$38:F$67,兵营招募!$G$4:$G$33,节奏总纲!P91)*3600</f>
        <v>1.0285714285714287</v>
      </c>
      <c r="I94" s="26">
        <f>1/求节点(兵营招募!G$38:G$67,兵营招募!$G$4:$G$33,节奏总纲!Q91)*3600</f>
        <v>1.0285714285714287</v>
      </c>
      <c r="J94" s="26">
        <f>1/求节点(兵营招募!H$38:H$67,兵营招募!$G$4:$G$33,节奏总纲!R91)*3600</f>
        <v>1.0285714285714287</v>
      </c>
      <c r="K94" s="26">
        <f>1/求节点(兵营招募!I$38:I$67,兵营招募!$G$4:$G$33,节奏总纲!S91)*3600</f>
        <v>1.0285714285714287</v>
      </c>
      <c r="L94" s="26">
        <f>1/求节点(兵营招募!J$38:J$67,兵营招募!$G$4:$G$33,节奏总纲!T91)*3600</f>
        <v>1.0285714285714287</v>
      </c>
      <c r="M94" s="26">
        <f>1/求节点(兵营招募!F$38:F$67,兵营招募!$G$4:$G$33,节奏总纲!P91)*3600*(1-C94)</f>
        <v>0.80315902612694878</v>
      </c>
      <c r="N94" s="26">
        <f>1/求节点(兵营招募!G$38:G$67,兵营招募!$G$4:$G$33,节奏总纲!Q91)*3600*(1-D94)</f>
        <v>0.79717244146753785</v>
      </c>
      <c r="O94" s="26">
        <f>1/求节点(兵营招募!H$38:H$67,兵营招募!$G$4:$G$33,节奏总纲!R91)*3600*(1-E94)</f>
        <v>0.7879795774156565</v>
      </c>
      <c r="P94" s="26">
        <f>1/求节点(兵营招募!I$38:I$67,兵营招募!$G$4:$G$33,节奏总纲!S91)*3600*(1-F94)</f>
        <v>0.7757834887674574</v>
      </c>
      <c r="Q94" s="26">
        <f>1/求节点(兵营招募!J$38:J$67,兵营招募!$G$4:$G$33,节奏总纲!T91)*3600*(1-G94)</f>
        <v>1.0285714285714287</v>
      </c>
      <c r="X94" s="15">
        <v>88</v>
      </c>
      <c r="Y94" s="15">
        <f>兵营招募!CE92</f>
        <v>30347370.705818001</v>
      </c>
      <c r="Z94" s="15">
        <f>兵营招募!CF92</f>
        <v>24760776.200218607</v>
      </c>
      <c r="AA94" s="15">
        <f>兵营招募!CG92</f>
        <v>18555880.363930821</v>
      </c>
      <c r="AB94" s="15">
        <f>兵营招募!CH92</f>
        <v>11616648.76798212</v>
      </c>
      <c r="AC94" s="15">
        <f>兵营招募!CI92</f>
        <v>4564835.9296760932</v>
      </c>
      <c r="AD94" s="15">
        <f t="shared" si="18"/>
        <v>2787759.8723753206</v>
      </c>
      <c r="AE94" s="15">
        <f t="shared" si="19"/>
        <v>2383997.3162755035</v>
      </c>
      <c r="AF94" s="15">
        <f t="shared" si="20"/>
        <v>1652121.1312065981</v>
      </c>
      <c r="AG94" s="15">
        <f t="shared" si="21"/>
        <v>1008563.5138727836</v>
      </c>
      <c r="AH94" s="15">
        <f t="shared" si="22"/>
        <v>417695.46776840091</v>
      </c>
      <c r="AI94" s="15">
        <f t="shared" si="13"/>
        <v>303473707.05818003</v>
      </c>
      <c r="AJ94" s="15">
        <f t="shared" si="14"/>
        <v>247607762.00218606</v>
      </c>
      <c r="AK94" s="15">
        <f t="shared" si="15"/>
        <v>185558803.63930821</v>
      </c>
      <c r="AL94" s="15">
        <f t="shared" si="16"/>
        <v>116166487.67982119</v>
      </c>
      <c r="AM94" s="15">
        <f t="shared" si="17"/>
        <v>45648359.296760932</v>
      </c>
      <c r="AN94" s="15">
        <f>SUMPRODUCT(M$7:M94,AD$7:AD94)</f>
        <v>26188381.94704739</v>
      </c>
      <c r="AO94" s="15">
        <f>SUMPRODUCT(N$7:N94,AE$7:AE94)</f>
        <v>21232637.698754601</v>
      </c>
      <c r="AP94" s="15">
        <f>SUMPRODUCT(O$7:O94,AF$7:AF94)</f>
        <v>15776893.606531568</v>
      </c>
      <c r="AQ94" s="15">
        <f>SUMPRODUCT(P$7:P94,AG$7:AG94)</f>
        <v>9762460.6677359398</v>
      </c>
      <c r="AR94" s="15">
        <f>SUMPRODUCT(Q$7:Q94,AH$7:AH94)</f>
        <v>4695259.8133811252</v>
      </c>
    </row>
    <row r="95" spans="2:44" x14ac:dyDescent="0.15">
      <c r="B95" s="15">
        <v>89</v>
      </c>
      <c r="C95" s="15">
        <f>[5]圣人天赋!DY94</f>
        <v>0.21855789155323488</v>
      </c>
      <c r="D95" s="15">
        <f>[5]圣人天赋!DZ94</f>
        <v>0.22440968723030519</v>
      </c>
      <c r="E95" s="15">
        <f>[5]圣人天赋!EA94</f>
        <v>0.23325041214611958</v>
      </c>
      <c r="F95" s="15">
        <f>[5]圣人天赋!EB94</f>
        <v>0.24505019713061918</v>
      </c>
      <c r="G95" s="15">
        <f>[5]圣人天赋!EC94</f>
        <v>0</v>
      </c>
      <c r="H95" s="26">
        <f>1/求节点(兵营招募!F$38:F$67,兵营招募!$G$4:$G$33,节奏总纲!P92)*3600</f>
        <v>1.0285714285714287</v>
      </c>
      <c r="I95" s="26">
        <f>1/求节点(兵营招募!G$38:G$67,兵营招募!$G$4:$G$33,节奏总纲!Q92)*3600</f>
        <v>1.0285714285714287</v>
      </c>
      <c r="J95" s="26">
        <f>1/求节点(兵营招募!H$38:H$67,兵营招募!$G$4:$G$33,节奏总纲!R92)*3600</f>
        <v>1.0285714285714287</v>
      </c>
      <c r="K95" s="26">
        <f>1/求节点(兵营招募!I$38:I$67,兵营招募!$G$4:$G$33,节奏总纲!S92)*3600</f>
        <v>1.0285714285714287</v>
      </c>
      <c r="L95" s="26">
        <f>1/求节点(兵营招募!J$38:J$67,兵营招募!$G$4:$G$33,节奏总纲!T92)*3600</f>
        <v>1.0285714285714287</v>
      </c>
      <c r="M95" s="26">
        <f>1/求节点(兵营招募!F$38:F$67,兵营招募!$G$4:$G$33,节奏总纲!P92)*3600*(1-C95)</f>
        <v>0.80376902583095844</v>
      </c>
      <c r="N95" s="26">
        <f>1/求节点(兵营招募!G$38:G$67,兵营招募!$G$4:$G$33,节奏总纲!Q92)*3600*(1-D95)</f>
        <v>0.79775003599168615</v>
      </c>
      <c r="O95" s="26">
        <f>1/求节点(兵营招募!H$38:H$67,兵营招募!$G$4:$G$33,节奏总纲!R92)*3600*(1-E95)</f>
        <v>0.78865671893541989</v>
      </c>
      <c r="P95" s="26">
        <f>1/求节点(兵营招募!I$38:I$67,兵营招募!$G$4:$G$33,节奏总纲!S92)*3600*(1-F95)</f>
        <v>0.77651979723707754</v>
      </c>
      <c r="Q95" s="26">
        <f>1/求节点(兵营招募!J$38:J$67,兵营招募!$G$4:$G$33,节奏总纲!T92)*3600*(1-G95)</f>
        <v>1.0285714285714287</v>
      </c>
      <c r="X95" s="15">
        <v>89</v>
      </c>
      <c r="Y95" s="15">
        <f>兵营招募!CE93</f>
        <v>33353785.34768058</v>
      </c>
      <c r="Z95" s="15">
        <f>兵营招募!CF93</f>
        <v>27272819.471572954</v>
      </c>
      <c r="AA95" s="15">
        <f>兵营招募!CG93</f>
        <v>20181981.759786025</v>
      </c>
      <c r="AB95" s="15">
        <f>兵营招募!CH93</f>
        <v>12735242.296888094</v>
      </c>
      <c r="AC95" s="15">
        <f>兵营招募!CI93</f>
        <v>4986509.7543732468</v>
      </c>
      <c r="AD95" s="15">
        <f t="shared" si="18"/>
        <v>3006414.6418625787</v>
      </c>
      <c r="AE95" s="15">
        <f t="shared" si="19"/>
        <v>2512043.2713543475</v>
      </c>
      <c r="AF95" s="15">
        <f t="shared" si="20"/>
        <v>1626101.3958552033</v>
      </c>
      <c r="AG95" s="15">
        <f t="shared" si="21"/>
        <v>1118593.5289059747</v>
      </c>
      <c r="AH95" s="15">
        <f t="shared" si="22"/>
        <v>421673.82469715364</v>
      </c>
      <c r="AI95" s="15">
        <f t="shared" si="13"/>
        <v>333537853.47680581</v>
      </c>
      <c r="AJ95" s="15">
        <f t="shared" si="14"/>
        <v>272728194.71572953</v>
      </c>
      <c r="AK95" s="15">
        <f t="shared" si="15"/>
        <v>201819817.59786025</v>
      </c>
      <c r="AL95" s="15">
        <f t="shared" si="16"/>
        <v>127352422.96888095</v>
      </c>
      <c r="AM95" s="15">
        <f t="shared" si="17"/>
        <v>49865097.543732464</v>
      </c>
      <c r="AN95" s="15">
        <f>SUMPRODUCT(M$7:M95,AD$7:AD95)</f>
        <v>28604844.914981205</v>
      </c>
      <c r="AO95" s="15">
        <f>SUMPRODUCT(N$7:N95,AE$7:AE95)</f>
        <v>23236620.308890205</v>
      </c>
      <c r="AP95" s="15">
        <f>SUMPRODUCT(O$7:O95,AF$7:AF95)</f>
        <v>17059329.39804304</v>
      </c>
      <c r="AQ95" s="15">
        <f>SUMPRODUCT(P$7:P95,AG$7:AG95)</f>
        <v>10631070.687992714</v>
      </c>
      <c r="AR95" s="15">
        <f>SUMPRODUCT(Q$7:Q95,AH$7:AH95)</f>
        <v>5128981.4616410546</v>
      </c>
    </row>
    <row r="96" spans="2:44" x14ac:dyDescent="0.15">
      <c r="B96" s="15">
        <v>90</v>
      </c>
      <c r="C96" s="15">
        <f>[5]圣人天赋!DY95</f>
        <v>0.21804350995498592</v>
      </c>
      <c r="D96" s="15">
        <f>[5]圣人天赋!DZ95</f>
        <v>0.22380956018953108</v>
      </c>
      <c r="E96" s="15">
        <f>[5]圣人天赋!EA95</f>
        <v>0.23264198030915584</v>
      </c>
      <c r="F96" s="15">
        <f>[5]圣人天赋!EB95</f>
        <v>0.2445</v>
      </c>
      <c r="G96" s="15">
        <f>[5]圣人天赋!EC95</f>
        <v>0</v>
      </c>
      <c r="H96" s="26">
        <f>1/求节点(兵营招募!F$38:F$67,兵营招募!$G$4:$G$33,节奏总纲!P93)*3600</f>
        <v>1.0285714285714287</v>
      </c>
      <c r="I96" s="26">
        <f>1/求节点(兵营招募!G$38:G$67,兵营招募!$G$4:$G$33,节奏总纲!Q93)*3600</f>
        <v>1.0285714285714287</v>
      </c>
      <c r="J96" s="26">
        <f>1/求节点(兵营招募!H$38:H$67,兵营招募!$G$4:$G$33,节奏总纲!R93)*3600</f>
        <v>1.0285714285714287</v>
      </c>
      <c r="K96" s="26">
        <f>1/求节点(兵营招募!I$38:I$67,兵营招募!$G$4:$G$33,节奏总纲!S93)*3600</f>
        <v>1.0285714285714287</v>
      </c>
      <c r="L96" s="26">
        <f>1/求节点(兵营招募!J$38:J$67,兵营招募!$G$4:$G$33,节奏总纲!T93)*3600</f>
        <v>1.0285714285714287</v>
      </c>
      <c r="M96" s="26">
        <f>1/求节点(兵营招募!F$38:F$67,兵营招募!$G$4:$G$33,节奏总纲!P93)*3600*(1-C96)</f>
        <v>0.80429810404630031</v>
      </c>
      <c r="N96" s="26">
        <f>1/求节点(兵营招募!G$38:G$67,兵营招募!$G$4:$G$33,节奏总纲!Q93)*3600*(1-D96)</f>
        <v>0.79836730951933954</v>
      </c>
      <c r="O96" s="26">
        <f>1/求节点(兵营招募!H$38:H$67,兵营招募!$G$4:$G$33,节奏总纲!R93)*3600*(1-E96)</f>
        <v>0.78928253453915409</v>
      </c>
      <c r="P96" s="26">
        <f>1/求节点(兵营招募!I$38:I$67,兵营招募!$G$4:$G$33,节奏总纲!S93)*3600*(1-F96)</f>
        <v>0.77708571428571449</v>
      </c>
      <c r="Q96" s="26">
        <f>1/求节点(兵营招募!J$38:J$67,兵营招募!$G$4:$G$33,节奏总纲!T93)*3600*(1-G96)</f>
        <v>1.0285714285714287</v>
      </c>
      <c r="X96" s="15">
        <v>90</v>
      </c>
      <c r="Y96" s="15">
        <f>兵营招募!CE94</f>
        <v>36597309.339134023</v>
      </c>
      <c r="Z96" s="15">
        <f>兵营招募!CF94</f>
        <v>29730367.951449197</v>
      </c>
      <c r="AA96" s="15">
        <f>兵营招募!CG94</f>
        <v>22001182.495307051</v>
      </c>
      <c r="AB96" s="15">
        <f>兵营招募!CH94</f>
        <v>13882089.447641404</v>
      </c>
      <c r="AC96" s="15">
        <f>兵营招募!CI94</f>
        <v>5454882.254695545</v>
      </c>
      <c r="AD96" s="15">
        <f t="shared" si="18"/>
        <v>3243523.9914534427</v>
      </c>
      <c r="AE96" s="15">
        <f t="shared" si="19"/>
        <v>2457548.4798762426</v>
      </c>
      <c r="AF96" s="15">
        <f t="shared" si="20"/>
        <v>1819200.735521026</v>
      </c>
      <c r="AG96" s="15">
        <f t="shared" si="21"/>
        <v>1146847.15075331</v>
      </c>
      <c r="AH96" s="15">
        <f t="shared" si="22"/>
        <v>468372.50032229815</v>
      </c>
      <c r="AI96" s="15">
        <f t="shared" si="13"/>
        <v>365973093.39134026</v>
      </c>
      <c r="AJ96" s="15">
        <f t="shared" si="14"/>
        <v>297303679.51449198</v>
      </c>
      <c r="AK96" s="15">
        <f t="shared" si="15"/>
        <v>220011824.95307052</v>
      </c>
      <c r="AL96" s="15">
        <f t="shared" si="16"/>
        <v>138820894.47641405</v>
      </c>
      <c r="AM96" s="15">
        <f t="shared" si="17"/>
        <v>54548822.546955451</v>
      </c>
      <c r="AN96" s="15">
        <f>SUMPRODUCT(M$7:M96,AD$7:AD96)</f>
        <v>31213605.111735895</v>
      </c>
      <c r="AO96" s="15">
        <f>SUMPRODUCT(N$7:N96,AE$7:AE96)</f>
        <v>25198646.676782344</v>
      </c>
      <c r="AP96" s="15">
        <f>SUMPRODUCT(O$7:O96,AF$7:AF96)</f>
        <v>18495192.765410569</v>
      </c>
      <c r="AQ96" s="15">
        <f>SUMPRODUCT(P$7:P96,AG$7:AG96)</f>
        <v>11522269.225312386</v>
      </c>
      <c r="AR96" s="15">
        <f>SUMPRODUCT(Q$7:Q96,AH$7:AH96)</f>
        <v>5610736.0334011326</v>
      </c>
    </row>
    <row r="97" spans="2:44" x14ac:dyDescent="0.15">
      <c r="B97" s="15">
        <v>91</v>
      </c>
      <c r="C97" s="15">
        <f>[5]圣人天赋!DY96</f>
        <v>0.21743264633241449</v>
      </c>
      <c r="D97" s="15">
        <f>[5]圣人天赋!DZ96</f>
        <v>0.22320215583257677</v>
      </c>
      <c r="E97" s="15">
        <f>[5]圣人天赋!EA96</f>
        <v>0.23190199465850483</v>
      </c>
      <c r="F97" s="15">
        <f>[5]圣人天赋!EB96</f>
        <v>0.2445</v>
      </c>
      <c r="G97" s="15">
        <f>[5]圣人天赋!EC96</f>
        <v>0</v>
      </c>
      <c r="H97" s="26">
        <f>1/求节点(兵营招募!F$38:F$67,兵营招募!$G$4:$G$33,节奏总纲!P94)*3600</f>
        <v>1.0285714285714287</v>
      </c>
      <c r="I97" s="26">
        <f>1/求节点(兵营招募!G$38:G$67,兵营招募!$G$4:$G$33,节奏总纲!Q94)*3600</f>
        <v>1.0285714285714287</v>
      </c>
      <c r="J97" s="26">
        <f>1/求节点(兵营招募!H$38:H$67,兵营招募!$G$4:$G$33,节奏总纲!R94)*3600</f>
        <v>1.0285714285714287</v>
      </c>
      <c r="K97" s="26">
        <f>1/求节点(兵营招募!I$38:I$67,兵营招募!$G$4:$G$33,节奏总纲!S94)*3600</f>
        <v>1.0285714285714287</v>
      </c>
      <c r="L97" s="26">
        <f>1/求节点(兵营招募!J$38:J$67,兵营招募!$G$4:$G$33,节奏总纲!T94)*3600</f>
        <v>1.0285714285714287</v>
      </c>
      <c r="M97" s="26">
        <f>1/求节点(兵营招募!F$38:F$67,兵营招募!$G$4:$G$33,节奏总纲!P94)*3600*(1-C97)</f>
        <v>0.80492642091523081</v>
      </c>
      <c r="N97" s="26">
        <f>1/求节点(兵营招募!G$38:G$67,兵营招募!$G$4:$G$33,节奏总纲!Q94)*3600*(1-D97)</f>
        <v>0.79899206828649261</v>
      </c>
      <c r="O97" s="26">
        <f>1/求节点(兵营招募!H$38:H$67,兵营招募!$G$4:$G$33,节奏总纲!R94)*3600*(1-E97)</f>
        <v>0.79004366263696657</v>
      </c>
      <c r="P97" s="26">
        <f>1/求节点(兵营招募!I$38:I$67,兵营招募!$G$4:$G$33,节奏总纲!S94)*3600*(1-F97)</f>
        <v>0.77708571428571449</v>
      </c>
      <c r="Q97" s="26">
        <f>1/求节点(兵营招募!J$38:J$67,兵营招募!$G$4:$G$33,节奏总纲!T94)*3600*(1-G97)</f>
        <v>1.0285714285714287</v>
      </c>
      <c r="X97" s="15">
        <v>91</v>
      </c>
      <c r="Y97" s="15">
        <f>兵营招募!CE95</f>
        <v>40098132.361122116</v>
      </c>
      <c r="Z97" s="15">
        <f>兵营招募!CF95</f>
        <v>32687324.017024282</v>
      </c>
      <c r="AA97" s="15">
        <f>兵营招募!CG95</f>
        <v>24189631.680379305</v>
      </c>
      <c r="AB97" s="15">
        <f>兵营招募!CH95</f>
        <v>15287171.892049519</v>
      </c>
      <c r="AC97" s="15">
        <f>兵营招募!CI95</f>
        <v>6036870.4859727966</v>
      </c>
      <c r="AD97" s="15">
        <f t="shared" si="18"/>
        <v>3500823.0219880939</v>
      </c>
      <c r="AE97" s="15">
        <f t="shared" si="19"/>
        <v>2956956.0655750856</v>
      </c>
      <c r="AF97" s="15">
        <f t="shared" si="20"/>
        <v>2188449.1850722544</v>
      </c>
      <c r="AG97" s="15">
        <f t="shared" si="21"/>
        <v>1405082.444408115</v>
      </c>
      <c r="AH97" s="15">
        <f t="shared" si="22"/>
        <v>581988.23127725162</v>
      </c>
      <c r="AI97" s="15">
        <f t="shared" si="13"/>
        <v>400981323.61122119</v>
      </c>
      <c r="AJ97" s="15">
        <f t="shared" si="14"/>
        <v>326873240.17024285</v>
      </c>
      <c r="AK97" s="15">
        <f t="shared" si="15"/>
        <v>241896316.80379304</v>
      </c>
      <c r="AL97" s="15">
        <f t="shared" si="16"/>
        <v>152871718.92049518</v>
      </c>
      <c r="AM97" s="15">
        <f t="shared" si="17"/>
        <v>60368704.859727964</v>
      </c>
      <c r="AN97" s="15">
        <f>SUMPRODUCT(M$7:M97,AD$7:AD97)</f>
        <v>34031510.057082415</v>
      </c>
      <c r="AO97" s="15">
        <f>SUMPRODUCT(N$7:N97,AE$7:AE97)</f>
        <v>27561231.119448472</v>
      </c>
      <c r="AP97" s="15">
        <f>SUMPRODUCT(O$7:O97,AF$7:AF97)</f>
        <v>20224163.175079938</v>
      </c>
      <c r="AQ97" s="15">
        <f>SUMPRODUCT(P$7:P97,AG$7:AG97)</f>
        <v>12614138.720255584</v>
      </c>
      <c r="AR97" s="15">
        <f>SUMPRODUCT(Q$7:Q97,AH$7:AH97)</f>
        <v>6209352.499857734</v>
      </c>
    </row>
    <row r="98" spans="2:44" x14ac:dyDescent="0.15">
      <c r="B98" s="15">
        <v>92</v>
      </c>
      <c r="C98" s="15">
        <f>[5]圣人天赋!DY97</f>
        <v>0.21687540047180665</v>
      </c>
      <c r="D98" s="15">
        <f>[5]圣人天赋!DZ97</f>
        <v>0.22254528898697609</v>
      </c>
      <c r="E98" s="15">
        <f>[5]圣人天赋!EA97</f>
        <v>0.2319</v>
      </c>
      <c r="F98" s="15">
        <f>[5]圣人天赋!EB97</f>
        <v>0.2445</v>
      </c>
      <c r="G98" s="15">
        <f>[5]圣人天赋!EC97</f>
        <v>0</v>
      </c>
      <c r="H98" s="26">
        <f>1/求节点(兵营招募!F$38:F$67,兵营招募!$G$4:$G$33,节奏总纲!P95)*3600</f>
        <v>1.0285714285714287</v>
      </c>
      <c r="I98" s="26">
        <f>1/求节点(兵营招募!G$38:G$67,兵营招募!$G$4:$G$33,节奏总纲!Q95)*3600</f>
        <v>1.0285714285714287</v>
      </c>
      <c r="J98" s="26">
        <f>1/求节点(兵营招募!H$38:H$67,兵营招募!$G$4:$G$33,节奏总纲!R95)*3600</f>
        <v>1.0285714285714287</v>
      </c>
      <c r="K98" s="26">
        <f>1/求节点(兵营招募!I$38:I$67,兵营招募!$G$4:$G$33,节奏总纲!S95)*3600</f>
        <v>1.0285714285714287</v>
      </c>
      <c r="L98" s="26">
        <f>1/求节点(兵营招募!J$38:J$67,兵营招募!$G$4:$G$33,节奏总纲!T95)*3600</f>
        <v>1.0285714285714287</v>
      </c>
      <c r="M98" s="26">
        <f>1/求节点(兵营招募!F$38:F$67,兵营招募!$G$4:$G$33,节奏总纲!P95)*3600*(1-C98)</f>
        <v>0.80549958808614186</v>
      </c>
      <c r="N98" s="26">
        <f>1/求节点(兵营招募!G$38:G$67,兵营招募!$G$4:$G$33,节奏总纲!Q95)*3600*(1-D98)</f>
        <v>0.79966770275625321</v>
      </c>
      <c r="O98" s="26">
        <f>1/求节点(兵营招募!H$38:H$67,兵营招募!$G$4:$G$33,节奏总纲!R95)*3600*(1-E98)</f>
        <v>0.79004571428571435</v>
      </c>
      <c r="P98" s="26">
        <f>1/求节点(兵营招募!I$38:I$67,兵营招募!$G$4:$G$33,节奏总纲!S95)*3600*(1-F98)</f>
        <v>0.77708571428571449</v>
      </c>
      <c r="Q98" s="26">
        <f>1/求节点(兵营招募!J$38:J$67,兵营招募!$G$4:$G$33,节奏总纲!T95)*3600*(1-G98)</f>
        <v>1.0285714285714287</v>
      </c>
      <c r="X98" s="15">
        <v>92</v>
      </c>
      <c r="Y98" s="15">
        <f>兵营招募!CE96</f>
        <v>43878364.777990393</v>
      </c>
      <c r="Z98" s="15">
        <f>兵营招募!CF96</f>
        <v>35771162.676821627</v>
      </c>
      <c r="AA98" s="15">
        <f>兵营招募!CG96</f>
        <v>26656707.895356953</v>
      </c>
      <c r="AB98" s="15">
        <f>兵营招募!CH96</f>
        <v>16801401.097000774</v>
      </c>
      <c r="AC98" s="15">
        <f>兵营招募!CI96</f>
        <v>6680594.6745837117</v>
      </c>
      <c r="AD98" s="15">
        <f t="shared" si="18"/>
        <v>3780232.4168682769</v>
      </c>
      <c r="AE98" s="15">
        <f t="shared" si="19"/>
        <v>3083838.6597973444</v>
      </c>
      <c r="AF98" s="15">
        <f t="shared" si="20"/>
        <v>2467076.2149776481</v>
      </c>
      <c r="AG98" s="15">
        <f t="shared" si="21"/>
        <v>1514229.2049512547</v>
      </c>
      <c r="AH98" s="15">
        <f t="shared" si="22"/>
        <v>643724.18861091509</v>
      </c>
      <c r="AI98" s="15">
        <f t="shared" si="13"/>
        <v>438783647.77990395</v>
      </c>
      <c r="AJ98" s="15">
        <f t="shared" si="14"/>
        <v>357711626.76821625</v>
      </c>
      <c r="AK98" s="15">
        <f t="shared" si="15"/>
        <v>266567078.95356953</v>
      </c>
      <c r="AL98" s="15">
        <f t="shared" si="16"/>
        <v>168014010.97000775</v>
      </c>
      <c r="AM98" s="15">
        <f t="shared" si="17"/>
        <v>66805946.745837115</v>
      </c>
      <c r="AN98" s="15">
        <f>SUMPRODUCT(M$7:M98,AD$7:AD98)</f>
        <v>37076485.711739689</v>
      </c>
      <c r="AO98" s="15">
        <f>SUMPRODUCT(N$7:N98,AE$7:AE98)</f>
        <v>30027277.296199538</v>
      </c>
      <c r="AP98" s="15">
        <f>SUMPRODUCT(O$7:O98,AF$7:AF98)</f>
        <v>22173266.16553925</v>
      </c>
      <c r="AQ98" s="15">
        <f>SUMPRODUCT(P$7:P98,AG$7:AG98)</f>
        <v>13790824.603577418</v>
      </c>
      <c r="AR98" s="15">
        <f>SUMPRODUCT(Q$7:Q98,AH$7:AH98)</f>
        <v>6871468.8081432469</v>
      </c>
    </row>
    <row r="99" spans="2:44" x14ac:dyDescent="0.15">
      <c r="B99" s="15">
        <v>93</v>
      </c>
      <c r="C99" s="15">
        <f>[5]圣人天赋!DY98</f>
        <v>0.21627087251311428</v>
      </c>
      <c r="D99" s="15">
        <f>[5]圣人天赋!DZ98</f>
        <v>0.22244999999999998</v>
      </c>
      <c r="E99" s="15">
        <f>[5]圣人天赋!EA98</f>
        <v>0.2319</v>
      </c>
      <c r="F99" s="15">
        <f>[5]圣人天赋!EB98</f>
        <v>0.2445</v>
      </c>
      <c r="G99" s="15">
        <f>[5]圣人天赋!EC98</f>
        <v>0</v>
      </c>
      <c r="H99" s="26">
        <f>1/求节点(兵营招募!F$38:F$67,兵营招募!$G$4:$G$33,节奏总纲!P96)*3600</f>
        <v>1.0285714285714287</v>
      </c>
      <c r="I99" s="26">
        <f>1/求节点(兵营招募!G$38:G$67,兵营招募!$G$4:$G$33,节奏总纲!Q96)*3600</f>
        <v>1.0285714285714287</v>
      </c>
      <c r="J99" s="26">
        <f>1/求节点(兵营招募!H$38:H$67,兵营招募!$G$4:$G$33,节奏总纲!R96)*3600</f>
        <v>1.0285714285714287</v>
      </c>
      <c r="K99" s="26">
        <f>1/求节点(兵营招募!I$38:I$67,兵营招募!$G$4:$G$33,节奏总纲!S96)*3600</f>
        <v>1.0285714285714287</v>
      </c>
      <c r="L99" s="26">
        <f>1/求节点(兵营招募!J$38:J$67,兵营招募!$G$4:$G$33,节奏总纲!T96)*3600</f>
        <v>1.0285714285714287</v>
      </c>
      <c r="M99" s="26">
        <f>1/求节点(兵营招募!F$38:F$67,兵营招募!$G$4:$G$33,节奏总纲!P96)*3600*(1-C99)</f>
        <v>0.80612138827222546</v>
      </c>
      <c r="N99" s="26">
        <f>1/求节点(兵营招募!G$38:G$67,兵营招募!$G$4:$G$33,节奏总纲!Q96)*3600*(1-D99)</f>
        <v>0.7997657142857143</v>
      </c>
      <c r="O99" s="26">
        <f>1/求节点(兵营招募!H$38:H$67,兵营招募!$G$4:$G$33,节奏总纲!R96)*3600*(1-E99)</f>
        <v>0.79004571428571435</v>
      </c>
      <c r="P99" s="26">
        <f>1/求节点(兵营招募!I$38:I$67,兵营招募!$G$4:$G$33,节奏总纲!S96)*3600*(1-F99)</f>
        <v>0.77708571428571449</v>
      </c>
      <c r="Q99" s="26">
        <f>1/求节点(兵营招募!J$38:J$67,兵营招募!$G$4:$G$33,节奏总纲!T96)*3600*(1-G99)</f>
        <v>1.0285714285714287</v>
      </c>
      <c r="X99" s="15">
        <v>93</v>
      </c>
      <c r="Y99" s="15">
        <f>兵营招募!CE97</f>
        <v>47930753.43790549</v>
      </c>
      <c r="Z99" s="15">
        <f>兵营招募!CF97</f>
        <v>39199314.474312186</v>
      </c>
      <c r="AA99" s="15">
        <f>兵营招募!CG97</f>
        <v>29318403.436812669</v>
      </c>
      <c r="AB99" s="15">
        <f>兵营招募!CH97</f>
        <v>18408470.027542789</v>
      </c>
      <c r="AC99" s="15">
        <f>兵营招募!CI97</f>
        <v>7419217.4975398658</v>
      </c>
      <c r="AD99" s="15">
        <f t="shared" si="18"/>
        <v>4052388.6599150971</v>
      </c>
      <c r="AE99" s="15">
        <f t="shared" si="19"/>
        <v>3428151.7974905595</v>
      </c>
      <c r="AF99" s="15">
        <f t="shared" si="20"/>
        <v>2661695.5414557159</v>
      </c>
      <c r="AG99" s="15">
        <f t="shared" si="21"/>
        <v>1607068.9305420145</v>
      </c>
      <c r="AH99" s="15">
        <f t="shared" si="22"/>
        <v>738622.82295615412</v>
      </c>
      <c r="AI99" s="15">
        <f t="shared" si="13"/>
        <v>479307534.3790549</v>
      </c>
      <c r="AJ99" s="15">
        <f t="shared" si="14"/>
        <v>391993144.74312186</v>
      </c>
      <c r="AK99" s="15">
        <f t="shared" si="15"/>
        <v>293184034.36812669</v>
      </c>
      <c r="AL99" s="15">
        <f t="shared" si="16"/>
        <v>184084700.27542788</v>
      </c>
      <c r="AM99" s="15">
        <f t="shared" si="17"/>
        <v>74192174.97539866</v>
      </c>
      <c r="AN99" s="15">
        <f>SUMPRODUCT(M$7:M99,AD$7:AD99)</f>
        <v>40343202.884089068</v>
      </c>
      <c r="AO99" s="15">
        <f>SUMPRODUCT(N$7:N99,AE$7:AE99)</f>
        <v>32768995.567199431</v>
      </c>
      <c r="AP99" s="15">
        <f>SUMPRODUCT(O$7:O99,AF$7:AF99)</f>
        <v>24276127.320799731</v>
      </c>
      <c r="AQ99" s="15">
        <f>SUMPRODUCT(P$7:P99,AG$7:AG99)</f>
        <v>15039654.91137404</v>
      </c>
      <c r="AR99" s="15">
        <f>SUMPRODUCT(Q$7:Q99,AH$7:AH99)</f>
        <v>7631195.1403267197</v>
      </c>
    </row>
    <row r="100" spans="2:44" x14ac:dyDescent="0.15">
      <c r="B100" s="15">
        <v>94</v>
      </c>
      <c r="C100" s="15">
        <f>[5]圣人天赋!DY99</f>
        <v>0.21614999999999998</v>
      </c>
      <c r="D100" s="15">
        <f>[5]圣人天赋!DZ99</f>
        <v>0.22244999999999998</v>
      </c>
      <c r="E100" s="15">
        <f>[5]圣人天赋!EA99</f>
        <v>0.2319</v>
      </c>
      <c r="F100" s="15">
        <f>[5]圣人天赋!EB99</f>
        <v>0.2445</v>
      </c>
      <c r="G100" s="15">
        <f>[5]圣人天赋!EC99</f>
        <v>0</v>
      </c>
      <c r="H100" s="26">
        <f>1/求节点(兵营招募!F$38:F$67,兵营招募!$G$4:$G$33,节奏总纲!P97)*3600</f>
        <v>1.0285714285714287</v>
      </c>
      <c r="I100" s="26">
        <f>1/求节点(兵营招募!G$38:G$67,兵营招募!$G$4:$G$33,节奏总纲!Q97)*3600</f>
        <v>1.0285714285714287</v>
      </c>
      <c r="J100" s="26">
        <f>1/求节点(兵营招募!H$38:H$67,兵营招募!$G$4:$G$33,节奏总纲!R97)*3600</f>
        <v>1.0285714285714287</v>
      </c>
      <c r="K100" s="26">
        <f>1/求节点(兵营招募!I$38:I$67,兵营招募!$G$4:$G$33,节奏总纲!S97)*3600</f>
        <v>1.0285714285714287</v>
      </c>
      <c r="L100" s="26">
        <f>1/求节点(兵营招募!J$38:J$67,兵营招募!$G$4:$G$33,节奏总纲!T97)*3600</f>
        <v>1.0285714285714287</v>
      </c>
      <c r="M100" s="26">
        <f>1/求节点(兵营招募!F$38:F$67,兵营招募!$G$4:$G$33,节奏总纲!P97)*3600*(1-C100)</f>
        <v>0.80624571428571445</v>
      </c>
      <c r="N100" s="26">
        <f>1/求节点(兵营招募!G$38:G$67,兵营招募!$G$4:$G$33,节奏总纲!Q97)*3600*(1-D100)</f>
        <v>0.7997657142857143</v>
      </c>
      <c r="O100" s="26">
        <f>1/求节点(兵营招募!H$38:H$67,兵营招募!$G$4:$G$33,节奏总纲!R97)*3600*(1-E100)</f>
        <v>0.79004571428571435</v>
      </c>
      <c r="P100" s="26">
        <f>1/求节点(兵营招募!I$38:I$67,兵营招募!$G$4:$G$33,节奏总纲!S97)*3600*(1-F100)</f>
        <v>0.77708571428571449</v>
      </c>
      <c r="Q100" s="26">
        <f>1/求节点(兵营招募!J$38:J$67,兵营招募!$G$4:$G$33,节奏总纲!T97)*3600*(1-G100)</f>
        <v>1.0285714285714287</v>
      </c>
      <c r="X100" s="15">
        <v>94</v>
      </c>
      <c r="Y100" s="15">
        <f>兵营招募!CE98</f>
        <v>52273996.063485473</v>
      </c>
      <c r="Z100" s="15">
        <f>兵营招募!CF98</f>
        <v>42835075.861478783</v>
      </c>
      <c r="AA100" s="15">
        <f>兵营招募!CG98</f>
        <v>32165206.710451961</v>
      </c>
      <c r="AB100" s="15">
        <f>兵营招募!CH98</f>
        <v>20157625.815193817</v>
      </c>
      <c r="AC100" s="15">
        <f>兵营招募!CI98</f>
        <v>8209392.8177735722</v>
      </c>
      <c r="AD100" s="15">
        <f t="shared" si="18"/>
        <v>4343242.625579983</v>
      </c>
      <c r="AE100" s="15">
        <f t="shared" si="19"/>
        <v>3635761.3871665969</v>
      </c>
      <c r="AF100" s="15">
        <f t="shared" si="20"/>
        <v>2846803.2736392915</v>
      </c>
      <c r="AG100" s="15">
        <f t="shared" si="21"/>
        <v>1749155.7876510285</v>
      </c>
      <c r="AH100" s="15">
        <f t="shared" si="22"/>
        <v>790175.32023370638</v>
      </c>
      <c r="AI100" s="15">
        <f t="shared" si="13"/>
        <v>522739960.63485473</v>
      </c>
      <c r="AJ100" s="15">
        <f t="shared" si="14"/>
        <v>428350758.61478782</v>
      </c>
      <c r="AK100" s="15">
        <f t="shared" si="15"/>
        <v>321652067.10451961</v>
      </c>
      <c r="AL100" s="15">
        <f t="shared" si="16"/>
        <v>201576258.15193817</v>
      </c>
      <c r="AM100" s="15">
        <f t="shared" si="17"/>
        <v>82093928.177735716</v>
      </c>
      <c r="AN100" s="15">
        <f>SUMPRODUCT(M$7:M100,AD$7:AD100)</f>
        <v>43844923.637065962</v>
      </c>
      <c r="AO100" s="15">
        <f>SUMPRODUCT(N$7:N100,AE$7:AE100)</f>
        <v>35676752.869979143</v>
      </c>
      <c r="AP100" s="15">
        <f>SUMPRODUCT(O$7:O100,AF$7:AF100)</f>
        <v>26525232.046552993</v>
      </c>
      <c r="AQ100" s="15">
        <f>SUMPRODUCT(P$7:P100,AG$7:AG100)</f>
        <v>16398898.886017831</v>
      </c>
      <c r="AR100" s="15">
        <f>SUMPRODUCT(Q$7:Q100,AH$7:AH100)</f>
        <v>8443946.8982813898</v>
      </c>
    </row>
    <row r="101" spans="2:44" x14ac:dyDescent="0.15">
      <c r="B101" s="15">
        <v>95</v>
      </c>
      <c r="C101" s="15">
        <f>[5]圣人天赋!DY100</f>
        <v>0.21614999999999998</v>
      </c>
      <c r="D101" s="15">
        <f>[5]圣人天赋!DZ100</f>
        <v>0.22244999999999998</v>
      </c>
      <c r="E101" s="15">
        <f>[5]圣人天赋!EA100</f>
        <v>0.2319</v>
      </c>
      <c r="F101" s="15">
        <f>[5]圣人天赋!EB100</f>
        <v>0.2445</v>
      </c>
      <c r="G101" s="15">
        <f>[5]圣人天赋!EC100</f>
        <v>0</v>
      </c>
      <c r="H101" s="26">
        <f>1/求节点(兵营招募!F$38:F$67,兵营招募!$G$4:$G$33,节奏总纲!P98)*3600</f>
        <v>1.0285714285714287</v>
      </c>
      <c r="I101" s="26">
        <f>1/求节点(兵营招募!G$38:G$67,兵营招募!$G$4:$G$33,节奏总纲!Q98)*3600</f>
        <v>1.0285714285714287</v>
      </c>
      <c r="J101" s="26">
        <f>1/求节点(兵营招募!H$38:H$67,兵营招募!$G$4:$G$33,节奏总纲!R98)*3600</f>
        <v>1.0285714285714287</v>
      </c>
      <c r="K101" s="26">
        <f>1/求节点(兵营招募!I$38:I$67,兵营招募!$G$4:$G$33,节奏总纲!S98)*3600</f>
        <v>1.0285714285714287</v>
      </c>
      <c r="L101" s="26">
        <f>1/求节点(兵营招募!J$38:J$67,兵营招募!$G$4:$G$33,节奏总纲!T98)*3600</f>
        <v>1.0285714285714287</v>
      </c>
      <c r="M101" s="26">
        <f>1/求节点(兵营招募!F$38:F$67,兵营招募!$G$4:$G$33,节奏总纲!P98)*3600*(1-C101)</f>
        <v>0.80624571428571445</v>
      </c>
      <c r="N101" s="26">
        <f>1/求节点(兵营招募!G$38:G$67,兵营招募!$G$4:$G$33,节奏总纲!Q98)*3600*(1-D101)</f>
        <v>0.7997657142857143</v>
      </c>
      <c r="O101" s="26">
        <f>1/求节点(兵营招募!H$38:H$67,兵营招募!$G$4:$G$33,节奏总纲!R98)*3600*(1-E101)</f>
        <v>0.79004571428571435</v>
      </c>
      <c r="P101" s="26">
        <f>1/求节点(兵营招募!I$38:I$67,兵营招募!$G$4:$G$33,节奏总纲!S98)*3600*(1-F101)</f>
        <v>0.77708571428571449</v>
      </c>
      <c r="Q101" s="26">
        <f>1/求节点(兵营招募!J$38:J$67,兵营招募!$G$4:$G$33,节奏总纲!T98)*3600*(1-G101)</f>
        <v>1.0285714285714287</v>
      </c>
      <c r="X101" s="15">
        <v>95</v>
      </c>
      <c r="Y101" s="15">
        <f>兵营招募!CE99</f>
        <v>56928968.250938542</v>
      </c>
      <c r="Z101" s="15">
        <f>兵营招募!CF99</f>
        <v>46853467.856230602</v>
      </c>
      <c r="AA101" s="15">
        <f>兵营招募!CG99</f>
        <v>35175116.075097941</v>
      </c>
      <c r="AB101" s="15">
        <f>兵营招募!CH99</f>
        <v>22081988.98942887</v>
      </c>
      <c r="AC101" s="15">
        <f>兵营招募!CI99</f>
        <v>9163015.4476583973</v>
      </c>
      <c r="AD101" s="15">
        <f t="shared" si="18"/>
        <v>4654972.1874530688</v>
      </c>
      <c r="AE101" s="15">
        <f t="shared" si="19"/>
        <v>4018391.9947518185</v>
      </c>
      <c r="AF101" s="15">
        <f t="shared" si="20"/>
        <v>3009909.3646459803</v>
      </c>
      <c r="AG101" s="15">
        <f t="shared" si="21"/>
        <v>1924363.1742350534</v>
      </c>
      <c r="AH101" s="15">
        <f t="shared" si="22"/>
        <v>953622.62988482509</v>
      </c>
      <c r="AI101" s="15">
        <f t="shared" si="13"/>
        <v>569289682.50938547</v>
      </c>
      <c r="AJ101" s="15">
        <f t="shared" si="14"/>
        <v>468534678.56230605</v>
      </c>
      <c r="AK101" s="15">
        <f t="shared" si="15"/>
        <v>351751160.75097942</v>
      </c>
      <c r="AL101" s="15">
        <f t="shared" si="16"/>
        <v>220819889.89428872</v>
      </c>
      <c r="AM101" s="15">
        <f t="shared" si="17"/>
        <v>91630154.476583973</v>
      </c>
      <c r="AN101" s="15">
        <f>SUMPRODUCT(M$7:M101,AD$7:AD101)</f>
        <v>47597975.013319194</v>
      </c>
      <c r="AO101" s="15">
        <f>SUMPRODUCT(N$7:N101,AE$7:AE101)</f>
        <v>38890525.013941824</v>
      </c>
      <c r="AP101" s="15">
        <f>SUMPRODUCT(O$7:O101,AF$7:AF101)</f>
        <v>28903198.040479988</v>
      </c>
      <c r="AQ101" s="15">
        <f>SUMPRODUCT(P$7:P101,AG$7:AG101)</f>
        <v>17894294.017813403</v>
      </c>
      <c r="AR101" s="15">
        <f>SUMPRODUCT(Q$7:Q101,AH$7:AH101)</f>
        <v>9424815.8890200667</v>
      </c>
    </row>
    <row r="102" spans="2:44" x14ac:dyDescent="0.15">
      <c r="B102" s="15">
        <v>96</v>
      </c>
      <c r="C102" s="15">
        <f>[5]圣人天赋!DY101</f>
        <v>0.21614999999999998</v>
      </c>
      <c r="D102" s="15">
        <f>[5]圣人天赋!DZ101</f>
        <v>0.22244999999999998</v>
      </c>
      <c r="E102" s="15">
        <f>[5]圣人天赋!EA101</f>
        <v>0.2319</v>
      </c>
      <c r="F102" s="15">
        <f>[5]圣人天赋!EB101</f>
        <v>0.2445</v>
      </c>
      <c r="G102" s="15">
        <f>[5]圣人天赋!EC101</f>
        <v>0</v>
      </c>
      <c r="H102" s="26">
        <f>1/求节点(兵营招募!F$38:F$67,兵营招募!$G$4:$G$33,节奏总纲!P99)*3600</f>
        <v>1.0285714285714287</v>
      </c>
      <c r="I102" s="26">
        <f>1/求节点(兵营招募!G$38:G$67,兵营招募!$G$4:$G$33,节奏总纲!Q99)*3600</f>
        <v>1.0285714285714287</v>
      </c>
      <c r="J102" s="26">
        <f>1/求节点(兵营招募!H$38:H$67,兵营招募!$G$4:$G$33,节奏总纲!R99)*3600</f>
        <v>1.0285714285714287</v>
      </c>
      <c r="K102" s="26">
        <f>1/求节点(兵营招募!I$38:I$67,兵营招募!$G$4:$G$33,节奏总纲!S99)*3600</f>
        <v>1.0285714285714287</v>
      </c>
      <c r="L102" s="26">
        <f>1/求节点(兵营招募!J$38:J$67,兵营招募!$G$4:$G$33,节奏总纲!T99)*3600</f>
        <v>1.0285714285714287</v>
      </c>
      <c r="M102" s="26">
        <f>1/求节点(兵营招募!F$38:F$67,兵营招募!$G$4:$G$33,节奏总纲!P99)*3600*(1-C102)</f>
        <v>0.80624571428571445</v>
      </c>
      <c r="N102" s="26">
        <f>1/求节点(兵营招募!G$38:G$67,兵营招募!$G$4:$G$33,节奏总纲!Q99)*3600*(1-D102)</f>
        <v>0.7997657142857143</v>
      </c>
      <c r="O102" s="26">
        <f>1/求节点(兵营招募!H$38:H$67,兵营招募!$G$4:$G$33,节奏总纲!R99)*3600*(1-E102)</f>
        <v>0.79004571428571435</v>
      </c>
      <c r="P102" s="26">
        <f>1/求节点(兵营招募!I$38:I$67,兵营招募!$G$4:$G$33,节奏总纲!S99)*3600*(1-F102)</f>
        <v>0.77708571428571449</v>
      </c>
      <c r="Q102" s="26">
        <f>1/求节点(兵营招募!J$38:J$67,兵营招募!$G$4:$G$33,节奏总纲!T99)*3600*(1-G102)</f>
        <v>1.0285714285714287</v>
      </c>
      <c r="X102" s="15">
        <v>96</v>
      </c>
      <c r="Y102" s="15">
        <f>兵营招募!CE100</f>
        <v>61918043.910295263</v>
      </c>
      <c r="Z102" s="15">
        <f>兵营招募!CF100</f>
        <v>50969819.636060417</v>
      </c>
      <c r="AA102" s="15">
        <f>兵营招募!CG100</f>
        <v>38404924.095933191</v>
      </c>
      <c r="AB102" s="15">
        <f>兵营招募!CH100</f>
        <v>24359935.242276397</v>
      </c>
      <c r="AC102" s="15">
        <f>兵营招募!CI100</f>
        <v>10209041.222248532</v>
      </c>
      <c r="AD102" s="15">
        <f t="shared" si="18"/>
        <v>4989075.6593567207</v>
      </c>
      <c r="AE102" s="15">
        <f t="shared" si="19"/>
        <v>4116351.779829815</v>
      </c>
      <c r="AF102" s="15">
        <f t="shared" si="20"/>
        <v>3229808.0208352506</v>
      </c>
      <c r="AG102" s="15">
        <f t="shared" si="21"/>
        <v>2277946.2528475262</v>
      </c>
      <c r="AH102" s="15">
        <f t="shared" si="22"/>
        <v>1046025.7745901346</v>
      </c>
      <c r="AI102" s="15">
        <f t="shared" si="13"/>
        <v>619180439.1029526</v>
      </c>
      <c r="AJ102" s="15">
        <f t="shared" si="14"/>
        <v>509698196.36060417</v>
      </c>
      <c r="AK102" s="15">
        <f t="shared" si="15"/>
        <v>384049240.95933193</v>
      </c>
      <c r="AL102" s="15">
        <f t="shared" si="16"/>
        <v>243599352.42276397</v>
      </c>
      <c r="AM102" s="15">
        <f t="shared" si="17"/>
        <v>102090412.22248532</v>
      </c>
      <c r="AN102" s="15">
        <f>SUMPRODUCT(M$7:M102,AD$7:AD102)</f>
        <v>51620395.881922722</v>
      </c>
      <c r="AO102" s="15">
        <f>SUMPRODUCT(N$7:N102,AE$7:AE102)</f>
        <v>42182642.035388686</v>
      </c>
      <c r="AP102" s="15">
        <f>SUMPRODUCT(O$7:O102,AF$7:AF102)</f>
        <v>31454894.025306504</v>
      </c>
      <c r="AQ102" s="15">
        <f>SUMPRODUCT(P$7:P102,AG$7:AG102)</f>
        <v>19664453.508811891</v>
      </c>
      <c r="AR102" s="15">
        <f>SUMPRODUCT(Q$7:Q102,AH$7:AH102)</f>
        <v>10500728.114312777</v>
      </c>
    </row>
    <row r="103" spans="2:44" x14ac:dyDescent="0.15">
      <c r="B103" s="15">
        <v>97</v>
      </c>
      <c r="C103" s="15">
        <f>[5]圣人天赋!DY102</f>
        <v>0.21614999999999998</v>
      </c>
      <c r="D103" s="15">
        <f>[5]圣人天赋!DZ102</f>
        <v>0.22244999999999998</v>
      </c>
      <c r="E103" s="15">
        <f>[5]圣人天赋!EA102</f>
        <v>0.2319</v>
      </c>
      <c r="F103" s="15">
        <f>[5]圣人天赋!EB102</f>
        <v>0.2445</v>
      </c>
      <c r="G103" s="15">
        <f>[5]圣人天赋!EC102</f>
        <v>0</v>
      </c>
      <c r="H103" s="26">
        <f>1/求节点(兵营招募!F$38:F$67,兵营招募!$G$4:$G$33,节奏总纲!P100)*3600</f>
        <v>1.0285714285714287</v>
      </c>
      <c r="I103" s="26">
        <f>1/求节点(兵营招募!G$38:G$67,兵营招募!$G$4:$G$33,节奏总纲!Q100)*3600</f>
        <v>1.0285714285714287</v>
      </c>
      <c r="J103" s="26">
        <f>1/求节点(兵营招募!H$38:H$67,兵营招募!$G$4:$G$33,节奏总纲!R100)*3600</f>
        <v>1.0285714285714287</v>
      </c>
      <c r="K103" s="26">
        <f>1/求节点(兵营招募!I$38:I$67,兵营招募!$G$4:$G$33,节奏总纲!S100)*3600</f>
        <v>1.0285714285714287</v>
      </c>
      <c r="L103" s="26">
        <f>1/求节点(兵营招募!J$38:J$67,兵营招募!$G$4:$G$33,节奏总纲!T100)*3600</f>
        <v>1.0285714285714287</v>
      </c>
      <c r="M103" s="26">
        <f>1/求节点(兵营招募!F$38:F$67,兵营招募!$G$4:$G$33,节奏总纲!P100)*3600*(1-C103)</f>
        <v>0.80624571428571445</v>
      </c>
      <c r="N103" s="26">
        <f>1/求节点(兵营招募!G$38:G$67,兵营招募!$G$4:$G$33,节奏总纲!Q100)*3600*(1-D103)</f>
        <v>0.7997657142857143</v>
      </c>
      <c r="O103" s="26">
        <f>1/求节点(兵营招募!H$38:H$67,兵营招募!$G$4:$G$33,节奏总纲!R100)*3600*(1-E103)</f>
        <v>0.79004571428571435</v>
      </c>
      <c r="P103" s="26">
        <f>1/求节点(兵营招募!I$38:I$67,兵营招募!$G$4:$G$33,节奏总纲!S100)*3600*(1-F103)</f>
        <v>0.77708571428571449</v>
      </c>
      <c r="Q103" s="26">
        <f>1/求节点(兵营招募!J$38:J$67,兵营招募!$G$4:$G$33,节奏总纲!T100)*3600*(1-G103)</f>
        <v>1.0285714285714287</v>
      </c>
      <c r="X103" s="15">
        <v>97</v>
      </c>
      <c r="Y103" s="15">
        <f>兵营招募!CE101</f>
        <v>67265202.804579481</v>
      </c>
      <c r="Z103" s="15">
        <f>兵营招募!CF101</f>
        <v>55450659.797424033</v>
      </c>
      <c r="AA103" s="15">
        <f>兵营招募!CG101</f>
        <v>42167441.250730082</v>
      </c>
      <c r="AB103" s="15">
        <f>兵营招募!CH101</f>
        <v>27066625.584562115</v>
      </c>
      <c r="AC103" s="15">
        <f>兵营招募!CI101</f>
        <v>11442388.770740815</v>
      </c>
      <c r="AD103" s="15">
        <f t="shared" si="18"/>
        <v>5347158.8942842185</v>
      </c>
      <c r="AE103" s="15">
        <f t="shared" si="19"/>
        <v>4480840.1613636166</v>
      </c>
      <c r="AF103" s="15">
        <f t="shared" si="20"/>
        <v>3762517.1547968909</v>
      </c>
      <c r="AG103" s="15">
        <f t="shared" si="21"/>
        <v>2706690.3422857188</v>
      </c>
      <c r="AH103" s="15">
        <f t="shared" si="22"/>
        <v>1233347.5484922826</v>
      </c>
      <c r="AI103" s="15">
        <f t="shared" si="13"/>
        <v>672652028.04579484</v>
      </c>
      <c r="AJ103" s="15">
        <f t="shared" si="14"/>
        <v>554506597.9742403</v>
      </c>
      <c r="AK103" s="15">
        <f t="shared" si="15"/>
        <v>421674412.50730085</v>
      </c>
      <c r="AL103" s="15">
        <f t="shared" si="16"/>
        <v>270666255.84562117</v>
      </c>
      <c r="AM103" s="15">
        <f t="shared" si="17"/>
        <v>114423887.70740815</v>
      </c>
      <c r="AN103" s="15">
        <f>SUMPRODUCT(M$7:M103,AD$7:AD103)</f>
        <v>55931519.824044116</v>
      </c>
      <c r="AO103" s="15">
        <f>SUMPRODUCT(N$7:N103,AE$7:AE103)</f>
        <v>45766264.367641777</v>
      </c>
      <c r="AP103" s="15">
        <f>SUMPRODUCT(O$7:O103,AF$7:AF103)</f>
        <v>34427454.578380264</v>
      </c>
      <c r="AQ103" s="15">
        <f>SUMPRODUCT(P$7:P103,AG$7:AG103)</f>
        <v>21767783.906797234</v>
      </c>
      <c r="AR103" s="15">
        <f>SUMPRODUCT(Q$7:Q103,AH$7:AH103)</f>
        <v>11769314.164190553</v>
      </c>
    </row>
    <row r="104" spans="2:44" x14ac:dyDescent="0.15">
      <c r="B104" s="15">
        <v>98</v>
      </c>
      <c r="C104" s="15">
        <f>[5]圣人天赋!DY103</f>
        <v>0.21614999999999998</v>
      </c>
      <c r="D104" s="15">
        <f>[5]圣人天赋!DZ103</f>
        <v>0.22244999999999998</v>
      </c>
      <c r="E104" s="15">
        <f>[5]圣人天赋!EA103</f>
        <v>0.2319</v>
      </c>
      <c r="F104" s="15">
        <f>[5]圣人天赋!EB103</f>
        <v>0.2445</v>
      </c>
      <c r="G104" s="15">
        <f>[5]圣人天赋!EC103</f>
        <v>0</v>
      </c>
      <c r="H104" s="26">
        <f>1/求节点(兵营招募!F$38:F$67,兵营招募!$G$4:$G$33,节奏总纲!P101)*3600</f>
        <v>1.0285714285714287</v>
      </c>
      <c r="I104" s="26">
        <f>1/求节点(兵营招募!G$38:G$67,兵营招募!$G$4:$G$33,节奏总纲!Q101)*3600</f>
        <v>1.0285714285714287</v>
      </c>
      <c r="J104" s="26">
        <f>1/求节点(兵营招募!H$38:H$67,兵营招募!$G$4:$G$33,节奏总纲!R101)*3600</f>
        <v>1.0285714285714287</v>
      </c>
      <c r="K104" s="26">
        <f>1/求节点(兵营招募!I$38:I$67,兵营招募!$G$4:$G$33,节奏总纲!S101)*3600</f>
        <v>1.0285714285714287</v>
      </c>
      <c r="L104" s="26">
        <f>1/求节点(兵营招募!J$38:J$67,兵营招募!$G$4:$G$33,节奏总纲!T101)*3600</f>
        <v>1.0285714285714287</v>
      </c>
      <c r="M104" s="26">
        <f>1/求节点(兵营招募!F$38:F$67,兵营招募!$G$4:$G$33,节奏总纲!P101)*3600*(1-C104)</f>
        <v>0.80624571428571445</v>
      </c>
      <c r="N104" s="26">
        <f>1/求节点(兵营招募!G$38:G$67,兵营招募!$G$4:$G$33,节奏总纲!Q101)*3600*(1-D104)</f>
        <v>0.7997657142857143</v>
      </c>
      <c r="O104" s="26">
        <f>1/求节点(兵营招募!H$38:H$67,兵营招募!$G$4:$G$33,节奏总纲!R101)*3600*(1-E104)</f>
        <v>0.79004571428571435</v>
      </c>
      <c r="P104" s="26">
        <f>1/求节点(兵营招募!I$38:I$67,兵营招募!$G$4:$G$33,节奏总纲!S101)*3600*(1-F104)</f>
        <v>0.77708571428571449</v>
      </c>
      <c r="Q104" s="26">
        <f>1/求节点(兵营招募!J$38:J$67,兵营招募!$G$4:$G$33,节奏总纲!T101)*3600*(1-G104)</f>
        <v>1.0285714285714287</v>
      </c>
      <c r="X104" s="15">
        <v>98</v>
      </c>
      <c r="Y104" s="15">
        <f>兵营招募!CE102</f>
        <v>72996145.807438359</v>
      </c>
      <c r="Z104" s="15">
        <f>兵营招募!CF102</f>
        <v>60503815.346708044</v>
      </c>
      <c r="AA104" s="15">
        <f>兵营招募!CG102</f>
        <v>46359852.558569483</v>
      </c>
      <c r="AB104" s="15">
        <f>兵营招募!CH102</f>
        <v>30064893.861325562</v>
      </c>
      <c r="AC104" s="15">
        <f>兵营招募!CI102</f>
        <v>12809005.505910465</v>
      </c>
      <c r="AD104" s="15">
        <f t="shared" si="18"/>
        <v>5730943.0028588772</v>
      </c>
      <c r="AE104" s="15">
        <f t="shared" si="19"/>
        <v>5053155.5492840111</v>
      </c>
      <c r="AF104" s="15">
        <f t="shared" si="20"/>
        <v>4192411.3078394011</v>
      </c>
      <c r="AG104" s="15">
        <f t="shared" si="21"/>
        <v>2998268.2767634466</v>
      </c>
      <c r="AH104" s="15">
        <f t="shared" si="22"/>
        <v>1366616.735169651</v>
      </c>
      <c r="AI104" s="15">
        <f t="shared" si="13"/>
        <v>729961458.07438362</v>
      </c>
      <c r="AJ104" s="15">
        <f t="shared" si="14"/>
        <v>605038153.46708047</v>
      </c>
      <c r="AK104" s="15">
        <f t="shared" si="15"/>
        <v>463598525.58569485</v>
      </c>
      <c r="AL104" s="15">
        <f t="shared" si="16"/>
        <v>300648938.61325562</v>
      </c>
      <c r="AM104" s="15">
        <f t="shared" si="17"/>
        <v>128090055.05910465</v>
      </c>
      <c r="AN104" s="15">
        <f>SUMPRODUCT(M$7:M104,AD$7:AD104)</f>
        <v>60552068.058914788</v>
      </c>
      <c r="AO104" s="15">
        <f>SUMPRODUCT(N$7:N104,AE$7:AE104)</f>
        <v>49807604.924911723</v>
      </c>
      <c r="AP104" s="15">
        <f>SUMPRODUCT(O$7:O104,AF$7:AF104)</f>
        <v>37739651.16466175</v>
      </c>
      <c r="AQ104" s="15">
        <f>SUMPRODUCT(P$7:P104,AG$7:AG104)</f>
        <v>24097695.352266155</v>
      </c>
      <c r="AR104" s="15">
        <f>SUMPRODUCT(Q$7:Q104,AH$7:AH104)</f>
        <v>13174977.091793623</v>
      </c>
    </row>
    <row r="105" spans="2:44" x14ac:dyDescent="0.15">
      <c r="B105" s="15">
        <v>99</v>
      </c>
      <c r="C105" s="15">
        <f>[5]圣人天赋!DY104</f>
        <v>0.21614999999999998</v>
      </c>
      <c r="D105" s="15">
        <f>[5]圣人天赋!DZ104</f>
        <v>0.22244999999999998</v>
      </c>
      <c r="E105" s="15">
        <f>[5]圣人天赋!EA104</f>
        <v>0.2319</v>
      </c>
      <c r="F105" s="15">
        <f>[5]圣人天赋!EB104</f>
        <v>0.2445</v>
      </c>
      <c r="G105" s="15">
        <f>[5]圣人天赋!EC104</f>
        <v>0</v>
      </c>
      <c r="H105" s="26">
        <f>1/求节点(兵营招募!F$38:F$67,兵营招募!$G$4:$G$33,节奏总纲!P102)*3600</f>
        <v>1.0285714285714287</v>
      </c>
      <c r="I105" s="26">
        <f>1/求节点(兵营招募!G$38:G$67,兵营招募!$G$4:$G$33,节奏总纲!Q102)*3600</f>
        <v>1.0285714285714287</v>
      </c>
      <c r="J105" s="26">
        <f>1/求节点(兵营招募!H$38:H$67,兵营招募!$G$4:$G$33,节奏总纲!R102)*3600</f>
        <v>1.0285714285714287</v>
      </c>
      <c r="K105" s="26">
        <f>1/求节点(兵营招募!I$38:I$67,兵营招募!$G$4:$G$33,节奏总纲!S102)*3600</f>
        <v>1.0285714285714287</v>
      </c>
      <c r="L105" s="26">
        <f>1/求节点(兵营招募!J$38:J$67,兵营招募!$G$4:$G$33,节奏总纲!T102)*3600</f>
        <v>1.0285714285714287</v>
      </c>
      <c r="M105" s="26">
        <f>1/求节点(兵营招募!F$38:F$67,兵营招募!$G$4:$G$33,节奏总纲!P102)*3600*(1-C105)</f>
        <v>0.80624571428571445</v>
      </c>
      <c r="N105" s="26">
        <f>1/求节点(兵营招募!G$38:G$67,兵营招募!$G$4:$G$33,节奏总纲!Q102)*3600*(1-D105)</f>
        <v>0.7997657142857143</v>
      </c>
      <c r="O105" s="26">
        <f>1/求节点(兵营招募!H$38:H$67,兵营招募!$G$4:$G$33,节奏总纲!R102)*3600*(1-E105)</f>
        <v>0.79004571428571435</v>
      </c>
      <c r="P105" s="26">
        <f>1/求节点(兵营招募!I$38:I$67,兵营招募!$G$4:$G$33,节奏总纲!S102)*3600*(1-F105)</f>
        <v>0.77708571428571449</v>
      </c>
      <c r="Q105" s="26">
        <f>1/求节点(兵营招募!J$38:J$67,兵营招募!$G$4:$G$33,节奏总纲!T102)*3600*(1-G105)</f>
        <v>1.0285714285714287</v>
      </c>
      <c r="X105" s="15">
        <v>99</v>
      </c>
      <c r="Y105" s="15">
        <f>兵营招募!CE103</f>
        <v>79138418.433210492</v>
      </c>
      <c r="Z105" s="15">
        <f>兵营招募!CF103</f>
        <v>65895301.742174923</v>
      </c>
      <c r="AA105" s="15">
        <f>兵营招募!CG103</f>
        <v>50743955.321991079</v>
      </c>
      <c r="AB105" s="15">
        <f>兵营招募!CH103</f>
        <v>33209712.557348523</v>
      </c>
      <c r="AC105" s="15">
        <f>兵营招募!CI103</f>
        <v>14134195.052390585</v>
      </c>
      <c r="AD105" s="15">
        <f t="shared" si="18"/>
        <v>6142272.6257721335</v>
      </c>
      <c r="AE105" s="15">
        <f t="shared" si="19"/>
        <v>5391486.395466879</v>
      </c>
      <c r="AF105" s="15">
        <f t="shared" si="20"/>
        <v>4384102.7634215951</v>
      </c>
      <c r="AG105" s="15">
        <f t="shared" si="21"/>
        <v>3144818.6960229613</v>
      </c>
      <c r="AH105" s="15">
        <f t="shared" si="22"/>
        <v>1325189.5464801192</v>
      </c>
      <c r="AI105" s="15">
        <f t="shared" si="13"/>
        <v>791384184.33210492</v>
      </c>
      <c r="AJ105" s="15">
        <f t="shared" si="14"/>
        <v>658953017.42174923</v>
      </c>
      <c r="AK105" s="15">
        <f t="shared" si="15"/>
        <v>507439553.2199108</v>
      </c>
      <c r="AL105" s="15">
        <f t="shared" si="16"/>
        <v>332097125.57348526</v>
      </c>
      <c r="AM105" s="15">
        <f t="shared" si="17"/>
        <v>141341950.52390584</v>
      </c>
      <c r="AN105" s="15">
        <f>SUMPRODUCT(M$7:M105,AD$7:AD105)</f>
        <v>65504249.039418034</v>
      </c>
      <c r="AO105" s="15">
        <f>SUMPRODUCT(N$7:N105,AE$7:AE105)</f>
        <v>54119530.893044002</v>
      </c>
      <c r="AP105" s="15">
        <f>SUMPRODUCT(O$7:O105,AF$7:AF105)</f>
        <v>41203292.763891138</v>
      </c>
      <c r="AQ105" s="15">
        <f>SUMPRODUCT(P$7:P105,AG$7:AG105)</f>
        <v>26541489.034964226</v>
      </c>
      <c r="AR105" s="15">
        <f>SUMPRODUCT(Q$7:Q105,AH$7:AH105)</f>
        <v>14538029.196744602</v>
      </c>
    </row>
    <row r="106" spans="2:44" x14ac:dyDescent="0.15">
      <c r="B106" s="15">
        <v>100</v>
      </c>
      <c r="C106" s="15">
        <f>[5]圣人天赋!DY105</f>
        <v>0.21614999999999998</v>
      </c>
      <c r="D106" s="15">
        <f>[5]圣人天赋!DZ105</f>
        <v>0.22244999999999998</v>
      </c>
      <c r="E106" s="15">
        <f>[5]圣人天赋!EA105</f>
        <v>0.2319</v>
      </c>
      <c r="F106" s="15">
        <f>[5]圣人天赋!EB105</f>
        <v>0.2445</v>
      </c>
      <c r="G106" s="15">
        <f>[5]圣人天赋!EC105</f>
        <v>0</v>
      </c>
      <c r="H106" s="26">
        <f>1/求节点(兵营招募!F$38:F$67,兵营招募!$G$4:$G$33,节奏总纲!P103)*3600</f>
        <v>1.0285714285714287</v>
      </c>
      <c r="I106" s="26">
        <f>1/求节点(兵营招募!G$38:G$67,兵营招募!$G$4:$G$33,节奏总纲!Q103)*3600</f>
        <v>1.0285714285714287</v>
      </c>
      <c r="J106" s="26">
        <f>1/求节点(兵营招募!H$38:H$67,兵营招募!$G$4:$G$33,节奏总纲!R103)*3600</f>
        <v>1.0285714285714287</v>
      </c>
      <c r="K106" s="26">
        <f>1/求节点(兵营招募!I$38:I$67,兵营招募!$G$4:$G$33,节奏总纲!S103)*3600</f>
        <v>1.0285714285714287</v>
      </c>
      <c r="L106" s="26">
        <f>1/求节点(兵营招募!J$38:J$67,兵营招募!$G$4:$G$33,节奏总纲!T103)*3600</f>
        <v>1.0285714285714287</v>
      </c>
      <c r="M106" s="26">
        <f>1/求节点(兵营招募!F$38:F$67,兵营招募!$G$4:$G$33,节奏总纲!P103)*3600*(1-C106)</f>
        <v>0.80624571428571445</v>
      </c>
      <c r="N106" s="26">
        <f>1/求节点(兵营招募!G$38:G$67,兵营招募!$G$4:$G$33,节奏总纲!Q103)*3600*(1-D106)</f>
        <v>0.7997657142857143</v>
      </c>
      <c r="O106" s="26">
        <f>1/求节点(兵营招募!H$38:H$67,兵营招募!$G$4:$G$33,节奏总纲!R103)*3600*(1-E106)</f>
        <v>0.79004571428571435</v>
      </c>
      <c r="P106" s="26">
        <f>1/求节点(兵营招募!I$38:I$67,兵营招募!$G$4:$G$33,节奏总纲!S103)*3600*(1-F106)</f>
        <v>0.77708571428571449</v>
      </c>
      <c r="Q106" s="26">
        <f>1/求节点(兵营招募!J$38:J$67,兵营招募!$G$4:$G$33,节奏总纲!T103)*3600*(1-G106)</f>
        <v>1.0285714285714287</v>
      </c>
      <c r="X106" s="15">
        <v>100</v>
      </c>
      <c r="Y106" s="15">
        <f>兵营招募!CE104</f>
        <v>85721543.233176172</v>
      </c>
      <c r="Z106" s="15">
        <f>兵营招募!CF104</f>
        <v>71546806.608545572</v>
      </c>
      <c r="AA106" s="15">
        <f>兵营招募!CG104</f>
        <v>55355715.346447393</v>
      </c>
      <c r="AB106" s="15">
        <f>兵营招募!CH104</f>
        <v>36313452.169685774</v>
      </c>
      <c r="AC106" s="15">
        <f>兵营招募!CI104</f>
        <v>15496969.342611006</v>
      </c>
      <c r="AD106" s="15">
        <f t="shared" si="18"/>
        <v>6583124.7999656796</v>
      </c>
      <c r="AE106" s="15">
        <f t="shared" si="19"/>
        <v>5651504.8663706481</v>
      </c>
      <c r="AF106" s="15">
        <f t="shared" si="20"/>
        <v>4611760.0244563147</v>
      </c>
      <c r="AG106" s="15">
        <f t="shared" si="21"/>
        <v>3103739.6123372503</v>
      </c>
      <c r="AH106" s="15">
        <f t="shared" si="22"/>
        <v>1362774.2902204208</v>
      </c>
      <c r="AI106" s="15">
        <f t="shared" si="13"/>
        <v>857215432.33176172</v>
      </c>
      <c r="AJ106" s="15">
        <f t="shared" si="14"/>
        <v>715468066.08545566</v>
      </c>
      <c r="AK106" s="15">
        <f t="shared" si="15"/>
        <v>553557153.46447396</v>
      </c>
      <c r="AL106" s="15">
        <f t="shared" si="16"/>
        <v>363134521.69685775</v>
      </c>
      <c r="AM106" s="15">
        <f t="shared" si="17"/>
        <v>154969693.42611006</v>
      </c>
      <c r="AN106" s="15">
        <f>SUMPRODUCT(M$7:M106,AD$7:AD106)</f>
        <v>70811865.195998371</v>
      </c>
      <c r="AO106" s="15">
        <f>SUMPRODUCT(N$7:N106,AE$7:AE106)</f>
        <v>58639410.719286114</v>
      </c>
      <c r="AP106" s="15">
        <f>SUMPRODUCT(O$7:O106,AF$7:AF106)</f>
        <v>44846794.006527029</v>
      </c>
      <c r="AQ106" s="15">
        <f>SUMPRODUCT(P$7:P106,AG$7:AG106)</f>
        <v>28953360.748574186</v>
      </c>
      <c r="AR106" s="15">
        <f>SUMPRODUCT(Q$7:Q106,AH$7:AH106)</f>
        <v>15939739.895257035</v>
      </c>
    </row>
    <row r="107" spans="2:44" x14ac:dyDescent="0.15">
      <c r="B107" s="15">
        <v>101</v>
      </c>
      <c r="C107" s="15">
        <f>[5]圣人天赋!DY106</f>
        <v>0.21614999999999998</v>
      </c>
      <c r="D107" s="15">
        <f>[5]圣人天赋!DZ106</f>
        <v>0.22244999999999998</v>
      </c>
      <c r="E107" s="15">
        <f>[5]圣人天赋!EA106</f>
        <v>0.2319</v>
      </c>
      <c r="F107" s="15">
        <f>[5]圣人天赋!EB106</f>
        <v>0.2445</v>
      </c>
      <c r="G107" s="15">
        <f>[5]圣人天赋!EC106</f>
        <v>0</v>
      </c>
      <c r="H107" s="26">
        <f>1/求节点(兵营招募!F$38:F$67,兵营招募!$G$4:$G$33,节奏总纲!P104)*3600</f>
        <v>1.0285714285714287</v>
      </c>
      <c r="I107" s="26">
        <f>1/求节点(兵营招募!G$38:G$67,兵营招募!$G$4:$G$33,节奏总纲!Q104)*3600</f>
        <v>1.0285714285714287</v>
      </c>
      <c r="J107" s="26">
        <f>1/求节点(兵营招募!H$38:H$67,兵营招募!$G$4:$G$33,节奏总纲!R104)*3600</f>
        <v>1.0285714285714287</v>
      </c>
      <c r="K107" s="26">
        <f>1/求节点(兵营招募!I$38:I$67,兵营招募!$G$4:$G$33,节奏总纲!S104)*3600</f>
        <v>1.0285714285714287</v>
      </c>
      <c r="L107" s="26">
        <f>1/求节点(兵营招募!J$38:J$67,兵营招募!$G$4:$G$33,节奏总纲!T104)*3600</f>
        <v>1.0285714285714287</v>
      </c>
      <c r="M107" s="26">
        <f>1/求节点(兵营招募!F$38:F$67,兵营招募!$G$4:$G$33,节奏总纲!P104)*3600*(1-C107)</f>
        <v>0.80624571428571445</v>
      </c>
      <c r="N107" s="26">
        <f>1/求节点(兵营招募!G$38:G$67,兵营招募!$G$4:$G$33,节奏总纲!Q104)*3600*(1-D107)</f>
        <v>0.7997657142857143</v>
      </c>
      <c r="O107" s="26">
        <f>1/求节点(兵营招募!H$38:H$67,兵营招募!$G$4:$G$33,节奏总纲!R104)*3600*(1-E107)</f>
        <v>0.79004571428571435</v>
      </c>
      <c r="P107" s="26">
        <f>1/求节点(兵营招募!I$38:I$67,兵营招募!$G$4:$G$33,节奏总纲!S104)*3600*(1-F107)</f>
        <v>0.77708571428571449</v>
      </c>
      <c r="Q107" s="26">
        <f>1/求节点(兵营招募!J$38:J$67,兵营招募!$G$4:$G$33,节奏总纲!T104)*3600*(1-G107)</f>
        <v>1.0285714285714287</v>
      </c>
      <c r="X107" s="15">
        <v>101</v>
      </c>
      <c r="Y107" s="15">
        <f>兵营招募!CE105</f>
        <v>92777161.69434385</v>
      </c>
      <c r="Z107" s="15">
        <f>兵营招募!CF105</f>
        <v>77668510.220535681</v>
      </c>
      <c r="AA107" s="15">
        <f>兵营招募!CG105</f>
        <v>60113946.599114738</v>
      </c>
      <c r="AB107" s="15">
        <f>兵营招募!CH105</f>
        <v>39527200.861231573</v>
      </c>
      <c r="AC107" s="15">
        <f>兵营招募!CI105</f>
        <v>16987419.75476972</v>
      </c>
      <c r="AD107" s="15">
        <f t="shared" ref="AD107:AD165" si="23">Y107-Y106</f>
        <v>7055618.4611676782</v>
      </c>
      <c r="AE107" s="15">
        <f t="shared" ref="AE107:AE165" si="24">Z107-Z106</f>
        <v>6121703.6119901091</v>
      </c>
      <c r="AF107" s="15">
        <f t="shared" ref="AF107:AF165" si="25">AA107-AA106</f>
        <v>4758231.2526673451</v>
      </c>
      <c r="AG107" s="15">
        <f t="shared" ref="AG107:AG165" si="26">AB107-AB106</f>
        <v>3213748.6915457994</v>
      </c>
      <c r="AH107" s="15">
        <f t="shared" ref="AH107:AH165" si="27">AC107-AC106</f>
        <v>1490450.4121587146</v>
      </c>
      <c r="AI107" s="15">
        <f t="shared" ref="AI107:AI165" si="28">Y107*$Z$2</f>
        <v>927771616.94343853</v>
      </c>
      <c r="AJ107" s="15">
        <f t="shared" ref="AJ107:AJ165" si="29">Z107*$Z$2</f>
        <v>776685102.20535684</v>
      </c>
      <c r="AK107" s="15">
        <f t="shared" ref="AK107:AK165" si="30">AA107*$Z$2</f>
        <v>601139465.9911474</v>
      </c>
      <c r="AL107" s="15">
        <f t="shared" ref="AL107:AL165" si="31">AB107*$Z$2</f>
        <v>395272008.61231571</v>
      </c>
      <c r="AM107" s="15">
        <f t="shared" ref="AM107:AM165" si="32">AC107*$Z$2</f>
        <v>169874197.54769719</v>
      </c>
      <c r="AN107" s="15">
        <f>SUMPRODUCT(M$7:M107,AD$7:AD107)</f>
        <v>76500427.341949984</v>
      </c>
      <c r="AO107" s="15">
        <f>SUMPRODUCT(N$7:N107,AE$7:AE107)</f>
        <v>63535339.381174818</v>
      </c>
      <c r="AP107" s="15">
        <f>SUMPRODUCT(O$7:O107,AF$7:AF107)</f>
        <v>48606014.21527721</v>
      </c>
      <c r="AQ107" s="15">
        <f>SUMPRODUCT(P$7:P107,AG$7:AG107)</f>
        <v>31450718.946078833</v>
      </c>
      <c r="AR107" s="15">
        <f>SUMPRODUCT(Q$7:Q107,AH$7:AH107)</f>
        <v>17472774.604906</v>
      </c>
    </row>
    <row r="108" spans="2:44" x14ac:dyDescent="0.15">
      <c r="B108" s="15">
        <v>102</v>
      </c>
      <c r="C108" s="15">
        <f>[5]圣人天赋!DY107</f>
        <v>0.21614999999999998</v>
      </c>
      <c r="D108" s="15">
        <f>[5]圣人天赋!DZ107</f>
        <v>0.22244999999999998</v>
      </c>
      <c r="E108" s="15">
        <f>[5]圣人天赋!EA107</f>
        <v>0.2319</v>
      </c>
      <c r="F108" s="15">
        <f>[5]圣人天赋!EB107</f>
        <v>0.2445</v>
      </c>
      <c r="G108" s="15">
        <f>[5]圣人天赋!EC107</f>
        <v>0</v>
      </c>
      <c r="H108" s="26">
        <f>1/求节点(兵营招募!F$38:F$67,兵营招募!$G$4:$G$33,节奏总纲!P105)*3600</f>
        <v>1.0285714285714287</v>
      </c>
      <c r="I108" s="26">
        <f>1/求节点(兵营招募!G$38:G$67,兵营招募!$G$4:$G$33,节奏总纲!Q105)*3600</f>
        <v>1.0285714285714287</v>
      </c>
      <c r="J108" s="26">
        <f>1/求节点(兵营招募!H$38:H$67,兵营招募!$G$4:$G$33,节奏总纲!R105)*3600</f>
        <v>1.0285714285714287</v>
      </c>
      <c r="K108" s="26">
        <f>1/求节点(兵营招募!I$38:I$67,兵营招募!$G$4:$G$33,节奏总纲!S105)*3600</f>
        <v>1.0285714285714287</v>
      </c>
      <c r="L108" s="26">
        <f>1/求节点(兵营招募!J$38:J$67,兵营招募!$G$4:$G$33,节奏总纲!T105)*3600</f>
        <v>1.0285714285714287</v>
      </c>
      <c r="M108" s="26">
        <f>1/求节点(兵营招募!F$38:F$67,兵营招募!$G$4:$G$33,节奏总纲!P105)*3600*(1-C108)</f>
        <v>0.80624571428571445</v>
      </c>
      <c r="N108" s="26">
        <f>1/求节点(兵营招募!G$38:G$67,兵营招募!$G$4:$G$33,节奏总纲!Q105)*3600*(1-D108)</f>
        <v>0.7997657142857143</v>
      </c>
      <c r="O108" s="26">
        <f>1/求节点(兵营招募!H$38:H$67,兵营招募!$G$4:$G$33,节奏总纲!R105)*3600*(1-E108)</f>
        <v>0.79004571428571435</v>
      </c>
      <c r="P108" s="26">
        <f>1/求节点(兵营招募!I$38:I$67,兵营招募!$G$4:$G$33,节奏总纲!S105)*3600*(1-F108)</f>
        <v>0.77708571428571449</v>
      </c>
      <c r="Q108" s="26">
        <f>1/求节点(兵营招募!J$38:J$67,兵营招募!$G$4:$G$33,节奏总纲!T105)*3600*(1-G108)</f>
        <v>1.0285714285714287</v>
      </c>
      <c r="X108" s="15">
        <v>102</v>
      </c>
      <c r="Y108" s="15">
        <f>兵营招募!CE106</f>
        <v>100339186.3228046</v>
      </c>
      <c r="Z108" s="15">
        <f>兵营招募!CF106</f>
        <v>83919733.028633058</v>
      </c>
      <c r="AA108" s="15">
        <f>兵营招募!CG106</f>
        <v>64912020.105932504</v>
      </c>
      <c r="AB108" s="15">
        <f>兵营招募!CH106</f>
        <v>42976365.159246482</v>
      </c>
      <c r="AC108" s="15">
        <f>兵营招募!CI106</f>
        <v>18610582.153407495</v>
      </c>
      <c r="AD108" s="15">
        <f t="shared" si="23"/>
        <v>7562024.62846075</v>
      </c>
      <c r="AE108" s="15">
        <f t="shared" si="24"/>
        <v>6251222.8080973774</v>
      </c>
      <c r="AF108" s="15">
        <f t="shared" si="25"/>
        <v>4798073.5068177655</v>
      </c>
      <c r="AG108" s="15">
        <f t="shared" si="26"/>
        <v>3449164.298014909</v>
      </c>
      <c r="AH108" s="15">
        <f t="shared" si="27"/>
        <v>1623162.3986377753</v>
      </c>
      <c r="AI108" s="15">
        <f t="shared" si="28"/>
        <v>1003391863.2280459</v>
      </c>
      <c r="AJ108" s="15">
        <f t="shared" si="29"/>
        <v>839197330.28633058</v>
      </c>
      <c r="AK108" s="15">
        <f t="shared" si="30"/>
        <v>649120201.05932498</v>
      </c>
      <c r="AL108" s="15">
        <f t="shared" si="31"/>
        <v>429763651.5924648</v>
      </c>
      <c r="AM108" s="15">
        <f t="shared" si="32"/>
        <v>186105821.53407496</v>
      </c>
      <c r="AN108" s="15">
        <f>SUMPRODUCT(M$7:M108,AD$7:AD108)</f>
        <v>82597277.289969489</v>
      </c>
      <c r="AO108" s="15">
        <f>SUMPRODUCT(N$7:N108,AE$7:AE108)</f>
        <v>68534853.055451959</v>
      </c>
      <c r="AP108" s="15">
        <f>SUMPRODUCT(O$7:O108,AF$7:AF108)</f>
        <v>52396711.626166411</v>
      </c>
      <c r="AQ108" s="15">
        <f>SUMPRODUCT(P$7:P108,AG$7:AG108)</f>
        <v>34131015.248290531</v>
      </c>
      <c r="AR108" s="15">
        <f>SUMPRODUCT(Q$7:Q108,AH$7:AH108)</f>
        <v>19142313.072076283</v>
      </c>
    </row>
    <row r="109" spans="2:44" x14ac:dyDescent="0.15">
      <c r="B109" s="15">
        <v>103</v>
      </c>
      <c r="C109" s="15">
        <f>[5]圣人天赋!DY108</f>
        <v>0.21614999999999998</v>
      </c>
      <c r="D109" s="15">
        <f>[5]圣人天赋!DZ108</f>
        <v>0.22244999999999998</v>
      </c>
      <c r="E109" s="15">
        <f>[5]圣人天赋!EA108</f>
        <v>0.2319</v>
      </c>
      <c r="F109" s="15">
        <f>[5]圣人天赋!EB108</f>
        <v>0.2445</v>
      </c>
      <c r="G109" s="15">
        <f>[5]圣人天赋!EC108</f>
        <v>0</v>
      </c>
      <c r="H109" s="26">
        <f>1/求节点(兵营招募!F$38:F$67,兵营招募!$G$4:$G$33,节奏总纲!P106)*3600</f>
        <v>1.0285714285714287</v>
      </c>
      <c r="I109" s="26">
        <f>1/求节点(兵营招募!G$38:G$67,兵营招募!$G$4:$G$33,节奏总纲!Q106)*3600</f>
        <v>1.0285714285714287</v>
      </c>
      <c r="J109" s="26">
        <f>1/求节点(兵营招募!H$38:H$67,兵营招募!$G$4:$G$33,节奏总纲!R106)*3600</f>
        <v>1.0285714285714287</v>
      </c>
      <c r="K109" s="26">
        <f>1/求节点(兵营招募!I$38:I$67,兵营招募!$G$4:$G$33,节奏总纲!S106)*3600</f>
        <v>1.0285714285714287</v>
      </c>
      <c r="L109" s="26">
        <f>1/求节点(兵营招募!J$38:J$67,兵营招募!$G$4:$G$33,节奏总纲!T106)*3600</f>
        <v>1.0285714285714287</v>
      </c>
      <c r="M109" s="26">
        <f>1/求节点(兵营招募!F$38:F$67,兵营招募!$G$4:$G$33,节奏总纲!P106)*3600*(1-C109)</f>
        <v>0.80624571428571445</v>
      </c>
      <c r="N109" s="26">
        <f>1/求节点(兵营招募!G$38:G$67,兵营招募!$G$4:$G$33,节奏总纲!Q106)*3600*(1-D109)</f>
        <v>0.7997657142857143</v>
      </c>
      <c r="O109" s="26">
        <f>1/求节点(兵营招募!H$38:H$67,兵营招募!$G$4:$G$33,节奏总纲!R106)*3600*(1-E109)</f>
        <v>0.79004571428571435</v>
      </c>
      <c r="P109" s="26">
        <f>1/求节点(兵营招募!I$38:I$67,兵营招募!$G$4:$G$33,节奏总纲!S106)*3600*(1-F109)</f>
        <v>0.77708571428571449</v>
      </c>
      <c r="Q109" s="26">
        <f>1/求节点(兵营招募!J$38:J$67,兵营招募!$G$4:$G$33,节奏总纲!T106)*3600*(1-G109)</f>
        <v>1.0285714285714287</v>
      </c>
      <c r="X109" s="15">
        <v>103</v>
      </c>
      <c r="Y109" s="15">
        <f>兵营招募!CE107</f>
        <v>108443963.64263482</v>
      </c>
      <c r="Z109" s="15">
        <f>兵营招募!CF107</f>
        <v>90555032.239445284</v>
      </c>
      <c r="AA109" s="15">
        <f>兵营招募!CG107</f>
        <v>70217943.464476153</v>
      </c>
      <c r="AB109" s="15">
        <f>兵营招募!CH107</f>
        <v>46913922.476975203</v>
      </c>
      <c r="AC109" s="15">
        <f>兵营招募!CI107</f>
        <v>20466018.935576245</v>
      </c>
      <c r="AD109" s="15">
        <f t="shared" si="23"/>
        <v>8104777.3198302239</v>
      </c>
      <c r="AE109" s="15">
        <f t="shared" si="24"/>
        <v>6635299.2108122259</v>
      </c>
      <c r="AF109" s="15">
        <f t="shared" si="25"/>
        <v>5305923.3585436493</v>
      </c>
      <c r="AG109" s="15">
        <f t="shared" si="26"/>
        <v>3937557.3177287206</v>
      </c>
      <c r="AH109" s="15">
        <f t="shared" si="27"/>
        <v>1855436.7821687497</v>
      </c>
      <c r="AI109" s="15">
        <f t="shared" si="28"/>
        <v>1084439636.4263482</v>
      </c>
      <c r="AJ109" s="15">
        <f t="shared" si="29"/>
        <v>905550322.39445281</v>
      </c>
      <c r="AK109" s="15">
        <f t="shared" si="30"/>
        <v>702179434.64476156</v>
      </c>
      <c r="AL109" s="15">
        <f t="shared" si="31"/>
        <v>469139224.76975203</v>
      </c>
      <c r="AM109" s="15">
        <f t="shared" si="32"/>
        <v>204660189.35576245</v>
      </c>
      <c r="AN109" s="15">
        <f>SUMPRODUCT(M$7:M109,AD$7:AD109)</f>
        <v>89131719.269322664</v>
      </c>
      <c r="AO109" s="15">
        <f>SUMPRODUCT(N$7:N109,AE$7:AE109)</f>
        <v>73841537.868286639</v>
      </c>
      <c r="AP109" s="15">
        <f>SUMPRODUCT(O$7:O109,AF$7:AF109)</f>
        <v>56588633.635912284</v>
      </c>
      <c r="AQ109" s="15">
        <f>SUMPRODUCT(P$7:P109,AG$7:AG109)</f>
        <v>37190834.789078698</v>
      </c>
      <c r="AR109" s="15">
        <f>SUMPRODUCT(Q$7:Q109,AH$7:AH109)</f>
        <v>21050762.33373557</v>
      </c>
    </row>
    <row r="110" spans="2:44" x14ac:dyDescent="0.15">
      <c r="B110" s="15">
        <v>104</v>
      </c>
      <c r="C110" s="15">
        <f>[5]圣人天赋!DY109</f>
        <v>0.21614999999999998</v>
      </c>
      <c r="D110" s="15">
        <f>[5]圣人天赋!DZ109</f>
        <v>0.22244999999999998</v>
      </c>
      <c r="E110" s="15">
        <f>[5]圣人天赋!EA109</f>
        <v>0.2319</v>
      </c>
      <c r="F110" s="15">
        <f>[5]圣人天赋!EB109</f>
        <v>0.2445</v>
      </c>
      <c r="G110" s="15">
        <f>[5]圣人天赋!EC109</f>
        <v>0</v>
      </c>
      <c r="H110" s="26">
        <f>1/求节点(兵营招募!F$38:F$67,兵营招募!$G$4:$G$33,节奏总纲!P107)*3600</f>
        <v>1.0285714285714287</v>
      </c>
      <c r="I110" s="26">
        <f>1/求节点(兵营招募!G$38:G$67,兵营招募!$G$4:$G$33,节奏总纲!Q107)*3600</f>
        <v>1.0285714285714287</v>
      </c>
      <c r="J110" s="26">
        <f>1/求节点(兵营招募!H$38:H$67,兵营招募!$G$4:$G$33,节奏总纲!R107)*3600</f>
        <v>1.0285714285714287</v>
      </c>
      <c r="K110" s="26">
        <f>1/求节点(兵营招募!I$38:I$67,兵营招募!$G$4:$G$33,节奏总纲!S107)*3600</f>
        <v>1.0285714285714287</v>
      </c>
      <c r="L110" s="26">
        <f>1/求节点(兵营招募!J$38:J$67,兵营招募!$G$4:$G$33,节奏总纲!T107)*3600</f>
        <v>1.0285714285714287</v>
      </c>
      <c r="M110" s="26">
        <f>1/求节点(兵营招募!F$38:F$67,兵营招募!$G$4:$G$33,节奏总纲!P107)*3600*(1-C110)</f>
        <v>0.80624571428571445</v>
      </c>
      <c r="N110" s="26">
        <f>1/求节点(兵营招募!G$38:G$67,兵营招募!$G$4:$G$33,节奏总纲!Q107)*3600*(1-D110)</f>
        <v>0.7997657142857143</v>
      </c>
      <c r="O110" s="26">
        <f>1/求节点(兵营招募!H$38:H$67,兵营招募!$G$4:$G$33,节奏总纲!R107)*3600*(1-E110)</f>
        <v>0.79004571428571435</v>
      </c>
      <c r="P110" s="26">
        <f>1/求节点(兵营招募!I$38:I$67,兵营招募!$G$4:$G$33,节奏总纲!S107)*3600*(1-F110)</f>
        <v>0.77708571428571449</v>
      </c>
      <c r="Q110" s="26">
        <f>1/求节点(兵营招募!J$38:J$67,兵营招募!$G$4:$G$33,节奏总纲!T107)*3600*(1-G110)</f>
        <v>1.0285714285714287</v>
      </c>
      <c r="X110" s="15">
        <v>104</v>
      </c>
      <c r="Y110" s="15">
        <f>兵营招募!CE108</f>
        <v>117130448.89379476</v>
      </c>
      <c r="Z110" s="15">
        <f>兵营招募!CF108</f>
        <v>97982709.703090787</v>
      </c>
      <c r="AA110" s="15">
        <f>兵营招募!CG108</f>
        <v>76353056.086235359</v>
      </c>
      <c r="AB110" s="15">
        <f>兵营招募!CH108</f>
        <v>51338001.616187938</v>
      </c>
      <c r="AC110" s="15">
        <f>兵营招募!CI108</f>
        <v>22587228.368954331</v>
      </c>
      <c r="AD110" s="15">
        <f t="shared" si="23"/>
        <v>8686485.2511599362</v>
      </c>
      <c r="AE110" s="15">
        <f t="shared" si="24"/>
        <v>7427677.4636455029</v>
      </c>
      <c r="AF110" s="15">
        <f t="shared" si="25"/>
        <v>6135112.6217592061</v>
      </c>
      <c r="AG110" s="15">
        <f t="shared" si="26"/>
        <v>4424079.139212735</v>
      </c>
      <c r="AH110" s="15">
        <f t="shared" si="27"/>
        <v>2121209.4333780855</v>
      </c>
      <c r="AI110" s="15">
        <f t="shared" si="28"/>
        <v>1171304488.9379475</v>
      </c>
      <c r="AJ110" s="15">
        <f t="shared" si="29"/>
        <v>979827097.03090787</v>
      </c>
      <c r="AK110" s="15">
        <f t="shared" si="30"/>
        <v>763530560.86235356</v>
      </c>
      <c r="AL110" s="15">
        <f t="shared" si="31"/>
        <v>513380016.16187936</v>
      </c>
      <c r="AM110" s="15">
        <f t="shared" si="32"/>
        <v>225872283.68954331</v>
      </c>
      <c r="AN110" s="15">
        <f>SUMPRODUCT(M$7:M110,AD$7:AD110)</f>
        <v>96135160.775276423</v>
      </c>
      <c r="AO110" s="15">
        <f>SUMPRODUCT(N$7:N110,AE$7:AE110)</f>
        <v>79781939.640482992</v>
      </c>
      <c r="AP110" s="15">
        <f>SUMPRODUCT(O$7:O110,AF$7:AF110)</f>
        <v>61435653.069393337</v>
      </c>
      <c r="AQ110" s="15">
        <f>SUMPRODUCT(P$7:P110,AG$7:AG110)</f>
        <v>40628723.487030357</v>
      </c>
      <c r="AR110" s="15">
        <f>SUMPRODUCT(Q$7:Q110,AH$7:AH110)</f>
        <v>23232577.750924461</v>
      </c>
    </row>
    <row r="111" spans="2:44" x14ac:dyDescent="0.15">
      <c r="B111" s="15">
        <v>105</v>
      </c>
      <c r="C111" s="15">
        <f>[5]圣人天赋!DY110</f>
        <v>0.21614999999999998</v>
      </c>
      <c r="D111" s="15">
        <f>[5]圣人天赋!DZ110</f>
        <v>0.22244999999999998</v>
      </c>
      <c r="E111" s="15">
        <f>[5]圣人天赋!EA110</f>
        <v>0.2319</v>
      </c>
      <c r="F111" s="15">
        <f>[5]圣人天赋!EB110</f>
        <v>0.2445</v>
      </c>
      <c r="G111" s="15">
        <f>[5]圣人天赋!EC110</f>
        <v>0</v>
      </c>
      <c r="H111" s="26">
        <f>1/求节点(兵营招募!F$38:F$67,兵营招募!$G$4:$G$33,节奏总纲!P108)*3600</f>
        <v>1.0285714285714287</v>
      </c>
      <c r="I111" s="26">
        <f>1/求节点(兵营招募!G$38:G$67,兵营招募!$G$4:$G$33,节奏总纲!Q108)*3600</f>
        <v>1.0285714285714287</v>
      </c>
      <c r="J111" s="26">
        <f>1/求节点(兵营招募!H$38:H$67,兵营招募!$G$4:$G$33,节奏总纲!R108)*3600</f>
        <v>1.0285714285714287</v>
      </c>
      <c r="K111" s="26">
        <f>1/求节点(兵营招募!I$38:I$67,兵营招募!$G$4:$G$33,节奏总纲!S108)*3600</f>
        <v>1.0285714285714287</v>
      </c>
      <c r="L111" s="26">
        <f>1/求节点(兵营招募!J$38:J$67,兵营招募!$G$4:$G$33,节奏总纲!T108)*3600</f>
        <v>1.0285714285714287</v>
      </c>
      <c r="M111" s="26">
        <f>1/求节点(兵营招募!F$38:F$67,兵营招募!$G$4:$G$33,节奏总纲!P108)*3600*(1-C111)</f>
        <v>0.80624571428571445</v>
      </c>
      <c r="N111" s="26">
        <f>1/求节点(兵营招募!G$38:G$67,兵营招募!$G$4:$G$33,节奏总纲!Q108)*3600*(1-D111)</f>
        <v>0.7997657142857143</v>
      </c>
      <c r="O111" s="26">
        <f>1/求节点(兵营招募!H$38:H$67,兵营招募!$G$4:$G$33,节奏总纲!R108)*3600*(1-E111)</f>
        <v>0.79004571428571435</v>
      </c>
      <c r="P111" s="26">
        <f>1/求节点(兵营招募!I$38:I$67,兵营招募!$G$4:$G$33,节奏总纲!S108)*3600*(1-F111)</f>
        <v>0.77708571428571449</v>
      </c>
      <c r="Q111" s="26">
        <f>1/求节点(兵营招募!J$38:J$67,兵营招募!$G$4:$G$33,节奏总纲!T108)*3600*(1-G111)</f>
        <v>1.0285714285714287</v>
      </c>
      <c r="X111" s="15">
        <v>105</v>
      </c>
      <c r="Y111" s="15">
        <f>兵营招募!CE109</f>
        <v>126440393.26870091</v>
      </c>
      <c r="Z111" s="15">
        <f>兵营招募!CF109</f>
        <v>106056502.14385882</v>
      </c>
      <c r="AA111" s="15">
        <f>兵营招募!CG109</f>
        <v>82859126.125828013</v>
      </c>
      <c r="AB111" s="15">
        <f>兵营招募!CH109</f>
        <v>55993543.640284464</v>
      </c>
      <c r="AC111" s="15">
        <f>兵营招募!CI109</f>
        <v>24917623.820298027</v>
      </c>
      <c r="AD111" s="15">
        <f t="shared" si="23"/>
        <v>9309944.3749061525</v>
      </c>
      <c r="AE111" s="15">
        <f t="shared" si="24"/>
        <v>8073792.4407680333</v>
      </c>
      <c r="AF111" s="15">
        <f t="shared" si="25"/>
        <v>6506070.0395926535</v>
      </c>
      <c r="AG111" s="15">
        <f t="shared" si="26"/>
        <v>4655542.0240965262</v>
      </c>
      <c r="AH111" s="15">
        <f t="shared" si="27"/>
        <v>2330395.4513436966</v>
      </c>
      <c r="AI111" s="15">
        <f t="shared" si="28"/>
        <v>1264403932.6870091</v>
      </c>
      <c r="AJ111" s="15">
        <f t="shared" si="29"/>
        <v>1060565021.4385881</v>
      </c>
      <c r="AK111" s="15">
        <f t="shared" si="30"/>
        <v>828591261.25828016</v>
      </c>
      <c r="AL111" s="15">
        <f t="shared" si="31"/>
        <v>559935436.40284467</v>
      </c>
      <c r="AM111" s="15">
        <f t="shared" si="32"/>
        <v>249176238.20298028</v>
      </c>
      <c r="AN111" s="15">
        <f>SUMPRODUCT(M$7:M111,AD$7:AD111)</f>
        <v>103641263.5277829</v>
      </c>
      <c r="AO111" s="15">
        <f>SUMPRODUCT(N$7:N111,AE$7:AE111)</f>
        <v>86239082.018868446</v>
      </c>
      <c r="AP111" s="15">
        <f>SUMPRODUCT(O$7:O111,AF$7:AF111)</f>
        <v>66575745.8210162</v>
      </c>
      <c r="AQ111" s="15">
        <f>SUMPRODUCT(P$7:P111,AG$7:AG111)</f>
        <v>44246478.686212569</v>
      </c>
      <c r="AR111" s="15">
        <f>SUMPRODUCT(Q$7:Q111,AH$7:AH111)</f>
        <v>25629555.929449406</v>
      </c>
    </row>
    <row r="112" spans="2:44" x14ac:dyDescent="0.15">
      <c r="B112" s="15">
        <v>106</v>
      </c>
      <c r="C112" s="15">
        <f>[5]圣人天赋!DY111</f>
        <v>0.21614999999999998</v>
      </c>
      <c r="D112" s="15">
        <f>[5]圣人天赋!DZ111</f>
        <v>0.22244999999999998</v>
      </c>
      <c r="E112" s="15">
        <f>[5]圣人天赋!EA111</f>
        <v>0.2319</v>
      </c>
      <c r="F112" s="15">
        <f>[5]圣人天赋!EB111</f>
        <v>0.2445</v>
      </c>
      <c r="G112" s="15">
        <f>[5]圣人天赋!EC111</f>
        <v>0</v>
      </c>
      <c r="H112" s="26">
        <f>1/求节点(兵营招募!F$38:F$67,兵营招募!$G$4:$G$33,节奏总纲!P109)*3600</f>
        <v>1.0285714285714287</v>
      </c>
      <c r="I112" s="26">
        <f>1/求节点(兵营招募!G$38:G$67,兵营招募!$G$4:$G$33,节奏总纲!Q109)*3600</f>
        <v>1.0285714285714287</v>
      </c>
      <c r="J112" s="26">
        <f>1/求节点(兵营招募!H$38:H$67,兵营招募!$G$4:$G$33,节奏总纲!R109)*3600</f>
        <v>1.0285714285714287</v>
      </c>
      <c r="K112" s="26">
        <f>1/求节点(兵营招募!I$38:I$67,兵营招募!$G$4:$G$33,节奏总纲!S109)*3600</f>
        <v>1.0285714285714287</v>
      </c>
      <c r="L112" s="26">
        <f>1/求节点(兵营招募!J$38:J$67,兵营招募!$G$4:$G$33,节奏总纲!T109)*3600</f>
        <v>1.0285714285714287</v>
      </c>
      <c r="M112" s="26">
        <f>1/求节点(兵营招募!F$38:F$67,兵营招募!$G$4:$G$33,节奏总纲!P109)*3600*(1-C112)</f>
        <v>0.80624571428571445</v>
      </c>
      <c r="N112" s="26">
        <f>1/求节点(兵营招募!G$38:G$67,兵营招募!$G$4:$G$33,节奏总纲!Q109)*3600*(1-D112)</f>
        <v>0.7997657142857143</v>
      </c>
      <c r="O112" s="26">
        <f>1/求节点(兵营招募!H$38:H$67,兵营招募!$G$4:$G$33,节奏总纲!R109)*3600*(1-E112)</f>
        <v>0.79004571428571435</v>
      </c>
      <c r="P112" s="26">
        <f>1/求节点(兵营招募!I$38:I$67,兵营招募!$G$4:$G$33,节奏总纲!S109)*3600*(1-F112)</f>
        <v>0.77708571428571449</v>
      </c>
      <c r="Q112" s="26">
        <f>1/求节点(兵营招募!J$38:J$67,兵营招募!$G$4:$G$33,节奏总纲!T109)*3600*(1-G112)</f>
        <v>1.0285714285714287</v>
      </c>
      <c r="X112" s="15">
        <v>106</v>
      </c>
      <c r="Y112" s="15">
        <f>兵营招募!CE110</f>
        <v>136418544.58741423</v>
      </c>
      <c r="Z112" s="15">
        <f>兵营招募!CF110</f>
        <v>114660201.66492943</v>
      </c>
      <c r="AA112" s="15">
        <f>兵营招募!CG110</f>
        <v>89722021.875996381</v>
      </c>
      <c r="AB112" s="15">
        <f>兵营招募!CH110</f>
        <v>60869098.555135734</v>
      </c>
      <c r="AC112" s="15">
        <f>兵营招募!CI110</f>
        <v>27354283.302267045</v>
      </c>
      <c r="AD112" s="15">
        <f t="shared" si="23"/>
        <v>9978151.3187133223</v>
      </c>
      <c r="AE112" s="15">
        <f t="shared" si="24"/>
        <v>8603699.5210706145</v>
      </c>
      <c r="AF112" s="15">
        <f t="shared" si="25"/>
        <v>6862895.7501683682</v>
      </c>
      <c r="AG112" s="15">
        <f t="shared" si="26"/>
        <v>4875554.9148512706</v>
      </c>
      <c r="AH112" s="15">
        <f t="shared" si="27"/>
        <v>2436659.4819690175</v>
      </c>
      <c r="AI112" s="15">
        <f t="shared" si="28"/>
        <v>1364185445.8741424</v>
      </c>
      <c r="AJ112" s="15">
        <f t="shared" si="29"/>
        <v>1146602016.6492944</v>
      </c>
      <c r="AK112" s="15">
        <f t="shared" si="30"/>
        <v>897220218.75996375</v>
      </c>
      <c r="AL112" s="15">
        <f t="shared" si="31"/>
        <v>608690985.55135739</v>
      </c>
      <c r="AM112" s="15">
        <f t="shared" si="32"/>
        <v>273542833.02267045</v>
      </c>
      <c r="AN112" s="15">
        <f>SUMPRODUCT(M$7:M112,AD$7:AD112)</f>
        <v>111686105.26498987</v>
      </c>
      <c r="AO112" s="15">
        <f>SUMPRODUCT(N$7:N112,AE$7:AE112)</f>
        <v>93120025.911837146</v>
      </c>
      <c r="AP112" s="15">
        <f>SUMPRODUCT(O$7:O112,AF$7:AF112)</f>
        <v>71997747.196026355</v>
      </c>
      <c r="AQ112" s="15">
        <f>SUMPRODUCT(P$7:P112,AG$7:AG112)</f>
        <v>48035202.759758994</v>
      </c>
      <c r="AR112" s="15">
        <f>SUMPRODUCT(Q$7:Q112,AH$7:AH112)</f>
        <v>28135834.253760394</v>
      </c>
    </row>
    <row r="113" spans="2:44" x14ac:dyDescent="0.15">
      <c r="B113" s="15">
        <v>107</v>
      </c>
      <c r="C113" s="15">
        <f>[5]圣人天赋!DY112</f>
        <v>0.21614999999999998</v>
      </c>
      <c r="D113" s="15">
        <f>[5]圣人天赋!DZ112</f>
        <v>0.22244999999999998</v>
      </c>
      <c r="E113" s="15">
        <f>[5]圣人天赋!EA112</f>
        <v>0.2319</v>
      </c>
      <c r="F113" s="15">
        <f>[5]圣人天赋!EB112</f>
        <v>0.2445</v>
      </c>
      <c r="G113" s="15">
        <f>[5]圣人天赋!EC112</f>
        <v>0</v>
      </c>
      <c r="H113" s="26">
        <f>1/求节点(兵营招募!F$38:F$67,兵营招募!$G$4:$G$33,节奏总纲!P110)*3600</f>
        <v>1.0285714285714287</v>
      </c>
      <c r="I113" s="26">
        <f>1/求节点(兵营招募!G$38:G$67,兵营招募!$G$4:$G$33,节奏总纲!Q110)*3600</f>
        <v>1.0285714285714287</v>
      </c>
      <c r="J113" s="26">
        <f>1/求节点(兵营招募!H$38:H$67,兵营招募!$G$4:$G$33,节奏总纲!R110)*3600</f>
        <v>1.0285714285714287</v>
      </c>
      <c r="K113" s="26">
        <f>1/求节点(兵营招募!I$38:I$67,兵营招募!$G$4:$G$33,节奏总纲!S110)*3600</f>
        <v>1.0285714285714287</v>
      </c>
      <c r="L113" s="26">
        <f>1/求节点(兵营招募!J$38:J$67,兵营招募!$G$4:$G$33,节奏总纲!T110)*3600</f>
        <v>1.0285714285714287</v>
      </c>
      <c r="M113" s="26">
        <f>1/求节点(兵营招募!F$38:F$67,兵营招募!$G$4:$G$33,节奏总纲!P110)*3600*(1-C113)</f>
        <v>0.80624571428571445</v>
      </c>
      <c r="N113" s="26">
        <f>1/求节点(兵营招募!G$38:G$67,兵营招募!$G$4:$G$33,节奏总纲!Q110)*3600*(1-D113)</f>
        <v>0.7997657142857143</v>
      </c>
      <c r="O113" s="26">
        <f>1/求节点(兵营招募!H$38:H$67,兵营招募!$G$4:$G$33,节奏总纲!R110)*3600*(1-E113)</f>
        <v>0.79004571428571435</v>
      </c>
      <c r="P113" s="26">
        <f>1/求节点(兵营招募!I$38:I$67,兵营招募!$G$4:$G$33,节奏总纲!S110)*3600*(1-F113)</f>
        <v>0.77708571428571449</v>
      </c>
      <c r="Q113" s="26">
        <f>1/求节点(兵营招募!J$38:J$67,兵营招募!$G$4:$G$33,节奏总纲!T110)*3600*(1-G113)</f>
        <v>1.0285714285714287</v>
      </c>
      <c r="X113" s="15">
        <v>107</v>
      </c>
      <c r="Y113" s="15">
        <f>兵营招募!CE111</f>
        <v>147112862.37598279</v>
      </c>
      <c r="Z113" s="15">
        <f>兵营招募!CF111</f>
        <v>123728239.89693102</v>
      </c>
      <c r="AA113" s="15">
        <f>兵营招募!CG111</f>
        <v>97110481.401812673</v>
      </c>
      <c r="AB113" s="15">
        <f>兵营招募!CH111</f>
        <v>65836019.654970989</v>
      </c>
      <c r="AC113" s="15">
        <f>兵营招募!CI111</f>
        <v>29933245.437039141</v>
      </c>
      <c r="AD113" s="15">
        <f t="shared" si="23"/>
        <v>10694317.788568556</v>
      </c>
      <c r="AE113" s="15">
        <f t="shared" si="24"/>
        <v>9068038.2320015877</v>
      </c>
      <c r="AF113" s="15">
        <f t="shared" si="25"/>
        <v>7388459.5258162916</v>
      </c>
      <c r="AG113" s="15">
        <f t="shared" si="26"/>
        <v>4966921.0998352543</v>
      </c>
      <c r="AH113" s="15">
        <f t="shared" si="27"/>
        <v>2578962.1347720958</v>
      </c>
      <c r="AI113" s="15">
        <f t="shared" si="28"/>
        <v>1471128623.7598279</v>
      </c>
      <c r="AJ113" s="15">
        <f t="shared" si="29"/>
        <v>1237282398.9693103</v>
      </c>
      <c r="AK113" s="15">
        <f t="shared" si="30"/>
        <v>971104814.01812673</v>
      </c>
      <c r="AL113" s="15">
        <f t="shared" si="31"/>
        <v>658360196.54970992</v>
      </c>
      <c r="AM113" s="15">
        <f t="shared" si="32"/>
        <v>299332454.37039143</v>
      </c>
      <c r="AN113" s="15">
        <f>SUMPRODUCT(M$7:M113,AD$7:AD113)</f>
        <v>120308353.14923275</v>
      </c>
      <c r="AO113" s="15">
        <f>SUMPRODUCT(N$7:N113,AE$7:AE113)</f>
        <v>100372331.98562406</v>
      </c>
      <c r="AP113" s="15">
        <f>SUMPRODUCT(O$7:O113,AF$7:AF113)</f>
        <v>77834967.979570985</v>
      </c>
      <c r="AQ113" s="15">
        <f>SUMPRODUCT(P$7:P113,AG$7:AG113)</f>
        <v>51894926.190425262</v>
      </c>
      <c r="AR113" s="15">
        <f>SUMPRODUCT(Q$7:Q113,AH$7:AH113)</f>
        <v>30788481.020954549</v>
      </c>
    </row>
    <row r="114" spans="2:44" x14ac:dyDescent="0.15">
      <c r="B114" s="15">
        <v>108</v>
      </c>
      <c r="C114" s="15">
        <f>[5]圣人天赋!DY113</f>
        <v>0.21614999999999998</v>
      </c>
      <c r="D114" s="15">
        <f>[5]圣人天赋!DZ113</f>
        <v>0.22244999999999998</v>
      </c>
      <c r="E114" s="15">
        <f>[5]圣人天赋!EA113</f>
        <v>0.2319</v>
      </c>
      <c r="F114" s="15">
        <f>[5]圣人天赋!EB113</f>
        <v>0.2445</v>
      </c>
      <c r="G114" s="15">
        <f>[5]圣人天赋!EC113</f>
        <v>0</v>
      </c>
      <c r="H114" s="26">
        <f>1/求节点(兵营招募!F$38:F$67,兵营招募!$G$4:$G$33,节奏总纲!P111)*3600</f>
        <v>1.0285714285714287</v>
      </c>
      <c r="I114" s="26">
        <f>1/求节点(兵营招募!G$38:G$67,兵营招募!$G$4:$G$33,节奏总纲!Q111)*3600</f>
        <v>1.0285714285714287</v>
      </c>
      <c r="J114" s="26">
        <f>1/求节点(兵营招募!H$38:H$67,兵营招募!$G$4:$G$33,节奏总纲!R111)*3600</f>
        <v>1.0285714285714287</v>
      </c>
      <c r="K114" s="26">
        <f>1/求节点(兵营招募!I$38:I$67,兵营招募!$G$4:$G$33,节奏总纲!S111)*3600</f>
        <v>1.0285714285714287</v>
      </c>
      <c r="L114" s="26">
        <f>1/求节点(兵营招募!J$38:J$67,兵营招募!$G$4:$G$33,节奏总纲!T111)*3600</f>
        <v>1.0285714285714287</v>
      </c>
      <c r="M114" s="26">
        <f>1/求节点(兵营招募!F$38:F$67,兵营招募!$G$4:$G$33,节奏总纲!P111)*3600*(1-C114)</f>
        <v>0.80624571428571445</v>
      </c>
      <c r="N114" s="26">
        <f>1/求节点(兵营招募!G$38:G$67,兵营招募!$G$4:$G$33,节奏总纲!Q111)*3600*(1-D114)</f>
        <v>0.7997657142857143</v>
      </c>
      <c r="O114" s="26">
        <f>1/求节点(兵营招募!H$38:H$67,兵营招募!$G$4:$G$33,节奏总纲!R111)*3600*(1-E114)</f>
        <v>0.79004571428571435</v>
      </c>
      <c r="P114" s="26">
        <f>1/求节点(兵营招募!I$38:I$67,兵营招募!$G$4:$G$33,节奏总纲!S111)*3600*(1-F114)</f>
        <v>0.77708571428571449</v>
      </c>
      <c r="Q114" s="26">
        <f>1/求节点(兵营招募!J$38:J$67,兵营招募!$G$4:$G$33,节奏总纲!T111)*3600*(1-G114)</f>
        <v>1.0285714285714287</v>
      </c>
      <c r="X114" s="15">
        <v>108</v>
      </c>
      <c r="Y114" s="15">
        <f>兵营招募!CE112</f>
        <v>158574748.38170058</v>
      </c>
      <c r="Z114" s="15">
        <f>兵营招募!CF112</f>
        <v>133510959.60281114</v>
      </c>
      <c r="AA114" s="15">
        <f>兵营招募!CG112</f>
        <v>104451068.78597866</v>
      </c>
      <c r="AB114" s="15">
        <f>兵营招募!CH112</f>
        <v>71171855.446425349</v>
      </c>
      <c r="AC114" s="15">
        <f>兵营招募!CI112</f>
        <v>32834278.461566135</v>
      </c>
      <c r="AD114" s="15">
        <f t="shared" si="23"/>
        <v>11461886.005717784</v>
      </c>
      <c r="AE114" s="15">
        <f t="shared" si="24"/>
        <v>9782719.7058801204</v>
      </c>
      <c r="AF114" s="15">
        <f t="shared" si="25"/>
        <v>7340587.3841659874</v>
      </c>
      <c r="AG114" s="15">
        <f t="shared" si="26"/>
        <v>5335835.7914543599</v>
      </c>
      <c r="AH114" s="15">
        <f t="shared" si="27"/>
        <v>2901033.0245269947</v>
      </c>
      <c r="AI114" s="15">
        <f t="shared" si="28"/>
        <v>1585747483.8170056</v>
      </c>
      <c r="AJ114" s="15">
        <f t="shared" si="29"/>
        <v>1335109596.0281115</v>
      </c>
      <c r="AK114" s="15">
        <f t="shared" si="30"/>
        <v>1044510687.8597866</v>
      </c>
      <c r="AL114" s="15">
        <f t="shared" si="31"/>
        <v>711718554.46425343</v>
      </c>
      <c r="AM114" s="15">
        <f t="shared" si="32"/>
        <v>328342784.61566138</v>
      </c>
      <c r="AN114" s="15">
        <f>SUMPRODUCT(M$7:M114,AD$7:AD114)</f>
        <v>129549449.61897412</v>
      </c>
      <c r="AO114" s="15">
        <f>SUMPRODUCT(N$7:N114,AE$7:AE114)</f>
        <v>108196215.7988542</v>
      </c>
      <c r="AP114" s="15">
        <f>SUMPRODUCT(O$7:O114,AF$7:AF114)</f>
        <v>83634367.582771108</v>
      </c>
      <c r="AQ114" s="15">
        <f>SUMPRODUCT(P$7:P114,AG$7:AG114)</f>
        <v>56041327.957738854</v>
      </c>
      <c r="AR114" s="15">
        <f>SUMPRODUCT(Q$7:Q114,AH$7:AH114)</f>
        <v>33772400.703325175</v>
      </c>
    </row>
    <row r="115" spans="2:44" x14ac:dyDescent="0.15">
      <c r="B115" s="15">
        <v>109</v>
      </c>
      <c r="C115" s="15">
        <f>[5]圣人天赋!DY114</f>
        <v>0.21614999999999998</v>
      </c>
      <c r="D115" s="15">
        <f>[5]圣人天赋!DZ114</f>
        <v>0.22244999999999998</v>
      </c>
      <c r="E115" s="15">
        <f>[5]圣人天赋!EA114</f>
        <v>0.2319</v>
      </c>
      <c r="F115" s="15">
        <f>[5]圣人天赋!EB114</f>
        <v>0.2445</v>
      </c>
      <c r="G115" s="15">
        <f>[5]圣人天赋!EC114</f>
        <v>0</v>
      </c>
      <c r="H115" s="26">
        <f>1/求节点(兵营招募!F$38:F$67,兵营招募!$G$4:$G$33,节奏总纲!P112)*3600</f>
        <v>1.0285714285714287</v>
      </c>
      <c r="I115" s="26">
        <f>1/求节点(兵营招募!G$38:G$67,兵营招募!$G$4:$G$33,节奏总纲!Q112)*3600</f>
        <v>1.0285714285714287</v>
      </c>
      <c r="J115" s="26">
        <f>1/求节点(兵营招募!H$38:H$67,兵营招募!$G$4:$G$33,节奏总纲!R112)*3600</f>
        <v>1.0285714285714287</v>
      </c>
      <c r="K115" s="26">
        <f>1/求节点(兵营招募!I$38:I$67,兵营招募!$G$4:$G$33,节奏总纲!S112)*3600</f>
        <v>1.0285714285714287</v>
      </c>
      <c r="L115" s="26">
        <f>1/求节点(兵营招募!J$38:J$67,兵营招募!$G$4:$G$33,节奏总纲!T112)*3600</f>
        <v>1.0285714285714287</v>
      </c>
      <c r="M115" s="26">
        <f>1/求节点(兵营招募!F$38:F$67,兵营招募!$G$4:$G$33,节奏总纲!P112)*3600*(1-C115)</f>
        <v>0.80624571428571445</v>
      </c>
      <c r="N115" s="26">
        <f>1/求节点(兵营招募!G$38:G$67,兵营招募!$G$4:$G$33,节奏总纲!Q112)*3600*(1-D115)</f>
        <v>0.7997657142857143</v>
      </c>
      <c r="O115" s="26">
        <f>1/求节点(兵营招募!H$38:H$67,兵营招募!$G$4:$G$33,节奏总纲!R112)*3600*(1-E115)</f>
        <v>0.79004571428571435</v>
      </c>
      <c r="P115" s="26">
        <f>1/求节点(兵营招募!I$38:I$67,兵营招募!$G$4:$G$33,节奏总纲!S112)*3600*(1-F115)</f>
        <v>0.77708571428571449</v>
      </c>
      <c r="Q115" s="26">
        <f>1/求节点(兵营招募!J$38:J$67,兵营招募!$G$4:$G$33,节奏总纲!T112)*3600*(1-G115)</f>
        <v>1.0285714285714287</v>
      </c>
      <c r="X115" s="15">
        <v>109</v>
      </c>
      <c r="Y115" s="15">
        <f>兵营招募!CE113</f>
        <v>170859293.63324484</v>
      </c>
      <c r="Z115" s="15">
        <f>兵营招募!CF113</f>
        <v>143482450.87388399</v>
      </c>
      <c r="AA115" s="15">
        <f>兵营招募!CG113</f>
        <v>112463757.84409416</v>
      </c>
      <c r="AB115" s="15">
        <f>兵营招募!CH113</f>
        <v>76943105.507960707</v>
      </c>
      <c r="AC115" s="15">
        <f>兵营招募!CI113</f>
        <v>35994880.488620304</v>
      </c>
      <c r="AD115" s="15">
        <f t="shared" si="23"/>
        <v>12284545.251544267</v>
      </c>
      <c r="AE115" s="15">
        <f t="shared" si="24"/>
        <v>9971491.2710728496</v>
      </c>
      <c r="AF115" s="15">
        <f t="shared" si="25"/>
        <v>8012689.0581154972</v>
      </c>
      <c r="AG115" s="15">
        <f t="shared" si="26"/>
        <v>5771250.0615353584</v>
      </c>
      <c r="AH115" s="15">
        <f t="shared" si="27"/>
        <v>3160602.0270541683</v>
      </c>
      <c r="AI115" s="15">
        <f t="shared" si="28"/>
        <v>1708592936.3324485</v>
      </c>
      <c r="AJ115" s="15">
        <f t="shared" si="29"/>
        <v>1434824508.7388399</v>
      </c>
      <c r="AK115" s="15">
        <f t="shared" si="30"/>
        <v>1124637578.4409416</v>
      </c>
      <c r="AL115" s="15">
        <f t="shared" si="31"/>
        <v>769431055.07960701</v>
      </c>
      <c r="AM115" s="15">
        <f t="shared" si="32"/>
        <v>359948804.88620305</v>
      </c>
      <c r="AN115" s="15">
        <f>SUMPRODUCT(M$7:M115,AD$7:AD115)</f>
        <v>139453811.57998061</v>
      </c>
      <c r="AO115" s="15">
        <f>SUMPRODUCT(N$7:N115,AE$7:AE115)</f>
        <v>116171072.63775754</v>
      </c>
      <c r="AP115" s="15">
        <f>SUMPRODUCT(O$7:O115,AF$7:AF115)</f>
        <v>89964758.23303929</v>
      </c>
      <c r="AQ115" s="15">
        <f>SUMPRODUCT(P$7:P115,AG$7:AG115)</f>
        <v>60526083.93412853</v>
      </c>
      <c r="AR115" s="15">
        <f>SUMPRODUCT(Q$7:Q115,AH$7:AH115)</f>
        <v>37023305.64543803</v>
      </c>
    </row>
    <row r="116" spans="2:44" x14ac:dyDescent="0.15">
      <c r="B116" s="15">
        <v>110</v>
      </c>
      <c r="C116" s="15">
        <f>[5]圣人天赋!DY115</f>
        <v>0.21614999999999998</v>
      </c>
      <c r="D116" s="15">
        <f>[5]圣人天赋!DZ115</f>
        <v>0.22244999999999998</v>
      </c>
      <c r="E116" s="15">
        <f>[5]圣人天赋!EA115</f>
        <v>0.2319</v>
      </c>
      <c r="F116" s="15">
        <f>[5]圣人天赋!EB115</f>
        <v>0.2445</v>
      </c>
      <c r="G116" s="15">
        <f>[5]圣人天赋!EC115</f>
        <v>0</v>
      </c>
      <c r="H116" s="26">
        <f>1/求节点(兵营招募!F$38:F$67,兵营招募!$G$4:$G$33,节奏总纲!P113)*3600</f>
        <v>1.0285714285714287</v>
      </c>
      <c r="I116" s="26">
        <f>1/求节点(兵营招募!G$38:G$67,兵营招募!$G$4:$G$33,节奏总纲!Q113)*3600</f>
        <v>1.0285714285714287</v>
      </c>
      <c r="J116" s="26">
        <f>1/求节点(兵营招募!H$38:H$67,兵营招募!$G$4:$G$33,节奏总纲!R113)*3600</f>
        <v>1.0285714285714287</v>
      </c>
      <c r="K116" s="26">
        <f>1/求节点(兵营招募!I$38:I$67,兵营招募!$G$4:$G$33,节奏总纲!S113)*3600</f>
        <v>1.0285714285714287</v>
      </c>
      <c r="L116" s="26">
        <f>1/求节点(兵营招募!J$38:J$67,兵营招募!$G$4:$G$33,节奏总纲!T113)*3600</f>
        <v>1.0285714285714287</v>
      </c>
      <c r="M116" s="26">
        <f>1/求节点(兵营招募!F$38:F$67,兵营招募!$G$4:$G$33,节奏总纲!P113)*3600*(1-C116)</f>
        <v>0.80624571428571445</v>
      </c>
      <c r="N116" s="26">
        <f>1/求节点(兵营招募!G$38:G$67,兵营招募!$G$4:$G$33,节奏总纲!Q113)*3600*(1-D116)</f>
        <v>0.7997657142857143</v>
      </c>
      <c r="O116" s="26">
        <f>1/求节点(兵营招募!H$38:H$67,兵营招募!$G$4:$G$33,节奏总纲!R113)*3600*(1-E116)</f>
        <v>0.79004571428571435</v>
      </c>
      <c r="P116" s="26">
        <f>1/求节点(兵营招募!I$38:I$67,兵营招募!$G$4:$G$33,节奏总纲!S113)*3600*(1-F116)</f>
        <v>0.77708571428571449</v>
      </c>
      <c r="Q116" s="26">
        <f>1/求节点(兵营招募!J$38:J$67,兵营招募!$G$4:$G$33,节奏总纲!T113)*3600*(1-G116)</f>
        <v>1.0285714285714287</v>
      </c>
      <c r="X116" s="15">
        <v>110</v>
      </c>
      <c r="Y116" s="15">
        <f>兵营招募!CE114</f>
        <v>184025543.2331762</v>
      </c>
      <c r="Z116" s="15">
        <f>兵营招募!CF114</f>
        <v>154682979.40854558</v>
      </c>
      <c r="AA116" s="15">
        <f>兵营招募!CG114</f>
        <v>121652720.14644736</v>
      </c>
      <c r="AB116" s="15">
        <f>兵营招募!CH114</f>
        <v>83622384.287767217</v>
      </c>
      <c r="AC116" s="15">
        <f>兵营招募!CI114</f>
        <v>39559923.924464598</v>
      </c>
      <c r="AD116" s="15">
        <f t="shared" si="23"/>
        <v>13166249.599931359</v>
      </c>
      <c r="AE116" s="15">
        <f t="shared" si="24"/>
        <v>11200528.534661591</v>
      </c>
      <c r="AF116" s="15">
        <f t="shared" si="25"/>
        <v>9188962.3023532033</v>
      </c>
      <c r="AG116" s="15">
        <f t="shared" si="26"/>
        <v>6679278.7798065096</v>
      </c>
      <c r="AH116" s="15">
        <f t="shared" si="27"/>
        <v>3565043.4358442947</v>
      </c>
      <c r="AI116" s="15">
        <f t="shared" si="28"/>
        <v>1840255432.3317621</v>
      </c>
      <c r="AJ116" s="15">
        <f t="shared" si="29"/>
        <v>1546829794.0854559</v>
      </c>
      <c r="AK116" s="15">
        <f t="shared" si="30"/>
        <v>1216527201.4644737</v>
      </c>
      <c r="AL116" s="15">
        <f t="shared" si="31"/>
        <v>836223842.8776722</v>
      </c>
      <c r="AM116" s="15">
        <f t="shared" si="32"/>
        <v>395599239.24464595</v>
      </c>
      <c r="AN116" s="15">
        <f>SUMPRODUCT(M$7:M116,AD$7:AD116)</f>
        <v>150069043.89314127</v>
      </c>
      <c r="AO116" s="15">
        <f>SUMPRODUCT(N$7:N116,AE$7:AE116)</f>
        <v>125128871.3416587</v>
      </c>
      <c r="AP116" s="15">
        <f>SUMPRODUCT(O$7:O116,AF$7:AF116)</f>
        <v>97224458.518746436</v>
      </c>
      <c r="AQ116" s="15">
        <f>SUMPRODUCT(P$7:P116,AG$7:AG116)</f>
        <v>65716456.055647887</v>
      </c>
      <c r="AR116" s="15">
        <f>SUMPRODUCT(Q$7:Q116,AH$7:AH116)</f>
        <v>40690207.465163589</v>
      </c>
    </row>
    <row r="117" spans="2:44" x14ac:dyDescent="0.15">
      <c r="B117" s="15">
        <v>111</v>
      </c>
      <c r="C117" s="15">
        <f>[5]圣人天赋!DY116</f>
        <v>0.21614999999999998</v>
      </c>
      <c r="D117" s="15">
        <f>[5]圣人天赋!DZ116</f>
        <v>0.22244999999999998</v>
      </c>
      <c r="E117" s="15">
        <f>[5]圣人天赋!EA116</f>
        <v>0.2319</v>
      </c>
      <c r="F117" s="15">
        <f>[5]圣人天赋!EB116</f>
        <v>0.2445</v>
      </c>
      <c r="G117" s="15">
        <f>[5]圣人天赋!EC116</f>
        <v>0</v>
      </c>
      <c r="H117" s="26">
        <f>1/求节点(兵营招募!F$38:F$67,兵营招募!$G$4:$G$33,节奏总纲!P114)*3600</f>
        <v>1.0285714285714287</v>
      </c>
      <c r="I117" s="26">
        <f>1/求节点(兵营招募!G$38:G$67,兵营招募!$G$4:$G$33,节奏总纲!Q114)*3600</f>
        <v>1.0285714285714287</v>
      </c>
      <c r="J117" s="26">
        <f>1/求节点(兵营招募!H$38:H$67,兵营招募!$G$4:$G$33,节奏总纲!R114)*3600</f>
        <v>1.0285714285714287</v>
      </c>
      <c r="K117" s="26">
        <f>1/求节点(兵营招募!I$38:I$67,兵营招募!$G$4:$G$33,节奏总纲!S114)*3600</f>
        <v>1.0285714285714287</v>
      </c>
      <c r="L117" s="26">
        <f>1/求节点(兵营招募!J$38:J$67,兵营招募!$G$4:$G$33,节奏总纲!T114)*3600</f>
        <v>1.0285714285714287</v>
      </c>
      <c r="M117" s="26">
        <f>1/求节点(兵营招募!F$38:F$67,兵营招募!$G$4:$G$33,节奏总纲!P114)*3600*(1-C117)</f>
        <v>0.80624571428571445</v>
      </c>
      <c r="N117" s="26">
        <f>1/求节点(兵营招募!G$38:G$67,兵营招募!$G$4:$G$33,节奏总纲!Q114)*3600*(1-D117)</f>
        <v>0.7997657142857143</v>
      </c>
      <c r="O117" s="26">
        <f>1/求节点(兵营招募!H$38:H$67,兵营招募!$G$4:$G$33,节奏总纲!R114)*3600*(1-E117)</f>
        <v>0.79004571428571435</v>
      </c>
      <c r="P117" s="26">
        <f>1/求节点(兵营招募!I$38:I$67,兵营招募!$G$4:$G$33,节奏总纲!S114)*3600*(1-F117)</f>
        <v>0.77708571428571449</v>
      </c>
      <c r="Q117" s="26">
        <f>1/求节点(兵营招募!J$38:J$67,兵营招募!$G$4:$G$33,节奏总纲!T114)*3600*(1-G117)</f>
        <v>1.0285714285714287</v>
      </c>
      <c r="X117" s="15">
        <v>111</v>
      </c>
      <c r="Y117" s="15">
        <f>兵营招募!CE115</f>
        <v>198136780.15551156</v>
      </c>
      <c r="Z117" s="15">
        <f>兵营招募!CF115</f>
        <v>166940156.54268306</v>
      </c>
      <c r="AA117" s="15">
        <f>兵营招募!CG115</f>
        <v>131558860.6776325</v>
      </c>
      <c r="AB117" s="15">
        <f>兵营招募!CH115</f>
        <v>90841536.245557174</v>
      </c>
      <c r="AC117" s="15">
        <f>兵营招募!CI115</f>
        <v>43503426.619542502</v>
      </c>
      <c r="AD117" s="15">
        <f t="shared" si="23"/>
        <v>14111236.922335356</v>
      </c>
      <c r="AE117" s="15">
        <f t="shared" si="24"/>
        <v>12257177.134137481</v>
      </c>
      <c r="AF117" s="15">
        <f t="shared" si="25"/>
        <v>9906140.5311851352</v>
      </c>
      <c r="AG117" s="15">
        <f t="shared" si="26"/>
        <v>7219151.9577899575</v>
      </c>
      <c r="AH117" s="15">
        <f t="shared" si="27"/>
        <v>3943502.6950779036</v>
      </c>
      <c r="AI117" s="15">
        <f t="shared" si="28"/>
        <v>1981367801.5551157</v>
      </c>
      <c r="AJ117" s="15">
        <f t="shared" si="29"/>
        <v>1669401565.4268308</v>
      </c>
      <c r="AK117" s="15">
        <f t="shared" si="30"/>
        <v>1315588606.776325</v>
      </c>
      <c r="AL117" s="15">
        <f t="shared" si="31"/>
        <v>908415362.45557177</v>
      </c>
      <c r="AM117" s="15">
        <f t="shared" si="32"/>
        <v>435034266.19542503</v>
      </c>
      <c r="AN117" s="15">
        <f>SUMPRODUCT(M$7:M117,AD$7:AD117)</f>
        <v>161446168.1850445</v>
      </c>
      <c r="AO117" s="15">
        <f>SUMPRODUCT(N$7:N117,AE$7:AE117)</f>
        <v>134931741.36746868</v>
      </c>
      <c r="AP117" s="15">
        <f>SUMPRODUCT(O$7:O117,AF$7:AF117)</f>
        <v>105050762.39052126</v>
      </c>
      <c r="AQ117" s="15">
        <f>SUMPRODUCT(P$7:P117,AG$7:AG117)</f>
        <v>71326355.911304206</v>
      </c>
      <c r="AR117" s="15">
        <f>SUMPRODUCT(Q$7:Q117,AH$7:AH117)</f>
        <v>44746381.665815145</v>
      </c>
    </row>
    <row r="118" spans="2:44" x14ac:dyDescent="0.15">
      <c r="B118" s="15">
        <v>112</v>
      </c>
      <c r="C118" s="15">
        <f>[5]圣人天赋!DY117</f>
        <v>0.25937999999999994</v>
      </c>
      <c r="D118" s="15">
        <f>[5]圣人天赋!DZ117</f>
        <v>0.26693999999999996</v>
      </c>
      <c r="E118" s="15">
        <f>[5]圣人天赋!EA117</f>
        <v>0.27827999999999997</v>
      </c>
      <c r="F118" s="15">
        <f>[5]圣人天赋!EB117</f>
        <v>0.29339999999999999</v>
      </c>
      <c r="G118" s="15">
        <f>[5]圣人天赋!EC117</f>
        <v>0</v>
      </c>
      <c r="H118" s="26">
        <f>1/求节点(兵营招募!F$38:F$67,兵营招募!$G$4:$G$33,节奏总纲!P115)*3600</f>
        <v>1.0285714285714287</v>
      </c>
      <c r="I118" s="26">
        <f>1/求节点(兵营招募!G$38:G$67,兵营招募!$G$4:$G$33,节奏总纲!Q115)*3600</f>
        <v>1.0285714285714287</v>
      </c>
      <c r="J118" s="26">
        <f>1/求节点(兵营招募!H$38:H$67,兵营招募!$G$4:$G$33,节奏总纲!R115)*3600</f>
        <v>1.0285714285714287</v>
      </c>
      <c r="K118" s="26">
        <f>1/求节点(兵营招募!I$38:I$67,兵营招募!$G$4:$G$33,节奏总纲!S115)*3600</f>
        <v>1.0285714285714287</v>
      </c>
      <c r="L118" s="26">
        <f>1/求节点(兵营招募!J$38:J$67,兵营招募!$G$4:$G$33,节奏总纲!T115)*3600</f>
        <v>1.0285714285714287</v>
      </c>
      <c r="M118" s="26">
        <f>1/求节点(兵营招募!F$38:F$67,兵营招募!$G$4:$G$33,节奏总纲!P115)*3600*(1-C118)</f>
        <v>0.76178057142857158</v>
      </c>
      <c r="N118" s="26">
        <f>1/求节点(兵营招募!G$38:G$67,兵营招募!$G$4:$G$33,节奏总纲!Q115)*3600*(1-D118)</f>
        <v>0.75400457142857158</v>
      </c>
      <c r="O118" s="26">
        <f>1/求节点(兵营招募!H$38:H$67,兵营招募!$G$4:$G$33,节奏总纲!R115)*3600*(1-E118)</f>
        <v>0.74234057142857157</v>
      </c>
      <c r="P118" s="26">
        <f>1/求节点(兵营招募!I$38:I$67,兵营招募!$G$4:$G$33,节奏总纲!S115)*3600*(1-F118)</f>
        <v>0.72678857142857156</v>
      </c>
      <c r="Q118" s="26">
        <f>1/求节点(兵营招募!J$38:J$67,兵营招募!$G$4:$G$33,节奏总纲!T115)*3600*(1-G118)</f>
        <v>1.0285714285714287</v>
      </c>
      <c r="X118" s="15">
        <v>112</v>
      </c>
      <c r="Y118" s="15">
        <f>兵营招募!CE116</f>
        <v>213260829.41243306</v>
      </c>
      <c r="Z118" s="15">
        <f>兵营招募!CF116</f>
        <v>179959782.47636208</v>
      </c>
      <c r="AA118" s="15">
        <f>兵营招募!CG116</f>
        <v>142015071.60753077</v>
      </c>
      <c r="AB118" s="15">
        <f>兵营招募!CH116</f>
        <v>98398355.587636113</v>
      </c>
      <c r="AC118" s="15">
        <f>兵营招募!CI116</f>
        <v>47342801.083088838</v>
      </c>
      <c r="AD118" s="15">
        <f t="shared" si="23"/>
        <v>15124049.2569215</v>
      </c>
      <c r="AE118" s="15">
        <f t="shared" si="24"/>
        <v>13019625.933679014</v>
      </c>
      <c r="AF118" s="15">
        <f t="shared" si="25"/>
        <v>10456210.929898277</v>
      </c>
      <c r="AG118" s="15">
        <f t="shared" si="26"/>
        <v>7556819.3420789391</v>
      </c>
      <c r="AH118" s="15">
        <f t="shared" si="27"/>
        <v>3839374.4635463357</v>
      </c>
      <c r="AI118" s="15">
        <f t="shared" si="28"/>
        <v>2132608294.1243305</v>
      </c>
      <c r="AJ118" s="15">
        <f t="shared" si="29"/>
        <v>1799597824.7636209</v>
      </c>
      <c r="AK118" s="15">
        <f t="shared" si="30"/>
        <v>1420150716.0753078</v>
      </c>
      <c r="AL118" s="15">
        <f t="shared" si="31"/>
        <v>983983555.87636113</v>
      </c>
      <c r="AM118" s="15">
        <f t="shared" si="32"/>
        <v>473428010.83088839</v>
      </c>
      <c r="AN118" s="15">
        <f>SUMPRODUCT(M$7:M118,AD$7:AD118)</f>
        <v>172967375.07029602</v>
      </c>
      <c r="AO118" s="15">
        <f>SUMPRODUCT(N$7:N118,AE$7:AE118)</f>
        <v>144748598.83975264</v>
      </c>
      <c r="AP118" s="15">
        <f>SUMPRODUCT(O$7:O118,AF$7:AF118)</f>
        <v>112812831.98719962</v>
      </c>
      <c r="AQ118" s="15">
        <f>SUMPRODUCT(P$7:P118,AG$7:AG118)</f>
        <v>76818565.845477551</v>
      </c>
      <c r="AR118" s="15">
        <f>SUMPRODUCT(Q$7:Q118,AH$7:AH118)</f>
        <v>48695452.542605661</v>
      </c>
    </row>
    <row r="119" spans="2:44" x14ac:dyDescent="0.15">
      <c r="B119" s="15">
        <v>113</v>
      </c>
      <c r="C119" s="15">
        <f>[5]圣人天赋!DY118</f>
        <v>0.25937999999999994</v>
      </c>
      <c r="D119" s="15">
        <f>[5]圣人天赋!DZ118</f>
        <v>0.26693999999999996</v>
      </c>
      <c r="E119" s="15">
        <f>[5]圣人天赋!EA118</f>
        <v>0.27827999999999997</v>
      </c>
      <c r="F119" s="15">
        <f>[5]圣人天赋!EB118</f>
        <v>0.29339999999999999</v>
      </c>
      <c r="G119" s="15">
        <f>[5]圣人天赋!EC118</f>
        <v>0</v>
      </c>
      <c r="H119" s="26">
        <f>1/求节点(兵营招募!F$38:F$67,兵营招募!$G$4:$G$33,节奏总纲!P116)*3600</f>
        <v>1.0285714285714287</v>
      </c>
      <c r="I119" s="26">
        <f>1/求节点(兵营招募!G$38:G$67,兵营招募!$G$4:$G$33,节奏总纲!Q116)*3600</f>
        <v>1.0285714285714287</v>
      </c>
      <c r="J119" s="26">
        <f>1/求节点(兵营招募!H$38:H$67,兵营招募!$G$4:$G$33,节奏总纲!R116)*3600</f>
        <v>1.0285714285714287</v>
      </c>
      <c r="K119" s="26">
        <f>1/求节点(兵营招募!I$38:I$67,兵营招募!$G$4:$G$33,节奏总纲!S116)*3600</f>
        <v>1.0285714285714287</v>
      </c>
      <c r="L119" s="26">
        <f>1/求节点(兵营招募!J$38:J$67,兵营招募!$G$4:$G$33,节奏总纲!T116)*3600</f>
        <v>1.0285714285714287</v>
      </c>
      <c r="M119" s="26">
        <f>1/求节点(兵营招募!F$38:F$67,兵营招募!$G$4:$G$33,节奏总纲!P116)*3600*(1-C119)</f>
        <v>0.76178057142857158</v>
      </c>
      <c r="N119" s="26">
        <f>1/求节点(兵营招募!G$38:G$67,兵营招募!$G$4:$G$33,节奏总纲!Q116)*3600*(1-D119)</f>
        <v>0.75400457142857158</v>
      </c>
      <c r="O119" s="26">
        <f>1/求节点(兵营招募!H$38:H$67,兵营招募!$G$4:$G$33,节奏总纲!R116)*3600*(1-E119)</f>
        <v>0.74234057142857157</v>
      </c>
      <c r="P119" s="26">
        <f>1/求节点(兵营招募!I$38:I$67,兵营招募!$G$4:$G$33,节奏总纲!S116)*3600*(1-F119)</f>
        <v>0.72678857142857156</v>
      </c>
      <c r="Q119" s="26">
        <f>1/求节点(兵营招募!J$38:J$67,兵营招募!$G$4:$G$33,节奏总纲!T116)*3600*(1-G119)</f>
        <v>1.0285714285714287</v>
      </c>
      <c r="X119" s="15">
        <v>113</v>
      </c>
      <c r="Y119" s="15">
        <f>兵营招募!CE117</f>
        <v>229470384.05209351</v>
      </c>
      <c r="Z119" s="15">
        <f>兵营招募!CF117</f>
        <v>193875210.54300016</v>
      </c>
      <c r="AA119" s="15">
        <f>兵营招募!CG117</f>
        <v>153278260.59148762</v>
      </c>
      <c r="AB119" s="15">
        <f>兵营招募!CH117</f>
        <v>106120152.94128238</v>
      </c>
      <c r="AC119" s="15">
        <f>兵营招募!CI117</f>
        <v>51420571.905861825</v>
      </c>
      <c r="AD119" s="15">
        <f t="shared" si="23"/>
        <v>16209554.639660448</v>
      </c>
      <c r="AE119" s="15">
        <f t="shared" si="24"/>
        <v>13915428.066638082</v>
      </c>
      <c r="AF119" s="15">
        <f t="shared" si="25"/>
        <v>11263188.983956844</v>
      </c>
      <c r="AG119" s="15">
        <f t="shared" si="26"/>
        <v>7721797.3536462635</v>
      </c>
      <c r="AH119" s="15">
        <f t="shared" si="27"/>
        <v>4077770.8227729872</v>
      </c>
      <c r="AI119" s="15">
        <f t="shared" si="28"/>
        <v>2294703840.5209351</v>
      </c>
      <c r="AJ119" s="15">
        <f t="shared" si="29"/>
        <v>1938752105.4300017</v>
      </c>
      <c r="AK119" s="15">
        <f t="shared" si="30"/>
        <v>1532782605.9148762</v>
      </c>
      <c r="AL119" s="15">
        <f t="shared" si="31"/>
        <v>1061201529.4128238</v>
      </c>
      <c r="AM119" s="15">
        <f t="shared" si="32"/>
        <v>514205719.05861825</v>
      </c>
      <c r="AN119" s="15">
        <f>SUMPRODUCT(M$7:M119,AD$7:AD119)</f>
        <v>185315498.86629921</v>
      </c>
      <c r="AO119" s="15">
        <f>SUMPRODUCT(N$7:N119,AE$7:AE119)</f>
        <v>155240895.2153832</v>
      </c>
      <c r="AP119" s="15">
        <f>SUMPRODUCT(O$7:O119,AF$7:AF119)</f>
        <v>121173954.13365814</v>
      </c>
      <c r="AQ119" s="15">
        <f>SUMPRODUCT(P$7:P119,AG$7:AG119)</f>
        <v>82430679.91299504</v>
      </c>
      <c r="AR119" s="15">
        <f>SUMPRODUCT(Q$7:Q119,AH$7:AH119)</f>
        <v>52889731.103172161</v>
      </c>
    </row>
    <row r="120" spans="2:44" x14ac:dyDescent="0.15">
      <c r="B120" s="15">
        <v>114</v>
      </c>
      <c r="C120" s="15">
        <f>[5]圣人天赋!DY119</f>
        <v>0.25937999999999994</v>
      </c>
      <c r="D120" s="15">
        <f>[5]圣人天赋!DZ119</f>
        <v>0.26693999999999996</v>
      </c>
      <c r="E120" s="15">
        <f>[5]圣人天赋!EA119</f>
        <v>0.27827999999999997</v>
      </c>
      <c r="F120" s="15">
        <f>[5]圣人天赋!EB119</f>
        <v>0.29339999999999999</v>
      </c>
      <c r="G120" s="15">
        <f>[5]圣人天赋!EC119</f>
        <v>0</v>
      </c>
      <c r="H120" s="26">
        <f>1/求节点(兵营招募!F$38:F$67,兵营招募!$G$4:$G$33,节奏总纲!P117)*3600</f>
        <v>1.0285714285714287</v>
      </c>
      <c r="I120" s="26">
        <f>1/求节点(兵营招募!G$38:G$67,兵营招募!$G$4:$G$33,节奏总纲!Q117)*3600</f>
        <v>1.0285714285714287</v>
      </c>
      <c r="J120" s="26">
        <f>1/求节点(兵营招募!H$38:H$67,兵营招募!$G$4:$G$33,节奏总纲!R117)*3600</f>
        <v>1.0285714285714287</v>
      </c>
      <c r="K120" s="26">
        <f>1/求节点(兵营招募!I$38:I$67,兵营招募!$G$4:$G$33,节奏总纲!S117)*3600</f>
        <v>1.0285714285714287</v>
      </c>
      <c r="L120" s="26">
        <f>1/求节点(兵营招募!J$38:J$67,兵营招募!$G$4:$G$33,节奏总纲!T117)*3600</f>
        <v>1.0285714285714287</v>
      </c>
      <c r="M120" s="26">
        <f>1/求节点(兵营招募!F$38:F$67,兵营招募!$G$4:$G$33,节奏总纲!P117)*3600*(1-C120)</f>
        <v>0.76178057142857158</v>
      </c>
      <c r="N120" s="26">
        <f>1/求节点(兵营招募!G$38:G$67,兵营招募!$G$4:$G$33,节奏总纲!Q117)*3600*(1-D120)</f>
        <v>0.75400457142857158</v>
      </c>
      <c r="O120" s="26">
        <f>1/求节点(兵营招募!H$38:H$67,兵营招募!$G$4:$G$33,节奏总纲!R117)*3600*(1-E120)</f>
        <v>0.74234057142857157</v>
      </c>
      <c r="P120" s="26">
        <f>1/求节点(兵营招募!I$38:I$67,兵营招募!$G$4:$G$33,节奏总纲!S117)*3600*(1-F120)</f>
        <v>0.72678857142857156</v>
      </c>
      <c r="Q120" s="26">
        <f>1/求节点(兵营招募!J$38:J$67,兵营招募!$G$4:$G$33,节奏总纲!T117)*3600*(1-G120)</f>
        <v>1.0285714285714287</v>
      </c>
      <c r="X120" s="15">
        <v>114</v>
      </c>
      <c r="Y120" s="15">
        <f>兵营招募!CE118</f>
        <v>246843354.55441344</v>
      </c>
      <c r="Z120" s="15">
        <f>兵营招募!CF118</f>
        <v>208744483.04669309</v>
      </c>
      <c r="AA120" s="15">
        <f>兵营招募!CG118</f>
        <v>164765554.98451298</v>
      </c>
      <c r="AB120" s="15">
        <f>兵营招募!CH118</f>
        <v>114145393.73705949</v>
      </c>
      <c r="AC120" s="15">
        <f>兵营招募!CI118</f>
        <v>55775376.585335396</v>
      </c>
      <c r="AD120" s="15">
        <f t="shared" si="23"/>
        <v>17372970.502319932</v>
      </c>
      <c r="AE120" s="15">
        <f t="shared" si="24"/>
        <v>14869272.503692925</v>
      </c>
      <c r="AF120" s="15">
        <f t="shared" si="25"/>
        <v>11487294.393025368</v>
      </c>
      <c r="AG120" s="15">
        <f t="shared" si="26"/>
        <v>8025240.7957771122</v>
      </c>
      <c r="AH120" s="15">
        <f t="shared" si="27"/>
        <v>4354804.6794735715</v>
      </c>
      <c r="AI120" s="15">
        <f t="shared" si="28"/>
        <v>2468433545.5441341</v>
      </c>
      <c r="AJ120" s="15">
        <f t="shared" si="29"/>
        <v>2087444830.4669309</v>
      </c>
      <c r="AK120" s="15">
        <f t="shared" si="30"/>
        <v>1647655549.84513</v>
      </c>
      <c r="AL120" s="15">
        <f t="shared" si="31"/>
        <v>1141453937.370595</v>
      </c>
      <c r="AM120" s="15">
        <f t="shared" si="32"/>
        <v>557753765.85335398</v>
      </c>
      <c r="AN120" s="15">
        <f>SUMPRODUCT(M$7:M120,AD$7:AD120)</f>
        <v>198549890.26296821</v>
      </c>
      <c r="AO120" s="15">
        <f>SUMPRODUCT(N$7:N120,AE$7:AE120)</f>
        <v>166452394.65698484</v>
      </c>
      <c r="AP120" s="15">
        <f>SUMPRODUCT(O$7:O120,AF$7:AF120)</f>
        <v>129701438.81754482</v>
      </c>
      <c r="AQ120" s="15">
        <f>SUMPRODUCT(P$7:P120,AG$7:AG120)</f>
        <v>88263333.206328183</v>
      </c>
      <c r="AR120" s="15">
        <f>SUMPRODUCT(Q$7:Q120,AH$7:AH120)</f>
        <v>57368958.773487836</v>
      </c>
    </row>
    <row r="121" spans="2:44" x14ac:dyDescent="0.15">
      <c r="B121" s="15">
        <v>115</v>
      </c>
      <c r="C121" s="15">
        <f>[5]圣人天赋!DY120</f>
        <v>0.25937999999999994</v>
      </c>
      <c r="D121" s="15">
        <f>[5]圣人天赋!DZ120</f>
        <v>0.26693999999999996</v>
      </c>
      <c r="E121" s="15">
        <f>[5]圣人天赋!EA120</f>
        <v>0.27827999999999997</v>
      </c>
      <c r="F121" s="15">
        <f>[5]圣人天赋!EB120</f>
        <v>0.29339999999999999</v>
      </c>
      <c r="G121" s="15">
        <f>[5]圣人天赋!EC120</f>
        <v>0</v>
      </c>
      <c r="H121" s="26">
        <f>1/求节点(兵营招募!F$38:F$67,兵营招募!$G$4:$G$33,节奏总纲!P118)*3600</f>
        <v>1.0285714285714287</v>
      </c>
      <c r="I121" s="26">
        <f>1/求节点(兵营招募!G$38:G$67,兵营招募!$G$4:$G$33,节奏总纲!Q118)*3600</f>
        <v>1.0285714285714287</v>
      </c>
      <c r="J121" s="26">
        <f>1/求节点(兵营招募!H$38:H$67,兵营招募!$G$4:$G$33,节奏总纲!R118)*3600</f>
        <v>1.0285714285714287</v>
      </c>
      <c r="K121" s="26">
        <f>1/求节点(兵营招募!I$38:I$67,兵营招募!$G$4:$G$33,节奏总纲!S118)*3600</f>
        <v>1.0285714285714287</v>
      </c>
      <c r="L121" s="26">
        <f>1/求节点(兵营招募!J$38:J$67,兵营招募!$G$4:$G$33,节奏总纲!T118)*3600</f>
        <v>1.0285714285714287</v>
      </c>
      <c r="M121" s="26">
        <f>1/求节点(兵营招募!F$38:F$67,兵营招募!$G$4:$G$33,节奏总纲!P118)*3600*(1-C121)</f>
        <v>0.76178057142857158</v>
      </c>
      <c r="N121" s="26">
        <f>1/求节点(兵营招募!G$38:G$67,兵营招募!$G$4:$G$33,节奏总纲!Q118)*3600*(1-D121)</f>
        <v>0.75400457142857158</v>
      </c>
      <c r="O121" s="26">
        <f>1/求节点(兵营招募!H$38:H$67,兵营招募!$G$4:$G$33,节奏总纲!R118)*3600*(1-E121)</f>
        <v>0.74234057142857157</v>
      </c>
      <c r="P121" s="26">
        <f>1/求节点(兵营招募!I$38:I$67,兵营招募!$G$4:$G$33,节奏总纲!S118)*3600*(1-F121)</f>
        <v>0.72678857142857156</v>
      </c>
      <c r="Q121" s="26">
        <f>1/求节点(兵营招募!J$38:J$67,兵营招募!$G$4:$G$33,节奏总纲!T118)*3600*(1-G121)</f>
        <v>1.0285714285714287</v>
      </c>
      <c r="X121" s="15">
        <v>115</v>
      </c>
      <c r="Y121" s="15">
        <f>兵营招募!CE119</f>
        <v>265463243.30422571</v>
      </c>
      <c r="Z121" s="15">
        <f>兵营招募!CF119</f>
        <v>223962030.85898739</v>
      </c>
      <c r="AA121" s="15">
        <f>兵营招募!CG119</f>
        <v>176630604.87478942</v>
      </c>
      <c r="AB121" s="15">
        <f>兵营招募!CH119</f>
        <v>122572268.12229727</v>
      </c>
      <c r="AC121" s="15">
        <f>兵营招募!CI119</f>
        <v>60370386.634207837</v>
      </c>
      <c r="AD121" s="15">
        <f t="shared" si="23"/>
        <v>18619888.749812275</v>
      </c>
      <c r="AE121" s="15">
        <f t="shared" si="24"/>
        <v>15217547.812294304</v>
      </c>
      <c r="AF121" s="15">
        <f t="shared" si="25"/>
        <v>11865049.890276432</v>
      </c>
      <c r="AG121" s="15">
        <f t="shared" si="26"/>
        <v>8426874.3852377832</v>
      </c>
      <c r="AH121" s="15">
        <f t="shared" si="27"/>
        <v>4595010.0488724411</v>
      </c>
      <c r="AI121" s="15">
        <f t="shared" si="28"/>
        <v>2654632433.0422573</v>
      </c>
      <c r="AJ121" s="15">
        <f t="shared" si="29"/>
        <v>2239620308.5898738</v>
      </c>
      <c r="AK121" s="15">
        <f t="shared" si="30"/>
        <v>1766306048.7478943</v>
      </c>
      <c r="AL121" s="15">
        <f t="shared" si="31"/>
        <v>1225722681.2229726</v>
      </c>
      <c r="AM121" s="15">
        <f t="shared" si="32"/>
        <v>603703866.34207833</v>
      </c>
      <c r="AN121" s="15">
        <f>SUMPRODUCT(M$7:M121,AD$7:AD121)</f>
        <v>212734159.75473663</v>
      </c>
      <c r="AO121" s="15">
        <f>SUMPRODUCT(N$7:N121,AE$7:AE121)</f>
        <v>177926495.27338761</v>
      </c>
      <c r="AP121" s="15">
        <f>SUMPRODUCT(O$7:O121,AF$7:AF121)</f>
        <v>138509346.73312113</v>
      </c>
      <c r="AQ121" s="15">
        <f>SUMPRODUCT(P$7:P121,AG$7:AG121)</f>
        <v>94387889.202383175</v>
      </c>
      <c r="AR121" s="15">
        <f>SUMPRODUCT(Q$7:Q121,AH$7:AH121)</f>
        <v>62095254.823756635</v>
      </c>
    </row>
    <row r="122" spans="2:44" x14ac:dyDescent="0.15">
      <c r="B122" s="15">
        <v>116</v>
      </c>
      <c r="C122" s="15">
        <f>[5]圣人天赋!DY121</f>
        <v>0.25937999999999994</v>
      </c>
      <c r="D122" s="15">
        <f>[5]圣人天赋!DZ121</f>
        <v>0.26693999999999996</v>
      </c>
      <c r="E122" s="15">
        <f>[5]圣人天赋!EA121</f>
        <v>0.27827999999999997</v>
      </c>
      <c r="F122" s="15">
        <f>[5]圣人天赋!EB121</f>
        <v>0.29339999999999999</v>
      </c>
      <c r="G122" s="15">
        <f>[5]圣人天赋!EC121</f>
        <v>0</v>
      </c>
      <c r="H122" s="26">
        <f>1/求节点(兵营招募!F$38:F$67,兵营招募!$G$4:$G$33,节奏总纲!P119)*3600</f>
        <v>1.0285714285714287</v>
      </c>
      <c r="I122" s="26">
        <f>1/求节点(兵营招募!G$38:G$67,兵营招募!$G$4:$G$33,节奏总纲!Q119)*3600</f>
        <v>1.0285714285714287</v>
      </c>
      <c r="J122" s="26">
        <f>1/求节点(兵营招募!H$38:H$67,兵营招募!$G$4:$G$33,节奏总纲!R119)*3600</f>
        <v>1.0285714285714287</v>
      </c>
      <c r="K122" s="26">
        <f>1/求节点(兵营招募!I$38:I$67,兵营招募!$G$4:$G$33,节奏总纲!S119)*3600</f>
        <v>1.0285714285714287</v>
      </c>
      <c r="L122" s="26">
        <f>1/求节点(兵营招募!J$38:J$67,兵营招募!$G$4:$G$33,节奏总纲!T119)*3600</f>
        <v>1.0285714285714287</v>
      </c>
      <c r="M122" s="26">
        <f>1/求节点(兵营招募!F$38:F$67,兵营招募!$G$4:$G$33,节奏总纲!P119)*3600*(1-C122)</f>
        <v>0.76178057142857158</v>
      </c>
      <c r="N122" s="26">
        <f>1/求节点(兵营招募!G$38:G$67,兵营招募!$G$4:$G$33,节奏总纲!Q119)*3600*(1-D122)</f>
        <v>0.75400457142857158</v>
      </c>
      <c r="O122" s="26">
        <f>1/求节点(兵营招募!H$38:H$67,兵营招募!$G$4:$G$33,节奏总纲!R119)*3600*(1-E122)</f>
        <v>0.74234057142857157</v>
      </c>
      <c r="P122" s="26">
        <f>1/求节点(兵营招募!I$38:I$67,兵营招募!$G$4:$G$33,节奏总纲!S119)*3600*(1-F122)</f>
        <v>0.72678857142857156</v>
      </c>
      <c r="Q122" s="26">
        <f>1/求节点(兵营招募!J$38:J$67,兵营招募!$G$4:$G$33,节奏总纲!T119)*3600*(1-G122)</f>
        <v>1.0285714285714287</v>
      </c>
      <c r="X122" s="15">
        <v>116</v>
      </c>
      <c r="Y122" s="15">
        <f>兵营招募!CE120</f>
        <v>285419545.94165236</v>
      </c>
      <c r="Z122" s="15">
        <f>兵营招募!CF120</f>
        <v>240640951.50993773</v>
      </c>
      <c r="AA122" s="15">
        <f>兵营招募!CG120</f>
        <v>189970548.3871277</v>
      </c>
      <c r="AB122" s="15">
        <f>兵营招募!CH120</f>
        <v>132360403.00489914</v>
      </c>
      <c r="AC122" s="15">
        <f>兵营招募!CI120</f>
        <v>65600933.555477351</v>
      </c>
      <c r="AD122" s="15">
        <f t="shared" si="23"/>
        <v>19956302.637426645</v>
      </c>
      <c r="AE122" s="15">
        <f t="shared" si="24"/>
        <v>16678920.650950342</v>
      </c>
      <c r="AF122" s="15">
        <f t="shared" si="25"/>
        <v>13339943.512338281</v>
      </c>
      <c r="AG122" s="15">
        <f t="shared" si="26"/>
        <v>9788134.8826018721</v>
      </c>
      <c r="AH122" s="15">
        <f t="shared" si="27"/>
        <v>5230546.9212695137</v>
      </c>
      <c r="AI122" s="15">
        <f t="shared" si="28"/>
        <v>2854195459.4165235</v>
      </c>
      <c r="AJ122" s="15">
        <f t="shared" si="29"/>
        <v>2406409515.0993772</v>
      </c>
      <c r="AK122" s="15">
        <f t="shared" si="30"/>
        <v>1899705483.8712769</v>
      </c>
      <c r="AL122" s="15">
        <f t="shared" si="31"/>
        <v>1323604030.0489914</v>
      </c>
      <c r="AM122" s="15">
        <f t="shared" si="32"/>
        <v>656009335.55477357</v>
      </c>
      <c r="AN122" s="15">
        <f>SUMPRODUCT(M$7:M122,AD$7:AD122)</f>
        <v>227936483.381477</v>
      </c>
      <c r="AO122" s="15">
        <f>SUMPRODUCT(N$7:N122,AE$7:AE122)</f>
        <v>190502477.69069856</v>
      </c>
      <c r="AP122" s="15">
        <f>SUMPRODUCT(O$7:O122,AF$7:AF122)</f>
        <v>148412128.02289519</v>
      </c>
      <c r="AQ122" s="15">
        <f>SUMPRODUCT(P$7:P122,AG$7:AG122)</f>
        <v>101501793.77065957</v>
      </c>
      <c r="AR122" s="15">
        <f>SUMPRODUCT(Q$7:Q122,AH$7:AH122)</f>
        <v>67475245.94277671</v>
      </c>
    </row>
    <row r="123" spans="2:44" x14ac:dyDescent="0.15">
      <c r="B123" s="15">
        <v>117</v>
      </c>
      <c r="C123" s="15">
        <f>[5]圣人天赋!DY122</f>
        <v>0.25937999999999994</v>
      </c>
      <c r="D123" s="15">
        <f>[5]圣人天赋!DZ122</f>
        <v>0.26693999999999996</v>
      </c>
      <c r="E123" s="15">
        <f>[5]圣人天赋!EA122</f>
        <v>0.27827999999999997</v>
      </c>
      <c r="F123" s="15">
        <f>[5]圣人天赋!EB122</f>
        <v>0.29339999999999999</v>
      </c>
      <c r="G123" s="15">
        <f>[5]圣人天赋!EC122</f>
        <v>0</v>
      </c>
      <c r="H123" s="26">
        <f>1/求节点(兵营招募!F$38:F$67,兵营招募!$G$4:$G$33,节奏总纲!P120)*3600</f>
        <v>1.0285714285714287</v>
      </c>
      <c r="I123" s="26">
        <f>1/求节点(兵营招募!G$38:G$67,兵营招募!$G$4:$G$33,节奏总纲!Q120)*3600</f>
        <v>1.0285714285714287</v>
      </c>
      <c r="J123" s="26">
        <f>1/求节点(兵营招募!H$38:H$67,兵营招募!$G$4:$G$33,节奏总纲!R120)*3600</f>
        <v>1.0285714285714287</v>
      </c>
      <c r="K123" s="26">
        <f>1/求节点(兵营招募!I$38:I$67,兵营招募!$G$4:$G$33,节奏总纲!S120)*3600</f>
        <v>1.0285714285714287</v>
      </c>
      <c r="L123" s="26">
        <f>1/求节点(兵营招募!J$38:J$67,兵营招募!$G$4:$G$33,节奏总纲!T120)*3600</f>
        <v>1.0285714285714287</v>
      </c>
      <c r="M123" s="26">
        <f>1/求节点(兵营招募!F$38:F$67,兵营招募!$G$4:$G$33,节奏总纲!P120)*3600*(1-C123)</f>
        <v>0.76178057142857158</v>
      </c>
      <c r="N123" s="26">
        <f>1/求节点(兵营招募!G$38:G$67,兵营招募!$G$4:$G$33,节奏总纲!Q120)*3600*(1-D123)</f>
        <v>0.75400457142857158</v>
      </c>
      <c r="O123" s="26">
        <f>1/求节点(兵营招募!H$38:H$67,兵营招募!$G$4:$G$33,节奏总纲!R120)*3600*(1-E123)</f>
        <v>0.74234057142857157</v>
      </c>
      <c r="P123" s="26">
        <f>1/求节点(兵营招募!I$38:I$67,兵营招募!$G$4:$G$33,节奏总纲!S120)*3600*(1-F123)</f>
        <v>0.72678857142857156</v>
      </c>
      <c r="Q123" s="26">
        <f>1/求节点(兵营招募!J$38:J$67,兵营招募!$G$4:$G$33,节奏总纲!T120)*3600*(1-G123)</f>
        <v>1.0285714285714287</v>
      </c>
      <c r="X123" s="15">
        <v>117</v>
      </c>
      <c r="Y123" s="15">
        <f>兵营招募!CE121</f>
        <v>306808181.51878923</v>
      </c>
      <c r="Z123" s="15">
        <f>兵营招募!CF121</f>
        <v>258878734.08748806</v>
      </c>
      <c r="AA123" s="15">
        <f>兵营招募!CG121</f>
        <v>204729771.37214983</v>
      </c>
      <c r="AB123" s="15">
        <f>兵营招募!CH121</f>
        <v>142825555.4137179</v>
      </c>
      <c r="AC123" s="15">
        <f>兵营招募!CI121</f>
        <v>71334612.795559168</v>
      </c>
      <c r="AD123" s="15">
        <f t="shared" si="23"/>
        <v>21388635.577136874</v>
      </c>
      <c r="AE123" s="15">
        <f t="shared" si="24"/>
        <v>18237782.577550322</v>
      </c>
      <c r="AF123" s="15">
        <f t="shared" si="25"/>
        <v>14759222.985022128</v>
      </c>
      <c r="AG123" s="15">
        <f t="shared" si="26"/>
        <v>10465152.408818752</v>
      </c>
      <c r="AH123" s="15">
        <f t="shared" si="27"/>
        <v>5733679.2400818169</v>
      </c>
      <c r="AI123" s="15">
        <f t="shared" si="28"/>
        <v>3068081815.1878924</v>
      </c>
      <c r="AJ123" s="15">
        <f t="shared" si="29"/>
        <v>2588787340.8748808</v>
      </c>
      <c r="AK123" s="15">
        <f t="shared" si="30"/>
        <v>2047297713.7214983</v>
      </c>
      <c r="AL123" s="15">
        <f t="shared" si="31"/>
        <v>1428255554.1371789</v>
      </c>
      <c r="AM123" s="15">
        <f t="shared" si="32"/>
        <v>713346127.95559168</v>
      </c>
      <c r="AN123" s="15">
        <f>SUMPRODUCT(M$7:M123,AD$7:AD123)</f>
        <v>244229930.41350579</v>
      </c>
      <c r="AO123" s="15">
        <f>SUMPRODUCT(N$7:N123,AE$7:AE123)</f>
        <v>204253849.12689185</v>
      </c>
      <c r="AP123" s="15">
        <f>SUMPRODUCT(O$7:O123,AF$7:AF123)</f>
        <v>159368498.04743823</v>
      </c>
      <c r="AQ123" s="15">
        <f>SUMPRODUCT(P$7:P123,AG$7:AG123)</f>
        <v>109107746.93964723</v>
      </c>
      <c r="AR123" s="15">
        <f>SUMPRODUCT(Q$7:Q123,AH$7:AH123)</f>
        <v>73372744.589718014</v>
      </c>
    </row>
    <row r="124" spans="2:44" x14ac:dyDescent="0.15">
      <c r="B124" s="15">
        <v>118</v>
      </c>
      <c r="C124" s="15">
        <f>[5]圣人天赋!DY123</f>
        <v>0.25937999999999994</v>
      </c>
      <c r="D124" s="15">
        <f>[5]圣人天赋!DZ123</f>
        <v>0.26693999999999996</v>
      </c>
      <c r="E124" s="15">
        <f>[5]圣人天赋!EA123</f>
        <v>0.27827999999999997</v>
      </c>
      <c r="F124" s="15">
        <f>[5]圣人天赋!EB123</f>
        <v>0.29339999999999999</v>
      </c>
      <c r="G124" s="15">
        <f>[5]圣人天赋!EC123</f>
        <v>0</v>
      </c>
      <c r="H124" s="26">
        <f>1/求节点(兵营招募!F$38:F$67,兵营招募!$G$4:$G$33,节奏总纲!P121)*3600</f>
        <v>1.0285714285714287</v>
      </c>
      <c r="I124" s="26">
        <f>1/求节点(兵营招募!G$38:G$67,兵营招募!$G$4:$G$33,节奏总纲!Q121)*3600</f>
        <v>1.0285714285714287</v>
      </c>
      <c r="J124" s="26">
        <f>1/求节点(兵营招募!H$38:H$67,兵营招募!$G$4:$G$33,节奏总纲!R121)*3600</f>
        <v>1.0285714285714287</v>
      </c>
      <c r="K124" s="26">
        <f>1/求节点(兵营招募!I$38:I$67,兵营招募!$G$4:$G$33,节奏总纲!S121)*3600</f>
        <v>1.0285714285714287</v>
      </c>
      <c r="L124" s="26">
        <f>1/求节点(兵营招募!J$38:J$67,兵营招募!$G$4:$G$33,节奏总纲!T121)*3600</f>
        <v>1.0285714285714287</v>
      </c>
      <c r="M124" s="26">
        <f>1/求节点(兵营招募!F$38:F$67,兵营招募!$G$4:$G$33,节奏总纲!P121)*3600*(1-C124)</f>
        <v>0.76178057142857158</v>
      </c>
      <c r="N124" s="26">
        <f>1/求节点(兵营招募!G$38:G$67,兵营招募!$G$4:$G$33,节奏总纲!Q121)*3600*(1-D124)</f>
        <v>0.75400457142857158</v>
      </c>
      <c r="O124" s="26">
        <f>1/求节点(兵营招募!H$38:H$67,兵营招募!$G$4:$G$33,节奏总纲!R121)*3600*(1-E124)</f>
        <v>0.74234057142857157</v>
      </c>
      <c r="P124" s="26">
        <f>1/求节点(兵营招募!I$38:I$67,兵营招募!$G$4:$G$33,节奏总纲!S121)*3600*(1-F124)</f>
        <v>0.72678857142857156</v>
      </c>
      <c r="Q124" s="26">
        <f>1/求节点(兵营招募!J$38:J$67,兵营招募!$G$4:$G$33,节奏总纲!T121)*3600*(1-G124)</f>
        <v>1.0285714285714287</v>
      </c>
      <c r="X124" s="15">
        <v>118</v>
      </c>
      <c r="Y124" s="15">
        <f>兵营招募!CE122</f>
        <v>329731953.53022534</v>
      </c>
      <c r="Z124" s="15">
        <f>兵营招募!CF122</f>
        <v>278430091.60206699</v>
      </c>
      <c r="AA124" s="15">
        <f>兵营招募!CG122</f>
        <v>220427478.99461895</v>
      </c>
      <c r="AB124" s="15">
        <f>兵营招募!CH122</f>
        <v>154285967.06654894</v>
      </c>
      <c r="AC124" s="15">
        <f>兵营招募!CI122</f>
        <v>77386324.78959085</v>
      </c>
      <c r="AD124" s="15">
        <f t="shared" si="23"/>
        <v>22923772.011436105</v>
      </c>
      <c r="AE124" s="15">
        <f t="shared" si="24"/>
        <v>19551357.514578938</v>
      </c>
      <c r="AF124" s="15">
        <f t="shared" si="25"/>
        <v>15697707.622469127</v>
      </c>
      <c r="AG124" s="15">
        <f t="shared" si="26"/>
        <v>11460411.652831048</v>
      </c>
      <c r="AH124" s="15">
        <f t="shared" si="27"/>
        <v>6051711.9940316826</v>
      </c>
      <c r="AI124" s="15">
        <f t="shared" si="28"/>
        <v>3297319535.3022532</v>
      </c>
      <c r="AJ124" s="15">
        <f t="shared" si="29"/>
        <v>2784300916.0206699</v>
      </c>
      <c r="AK124" s="15">
        <f t="shared" si="30"/>
        <v>2204274789.9461894</v>
      </c>
      <c r="AL124" s="15">
        <f t="shared" si="31"/>
        <v>1542859670.6654894</v>
      </c>
      <c r="AM124" s="15">
        <f t="shared" si="32"/>
        <v>773863247.89590847</v>
      </c>
      <c r="AN124" s="15">
        <f>SUMPRODUCT(M$7:M124,AD$7:AD124)</f>
        <v>261692814.55567589</v>
      </c>
      <c r="AO124" s="15">
        <f>SUMPRODUCT(N$7:N124,AE$7:AE124)</f>
        <v>218995662.07051873</v>
      </c>
      <c r="AP124" s="15">
        <f>SUMPRODUCT(O$7:O124,AF$7:AF124)</f>
        <v>171021543.29402062</v>
      </c>
      <c r="AQ124" s="15">
        <f>SUMPRODUCT(P$7:P124,AG$7:AG124)</f>
        <v>117437043.15279166</v>
      </c>
      <c r="AR124" s="15">
        <f>SUMPRODUCT(Q$7:Q124,AH$7:AH124)</f>
        <v>79597362.640722036</v>
      </c>
    </row>
    <row r="125" spans="2:44" x14ac:dyDescent="0.15">
      <c r="B125" s="15">
        <v>119</v>
      </c>
      <c r="C125" s="15">
        <f>[5]圣人天赋!DY124</f>
        <v>0.25937999999999994</v>
      </c>
      <c r="D125" s="15">
        <f>[5]圣人天赋!DZ124</f>
        <v>0.26693999999999996</v>
      </c>
      <c r="E125" s="15">
        <f>[5]圣人天赋!EA124</f>
        <v>0.27827999999999997</v>
      </c>
      <c r="F125" s="15">
        <f>[5]圣人天赋!EB124</f>
        <v>0.29339999999999999</v>
      </c>
      <c r="G125" s="15">
        <f>[5]圣人天赋!EC124</f>
        <v>0</v>
      </c>
      <c r="H125" s="26">
        <f>1/求节点(兵营招募!F$38:F$67,兵营招募!$G$4:$G$33,节奏总纲!P122)*3600</f>
        <v>1.0285714285714287</v>
      </c>
      <c r="I125" s="26">
        <f>1/求节点(兵营招募!G$38:G$67,兵营招募!$G$4:$G$33,节奏总纲!Q122)*3600</f>
        <v>1.0285714285714287</v>
      </c>
      <c r="J125" s="26">
        <f>1/求节点(兵营招募!H$38:H$67,兵营招募!$G$4:$G$33,节奏总纲!R122)*3600</f>
        <v>1.0285714285714287</v>
      </c>
      <c r="K125" s="26">
        <f>1/求节点(兵营招募!I$38:I$67,兵营招募!$G$4:$G$33,节奏总纲!S122)*3600</f>
        <v>1.0285714285714287</v>
      </c>
      <c r="L125" s="26">
        <f>1/求节点(兵营招募!J$38:J$67,兵营招募!$G$4:$G$33,节奏总纲!T122)*3600</f>
        <v>1.0285714285714287</v>
      </c>
      <c r="M125" s="26">
        <f>1/求节点(兵营招募!F$38:F$67,兵营招募!$G$4:$G$33,节奏总纲!P122)*3600*(1-C125)</f>
        <v>0.76178057142857158</v>
      </c>
      <c r="N125" s="26">
        <f>1/求节点(兵营招募!G$38:G$67,兵营招募!$G$4:$G$33,节奏总纲!Q122)*3600*(1-D125)</f>
        <v>0.75400457142857158</v>
      </c>
      <c r="O125" s="26">
        <f>1/求节点(兵营招募!H$38:H$67,兵营招募!$G$4:$G$33,节奏总纲!R122)*3600*(1-E125)</f>
        <v>0.74234057142857157</v>
      </c>
      <c r="P125" s="26">
        <f>1/求节点(兵营招募!I$38:I$67,兵营招募!$G$4:$G$33,节奏总纲!S122)*3600*(1-F125)</f>
        <v>0.72678857142857156</v>
      </c>
      <c r="Q125" s="26">
        <f>1/求节点(兵营招募!J$38:J$67,兵营招募!$G$4:$G$33,节奏总纲!T122)*3600*(1-G125)</f>
        <v>1.0285714285714287</v>
      </c>
      <c r="X125" s="15">
        <v>119</v>
      </c>
      <c r="Y125" s="15">
        <f>兵营招募!CE123</f>
        <v>354301044.03331357</v>
      </c>
      <c r="Z125" s="15">
        <f>兵营招募!CF123</f>
        <v>299536347.9392224</v>
      </c>
      <c r="AA125" s="15">
        <f>兵营招募!CG123</f>
        <v>237552668.24190092</v>
      </c>
      <c r="AB125" s="15">
        <f>兵营招募!CH123</f>
        <v>166370978.02799419</v>
      </c>
      <c r="AC125" s="15">
        <f>兵营招募!CI123</f>
        <v>83544737.955061689</v>
      </c>
      <c r="AD125" s="15">
        <f t="shared" si="23"/>
        <v>24569090.503088236</v>
      </c>
      <c r="AE125" s="15">
        <f t="shared" si="24"/>
        <v>21106256.337155402</v>
      </c>
      <c r="AF125" s="15">
        <f t="shared" si="25"/>
        <v>17125189.247281969</v>
      </c>
      <c r="AG125" s="15">
        <f t="shared" si="26"/>
        <v>12085010.961445242</v>
      </c>
      <c r="AH125" s="15">
        <f t="shared" si="27"/>
        <v>6158413.1654708385</v>
      </c>
      <c r="AI125" s="15">
        <f t="shared" si="28"/>
        <v>3543010440.3331356</v>
      </c>
      <c r="AJ125" s="15">
        <f t="shared" si="29"/>
        <v>2995363479.3922238</v>
      </c>
      <c r="AK125" s="15">
        <f t="shared" si="30"/>
        <v>2375526682.4190092</v>
      </c>
      <c r="AL125" s="15">
        <f t="shared" si="31"/>
        <v>1663709780.2799418</v>
      </c>
      <c r="AM125" s="15">
        <f t="shared" si="32"/>
        <v>835447379.55061686</v>
      </c>
      <c r="AN125" s="15">
        <f>SUMPRODUCT(M$7:M125,AD$7:AD125)</f>
        <v>280409070.35859877</v>
      </c>
      <c r="AO125" s="15">
        <f>SUMPRODUCT(N$7:N125,AE$7:AE125)</f>
        <v>234909875.83447716</v>
      </c>
      <c r="AP125" s="15">
        <f>SUMPRODUCT(O$7:O125,AF$7:AF125)</f>
        <v>183734266.06567034</v>
      </c>
      <c r="AQ125" s="15">
        <f>SUMPRODUCT(P$7:P125,AG$7:AG125)</f>
        <v>126220291.00515908</v>
      </c>
      <c r="AR125" s="15">
        <f>SUMPRODUCT(Q$7:Q125,AH$7:AH125)</f>
        <v>85931730.468063474</v>
      </c>
    </row>
    <row r="126" spans="2:44" x14ac:dyDescent="0.15">
      <c r="B126" s="15">
        <v>120</v>
      </c>
      <c r="C126" s="15">
        <f>[5]圣人天赋!DY125</f>
        <v>0.25937999999999994</v>
      </c>
      <c r="D126" s="15">
        <f>[5]圣人天赋!DZ125</f>
        <v>0.26693999999999996</v>
      </c>
      <c r="E126" s="15">
        <f>[5]圣人天赋!EA125</f>
        <v>0.27827999999999997</v>
      </c>
      <c r="F126" s="15">
        <f>[5]圣人天赋!EB125</f>
        <v>0.29339999999999999</v>
      </c>
      <c r="G126" s="15">
        <f>[5]圣人天赋!EC125</f>
        <v>0</v>
      </c>
      <c r="H126" s="26">
        <f>1/求节点(兵营招募!F$38:F$67,兵营招募!$G$4:$G$33,节奏总纲!P123)*3600</f>
        <v>1.0285714285714287</v>
      </c>
      <c r="I126" s="26">
        <f>1/求节点(兵营招募!G$38:G$67,兵营招募!$G$4:$G$33,节奏总纲!Q123)*3600</f>
        <v>1.0285714285714287</v>
      </c>
      <c r="J126" s="26">
        <f>1/求节点(兵营招募!H$38:H$67,兵营招募!$G$4:$G$33,节奏总纲!R123)*3600</f>
        <v>1.0285714285714287</v>
      </c>
      <c r="K126" s="26">
        <f>1/求节点(兵营招募!I$38:I$67,兵营招募!$G$4:$G$33,节奏总纲!S123)*3600</f>
        <v>1.0285714285714287</v>
      </c>
      <c r="L126" s="26">
        <f>1/求节点(兵营招募!J$38:J$67,兵营招募!$G$4:$G$33,节奏总纲!T123)*3600</f>
        <v>1.0285714285714287</v>
      </c>
      <c r="M126" s="26">
        <f>1/求节点(兵营招募!F$38:F$67,兵营招募!$G$4:$G$33,节奏总纲!P123)*3600*(1-C126)</f>
        <v>0.76178057142857158</v>
      </c>
      <c r="N126" s="26">
        <f>1/求节点(兵营招募!G$38:G$67,兵营招募!$G$4:$G$33,节奏总纲!Q123)*3600*(1-D126)</f>
        <v>0.75400457142857158</v>
      </c>
      <c r="O126" s="26">
        <f>1/求节点(兵营招募!H$38:H$67,兵营招募!$G$4:$G$33,节奏总纲!R123)*3600*(1-E126)</f>
        <v>0.74234057142857157</v>
      </c>
      <c r="P126" s="26">
        <f>1/求节点(兵营招募!I$38:I$67,兵营招募!$G$4:$G$33,节奏总纲!S123)*3600*(1-F126)</f>
        <v>0.72678857142857156</v>
      </c>
      <c r="Q126" s="26">
        <f>1/求节点(兵营招募!J$38:J$67,兵营招募!$G$4:$G$33,节奏总纲!T123)*3600*(1-G126)</f>
        <v>1.0285714285714287</v>
      </c>
      <c r="X126" s="15">
        <v>120</v>
      </c>
      <c r="Y126" s="15">
        <f>兵营招募!CE124</f>
        <v>380633543.23317629</v>
      </c>
      <c r="Z126" s="15">
        <f>兵营招募!CF124</f>
        <v>322173277.00854558</v>
      </c>
      <c r="AA126" s="15">
        <f>兵营招募!CG124</f>
        <v>255542844.94644734</v>
      </c>
      <c r="AB126" s="15">
        <f>兵营招募!CH124</f>
        <v>178387785.88776723</v>
      </c>
      <c r="AC126" s="15">
        <f>兵营招募!CI124</f>
        <v>90045466.24558574</v>
      </c>
      <c r="AD126" s="15">
        <f t="shared" si="23"/>
        <v>26332499.199862719</v>
      </c>
      <c r="AE126" s="15">
        <f t="shared" si="24"/>
        <v>22636929.069323182</v>
      </c>
      <c r="AF126" s="15">
        <f t="shared" si="25"/>
        <v>17990176.704546422</v>
      </c>
      <c r="AG126" s="15">
        <f t="shared" si="26"/>
        <v>12016807.85977304</v>
      </c>
      <c r="AH126" s="15">
        <f t="shared" si="27"/>
        <v>6500728.2905240506</v>
      </c>
      <c r="AI126" s="15">
        <f t="shared" si="28"/>
        <v>3806335432.3317628</v>
      </c>
      <c r="AJ126" s="15">
        <f t="shared" si="29"/>
        <v>3221732770.0854559</v>
      </c>
      <c r="AK126" s="15">
        <f t="shared" si="30"/>
        <v>2555428449.4644732</v>
      </c>
      <c r="AL126" s="15">
        <f t="shared" si="31"/>
        <v>1783877858.8776722</v>
      </c>
      <c r="AM126" s="15">
        <f t="shared" si="32"/>
        <v>900454662.4558574</v>
      </c>
      <c r="AN126" s="15">
        <f>SUMPRODUCT(M$7:M126,AD$7:AD126)</f>
        <v>300468656.64621258</v>
      </c>
      <c r="AO126" s="15">
        <f>SUMPRODUCT(N$7:N126,AE$7:AE126)</f>
        <v>251978223.83585116</v>
      </c>
      <c r="AP126" s="15">
        <f>SUMPRODUCT(O$7:O126,AF$7:AF126)</f>
        <v>197089104.1206243</v>
      </c>
      <c r="AQ126" s="15">
        <f>SUMPRODUCT(P$7:P126,AG$7:AG126)</f>
        <v>134953969.62269515</v>
      </c>
      <c r="AR126" s="15">
        <f>SUMPRODUCT(Q$7:Q126,AH$7:AH126)</f>
        <v>92618193.852602497</v>
      </c>
    </row>
    <row r="127" spans="2:44" x14ac:dyDescent="0.15">
      <c r="B127" s="15">
        <v>121</v>
      </c>
      <c r="C127" s="15">
        <f>[5]圣人天赋!DY126</f>
        <v>0.25937999999999994</v>
      </c>
      <c r="D127" s="15">
        <f>[5]圣人天赋!DZ126</f>
        <v>0.26693999999999996</v>
      </c>
      <c r="E127" s="15">
        <f>[5]圣人天赋!EA126</f>
        <v>0.27827999999999997</v>
      </c>
      <c r="F127" s="15">
        <f>[5]圣人天赋!EB126</f>
        <v>0.29339999999999999</v>
      </c>
      <c r="G127" s="15">
        <f>[5]圣人天赋!EC126</f>
        <v>0</v>
      </c>
      <c r="H127" s="26">
        <f>1/求节点(兵营招募!F$38:F$67,兵营招募!$G$4:$G$33,节奏总纲!P124)*3600</f>
        <v>1.0285714285714287</v>
      </c>
      <c r="I127" s="26">
        <f>1/求节点(兵营招募!G$38:G$67,兵营招募!$G$4:$G$33,节奏总纲!Q124)*3600</f>
        <v>1.0285714285714287</v>
      </c>
      <c r="J127" s="26">
        <f>1/求节点(兵营招募!H$38:H$67,兵营招募!$G$4:$G$33,节奏总纲!R124)*3600</f>
        <v>1.0285714285714287</v>
      </c>
      <c r="K127" s="26">
        <f>1/求节点(兵营招募!I$38:I$67,兵营招募!$G$4:$G$33,节奏总纲!S124)*3600</f>
        <v>1.0285714285714287</v>
      </c>
      <c r="L127" s="26">
        <f>1/求节点(兵营招募!J$38:J$67,兵营招募!$G$4:$G$33,节奏总纲!T124)*3600</f>
        <v>1.0285714285714287</v>
      </c>
      <c r="M127" s="26">
        <f>1/求节点(兵营招募!F$38:F$67,兵营招募!$G$4:$G$33,节奏总纲!P124)*3600*(1-C127)</f>
        <v>0.76178057142857158</v>
      </c>
      <c r="N127" s="26">
        <f>1/求节点(兵营招募!G$38:G$67,兵营招募!$G$4:$G$33,节奏总纲!Q124)*3600*(1-D127)</f>
        <v>0.75400457142857158</v>
      </c>
      <c r="O127" s="26">
        <f>1/求节点(兵营招募!H$38:H$67,兵营招募!$G$4:$G$33,节奏总纲!R124)*3600*(1-E127)</f>
        <v>0.74234057142857157</v>
      </c>
      <c r="P127" s="26">
        <f>1/求节点(兵营招募!I$38:I$67,兵营招募!$G$4:$G$33,节奏总纲!S124)*3600*(1-F127)</f>
        <v>0.72678857142857156</v>
      </c>
      <c r="Q127" s="26">
        <f>1/求节点(兵营招募!J$38:J$67,兵营招募!$G$4:$G$33,节奏总纲!T124)*3600*(1-G127)</f>
        <v>1.0285714285714287</v>
      </c>
      <c r="X127" s="15">
        <v>121</v>
      </c>
      <c r="Y127" s="15">
        <f>兵营招募!CE125</f>
        <v>408856017.07784742</v>
      </c>
      <c r="Z127" s="15">
        <f>兵营招募!CF125</f>
        <v>345735592.27128494</v>
      </c>
      <c r="AA127" s="15">
        <f>兵营招募!CG125</f>
        <v>273478765.94482559</v>
      </c>
      <c r="AB127" s="15">
        <f>兵营招募!CH125</f>
        <v>191207799.99166572</v>
      </c>
      <c r="AC127" s="15">
        <f>兵营招募!CI125</f>
        <v>97279484.682122573</v>
      </c>
      <c r="AD127" s="15">
        <f t="shared" si="23"/>
        <v>28222473.84467113</v>
      </c>
      <c r="AE127" s="15">
        <f t="shared" si="24"/>
        <v>23562315.26273936</v>
      </c>
      <c r="AF127" s="15">
        <f t="shared" si="25"/>
        <v>17935920.998378247</v>
      </c>
      <c r="AG127" s="15">
        <f t="shared" si="26"/>
        <v>12820014.103898495</v>
      </c>
      <c r="AH127" s="15">
        <f t="shared" si="27"/>
        <v>7234018.4365368336</v>
      </c>
      <c r="AI127" s="15">
        <f t="shared" si="28"/>
        <v>4088560170.7784743</v>
      </c>
      <c r="AJ127" s="15">
        <f t="shared" si="29"/>
        <v>3457355922.7128496</v>
      </c>
      <c r="AK127" s="15">
        <f t="shared" si="30"/>
        <v>2734787659.448256</v>
      </c>
      <c r="AL127" s="15">
        <f t="shared" si="31"/>
        <v>1912077999.9166572</v>
      </c>
      <c r="AM127" s="15">
        <f t="shared" si="32"/>
        <v>972794846.82122576</v>
      </c>
      <c r="AN127" s="15">
        <f>SUMPRODUCT(M$7:M127,AD$7:AD127)</f>
        <v>321967988.89873409</v>
      </c>
      <c r="AO127" s="15">
        <f>SUMPRODUCT(N$7:N127,AE$7:AE127)</f>
        <v>269744317.25739783</v>
      </c>
      <c r="AP127" s="15">
        <f>SUMPRODUCT(O$7:O127,AF$7:AF127)</f>
        <v>210403665.96365812</v>
      </c>
      <c r="AQ127" s="15">
        <f>SUMPRODUCT(P$7:P127,AG$7:AG127)</f>
        <v>144271409.35896167</v>
      </c>
      <c r="AR127" s="15">
        <f>SUMPRODUCT(Q$7:Q127,AH$7:AH127)</f>
        <v>100058898.53018324</v>
      </c>
    </row>
    <row r="128" spans="2:44" x14ac:dyDescent="0.15">
      <c r="B128" s="15">
        <v>122</v>
      </c>
      <c r="C128" s="15">
        <f>[5]圣人天赋!DY127</f>
        <v>0.25937999999999994</v>
      </c>
      <c r="D128" s="15">
        <f>[5]圣人天赋!DZ127</f>
        <v>0.26693999999999996</v>
      </c>
      <c r="E128" s="15">
        <f>[5]圣人天赋!EA127</f>
        <v>0.27827999999999997</v>
      </c>
      <c r="F128" s="15">
        <f>[5]圣人天赋!EB127</f>
        <v>0.29339999999999999</v>
      </c>
      <c r="G128" s="15">
        <f>[5]圣人天赋!EC127</f>
        <v>0</v>
      </c>
      <c r="H128" s="26">
        <f>1/求节点(兵营招募!F$38:F$67,兵营招募!$G$4:$G$33,节奏总纲!P125)*3600</f>
        <v>1.0285714285714287</v>
      </c>
      <c r="I128" s="26">
        <f>1/求节点(兵营招募!G$38:G$67,兵营招募!$G$4:$G$33,节奏总纲!Q125)*3600</f>
        <v>1.0285714285714287</v>
      </c>
      <c r="J128" s="26">
        <f>1/求节点(兵营招募!H$38:H$67,兵营招募!$G$4:$G$33,节奏总纲!R125)*3600</f>
        <v>1.0285714285714287</v>
      </c>
      <c r="K128" s="26">
        <f>1/求节点(兵营招募!I$38:I$67,兵营招募!$G$4:$G$33,节奏总纲!S125)*3600</f>
        <v>1.0285714285714287</v>
      </c>
      <c r="L128" s="26">
        <f>1/求节点(兵营招募!J$38:J$67,兵营招募!$G$4:$G$33,节奏总纲!T125)*3600</f>
        <v>1.0285714285714287</v>
      </c>
      <c r="M128" s="26">
        <f>1/求节点(兵营招募!F$38:F$67,兵营招募!$G$4:$G$33,节奏总纲!P125)*3600*(1-C128)</f>
        <v>0.76178057142857158</v>
      </c>
      <c r="N128" s="26">
        <f>1/求节点(兵营招募!G$38:G$67,兵营招募!$G$4:$G$33,节奏总纲!Q125)*3600*(1-D128)</f>
        <v>0.75400457142857158</v>
      </c>
      <c r="O128" s="26">
        <f>1/求节点(兵营招募!H$38:H$67,兵营招募!$G$4:$G$33,节奏总纲!R125)*3600*(1-E128)</f>
        <v>0.74234057142857157</v>
      </c>
      <c r="P128" s="26">
        <f>1/求节点(兵营招募!I$38:I$67,兵营招募!$G$4:$G$33,节奏总纲!S125)*3600*(1-F128)</f>
        <v>0.72678857142857156</v>
      </c>
      <c r="Q128" s="26">
        <f>1/求节点(兵营招募!J$38:J$67,兵营招募!$G$4:$G$33,节奏总纲!T125)*3600*(1-G128)</f>
        <v>1.0285714285714287</v>
      </c>
      <c r="X128" s="15">
        <v>122</v>
      </c>
      <c r="Y128" s="15">
        <f>兵营招募!CE126</f>
        <v>439104115.59169012</v>
      </c>
      <c r="Z128" s="15">
        <f>兵营招募!CF126</f>
        <v>370504185.4258011</v>
      </c>
      <c r="AA128" s="15">
        <f>兵营招募!CG126</f>
        <v>293150128.31868941</v>
      </c>
      <c r="AB128" s="15">
        <f>兵营招募!CH126</f>
        <v>205516642.22245771</v>
      </c>
      <c r="AC128" s="15">
        <f>兵营招募!CI126</f>
        <v>105023637.17327103</v>
      </c>
      <c r="AD128" s="15">
        <f t="shared" si="23"/>
        <v>30248098.513842702</v>
      </c>
      <c r="AE128" s="15">
        <f t="shared" si="24"/>
        <v>24768593.15451616</v>
      </c>
      <c r="AF128" s="15">
        <f t="shared" si="25"/>
        <v>19671362.373863816</v>
      </c>
      <c r="AG128" s="15">
        <f t="shared" si="26"/>
        <v>14308842.230791986</v>
      </c>
      <c r="AH128" s="15">
        <f t="shared" si="27"/>
        <v>7744152.4911484569</v>
      </c>
      <c r="AI128" s="15">
        <f t="shared" si="28"/>
        <v>4391041155.9169016</v>
      </c>
      <c r="AJ128" s="15">
        <f t="shared" si="29"/>
        <v>3705041854.2580109</v>
      </c>
      <c r="AK128" s="15">
        <f t="shared" si="30"/>
        <v>2931501283.1868939</v>
      </c>
      <c r="AL128" s="15">
        <f t="shared" si="31"/>
        <v>2055166422.224577</v>
      </c>
      <c r="AM128" s="15">
        <f t="shared" si="32"/>
        <v>1050236371.7327104</v>
      </c>
      <c r="AN128" s="15">
        <f>SUMPRODUCT(M$7:M128,AD$7:AD128)</f>
        <v>345010402.6692369</v>
      </c>
      <c r="AO128" s="15">
        <f>SUMPRODUCT(N$7:N128,AE$7:AE128)</f>
        <v>288419949.72375745</v>
      </c>
      <c r="AP128" s="15">
        <f>SUMPRODUCT(O$7:O128,AF$7:AF128)</f>
        <v>225006516.3490507</v>
      </c>
      <c r="AQ128" s="15">
        <f>SUMPRODUCT(P$7:P128,AG$7:AG128)</f>
        <v>154670912.36267579</v>
      </c>
      <c r="AR128" s="15">
        <f>SUMPRODUCT(Q$7:Q128,AH$7:AH128)</f>
        <v>108024312.5210788</v>
      </c>
    </row>
    <row r="129" spans="2:44" x14ac:dyDescent="0.15">
      <c r="B129" s="15">
        <v>123</v>
      </c>
      <c r="C129" s="15">
        <f>[5]圣人天赋!DY128</f>
        <v>0.25937999999999994</v>
      </c>
      <c r="D129" s="15">
        <f>[5]圣人天赋!DZ128</f>
        <v>0.26693999999999996</v>
      </c>
      <c r="E129" s="15">
        <f>[5]圣人天赋!EA128</f>
        <v>0.27827999999999997</v>
      </c>
      <c r="F129" s="15">
        <f>[5]圣人天赋!EB128</f>
        <v>0.29339999999999999</v>
      </c>
      <c r="G129" s="15">
        <f>[5]圣人天赋!EC128</f>
        <v>0</v>
      </c>
      <c r="H129" s="26">
        <f>1/求节点(兵营招募!F$38:F$67,兵营招募!$G$4:$G$33,节奏总纲!P126)*3600</f>
        <v>1.0285714285714287</v>
      </c>
      <c r="I129" s="26">
        <f>1/求节点(兵营招募!G$38:G$67,兵营招募!$G$4:$G$33,节奏总纲!Q126)*3600</f>
        <v>1.0285714285714287</v>
      </c>
      <c r="J129" s="26">
        <f>1/求节点(兵营招募!H$38:H$67,兵营招募!$G$4:$G$33,节奏总纲!R126)*3600</f>
        <v>1.0285714285714287</v>
      </c>
      <c r="K129" s="26">
        <f>1/求节点(兵营招募!I$38:I$67,兵营招募!$G$4:$G$33,节奏总纲!S126)*3600</f>
        <v>1.0285714285714287</v>
      </c>
      <c r="L129" s="26">
        <f>1/求节点(兵营招募!J$38:J$67,兵营招募!$G$4:$G$33,节奏总纲!T126)*3600</f>
        <v>1.0285714285714287</v>
      </c>
      <c r="M129" s="26">
        <f>1/求节点(兵营招募!F$38:F$67,兵营招募!$G$4:$G$33,节奏总纲!P126)*3600*(1-C129)</f>
        <v>0.76178057142857158</v>
      </c>
      <c r="N129" s="26">
        <f>1/求节点(兵营招募!G$38:G$67,兵营招募!$G$4:$G$33,节奏总纲!Q126)*3600*(1-D129)</f>
        <v>0.75400457142857158</v>
      </c>
      <c r="O129" s="26">
        <f>1/求节点(兵营招募!H$38:H$67,兵营招募!$G$4:$G$33,节奏总纲!R126)*3600*(1-E129)</f>
        <v>0.74234057142857157</v>
      </c>
      <c r="P129" s="26">
        <f>1/求节点(兵营招募!I$38:I$67,兵营招募!$G$4:$G$33,节奏总纲!S126)*3600*(1-F129)</f>
        <v>0.72678857142857156</v>
      </c>
      <c r="Q129" s="26">
        <f>1/求节点(兵营招募!J$38:J$67,兵营招募!$G$4:$G$33,节奏总纲!T126)*3600*(1-G129)</f>
        <v>1.0285714285714287</v>
      </c>
      <c r="X129" s="15">
        <v>123</v>
      </c>
      <c r="Y129" s="15">
        <f>兵营招募!CE127</f>
        <v>471523224.87101102</v>
      </c>
      <c r="Z129" s="15">
        <f>兵营招募!CF127</f>
        <v>397998832.00559312</v>
      </c>
      <c r="AA129" s="15">
        <f>兵营招募!CG127</f>
        <v>315817396.00139058</v>
      </c>
      <c r="AB129" s="15">
        <f>兵营招募!CH127</f>
        <v>221991404.64129812</v>
      </c>
      <c r="AC129" s="15">
        <f>兵营招募!CI127</f>
        <v>113894698.12122439</v>
      </c>
      <c r="AD129" s="15">
        <f t="shared" si="23"/>
        <v>32419109.279320896</v>
      </c>
      <c r="AE129" s="15">
        <f t="shared" si="24"/>
        <v>27494646.579792023</v>
      </c>
      <c r="AF129" s="15">
        <f t="shared" si="25"/>
        <v>22667267.68270117</v>
      </c>
      <c r="AG129" s="15">
        <f t="shared" si="26"/>
        <v>16474762.418840408</v>
      </c>
      <c r="AH129" s="15">
        <f t="shared" si="27"/>
        <v>8871060.9479533583</v>
      </c>
      <c r="AI129" s="15">
        <f t="shared" si="28"/>
        <v>4715232248.7101097</v>
      </c>
      <c r="AJ129" s="15">
        <f t="shared" si="29"/>
        <v>3979988320.0559311</v>
      </c>
      <c r="AK129" s="15">
        <f t="shared" si="30"/>
        <v>3158173960.0139055</v>
      </c>
      <c r="AL129" s="15">
        <f t="shared" si="31"/>
        <v>2219914046.412981</v>
      </c>
      <c r="AM129" s="15">
        <f t="shared" si="32"/>
        <v>1138946981.2122438</v>
      </c>
      <c r="AN129" s="15">
        <f>SUMPRODUCT(M$7:M129,AD$7:AD129)</f>
        <v>369706650.26124328</v>
      </c>
      <c r="AO129" s="15">
        <f>SUMPRODUCT(N$7:N129,AE$7:AE129)</f>
        <v>309151038.93473357</v>
      </c>
      <c r="AP129" s="15">
        <f>SUMPRODUCT(O$7:O129,AF$7:AF129)</f>
        <v>241833348.79335147</v>
      </c>
      <c r="AQ129" s="15">
        <f>SUMPRODUCT(P$7:P129,AG$7:AG129)</f>
        <v>166644581.40568992</v>
      </c>
      <c r="AR129" s="15">
        <f>SUMPRODUCT(Q$7:Q129,AH$7:AH129)</f>
        <v>117148832.3532594</v>
      </c>
    </row>
    <row r="130" spans="2:44" x14ac:dyDescent="0.15">
      <c r="B130" s="15">
        <v>124</v>
      </c>
      <c r="C130" s="15">
        <f>[5]圣人天赋!DY129</f>
        <v>0.25937999999999994</v>
      </c>
      <c r="D130" s="15">
        <f>[5]圣人天赋!DZ129</f>
        <v>0.26693999999999996</v>
      </c>
      <c r="E130" s="15">
        <f>[5]圣人天赋!EA129</f>
        <v>0.27827999999999997</v>
      </c>
      <c r="F130" s="15">
        <f>[5]圣人天赋!EB129</f>
        <v>0.29339999999999999</v>
      </c>
      <c r="G130" s="15">
        <f>[5]圣人天赋!EC129</f>
        <v>0</v>
      </c>
      <c r="H130" s="26">
        <f>1/求节点(兵营招募!F$38:F$67,兵营招募!$G$4:$G$33,节奏总纲!P127)*3600</f>
        <v>1.0285714285714287</v>
      </c>
      <c r="I130" s="26">
        <f>1/求节点(兵营招募!G$38:G$67,兵营招募!$G$4:$G$33,节奏总纲!Q127)*3600</f>
        <v>1.0285714285714287</v>
      </c>
      <c r="J130" s="26">
        <f>1/求节点(兵营招募!H$38:H$67,兵营招募!$G$4:$G$33,节奏总纲!R127)*3600</f>
        <v>1.0285714285714287</v>
      </c>
      <c r="K130" s="26">
        <f>1/求节点(兵营招募!I$38:I$67,兵营招募!$G$4:$G$33,节奏总纲!S127)*3600</f>
        <v>1.0285714285714287</v>
      </c>
      <c r="L130" s="26">
        <f>1/求节点(兵营招募!J$38:J$67,兵营招募!$G$4:$G$33,节奏总纲!T127)*3600</f>
        <v>1.0285714285714287</v>
      </c>
      <c r="M130" s="26">
        <f>1/求节点(兵营招募!F$38:F$67,兵营招募!$G$4:$G$33,节奏总纲!P127)*3600*(1-C130)</f>
        <v>0.76178057142857158</v>
      </c>
      <c r="N130" s="26">
        <f>1/求节点(兵营招募!G$38:G$67,兵营招募!$G$4:$G$33,节奏总纲!Q127)*3600*(1-D130)</f>
        <v>0.75400457142857158</v>
      </c>
      <c r="O130" s="26">
        <f>1/求节点(兵营招募!H$38:H$67,兵营招募!$G$4:$G$33,节奏总纲!R127)*3600*(1-E130)</f>
        <v>0.74234057142857157</v>
      </c>
      <c r="P130" s="26">
        <f>1/求节点(兵营招募!I$38:I$67,兵营招募!$G$4:$G$33,节奏总纲!S127)*3600*(1-F130)</f>
        <v>0.72678857142857156</v>
      </c>
      <c r="Q130" s="26">
        <f>1/求节点(兵营招募!J$38:J$67,兵营招募!$G$4:$G$33,节奏总纲!T127)*3600*(1-G130)</f>
        <v>1.0285714285714287</v>
      </c>
      <c r="X130" s="15">
        <v>124</v>
      </c>
      <c r="Y130" s="15">
        <f>兵营招募!CE128</f>
        <v>506269165.87565035</v>
      </c>
      <c r="Z130" s="15">
        <f>兵营招募!CF128</f>
        <v>428296873.56785566</v>
      </c>
      <c r="AA130" s="15">
        <f>兵营招募!CG128</f>
        <v>339956198.96974421</v>
      </c>
      <c r="AB130" s="15">
        <f>兵营招募!CH128</f>
        <v>239396444.24295259</v>
      </c>
      <c r="AC130" s="15">
        <f>兵营招募!CI128</f>
        <v>123433743.37791394</v>
      </c>
      <c r="AD130" s="15">
        <f t="shared" si="23"/>
        <v>34745941.004639328</v>
      </c>
      <c r="AE130" s="15">
        <f t="shared" si="24"/>
        <v>30298041.562262535</v>
      </c>
      <c r="AF130" s="15">
        <f t="shared" si="25"/>
        <v>24138802.968353629</v>
      </c>
      <c r="AG130" s="15">
        <f t="shared" si="26"/>
        <v>17405039.60165447</v>
      </c>
      <c r="AH130" s="15">
        <f t="shared" si="27"/>
        <v>9539045.2566895485</v>
      </c>
      <c r="AI130" s="15">
        <f t="shared" si="28"/>
        <v>5062691658.7565031</v>
      </c>
      <c r="AJ130" s="15">
        <f t="shared" si="29"/>
        <v>4282968735.6785564</v>
      </c>
      <c r="AK130" s="15">
        <f t="shared" si="30"/>
        <v>3399561989.6974421</v>
      </c>
      <c r="AL130" s="15">
        <f t="shared" si="31"/>
        <v>2393964442.4295259</v>
      </c>
      <c r="AM130" s="15">
        <f t="shared" si="32"/>
        <v>1234337433.7791393</v>
      </c>
      <c r="AN130" s="15">
        <f>SUMPRODUCT(M$7:M130,AD$7:AD130)</f>
        <v>396175433.05458087</v>
      </c>
      <c r="AO130" s="15">
        <f>SUMPRODUCT(N$7:N130,AE$7:AE130)</f>
        <v>331995900.77801239</v>
      </c>
      <c r="AP130" s="15">
        <f>SUMPRODUCT(O$7:O130,AF$7:AF130)</f>
        <v>259752561.58248079</v>
      </c>
      <c r="AQ130" s="15">
        <f>SUMPRODUCT(P$7:P130,AG$7:AG130)</f>
        <v>179294365.2734341</v>
      </c>
      <c r="AR130" s="15">
        <f>SUMPRODUCT(Q$7:Q130,AH$7:AH130)</f>
        <v>126960421.76014008</v>
      </c>
    </row>
    <row r="131" spans="2:44" x14ac:dyDescent="0.15">
      <c r="B131" s="15">
        <v>125</v>
      </c>
      <c r="C131" s="15">
        <f>[5]圣人天赋!DY130</f>
        <v>0.25937999999999994</v>
      </c>
      <c r="D131" s="15">
        <f>[5]圣人天赋!DZ130</f>
        <v>0.26693999999999996</v>
      </c>
      <c r="E131" s="15">
        <f>[5]圣人天赋!EA130</f>
        <v>0.27827999999999997</v>
      </c>
      <c r="F131" s="15">
        <f>[5]圣人天赋!EB130</f>
        <v>0.29339999999999999</v>
      </c>
      <c r="G131" s="15">
        <f>[5]圣人天赋!EC130</f>
        <v>0</v>
      </c>
      <c r="H131" s="26">
        <f>1/求节点(兵营招募!F$38:F$67,兵营招募!$G$4:$G$33,节奏总纲!P128)*3600</f>
        <v>1.0285714285714287</v>
      </c>
      <c r="I131" s="26">
        <f>1/求节点(兵营招募!G$38:G$67,兵营招募!$G$4:$G$33,节奏总纲!Q128)*3600</f>
        <v>1.0285714285714287</v>
      </c>
      <c r="J131" s="26">
        <f>1/求节点(兵营招募!H$38:H$67,兵营招募!$G$4:$G$33,节奏总纲!R128)*3600</f>
        <v>1.0285714285714287</v>
      </c>
      <c r="K131" s="26">
        <f>1/求节点(兵营招募!I$38:I$67,兵营招募!$G$4:$G$33,节奏总纲!S128)*3600</f>
        <v>1.0285714285714287</v>
      </c>
      <c r="L131" s="26">
        <f>1/求节点(兵营招募!J$38:J$67,兵营招募!$G$4:$G$33,节奏总纲!T128)*3600</f>
        <v>1.0285714285714287</v>
      </c>
      <c r="M131" s="26">
        <f>1/求节点(兵营招募!F$38:F$67,兵营招募!$G$4:$G$33,节奏总纲!P128)*3600*(1-C131)</f>
        <v>0.76178057142857158</v>
      </c>
      <c r="N131" s="26">
        <f>1/求节点(兵营招募!G$38:G$67,兵营招募!$G$4:$G$33,节奏总纲!Q128)*3600*(1-D131)</f>
        <v>0.75400457142857158</v>
      </c>
      <c r="O131" s="26">
        <f>1/求节点(兵营招募!H$38:H$67,兵营招募!$G$4:$G$33,节奏总纲!R128)*3600*(1-E131)</f>
        <v>0.74234057142857157</v>
      </c>
      <c r="P131" s="26">
        <f>1/求节点(兵营招募!I$38:I$67,兵营招募!$G$4:$G$33,节奏总纲!S128)*3600*(1-F131)</f>
        <v>0.72678857142857156</v>
      </c>
      <c r="Q131" s="26">
        <f>1/求节点(兵营招募!J$38:J$67,兵营招募!$G$4:$G$33,节奏总纲!T128)*3600*(1-G131)</f>
        <v>1.0285714285714287</v>
      </c>
      <c r="X131" s="15">
        <v>125</v>
      </c>
      <c r="Y131" s="15">
        <f>兵营招募!CE129</f>
        <v>543508943.37527537</v>
      </c>
      <c r="Z131" s="15">
        <f>兵营招募!CF129</f>
        <v>459717114.34923029</v>
      </c>
      <c r="AA131" s="15">
        <f>兵营招募!CG129</f>
        <v>365757299.66311735</v>
      </c>
      <c r="AB131" s="15">
        <f>兵营招募!CH129</f>
        <v>257869276.97687</v>
      </c>
      <c r="AC131" s="15">
        <f>兵营招募!CI129</f>
        <v>132467771.06263095</v>
      </c>
      <c r="AD131" s="15">
        <f t="shared" si="23"/>
        <v>37239777.499625027</v>
      </c>
      <c r="AE131" s="15">
        <f t="shared" si="24"/>
        <v>31420240.781374633</v>
      </c>
      <c r="AF131" s="15">
        <f t="shared" si="25"/>
        <v>25801100.693373144</v>
      </c>
      <c r="AG131" s="15">
        <f t="shared" si="26"/>
        <v>18472832.733917415</v>
      </c>
      <c r="AH131" s="15">
        <f t="shared" si="27"/>
        <v>9034027.6847170144</v>
      </c>
      <c r="AI131" s="15">
        <f t="shared" si="28"/>
        <v>5435089433.7527542</v>
      </c>
      <c r="AJ131" s="15">
        <f t="shared" si="29"/>
        <v>4597171143.4923029</v>
      </c>
      <c r="AK131" s="15">
        <f t="shared" si="30"/>
        <v>3657572996.6311736</v>
      </c>
      <c r="AL131" s="15">
        <f t="shared" si="31"/>
        <v>2578692769.7687001</v>
      </c>
      <c r="AM131" s="15">
        <f t="shared" si="32"/>
        <v>1324677710.6263094</v>
      </c>
      <c r="AN131" s="15">
        <f>SUMPRODUCT(M$7:M131,AD$7:AD131)</f>
        <v>424543972.03811806</v>
      </c>
      <c r="AO131" s="15">
        <f>SUMPRODUCT(N$7:N131,AE$7:AE131)</f>
        <v>355686905.96255529</v>
      </c>
      <c r="AP131" s="15">
        <f>SUMPRODUCT(O$7:O131,AF$7:AF131)</f>
        <v>278905765.41468555</v>
      </c>
      <c r="AQ131" s="15">
        <f>SUMPRODUCT(P$7:P131,AG$7:AG131)</f>
        <v>192720208.98635688</v>
      </c>
      <c r="AR131" s="15">
        <f>SUMPRODUCT(Q$7:Q131,AH$7:AH131)</f>
        <v>136252564.52156329</v>
      </c>
    </row>
    <row r="132" spans="2:44" x14ac:dyDescent="0.15">
      <c r="B132" s="15">
        <v>126</v>
      </c>
      <c r="C132" s="15">
        <f>[5]圣人天赋!DY131</f>
        <v>0.25937999999999994</v>
      </c>
      <c r="D132" s="15">
        <f>[5]圣人天赋!DZ131</f>
        <v>0.26693999999999996</v>
      </c>
      <c r="E132" s="15">
        <f>[5]圣人天赋!EA131</f>
        <v>0.27827999999999997</v>
      </c>
      <c r="F132" s="15">
        <f>[5]圣人天赋!EB131</f>
        <v>0.29339999999999999</v>
      </c>
      <c r="G132" s="15">
        <f>[5]圣人天赋!EC131</f>
        <v>0</v>
      </c>
      <c r="H132" s="26">
        <f>1/求节点(兵营招募!F$38:F$67,兵营招募!$G$4:$G$33,节奏总纲!P129)*3600</f>
        <v>1.0285714285714287</v>
      </c>
      <c r="I132" s="26">
        <f>1/求节点(兵营招募!G$38:G$67,兵营招募!$G$4:$G$33,节奏总纲!Q129)*3600</f>
        <v>1.0285714285714287</v>
      </c>
      <c r="J132" s="26">
        <f>1/求节点(兵营招募!H$38:H$67,兵营招募!$G$4:$G$33,节奏总纲!R129)*3600</f>
        <v>1.0285714285714287</v>
      </c>
      <c r="K132" s="26">
        <f>1/求节点(兵营招募!I$38:I$67,兵营招募!$G$4:$G$33,节奏总纲!S129)*3600</f>
        <v>1.0285714285714287</v>
      </c>
      <c r="L132" s="26">
        <f>1/求节点(兵营招募!J$38:J$67,兵营招募!$G$4:$G$33,节奏总纲!T129)*3600</f>
        <v>1.0285714285714287</v>
      </c>
      <c r="M132" s="26">
        <f>1/求节点(兵营招募!F$38:F$67,兵营招募!$G$4:$G$33,节奏总纲!P129)*3600*(1-C132)</f>
        <v>0.76178057142857158</v>
      </c>
      <c r="N132" s="26">
        <f>1/求节点(兵营招募!G$38:G$67,兵营招募!$G$4:$G$33,节奏总纲!Q129)*3600*(1-D132)</f>
        <v>0.75400457142857158</v>
      </c>
      <c r="O132" s="26">
        <f>1/求节点(兵营招募!H$38:H$67,兵营招募!$G$4:$G$33,节奏总纲!R129)*3600*(1-E132)</f>
        <v>0.74234057142857157</v>
      </c>
      <c r="P132" s="26">
        <f>1/求节点(兵营招募!I$38:I$67,兵营招募!$G$4:$G$33,节奏总纲!S129)*3600*(1-F132)</f>
        <v>0.72678857142857156</v>
      </c>
      <c r="Q132" s="26">
        <f>1/求节点(兵营招募!J$38:J$67,兵营招募!$G$4:$G$33,节奏总纲!T129)*3600*(1-G132)</f>
        <v>1.0285714285714287</v>
      </c>
      <c r="X132" s="15">
        <v>126</v>
      </c>
      <c r="Y132" s="15">
        <f>兵营招募!CE130</f>
        <v>583421548.6501286</v>
      </c>
      <c r="Z132" s="15">
        <f>兵营招募!CF130</f>
        <v>494329979.61566353</v>
      </c>
      <c r="AA132" s="15">
        <f>兵营招募!CG130</f>
        <v>393207799.03430843</v>
      </c>
      <c r="AB132" s="15">
        <f>兵营招募!CH130</f>
        <v>276146551.71173894</v>
      </c>
      <c r="AC132" s="15">
        <f>兵营招募!CI130</f>
        <v>142098306.85074317</v>
      </c>
      <c r="AD132" s="15">
        <f t="shared" si="23"/>
        <v>39912605.27485323</v>
      </c>
      <c r="AE132" s="15">
        <f t="shared" si="24"/>
        <v>34612865.266433239</v>
      </c>
      <c r="AF132" s="15">
        <f t="shared" si="25"/>
        <v>27450499.371191084</v>
      </c>
      <c r="AG132" s="15">
        <f t="shared" si="26"/>
        <v>18277274.734868944</v>
      </c>
      <c r="AH132" s="15">
        <f t="shared" si="27"/>
        <v>9630535.7881122231</v>
      </c>
      <c r="AI132" s="15">
        <f t="shared" si="28"/>
        <v>5834215486.5012856</v>
      </c>
      <c r="AJ132" s="15">
        <f t="shared" si="29"/>
        <v>4943299796.1566353</v>
      </c>
      <c r="AK132" s="15">
        <f t="shared" si="30"/>
        <v>3932077990.3430843</v>
      </c>
      <c r="AL132" s="15">
        <f t="shared" si="31"/>
        <v>2761465517.1173897</v>
      </c>
      <c r="AM132" s="15">
        <f t="shared" si="32"/>
        <v>1420983068.5074317</v>
      </c>
      <c r="AN132" s="15">
        <f>SUMPRODUCT(M$7:M132,AD$7:AD132)</f>
        <v>454948619.2915988</v>
      </c>
      <c r="AO132" s="15">
        <f>SUMPRODUCT(N$7:N132,AE$7:AE132)</f>
        <v>381785164.60368717</v>
      </c>
      <c r="AP132" s="15">
        <f>SUMPRODUCT(O$7:O132,AF$7:AF132)</f>
        <v>299283384.80389518</v>
      </c>
      <c r="AQ132" s="15">
        <f>SUMPRODUCT(P$7:P132,AG$7:AG132)</f>
        <v>206003923.38051981</v>
      </c>
      <c r="AR132" s="15">
        <f>SUMPRODUCT(Q$7:Q132,AH$7:AH132)</f>
        <v>146158258.47505015</v>
      </c>
    </row>
    <row r="133" spans="2:44" x14ac:dyDescent="0.15">
      <c r="B133" s="15">
        <v>127</v>
      </c>
      <c r="C133" s="15">
        <f>[5]圣人天赋!DY132</f>
        <v>0.25937999999999994</v>
      </c>
      <c r="D133" s="15">
        <f>[5]圣人天赋!DZ132</f>
        <v>0.26693999999999996</v>
      </c>
      <c r="E133" s="15">
        <f>[5]圣人天赋!EA132</f>
        <v>0.27827999999999997</v>
      </c>
      <c r="F133" s="15">
        <f>[5]圣人天赋!EB132</f>
        <v>0.29339999999999999</v>
      </c>
      <c r="G133" s="15">
        <f>[5]圣人天赋!EC132</f>
        <v>0</v>
      </c>
      <c r="H133" s="26">
        <f>1/求节点(兵营招募!F$38:F$67,兵营招募!$G$4:$G$33,节奏总纲!P130)*3600</f>
        <v>1.0285714285714287</v>
      </c>
      <c r="I133" s="26">
        <f>1/求节点(兵营招募!G$38:G$67,兵营招募!$G$4:$G$33,节奏总纲!Q130)*3600</f>
        <v>1.0285714285714287</v>
      </c>
      <c r="J133" s="26">
        <f>1/求节点(兵营招募!H$38:H$67,兵营招募!$G$4:$G$33,节奏总纲!R130)*3600</f>
        <v>1.0285714285714287</v>
      </c>
      <c r="K133" s="26">
        <f>1/求节点(兵营招募!I$38:I$67,兵营招募!$G$4:$G$33,节奏总纲!S130)*3600</f>
        <v>1.0285714285714287</v>
      </c>
      <c r="L133" s="26">
        <f>1/求节点(兵营招募!J$38:J$67,兵营招募!$G$4:$G$33,节奏总纲!T130)*3600</f>
        <v>1.0285714285714287</v>
      </c>
      <c r="M133" s="26">
        <f>1/求节点(兵营招募!F$38:F$67,兵营招募!$G$4:$G$33,节奏总纲!P130)*3600*(1-C133)</f>
        <v>0.76178057142857158</v>
      </c>
      <c r="N133" s="26">
        <f>1/求节点(兵营招募!G$38:G$67,兵营招募!$G$4:$G$33,节奏总纲!Q130)*3600*(1-D133)</f>
        <v>0.75400457142857158</v>
      </c>
      <c r="O133" s="26">
        <f>1/求节点(兵营招募!H$38:H$67,兵营招募!$G$4:$G$33,节奏总纲!R130)*3600*(1-E133)</f>
        <v>0.74234057142857157</v>
      </c>
      <c r="P133" s="26">
        <f>1/求节点(兵营招募!I$38:I$67,兵营招募!$G$4:$G$33,节奏总纲!S130)*3600*(1-F133)</f>
        <v>0.72678857142857156</v>
      </c>
      <c r="Q133" s="26">
        <f>1/求节点(兵营招募!J$38:J$67,兵营招募!$G$4:$G$33,节奏总纲!T130)*3600*(1-G133)</f>
        <v>1.0285714285714287</v>
      </c>
      <c r="X133" s="15">
        <v>127</v>
      </c>
      <c r="Y133" s="15">
        <f>兵营招募!CE131</f>
        <v>626198819.80440235</v>
      </c>
      <c r="Z133" s="15">
        <f>兵营招募!CF131</f>
        <v>530712048.7323733</v>
      </c>
      <c r="AA133" s="15">
        <f>兵营招募!CG131</f>
        <v>420350640.87876719</v>
      </c>
      <c r="AB133" s="15">
        <f>兵营招募!CH131</f>
        <v>295015674.55681258</v>
      </c>
      <c r="AC133" s="15">
        <f>兵营招募!CI131</f>
        <v>152619914.23924768</v>
      </c>
      <c r="AD133" s="15">
        <f t="shared" si="23"/>
        <v>42777271.154273748</v>
      </c>
      <c r="AE133" s="15">
        <f t="shared" si="24"/>
        <v>36382069.116709769</v>
      </c>
      <c r="AF133" s="15">
        <f t="shared" si="25"/>
        <v>27142841.844458759</v>
      </c>
      <c r="AG133" s="15">
        <f t="shared" si="26"/>
        <v>18869122.84507364</v>
      </c>
      <c r="AH133" s="15">
        <f t="shared" si="27"/>
        <v>10521607.388504505</v>
      </c>
      <c r="AI133" s="15">
        <f t="shared" si="28"/>
        <v>6261988198.0440235</v>
      </c>
      <c r="AJ133" s="15">
        <f t="shared" si="29"/>
        <v>5307120487.3237333</v>
      </c>
      <c r="AK133" s="15">
        <f t="shared" si="30"/>
        <v>4203506408.787672</v>
      </c>
      <c r="AL133" s="15">
        <f t="shared" si="31"/>
        <v>2950156745.5681257</v>
      </c>
      <c r="AM133" s="15">
        <f t="shared" si="32"/>
        <v>1526199142.3924768</v>
      </c>
      <c r="AN133" s="15">
        <f>SUMPRODUCT(M$7:M133,AD$7:AD133)</f>
        <v>487535513.35565639</v>
      </c>
      <c r="AO133" s="15">
        <f>SUMPRODUCT(N$7:N133,AE$7:AE133)</f>
        <v>409217411.03571659</v>
      </c>
      <c r="AP133" s="15">
        <f>SUMPRODUCT(O$7:O133,AF$7:AF133)</f>
        <v>319432617.52890605</v>
      </c>
      <c r="AQ133" s="15">
        <f>SUMPRODUCT(P$7:P133,AG$7:AG133)</f>
        <v>219717786.21720111</v>
      </c>
      <c r="AR133" s="15">
        <f>SUMPRODUCT(Q$7:Q133,AH$7:AH133)</f>
        <v>156980483.21751192</v>
      </c>
    </row>
    <row r="134" spans="2:44" x14ac:dyDescent="0.15">
      <c r="B134" s="15">
        <v>128</v>
      </c>
      <c r="C134" s="15">
        <f>[5]圣人天赋!DY133</f>
        <v>0.25937999999999994</v>
      </c>
      <c r="D134" s="15">
        <f>[5]圣人天赋!DZ133</f>
        <v>0.26693999999999996</v>
      </c>
      <c r="E134" s="15">
        <f>[5]圣人天赋!EA133</f>
        <v>0.27827999999999997</v>
      </c>
      <c r="F134" s="15">
        <f>[5]圣人天赋!EB133</f>
        <v>0.29339999999999999</v>
      </c>
      <c r="G134" s="15">
        <f>[5]圣人天赋!EC133</f>
        <v>0</v>
      </c>
      <c r="H134" s="26">
        <f>1/求节点(兵营招募!F$38:F$67,兵营招募!$G$4:$G$33,节奏总纲!P131)*3600</f>
        <v>1.0285714285714287</v>
      </c>
      <c r="I134" s="26">
        <f>1/求节点(兵营招募!G$38:G$67,兵营招募!$G$4:$G$33,节奏总纲!Q131)*3600</f>
        <v>1.0285714285714287</v>
      </c>
      <c r="J134" s="26">
        <f>1/求节点(兵营招募!H$38:H$67,兵营招募!$G$4:$G$33,节奏总纲!R131)*3600</f>
        <v>1.0285714285714287</v>
      </c>
      <c r="K134" s="26">
        <f>1/求节点(兵营招募!I$38:I$67,兵营招募!$G$4:$G$33,节奏总纲!S131)*3600</f>
        <v>1.0285714285714287</v>
      </c>
      <c r="L134" s="26">
        <f>1/求节点(兵营招募!J$38:J$67,兵营招募!$G$4:$G$33,节奏总纲!T131)*3600</f>
        <v>1.0285714285714287</v>
      </c>
      <c r="M134" s="26">
        <f>1/求节点(兵营招募!F$38:F$67,兵营招募!$G$4:$G$33,节奏总纲!P131)*3600*(1-C134)</f>
        <v>0.76178057142857158</v>
      </c>
      <c r="N134" s="26">
        <f>1/求节点(兵营招募!G$38:G$67,兵营招募!$G$4:$G$33,节奏总纲!Q131)*3600*(1-D134)</f>
        <v>0.75400457142857158</v>
      </c>
      <c r="O134" s="26">
        <f>1/求节点(兵营招募!H$38:H$67,兵营招募!$G$4:$G$33,节奏总纲!R131)*3600*(1-E134)</f>
        <v>0.74234057142857157</v>
      </c>
      <c r="P134" s="26">
        <f>1/求节点(兵营招募!I$38:I$67,兵营招募!$G$4:$G$33,节奏总纲!S131)*3600*(1-F134)</f>
        <v>0.72678857142857156</v>
      </c>
      <c r="Q134" s="26">
        <f>1/求节点(兵营招募!J$38:J$67,兵营招募!$G$4:$G$33,节奏总纲!T131)*3600*(1-G134)</f>
        <v>1.0285714285714287</v>
      </c>
      <c r="X134" s="15">
        <v>128</v>
      </c>
      <c r="Y134" s="15">
        <f>兵营招募!CE132</f>
        <v>672046363.82727337</v>
      </c>
      <c r="Z134" s="15">
        <f>兵营招募!CF132</f>
        <v>566967253.64144862</v>
      </c>
      <c r="AA134" s="15">
        <f>兵营招募!CG132</f>
        <v>448888750.02686882</v>
      </c>
      <c r="AB134" s="15">
        <f>兵营招募!CH132</f>
        <v>315722201.3626368</v>
      </c>
      <c r="AC134" s="15">
        <f>兵营招募!CI132</f>
        <v>164060784.67680341</v>
      </c>
      <c r="AD134" s="15">
        <f t="shared" si="23"/>
        <v>45847544.022871017</v>
      </c>
      <c r="AE134" s="15">
        <f t="shared" si="24"/>
        <v>36255204.90907532</v>
      </c>
      <c r="AF134" s="15">
        <f t="shared" si="25"/>
        <v>28538109.148101628</v>
      </c>
      <c r="AG134" s="15">
        <f t="shared" si="26"/>
        <v>20706526.80582422</v>
      </c>
      <c r="AH134" s="15">
        <f t="shared" si="27"/>
        <v>11440870.43755573</v>
      </c>
      <c r="AI134" s="15">
        <f t="shared" si="28"/>
        <v>6720463638.2727337</v>
      </c>
      <c r="AJ134" s="15">
        <f t="shared" si="29"/>
        <v>5669672536.4144859</v>
      </c>
      <c r="AK134" s="15">
        <f t="shared" si="30"/>
        <v>4488887500.2686882</v>
      </c>
      <c r="AL134" s="15">
        <f t="shared" si="31"/>
        <v>3157222013.626368</v>
      </c>
      <c r="AM134" s="15">
        <f t="shared" si="32"/>
        <v>1640607846.768034</v>
      </c>
      <c r="AN134" s="15">
        <f>SUMPRODUCT(M$7:M134,AD$7:AD134)</f>
        <v>522461281.63999569</v>
      </c>
      <c r="AO134" s="15">
        <f>SUMPRODUCT(N$7:N134,AE$7:AE134)</f>
        <v>436554001.27523899</v>
      </c>
      <c r="AP134" s="15">
        <f>SUMPRODUCT(O$7:O134,AF$7:AF134)</f>
        <v>340617613.78139877</v>
      </c>
      <c r="AQ134" s="15">
        <f>SUMPRODUCT(P$7:P134,AG$7:AG134)</f>
        <v>234767053.25365353</v>
      </c>
      <c r="AR134" s="15">
        <f>SUMPRODUCT(Q$7:Q134,AH$7:AH134)</f>
        <v>168748235.66756925</v>
      </c>
    </row>
    <row r="135" spans="2:44" x14ac:dyDescent="0.15">
      <c r="B135" s="15">
        <v>129</v>
      </c>
      <c r="C135" s="15">
        <f>[5]圣人天赋!DY134</f>
        <v>0.25937999999999994</v>
      </c>
      <c r="D135" s="15">
        <f>[5]圣人天赋!DZ134</f>
        <v>0.26693999999999996</v>
      </c>
      <c r="E135" s="15">
        <f>[5]圣人天赋!EA134</f>
        <v>0.27827999999999997</v>
      </c>
      <c r="F135" s="15">
        <f>[5]圣人天赋!EB134</f>
        <v>0.29339999999999999</v>
      </c>
      <c r="G135" s="15">
        <f>[5]圣人天赋!EC134</f>
        <v>0</v>
      </c>
      <c r="H135" s="26">
        <f>1/求节点(兵营招募!F$38:F$67,兵营招募!$G$4:$G$33,节奏总纲!P132)*3600</f>
        <v>1.0285714285714287</v>
      </c>
      <c r="I135" s="26">
        <f>1/求节点(兵营招募!G$38:G$67,兵营招募!$G$4:$G$33,节奏总纲!Q132)*3600</f>
        <v>1.0285714285714287</v>
      </c>
      <c r="J135" s="26">
        <f>1/求节点(兵营招募!H$38:H$67,兵营招募!$G$4:$G$33,节奏总纲!R132)*3600</f>
        <v>1.0285714285714287</v>
      </c>
      <c r="K135" s="26">
        <f>1/求节点(兵营招募!I$38:I$67,兵营招募!$G$4:$G$33,节奏总纲!S132)*3600</f>
        <v>1.0285714285714287</v>
      </c>
      <c r="L135" s="26">
        <f>1/求节点(兵营招募!J$38:J$67,兵营招募!$G$4:$G$33,节奏总纲!T132)*3600</f>
        <v>1.0285714285714287</v>
      </c>
      <c r="M135" s="26">
        <f>1/求节点(兵营招募!F$38:F$67,兵营招募!$G$4:$G$33,节奏总纲!P132)*3600*(1-C135)</f>
        <v>0.76178057142857158</v>
      </c>
      <c r="N135" s="26">
        <f>1/求节点(兵营招募!G$38:G$67,兵营招募!$G$4:$G$33,节奏总纲!Q132)*3600*(1-D135)</f>
        <v>0.75400457142857158</v>
      </c>
      <c r="O135" s="26">
        <f>1/求节点(兵营招募!H$38:H$67,兵营招募!$G$4:$G$33,节奏总纲!R132)*3600*(1-E135)</f>
        <v>0.74234057142857157</v>
      </c>
      <c r="P135" s="26">
        <f>1/求节点(兵营招募!I$38:I$67,兵营招募!$G$4:$G$33,节奏总纲!S132)*3600*(1-F135)</f>
        <v>0.72678857142857156</v>
      </c>
      <c r="Q135" s="26">
        <f>1/求节点(兵营招募!J$38:J$67,兵营招募!$G$4:$G$33,节奏总纲!T132)*3600*(1-G135)</f>
        <v>1.0285714285714287</v>
      </c>
      <c r="X135" s="15">
        <v>129</v>
      </c>
      <c r="Y135" s="15">
        <f>兵营招募!CE133</f>
        <v>721184544.83345103</v>
      </c>
      <c r="Z135" s="15">
        <f>兵营招募!CF133</f>
        <v>608562723.86317801</v>
      </c>
      <c r="AA135" s="15">
        <f>兵营招募!CG133</f>
        <v>482814922.12679285</v>
      </c>
      <c r="AB135" s="15">
        <f>兵营招募!CH133</f>
        <v>340457832.75765944</v>
      </c>
      <c r="AC135" s="15">
        <f>兵营招募!CI133</f>
        <v>177173724.15925679</v>
      </c>
      <c r="AD135" s="15">
        <f t="shared" si="23"/>
        <v>49138181.006177664</v>
      </c>
      <c r="AE135" s="15">
        <f t="shared" si="24"/>
        <v>41595470.221729398</v>
      </c>
      <c r="AF135" s="15">
        <f t="shared" si="25"/>
        <v>33926172.099924028</v>
      </c>
      <c r="AG135" s="15">
        <f t="shared" si="26"/>
        <v>24735631.395022631</v>
      </c>
      <c r="AH135" s="15">
        <f t="shared" si="27"/>
        <v>13112939.482453376</v>
      </c>
      <c r="AI135" s="15">
        <f t="shared" si="28"/>
        <v>7211845448.3345108</v>
      </c>
      <c r="AJ135" s="15">
        <f t="shared" si="29"/>
        <v>6085627238.6317806</v>
      </c>
      <c r="AK135" s="15">
        <f t="shared" si="30"/>
        <v>4828149221.2679281</v>
      </c>
      <c r="AL135" s="15">
        <f t="shared" si="31"/>
        <v>3404578327.5765944</v>
      </c>
      <c r="AM135" s="15">
        <f t="shared" si="32"/>
        <v>1771737241.5925679</v>
      </c>
      <c r="AN135" s="15">
        <f>SUMPRODUCT(M$7:M135,AD$7:AD135)</f>
        <v>559893793.24584234</v>
      </c>
      <c r="AO135" s="15">
        <f>SUMPRODUCT(N$7:N135,AE$7:AE135)</f>
        <v>467917175.97314399</v>
      </c>
      <c r="AP135" s="15">
        <f>SUMPRODUCT(O$7:O135,AF$7:AF135)</f>
        <v>365802387.76444042</v>
      </c>
      <c r="AQ135" s="15">
        <f>SUMPRODUCT(P$7:P135,AG$7:AG135)</f>
        <v>252744627.45862573</v>
      </c>
      <c r="AR135" s="15">
        <f>SUMPRODUCT(Q$7:Q135,AH$7:AH135)</f>
        <v>182235830.56380701</v>
      </c>
    </row>
    <row r="136" spans="2:44" x14ac:dyDescent="0.15">
      <c r="B136" s="15">
        <v>130</v>
      </c>
      <c r="C136" s="15">
        <f>[5]圣人天赋!DY135</f>
        <v>0.25937999999999994</v>
      </c>
      <c r="D136" s="15">
        <f>[5]圣人天赋!DZ135</f>
        <v>0.26693999999999996</v>
      </c>
      <c r="E136" s="15">
        <f>[5]圣人天赋!EA135</f>
        <v>0.27827999999999997</v>
      </c>
      <c r="F136" s="15">
        <f>[5]圣人天赋!EB135</f>
        <v>0.29339999999999999</v>
      </c>
      <c r="G136" s="15">
        <f>[5]圣人天赋!EC135</f>
        <v>0</v>
      </c>
      <c r="H136" s="26">
        <f>1/求节点(兵营招募!F$38:F$67,兵营招募!$G$4:$G$33,节奏总纲!P133)*3600</f>
        <v>1.0285714285714287</v>
      </c>
      <c r="I136" s="26">
        <f>1/求节点(兵营招募!G$38:G$67,兵营招募!$G$4:$G$33,节奏总纲!Q133)*3600</f>
        <v>1.0285714285714287</v>
      </c>
      <c r="J136" s="26">
        <f>1/求节点(兵营招募!H$38:H$67,兵营招募!$G$4:$G$33,节奏总纲!R133)*3600</f>
        <v>1.0285714285714287</v>
      </c>
      <c r="K136" s="26">
        <f>1/求节点(兵营招募!I$38:I$67,兵营招募!$G$4:$G$33,节奏总纲!S133)*3600</f>
        <v>1.0285714285714287</v>
      </c>
      <c r="L136" s="26">
        <f>1/求节点(兵营招募!J$38:J$67,兵营招募!$G$4:$G$33,节奏总纲!T133)*3600</f>
        <v>1.0285714285714287</v>
      </c>
      <c r="M136" s="26">
        <f>1/求节点(兵营招募!F$38:F$67,兵营招募!$G$4:$G$33,节奏总纲!P133)*3600*(1-C136)</f>
        <v>0.76178057142857158</v>
      </c>
      <c r="N136" s="26">
        <f>1/求节点(兵营招募!G$38:G$67,兵营招募!$G$4:$G$33,节奏总纲!Q133)*3600*(1-D136)</f>
        <v>0.75400457142857158</v>
      </c>
      <c r="O136" s="26">
        <f>1/求节点(兵营招募!H$38:H$67,兵营招募!$G$4:$G$33,节奏总纲!R133)*3600*(1-E136)</f>
        <v>0.74234057142857157</v>
      </c>
      <c r="P136" s="26">
        <f>1/求节点(兵营招募!I$38:I$67,兵营招募!$G$4:$G$33,节奏总纲!S133)*3600*(1-F136)</f>
        <v>0.72678857142857156</v>
      </c>
      <c r="Q136" s="26">
        <f>1/求节点(兵营招募!J$38:J$67,兵营招募!$G$4:$G$33,节奏总纲!T133)*3600*(1-G136)</f>
        <v>1.0285714285714287</v>
      </c>
      <c r="X136" s="15">
        <v>130</v>
      </c>
      <c r="Y136" s="15">
        <f>兵营招募!CE134</f>
        <v>773849543.23317635</v>
      </c>
      <c r="Z136" s="15">
        <f>兵营招募!CF134</f>
        <v>653929981.00854552</v>
      </c>
      <c r="AA136" s="15">
        <f>兵营招募!CG134</f>
        <v>519548566.54644734</v>
      </c>
      <c r="AB136" s="15">
        <f>兵营招募!CH134</f>
        <v>366817200.28776723</v>
      </c>
      <c r="AC136" s="15">
        <f>兵营招募!CI134</f>
        <v>191495328.64558581</v>
      </c>
      <c r="AD136" s="15">
        <f t="shared" si="23"/>
        <v>52664998.399725318</v>
      </c>
      <c r="AE136" s="15">
        <f t="shared" si="24"/>
        <v>45367257.145367503</v>
      </c>
      <c r="AF136" s="15">
        <f t="shared" si="25"/>
        <v>36733644.419654489</v>
      </c>
      <c r="AG136" s="15">
        <f t="shared" si="26"/>
        <v>26359367.530107796</v>
      </c>
      <c r="AH136" s="15">
        <f t="shared" si="27"/>
        <v>14321604.486329019</v>
      </c>
      <c r="AI136" s="15">
        <f t="shared" si="28"/>
        <v>7738495432.3317633</v>
      </c>
      <c r="AJ136" s="15">
        <f t="shared" si="29"/>
        <v>6539299810.0854549</v>
      </c>
      <c r="AK136" s="15">
        <f t="shared" si="30"/>
        <v>5195485665.4644737</v>
      </c>
      <c r="AL136" s="15">
        <f t="shared" si="31"/>
        <v>3668172002.8776722</v>
      </c>
      <c r="AM136" s="15">
        <f t="shared" si="32"/>
        <v>1914953286.455858</v>
      </c>
      <c r="AN136" s="15">
        <f>SUMPRODUCT(M$7:M136,AD$7:AD136)</f>
        <v>600012965.82106996</v>
      </c>
      <c r="AO136" s="15">
        <f>SUMPRODUCT(N$7:N136,AE$7:AE136)</f>
        <v>502124295.25392663</v>
      </c>
      <c r="AP136" s="15">
        <f>SUMPRODUCT(O$7:O136,AF$7:AF136)</f>
        <v>393071262.35358071</v>
      </c>
      <c r="AQ136" s="15">
        <f>SUMPRODUCT(P$7:P136,AG$7:AG136)</f>
        <v>271902314.52959347</v>
      </c>
      <c r="AR136" s="15">
        <f>SUMPRODUCT(Q$7:Q136,AH$7:AH136)</f>
        <v>196966623.74974543</v>
      </c>
    </row>
    <row r="137" spans="2:44" x14ac:dyDescent="0.15">
      <c r="B137" s="15">
        <v>131</v>
      </c>
      <c r="C137" s="15">
        <f>[5]圣人天赋!DY136</f>
        <v>0.25937999999999994</v>
      </c>
      <c r="D137" s="15">
        <f>[5]圣人天赋!DZ136</f>
        <v>0.26693999999999996</v>
      </c>
      <c r="E137" s="15">
        <f>[5]圣人天赋!EA136</f>
        <v>0.27827999999999997</v>
      </c>
      <c r="F137" s="15">
        <f>[5]圣人天赋!EB136</f>
        <v>0.29339999999999999</v>
      </c>
      <c r="G137" s="15">
        <f>[5]圣人天赋!EC136</f>
        <v>0</v>
      </c>
      <c r="H137" s="26">
        <f>1/求节点(兵营招募!F$38:F$67,兵营招募!$G$4:$G$33,节奏总纲!P134)*3600</f>
        <v>1.0285714285714287</v>
      </c>
      <c r="I137" s="26">
        <f>1/求节点(兵营招募!G$38:G$67,兵营招募!$G$4:$G$33,节奏总纲!Q134)*3600</f>
        <v>1.0285714285714287</v>
      </c>
      <c r="J137" s="26">
        <f>1/求节点(兵营招募!H$38:H$67,兵营招募!$G$4:$G$33,节奏总纲!R134)*3600</f>
        <v>1.0285714285714287</v>
      </c>
      <c r="K137" s="26">
        <f>1/求节点(兵营招募!I$38:I$67,兵营招募!$G$4:$G$33,节奏总纲!S134)*3600</f>
        <v>1.0285714285714287</v>
      </c>
      <c r="L137" s="26">
        <f>1/求节点(兵营招募!J$38:J$67,兵营招募!$G$4:$G$33,节奏总纲!T134)*3600</f>
        <v>1.0285714285714287</v>
      </c>
      <c r="M137" s="26">
        <f>1/求节点(兵营招募!F$38:F$67,兵营招募!$G$4:$G$33,节奏总纲!P134)*3600*(1-C137)</f>
        <v>0.76178057142857158</v>
      </c>
      <c r="N137" s="26">
        <f>1/求节点(兵营招募!G$38:G$67,兵营招募!$G$4:$G$33,节奏总纲!Q134)*3600*(1-D137)</f>
        <v>0.75400457142857158</v>
      </c>
      <c r="O137" s="26">
        <f>1/求节点(兵营招募!H$38:H$67,兵营招募!$G$4:$G$33,节奏总纲!R134)*3600*(1-E137)</f>
        <v>0.74234057142857157</v>
      </c>
      <c r="P137" s="26">
        <f>1/求节点(兵营招募!I$38:I$67,兵营招募!$G$4:$G$33,节奏总纲!S134)*3600*(1-F137)</f>
        <v>0.72678857142857156</v>
      </c>
      <c r="Q137" s="26">
        <f>1/求节点(兵营招募!J$38:J$67,兵营招募!$G$4:$G$33,节奏总纲!T134)*3600*(1-G137)</f>
        <v>1.0285714285714287</v>
      </c>
      <c r="X137" s="15">
        <v>131</v>
      </c>
      <c r="Y137" s="15">
        <f>兵营招募!CE135</f>
        <v>830294490.92251861</v>
      </c>
      <c r="Z137" s="15">
        <f>兵营招募!CF135</f>
        <v>702104186.55433881</v>
      </c>
      <c r="AA137" s="15">
        <f>兵营招募!CG135</f>
        <v>558244886.72166991</v>
      </c>
      <c r="AB137" s="15">
        <f>兵营招募!CH135</f>
        <v>394973302.09556419</v>
      </c>
      <c r="AC137" s="15">
        <f>兵营招募!CI135</f>
        <v>205968591.88666326</v>
      </c>
      <c r="AD137" s="15">
        <f t="shared" si="23"/>
        <v>56444947.68934226</v>
      </c>
      <c r="AE137" s="15">
        <f t="shared" si="24"/>
        <v>48174205.545793295</v>
      </c>
      <c r="AF137" s="15">
        <f t="shared" si="25"/>
        <v>38696320.175222576</v>
      </c>
      <c r="AG137" s="15">
        <f t="shared" si="26"/>
        <v>28156101.807796955</v>
      </c>
      <c r="AH137" s="15">
        <f t="shared" si="27"/>
        <v>14473263.241077453</v>
      </c>
      <c r="AI137" s="15">
        <f t="shared" si="28"/>
        <v>8302944909.2251863</v>
      </c>
      <c r="AJ137" s="15">
        <f t="shared" si="29"/>
        <v>7021041865.5433884</v>
      </c>
      <c r="AK137" s="15">
        <f t="shared" si="30"/>
        <v>5582448867.2166996</v>
      </c>
      <c r="AL137" s="15">
        <f t="shared" si="31"/>
        <v>3949733020.9556417</v>
      </c>
      <c r="AM137" s="15">
        <f t="shared" si="32"/>
        <v>2059685918.8666325</v>
      </c>
      <c r="AN137" s="15">
        <f>SUMPRODUCT(M$7:M137,AD$7:AD137)</f>
        <v>643011630.32611299</v>
      </c>
      <c r="AO137" s="15">
        <f>SUMPRODUCT(N$7:N137,AE$7:AE137)</f>
        <v>538447866.46039438</v>
      </c>
      <c r="AP137" s="15">
        <f>SUMPRODUCT(O$7:O137,AF$7:AF137)</f>
        <v>421797110.7846384</v>
      </c>
      <c r="AQ137" s="15">
        <f>SUMPRODUCT(P$7:P137,AG$7:AG137)</f>
        <v>292365847.53947961</v>
      </c>
      <c r="AR137" s="15">
        <f>SUMPRODUCT(Q$7:Q137,AH$7:AH137)</f>
        <v>211853408.79771081</v>
      </c>
    </row>
    <row r="138" spans="2:44" x14ac:dyDescent="0.15">
      <c r="B138" s="15">
        <v>132</v>
      </c>
      <c r="C138" s="15">
        <f>[5]圣人天赋!DY137</f>
        <v>0.25937999999999994</v>
      </c>
      <c r="D138" s="15">
        <f>[5]圣人天赋!DZ137</f>
        <v>0.26693999999999996</v>
      </c>
      <c r="E138" s="15">
        <f>[5]圣人天赋!EA137</f>
        <v>0.27827999999999997</v>
      </c>
      <c r="F138" s="15">
        <f>[5]圣人天赋!EB137</f>
        <v>0.29339999999999999</v>
      </c>
      <c r="G138" s="15">
        <f>[5]圣人天赋!EC137</f>
        <v>0</v>
      </c>
      <c r="H138" s="26">
        <f>1/求节点(兵营招募!F$38:F$67,兵营招募!$G$4:$G$33,节奏总纲!P135)*3600</f>
        <v>1.0285714285714287</v>
      </c>
      <c r="I138" s="26">
        <f>1/求节点(兵营招募!G$38:G$67,兵营招募!$G$4:$G$33,节奏总纲!Q135)*3600</f>
        <v>1.0285714285714287</v>
      </c>
      <c r="J138" s="26">
        <f>1/求节点(兵营招募!H$38:H$67,兵营招募!$G$4:$G$33,节奏总纲!R135)*3600</f>
        <v>1.0285714285714287</v>
      </c>
      <c r="K138" s="26">
        <f>1/求节点(兵营招募!I$38:I$67,兵营招募!$G$4:$G$33,节奏总纲!S135)*3600</f>
        <v>1.0285714285714287</v>
      </c>
      <c r="L138" s="26">
        <f>1/求节点(兵营招募!J$38:J$67,兵营招募!$G$4:$G$33,节奏总纲!T135)*3600</f>
        <v>1.0285714285714287</v>
      </c>
      <c r="M138" s="26">
        <f>1/求节点(兵营招募!F$38:F$67,兵营招募!$G$4:$G$33,节奏总纲!P135)*3600*(1-C138)</f>
        <v>0.76178057142857158</v>
      </c>
      <c r="N138" s="26">
        <f>1/求节点(兵营招募!G$38:G$67,兵营招募!$G$4:$G$33,节奏总纲!Q135)*3600*(1-D138)</f>
        <v>0.75400457142857158</v>
      </c>
      <c r="O138" s="26">
        <f>1/求节点(兵营招募!H$38:H$67,兵营招募!$G$4:$G$33,节奏总纲!R135)*3600*(1-E138)</f>
        <v>0.74234057142857157</v>
      </c>
      <c r="P138" s="26">
        <f>1/求节点(兵营招募!I$38:I$67,兵营招募!$G$4:$G$33,节奏总纲!S135)*3600*(1-F138)</f>
        <v>0.72678857142857156</v>
      </c>
      <c r="Q138" s="26">
        <f>1/求节点(兵营招募!J$38:J$67,兵营招募!$G$4:$G$33,节奏总纲!T135)*3600*(1-G138)</f>
        <v>1.0285714285714287</v>
      </c>
      <c r="X138" s="15">
        <v>132</v>
      </c>
      <c r="Y138" s="15">
        <f>兵营招募!CE136</f>
        <v>890790687.95020401</v>
      </c>
      <c r="Z138" s="15">
        <f>兵营招募!CF136</f>
        <v>753940878.30094349</v>
      </c>
      <c r="AA138" s="15">
        <f>兵营招募!CG136</f>
        <v>600567827.06589389</v>
      </c>
      <c r="AB138" s="15">
        <f>兵营招募!CH136</f>
        <v>423771574.78609157</v>
      </c>
      <c r="AC138" s="15">
        <f>兵营招募!CI136</f>
        <v>220926584.44046572</v>
      </c>
      <c r="AD138" s="15">
        <f t="shared" si="23"/>
        <v>60496197.027685404</v>
      </c>
      <c r="AE138" s="15">
        <f t="shared" si="24"/>
        <v>51836691.746604681</v>
      </c>
      <c r="AF138" s="15">
        <f t="shared" si="25"/>
        <v>42322940.344223976</v>
      </c>
      <c r="AG138" s="15">
        <f t="shared" si="26"/>
        <v>28798272.69052738</v>
      </c>
      <c r="AH138" s="15">
        <f t="shared" si="27"/>
        <v>14957992.55380246</v>
      </c>
      <c r="AI138" s="15">
        <f t="shared" si="28"/>
        <v>8907906879.5020409</v>
      </c>
      <c r="AJ138" s="15">
        <f t="shared" si="29"/>
        <v>7539408783.0094347</v>
      </c>
      <c r="AK138" s="15">
        <f t="shared" si="30"/>
        <v>6005678270.6589394</v>
      </c>
      <c r="AL138" s="15">
        <f t="shared" si="31"/>
        <v>4237715747.8609157</v>
      </c>
      <c r="AM138" s="15">
        <f t="shared" si="32"/>
        <v>2209265844.4046574</v>
      </c>
      <c r="AN138" s="15">
        <f>SUMPRODUCT(M$7:M138,AD$7:AD138)</f>
        <v>689096457.8671186</v>
      </c>
      <c r="AO138" s="15">
        <f>SUMPRODUCT(N$7:N138,AE$7:AE138)</f>
        <v>577532969.00506806</v>
      </c>
      <c r="AP138" s="15">
        <f>SUMPRODUCT(O$7:O138,AF$7:AF138)</f>
        <v>453215146.50430697</v>
      </c>
      <c r="AQ138" s="15">
        <f>SUMPRODUCT(P$7:P138,AG$7:AG138)</f>
        <v>313296103.00783843</v>
      </c>
      <c r="AR138" s="15">
        <f>SUMPRODUCT(Q$7:Q138,AH$7:AH138)</f>
        <v>227238772.5673362</v>
      </c>
    </row>
    <row r="139" spans="2:44" x14ac:dyDescent="0.15">
      <c r="B139" s="15">
        <v>133</v>
      </c>
      <c r="C139" s="15">
        <f>[5]圣人天赋!DY138</f>
        <v>0.25937999999999994</v>
      </c>
      <c r="D139" s="15">
        <f>[5]圣人天赋!DZ138</f>
        <v>0.26693999999999996</v>
      </c>
      <c r="E139" s="15">
        <f>[5]圣人天赋!EA138</f>
        <v>0.27827999999999997</v>
      </c>
      <c r="F139" s="15">
        <f>[5]圣人天赋!EB138</f>
        <v>0.29339999999999999</v>
      </c>
      <c r="G139" s="15">
        <f>[5]圣人天赋!EC138</f>
        <v>0</v>
      </c>
      <c r="H139" s="26">
        <f>1/求节点(兵营招募!F$38:F$67,兵营招募!$G$4:$G$33,节奏总纲!P136)*3600</f>
        <v>1.0285714285714287</v>
      </c>
      <c r="I139" s="26">
        <f>1/求节点(兵营招募!G$38:G$67,兵营招募!$G$4:$G$33,节奏总纲!Q136)*3600</f>
        <v>1.0285714285714287</v>
      </c>
      <c r="J139" s="26">
        <f>1/求节点(兵营招募!H$38:H$67,兵营招募!$G$4:$G$33,节奏总纲!R136)*3600</f>
        <v>1.0285714285714287</v>
      </c>
      <c r="K139" s="26">
        <f>1/求节点(兵营招募!I$38:I$67,兵营招募!$G$4:$G$33,节奏总纲!S136)*3600</f>
        <v>1.0285714285714287</v>
      </c>
      <c r="L139" s="26">
        <f>1/求节点(兵营招募!J$38:J$67,兵营招募!$G$4:$G$33,节奏总纲!T136)*3600</f>
        <v>1.0285714285714287</v>
      </c>
      <c r="M139" s="26">
        <f>1/求节点(兵营招募!F$38:F$67,兵营招募!$G$4:$G$33,节奏总纲!P136)*3600*(1-C139)</f>
        <v>0.76178057142857158</v>
      </c>
      <c r="N139" s="26">
        <f>1/求节点(兵营招募!G$38:G$67,兵营招募!$G$4:$G$33,节奏总纲!Q136)*3600*(1-D139)</f>
        <v>0.75400457142857158</v>
      </c>
      <c r="O139" s="26">
        <f>1/求节点(兵营招募!H$38:H$67,兵营招募!$G$4:$G$33,节奏总纲!R136)*3600*(1-E139)</f>
        <v>0.74234057142857157</v>
      </c>
      <c r="P139" s="26">
        <f>1/求节点(兵营招募!I$38:I$67,兵营招募!$G$4:$G$33,节奏总纲!S136)*3600*(1-F139)</f>
        <v>0.72678857142857156</v>
      </c>
      <c r="Q139" s="26">
        <f>1/求节点(兵营招募!J$38:J$67,兵营招募!$G$4:$G$33,节奏总纲!T136)*3600*(1-G139)</f>
        <v>1.0285714285714287</v>
      </c>
      <c r="X139" s="15">
        <v>133</v>
      </c>
      <c r="Y139" s="15">
        <f>兵营招募!CE137</f>
        <v>955628906.50884581</v>
      </c>
      <c r="Z139" s="15">
        <f>兵营招募!CF137</f>
        <v>809536975.9659164</v>
      </c>
      <c r="AA139" s="15">
        <f>兵营招募!CG137</f>
        <v>642927729.88407552</v>
      </c>
      <c r="AB139" s="15">
        <f>兵营招募!CH137</f>
        <v>452861769.01438153</v>
      </c>
      <c r="AC139" s="15">
        <f>兵营招募!CI137</f>
        <v>236712664.7527431</v>
      </c>
      <c r="AD139" s="15">
        <f t="shared" si="23"/>
        <v>64838218.558641791</v>
      </c>
      <c r="AE139" s="15">
        <f t="shared" si="24"/>
        <v>55596097.664972901</v>
      </c>
      <c r="AF139" s="15">
        <f t="shared" si="25"/>
        <v>42359902.818181634</v>
      </c>
      <c r="AG139" s="15">
        <f t="shared" si="26"/>
        <v>29090194.228289962</v>
      </c>
      <c r="AH139" s="15">
        <f t="shared" si="27"/>
        <v>15786080.312277377</v>
      </c>
      <c r="AI139" s="15">
        <f t="shared" si="28"/>
        <v>9556289065.088459</v>
      </c>
      <c r="AJ139" s="15">
        <f t="shared" si="29"/>
        <v>8095369759.6591644</v>
      </c>
      <c r="AK139" s="15">
        <f t="shared" si="30"/>
        <v>6429277298.8407555</v>
      </c>
      <c r="AL139" s="15">
        <f t="shared" si="31"/>
        <v>4528617690.143815</v>
      </c>
      <c r="AM139" s="15">
        <f t="shared" si="32"/>
        <v>2367126647.527431</v>
      </c>
      <c r="AN139" s="15">
        <f>SUMPRODUCT(M$7:M139,AD$7:AD139)</f>
        <v>738488953.05113137</v>
      </c>
      <c r="AO139" s="15">
        <f>SUMPRODUCT(N$7:N139,AE$7:AE139)</f>
        <v>619452680.79804695</v>
      </c>
      <c r="AP139" s="15">
        <f>SUMPRODUCT(O$7:O139,AF$7:AF139)</f>
        <v>484660620.96801472</v>
      </c>
      <c r="AQ139" s="15">
        <f>SUMPRODUCT(P$7:P139,AG$7:AG139)</f>
        <v>334438523.71359694</v>
      </c>
      <c r="AR139" s="15">
        <f>SUMPRODUCT(Q$7:Q139,AH$7:AH139)</f>
        <v>243475883.74567866</v>
      </c>
    </row>
    <row r="140" spans="2:44" x14ac:dyDescent="0.15">
      <c r="B140" s="15">
        <v>134</v>
      </c>
      <c r="C140" s="15">
        <f>[5]圣人天赋!DY139</f>
        <v>0.25937999999999994</v>
      </c>
      <c r="D140" s="15">
        <f>[5]圣人天赋!DZ139</f>
        <v>0.26693999999999996</v>
      </c>
      <c r="E140" s="15">
        <f>[5]圣人天赋!EA139</f>
        <v>0.27827999999999997</v>
      </c>
      <c r="F140" s="15">
        <f>[5]圣人天赋!EB139</f>
        <v>0.29339999999999999</v>
      </c>
      <c r="G140" s="15">
        <f>[5]圣人天赋!EC139</f>
        <v>0</v>
      </c>
      <c r="H140" s="26">
        <f>1/求节点(兵营招募!F$38:F$67,兵营招募!$G$4:$G$33,节奏总纲!P137)*3600</f>
        <v>1.0285714285714287</v>
      </c>
      <c r="I140" s="26">
        <f>1/求节点(兵营招募!G$38:G$67,兵营招募!$G$4:$G$33,节奏总纲!Q137)*3600</f>
        <v>1.0285714285714287</v>
      </c>
      <c r="J140" s="26">
        <f>1/求节点(兵营招募!H$38:H$67,兵营招募!$G$4:$G$33,节奏总纲!R137)*3600</f>
        <v>1.0285714285714287</v>
      </c>
      <c r="K140" s="26">
        <f>1/求节点(兵营招募!I$38:I$67,兵营招募!$G$4:$G$33,节奏总纲!S137)*3600</f>
        <v>1.0285714285714287</v>
      </c>
      <c r="L140" s="26">
        <f>1/求节点(兵营招募!J$38:J$67,兵营招募!$G$4:$G$33,节奏总纲!T137)*3600</f>
        <v>1.0285714285714287</v>
      </c>
      <c r="M140" s="26">
        <f>1/求节点(兵营招募!F$38:F$67,兵营招募!$G$4:$G$33,节奏总纲!P137)*3600*(1-C140)</f>
        <v>0.76178057142857158</v>
      </c>
      <c r="N140" s="26">
        <f>1/求节点(兵营招募!G$38:G$67,兵营招募!$G$4:$G$33,节奏总纲!Q137)*3600*(1-D140)</f>
        <v>0.75400457142857158</v>
      </c>
      <c r="O140" s="26">
        <f>1/求节点(兵营招募!H$38:H$67,兵营招募!$G$4:$G$33,节奏总纲!R137)*3600*(1-E140)</f>
        <v>0.74234057142857157</v>
      </c>
      <c r="P140" s="26">
        <f>1/求节点(兵营招募!I$38:I$67,兵营招募!$G$4:$G$33,节奏总纲!S137)*3600*(1-F140)</f>
        <v>0.72678857142857156</v>
      </c>
      <c r="Q140" s="26">
        <f>1/求节点(兵营招募!J$38:J$67,兵营招募!$G$4:$G$33,节奏总纲!T137)*3600*(1-G140)</f>
        <v>1.0285714285714287</v>
      </c>
      <c r="X140" s="15">
        <v>134</v>
      </c>
      <c r="Y140" s="15">
        <f>兵营招募!CE138</f>
        <v>1025120788.5181246</v>
      </c>
      <c r="Z140" s="15">
        <f>兵营招募!CF138</f>
        <v>866052275.59131122</v>
      </c>
      <c r="AA140" s="15">
        <f>兵营招募!CG138</f>
        <v>686757151.54397392</v>
      </c>
      <c r="AB140" s="15">
        <f>兵营招募!CH138</f>
        <v>484295062.93020046</v>
      </c>
      <c r="AC140" s="15">
        <f>兵营招募!CI138</f>
        <v>253977310.83476046</v>
      </c>
      <c r="AD140" s="15">
        <f t="shared" si="23"/>
        <v>69491882.009278774</v>
      </c>
      <c r="AE140" s="15">
        <f t="shared" si="24"/>
        <v>56515299.625394821</v>
      </c>
      <c r="AF140" s="15">
        <f t="shared" si="25"/>
        <v>43829421.6598984</v>
      </c>
      <c r="AG140" s="15">
        <f t="shared" si="26"/>
        <v>31433293.91581893</v>
      </c>
      <c r="AH140" s="15">
        <f t="shared" si="27"/>
        <v>17264646.082017362</v>
      </c>
      <c r="AI140" s="15">
        <f t="shared" si="28"/>
        <v>10251207885.181246</v>
      </c>
      <c r="AJ140" s="15">
        <f t="shared" si="29"/>
        <v>8660522755.9131126</v>
      </c>
      <c r="AK140" s="15">
        <f t="shared" si="30"/>
        <v>6867571515.4397392</v>
      </c>
      <c r="AL140" s="15">
        <f t="shared" si="31"/>
        <v>4842950629.3020048</v>
      </c>
      <c r="AM140" s="15">
        <f t="shared" si="32"/>
        <v>2539773108.3476048</v>
      </c>
      <c r="AN140" s="15">
        <f>SUMPRODUCT(M$7:M140,AD$7:AD140)</f>
        <v>791426518.63780665</v>
      </c>
      <c r="AO140" s="15">
        <f>SUMPRODUCT(N$7:N140,AE$7:AE140)</f>
        <v>662065475.07125008</v>
      </c>
      <c r="AP140" s="15">
        <f>SUMPRODUCT(O$7:O140,AF$7:AF140)</f>
        <v>517196978.88840753</v>
      </c>
      <c r="AQ140" s="15">
        <f>SUMPRODUCT(P$7:P140,AG$7:AG140)</f>
        <v>357283882.49396938</v>
      </c>
      <c r="AR140" s="15">
        <f>SUMPRODUCT(Q$7:Q140,AH$7:AH140)</f>
        <v>261233805.43003938</v>
      </c>
    </row>
    <row r="141" spans="2:44" x14ac:dyDescent="0.15">
      <c r="B141" s="15">
        <v>135</v>
      </c>
      <c r="C141" s="15">
        <f>[5]圣人天赋!DY140</f>
        <v>0.25937999999999994</v>
      </c>
      <c r="D141" s="15">
        <f>[5]圣人天赋!DZ140</f>
        <v>0.26693999999999996</v>
      </c>
      <c r="E141" s="15">
        <f>[5]圣人天赋!EA140</f>
        <v>0.27827999999999997</v>
      </c>
      <c r="F141" s="15">
        <f>[5]圣人天赋!EB140</f>
        <v>0.29339999999999999</v>
      </c>
      <c r="G141" s="15">
        <f>[5]圣人天赋!EC140</f>
        <v>0</v>
      </c>
      <c r="H141" s="26">
        <f>1/求节点(兵营招募!F$38:F$67,兵营招募!$G$4:$G$33,节奏总纲!P138)*3600</f>
        <v>1.0285714285714287</v>
      </c>
      <c r="I141" s="26">
        <f>1/求节点(兵营招募!G$38:G$67,兵营招募!$G$4:$G$33,节奏总纲!Q138)*3600</f>
        <v>1.0285714285714287</v>
      </c>
      <c r="J141" s="26">
        <f>1/求节点(兵营招募!H$38:H$67,兵营招募!$G$4:$G$33,节奏总纲!R138)*3600</f>
        <v>1.0285714285714287</v>
      </c>
      <c r="K141" s="26">
        <f>1/求节点(兵营招募!I$38:I$67,兵营招募!$G$4:$G$33,节奏总纲!S138)*3600</f>
        <v>1.0285714285714287</v>
      </c>
      <c r="L141" s="26">
        <f>1/求节点(兵营招募!J$38:J$67,兵营招募!$G$4:$G$33,节奏总纲!T138)*3600</f>
        <v>1.0285714285714287</v>
      </c>
      <c r="M141" s="26">
        <f>1/求节点(兵营招募!F$38:F$67,兵营招募!$G$4:$G$33,节奏总纲!P138)*3600*(1-C141)</f>
        <v>0.76178057142857158</v>
      </c>
      <c r="N141" s="26">
        <f>1/求节点(兵营招募!G$38:G$67,兵营招募!$G$4:$G$33,节奏总纲!Q138)*3600*(1-D141)</f>
        <v>0.75400457142857158</v>
      </c>
      <c r="O141" s="26">
        <f>1/求节点(兵营招募!H$38:H$67,兵营招募!$G$4:$G$33,节奏总纲!R138)*3600*(1-E141)</f>
        <v>0.74234057142857157</v>
      </c>
      <c r="P141" s="26">
        <f>1/求节点(兵营招募!I$38:I$67,兵营招募!$G$4:$G$33,节奏总纲!S138)*3600*(1-F141)</f>
        <v>0.72678857142857156</v>
      </c>
      <c r="Q141" s="26">
        <f>1/求节点(兵营招募!J$38:J$67,兵营招募!$G$4:$G$33,节奏总纲!T138)*3600*(1-G141)</f>
        <v>1.0285714285714287</v>
      </c>
      <c r="X141" s="15">
        <v>135</v>
      </c>
      <c r="Y141" s="15">
        <f>兵营招募!CE139</f>
        <v>1099600343.5173745</v>
      </c>
      <c r="Z141" s="15">
        <f>兵营招募!CF139</f>
        <v>928002028.00889194</v>
      </c>
      <c r="AA141" s="15">
        <f>兵营招募!CG139</f>
        <v>735948045.53771269</v>
      </c>
      <c r="AB141" s="15">
        <f>兵营招募!CH139</f>
        <v>520178291.22389817</v>
      </c>
      <c r="AC141" s="15">
        <f>兵营招募!CI139</f>
        <v>273548495.27868152</v>
      </c>
      <c r="AD141" s="15">
        <f t="shared" si="23"/>
        <v>74479554.999249935</v>
      </c>
      <c r="AE141" s="15">
        <f t="shared" si="24"/>
        <v>61949752.417580724</v>
      </c>
      <c r="AF141" s="15">
        <f t="shared" si="25"/>
        <v>49190893.99373877</v>
      </c>
      <c r="AG141" s="15">
        <f t="shared" si="26"/>
        <v>35883228.293697715</v>
      </c>
      <c r="AH141" s="15">
        <f t="shared" si="27"/>
        <v>19571184.443921059</v>
      </c>
      <c r="AI141" s="15">
        <f t="shared" si="28"/>
        <v>10996003435.173744</v>
      </c>
      <c r="AJ141" s="15">
        <f t="shared" si="29"/>
        <v>9280020280.0889187</v>
      </c>
      <c r="AK141" s="15">
        <f t="shared" si="30"/>
        <v>7359480455.3771267</v>
      </c>
      <c r="AL141" s="15">
        <f t="shared" si="31"/>
        <v>5201782912.2389812</v>
      </c>
      <c r="AM141" s="15">
        <f t="shared" si="32"/>
        <v>2735484952.7868152</v>
      </c>
      <c r="AN141" s="15">
        <f>SUMPRODUCT(M$7:M141,AD$7:AD141)</f>
        <v>848163596.60488105</v>
      </c>
      <c r="AO141" s="15">
        <f>SUMPRODUCT(N$7:N141,AE$7:AE141)</f>
        <v>708775871.59297419</v>
      </c>
      <c r="AP141" s="15">
        <f>SUMPRODUCT(O$7:O141,AF$7:AF141)</f>
        <v>553713375.24480188</v>
      </c>
      <c r="AQ141" s="15">
        <f>SUMPRODUCT(P$7:P141,AG$7:AG141)</f>
        <v>383363402.72379124</v>
      </c>
      <c r="AR141" s="15">
        <f>SUMPRODUCT(Q$7:Q141,AH$7:AH141)</f>
        <v>281364166.57235819</v>
      </c>
    </row>
    <row r="142" spans="2:44" x14ac:dyDescent="0.15">
      <c r="B142" s="15">
        <v>136</v>
      </c>
      <c r="C142" s="15">
        <f>[5]圣人天赋!DY141</f>
        <v>0.25937999999999994</v>
      </c>
      <c r="D142" s="15">
        <f>[5]圣人天赋!DZ141</f>
        <v>0.26693999999999996</v>
      </c>
      <c r="E142" s="15">
        <f>[5]圣人天赋!EA141</f>
        <v>0.27827999999999997</v>
      </c>
      <c r="F142" s="15">
        <f>[5]圣人天赋!EB141</f>
        <v>0.29339999999999999</v>
      </c>
      <c r="G142" s="15">
        <f>[5]圣人天赋!EC141</f>
        <v>0</v>
      </c>
      <c r="H142" s="26">
        <f>1/求节点(兵营招募!F$38:F$67,兵营招募!$G$4:$G$33,节奏总纲!P139)*3600</f>
        <v>1.0285714285714287</v>
      </c>
      <c r="I142" s="26">
        <f>1/求节点(兵营招募!G$38:G$67,兵营招募!$G$4:$G$33,节奏总纲!Q139)*3600</f>
        <v>1.0285714285714287</v>
      </c>
      <c r="J142" s="26">
        <f>1/求节点(兵营招募!H$38:H$67,兵营招募!$G$4:$G$33,节奏总纲!R139)*3600</f>
        <v>1.0285714285714287</v>
      </c>
      <c r="K142" s="26">
        <f>1/求节点(兵营招募!I$38:I$67,兵营招募!$G$4:$G$33,节奏总纲!S139)*3600</f>
        <v>1.0285714285714287</v>
      </c>
      <c r="L142" s="26">
        <f>1/求节点(兵营招募!J$38:J$67,兵营招募!$G$4:$G$33,节奏总纲!T139)*3600</f>
        <v>1.0285714285714287</v>
      </c>
      <c r="M142" s="26">
        <f>1/求节点(兵营招募!F$38:F$67,兵营招募!$G$4:$G$33,节奏总纲!P139)*3600*(1-C142)</f>
        <v>0.76178057142857158</v>
      </c>
      <c r="N142" s="26">
        <f>1/求节点(兵营招募!G$38:G$67,兵营招募!$G$4:$G$33,节奏总纲!Q139)*3600*(1-D142)</f>
        <v>0.75400457142857158</v>
      </c>
      <c r="O142" s="26">
        <f>1/求节点(兵营招募!H$38:H$67,兵营招募!$G$4:$G$33,节奏总纲!R139)*3600*(1-E142)</f>
        <v>0.74234057142857157</v>
      </c>
      <c r="P142" s="26">
        <f>1/求节点(兵营招募!I$38:I$67,兵营招募!$G$4:$G$33,节奏总纲!S139)*3600*(1-F142)</f>
        <v>0.72678857142857156</v>
      </c>
      <c r="Q142" s="26">
        <f>1/求节点(兵营招募!J$38:J$67,兵营招募!$G$4:$G$33,节奏总纲!T139)*3600*(1-G142)</f>
        <v>1.0285714285714287</v>
      </c>
      <c r="X142" s="15">
        <v>136</v>
      </c>
      <c r="Y142" s="15">
        <f>兵营招募!CE140</f>
        <v>1179425554.067081</v>
      </c>
      <c r="Z142" s="15">
        <f>兵营招募!CF140</f>
        <v>996225355.77727914</v>
      </c>
      <c r="AA142" s="15">
        <f>兵营招募!CG140</f>
        <v>792411809.86258316</v>
      </c>
      <c r="AB142" s="15">
        <f>兵营招募!CH140</f>
        <v>560321626.29454184</v>
      </c>
      <c r="AC142" s="15">
        <f>兵营招募!CI140</f>
        <v>295152260.24181658</v>
      </c>
      <c r="AD142" s="15">
        <f t="shared" si="23"/>
        <v>79825210.549706459</v>
      </c>
      <c r="AE142" s="15">
        <f t="shared" si="24"/>
        <v>68223327.768387198</v>
      </c>
      <c r="AF142" s="15">
        <f t="shared" si="25"/>
        <v>56463764.324870467</v>
      </c>
      <c r="AG142" s="15">
        <f t="shared" si="26"/>
        <v>40143335.070643663</v>
      </c>
      <c r="AH142" s="15">
        <f t="shared" si="27"/>
        <v>21603764.963135064</v>
      </c>
      <c r="AI142" s="15">
        <f t="shared" si="28"/>
        <v>11794255540.670811</v>
      </c>
      <c r="AJ142" s="15">
        <f t="shared" si="29"/>
        <v>9962253557.7727909</v>
      </c>
      <c r="AK142" s="15">
        <f t="shared" si="30"/>
        <v>7924118098.6258316</v>
      </c>
      <c r="AL142" s="15">
        <f t="shared" si="31"/>
        <v>5603216262.9454184</v>
      </c>
      <c r="AM142" s="15">
        <f t="shared" si="32"/>
        <v>2951522602.4181657</v>
      </c>
      <c r="AN142" s="15">
        <f>SUMPRODUCT(M$7:M142,AD$7:AD142)</f>
        <v>908972891.11184251</v>
      </c>
      <c r="AO142" s="15">
        <f>SUMPRODUCT(N$7:N142,AE$7:AE142)</f>
        <v>760216572.60840797</v>
      </c>
      <c r="AP142" s="15">
        <f>SUMPRODUCT(O$7:O142,AF$7:AF142)</f>
        <v>595628718.31873441</v>
      </c>
      <c r="AQ142" s="15">
        <f>SUMPRODUCT(P$7:P142,AG$7:AG142)</f>
        <v>412539119.87216282</v>
      </c>
      <c r="AR142" s="15">
        <f>SUMPRODUCT(Q$7:Q142,AH$7:AH142)</f>
        <v>303585181.96301138</v>
      </c>
    </row>
    <row r="143" spans="2:44" x14ac:dyDescent="0.15">
      <c r="B143" s="15">
        <v>137</v>
      </c>
      <c r="C143" s="15">
        <f>[5]圣人天赋!DY142</f>
        <v>0.30260999999999993</v>
      </c>
      <c r="D143" s="15">
        <f>[5]圣人天赋!DZ142</f>
        <v>0.31142999999999998</v>
      </c>
      <c r="E143" s="15">
        <f>[5]圣人天赋!EA142</f>
        <v>0.32466</v>
      </c>
      <c r="F143" s="15">
        <f>[5]圣人天赋!EB142</f>
        <v>0.34229999999999999</v>
      </c>
      <c r="G143" s="15">
        <f>[5]圣人天赋!EC142</f>
        <v>0</v>
      </c>
      <c r="H143" s="26">
        <f>1/求节点(兵营招募!F$38:F$67,兵营招募!$G$4:$G$33,节奏总纲!P140)*3600</f>
        <v>1.0285714285714287</v>
      </c>
      <c r="I143" s="26">
        <f>1/求节点(兵营招募!G$38:G$67,兵营招募!$G$4:$G$33,节奏总纲!Q140)*3600</f>
        <v>1.0285714285714287</v>
      </c>
      <c r="J143" s="26">
        <f>1/求节点(兵营招募!H$38:H$67,兵营招募!$G$4:$G$33,节奏总纲!R140)*3600</f>
        <v>1.0285714285714287</v>
      </c>
      <c r="K143" s="26">
        <f>1/求节点(兵营招募!I$38:I$67,兵营招募!$G$4:$G$33,节奏总纲!S140)*3600</f>
        <v>1.0285714285714287</v>
      </c>
      <c r="L143" s="26">
        <f>1/求节点(兵营招募!J$38:J$67,兵营招募!$G$4:$G$33,节奏总纲!T140)*3600</f>
        <v>1.0285714285714287</v>
      </c>
      <c r="M143" s="26">
        <f>1/求节点(兵营招募!F$38:F$67,兵营招募!$G$4:$G$33,节奏总纲!P140)*3600*(1-C143)</f>
        <v>0.71731542857142871</v>
      </c>
      <c r="N143" s="26">
        <f>1/求节点(兵营招募!G$38:G$67,兵营招募!$G$4:$G$33,节奏总纲!Q140)*3600*(1-D143)</f>
        <v>0.70824342857142863</v>
      </c>
      <c r="O143" s="26">
        <f>1/求节点(兵营招募!H$38:H$67,兵营招募!$G$4:$G$33,节奏总纲!R140)*3600*(1-E143)</f>
        <v>0.69463542857142868</v>
      </c>
      <c r="P143" s="26">
        <f>1/求节点(兵营招募!I$38:I$67,兵营招募!$G$4:$G$33,节奏总纲!S140)*3600*(1-F143)</f>
        <v>0.67649142857142863</v>
      </c>
      <c r="Q143" s="26">
        <f>1/求节点(兵营招募!J$38:J$67,兵营招募!$G$4:$G$33,节奏总纲!T140)*3600*(1-G143)</f>
        <v>1.0285714285714287</v>
      </c>
      <c r="X143" s="15">
        <v>137</v>
      </c>
      <c r="Y143" s="15">
        <f>兵营招募!CE141</f>
        <v>1264980096.3756285</v>
      </c>
      <c r="Z143" s="15">
        <f>兵营招募!CF141</f>
        <v>1069907631.4861454</v>
      </c>
      <c r="AA143" s="15">
        <f>兵营招募!CG141</f>
        <v>851081018.87074506</v>
      </c>
      <c r="AB143" s="15">
        <f>兵营招募!CH141</f>
        <v>602588859.22585797</v>
      </c>
      <c r="AC143" s="15">
        <f>兵营招募!CI141</f>
        <v>317617127.57759547</v>
      </c>
      <c r="AD143" s="15">
        <f t="shared" si="23"/>
        <v>85554542.308547497</v>
      </c>
      <c r="AE143" s="15">
        <f t="shared" si="24"/>
        <v>73682275.708866239</v>
      </c>
      <c r="AF143" s="15">
        <f t="shared" si="25"/>
        <v>58669209.008161902</v>
      </c>
      <c r="AG143" s="15">
        <f t="shared" si="26"/>
        <v>42267232.931316137</v>
      </c>
      <c r="AH143" s="15">
        <f t="shared" si="27"/>
        <v>22464867.335778892</v>
      </c>
      <c r="AI143" s="15">
        <f t="shared" si="28"/>
        <v>12649800963.756285</v>
      </c>
      <c r="AJ143" s="15">
        <f t="shared" si="29"/>
        <v>10699076314.861454</v>
      </c>
      <c r="AK143" s="15">
        <f t="shared" si="30"/>
        <v>8510810188.7074509</v>
      </c>
      <c r="AL143" s="15">
        <f t="shared" si="31"/>
        <v>6025888592.2585793</v>
      </c>
      <c r="AM143" s="15">
        <f t="shared" si="32"/>
        <v>3176171275.7759547</v>
      </c>
      <c r="AN143" s="15">
        <f>SUMPRODUCT(M$7:M143,AD$7:AD143)</f>
        <v>970342484.29413068</v>
      </c>
      <c r="AO143" s="15">
        <f>SUMPRODUCT(N$7:N143,AE$7:AE143)</f>
        <v>812401560.18140066</v>
      </c>
      <c r="AP143" s="15">
        <f>SUMPRODUCT(O$7:O143,AF$7:AF143)</f>
        <v>636382429.4620657</v>
      </c>
      <c r="AQ143" s="15">
        <f>SUMPRODUCT(P$7:P143,AG$7:AG143)</f>
        <v>441132540.65963018</v>
      </c>
      <c r="AR143" s="15">
        <f>SUMPRODUCT(Q$7:Q143,AH$7:AH143)</f>
        <v>326691902.65124112</v>
      </c>
    </row>
    <row r="144" spans="2:44" x14ac:dyDescent="0.15">
      <c r="B144" s="15">
        <v>138</v>
      </c>
      <c r="C144" s="15">
        <f>[5]圣人天赋!DY143</f>
        <v>0.30260999999999993</v>
      </c>
      <c r="D144" s="15">
        <f>[5]圣人天赋!DZ143</f>
        <v>0.31142999999999998</v>
      </c>
      <c r="E144" s="15">
        <f>[5]圣人天赋!EA143</f>
        <v>0.32466</v>
      </c>
      <c r="F144" s="15">
        <f>[5]圣人天赋!EB143</f>
        <v>0.34229999999999999</v>
      </c>
      <c r="G144" s="15">
        <f>[5]圣人天赋!EC143</f>
        <v>0</v>
      </c>
      <c r="H144" s="26">
        <f>1/求节点(兵营招募!F$38:F$67,兵营招募!$G$4:$G$33,节奏总纲!P141)*3600</f>
        <v>1.0285714285714287</v>
      </c>
      <c r="I144" s="26">
        <f>1/求节点(兵营招募!G$38:G$67,兵营招募!$G$4:$G$33,节奏总纲!Q141)*3600</f>
        <v>1.0285714285714287</v>
      </c>
      <c r="J144" s="26">
        <f>1/求节点(兵营招募!H$38:H$67,兵营招募!$G$4:$G$33,节奏总纲!R141)*3600</f>
        <v>1.0285714285714287</v>
      </c>
      <c r="K144" s="26">
        <f>1/求节点(兵营招募!I$38:I$67,兵营招募!$G$4:$G$33,节奏总纲!S141)*3600</f>
        <v>1.0285714285714287</v>
      </c>
      <c r="L144" s="26">
        <f>1/求节点(兵营招募!J$38:J$67,兵营招募!$G$4:$G$33,节奏总纲!T141)*3600</f>
        <v>1.0285714285714287</v>
      </c>
      <c r="M144" s="26">
        <f>1/求节点(兵营招募!F$38:F$67,兵营招募!$G$4:$G$33,节奏总纲!P141)*3600*(1-C144)</f>
        <v>0.71731542857142871</v>
      </c>
      <c r="N144" s="26">
        <f>1/求节点(兵营招募!G$38:G$67,兵营招募!$G$4:$G$33,节奏总纲!Q141)*3600*(1-D144)</f>
        <v>0.70824342857142863</v>
      </c>
      <c r="O144" s="26">
        <f>1/求节点(兵营招募!H$38:H$67,兵营招募!$G$4:$G$33,节奏总纲!R141)*3600*(1-E144)</f>
        <v>0.69463542857142868</v>
      </c>
      <c r="P144" s="26">
        <f>1/求节点(兵营招募!I$38:I$67,兵营招募!$G$4:$G$33,节奏总纲!S141)*3600*(1-F144)</f>
        <v>0.67649142857142863</v>
      </c>
      <c r="Q144" s="26">
        <f>1/求节点(兵营招募!J$38:J$67,兵营招募!$G$4:$G$33,节奏总纲!T141)*3600*(1-G144)</f>
        <v>1.0285714285714287</v>
      </c>
      <c r="X144" s="15">
        <v>138</v>
      </c>
      <c r="Y144" s="15">
        <f>兵营招募!CE142</f>
        <v>1356675184.4213705</v>
      </c>
      <c r="Z144" s="15">
        <f>兵营招募!CF142</f>
        <v>1147600879.5873027</v>
      </c>
      <c r="AA144" s="15">
        <f>兵营招募!CG142</f>
        <v>913751479.21026087</v>
      </c>
      <c r="AB144" s="15">
        <f>兵营招募!CH142</f>
        <v>647150792.61223924</v>
      </c>
      <c r="AC144" s="15">
        <f>兵营招募!CI142</f>
        <v>339941976.68742704</v>
      </c>
      <c r="AD144" s="15">
        <f t="shared" si="23"/>
        <v>91695088.045742035</v>
      </c>
      <c r="AE144" s="15">
        <f t="shared" si="24"/>
        <v>77693248.101157308</v>
      </c>
      <c r="AF144" s="15">
        <f t="shared" si="25"/>
        <v>62670460.339515805</v>
      </c>
      <c r="AG144" s="15">
        <f t="shared" si="26"/>
        <v>44561933.386381269</v>
      </c>
      <c r="AH144" s="15">
        <f t="shared" si="27"/>
        <v>22324849.109831572</v>
      </c>
      <c r="AI144" s="15">
        <f t="shared" si="28"/>
        <v>13566751844.213705</v>
      </c>
      <c r="AJ144" s="15">
        <f t="shared" si="29"/>
        <v>11476008795.873028</v>
      </c>
      <c r="AK144" s="15">
        <f t="shared" si="30"/>
        <v>9137514792.1026077</v>
      </c>
      <c r="AL144" s="15">
        <f t="shared" si="31"/>
        <v>6471507926.1223927</v>
      </c>
      <c r="AM144" s="15">
        <f t="shared" si="32"/>
        <v>3399419766.8742704</v>
      </c>
      <c r="AN144" s="15">
        <f>SUMPRODUCT(M$7:M144,AD$7:AD144)</f>
        <v>1036116785.673557</v>
      </c>
      <c r="AO144" s="15">
        <f>SUMPRODUCT(N$7:N144,AE$7:AE144)</f>
        <v>867427292.5934149</v>
      </c>
      <c r="AP144" s="15">
        <f>SUMPRODUCT(O$7:O144,AF$7:AF144)</f>
        <v>679915551.53877401</v>
      </c>
      <c r="AQ144" s="15">
        <f>SUMPRODUCT(P$7:P144,AG$7:AG144)</f>
        <v>471278306.63608807</v>
      </c>
      <c r="AR144" s="15">
        <f>SUMPRODUCT(Q$7:Q144,AH$7:AH144)</f>
        <v>349654604.59278214</v>
      </c>
    </row>
    <row r="145" spans="2:44" x14ac:dyDescent="0.15">
      <c r="B145" s="15">
        <v>139</v>
      </c>
      <c r="C145" s="15">
        <f>[5]圣人天赋!DY144</f>
        <v>0.30260999999999993</v>
      </c>
      <c r="D145" s="15">
        <f>[5]圣人天赋!DZ144</f>
        <v>0.31142999999999998</v>
      </c>
      <c r="E145" s="15">
        <f>[5]圣人天赋!EA144</f>
        <v>0.32466</v>
      </c>
      <c r="F145" s="15">
        <f>[5]圣人天赋!EB144</f>
        <v>0.34229999999999999</v>
      </c>
      <c r="G145" s="15">
        <f>[5]圣人天赋!EC144</f>
        <v>0</v>
      </c>
      <c r="H145" s="26">
        <f>1/求节点(兵营招募!F$38:F$67,兵营招募!$G$4:$G$33,节奏总纲!P142)*3600</f>
        <v>1.0285714285714287</v>
      </c>
      <c r="I145" s="26">
        <f>1/求节点(兵营招募!G$38:G$67,兵营招募!$G$4:$G$33,节奏总纲!Q142)*3600</f>
        <v>1.0285714285714287</v>
      </c>
      <c r="J145" s="26">
        <f>1/求节点(兵营招募!H$38:H$67,兵营招募!$G$4:$G$33,节奏总纲!R142)*3600</f>
        <v>1.0285714285714287</v>
      </c>
      <c r="K145" s="26">
        <f>1/求节点(兵营招募!I$38:I$67,兵营招募!$G$4:$G$33,节奏总纲!S142)*3600</f>
        <v>1.0285714285714287</v>
      </c>
      <c r="L145" s="26">
        <f>1/求节点(兵营招募!J$38:J$67,兵营招募!$G$4:$G$33,节奏总纲!T142)*3600</f>
        <v>1.0285714285714287</v>
      </c>
      <c r="M145" s="26">
        <f>1/求节点(兵营招募!F$38:F$67,兵营招募!$G$4:$G$33,节奏总纲!P142)*3600*(1-C145)</f>
        <v>0.71731542857142871</v>
      </c>
      <c r="N145" s="26">
        <f>1/求节点(兵营招募!G$38:G$67,兵营招募!$G$4:$G$33,节奏总纲!Q142)*3600*(1-D145)</f>
        <v>0.70824342857142863</v>
      </c>
      <c r="O145" s="26">
        <f>1/求节点(兵营招募!H$38:H$67,兵营招募!$G$4:$G$33,节奏总纲!R142)*3600*(1-E145)</f>
        <v>0.69463542857142868</v>
      </c>
      <c r="P145" s="26">
        <f>1/求节点(兵营招募!I$38:I$67,兵营招募!$G$4:$G$33,节奏总纲!S142)*3600*(1-F145)</f>
        <v>0.67649142857142863</v>
      </c>
      <c r="Q145" s="26">
        <f>1/求节点(兵营招募!J$38:J$67,兵营招募!$G$4:$G$33,节奏总纲!T142)*3600*(1-G145)</f>
        <v>1.0285714285714287</v>
      </c>
      <c r="X145" s="15">
        <v>139</v>
      </c>
      <c r="Y145" s="15">
        <f>兵营招募!CE143</f>
        <v>1454951546.4337258</v>
      </c>
      <c r="Z145" s="15">
        <f>兵营招募!CF143</f>
        <v>1231457416.3216515</v>
      </c>
      <c r="AA145" s="15">
        <f>兵营招募!CG143</f>
        <v>980382181.91193926</v>
      </c>
      <c r="AB145" s="15">
        <f>兵营招募!CH143</f>
        <v>691712211.62371099</v>
      </c>
      <c r="AC145" s="15">
        <f>兵营招募!CI143</f>
        <v>363917618.06652683</v>
      </c>
      <c r="AD145" s="15">
        <f t="shared" si="23"/>
        <v>98276362.012355328</v>
      </c>
      <c r="AE145" s="15">
        <f t="shared" si="24"/>
        <v>83856536.734348774</v>
      </c>
      <c r="AF145" s="15">
        <f t="shared" si="25"/>
        <v>66630702.701678395</v>
      </c>
      <c r="AG145" s="15">
        <f t="shared" si="26"/>
        <v>44561419.011471748</v>
      </c>
      <c r="AH145" s="15">
        <f t="shared" si="27"/>
        <v>23975641.379099786</v>
      </c>
      <c r="AI145" s="15">
        <f t="shared" si="28"/>
        <v>14549515464.337257</v>
      </c>
      <c r="AJ145" s="15">
        <f t="shared" si="29"/>
        <v>12314574163.216515</v>
      </c>
      <c r="AK145" s="15">
        <f t="shared" si="30"/>
        <v>9803821819.1193924</v>
      </c>
      <c r="AL145" s="15">
        <f t="shared" si="31"/>
        <v>6917122116.2371101</v>
      </c>
      <c r="AM145" s="15">
        <f t="shared" si="32"/>
        <v>3639176180.6652684</v>
      </c>
      <c r="AN145" s="15">
        <f>SUMPRODUCT(M$7:M145,AD$7:AD145)</f>
        <v>1106611936.4088905</v>
      </c>
      <c r="AO145" s="15">
        <f>SUMPRODUCT(N$7:N145,AE$7:AE145)</f>
        <v>926818133.67827606</v>
      </c>
      <c r="AP145" s="15">
        <f>SUMPRODUCT(O$7:O145,AF$7:AF145)</f>
        <v>726199598.26596987</v>
      </c>
      <c r="AQ145" s="15">
        <f>SUMPRODUCT(P$7:P145,AG$7:AG145)</f>
        <v>501423724.64232862</v>
      </c>
      <c r="AR145" s="15">
        <f>SUMPRODUCT(Q$7:Q145,AH$7:AH145)</f>
        <v>374315264.2969991</v>
      </c>
    </row>
    <row r="146" spans="2:44" x14ac:dyDescent="0.15">
      <c r="B146" s="15">
        <v>140</v>
      </c>
      <c r="C146" s="15">
        <f>[5]圣人天赋!DY145</f>
        <v>0.30260999999999993</v>
      </c>
      <c r="D146" s="15">
        <f>[5]圣人天赋!DZ145</f>
        <v>0.31142999999999998</v>
      </c>
      <c r="E146" s="15">
        <f>[5]圣人天赋!EA145</f>
        <v>0.32466</v>
      </c>
      <c r="F146" s="15">
        <f>[5]圣人天赋!EB145</f>
        <v>0.34229999999999999</v>
      </c>
      <c r="G146" s="15">
        <f>[5]圣人天赋!EC145</f>
        <v>0</v>
      </c>
      <c r="H146" s="26">
        <f>1/求节点(兵营招募!F$38:F$67,兵营招募!$G$4:$G$33,节奏总纲!P143)*3600</f>
        <v>1.0285714285714287</v>
      </c>
      <c r="I146" s="26">
        <f>1/求节点(兵营招募!G$38:G$67,兵营招募!$G$4:$G$33,节奏总纲!Q143)*3600</f>
        <v>1.0285714285714287</v>
      </c>
      <c r="J146" s="26">
        <f>1/求节点(兵营招募!H$38:H$67,兵营招募!$G$4:$G$33,节奏总纲!R143)*3600</f>
        <v>1.0285714285714287</v>
      </c>
      <c r="K146" s="26">
        <f>1/求节点(兵营招募!I$38:I$67,兵营招募!$G$4:$G$33,节奏总纲!S143)*3600</f>
        <v>1.0285714285714287</v>
      </c>
      <c r="L146" s="26">
        <f>1/求节点(兵营招募!J$38:J$67,兵营招募!$G$4:$G$33,节奏总纲!T143)*3600</f>
        <v>1.0285714285714287</v>
      </c>
      <c r="M146" s="26">
        <f>1/求节点(兵营招募!F$38:F$67,兵营招募!$G$4:$G$33,节奏总纲!P143)*3600*(1-C146)</f>
        <v>0.71731542857142871</v>
      </c>
      <c r="N146" s="26">
        <f>1/求节点(兵营招募!G$38:G$67,兵营招募!$G$4:$G$33,节奏总纲!Q143)*3600*(1-D146)</f>
        <v>0.70824342857142863</v>
      </c>
      <c r="O146" s="26">
        <f>1/求节点(兵营招募!H$38:H$67,兵营招募!$G$4:$G$33,节奏总纲!R143)*3600*(1-E146)</f>
        <v>0.69463542857142868</v>
      </c>
      <c r="P146" s="26">
        <f>1/求节点(兵营招募!I$38:I$67,兵营招募!$G$4:$G$33,节奏总纲!S143)*3600*(1-F146)</f>
        <v>0.67649142857142863</v>
      </c>
      <c r="Q146" s="26">
        <f>1/求节点(兵营招募!J$38:J$67,兵营招募!$G$4:$G$33,节奏总纲!T143)*3600*(1-G146)</f>
        <v>1.0285714285714287</v>
      </c>
      <c r="X146" s="15">
        <v>140</v>
      </c>
      <c r="Y146" s="15">
        <f>兵营招募!CE144</f>
        <v>1560281543.2331762</v>
      </c>
      <c r="Z146" s="15">
        <f>兵营招募!CF144</f>
        <v>1320116547.4085457</v>
      </c>
      <c r="AA146" s="15">
        <f>兵营招募!CG144</f>
        <v>1047087430.5464474</v>
      </c>
      <c r="AB146" s="15">
        <f>兵营招募!CH144</f>
        <v>738957264.28776729</v>
      </c>
      <c r="AC146" s="15">
        <f>兵营招募!CI144</f>
        <v>389991101.44558585</v>
      </c>
      <c r="AD146" s="15">
        <f t="shared" si="23"/>
        <v>105329996.7994504</v>
      </c>
      <c r="AE146" s="15">
        <f t="shared" si="24"/>
        <v>88659131.086894274</v>
      </c>
      <c r="AF146" s="15">
        <f t="shared" si="25"/>
        <v>66705248.634508133</v>
      </c>
      <c r="AG146" s="15">
        <f t="shared" si="26"/>
        <v>47245052.664056301</v>
      </c>
      <c r="AH146" s="15">
        <f t="shared" si="27"/>
        <v>26073483.379059017</v>
      </c>
      <c r="AI146" s="15">
        <f t="shared" si="28"/>
        <v>15602815432.331762</v>
      </c>
      <c r="AJ146" s="15">
        <f t="shared" si="29"/>
        <v>13201165474.085457</v>
      </c>
      <c r="AK146" s="15">
        <f t="shared" si="30"/>
        <v>10470874305.464474</v>
      </c>
      <c r="AL146" s="15">
        <f t="shared" si="31"/>
        <v>7389572642.8776731</v>
      </c>
      <c r="AM146" s="15">
        <f t="shared" si="32"/>
        <v>3899911014.4558582</v>
      </c>
      <c r="AN146" s="15">
        <f>SUMPRODUCT(M$7:M146,AD$7:AD146)</f>
        <v>1182166768.2045155</v>
      </c>
      <c r="AO146" s="15">
        <f>SUMPRODUCT(N$7:N146,AE$7:AE146)</f>
        <v>989610380.65342176</v>
      </c>
      <c r="AP146" s="15">
        <f>SUMPRODUCT(O$7:O146,AF$7:AF146)</f>
        <v>772535427.23916519</v>
      </c>
      <c r="AQ146" s="15">
        <f>SUMPRODUCT(P$7:P146,AG$7:AG146)</f>
        <v>533384597.81196845</v>
      </c>
      <c r="AR146" s="15">
        <f>SUMPRODUCT(Q$7:Q146,AH$7:AH146)</f>
        <v>401133704.34403121</v>
      </c>
    </row>
    <row r="147" spans="2:44" x14ac:dyDescent="0.15">
      <c r="B147" s="15">
        <v>141</v>
      </c>
      <c r="C147" s="15">
        <f>[5]圣人天赋!DY146</f>
        <v>0.30260999999999993</v>
      </c>
      <c r="D147" s="15">
        <f>[5]圣人天赋!DZ146</f>
        <v>0.31142999999999998</v>
      </c>
      <c r="E147" s="15">
        <f>[5]圣人天赋!EA146</f>
        <v>0.32466</v>
      </c>
      <c r="F147" s="15">
        <f>[5]圣人天赋!EB146</f>
        <v>0.34229999999999999</v>
      </c>
      <c r="G147" s="15">
        <f>[5]圣人天赋!EC146</f>
        <v>0</v>
      </c>
      <c r="H147" s="26">
        <f>1/求节点(兵营招募!F$38:F$67,兵营招募!$G$4:$G$33,节奏总纲!P144)*3600</f>
        <v>1.0285714285714287</v>
      </c>
      <c r="I147" s="26">
        <f>1/求节点(兵营招募!G$38:G$67,兵营招募!$G$4:$G$33,节奏总纲!Q144)*3600</f>
        <v>1.0285714285714287</v>
      </c>
      <c r="J147" s="26">
        <f>1/求节点(兵营招募!H$38:H$67,兵营招募!$G$4:$G$33,节奏总纲!R144)*3600</f>
        <v>1.0285714285714287</v>
      </c>
      <c r="K147" s="26">
        <f>1/求节点(兵营招募!I$38:I$67,兵营招募!$G$4:$G$33,节奏总纲!S144)*3600</f>
        <v>1.0285714285714287</v>
      </c>
      <c r="L147" s="26">
        <f>1/求节点(兵营招募!J$38:J$67,兵营招募!$G$4:$G$33,节奏总纲!T144)*3600</f>
        <v>1.0285714285714287</v>
      </c>
      <c r="M147" s="26">
        <f>1/求节点(兵营招募!F$38:F$67,兵营招募!$G$4:$G$33,节奏总纲!P144)*3600*(1-C147)</f>
        <v>0.71731542857142871</v>
      </c>
      <c r="N147" s="26">
        <f>1/求节点(兵营招募!G$38:G$67,兵营招募!$G$4:$G$33,节奏总纲!Q144)*3600*(1-D147)</f>
        <v>0.70824342857142863</v>
      </c>
      <c r="O147" s="26">
        <f>1/求节点(兵营招募!H$38:H$67,兵营招募!$G$4:$G$33,节奏总纲!R144)*3600*(1-E147)</f>
        <v>0.69463542857142868</v>
      </c>
      <c r="P147" s="26">
        <f>1/求节点(兵营招募!I$38:I$67,兵营招募!$G$4:$G$33,节奏总纲!S144)*3600*(1-F147)</f>
        <v>0.67649142857142863</v>
      </c>
      <c r="Q147" s="26">
        <f>1/求节点(兵营招募!J$38:J$67,兵营招募!$G$4:$G$33,节奏总纲!T144)*3600*(1-G147)</f>
        <v>1.0285714285714287</v>
      </c>
      <c r="X147" s="15">
        <v>141</v>
      </c>
      <c r="Y147" s="15">
        <f>兵营招募!CE145</f>
        <v>1673171438.6118579</v>
      </c>
      <c r="Z147" s="15">
        <f>兵营招募!CF145</f>
        <v>1412059708.3930695</v>
      </c>
      <c r="AA147" s="15">
        <f>兵营招募!CG145</f>
        <v>1119264339.9036944</v>
      </c>
      <c r="AB147" s="15">
        <f>兵营招募!CH145</f>
        <v>792053227.35201192</v>
      </c>
      <c r="AC147" s="15">
        <f>兵营招募!CI145</f>
        <v>418542494.09391469</v>
      </c>
      <c r="AD147" s="15">
        <f t="shared" si="23"/>
        <v>112889895.37868166</v>
      </c>
      <c r="AE147" s="15">
        <f t="shared" si="24"/>
        <v>91943160.984523773</v>
      </c>
      <c r="AF147" s="15">
        <f t="shared" si="25"/>
        <v>72176909.357246995</v>
      </c>
      <c r="AG147" s="15">
        <f t="shared" si="26"/>
        <v>53095963.064244628</v>
      </c>
      <c r="AH147" s="15">
        <f t="shared" si="27"/>
        <v>28551392.648328841</v>
      </c>
      <c r="AI147" s="15">
        <f t="shared" si="28"/>
        <v>16731714386.11858</v>
      </c>
      <c r="AJ147" s="15">
        <f t="shared" si="29"/>
        <v>14120597083.930695</v>
      </c>
      <c r="AK147" s="15">
        <f t="shared" si="30"/>
        <v>11192643399.036943</v>
      </c>
      <c r="AL147" s="15">
        <f t="shared" si="31"/>
        <v>7920532273.5201187</v>
      </c>
      <c r="AM147" s="15">
        <f t="shared" si="32"/>
        <v>4185424940.939147</v>
      </c>
      <c r="AN147" s="15">
        <f>SUMPRODUCT(M$7:M147,AD$7:AD147)</f>
        <v>1263144431.8894582</v>
      </c>
      <c r="AO147" s="15">
        <f>SUMPRODUCT(N$7:N147,AE$7:AE147)</f>
        <v>1054728520.2227957</v>
      </c>
      <c r="AP147" s="15">
        <f>SUMPRODUCT(O$7:O147,AF$7:AF147)</f>
        <v>822672065.60349762</v>
      </c>
      <c r="AQ147" s="15">
        <f>SUMPRODUCT(P$7:P147,AG$7:AG147)</f>
        <v>569303561.71667504</v>
      </c>
      <c r="AR147" s="15">
        <f>SUMPRODUCT(Q$7:Q147,AH$7:AH147)</f>
        <v>430500851.0680266</v>
      </c>
    </row>
    <row r="148" spans="2:44" x14ac:dyDescent="0.15">
      <c r="B148" s="15">
        <v>142</v>
      </c>
      <c r="C148" s="15">
        <f>[5]圣人天赋!DY147</f>
        <v>0.30260999999999993</v>
      </c>
      <c r="D148" s="15">
        <f>[5]圣人天赋!DZ147</f>
        <v>0.31142999999999998</v>
      </c>
      <c r="E148" s="15">
        <f>[5]圣人天赋!EA147</f>
        <v>0.32466</v>
      </c>
      <c r="F148" s="15">
        <f>[5]圣人天赋!EB147</f>
        <v>0.34229999999999999</v>
      </c>
      <c r="G148" s="15">
        <f>[5]圣人天赋!EC147</f>
        <v>0</v>
      </c>
      <c r="H148" s="26">
        <f>1/求节点(兵营招募!F$38:F$67,兵营招募!$G$4:$G$33,节奏总纲!P145)*3600</f>
        <v>1.0285714285714287</v>
      </c>
      <c r="I148" s="26">
        <f>1/求节点(兵营招募!G$38:G$67,兵营招募!$G$4:$G$33,节奏总纲!Q145)*3600</f>
        <v>1.0285714285714287</v>
      </c>
      <c r="J148" s="26">
        <f>1/求节点(兵营招募!H$38:H$67,兵营招募!$G$4:$G$33,节奏总纲!R145)*3600</f>
        <v>1.0285714285714287</v>
      </c>
      <c r="K148" s="26">
        <f>1/求节点(兵营招募!I$38:I$67,兵营招募!$G$4:$G$33,节奏总纲!S145)*3600</f>
        <v>1.0285714285714287</v>
      </c>
      <c r="L148" s="26">
        <f>1/求节点(兵营招募!J$38:J$67,兵营招募!$G$4:$G$33,节奏总纲!T145)*3600</f>
        <v>1.0285714285714287</v>
      </c>
      <c r="M148" s="26">
        <f>1/求节点(兵营招募!F$38:F$67,兵营招募!$G$4:$G$33,节奏总纲!P145)*3600*(1-C148)</f>
        <v>0.71731542857142871</v>
      </c>
      <c r="N148" s="26">
        <f>1/求节点(兵营招募!G$38:G$67,兵营招募!$G$4:$G$33,节奏总纲!Q145)*3600*(1-D148)</f>
        <v>0.70824342857142863</v>
      </c>
      <c r="O148" s="26">
        <f>1/求节点(兵营招募!H$38:H$67,兵营招募!$G$4:$G$33,节奏总纲!R145)*3600*(1-E148)</f>
        <v>0.69463542857142868</v>
      </c>
      <c r="P148" s="26">
        <f>1/求节点(兵营招募!I$38:I$67,兵营招募!$G$4:$G$33,节奏总纲!S145)*3600*(1-F148)</f>
        <v>0.67649142857142863</v>
      </c>
      <c r="Q148" s="26">
        <f>1/求节点(兵营招募!J$38:J$67,兵营招募!$G$4:$G$33,节奏总纲!T145)*3600*(1-G148)</f>
        <v>1.0285714285714287</v>
      </c>
      <c r="X148" s="15">
        <v>142</v>
      </c>
      <c r="Y148" s="15">
        <f>兵营招募!CE146</f>
        <v>1794163832.6672318</v>
      </c>
      <c r="Z148" s="15">
        <f>兵营招募!CF146</f>
        <v>1514310380.609266</v>
      </c>
      <c r="AA148" s="15">
        <f>兵营招募!CG146</f>
        <v>1203569938.7645104</v>
      </c>
      <c r="AB148" s="15">
        <f>兵营招募!CH146</f>
        <v>851790212.35301948</v>
      </c>
      <c r="AC148" s="15">
        <f>兵营招募!CI146</f>
        <v>450564239.42753416</v>
      </c>
      <c r="AD148" s="15">
        <f t="shared" si="23"/>
        <v>120992394.05537391</v>
      </c>
      <c r="AE148" s="15">
        <f t="shared" si="24"/>
        <v>102250672.21619654</v>
      </c>
      <c r="AF148" s="15">
        <f t="shared" si="25"/>
        <v>84305598.860816002</v>
      </c>
      <c r="AG148" s="15">
        <f t="shared" si="26"/>
        <v>59736985.001007557</v>
      </c>
      <c r="AH148" s="15">
        <f t="shared" si="27"/>
        <v>32021745.333619475</v>
      </c>
      <c r="AI148" s="15">
        <f t="shared" si="28"/>
        <v>17941638326.672318</v>
      </c>
      <c r="AJ148" s="15">
        <f t="shared" si="29"/>
        <v>15143103806.092661</v>
      </c>
      <c r="AK148" s="15">
        <f t="shared" si="30"/>
        <v>12035699387.645103</v>
      </c>
      <c r="AL148" s="15">
        <f t="shared" si="31"/>
        <v>8517902123.5301952</v>
      </c>
      <c r="AM148" s="15">
        <f t="shared" si="32"/>
        <v>4505642394.275342</v>
      </c>
      <c r="AN148" s="15">
        <f>SUMPRODUCT(M$7:M148,AD$7:AD148)</f>
        <v>1349934142.8851719</v>
      </c>
      <c r="AO148" s="15">
        <f>SUMPRODUCT(N$7:N148,AE$7:AE148)</f>
        <v>1127146886.8869281</v>
      </c>
      <c r="AP148" s="15">
        <f>SUMPRODUCT(O$7:O148,AF$7:AF148)</f>
        <v>881233721.39915144</v>
      </c>
      <c r="AQ148" s="15">
        <f>SUMPRODUCT(P$7:P148,AG$7:AG148)</f>
        <v>609715120.03855669</v>
      </c>
      <c r="AR148" s="15">
        <f>SUMPRODUCT(Q$7:Q148,AH$7:AH148)</f>
        <v>463437503.41117805</v>
      </c>
    </row>
    <row r="149" spans="2:44" x14ac:dyDescent="0.15">
      <c r="B149" s="15">
        <v>143</v>
      </c>
      <c r="C149" s="15">
        <f>[5]圣人天赋!DY148</f>
        <v>0.30260999999999993</v>
      </c>
      <c r="D149" s="15">
        <f>[5]圣人天赋!DZ148</f>
        <v>0.31142999999999998</v>
      </c>
      <c r="E149" s="15">
        <f>[5]圣人天赋!EA148</f>
        <v>0.32466</v>
      </c>
      <c r="F149" s="15">
        <f>[5]圣人天赋!EB148</f>
        <v>0.34229999999999999</v>
      </c>
      <c r="G149" s="15">
        <f>[5]圣人天赋!EC148</f>
        <v>0</v>
      </c>
      <c r="H149" s="26">
        <f>1/求节点(兵营招募!F$38:F$67,兵营招募!$G$4:$G$33,节奏总纲!P146)*3600</f>
        <v>1.0285714285714287</v>
      </c>
      <c r="I149" s="26">
        <f>1/求节点(兵营招募!G$38:G$67,兵营招募!$G$4:$G$33,节奏总纲!Q146)*3600</f>
        <v>1.0285714285714287</v>
      </c>
      <c r="J149" s="26">
        <f>1/求节点(兵营招募!H$38:H$67,兵营招募!$G$4:$G$33,节奏总纲!R146)*3600</f>
        <v>1.0285714285714287</v>
      </c>
      <c r="K149" s="26">
        <f>1/求节点(兵营招募!I$38:I$67,兵营招募!$G$4:$G$33,节奏总纲!S146)*3600</f>
        <v>1.0285714285714287</v>
      </c>
      <c r="L149" s="26">
        <f>1/求节点(兵营招募!J$38:J$67,兵营招募!$G$4:$G$33,节奏总纲!T146)*3600</f>
        <v>1.0285714285714287</v>
      </c>
      <c r="M149" s="26">
        <f>1/求节点(兵营招募!F$38:F$67,兵营招募!$G$4:$G$33,节奏总纲!P146)*3600*(1-C149)</f>
        <v>0.71731542857142871</v>
      </c>
      <c r="N149" s="26">
        <f>1/求节点(兵营招募!G$38:G$67,兵营招募!$G$4:$G$33,节奏总纲!Q146)*3600*(1-D149)</f>
        <v>0.70824342857142863</v>
      </c>
      <c r="O149" s="26">
        <f>1/求节点(兵营招募!H$38:H$67,兵营招募!$G$4:$G$33,节奏总纲!R146)*3600*(1-E149)</f>
        <v>0.69463542857142868</v>
      </c>
      <c r="P149" s="26">
        <f>1/求节点(兵营招募!I$38:I$67,兵营招募!$G$4:$G$33,节奏总纲!S146)*3600*(1-F149)</f>
        <v>0.67649142857142863</v>
      </c>
      <c r="Q149" s="26">
        <f>1/求节点(兵营招募!J$38:J$67,兵营招募!$G$4:$G$33,节奏总纲!T146)*3600*(1-G149)</f>
        <v>1.0285714285714287</v>
      </c>
      <c r="X149" s="15">
        <v>143</v>
      </c>
      <c r="Y149" s="15">
        <f>兵营招募!CE147</f>
        <v>1923840269.7845154</v>
      </c>
      <c r="Z149" s="15">
        <f>兵营招募!CF147</f>
        <v>1625836264.3436337</v>
      </c>
      <c r="AA149" s="15">
        <f>兵营招募!CG147</f>
        <v>1292597842.64205</v>
      </c>
      <c r="AB149" s="15">
        <f>兵营招募!CH147</f>
        <v>915763746.59647918</v>
      </c>
      <c r="AC149" s="15">
        <f>兵营招募!CI147</f>
        <v>485349371.64193511</v>
      </c>
      <c r="AD149" s="15">
        <f t="shared" si="23"/>
        <v>129676437.11728358</v>
      </c>
      <c r="AE149" s="15">
        <f t="shared" si="24"/>
        <v>111525883.73436761</v>
      </c>
      <c r="AF149" s="15">
        <f t="shared" si="25"/>
        <v>89027903.877539635</v>
      </c>
      <c r="AG149" s="15">
        <f t="shared" si="26"/>
        <v>63973534.243459702</v>
      </c>
      <c r="AH149" s="15">
        <f t="shared" si="27"/>
        <v>34785132.214400947</v>
      </c>
      <c r="AI149" s="15">
        <f t="shared" si="28"/>
        <v>19238402697.845154</v>
      </c>
      <c r="AJ149" s="15">
        <f t="shared" si="29"/>
        <v>16258362643.436337</v>
      </c>
      <c r="AK149" s="15">
        <f t="shared" si="30"/>
        <v>12925978426.4205</v>
      </c>
      <c r="AL149" s="15">
        <f t="shared" si="31"/>
        <v>9157637465.9647923</v>
      </c>
      <c r="AM149" s="15">
        <f t="shared" si="32"/>
        <v>4853493716.4193516</v>
      </c>
      <c r="AN149" s="15">
        <f>SUMPRODUCT(M$7:M149,AD$7:AD149)</f>
        <v>1442953051.9515722</v>
      </c>
      <c r="AO149" s="15">
        <f>SUMPRODUCT(N$7:N149,AE$7:AE149)</f>
        <v>1206134361.1574152</v>
      </c>
      <c r="AP149" s="15">
        <f>SUMPRODUCT(O$7:O149,AF$7:AF149)</f>
        <v>943075657.56394219</v>
      </c>
      <c r="AQ149" s="15">
        <f>SUMPRODUCT(P$7:P149,AG$7:AG149)</f>
        <v>652992667.60967791</v>
      </c>
      <c r="AR149" s="15">
        <f>SUMPRODUCT(Q$7:Q149,AH$7:AH149)</f>
        <v>499216496.54599047</v>
      </c>
    </row>
    <row r="150" spans="2:44" x14ac:dyDescent="0.15">
      <c r="B150" s="15">
        <v>144</v>
      </c>
      <c r="C150" s="15">
        <f>[5]圣人天赋!DY149</f>
        <v>0.30260999999999993</v>
      </c>
      <c r="D150" s="15">
        <f>[5]圣人天赋!DZ149</f>
        <v>0.31142999999999998</v>
      </c>
      <c r="E150" s="15">
        <f>[5]圣人天赋!EA149</f>
        <v>0.32466</v>
      </c>
      <c r="F150" s="15">
        <f>[5]圣人天赋!EB149</f>
        <v>0.34229999999999999</v>
      </c>
      <c r="G150" s="15">
        <f>[5]圣人天赋!EC149</f>
        <v>0</v>
      </c>
      <c r="H150" s="26">
        <f>1/求节点(兵营招募!F$38:F$67,兵营招募!$G$4:$G$33,节奏总纲!P147)*3600</f>
        <v>1.0285714285714287</v>
      </c>
      <c r="I150" s="26">
        <f>1/求节点(兵营招募!G$38:G$67,兵营招募!$G$4:$G$33,节奏总纲!Q147)*3600</f>
        <v>1.0285714285714287</v>
      </c>
      <c r="J150" s="26">
        <f>1/求节点(兵营招募!H$38:H$67,兵营招募!$G$4:$G$33,节奏总纲!R147)*3600</f>
        <v>1.0285714285714287</v>
      </c>
      <c r="K150" s="26">
        <f>1/求节点(兵营招募!I$38:I$67,兵营招募!$G$4:$G$33,节奏总纲!S147)*3600</f>
        <v>1.0285714285714287</v>
      </c>
      <c r="L150" s="26">
        <f>1/求节点(兵营招募!J$38:J$67,兵营招募!$G$4:$G$33,节奏总纲!T147)*3600</f>
        <v>1.0285714285714287</v>
      </c>
      <c r="M150" s="26">
        <f>1/求节点(兵营招募!F$38:F$67,兵营招募!$G$4:$G$33,节奏总纲!P147)*3600*(1-C150)</f>
        <v>0.71731542857142871</v>
      </c>
      <c r="N150" s="26">
        <f>1/求节点(兵营招募!G$38:G$67,兵营招募!$G$4:$G$33,节奏总纲!Q147)*3600*(1-D150)</f>
        <v>0.70824342857142863</v>
      </c>
      <c r="O150" s="26">
        <f>1/求节点(兵营招募!H$38:H$67,兵营招募!$G$4:$G$33,节奏总纲!R147)*3600*(1-E150)</f>
        <v>0.69463542857142868</v>
      </c>
      <c r="P150" s="26">
        <f>1/求节点(兵营招募!I$38:I$67,兵营招募!$G$4:$G$33,节奏总纲!S147)*3600*(1-F150)</f>
        <v>0.67649142857142863</v>
      </c>
      <c r="Q150" s="26">
        <f>1/求节点(兵营招募!J$38:J$67,兵营招募!$G$4:$G$33,节奏总纲!T147)*3600*(1-G150)</f>
        <v>1.0285714285714287</v>
      </c>
      <c r="X150" s="15">
        <v>144</v>
      </c>
      <c r="Y150" s="15">
        <f>兵营招募!CE148</f>
        <v>2062824033.8030727</v>
      </c>
      <c r="Z150" s="15">
        <f>兵营招募!CF148</f>
        <v>1743430427.0797353</v>
      </c>
      <c r="AA150" s="15">
        <f>兵营招募!CG148</f>
        <v>1387725616.9339566</v>
      </c>
      <c r="AB150" s="15">
        <f>兵营招募!CH148</f>
        <v>984052811.45943153</v>
      </c>
      <c r="AC150" s="15">
        <f>兵营招募!CI148</f>
        <v>520044442.12582117</v>
      </c>
      <c r="AD150" s="15">
        <f t="shared" si="23"/>
        <v>138983764.01855731</v>
      </c>
      <c r="AE150" s="15">
        <f t="shared" si="24"/>
        <v>117594162.73610163</v>
      </c>
      <c r="AF150" s="15">
        <f t="shared" si="25"/>
        <v>95127774.291906595</v>
      </c>
      <c r="AG150" s="15">
        <f t="shared" si="26"/>
        <v>68289064.862952352</v>
      </c>
      <c r="AH150" s="15">
        <f t="shared" si="27"/>
        <v>34695070.483886063</v>
      </c>
      <c r="AI150" s="15">
        <f t="shared" si="28"/>
        <v>20628240338.030727</v>
      </c>
      <c r="AJ150" s="15">
        <f t="shared" si="29"/>
        <v>17434304270.797352</v>
      </c>
      <c r="AK150" s="15">
        <f t="shared" si="30"/>
        <v>13877256169.339565</v>
      </c>
      <c r="AL150" s="15">
        <f t="shared" si="31"/>
        <v>9840528114.5943146</v>
      </c>
      <c r="AM150" s="15">
        <f t="shared" si="32"/>
        <v>5200444421.2582121</v>
      </c>
      <c r="AN150" s="15">
        <f>SUMPRODUCT(M$7:M150,AD$7:AD150)</f>
        <v>1542648250.2030139</v>
      </c>
      <c r="AO150" s="15">
        <f>SUMPRODUCT(N$7:N150,AE$7:AE150)</f>
        <v>1289419654.1536183</v>
      </c>
      <c r="AP150" s="15">
        <f>SUMPRODUCT(O$7:O150,AF$7:AF150)</f>
        <v>1009154779.8282468</v>
      </c>
      <c r="AQ150" s="15">
        <f>SUMPRODUCT(P$7:P150,AG$7:AG150)</f>
        <v>699189634.65462351</v>
      </c>
      <c r="AR150" s="15">
        <f>SUMPRODUCT(Q$7:Q150,AH$7:AH150)</f>
        <v>534902854.75798756</v>
      </c>
    </row>
    <row r="151" spans="2:44" x14ac:dyDescent="0.15">
      <c r="B151" s="15">
        <v>145</v>
      </c>
      <c r="C151" s="15">
        <f>[5]圣人天赋!DY150</f>
        <v>0.30260999999999993</v>
      </c>
      <c r="D151" s="15">
        <f>[5]圣人天赋!DZ150</f>
        <v>0.31142999999999998</v>
      </c>
      <c r="E151" s="15">
        <f>[5]圣人天赋!EA150</f>
        <v>0.32466</v>
      </c>
      <c r="F151" s="15">
        <f>[5]圣人天赋!EB150</f>
        <v>0.34229999999999999</v>
      </c>
      <c r="G151" s="15">
        <f>[5]圣人天赋!EC150</f>
        <v>0</v>
      </c>
      <c r="H151" s="26">
        <f>1/求节点(兵营招募!F$38:F$67,兵营招募!$G$4:$G$33,节奏总纲!P148)*3600</f>
        <v>1.0285714285714287</v>
      </c>
      <c r="I151" s="26">
        <f>1/求节点(兵营招募!G$38:G$67,兵营招募!$G$4:$G$33,节奏总纲!Q148)*3600</f>
        <v>1.0285714285714287</v>
      </c>
      <c r="J151" s="26">
        <f>1/求节点(兵营招募!H$38:H$67,兵营招募!$G$4:$G$33,节奏总纲!R148)*3600</f>
        <v>1.0285714285714287</v>
      </c>
      <c r="K151" s="26">
        <f>1/求节点(兵营招募!I$38:I$67,兵营招募!$G$4:$G$33,节奏总纲!S148)*3600</f>
        <v>1.0285714285714287</v>
      </c>
      <c r="L151" s="26">
        <f>1/求节点(兵营招募!J$38:J$67,兵营招募!$G$4:$G$33,节奏总纲!T148)*3600</f>
        <v>1.0285714285714287</v>
      </c>
      <c r="M151" s="26">
        <f>1/求节点(兵营招募!F$38:F$67,兵营招募!$G$4:$G$33,节奏总纲!P148)*3600*(1-C151)</f>
        <v>0.71731542857142871</v>
      </c>
      <c r="N151" s="26">
        <f>1/求节点(兵营招募!G$38:G$67,兵营招募!$G$4:$G$33,节奏总纲!Q148)*3600*(1-D151)</f>
        <v>0.70824342857142863</v>
      </c>
      <c r="O151" s="26">
        <f>1/求节点(兵营招募!H$38:H$67,兵营招募!$G$4:$G$33,节奏总纲!R148)*3600*(1-E151)</f>
        <v>0.69463542857142868</v>
      </c>
      <c r="P151" s="26">
        <f>1/求节点(兵营招募!I$38:I$67,兵营招募!$G$4:$G$33,节奏总纲!S148)*3600*(1-F151)</f>
        <v>0.67649142857142863</v>
      </c>
      <c r="Q151" s="26">
        <f>1/求节点(兵营招募!J$38:J$67,兵营招募!$G$4:$G$33,节奏总纲!T148)*3600*(1-G151)</f>
        <v>1.0285714285714287</v>
      </c>
      <c r="X151" s="15">
        <v>145</v>
      </c>
      <c r="Y151" s="15">
        <f>兵营招募!CE149</f>
        <v>2211783143.8015728</v>
      </c>
      <c r="Z151" s="15">
        <f>兵营招募!CF149</f>
        <v>1872133853.5701485</v>
      </c>
      <c r="AA151" s="15">
        <f>兵营招募!CG149</f>
        <v>1490007744.1303995</v>
      </c>
      <c r="AB151" s="15">
        <f>兵营招募!CH149</f>
        <v>1053581133.4401996</v>
      </c>
      <c r="AC151" s="15">
        <f>兵营招募!CI149</f>
        <v>556487934.07098174</v>
      </c>
      <c r="AD151" s="15">
        <f t="shared" si="23"/>
        <v>148959109.99850011</v>
      </c>
      <c r="AE151" s="15">
        <f t="shared" si="24"/>
        <v>128703426.49041319</v>
      </c>
      <c r="AF151" s="15">
        <f t="shared" si="25"/>
        <v>102282127.19644284</v>
      </c>
      <c r="AG151" s="15">
        <f t="shared" si="26"/>
        <v>69528321.980768085</v>
      </c>
      <c r="AH151" s="15">
        <f t="shared" si="27"/>
        <v>36443491.945160568</v>
      </c>
      <c r="AI151" s="15">
        <f t="shared" si="28"/>
        <v>22117831438.015728</v>
      </c>
      <c r="AJ151" s="15">
        <f t="shared" si="29"/>
        <v>18721338535.701485</v>
      </c>
      <c r="AK151" s="15">
        <f t="shared" si="30"/>
        <v>14900077441.303995</v>
      </c>
      <c r="AL151" s="15">
        <f t="shared" si="31"/>
        <v>10535811334.401997</v>
      </c>
      <c r="AM151" s="15">
        <f t="shared" si="32"/>
        <v>5564879340.7098179</v>
      </c>
      <c r="AN151" s="15">
        <f>SUMPRODUCT(M$7:M151,AD$7:AD151)</f>
        <v>1649498918.0312066</v>
      </c>
      <c r="AO151" s="15">
        <f>SUMPRODUCT(N$7:N151,AE$7:AE151)</f>
        <v>1380573010.2000794</v>
      </c>
      <c r="AP151" s="15">
        <f>SUMPRODUCT(O$7:O151,AF$7:AF151)</f>
        <v>1080203569.0885453</v>
      </c>
      <c r="AQ151" s="15">
        <f>SUMPRODUCT(P$7:P151,AG$7:AG151)</f>
        <v>746224948.51756763</v>
      </c>
      <c r="AR151" s="15">
        <f>SUMPRODUCT(Q$7:Q151,AH$7:AH151)</f>
        <v>572387589.33015275</v>
      </c>
    </row>
    <row r="152" spans="2:44" x14ac:dyDescent="0.15">
      <c r="B152" s="15">
        <v>146</v>
      </c>
      <c r="C152" s="15">
        <f>[5]圣人天赋!DY151</f>
        <v>0.30260999999999993</v>
      </c>
      <c r="D152" s="15">
        <f>[5]圣人天赋!DZ151</f>
        <v>0.31142999999999998</v>
      </c>
      <c r="E152" s="15">
        <f>[5]圣人天赋!EA151</f>
        <v>0.32466</v>
      </c>
      <c r="F152" s="15">
        <f>[5]圣人天赋!EB151</f>
        <v>0.34229999999999999</v>
      </c>
      <c r="G152" s="15">
        <f>[5]圣人天赋!EC151</f>
        <v>0</v>
      </c>
      <c r="H152" s="26">
        <f>1/求节点(兵营招募!F$38:F$67,兵营招募!$G$4:$G$33,节奏总纲!P149)*3600</f>
        <v>1.0285714285714287</v>
      </c>
      <c r="I152" s="26">
        <f>1/求节点(兵营招募!G$38:G$67,兵营招募!$G$4:$G$33,节奏总纲!Q149)*3600</f>
        <v>1.0285714285714287</v>
      </c>
      <c r="J152" s="26">
        <f>1/求节点(兵营招募!H$38:H$67,兵营招募!$G$4:$G$33,节奏总纲!R149)*3600</f>
        <v>1.0285714285714287</v>
      </c>
      <c r="K152" s="26">
        <f>1/求节点(兵营招募!I$38:I$67,兵营招募!$G$4:$G$33,节奏总纲!S149)*3600</f>
        <v>1.0285714285714287</v>
      </c>
      <c r="L152" s="26">
        <f>1/求节点(兵营招募!J$38:J$67,兵营招募!$G$4:$G$33,节奏总纲!T149)*3600</f>
        <v>1.0285714285714287</v>
      </c>
      <c r="M152" s="26">
        <f>1/求节点(兵营招募!F$38:F$67,兵营招募!$G$4:$G$33,节奏总纲!P149)*3600*(1-C152)</f>
        <v>0.71731542857142871</v>
      </c>
      <c r="N152" s="26">
        <f>1/求节点(兵营招募!G$38:G$67,兵营招募!$G$4:$G$33,节奏总纲!Q149)*3600*(1-D152)</f>
        <v>0.70824342857142863</v>
      </c>
      <c r="O152" s="26">
        <f>1/求节点(兵营招募!H$38:H$67,兵营招募!$G$4:$G$33,节奏总纲!R149)*3600*(1-E152)</f>
        <v>0.69463542857142868</v>
      </c>
      <c r="P152" s="26">
        <f>1/求节点(兵营招募!I$38:I$67,兵营招募!$G$4:$G$33,节奏总纲!S149)*3600*(1-F152)</f>
        <v>0.67649142857142863</v>
      </c>
      <c r="Q152" s="26">
        <f>1/求节点(兵营招募!J$38:J$67,兵营招募!$G$4:$G$33,节奏总纲!T149)*3600*(1-G152)</f>
        <v>1.0285714285714287</v>
      </c>
      <c r="X152" s="15">
        <v>146</v>
      </c>
      <c r="Y152" s="15">
        <f>兵营招募!CE150</f>
        <v>2371433564.9009857</v>
      </c>
      <c r="Z152" s="15">
        <f>兵营招募!CF150</f>
        <v>2006928871.3633475</v>
      </c>
      <c r="AA152" s="15">
        <f>兵营招募!CG150</f>
        <v>1592606979.5353839</v>
      </c>
      <c r="AB152" s="15">
        <f>兵营招募!CH150</f>
        <v>1124856956.2254791</v>
      </c>
      <c r="AC152" s="15">
        <f>兵营招募!CI150</f>
        <v>594704199.76437688</v>
      </c>
      <c r="AD152" s="15">
        <f t="shared" si="23"/>
        <v>159650421.09941292</v>
      </c>
      <c r="AE152" s="15">
        <f t="shared" si="24"/>
        <v>134795017.79319906</v>
      </c>
      <c r="AF152" s="15">
        <f t="shared" si="25"/>
        <v>102599235.40498447</v>
      </c>
      <c r="AG152" s="15">
        <f t="shared" si="26"/>
        <v>71275822.785279512</v>
      </c>
      <c r="AH152" s="15">
        <f t="shared" si="27"/>
        <v>38216265.693395138</v>
      </c>
      <c r="AI152" s="15">
        <f t="shared" si="28"/>
        <v>23714335649.009857</v>
      </c>
      <c r="AJ152" s="15">
        <f t="shared" si="29"/>
        <v>20069288713.633476</v>
      </c>
      <c r="AK152" s="15">
        <f t="shared" si="30"/>
        <v>15926069795.35384</v>
      </c>
      <c r="AL152" s="15">
        <f t="shared" si="31"/>
        <v>11248569562.254791</v>
      </c>
      <c r="AM152" s="15">
        <f t="shared" si="32"/>
        <v>5947041997.6437683</v>
      </c>
      <c r="AN152" s="15">
        <f>SUMPRODUCT(M$7:M152,AD$7:AD152)</f>
        <v>1764018628.263741</v>
      </c>
      <c r="AO152" s="15">
        <f>SUMPRODUCT(N$7:N152,AE$7:AE152)</f>
        <v>1476040695.7562814</v>
      </c>
      <c r="AP152" s="15">
        <f>SUMPRODUCT(O$7:O152,AF$7:AF152)</f>
        <v>1151472632.9451876</v>
      </c>
      <c r="AQ152" s="15">
        <f>SUMPRODUCT(P$7:P152,AG$7:AG152)</f>
        <v>794442431.69618535</v>
      </c>
      <c r="AR152" s="15">
        <f>SUMPRODUCT(Q$7:Q152,AH$7:AH152)</f>
        <v>611695748.32907343</v>
      </c>
    </row>
    <row r="153" spans="2:44" x14ac:dyDescent="0.15">
      <c r="B153" s="15">
        <v>147</v>
      </c>
      <c r="C153" s="15">
        <f>[5]圣人天赋!DY152</f>
        <v>0.30260999999999993</v>
      </c>
      <c r="D153" s="15">
        <f>[5]圣人天赋!DZ152</f>
        <v>0.31142999999999998</v>
      </c>
      <c r="E153" s="15">
        <f>[5]圣人天赋!EA152</f>
        <v>0.32466</v>
      </c>
      <c r="F153" s="15">
        <f>[5]圣人天赋!EB152</f>
        <v>0.34229999999999999</v>
      </c>
      <c r="G153" s="15">
        <f>[5]圣人天赋!EC152</f>
        <v>0</v>
      </c>
      <c r="H153" s="26">
        <f>1/求节点(兵营招募!F$38:F$67,兵营招募!$G$4:$G$33,节奏总纲!P150)*3600</f>
        <v>1.0285714285714287</v>
      </c>
      <c r="I153" s="26">
        <f>1/求节点(兵营招募!G$38:G$67,兵营招募!$G$4:$G$33,节奏总纲!Q150)*3600</f>
        <v>1.0285714285714287</v>
      </c>
      <c r="J153" s="26">
        <f>1/求节点(兵营招募!H$38:H$67,兵营招募!$G$4:$G$33,节奏总纲!R150)*3600</f>
        <v>1.0285714285714287</v>
      </c>
      <c r="K153" s="26">
        <f>1/求节点(兵营招募!I$38:I$67,兵营招募!$G$4:$G$33,节奏总纲!S150)*3600</f>
        <v>1.0285714285714287</v>
      </c>
      <c r="L153" s="26">
        <f>1/求节点(兵营招募!J$38:J$67,兵营招募!$G$4:$G$33,节奏总纲!T150)*3600</f>
        <v>1.0285714285714287</v>
      </c>
      <c r="M153" s="26">
        <f>1/求节点(兵营招募!F$38:F$67,兵营招募!$G$4:$G$33,节奏总纲!P150)*3600*(1-C153)</f>
        <v>0.71731542857142871</v>
      </c>
      <c r="N153" s="26">
        <f>1/求节点(兵营招募!G$38:G$67,兵营招募!$G$4:$G$33,节奏总纲!Q150)*3600*(1-D153)</f>
        <v>0.70824342857142863</v>
      </c>
      <c r="O153" s="26">
        <f>1/求节点(兵营招募!H$38:H$67,兵营招募!$G$4:$G$33,节奏总纲!R150)*3600*(1-E153)</f>
        <v>0.69463542857142868</v>
      </c>
      <c r="P153" s="26">
        <f>1/求节点(兵营招募!I$38:I$67,兵营招募!$G$4:$G$33,节奏总纲!S150)*3600*(1-F153)</f>
        <v>0.67649142857142863</v>
      </c>
      <c r="Q153" s="26">
        <f>1/求节点(兵营招募!J$38:J$67,兵营招募!$G$4:$G$33,节奏总纲!T150)*3600*(1-G153)</f>
        <v>1.0285714285714287</v>
      </c>
      <c r="X153" s="15">
        <v>147</v>
      </c>
      <c r="Y153" s="15">
        <f>兵营招募!CE151</f>
        <v>2542542649.5180807</v>
      </c>
      <c r="Z153" s="15">
        <f>兵营招募!CF151</f>
        <v>2144721295.4448907</v>
      </c>
      <c r="AA153" s="15">
        <f>兵营招募!CG151</f>
        <v>1699894135.9785905</v>
      </c>
      <c r="AB153" s="15">
        <f>兵营招募!CH151</f>
        <v>1200105527.7305827</v>
      </c>
      <c r="AC153" s="15">
        <f>兵营招募!CI151</f>
        <v>635986157.42069459</v>
      </c>
      <c r="AD153" s="15">
        <f t="shared" si="23"/>
        <v>171109084.61709499</v>
      </c>
      <c r="AE153" s="15">
        <f t="shared" si="24"/>
        <v>137792424.08154321</v>
      </c>
      <c r="AF153" s="15">
        <f t="shared" si="25"/>
        <v>107287156.44320655</v>
      </c>
      <c r="AG153" s="15">
        <f t="shared" si="26"/>
        <v>75248571.505103588</v>
      </c>
      <c r="AH153" s="15">
        <f t="shared" si="27"/>
        <v>41281957.656317711</v>
      </c>
      <c r="AI153" s="15">
        <f t="shared" si="28"/>
        <v>25425426495.180809</v>
      </c>
      <c r="AJ153" s="15">
        <f t="shared" si="29"/>
        <v>21447212954.448906</v>
      </c>
      <c r="AK153" s="15">
        <f t="shared" si="30"/>
        <v>16998941359.785904</v>
      </c>
      <c r="AL153" s="15">
        <f t="shared" si="31"/>
        <v>12001055277.305828</v>
      </c>
      <c r="AM153" s="15">
        <f t="shared" si="32"/>
        <v>6359861574.2069454</v>
      </c>
      <c r="AN153" s="15">
        <f>SUMPRODUCT(M$7:M153,AD$7:AD153)</f>
        <v>1886757814.6283174</v>
      </c>
      <c r="AO153" s="15">
        <f>SUMPRODUCT(N$7:N153,AE$7:AE153)</f>
        <v>1573631274.6189618</v>
      </c>
      <c r="AP153" s="15">
        <f>SUMPRODUCT(O$7:O153,AF$7:AF153)</f>
        <v>1225998092.8413243</v>
      </c>
      <c r="AQ153" s="15">
        <f>SUMPRODUCT(P$7:P153,AG$7:AG153)</f>
        <v>845347445.33163214</v>
      </c>
      <c r="AR153" s="15">
        <f>SUMPRODUCT(Q$7:Q153,AH$7:AH153)</f>
        <v>654157190.48985732</v>
      </c>
    </row>
    <row r="154" spans="2:44" x14ac:dyDescent="0.15">
      <c r="B154" s="15">
        <v>148</v>
      </c>
      <c r="C154" s="15">
        <f>[5]圣人天赋!DY153</f>
        <v>0.30260999999999993</v>
      </c>
      <c r="D154" s="15">
        <f>[5]圣人天赋!DZ153</f>
        <v>0.31142999999999998</v>
      </c>
      <c r="E154" s="15">
        <f>[5]圣人天赋!EA153</f>
        <v>0.32466</v>
      </c>
      <c r="F154" s="15">
        <f>[5]圣人天赋!EB153</f>
        <v>0.34229999999999999</v>
      </c>
      <c r="G154" s="15">
        <f>[5]圣人天赋!EC153</f>
        <v>0</v>
      </c>
      <c r="H154" s="26">
        <f>1/求节点(兵营招募!F$38:F$67,兵营招募!$G$4:$G$33,节奏总纲!P151)*3600</f>
        <v>1.0285714285714287</v>
      </c>
      <c r="I154" s="26">
        <f>1/求节点(兵营招募!G$38:G$67,兵营招募!$G$4:$G$33,节奏总纲!Q151)*3600</f>
        <v>1.0285714285714287</v>
      </c>
      <c r="J154" s="26">
        <f>1/求节点(兵营招募!H$38:H$67,兵营招募!$G$4:$G$33,节奏总纲!R151)*3600</f>
        <v>1.0285714285714287</v>
      </c>
      <c r="K154" s="26">
        <f>1/求节点(兵营招募!I$38:I$67,兵营招募!$G$4:$G$33,节奏总纲!S151)*3600</f>
        <v>1.0285714285714287</v>
      </c>
      <c r="L154" s="26">
        <f>1/求节点(兵营招募!J$38:J$67,兵营招募!$G$4:$G$33,节奏总纲!T151)*3600</f>
        <v>1.0285714285714287</v>
      </c>
      <c r="M154" s="26">
        <f>1/求节点(兵营招募!F$38:F$67,兵营招募!$G$4:$G$33,节奏总纲!P151)*3600*(1-C154)</f>
        <v>0.71731542857142871</v>
      </c>
      <c r="N154" s="26">
        <f>1/求节点(兵营招募!G$38:G$67,兵营招募!$G$4:$G$33,节奏总纲!Q151)*3600*(1-D154)</f>
        <v>0.70824342857142863</v>
      </c>
      <c r="O154" s="26">
        <f>1/求节点(兵营招募!H$38:H$67,兵营招募!$G$4:$G$33,节奏总纲!R151)*3600*(1-E154)</f>
        <v>0.69463542857142868</v>
      </c>
      <c r="P154" s="26">
        <f>1/求节点(兵营招募!I$38:I$67,兵营招募!$G$4:$G$33,节奏总纲!S151)*3600*(1-F154)</f>
        <v>0.67649142857142863</v>
      </c>
      <c r="Q154" s="26">
        <f>1/求节点(兵营招募!J$38:J$67,兵营招募!$G$4:$G$33,节奏总纲!T151)*3600*(1-G154)</f>
        <v>1.0285714285714287</v>
      </c>
      <c r="X154" s="15">
        <v>148</v>
      </c>
      <c r="Y154" s="15">
        <f>兵营招募!CE152</f>
        <v>2725932825.6095648</v>
      </c>
      <c r="Z154" s="15">
        <f>兵营招募!CF152</f>
        <v>2299557621.1189313</v>
      </c>
      <c r="AA154" s="15">
        <f>兵营招募!CG152</f>
        <v>1823897599.7080538</v>
      </c>
      <c r="AB154" s="15">
        <f>兵营招募!CH152</f>
        <v>1289880924.5859776</v>
      </c>
      <c r="AC154" s="15">
        <f>兵营招募!CI152</f>
        <v>682804426.04095089</v>
      </c>
      <c r="AD154" s="15">
        <f t="shared" si="23"/>
        <v>183390176.09148407</v>
      </c>
      <c r="AE154" s="15">
        <f t="shared" si="24"/>
        <v>154836325.67404056</v>
      </c>
      <c r="AF154" s="15">
        <f t="shared" si="25"/>
        <v>124003463.72946334</v>
      </c>
      <c r="AG154" s="15">
        <f t="shared" si="26"/>
        <v>89775396.85539484</v>
      </c>
      <c r="AH154" s="15">
        <f t="shared" si="27"/>
        <v>46818268.620256305</v>
      </c>
      <c r="AI154" s="15">
        <f t="shared" si="28"/>
        <v>27259328256.09565</v>
      </c>
      <c r="AJ154" s="15">
        <f t="shared" si="29"/>
        <v>22995576211.189312</v>
      </c>
      <c r="AK154" s="15">
        <f t="shared" si="30"/>
        <v>18238975997.08054</v>
      </c>
      <c r="AL154" s="15">
        <f t="shared" si="31"/>
        <v>12898809245.859776</v>
      </c>
      <c r="AM154" s="15">
        <f t="shared" si="32"/>
        <v>6828044260.4095087</v>
      </c>
      <c r="AN154" s="15">
        <f>SUMPRODUCT(M$7:M154,AD$7:AD154)</f>
        <v>2018306417.3871701</v>
      </c>
      <c r="AO154" s="15">
        <f>SUMPRODUCT(N$7:N154,AE$7:AE154)</f>
        <v>1683293084.7817466</v>
      </c>
      <c r="AP154" s="15">
        <f>SUMPRODUCT(O$7:O154,AF$7:AF154)</f>
        <v>1312135292.0133817</v>
      </c>
      <c r="AQ154" s="15">
        <f>SUMPRODUCT(P$7:P154,AG$7:AG154)</f>
        <v>906079731.80090511</v>
      </c>
      <c r="AR154" s="15">
        <f>SUMPRODUCT(Q$7:Q154,AH$7:AH154)</f>
        <v>702313123.92783523</v>
      </c>
    </row>
    <row r="155" spans="2:44" x14ac:dyDescent="0.15">
      <c r="B155" s="15">
        <v>149</v>
      </c>
      <c r="C155" s="15">
        <f>[5]圣人天赋!DY154</f>
        <v>0.30260999999999993</v>
      </c>
      <c r="D155" s="15">
        <f>[5]圣人天赋!DZ154</f>
        <v>0.31142999999999998</v>
      </c>
      <c r="E155" s="15">
        <f>[5]圣人天赋!EA154</f>
        <v>0.32466</v>
      </c>
      <c r="F155" s="15">
        <f>[5]圣人天赋!EB154</f>
        <v>0.34229999999999999</v>
      </c>
      <c r="G155" s="15">
        <f>[5]圣人天赋!EC154</f>
        <v>0</v>
      </c>
      <c r="H155" s="26">
        <f>1/求节点(兵营招募!F$38:F$67,兵营招募!$G$4:$G$33,节奏总纲!P152)*3600</f>
        <v>1.0285714285714287</v>
      </c>
      <c r="I155" s="26">
        <f>1/求节点(兵营招募!G$38:G$67,兵营招募!$G$4:$G$33,节奏总纲!Q152)*3600</f>
        <v>1.0285714285714287</v>
      </c>
      <c r="J155" s="26">
        <f>1/求节点(兵营招募!H$38:H$67,兵营招募!$G$4:$G$33,节奏总纲!R152)*3600</f>
        <v>1.0285714285714287</v>
      </c>
      <c r="K155" s="26">
        <f>1/求节点(兵营招募!I$38:I$67,兵营招募!$G$4:$G$33,节奏总纲!S152)*3600</f>
        <v>1.0285714285714287</v>
      </c>
      <c r="L155" s="26">
        <f>1/求节点(兵营招募!J$38:J$67,兵营招募!$G$4:$G$33,节奏总纲!T152)*3600</f>
        <v>1.0285714285714287</v>
      </c>
      <c r="M155" s="26">
        <f>1/求节点(兵营招募!F$38:F$67,兵营招募!$G$4:$G$33,节奏总纲!P152)*3600*(1-C155)</f>
        <v>0.71731542857142871</v>
      </c>
      <c r="N155" s="26">
        <f>1/求节点(兵营招募!G$38:G$67,兵营招募!$G$4:$G$33,节奏总纲!Q152)*3600*(1-D155)</f>
        <v>0.70824342857142863</v>
      </c>
      <c r="O155" s="26">
        <f>1/求节点(兵营招募!H$38:H$67,兵营招募!$G$4:$G$33,节奏总纲!R152)*3600*(1-E155)</f>
        <v>0.69463542857142868</v>
      </c>
      <c r="P155" s="26">
        <f>1/求节点(兵营招募!I$38:I$67,兵营招募!$G$4:$G$33,节奏总纲!S152)*3600*(1-F155)</f>
        <v>0.67649142857142863</v>
      </c>
      <c r="Q155" s="26">
        <f>1/求节点(兵营招募!J$38:J$67,兵营招募!$G$4:$G$33,节奏总纲!T152)*3600*(1-G155)</f>
        <v>1.0285714285714287</v>
      </c>
      <c r="X155" s="15">
        <v>149</v>
      </c>
      <c r="Y155" s="15">
        <f>兵营招募!CE153</f>
        <v>2922485549.6342759</v>
      </c>
      <c r="Z155" s="15">
        <f>兵营招募!CF153</f>
        <v>2466094080.4142747</v>
      </c>
      <c r="AA155" s="15">
        <f>兵营招募!CG153</f>
        <v>1957466839.6428657</v>
      </c>
      <c r="AB155" s="15">
        <f>兵营招募!CH153</f>
        <v>1384241891.7340503</v>
      </c>
      <c r="AC155" s="15">
        <f>兵营招募!CI153</f>
        <v>733296157.07210517</v>
      </c>
      <c r="AD155" s="15">
        <f t="shared" si="23"/>
        <v>196552724.02471113</v>
      </c>
      <c r="AE155" s="15">
        <f t="shared" si="24"/>
        <v>166536459.2953434</v>
      </c>
      <c r="AF155" s="15">
        <f t="shared" si="25"/>
        <v>133569239.93481183</v>
      </c>
      <c r="AG155" s="15">
        <f t="shared" si="26"/>
        <v>94360967.14807272</v>
      </c>
      <c r="AH155" s="15">
        <f t="shared" si="27"/>
        <v>50491731.031154275</v>
      </c>
      <c r="AI155" s="15">
        <f t="shared" si="28"/>
        <v>29224855496.342758</v>
      </c>
      <c r="AJ155" s="15">
        <f t="shared" si="29"/>
        <v>24660940804.142746</v>
      </c>
      <c r="AK155" s="15">
        <f t="shared" si="30"/>
        <v>19574668396.428658</v>
      </c>
      <c r="AL155" s="15">
        <f t="shared" si="31"/>
        <v>13842418917.340504</v>
      </c>
      <c r="AM155" s="15">
        <f t="shared" si="32"/>
        <v>7332961570.7210522</v>
      </c>
      <c r="AN155" s="15">
        <f>SUMPRODUCT(M$7:M155,AD$7:AD155)</f>
        <v>2159296718.8578377</v>
      </c>
      <c r="AO155" s="15">
        <f>SUMPRODUCT(N$7:N155,AE$7:AE155)</f>
        <v>1801241437.6952269</v>
      </c>
      <c r="AP155" s="15">
        <f>SUMPRODUCT(O$7:O155,AF$7:AF155)</f>
        <v>1404917218.2394598</v>
      </c>
      <c r="AQ155" s="15">
        <f>SUMPRODUCT(P$7:P155,AG$7:AG155)</f>
        <v>969914117.26828647</v>
      </c>
      <c r="AR155" s="15">
        <f>SUMPRODUCT(Q$7:Q155,AH$7:AH155)</f>
        <v>754247475.84559393</v>
      </c>
    </row>
    <row r="156" spans="2:44" x14ac:dyDescent="0.15">
      <c r="B156" s="15">
        <v>150</v>
      </c>
      <c r="C156" s="15">
        <f>[5]圣人天赋!DY155</f>
        <v>0.30260999999999993</v>
      </c>
      <c r="D156" s="15">
        <f>[5]圣人天赋!DZ155</f>
        <v>0.31142999999999998</v>
      </c>
      <c r="E156" s="15">
        <f>[5]圣人天赋!EA155</f>
        <v>0.32466</v>
      </c>
      <c r="F156" s="15">
        <f>[5]圣人天赋!EB155</f>
        <v>0.34229999999999999</v>
      </c>
      <c r="G156" s="15">
        <f>[5]圣人天赋!EC155</f>
        <v>0</v>
      </c>
      <c r="H156" s="26">
        <f>1/求节点(兵营招募!F$38:F$67,兵营招募!$G$4:$G$33,节奏总纲!P153)*3600</f>
        <v>1.0285714285714287</v>
      </c>
      <c r="I156" s="26">
        <f>1/求节点(兵营招募!G$38:G$67,兵营招募!$G$4:$G$33,节奏总纲!Q153)*3600</f>
        <v>1.0285714285714287</v>
      </c>
      <c r="J156" s="26">
        <f>1/求节点(兵营招募!H$38:H$67,兵营招募!$G$4:$G$33,节奏总纲!R153)*3600</f>
        <v>1.0285714285714287</v>
      </c>
      <c r="K156" s="26">
        <f>1/求节点(兵营招募!I$38:I$67,兵营招募!$G$4:$G$33,节奏总纲!S153)*3600</f>
        <v>1.0285714285714287</v>
      </c>
      <c r="L156" s="26">
        <f>1/求节点(兵营招募!J$38:J$67,兵营招募!$G$4:$G$33,节奏总纲!T153)*3600</f>
        <v>1.0285714285714287</v>
      </c>
      <c r="M156" s="26">
        <f>1/求节点(兵营招募!F$38:F$67,兵营招募!$G$4:$G$33,节奏总纲!P153)*3600*(1-C156)</f>
        <v>0.71731542857142871</v>
      </c>
      <c r="N156" s="26">
        <f>1/求节点(兵营招募!G$38:G$67,兵营招募!$G$4:$G$33,节奏总纲!Q153)*3600*(1-D156)</f>
        <v>0.70824342857142863</v>
      </c>
      <c r="O156" s="26">
        <f>1/求节点(兵营招募!H$38:H$67,兵营招募!$G$4:$G$33,节奏总纲!R153)*3600*(1-E156)</f>
        <v>0.69463542857142868</v>
      </c>
      <c r="P156" s="26">
        <f>1/求节点(兵营招募!I$38:I$67,兵营招募!$G$4:$G$33,节奏总纲!S153)*3600*(1-F156)</f>
        <v>0.67649142857142863</v>
      </c>
      <c r="Q156" s="26">
        <f>1/求节点(兵营招募!J$38:J$67,兵营招募!$G$4:$G$33,节奏总纲!T153)*3600*(1-G156)</f>
        <v>1.0285714285714287</v>
      </c>
      <c r="X156" s="15">
        <v>150</v>
      </c>
      <c r="Y156" s="15">
        <f>兵营招募!CE154</f>
        <v>3133145543.2331762</v>
      </c>
      <c r="Z156" s="15">
        <f>兵营招募!CF154</f>
        <v>2643996445.0085464</v>
      </c>
      <c r="AA156" s="15">
        <f>兵营招募!CG154</f>
        <v>2099176390.5464475</v>
      </c>
      <c r="AB156" s="15">
        <f>兵营招募!CH154</f>
        <v>1485438672.2877672</v>
      </c>
      <c r="AC156" s="15">
        <f>兵营招募!CI154</f>
        <v>789655930.24558592</v>
      </c>
      <c r="AD156" s="15">
        <f t="shared" si="23"/>
        <v>210659993.59890032</v>
      </c>
      <c r="AE156" s="15">
        <f t="shared" si="24"/>
        <v>177902364.59427166</v>
      </c>
      <c r="AF156" s="15">
        <f t="shared" si="25"/>
        <v>141709550.90358186</v>
      </c>
      <c r="AG156" s="15">
        <f t="shared" si="26"/>
        <v>101196780.5537169</v>
      </c>
      <c r="AH156" s="15">
        <f t="shared" si="27"/>
        <v>56359773.173480749</v>
      </c>
      <c r="AI156" s="15">
        <f t="shared" si="28"/>
        <v>31331455432.331764</v>
      </c>
      <c r="AJ156" s="15">
        <f t="shared" si="29"/>
        <v>26439964450.085464</v>
      </c>
      <c r="AK156" s="15">
        <f t="shared" si="30"/>
        <v>20991763905.464474</v>
      </c>
      <c r="AL156" s="15">
        <f t="shared" si="31"/>
        <v>14854386722.877672</v>
      </c>
      <c r="AM156" s="15">
        <f t="shared" si="32"/>
        <v>7896559302.4558592</v>
      </c>
      <c r="AN156" s="15">
        <f>SUMPRODUCT(M$7:M156,AD$7:AD156)</f>
        <v>2310406382.4490871</v>
      </c>
      <c r="AO156" s="15">
        <f>SUMPRODUCT(N$7:N156,AE$7:AE156)</f>
        <v>1927239618.3464382</v>
      </c>
      <c r="AP156" s="15">
        <f>SUMPRODUCT(O$7:O156,AF$7:AF156)</f>
        <v>1503353692.8640339</v>
      </c>
      <c r="AQ156" s="15">
        <f>SUMPRODUCT(P$7:P156,AG$7:AG156)</f>
        <v>1038372871.9118998</v>
      </c>
      <c r="AR156" s="15">
        <f>SUMPRODUCT(Q$7:Q156,AH$7:AH156)</f>
        <v>812217528.2526027</v>
      </c>
    </row>
    <row r="157" spans="2:44" x14ac:dyDescent="0.15">
      <c r="B157" s="15">
        <v>151</v>
      </c>
      <c r="C157" s="15">
        <f>[5]圣人天赋!DY156</f>
        <v>0.30260999999999993</v>
      </c>
      <c r="D157" s="15">
        <f>[5]圣人天赋!DZ156</f>
        <v>0.31142999999999998</v>
      </c>
      <c r="E157" s="15">
        <f>[5]圣人天赋!EA156</f>
        <v>0.32466</v>
      </c>
      <c r="F157" s="15">
        <f>[5]圣人天赋!EB156</f>
        <v>0.34229999999999999</v>
      </c>
      <c r="G157" s="15">
        <f>[5]圣人天赋!EC156</f>
        <v>0</v>
      </c>
      <c r="H157" s="26">
        <f>1/求节点(兵营招募!F$38:F$67,兵营招募!$G$4:$G$33,节奏总纲!P154)*3600</f>
        <v>1.0285714285714287</v>
      </c>
      <c r="I157" s="26">
        <f>1/求节点(兵营招募!G$38:G$67,兵营招募!$G$4:$G$33,节奏总纲!Q154)*3600</f>
        <v>1.0285714285714287</v>
      </c>
      <c r="J157" s="26">
        <f>1/求节点(兵营招募!H$38:H$67,兵营招募!$G$4:$G$33,节奏总纲!R154)*3600</f>
        <v>1.0285714285714287</v>
      </c>
      <c r="K157" s="26">
        <f>1/求节点(兵营招募!I$38:I$67,兵营招募!$G$4:$G$33,节奏总纲!S154)*3600</f>
        <v>1.0285714285714287</v>
      </c>
      <c r="L157" s="26">
        <f>1/求节点(兵营招募!J$38:J$67,兵营招募!$G$4:$G$33,节奏总纲!T154)*3600</f>
        <v>1.0285714285714287</v>
      </c>
      <c r="M157" s="26">
        <f>1/求节点(兵营招募!F$38:F$67,兵营招募!$G$4:$G$33,节奏总纲!P154)*3600*(1-C157)</f>
        <v>0.71731542857142871</v>
      </c>
      <c r="N157" s="26">
        <f>1/求节点(兵营招募!G$38:G$67,兵营招募!$G$4:$G$33,节奏总纲!Q154)*3600*(1-D157)</f>
        <v>0.70824342857142863</v>
      </c>
      <c r="O157" s="26">
        <f>1/求节点(兵营招募!H$38:H$67,兵营招募!$G$4:$G$33,节奏总纲!R154)*3600*(1-E157)</f>
        <v>0.69463542857142868</v>
      </c>
      <c r="P157" s="26">
        <f>1/求节点(兵营招募!I$38:I$67,兵营招募!$G$4:$G$33,节奏总纲!S154)*3600*(1-F157)</f>
        <v>0.67649142857142863</v>
      </c>
      <c r="Q157" s="26">
        <f>1/求节点(兵营招募!J$38:J$67,兵营招募!$G$4:$G$33,节奏总纲!T154)*3600*(1-G157)</f>
        <v>1.0285714285714287</v>
      </c>
      <c r="X157" s="15">
        <v>151</v>
      </c>
      <c r="Y157" s="15">
        <f>兵营招募!CE155</f>
        <v>3358925333.9905405</v>
      </c>
      <c r="Z157" s="15">
        <f>兵营招募!CF155</f>
        <v>2836016043.019443</v>
      </c>
      <c r="AA157" s="15">
        <f>兵营招募!CG155</f>
        <v>2252428069.9772444</v>
      </c>
      <c r="AB157" s="15">
        <f>兵营招募!CH155</f>
        <v>1600709255.7651658</v>
      </c>
      <c r="AC157" s="15">
        <f>兵营招募!CI155</f>
        <v>860715424.05174315</v>
      </c>
      <c r="AD157" s="15">
        <f t="shared" si="23"/>
        <v>225779790.75736427</v>
      </c>
      <c r="AE157" s="15">
        <f t="shared" si="24"/>
        <v>192019598.01089668</v>
      </c>
      <c r="AF157" s="15">
        <f t="shared" si="25"/>
        <v>153251679.43079686</v>
      </c>
      <c r="AG157" s="15">
        <f t="shared" si="26"/>
        <v>115270583.47739863</v>
      </c>
      <c r="AH157" s="15">
        <f t="shared" si="27"/>
        <v>71059493.806157231</v>
      </c>
      <c r="AI157" s="15">
        <f t="shared" si="28"/>
        <v>33589253339.905403</v>
      </c>
      <c r="AJ157" s="15">
        <f t="shared" si="29"/>
        <v>28360160430.194431</v>
      </c>
      <c r="AK157" s="15">
        <f t="shared" si="30"/>
        <v>22524280699.772446</v>
      </c>
      <c r="AL157" s="15">
        <f t="shared" si="31"/>
        <v>16007092557.651657</v>
      </c>
      <c r="AM157" s="15">
        <f t="shared" si="32"/>
        <v>8607154240.5174313</v>
      </c>
      <c r="AN157" s="15">
        <f>SUMPRODUCT(M$7:M157,AD$7:AD157)</f>
        <v>2472361709.8189735</v>
      </c>
      <c r="AO157" s="15">
        <f>SUMPRODUCT(N$7:N157,AE$7:AE157)</f>
        <v>2063236236.7945831</v>
      </c>
      <c r="AP157" s="15">
        <f>SUMPRODUCT(O$7:O157,AF$7:AF157)</f>
        <v>1609807738.8847368</v>
      </c>
      <c r="AQ157" s="15">
        <f>SUMPRODUCT(P$7:P157,AG$7:AG157)</f>
        <v>1116352433.6007874</v>
      </c>
      <c r="AR157" s="15">
        <f>SUMPRODUCT(Q$7:Q157,AH$7:AH157)</f>
        <v>885307293.31036448</v>
      </c>
    </row>
    <row r="158" spans="2:44" x14ac:dyDescent="0.15">
      <c r="B158" s="15">
        <v>152</v>
      </c>
      <c r="C158" s="15">
        <f>[5]圣人天赋!DY157</f>
        <v>0.30260999999999993</v>
      </c>
      <c r="D158" s="15">
        <f>[5]圣人天赋!DZ157</f>
        <v>0.31142999999999998</v>
      </c>
      <c r="E158" s="15">
        <f>[5]圣人天赋!EA157</f>
        <v>0.32466</v>
      </c>
      <c r="F158" s="15">
        <f>[5]圣人天赋!EB157</f>
        <v>0.34229999999999999</v>
      </c>
      <c r="G158" s="15">
        <f>[5]圣人天赋!EC157</f>
        <v>0</v>
      </c>
      <c r="H158" s="26">
        <f>1/求节点(兵营招募!F$38:F$67,兵营招募!$G$4:$G$33,节奏总纲!P155)*3600</f>
        <v>1.0285714285714287</v>
      </c>
      <c r="I158" s="26">
        <f>1/求节点(兵营招募!G$38:G$67,兵营招募!$G$4:$G$33,节奏总纲!Q155)*3600</f>
        <v>1.0285714285714287</v>
      </c>
      <c r="J158" s="26">
        <f>1/求节点(兵营招募!H$38:H$67,兵营招募!$G$4:$G$33,节奏总纲!R155)*3600</f>
        <v>1.0285714285714287</v>
      </c>
      <c r="K158" s="26">
        <f>1/求节点(兵营招募!I$38:I$67,兵营招募!$G$4:$G$33,节奏总纲!S155)*3600</f>
        <v>1.0285714285714287</v>
      </c>
      <c r="L158" s="26">
        <f>1/求节点(兵营招募!J$38:J$67,兵营招募!$G$4:$G$33,节奏总纲!T155)*3600</f>
        <v>1.0285714285714287</v>
      </c>
      <c r="M158" s="26">
        <f>1/求节点(兵营招募!F$38:F$67,兵营招募!$G$4:$G$33,节奏总纲!P155)*3600*(1-C158)</f>
        <v>0.71731542857142871</v>
      </c>
      <c r="N158" s="26">
        <f>1/求节点(兵营招募!G$38:G$67,兵营招募!$G$4:$G$33,节奏总纲!Q155)*3600*(1-D158)</f>
        <v>0.70824342857142863</v>
      </c>
      <c r="O158" s="26">
        <f>1/求节点(兵营招募!H$38:H$67,兵营招募!$G$4:$G$33,节奏总纲!R155)*3600*(1-E158)</f>
        <v>0.69463542857142868</v>
      </c>
      <c r="P158" s="26">
        <f>1/求节点(兵营招募!I$38:I$67,兵营招募!$G$4:$G$33,节奏总纲!S155)*3600*(1-F158)</f>
        <v>0.67649142857142863</v>
      </c>
      <c r="Q158" s="26">
        <f>1/求节点(兵营招募!J$38:J$67,兵营招募!$G$4:$G$33,节奏总纲!T155)*3600*(1-G158)</f>
        <v>1.0285714285714287</v>
      </c>
      <c r="X158" s="15">
        <v>152</v>
      </c>
      <c r="Y158" s="15">
        <f>兵营招募!CE156</f>
        <v>3600910122.1012874</v>
      </c>
      <c r="Z158" s="15">
        <f>兵营招募!CF156</f>
        <v>3039746311.1784396</v>
      </c>
      <c r="AA158" s="15">
        <f>兵营招募!CG156</f>
        <v>2428363017.9718566</v>
      </c>
      <c r="AB158" s="15">
        <f>兵营招募!CH156</f>
        <v>1739986054.6388011</v>
      </c>
      <c r="AC158" s="15">
        <f>兵营招募!CI156</f>
        <v>1342543487.3211274</v>
      </c>
      <c r="AD158" s="15">
        <f t="shared" si="23"/>
        <v>241984788.11074686</v>
      </c>
      <c r="AE158" s="15">
        <f t="shared" si="24"/>
        <v>203730268.15899658</v>
      </c>
      <c r="AF158" s="15">
        <f t="shared" si="25"/>
        <v>175934947.99461222</v>
      </c>
      <c r="AG158" s="15">
        <f t="shared" si="26"/>
        <v>139276798.87363529</v>
      </c>
      <c r="AH158" s="15">
        <f t="shared" si="27"/>
        <v>481828063.26938426</v>
      </c>
      <c r="AI158" s="15">
        <f t="shared" si="28"/>
        <v>36009101221.012871</v>
      </c>
      <c r="AJ158" s="15">
        <f t="shared" si="29"/>
        <v>30397463111.784397</v>
      </c>
      <c r="AK158" s="15">
        <f t="shared" si="30"/>
        <v>24283630179.718567</v>
      </c>
      <c r="AL158" s="15">
        <f t="shared" si="31"/>
        <v>17399860546.388012</v>
      </c>
      <c r="AM158" s="15">
        <f t="shared" si="32"/>
        <v>13425434873.211273</v>
      </c>
      <c r="AN158" s="15">
        <f>SUMPRODUCT(M$7:M158,AD$7:AD158)</f>
        <v>2645941131.8104005</v>
      </c>
      <c r="AO158" s="15">
        <f>SUMPRODUCT(N$7:N158,AE$7:AE158)</f>
        <v>2207526860.4192872</v>
      </c>
      <c r="AP158" s="15">
        <f>SUMPRODUCT(O$7:O158,AF$7:AF158)</f>
        <v>1732018386.8856664</v>
      </c>
      <c r="AQ158" s="15">
        <f>SUMPRODUCT(P$7:P158,AG$7:AG158)</f>
        <v>1210571994.2376685</v>
      </c>
      <c r="AR158" s="15">
        <f>SUMPRODUCT(Q$7:Q158,AH$7:AH158)</f>
        <v>1380901872.6731598</v>
      </c>
    </row>
    <row r="159" spans="2:44" x14ac:dyDescent="0.15">
      <c r="B159" s="15">
        <v>153</v>
      </c>
      <c r="C159" s="15">
        <f>[5]圣人天赋!DY158</f>
        <v>0.30260999999999993</v>
      </c>
      <c r="D159" s="15">
        <f>[5]圣人天赋!DZ158</f>
        <v>0.31142999999999998</v>
      </c>
      <c r="E159" s="15">
        <f>[5]圣人天赋!EA158</f>
        <v>0.32466</v>
      </c>
      <c r="F159" s="15">
        <f>[5]圣人天赋!EB158</f>
        <v>0.34229999999999999</v>
      </c>
      <c r="G159" s="15">
        <f>[5]圣人天赋!EC158</f>
        <v>0</v>
      </c>
      <c r="H159" s="26">
        <f>1/求节点(兵营招募!F$38:F$67,兵营招募!$G$4:$G$33,节奏总纲!P156)*3600</f>
        <v>1.0285714285714287</v>
      </c>
      <c r="I159" s="26">
        <f>1/求节点(兵营招募!G$38:G$67,兵营招募!$G$4:$G$33,节奏总纲!Q156)*3600</f>
        <v>1.0285714285714287</v>
      </c>
      <c r="J159" s="26">
        <f>1/求节点(兵营招募!H$38:H$67,兵营招募!$G$4:$G$33,节奏总纲!R156)*3600</f>
        <v>1.0285714285714287</v>
      </c>
      <c r="K159" s="26">
        <f>1/求节点(兵营招募!I$38:I$67,兵营招募!$G$4:$G$33,节奏总纲!S156)*3600</f>
        <v>1.0285714285714287</v>
      </c>
      <c r="L159" s="26">
        <f>1/求节点(兵营招募!J$38:J$67,兵营招募!$G$4:$G$33,节奏总纲!T156)*3600</f>
        <v>1.0285714285714287</v>
      </c>
      <c r="M159" s="26">
        <f>1/求节点(兵营招募!F$38:F$67,兵营招募!$G$4:$G$33,节奏总纲!P156)*3600*(1-C159)</f>
        <v>0.71731542857142871</v>
      </c>
      <c r="N159" s="26">
        <f>1/求节点(兵营招募!G$38:G$67,兵营招募!$G$4:$G$33,节奏总纲!Q156)*3600*(1-D159)</f>
        <v>0.70824342857142863</v>
      </c>
      <c r="O159" s="26">
        <f>1/求节点(兵营招募!H$38:H$67,兵营招募!$G$4:$G$33,节奏总纲!R156)*3600*(1-E159)</f>
        <v>0.69463542857142868</v>
      </c>
      <c r="P159" s="26">
        <f>1/求节点(兵营招募!I$38:I$67,兵营招募!$G$4:$G$33,节奏总纲!S156)*3600*(1-F159)</f>
        <v>0.67649142857142863</v>
      </c>
      <c r="Q159" s="26">
        <f>1/求节点(兵营招募!J$38:J$67,兵营招募!$G$4:$G$33,节奏总纲!T156)*3600*(1-G159)</f>
        <v>1.0285714285714287</v>
      </c>
      <c r="X159" s="15">
        <v>153</v>
      </c>
      <c r="Y159" s="15">
        <f>兵营招募!CE157</f>
        <v>3860262996.3358545</v>
      </c>
      <c r="Z159" s="15">
        <f>兵营招募!CF157</f>
        <v>3283220005.5989251</v>
      </c>
      <c r="AA159" s="15">
        <f>兵营招募!CG157</f>
        <v>2632601505.4155769</v>
      </c>
      <c r="AB159" s="15">
        <f>兵营招募!CH157</f>
        <v>2311138385.7493739</v>
      </c>
      <c r="AC159" s="15">
        <f>兵营招募!CI157</f>
        <v>2311169442.1071925</v>
      </c>
      <c r="AD159" s="15">
        <f t="shared" si="23"/>
        <v>259352874.23456717</v>
      </c>
      <c r="AE159" s="15">
        <f t="shared" si="24"/>
        <v>243473694.4204855</v>
      </c>
      <c r="AF159" s="15">
        <f t="shared" si="25"/>
        <v>204238487.44372034</v>
      </c>
      <c r="AG159" s="15">
        <f t="shared" si="26"/>
        <v>571152331.11057281</v>
      </c>
      <c r="AH159" s="15">
        <f t="shared" si="27"/>
        <v>968625954.7860651</v>
      </c>
      <c r="AI159" s="15">
        <f t="shared" si="28"/>
        <v>38602629963.358543</v>
      </c>
      <c r="AJ159" s="15">
        <f t="shared" si="29"/>
        <v>32832200055.98925</v>
      </c>
      <c r="AK159" s="15">
        <f t="shared" si="30"/>
        <v>26326015054.155769</v>
      </c>
      <c r="AL159" s="15">
        <f t="shared" si="31"/>
        <v>23111383857.49374</v>
      </c>
      <c r="AM159" s="15">
        <f t="shared" si="32"/>
        <v>23111694421.071926</v>
      </c>
      <c r="AN159" s="15">
        <f>SUMPRODUCT(M$7:M159,AD$7:AD159)</f>
        <v>2831978949.9432011</v>
      </c>
      <c r="AO159" s="15">
        <f>SUMPRODUCT(N$7:N159,AE$7:AE159)</f>
        <v>2379965504.522604</v>
      </c>
      <c r="AP159" s="15">
        <f>SUMPRODUCT(O$7:O159,AF$7:AF159)</f>
        <v>1873889676.1419153</v>
      </c>
      <c r="AQ159" s="15">
        <f>SUMPRODUCT(P$7:P159,AG$7:AG159)</f>
        <v>1596951650.6425614</v>
      </c>
      <c r="AR159" s="15">
        <f>SUMPRODUCT(Q$7:Q159,AH$7:AH159)</f>
        <v>2377202854.7388268</v>
      </c>
    </row>
    <row r="160" spans="2:44" x14ac:dyDescent="0.15">
      <c r="B160" s="15">
        <v>154</v>
      </c>
      <c r="C160" s="15">
        <f>[5]圣人天赋!DY159</f>
        <v>0.30260999999999993</v>
      </c>
      <c r="D160" s="15">
        <f>[5]圣人天赋!DZ159</f>
        <v>0.31142999999999998</v>
      </c>
      <c r="E160" s="15">
        <f>[5]圣人天赋!EA159</f>
        <v>0.32466</v>
      </c>
      <c r="F160" s="15">
        <f>[5]圣人天赋!EB159</f>
        <v>0.34229999999999999</v>
      </c>
      <c r="G160" s="15">
        <f>[5]圣人天赋!EC159</f>
        <v>0</v>
      </c>
      <c r="H160" s="26">
        <f>1/求节点(兵营招募!F$38:F$67,兵营招募!$G$4:$G$33,节奏总纲!P157)*3600</f>
        <v>1.0285714285714287</v>
      </c>
      <c r="I160" s="26">
        <f>1/求节点(兵营招募!G$38:G$67,兵营招募!$G$4:$G$33,节奏总纲!Q157)*3600</f>
        <v>1.0285714285714287</v>
      </c>
      <c r="J160" s="26">
        <f>1/求节点(兵营招募!H$38:H$67,兵营招募!$G$4:$G$33,节奏总纲!R157)*3600</f>
        <v>1.0285714285714287</v>
      </c>
      <c r="K160" s="26">
        <f>1/求节点(兵营招募!I$38:I$67,兵营招募!$G$4:$G$33,节奏总纲!S157)*3600</f>
        <v>1.0285714285714287</v>
      </c>
      <c r="L160" s="26">
        <f>1/求节点(兵营招募!J$38:J$67,兵营招募!$G$4:$G$33,节奏总纲!T157)*3600</f>
        <v>1.0285714285714287</v>
      </c>
      <c r="M160" s="26">
        <f>1/求节点(兵营招募!F$38:F$67,兵营招募!$G$4:$G$33,节奏总纲!P157)*3600*(1-C160)</f>
        <v>0.71731542857142871</v>
      </c>
      <c r="N160" s="26">
        <f>1/求节点(兵营招募!G$38:G$67,兵营招募!$G$4:$G$33,节奏总纲!Q157)*3600*(1-D160)</f>
        <v>0.70824342857142863</v>
      </c>
      <c r="O160" s="26">
        <f>1/求节点(兵营招募!H$38:H$67,兵营招募!$G$4:$G$33,节奏总纲!R157)*3600*(1-E160)</f>
        <v>0.69463542857142868</v>
      </c>
      <c r="P160" s="26">
        <f>1/求节点(兵营招募!I$38:I$67,兵营招募!$G$4:$G$33,节奏总纲!S157)*3600*(1-F160)</f>
        <v>0.67649142857142863</v>
      </c>
      <c r="Q160" s="26">
        <f>1/求节点(兵营招募!J$38:J$67,兵营招募!$G$4:$G$33,节奏总纲!T157)*3600*(1-G160)</f>
        <v>1.0285714285714287</v>
      </c>
      <c r="X160" s="15">
        <v>154</v>
      </c>
      <c r="Y160" s="15">
        <f>兵营招募!CE158</f>
        <v>4138230524.3729696</v>
      </c>
      <c r="Z160" s="15">
        <f>兵营招募!CF158</f>
        <v>3536373239.88307</v>
      </c>
      <c r="AA160" s="15">
        <f>兵营招募!CG158</f>
        <v>3245826459.1411858</v>
      </c>
      <c r="AB160" s="15">
        <f>兵营招募!CH158</f>
        <v>3266555128.988204</v>
      </c>
      <c r="AC160" s="15">
        <f>兵营招募!CI158</f>
        <v>3266586185.3460226</v>
      </c>
      <c r="AD160" s="15">
        <f t="shared" si="23"/>
        <v>277967528.0371151</v>
      </c>
      <c r="AE160" s="15">
        <f t="shared" si="24"/>
        <v>253153234.28414488</v>
      </c>
      <c r="AF160" s="15">
        <f t="shared" si="25"/>
        <v>613224953.72560883</v>
      </c>
      <c r="AG160" s="15">
        <f t="shared" si="26"/>
        <v>955416743.23883009</v>
      </c>
      <c r="AH160" s="15">
        <f t="shared" si="27"/>
        <v>955416743.23883009</v>
      </c>
      <c r="AI160" s="15">
        <f t="shared" si="28"/>
        <v>41382305243.729698</v>
      </c>
      <c r="AJ160" s="15">
        <f t="shared" si="29"/>
        <v>35363732398.830704</v>
      </c>
      <c r="AK160" s="15">
        <f t="shared" si="30"/>
        <v>32458264591.411858</v>
      </c>
      <c r="AL160" s="15">
        <f t="shared" si="31"/>
        <v>32665551289.882042</v>
      </c>
      <c r="AM160" s="15">
        <f t="shared" si="32"/>
        <v>32665861853.460228</v>
      </c>
      <c r="AN160" s="15">
        <f>SUMPRODUCT(M$7:M160,AD$7:AD160)</f>
        <v>3031369346.446085</v>
      </c>
      <c r="AO160" s="15">
        <f>SUMPRODUCT(N$7:N160,AE$7:AE160)</f>
        <v>2559259619.1259527</v>
      </c>
      <c r="AP160" s="15">
        <f>SUMPRODUCT(O$7:O160,AF$7:AF160)</f>
        <v>2299857454.6837983</v>
      </c>
      <c r="AQ160" s="15">
        <f>SUMPRODUCT(P$7:P160,AG$7:AG160)</f>
        <v>2243282888.1572595</v>
      </c>
      <c r="AR160" s="15">
        <f>SUMPRODUCT(Q$7:Q160,AH$7:AH160)</f>
        <v>3359917219.2130523</v>
      </c>
    </row>
    <row r="161" spans="2:44" x14ac:dyDescent="0.15">
      <c r="B161" s="15">
        <v>155</v>
      </c>
      <c r="C161" s="15">
        <f>[5]圣人天赋!DY160</f>
        <v>0.30260999999999993</v>
      </c>
      <c r="D161" s="15">
        <f>[5]圣人天赋!DZ160</f>
        <v>0.31142999999999998</v>
      </c>
      <c r="E161" s="15">
        <f>[5]圣人天赋!EA160</f>
        <v>0.32466</v>
      </c>
      <c r="F161" s="15">
        <f>[5]圣人天赋!EB160</f>
        <v>0.34229999999999999</v>
      </c>
      <c r="G161" s="15">
        <f>[5]圣人天赋!EC160</f>
        <v>0</v>
      </c>
      <c r="H161" s="26">
        <f>1/求节点(兵营招募!F$38:F$67,兵营招募!$G$4:$G$33,节奏总纲!P158)*3600</f>
        <v>1.0285714285714287</v>
      </c>
      <c r="I161" s="26">
        <f>1/求节点(兵营招募!G$38:G$67,兵营招募!$G$4:$G$33,节奏总纲!Q158)*3600</f>
        <v>1.0285714285714287</v>
      </c>
      <c r="J161" s="26">
        <f>1/求节点(兵营招募!H$38:H$67,兵营招募!$G$4:$G$33,节奏总纲!R158)*3600</f>
        <v>1.0285714285714287</v>
      </c>
      <c r="K161" s="26">
        <f>1/求节点(兵营招募!I$38:I$67,兵营招募!$G$4:$G$33,节奏总纲!S158)*3600</f>
        <v>1.0285714285714287</v>
      </c>
      <c r="L161" s="26">
        <f>1/求节点(兵营招募!J$38:J$67,兵营招募!$G$4:$G$33,节奏总纲!T158)*3600</f>
        <v>1.0285714285714287</v>
      </c>
      <c r="M161" s="26">
        <f>1/求节点(兵营招募!F$38:F$67,兵营招募!$G$4:$G$33,节奏总纲!P158)*3600*(1-C161)</f>
        <v>0.71731542857142871</v>
      </c>
      <c r="N161" s="26">
        <f>1/求节点(兵营招募!G$38:G$67,兵营招募!$G$4:$G$33,节奏总纲!Q158)*3600*(1-D161)</f>
        <v>0.70824342857142863</v>
      </c>
      <c r="O161" s="26">
        <f>1/求节点(兵营招募!H$38:H$67,兵营招募!$G$4:$G$33,节奏总纲!R158)*3600*(1-E161)</f>
        <v>0.69463542857142868</v>
      </c>
      <c r="P161" s="26">
        <f>1/求节点(兵营招募!I$38:I$67,兵营招募!$G$4:$G$33,节奏总纲!S158)*3600*(1-F161)</f>
        <v>0.67649142857142863</v>
      </c>
      <c r="Q161" s="26">
        <f>1/求节点(兵营招募!J$38:J$67,兵营招募!$G$4:$G$33,节奏总纲!T158)*3600*(1-G161)</f>
        <v>1.0285714285714287</v>
      </c>
      <c r="X161" s="15">
        <v>155</v>
      </c>
      <c r="Y161" s="15">
        <f>兵营招募!CE159</f>
        <v>4436148744.3699703</v>
      </c>
      <c r="Z161" s="15">
        <f>兵营招募!CF159</f>
        <v>4219052024.329865</v>
      </c>
      <c r="AA161" s="15">
        <f>兵营招募!CG159</f>
        <v>4250195878.675724</v>
      </c>
      <c r="AB161" s="15">
        <f>兵营招募!CH159</f>
        <v>4250170963.617043</v>
      </c>
      <c r="AC161" s="15">
        <f>兵营招募!CI159</f>
        <v>4263547925.5782719</v>
      </c>
      <c r="AD161" s="15">
        <f t="shared" si="23"/>
        <v>297918219.99700069</v>
      </c>
      <c r="AE161" s="15">
        <f t="shared" si="24"/>
        <v>682678784.44679499</v>
      </c>
      <c r="AF161" s="15">
        <f t="shared" si="25"/>
        <v>1004369419.5345383</v>
      </c>
      <c r="AG161" s="15">
        <f t="shared" si="26"/>
        <v>983615834.62883902</v>
      </c>
      <c r="AH161" s="15">
        <f t="shared" si="27"/>
        <v>996961740.23224926</v>
      </c>
      <c r="AI161" s="15">
        <f t="shared" si="28"/>
        <v>44361487443.699707</v>
      </c>
      <c r="AJ161" s="15">
        <f t="shared" si="29"/>
        <v>42190520243.298653</v>
      </c>
      <c r="AK161" s="15">
        <f t="shared" si="30"/>
        <v>42501958786.75724</v>
      </c>
      <c r="AL161" s="15">
        <f t="shared" si="31"/>
        <v>42501709636.170433</v>
      </c>
      <c r="AM161" s="15">
        <f t="shared" si="32"/>
        <v>42635479255.782715</v>
      </c>
      <c r="AN161" s="15">
        <f>SUMPRODUCT(M$7:M161,AD$7:AD161)</f>
        <v>3245070682.1024709</v>
      </c>
      <c r="AO161" s="15">
        <f>SUMPRODUCT(N$7:N161,AE$7:AE161)</f>
        <v>3042762382.0355263</v>
      </c>
      <c r="AP161" s="15">
        <f>SUMPRODUCT(O$7:O161,AF$7:AF161)</f>
        <v>2997528036.8662095</v>
      </c>
      <c r="AQ161" s="15">
        <f>SUMPRODUCT(P$7:P161,AG$7:AG161)</f>
        <v>2908690569.290801</v>
      </c>
      <c r="AR161" s="15">
        <f>SUMPRODUCT(Q$7:Q161,AH$7:AH161)</f>
        <v>4385363580.5947943</v>
      </c>
    </row>
    <row r="162" spans="2:44" x14ac:dyDescent="0.15">
      <c r="B162" s="15">
        <v>156</v>
      </c>
      <c r="C162" s="15">
        <f>[5]圣人天赋!DY161</f>
        <v>0.32422499999999993</v>
      </c>
      <c r="D162" s="15">
        <f>[5]圣人天赋!DZ161</f>
        <v>0.33367499999999994</v>
      </c>
      <c r="E162" s="15">
        <f>[5]圣人天赋!EA161</f>
        <v>0.34784999999999999</v>
      </c>
      <c r="F162" s="15">
        <f>[5]圣人天赋!EB161</f>
        <v>0.36674999999999996</v>
      </c>
      <c r="G162" s="15">
        <f>[5]圣人天赋!EC161</f>
        <v>0</v>
      </c>
      <c r="H162" s="26">
        <f>1/求节点(兵营招募!F$38:F$67,兵营招募!$G$4:$G$33,节奏总纲!P159)*3600</f>
        <v>1.0285714285714287</v>
      </c>
      <c r="I162" s="26">
        <f>1/求节点(兵营招募!G$38:G$67,兵营招募!$G$4:$G$33,节奏总纲!Q159)*3600</f>
        <v>1.0285714285714287</v>
      </c>
      <c r="J162" s="26">
        <f>1/求节点(兵营招募!H$38:H$67,兵营招募!$G$4:$G$33,节奏总纲!R159)*3600</f>
        <v>1.0285714285714287</v>
      </c>
      <c r="K162" s="26">
        <f>1/求节点(兵营招募!I$38:I$67,兵营招募!$G$4:$G$33,节奏总纲!S159)*3600</f>
        <v>1.0285714285714287</v>
      </c>
      <c r="L162" s="26">
        <f>1/求节点(兵营招募!J$38:J$67,兵营招募!$G$4:$G$33,节奏总纲!T159)*3600</f>
        <v>1.0285714285714287</v>
      </c>
      <c r="M162" s="26">
        <f>1/求节点(兵营招募!F$38:F$67,兵营招募!$G$4:$G$33,节奏总纲!P159)*3600*(1-C162)</f>
        <v>0.69508285714285722</v>
      </c>
      <c r="N162" s="26">
        <f>1/求节点(兵营招募!G$38:G$67,兵营招募!$G$4:$G$33,节奏总纲!Q159)*3600*(1-D162)</f>
        <v>0.68536285714285727</v>
      </c>
      <c r="O162" s="26">
        <f>1/求节点(兵营招募!H$38:H$67,兵营招募!$G$4:$G$33,节奏总纲!R159)*3600*(1-E162)</f>
        <v>0.67078285714285724</v>
      </c>
      <c r="P162" s="26">
        <f>1/求节点(兵营招募!I$38:I$67,兵营招募!$G$4:$G$33,节奏总纲!S159)*3600*(1-F162)</f>
        <v>0.65134285714285733</v>
      </c>
      <c r="Q162" s="26">
        <f>1/求节点(兵营招募!J$38:J$67,兵营招募!$G$4:$G$33,节奏总纲!T159)*3600*(1-G162)</f>
        <v>1.0285714285714287</v>
      </c>
      <c r="X162" s="15">
        <v>156</v>
      </c>
      <c r="Y162" s="15">
        <f>兵营招募!CE160</f>
        <v>4755449586.5687962</v>
      </c>
      <c r="Z162" s="15">
        <f>兵营招募!CF160</f>
        <v>4755446264.3441658</v>
      </c>
      <c r="AA162" s="15">
        <f>兵营招募!CG160</f>
        <v>4803129032.7154236</v>
      </c>
      <c r="AB162" s="15">
        <f>兵营招募!CH160</f>
        <v>4803104117.6567421</v>
      </c>
      <c r="AC162" s="15">
        <f>兵营招募!CI160</f>
        <v>4817438982.1445675</v>
      </c>
      <c r="AD162" s="15">
        <f t="shared" si="23"/>
        <v>319300842.19882584</v>
      </c>
      <c r="AE162" s="15">
        <f t="shared" si="24"/>
        <v>536394240.01430082</v>
      </c>
      <c r="AF162" s="15">
        <f t="shared" si="25"/>
        <v>552933154.03969955</v>
      </c>
      <c r="AG162" s="15">
        <f t="shared" si="26"/>
        <v>552933154.03969908</v>
      </c>
      <c r="AH162" s="15">
        <f t="shared" si="27"/>
        <v>553891056.56629562</v>
      </c>
      <c r="AI162" s="15">
        <f t="shared" si="28"/>
        <v>47554495865.687958</v>
      </c>
      <c r="AJ162" s="15">
        <f t="shared" si="29"/>
        <v>47554462643.441658</v>
      </c>
      <c r="AK162" s="15">
        <f t="shared" si="30"/>
        <v>48031290327.154236</v>
      </c>
      <c r="AL162" s="15">
        <f t="shared" si="31"/>
        <v>48031041176.567421</v>
      </c>
      <c r="AM162" s="15">
        <f t="shared" si="32"/>
        <v>48174389821.445679</v>
      </c>
      <c r="AN162" s="15">
        <f>SUMPRODUCT(M$7:M162,AD$7:AD162)</f>
        <v>3467011223.7861514</v>
      </c>
      <c r="AO162" s="15">
        <f>SUMPRODUCT(N$7:N162,AE$7:AE162)</f>
        <v>3410387070.9266992</v>
      </c>
      <c r="AP162" s="15">
        <f>SUMPRODUCT(O$7:O162,AF$7:AF162)</f>
        <v>3368426117.741971</v>
      </c>
      <c r="AQ162" s="15">
        <f>SUMPRODUCT(P$7:P162,AG$7:AG162)</f>
        <v>3268839629.6520305</v>
      </c>
      <c r="AR162" s="15">
        <f>SUMPRODUCT(Q$7:Q162,AH$7:AH162)</f>
        <v>4955080095.9201269</v>
      </c>
    </row>
    <row r="163" spans="2:44" x14ac:dyDescent="0.15">
      <c r="B163" s="15">
        <v>157</v>
      </c>
      <c r="C163" s="15">
        <f>[5]圣人天赋!DY162</f>
        <v>0.32422499999999993</v>
      </c>
      <c r="D163" s="15">
        <f>[5]圣人天赋!DZ162</f>
        <v>0.33367499999999994</v>
      </c>
      <c r="E163" s="15">
        <f>[5]圣人天赋!EA162</f>
        <v>0.34784999999999999</v>
      </c>
      <c r="F163" s="15">
        <f>[5]圣人天赋!EB162</f>
        <v>0.36674999999999996</v>
      </c>
      <c r="G163" s="15">
        <f>[5]圣人天赋!EC162</f>
        <v>0</v>
      </c>
      <c r="H163" s="26">
        <f>1/求节点(兵营招募!F$38:F$67,兵营招募!$G$4:$G$33,节奏总纲!P160)*3600</f>
        <v>1.0285714285714287</v>
      </c>
      <c r="I163" s="26">
        <f>1/求节点(兵营招募!G$38:G$67,兵营招募!$G$4:$G$33,节奏总纲!Q160)*3600</f>
        <v>1.0285714285714287</v>
      </c>
      <c r="J163" s="26">
        <f>1/求节点(兵营招募!H$38:H$67,兵营招募!$G$4:$G$33,节奏总纲!R160)*3600</f>
        <v>1.0285714285714287</v>
      </c>
      <c r="K163" s="26">
        <f>1/求节点(兵营招募!I$38:I$67,兵营招募!$G$4:$G$33,节奏总纲!S160)*3600</f>
        <v>1.0285714285714287</v>
      </c>
      <c r="L163" s="26">
        <f>1/求节点(兵营招募!J$38:J$67,兵营招募!$G$4:$G$33,节奏总纲!T160)*3600</f>
        <v>1.0285714285714287</v>
      </c>
      <c r="M163" s="26">
        <f>1/求节点(兵营招募!F$38:F$67,兵营招募!$G$4:$G$33,节奏总纲!P160)*3600*(1-C163)</f>
        <v>0.69508285714285722</v>
      </c>
      <c r="N163" s="26">
        <f>1/求节点(兵营招募!G$38:G$67,兵营招募!$G$4:$G$33,节奏总纲!Q160)*3600*(1-D163)</f>
        <v>0.68536285714285727</v>
      </c>
      <c r="O163" s="26">
        <f>1/求节点(兵营招募!H$38:H$67,兵营招募!$G$4:$G$33,节奏总纲!R160)*3600*(1-E163)</f>
        <v>0.67078285714285724</v>
      </c>
      <c r="P163" s="26">
        <f>1/求节点(兵营招募!I$38:I$67,兵营招募!$G$4:$G$33,节奏总纲!S160)*3600*(1-F163)</f>
        <v>0.65134285714285733</v>
      </c>
      <c r="Q163" s="26">
        <f>1/求节点(兵营招募!J$38:J$67,兵营招募!$G$4:$G$33,节奏总纲!T160)*3600*(1-G163)</f>
        <v>1.0285714285714287</v>
      </c>
      <c r="X163" s="15">
        <v>157</v>
      </c>
      <c r="Y163" s="15">
        <f>兵营招募!CE161</f>
        <v>5097667755.8029861</v>
      </c>
      <c r="Z163" s="15">
        <f>兵营招募!CF161</f>
        <v>5097664433.5783558</v>
      </c>
      <c r="AA163" s="15">
        <f>兵营招募!CG161</f>
        <v>5148769383.6419554</v>
      </c>
      <c r="AB163" s="15">
        <f>兵营招募!CH161</f>
        <v>5148744468.5832739</v>
      </c>
      <c r="AC163" s="15">
        <f>兵营招募!CI161</f>
        <v>5148775524.9410925</v>
      </c>
      <c r="AD163" s="15">
        <f t="shared" si="23"/>
        <v>342218169.23418999</v>
      </c>
      <c r="AE163" s="15">
        <f t="shared" si="24"/>
        <v>342218169.23418999</v>
      </c>
      <c r="AF163" s="15">
        <f t="shared" si="25"/>
        <v>345640350.92653179</v>
      </c>
      <c r="AG163" s="15">
        <f t="shared" si="26"/>
        <v>345640350.92653179</v>
      </c>
      <c r="AH163" s="15">
        <f t="shared" si="27"/>
        <v>331336542.796525</v>
      </c>
      <c r="AI163" s="15">
        <f t="shared" si="28"/>
        <v>50976677558.029861</v>
      </c>
      <c r="AJ163" s="15">
        <f t="shared" si="29"/>
        <v>50976644335.783554</v>
      </c>
      <c r="AK163" s="15">
        <f t="shared" si="30"/>
        <v>51487693836.419556</v>
      </c>
      <c r="AL163" s="15">
        <f t="shared" si="31"/>
        <v>51487444685.832741</v>
      </c>
      <c r="AM163" s="15">
        <f t="shared" si="32"/>
        <v>51487755249.410927</v>
      </c>
      <c r="AN163" s="15">
        <f>SUMPRODUCT(M$7:M163,AD$7:AD163)</f>
        <v>3704881206.6236501</v>
      </c>
      <c r="AO163" s="15">
        <f>SUMPRODUCT(N$7:N163,AE$7:AE163)</f>
        <v>3644930693.1592417</v>
      </c>
      <c r="AP163" s="15">
        <f>SUMPRODUCT(O$7:O163,AF$7:AF163)</f>
        <v>3600275739.8803301</v>
      </c>
      <c r="AQ163" s="15">
        <f>SUMPRODUCT(P$7:P163,AG$7:AG163)</f>
        <v>3493970003.3683777</v>
      </c>
      <c r="AR163" s="15">
        <f>SUMPRODUCT(Q$7:Q163,AH$7:AH163)</f>
        <v>5295883397.0822668</v>
      </c>
    </row>
    <row r="164" spans="2:44" x14ac:dyDescent="0.15">
      <c r="B164" s="15">
        <v>158</v>
      </c>
      <c r="C164" s="15">
        <f>[5]圣人天赋!DY163</f>
        <v>0.32422499999999993</v>
      </c>
      <c r="D164" s="15">
        <f>[5]圣人天赋!DZ163</f>
        <v>0.33367499999999994</v>
      </c>
      <c r="E164" s="15">
        <f>[5]圣人天赋!EA163</f>
        <v>0.34784999999999999</v>
      </c>
      <c r="F164" s="15">
        <f>[5]圣人天赋!EB163</f>
        <v>0.36674999999999996</v>
      </c>
      <c r="G164" s="15">
        <f>[5]圣人天赋!EC163</f>
        <v>0</v>
      </c>
      <c r="H164" s="26">
        <f>1/求节点(兵营招募!F$38:F$67,兵营招募!$G$4:$G$33,节奏总纲!P161)*3600</f>
        <v>1.0285714285714287</v>
      </c>
      <c r="I164" s="26">
        <f>1/求节点(兵营招募!G$38:G$67,兵营招募!$G$4:$G$33,节奏总纲!Q161)*3600</f>
        <v>1.0285714285714287</v>
      </c>
      <c r="J164" s="26">
        <f>1/求节点(兵营招募!H$38:H$67,兵营招募!$G$4:$G$33,节奏总纲!R161)*3600</f>
        <v>1.0285714285714287</v>
      </c>
      <c r="K164" s="26">
        <f>1/求节点(兵营招募!I$38:I$67,兵营招募!$G$4:$G$33,节奏总纲!S161)*3600</f>
        <v>1.0285714285714287</v>
      </c>
      <c r="L164" s="26">
        <f>1/求节点(兵营招募!J$38:J$67,兵营招募!$G$4:$G$33,节奏总纲!T161)*3600</f>
        <v>1.0285714285714287</v>
      </c>
      <c r="M164" s="26">
        <f>1/求节点(兵营招募!F$38:F$67,兵营招募!$G$4:$G$33,节奏总纲!P161)*3600*(1-C164)</f>
        <v>0.69508285714285722</v>
      </c>
      <c r="N164" s="26">
        <f>1/求节点(兵营招募!G$38:G$67,兵营招募!$G$4:$G$33,节奏总纲!Q161)*3600*(1-D164)</f>
        <v>0.68536285714285727</v>
      </c>
      <c r="O164" s="26">
        <f>1/求节点(兵营招募!H$38:H$67,兵营招募!$G$4:$G$33,节奏总纲!R161)*3600*(1-E164)</f>
        <v>0.67078285714285724</v>
      </c>
      <c r="P164" s="26">
        <f>1/求节点(兵营招募!I$38:I$67,兵营招募!$G$4:$G$33,节奏总纲!S161)*3600*(1-F164)</f>
        <v>0.65134285714285733</v>
      </c>
      <c r="Q164" s="26">
        <f>1/求节点(兵营招募!J$38:J$67,兵营招募!$G$4:$G$33,节奏总纲!T161)*3600*(1-G164)</f>
        <v>1.0285714285714287</v>
      </c>
      <c r="X164" s="15">
        <v>158</v>
      </c>
      <c r="Y164" s="15">
        <f>兵营招募!CE162</f>
        <v>5464448107.9859543</v>
      </c>
      <c r="Z164" s="15">
        <f>兵营招募!CF162</f>
        <v>5464444785.7613239</v>
      </c>
      <c r="AA164" s="15">
        <f>兵营招募!CG162</f>
        <v>5519217539.3467531</v>
      </c>
      <c r="AB164" s="15">
        <f>兵营招募!CH162</f>
        <v>5519192624.2880716</v>
      </c>
      <c r="AC164" s="15">
        <f>兵营招募!CI162</f>
        <v>5519223680.6458902</v>
      </c>
      <c r="AD164" s="15">
        <f t="shared" si="23"/>
        <v>366780352.18296814</v>
      </c>
      <c r="AE164" s="15">
        <f t="shared" si="24"/>
        <v>366780352.18296814</v>
      </c>
      <c r="AF164" s="15">
        <f t="shared" si="25"/>
        <v>370448155.70479774</v>
      </c>
      <c r="AG164" s="15">
        <f t="shared" si="26"/>
        <v>370448155.70479774</v>
      </c>
      <c r="AH164" s="15">
        <f t="shared" si="27"/>
        <v>370448155.70479774</v>
      </c>
      <c r="AI164" s="15">
        <f t="shared" si="28"/>
        <v>54644481079.859543</v>
      </c>
      <c r="AJ164" s="15">
        <f t="shared" si="29"/>
        <v>54644447857.613235</v>
      </c>
      <c r="AK164" s="15">
        <f t="shared" si="30"/>
        <v>55192175393.467529</v>
      </c>
      <c r="AL164" s="15">
        <f t="shared" si="31"/>
        <v>55191926242.880714</v>
      </c>
      <c r="AM164" s="15">
        <f t="shared" si="32"/>
        <v>55192236806.4589</v>
      </c>
      <c r="AN164" s="15">
        <f>SUMPRODUCT(M$7:M164,AD$7:AD164)</f>
        <v>3959823941.7628508</v>
      </c>
      <c r="AO164" s="15">
        <f>SUMPRODUCT(N$7:N164,AE$7:AE164)</f>
        <v>3896308323.2752242</v>
      </c>
      <c r="AP164" s="15">
        <f>SUMPRODUCT(O$7:O164,AF$7:AF164)</f>
        <v>3848766012.1872964</v>
      </c>
      <c r="AQ164" s="15">
        <f>SUMPRODUCT(P$7:P164,AG$7:AG164)</f>
        <v>3735258763.5284429</v>
      </c>
      <c r="AR164" s="15">
        <f>SUMPRODUCT(Q$7:Q164,AH$7:AH164)</f>
        <v>5676915785.8072014</v>
      </c>
    </row>
    <row r="165" spans="2:44" x14ac:dyDescent="0.15">
      <c r="B165" s="15">
        <v>159</v>
      </c>
      <c r="C165" s="15">
        <f>[5]圣人天赋!DY164</f>
        <v>0.32422499999999993</v>
      </c>
      <c r="D165" s="15">
        <f>[5]圣人天赋!DZ164</f>
        <v>0.33367499999999994</v>
      </c>
      <c r="E165" s="15">
        <f>[5]圣人天赋!EA164</f>
        <v>0.34784999999999999</v>
      </c>
      <c r="F165" s="15">
        <f>[5]圣人天赋!EB164</f>
        <v>0.36674999999999996</v>
      </c>
      <c r="G165" s="15">
        <f>[5]圣人天赋!EC164</f>
        <v>0</v>
      </c>
      <c r="H165" s="26">
        <f>1/求节点(兵营招募!F$38:F$67,兵营招募!$G$4:$G$33,节奏总纲!P162)*3600</f>
        <v>1.0285714285714287</v>
      </c>
      <c r="I165" s="26">
        <f>1/求节点(兵营招募!G$38:G$67,兵营招募!$G$4:$G$33,节奏总纲!Q162)*3600</f>
        <v>1.0285714285714287</v>
      </c>
      <c r="J165" s="26">
        <f>1/求节点(兵营招募!H$38:H$67,兵营招募!$G$4:$G$33,节奏总纲!R162)*3600</f>
        <v>1.0285714285714287</v>
      </c>
      <c r="K165" s="26">
        <f>1/求节点(兵营招募!I$38:I$67,兵营招募!$G$4:$G$33,节奏总纲!S162)*3600</f>
        <v>1.0285714285714287</v>
      </c>
      <c r="L165" s="26">
        <f>1/求节点(兵营招募!J$38:J$67,兵营招募!$G$4:$G$33,节奏总纲!T162)*3600</f>
        <v>1.0285714285714287</v>
      </c>
      <c r="M165" s="26">
        <f>1/求节点(兵营招募!F$38:F$67,兵营招募!$G$4:$G$33,节奏总纲!P162)*3600*(1-C165)</f>
        <v>0.69508285714285722</v>
      </c>
      <c r="N165" s="26">
        <f>1/求节点(兵营招募!G$38:G$67,兵营招募!$G$4:$G$33,节奏总纲!Q162)*3600*(1-D165)</f>
        <v>0.68536285714285727</v>
      </c>
      <c r="O165" s="26">
        <f>1/求节点(兵营招募!H$38:H$67,兵营招募!$G$4:$G$33,节奏总纲!R162)*3600*(1-E165)</f>
        <v>0.67078285714285724</v>
      </c>
      <c r="P165" s="26">
        <f>1/求节点(兵营招募!I$38:I$67,兵营招募!$G$4:$G$33,节奏总纲!S162)*3600*(1-F165)</f>
        <v>0.65134285714285733</v>
      </c>
      <c r="Q165" s="26">
        <f>1/求节点(兵营招募!J$38:J$67,兵营招募!$G$4:$G$33,节奏总纲!T162)*3600*(1-G165)</f>
        <v>1.0285714285714287</v>
      </c>
      <c r="X165" s="15">
        <v>159</v>
      </c>
      <c r="Y165" s="15">
        <f>兵营招募!CE163</f>
        <v>5857553556.0353756</v>
      </c>
      <c r="Z165" s="15">
        <f>兵营招募!CF163</f>
        <v>5857550233.8107452</v>
      </c>
      <c r="AA165" s="15">
        <f>兵营招募!CG163</f>
        <v>5916254041.8766689</v>
      </c>
      <c r="AB165" s="15">
        <f>兵营招募!CH163</f>
        <v>5916229126.8179874</v>
      </c>
      <c r="AC165" s="15">
        <f>兵营招募!CI163</f>
        <v>5916260183.175806</v>
      </c>
      <c r="AD165" s="15">
        <f t="shared" si="23"/>
        <v>393105448.04942131</v>
      </c>
      <c r="AE165" s="15">
        <f t="shared" si="24"/>
        <v>393105448.04942131</v>
      </c>
      <c r="AF165" s="15">
        <f t="shared" si="25"/>
        <v>397036502.52991581</v>
      </c>
      <c r="AG165" s="15">
        <f t="shared" si="26"/>
        <v>397036502.52991581</v>
      </c>
      <c r="AH165" s="15">
        <f t="shared" si="27"/>
        <v>397036502.52991581</v>
      </c>
      <c r="AI165" s="15">
        <f t="shared" si="28"/>
        <v>58575535560.35376</v>
      </c>
      <c r="AJ165" s="15">
        <f t="shared" si="29"/>
        <v>58575502338.107452</v>
      </c>
      <c r="AK165" s="15">
        <f t="shared" si="30"/>
        <v>59162540418.766693</v>
      </c>
      <c r="AL165" s="15">
        <f t="shared" si="31"/>
        <v>59162291268.179871</v>
      </c>
      <c r="AM165" s="15">
        <f t="shared" si="32"/>
        <v>59162601831.758057</v>
      </c>
      <c r="AN165" s="15">
        <f>SUMPRODUCT(M$7:M165,AD$7:AD165)</f>
        <v>4233064799.7514658</v>
      </c>
      <c r="AO165" s="15">
        <f>SUMPRODUCT(N$7:N165,AE$7:AE165)</f>
        <v>4165728196.3087988</v>
      </c>
      <c r="AP165" s="15">
        <f>SUMPRODUCT(O$7:O165,AF$7:AF165)</f>
        <v>4115091291.7443204</v>
      </c>
      <c r="AQ165" s="15">
        <f>SUMPRODUCT(P$7:P165,AG$7:AG165)</f>
        <v>3993865653.4762855</v>
      </c>
      <c r="AR165" s="15">
        <f>SUMPRODUCT(Q$7:Q165,AH$7:AH165)</f>
        <v>6085296188.4094009</v>
      </c>
    </row>
    <row r="166" spans="2:44" x14ac:dyDescent="0.15">
      <c r="B166" s="15">
        <v>160</v>
      </c>
      <c r="C166" s="15">
        <f>[5]圣人天赋!DY165</f>
        <v>0.32422499999999993</v>
      </c>
      <c r="D166" s="15">
        <f>[5]圣人天赋!DZ165</f>
        <v>0.33367499999999994</v>
      </c>
      <c r="E166" s="15">
        <f>[5]圣人天赋!EA165</f>
        <v>0.34784999999999999</v>
      </c>
      <c r="F166" s="15">
        <f>[5]圣人天赋!EB165</f>
        <v>0.36674999999999996</v>
      </c>
      <c r="G166" s="15">
        <f>[5]圣人天赋!EC165</f>
        <v>0</v>
      </c>
      <c r="H166" s="26">
        <f>1/求节点(兵营招募!F$38:F$67,兵营招募!$G$4:$G$33,节奏总纲!P163)*3600</f>
        <v>1.0285714285714287</v>
      </c>
      <c r="I166" s="26">
        <f>1/求节点(兵营招募!G$38:G$67,兵营招募!$G$4:$G$33,节奏总纲!Q163)*3600</f>
        <v>1.0285714285714287</v>
      </c>
      <c r="J166" s="26">
        <f>1/求节点(兵营招募!H$38:H$67,兵营招募!$G$4:$G$33,节奏总纲!R163)*3600</f>
        <v>1.0285714285714287</v>
      </c>
      <c r="K166" s="26">
        <f>1/求节点(兵营招募!I$38:I$67,兵营招募!$G$4:$G$33,节奏总纲!S163)*3600</f>
        <v>1.0285714285714287</v>
      </c>
      <c r="L166" s="26">
        <f>1/求节点(兵营招募!J$38:J$67,兵营招募!$G$4:$G$33,节奏总纲!T163)*3600</f>
        <v>1.0285714285714287</v>
      </c>
      <c r="M166" s="26">
        <f>1/求节点(兵营招募!F$38:F$67,兵营招募!$G$4:$G$33,节奏总纲!P163)*3600*(1-C166)</f>
        <v>0.69508285714285722</v>
      </c>
      <c r="N166" s="26">
        <f>1/求节点(兵营招募!G$38:G$67,兵营招募!$G$4:$G$33,节奏总纲!Q163)*3600*(1-D166)</f>
        <v>0.68536285714285727</v>
      </c>
      <c r="O166" s="26">
        <f>1/求节点(兵营招募!H$38:H$67,兵营招募!$G$4:$G$33,节奏总纲!R163)*3600*(1-E166)</f>
        <v>0.67078285714285724</v>
      </c>
      <c r="P166" s="26">
        <f>1/求节点(兵营招募!I$38:I$67,兵营招募!$G$4:$G$33,节奏总纲!S163)*3600*(1-F166)</f>
        <v>0.65134285714285733</v>
      </c>
      <c r="Q166" s="26">
        <f>1/求节点(兵营招募!J$38:J$67,兵营招募!$G$4:$G$33,节奏总纲!T163)*3600*(1-G166)</f>
        <v>1.0285714285714287</v>
      </c>
      <c r="X166" s="15">
        <v>160</v>
      </c>
      <c r="Y166" s="15">
        <f>兵营招募!CE164</f>
        <v>6278873543.2331762</v>
      </c>
      <c r="Z166" s="15">
        <f>兵营招募!CF164</f>
        <v>6278870221.0085459</v>
      </c>
      <c r="AA166" s="15">
        <f>兵营招募!CG164</f>
        <v>6341787228.9464483</v>
      </c>
      <c r="AB166" s="15">
        <f>兵营招募!CH164</f>
        <v>6341762313.8877668</v>
      </c>
      <c r="AC166" s="15">
        <f>兵营招募!CI164</f>
        <v>6341793370.2455854</v>
      </c>
      <c r="AD166" s="15">
        <f t="shared" ref="AD166" si="33">Y166-Y165</f>
        <v>421319987.19780064</v>
      </c>
      <c r="AE166" s="15">
        <f t="shared" ref="AE166" si="34">Z166-Z165</f>
        <v>421319987.19780064</v>
      </c>
      <c r="AF166" s="15">
        <f t="shared" ref="AF166" si="35">AA166-AA165</f>
        <v>425533187.0697794</v>
      </c>
      <c r="AG166" s="15">
        <f t="shared" ref="AG166" si="36">AB166-AB165</f>
        <v>425533187.0697794</v>
      </c>
      <c r="AH166" s="15">
        <f t="shared" ref="AH166" si="37">AC166-AC165</f>
        <v>425533187.0697794</v>
      </c>
      <c r="AI166" s="15">
        <f t="shared" ref="AI166" si="38">Y166*$Z$2</f>
        <v>62788735432.331764</v>
      </c>
      <c r="AJ166" s="15">
        <f t="shared" ref="AJ166" si="39">Z166*$Z$2</f>
        <v>62788702210.085457</v>
      </c>
      <c r="AK166" s="15">
        <f t="shared" ref="AK166" si="40">AA166*$Z$2</f>
        <v>63417872289.464485</v>
      </c>
      <c r="AL166" s="15">
        <f t="shared" ref="AL166" si="41">AB166*$Z$2</f>
        <v>63417623138.87767</v>
      </c>
      <c r="AM166" s="15">
        <f t="shared" ref="AM166" si="42">AC166*$Z$2</f>
        <v>63417933702.455856</v>
      </c>
      <c r="AN166" s="15">
        <f>SUMPRODUCT(M$7:M166,AD$7:AD166)</f>
        <v>4525917100.2243052</v>
      </c>
      <c r="AO166" s="15">
        <f>SUMPRODUCT(N$7:N166,AE$7:AE166)</f>
        <v>4454485266.5060759</v>
      </c>
      <c r="AP166" s="15">
        <f>SUMPRODUCT(O$7:O166,AF$7:AF166)</f>
        <v>4400531658.7760925</v>
      </c>
      <c r="AQ166" s="15">
        <f>SUMPRODUCT(P$7:P166,AG$7:AG166)</f>
        <v>4271033655.3514214</v>
      </c>
      <c r="AR166" s="15">
        <f>SUMPRODUCT(Q$7:Q166,AH$7:AH166)</f>
        <v>6522987466.5383167</v>
      </c>
    </row>
  </sheetData>
  <mergeCells count="7">
    <mergeCell ref="C5:G5"/>
    <mergeCell ref="H5:L5"/>
    <mergeCell ref="Y5:AC5"/>
    <mergeCell ref="AI5:AM5"/>
    <mergeCell ref="AN5:AR5"/>
    <mergeCell ref="AD5:AH5"/>
    <mergeCell ref="M5:Q5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/>
  <dimension ref="B1:FP164"/>
  <sheetViews>
    <sheetView workbookViewId="0">
      <selection activeCell="O17" sqref="O17"/>
    </sheetView>
  </sheetViews>
  <sheetFormatPr defaultColWidth="6.625" defaultRowHeight="11.25" x14ac:dyDescent="0.15"/>
  <cols>
    <col min="1" max="23" width="6.625" style="9"/>
    <col min="24" max="24" width="6.625" style="11"/>
    <col min="25" max="32" width="6.625" style="9"/>
    <col min="33" max="33" width="6.625" style="13"/>
    <col min="34" max="34" width="6.625" style="9"/>
    <col min="35" max="35" width="6.625" style="11"/>
    <col min="36" max="37" width="6.625" style="9"/>
    <col min="38" max="41" width="6.75" style="9" customWidth="1"/>
    <col min="42" max="42" width="6.625" style="11"/>
    <col min="43" max="44" width="6.75" style="9" customWidth="1"/>
    <col min="45" max="54" width="8" style="9" customWidth="1"/>
    <col min="55" max="55" width="6.625" style="11"/>
    <col min="56" max="56" width="6.625" style="13"/>
    <col min="57" max="57" width="6.75" style="9" customWidth="1"/>
    <col min="58" max="58" width="6.625" style="13"/>
    <col min="59" max="83" width="6.625" style="9"/>
    <col min="84" max="84" width="6.75" style="9" customWidth="1"/>
    <col min="85" max="85" width="6.75" style="13" customWidth="1"/>
    <col min="86" max="88" width="6.625" style="9"/>
    <col min="89" max="89" width="6.75" style="9" customWidth="1"/>
    <col min="90" max="90" width="5.125" style="11" customWidth="1"/>
    <col min="91" max="131" width="6.625" style="9"/>
    <col min="132" max="132" width="6.625" style="11"/>
    <col min="133" max="133" width="6.625" style="9"/>
    <col min="134" max="134" width="6.75" style="9" bestFit="1" customWidth="1"/>
    <col min="135" max="152" width="6.625" style="9"/>
    <col min="153" max="153" width="6.625" style="11"/>
    <col min="154" max="154" width="6.625" style="9"/>
    <col min="155" max="165" width="6.75" style="9" bestFit="1" customWidth="1"/>
    <col min="166" max="167" width="6.625" style="9"/>
    <col min="168" max="168" width="6.625" style="11"/>
    <col min="169" max="16384" width="6.625" style="9"/>
  </cols>
  <sheetData>
    <row r="1" spans="2:172" x14ac:dyDescent="0.15">
      <c r="Y1" s="9" t="s">
        <v>256</v>
      </c>
      <c r="AQ1" s="55" t="s">
        <v>364</v>
      </c>
      <c r="BE1" s="9" t="s">
        <v>351</v>
      </c>
      <c r="BG1" s="55"/>
      <c r="BH1" s="65" t="s">
        <v>370</v>
      </c>
      <c r="BI1" s="9">
        <v>10000</v>
      </c>
      <c r="BY1" s="9" t="s">
        <v>154</v>
      </c>
      <c r="BZ1" s="55" t="s">
        <v>366</v>
      </c>
      <c r="EE1" s="9" t="s">
        <v>127</v>
      </c>
      <c r="EY1" s="9" t="s">
        <v>400</v>
      </c>
    </row>
    <row r="2" spans="2:172" x14ac:dyDescent="0.15">
      <c r="P2" s="71" t="s">
        <v>91</v>
      </c>
      <c r="Q2" s="71"/>
      <c r="R2" s="71"/>
      <c r="S2" s="71"/>
      <c r="AS2" s="9">
        <v>1.5</v>
      </c>
      <c r="AT2" s="9">
        <v>1.75</v>
      </c>
      <c r="AU2" s="9">
        <v>2</v>
      </c>
      <c r="AV2" s="9">
        <v>2.5</v>
      </c>
      <c r="AW2" s="9">
        <v>3</v>
      </c>
    </row>
    <row r="3" spans="2:172" s="21" customFormat="1" ht="56.25" customHeight="1" x14ac:dyDescent="0.15">
      <c r="E3" s="50" t="s">
        <v>42</v>
      </c>
      <c r="F3" s="72" t="s">
        <v>93</v>
      </c>
      <c r="G3" s="50" t="s">
        <v>94</v>
      </c>
      <c r="H3" s="50"/>
      <c r="I3" s="50"/>
      <c r="J3" s="50" t="s">
        <v>260</v>
      </c>
      <c r="K3" s="50" t="s">
        <v>95</v>
      </c>
      <c r="L3" s="50" t="s">
        <v>114</v>
      </c>
      <c r="M3" s="50" t="s">
        <v>115</v>
      </c>
      <c r="N3" s="50" t="s">
        <v>427</v>
      </c>
      <c r="P3" s="72" t="s">
        <v>92</v>
      </c>
      <c r="Q3" s="72" t="s">
        <v>96</v>
      </c>
      <c r="R3" s="72" t="s">
        <v>95</v>
      </c>
      <c r="S3" s="72" t="s">
        <v>113</v>
      </c>
      <c r="U3" s="50" t="s">
        <v>261</v>
      </c>
      <c r="V3" s="50" t="s">
        <v>262</v>
      </c>
      <c r="X3" s="24"/>
      <c r="Z3" s="9"/>
      <c r="AA3" s="9"/>
      <c r="AB3" s="9"/>
      <c r="AC3" s="9"/>
      <c r="AD3" s="9"/>
      <c r="AE3" s="9"/>
      <c r="AF3" s="9"/>
      <c r="AG3" s="9" t="s">
        <v>158</v>
      </c>
      <c r="AH3" s="9"/>
      <c r="AI3" s="11"/>
      <c r="AJ3" s="9"/>
      <c r="AK3" s="97" t="s">
        <v>55</v>
      </c>
      <c r="AL3" s="97"/>
      <c r="AM3" s="97"/>
      <c r="AN3" s="97"/>
      <c r="AO3" s="97"/>
      <c r="AP3" s="24"/>
      <c r="AS3" s="115" t="s">
        <v>365</v>
      </c>
      <c r="AT3" s="116"/>
      <c r="AU3" s="116"/>
      <c r="AV3" s="116"/>
      <c r="AW3" s="117"/>
      <c r="AX3" s="115" t="s">
        <v>361</v>
      </c>
      <c r="AY3" s="116"/>
      <c r="AZ3" s="116"/>
      <c r="BA3" s="116"/>
      <c r="BB3" s="117"/>
      <c r="BC3" s="24"/>
      <c r="BH3" s="113" t="s">
        <v>368</v>
      </c>
      <c r="BI3" s="113"/>
      <c r="BJ3" s="113"/>
      <c r="BK3" s="113"/>
      <c r="BL3" s="113"/>
      <c r="BM3" s="113" t="s">
        <v>352</v>
      </c>
      <c r="BN3" s="113"/>
      <c r="BO3" s="113"/>
      <c r="BP3" s="113"/>
      <c r="BQ3" s="113"/>
      <c r="BR3" s="113" t="s">
        <v>369</v>
      </c>
      <c r="BS3" s="113"/>
      <c r="BT3" s="113"/>
      <c r="BU3" s="113"/>
      <c r="BV3" s="113"/>
      <c r="BZ3" s="113" t="s">
        <v>367</v>
      </c>
      <c r="CA3" s="113"/>
      <c r="CB3" s="113"/>
      <c r="CC3" s="113"/>
      <c r="CD3" s="113"/>
      <c r="CE3" s="113" t="s">
        <v>371</v>
      </c>
      <c r="CF3" s="113"/>
      <c r="CG3" s="113"/>
      <c r="CH3" s="113"/>
      <c r="CI3" s="113"/>
      <c r="CL3" s="24"/>
      <c r="CN3" s="9"/>
      <c r="CO3" s="106"/>
      <c r="CP3" s="106"/>
      <c r="CQ3" s="106"/>
      <c r="CR3" s="106"/>
      <c r="CS3" s="106"/>
      <c r="CT3" s="106"/>
      <c r="CU3" s="106"/>
      <c r="CV3" s="106"/>
      <c r="CW3" s="106"/>
      <c r="CX3" s="106"/>
      <c r="CZ3" s="50"/>
      <c r="DF3" s="114"/>
      <c r="DG3" s="114"/>
      <c r="DH3" s="114"/>
      <c r="DI3" s="114"/>
      <c r="DJ3" s="114"/>
      <c r="DM3" s="114"/>
      <c r="DN3" s="114"/>
      <c r="DO3" s="114"/>
      <c r="DP3" s="114"/>
      <c r="DQ3" s="114"/>
      <c r="DR3" s="114"/>
      <c r="DS3" s="114"/>
      <c r="DT3" s="114"/>
      <c r="DU3" s="114"/>
      <c r="DV3" s="114"/>
      <c r="EB3" s="24"/>
      <c r="EF3" s="113" t="s">
        <v>128</v>
      </c>
      <c r="EG3" s="113"/>
      <c r="EH3" s="113"/>
      <c r="EI3" s="113"/>
      <c r="EJ3" s="113"/>
      <c r="EK3" s="113" t="s">
        <v>129</v>
      </c>
      <c r="EL3" s="113"/>
      <c r="EM3" s="113"/>
      <c r="EN3" s="113"/>
      <c r="EO3" s="113"/>
      <c r="EP3" s="113" t="s">
        <v>130</v>
      </c>
      <c r="EQ3" s="113"/>
      <c r="ER3" s="113"/>
      <c r="ES3" s="113"/>
      <c r="ET3" s="113"/>
      <c r="EW3" s="24"/>
      <c r="EZ3" s="113" t="s">
        <v>401</v>
      </c>
      <c r="FA3" s="113"/>
      <c r="FB3" s="113"/>
      <c r="FC3" s="113"/>
      <c r="FD3" s="113"/>
      <c r="FE3" s="113" t="s">
        <v>402</v>
      </c>
      <c r="FF3" s="113"/>
      <c r="FG3" s="113"/>
      <c r="FH3" s="113"/>
      <c r="FI3" s="113"/>
      <c r="FL3" s="24"/>
    </row>
    <row r="4" spans="2:172" x14ac:dyDescent="0.15">
      <c r="B4" s="15" t="s">
        <v>142</v>
      </c>
      <c r="C4" s="15">
        <v>28800</v>
      </c>
      <c r="D4" s="9">
        <v>200</v>
      </c>
      <c r="E4" s="15">
        <v>1</v>
      </c>
      <c r="F4" s="73">
        <f>2.25</f>
        <v>2.25</v>
      </c>
      <c r="G4" s="15">
        <v>3500</v>
      </c>
      <c r="H4" s="15"/>
      <c r="I4" s="15"/>
      <c r="J4" s="15">
        <v>20000</v>
      </c>
      <c r="K4" s="15">
        <v>200</v>
      </c>
      <c r="L4" s="15">
        <v>4</v>
      </c>
      <c r="M4" s="15">
        <f>V4/K4</f>
        <v>100</v>
      </c>
      <c r="N4" s="15">
        <f>K4/G4</f>
        <v>5.7142857142857141E-2</v>
      </c>
      <c r="P4" s="73">
        <f>求节点(节奏总纲!$P$4:$P$163,$AK$5:$AK$164,$F38)</f>
        <v>273.2360316640785</v>
      </c>
      <c r="Q4" s="73">
        <f>ROUND(P4*F4/100,0)*100</f>
        <v>600</v>
      </c>
      <c r="R4" s="73">
        <f>Q4</f>
        <v>600</v>
      </c>
      <c r="S4" s="73">
        <f>R4/G4</f>
        <v>0.17142857142857143</v>
      </c>
      <c r="T4" s="9">
        <v>10000</v>
      </c>
      <c r="U4" s="15">
        <f>求节点(节奏总纲!$P$4:$P$103,$AA$5:$AA$104,节奏总纲!$BJ4)</f>
        <v>0</v>
      </c>
      <c r="V4" s="15">
        <f>J4*(1+U4)</f>
        <v>20000</v>
      </c>
      <c r="Z4" s="21" t="s">
        <v>390</v>
      </c>
      <c r="AA4" s="21" t="s">
        <v>0</v>
      </c>
      <c r="AB4" s="21" t="s">
        <v>3</v>
      </c>
      <c r="AC4" s="21" t="s">
        <v>1</v>
      </c>
      <c r="AD4" s="21" t="s">
        <v>4</v>
      </c>
      <c r="AE4" s="21" t="s">
        <v>2</v>
      </c>
      <c r="AF4" s="21"/>
      <c r="AG4" s="21" t="s">
        <v>257</v>
      </c>
      <c r="AH4" s="21" t="s">
        <v>152</v>
      </c>
      <c r="AI4" s="24"/>
      <c r="AJ4" s="21" t="s">
        <v>390</v>
      </c>
      <c r="AK4" s="21" t="s">
        <v>0</v>
      </c>
      <c r="AL4" s="21" t="s">
        <v>3</v>
      </c>
      <c r="AM4" s="21" t="s">
        <v>1</v>
      </c>
      <c r="AN4" s="21" t="s">
        <v>4</v>
      </c>
      <c r="AO4" s="21" t="s">
        <v>2</v>
      </c>
      <c r="AQ4" s="15" t="s">
        <v>390</v>
      </c>
      <c r="AR4" s="15" t="s">
        <v>11</v>
      </c>
      <c r="AS4" s="15" t="s">
        <v>0</v>
      </c>
      <c r="AT4" s="15" t="s">
        <v>3</v>
      </c>
      <c r="AU4" s="15" t="s">
        <v>1</v>
      </c>
      <c r="AV4" s="15" t="s">
        <v>4</v>
      </c>
      <c r="AW4" s="15" t="s">
        <v>2</v>
      </c>
      <c r="AX4" s="15" t="s">
        <v>0</v>
      </c>
      <c r="AY4" s="15" t="s">
        <v>3</v>
      </c>
      <c r="AZ4" s="15" t="s">
        <v>1</v>
      </c>
      <c r="BA4" s="15" t="s">
        <v>4</v>
      </c>
      <c r="BB4" s="15" t="s">
        <v>2</v>
      </c>
      <c r="BE4" s="15" t="s">
        <v>390</v>
      </c>
      <c r="BG4" s="15" t="s">
        <v>390</v>
      </c>
      <c r="BH4" s="15" t="s">
        <v>0</v>
      </c>
      <c r="BI4" s="15" t="s">
        <v>3</v>
      </c>
      <c r="BJ4" s="15" t="s">
        <v>1</v>
      </c>
      <c r="BK4" s="15" t="s">
        <v>4</v>
      </c>
      <c r="BL4" s="15" t="s">
        <v>2</v>
      </c>
      <c r="BM4" s="15" t="s">
        <v>0</v>
      </c>
      <c r="BN4" s="15" t="s">
        <v>3</v>
      </c>
      <c r="BO4" s="15" t="s">
        <v>1</v>
      </c>
      <c r="BP4" s="15" t="s">
        <v>4</v>
      </c>
      <c r="BQ4" s="15" t="s">
        <v>2</v>
      </c>
      <c r="BR4" s="15" t="s">
        <v>0</v>
      </c>
      <c r="BS4" s="15" t="s">
        <v>3</v>
      </c>
      <c r="BT4" s="15" t="s">
        <v>1</v>
      </c>
      <c r="BU4" s="15" t="s">
        <v>4</v>
      </c>
      <c r="BV4" s="15" t="s">
        <v>2</v>
      </c>
      <c r="BY4" s="15" t="s">
        <v>390</v>
      </c>
      <c r="BZ4" s="15" t="s">
        <v>0</v>
      </c>
      <c r="CA4" s="15" t="s">
        <v>3</v>
      </c>
      <c r="CB4" s="15" t="s">
        <v>1</v>
      </c>
      <c r="CC4" s="15" t="s">
        <v>4</v>
      </c>
      <c r="CD4" s="15" t="s">
        <v>2</v>
      </c>
      <c r="CE4" s="15" t="s">
        <v>0</v>
      </c>
      <c r="CF4" s="15" t="s">
        <v>3</v>
      </c>
      <c r="CG4" s="15" t="s">
        <v>1</v>
      </c>
      <c r="CH4" s="15" t="s">
        <v>4</v>
      </c>
      <c r="CI4" s="15" t="s">
        <v>2</v>
      </c>
      <c r="CN4" s="50"/>
      <c r="CO4" s="50"/>
      <c r="CP4" s="50"/>
      <c r="CQ4" s="50"/>
      <c r="CR4" s="50"/>
      <c r="CS4" s="50"/>
      <c r="CT4" s="50"/>
      <c r="CU4" s="50"/>
      <c r="CV4" s="50"/>
      <c r="CW4" s="50"/>
      <c r="CX4" s="50"/>
      <c r="EC4" s="40" t="s">
        <v>420</v>
      </c>
      <c r="ED4" s="40" t="s">
        <v>392</v>
      </c>
      <c r="EE4" s="15" t="s">
        <v>391</v>
      </c>
      <c r="EF4" s="15" t="s">
        <v>0</v>
      </c>
      <c r="EG4" s="15" t="s">
        <v>3</v>
      </c>
      <c r="EH4" s="15" t="s">
        <v>1</v>
      </c>
      <c r="EI4" s="15" t="s">
        <v>4</v>
      </c>
      <c r="EJ4" s="15" t="s">
        <v>2</v>
      </c>
      <c r="EK4" s="15" t="s">
        <v>0</v>
      </c>
      <c r="EL4" s="15" t="s">
        <v>3</v>
      </c>
      <c r="EM4" s="15" t="s">
        <v>1</v>
      </c>
      <c r="EN4" s="15" t="s">
        <v>4</v>
      </c>
      <c r="EO4" s="15" t="s">
        <v>2</v>
      </c>
      <c r="EP4" s="15" t="s">
        <v>0</v>
      </c>
      <c r="EQ4" s="15" t="s">
        <v>3</v>
      </c>
      <c r="ER4" s="15" t="s">
        <v>1</v>
      </c>
      <c r="ES4" s="15" t="s">
        <v>4</v>
      </c>
      <c r="ET4" s="15" t="s">
        <v>2</v>
      </c>
      <c r="EY4" s="15" t="s">
        <v>390</v>
      </c>
      <c r="EZ4" s="15" t="s">
        <v>0</v>
      </c>
      <c r="FA4" s="15" t="s">
        <v>3</v>
      </c>
      <c r="FB4" s="15" t="s">
        <v>1</v>
      </c>
      <c r="FC4" s="15" t="s">
        <v>4</v>
      </c>
      <c r="FD4" s="15" t="s">
        <v>2</v>
      </c>
      <c r="FE4" s="15" t="s">
        <v>0</v>
      </c>
      <c r="FF4" s="15" t="s">
        <v>3</v>
      </c>
      <c r="FG4" s="15" t="s">
        <v>1</v>
      </c>
      <c r="FH4" s="15" t="s">
        <v>4</v>
      </c>
      <c r="FI4" s="15" t="s">
        <v>2</v>
      </c>
      <c r="FO4" s="9" t="s">
        <v>5</v>
      </c>
      <c r="FP4" s="9" t="s">
        <v>393</v>
      </c>
    </row>
    <row r="5" spans="2:172" x14ac:dyDescent="0.15">
      <c r="D5" s="9">
        <v>500</v>
      </c>
      <c r="E5" s="15">
        <v>2</v>
      </c>
      <c r="F5" s="73">
        <f t="shared" ref="F5:F33" si="0">2.25</f>
        <v>2.25</v>
      </c>
      <c r="G5" s="15">
        <v>3500</v>
      </c>
      <c r="H5" s="15"/>
      <c r="I5" s="15"/>
      <c r="J5" s="15">
        <v>25000</v>
      </c>
      <c r="K5" s="15">
        <v>500</v>
      </c>
      <c r="L5" s="15">
        <v>4</v>
      </c>
      <c r="M5" s="15">
        <f t="shared" ref="M5:M22" si="1">V5/K5</f>
        <v>50</v>
      </c>
      <c r="N5" s="15">
        <f t="shared" ref="N5:N22" si="2">K5/G5</f>
        <v>0.14285714285714285</v>
      </c>
      <c r="P5" s="73">
        <f>求节点(节奏总纲!$P$4:$P$163,$AK$5:$AK$164,$F39)</f>
        <v>1358.4597410510303</v>
      </c>
      <c r="Q5" s="73">
        <f>ROUND(P5*F5/100,0)*100</f>
        <v>3100</v>
      </c>
      <c r="R5" s="73">
        <f t="shared" ref="R5:R7" si="3">Q5</f>
        <v>3100</v>
      </c>
      <c r="S5" s="73">
        <f t="shared" ref="S5:S7" si="4">R5/G5</f>
        <v>0.88571428571428568</v>
      </c>
      <c r="T5" s="9">
        <v>15000</v>
      </c>
      <c r="U5" s="15">
        <f>求节点(节奏总纲!$P$4:$P$103,$AA$5:$AA$104,节奏总纲!$BJ5)</f>
        <v>0</v>
      </c>
      <c r="V5" s="15">
        <f t="shared" ref="V5:V22" si="5">J5*(1+U5)</f>
        <v>25000</v>
      </c>
      <c r="Z5" s="9">
        <v>1</v>
      </c>
      <c r="AA5" s="80">
        <f>[5]圣人天赋!GE6</f>
        <v>0</v>
      </c>
      <c r="AB5" s="80">
        <f>[5]圣人天赋!GF6</f>
        <v>0</v>
      </c>
      <c r="AC5" s="80">
        <f>[5]圣人天赋!GG6</f>
        <v>0</v>
      </c>
      <c r="AD5" s="80">
        <f>[5]圣人天赋!GH6</f>
        <v>0</v>
      </c>
      <c r="AE5" s="80">
        <f>[5]圣人天赋!GI6</f>
        <v>0</v>
      </c>
      <c r="AG5" s="52"/>
      <c r="AH5" s="35" t="e">
        <f>[5]圣人天赋!GE6/AA5</f>
        <v>#DIV/0!</v>
      </c>
      <c r="AJ5" s="9">
        <v>1</v>
      </c>
      <c r="AK5" s="9">
        <f>MAX([4]带兵数!D4,1000+($AJ5-1)*50)</f>
        <v>1249.1935266914652</v>
      </c>
      <c r="AL5" s="9">
        <f>MAX([4]带兵数!E4,1000+($AJ5-1)*50)</f>
        <v>1256.4030344854348</v>
      </c>
      <c r="AM5" s="9">
        <f>MAX([4]带兵数!F4,1000+($AJ5-1)*50)</f>
        <v>1264.2533874166461</v>
      </c>
      <c r="AN5" s="9">
        <f>MAX([4]带兵数!G4,1000+($AJ5-1)*50)</f>
        <v>1272.7882794717291</v>
      </c>
      <c r="AO5" s="9">
        <f>MAX([4]带兵数!H4,1000+($AJ5-1)*50)</f>
        <v>1281.8766286907937</v>
      </c>
      <c r="AQ5" s="15">
        <v>1</v>
      </c>
      <c r="AR5" s="15">
        <v>0.4</v>
      </c>
      <c r="AS5" s="15">
        <f>$AR5*节奏总纲!P4*24*3600*AS$2</f>
        <v>3720.7362978814363</v>
      </c>
      <c r="AT5" s="15">
        <f>$AR5*节奏总纲!Q4*24*3600*AT$2</f>
        <v>3615.935558824443</v>
      </c>
      <c r="AU5" s="15">
        <f>$AR5*节奏总纲!R4*24*3600*AU$2</f>
        <v>3233.0717937724426</v>
      </c>
      <c r="AV5" s="15">
        <f>$AR5*节奏总纲!S4*24*3600*AV$2</f>
        <v>2815.3571320636202</v>
      </c>
      <c r="AW5" s="15">
        <f>$AR5*节奏总纲!T4*24*3600*AW$2</f>
        <v>1766.6055942341059</v>
      </c>
      <c r="AX5" s="39">
        <f>AS5</f>
        <v>3720.7362978814363</v>
      </c>
      <c r="AY5" s="39">
        <f t="shared" ref="AY5:BB5" si="6">AT5</f>
        <v>3615.935558824443</v>
      </c>
      <c r="AZ5" s="39">
        <f t="shared" si="6"/>
        <v>3233.0717937724426</v>
      </c>
      <c r="BA5" s="39">
        <f t="shared" si="6"/>
        <v>2815.3571320636202</v>
      </c>
      <c r="BB5" s="39">
        <f t="shared" si="6"/>
        <v>1766.6055942341059</v>
      </c>
      <c r="BE5" s="15">
        <v>1</v>
      </c>
      <c r="BF5" s="51"/>
      <c r="BG5" s="15">
        <v>1</v>
      </c>
      <c r="BH5" s="15">
        <f>$BI$1*AS$2</f>
        <v>15000</v>
      </c>
      <c r="BI5" s="15">
        <f t="shared" ref="BI5:BL5" si="7">$BI$1*AT$2</f>
        <v>17500</v>
      </c>
      <c r="BJ5" s="15">
        <f t="shared" si="7"/>
        <v>20000</v>
      </c>
      <c r="BK5" s="15">
        <f t="shared" si="7"/>
        <v>25000</v>
      </c>
      <c r="BL5" s="15">
        <f t="shared" si="7"/>
        <v>30000</v>
      </c>
      <c r="BM5" s="15">
        <f>求节点($T$38:$T$157,$V$38:$V$157,节奏总纲!P4)*求节点($T$38:$T$157,$U$38:$U$157,节奏总纲!P4)*节奏总纲!W4</f>
        <v>322.9805814133191</v>
      </c>
      <c r="BN5" s="15">
        <f>求节点($T$38:$T$157,$V$38:$V$157,节奏总纲!Q4)*求节点($T$38:$T$157,$U$38:$U$157,节奏总纲!Q4)*节奏总纲!X4</f>
        <v>269.04282431729479</v>
      </c>
      <c r="BO5" s="15">
        <f>求节点($T$38:$T$157,$V$38:$V$157,节奏总纲!R4)*求节点($T$38:$T$157,$U$38:$U$157,节奏总纲!R4)*节奏总纲!Y4</f>
        <v>210.48644490706005</v>
      </c>
      <c r="BP5" s="15">
        <f>求节点($T$38:$T$157,$V$38:$V$157,节奏总纲!S4)*求节点($T$38:$T$157,$U$38:$U$157,节奏总纲!S4)*节奏总纲!Z4</f>
        <v>146.63318396164686</v>
      </c>
      <c r="BQ5" s="15">
        <f>求节点($T$38:$T$157,$V$38:$V$157,节奏总纲!T4)*求节点($T$38:$T$157,$U$38:$U$157,节奏总纲!T4)*节奏总纲!AA4</f>
        <v>76.675590027521949</v>
      </c>
      <c r="BR5" s="15"/>
      <c r="BS5" s="15"/>
      <c r="BT5" s="15"/>
      <c r="BU5" s="15"/>
      <c r="BV5" s="15"/>
      <c r="BW5" s="9">
        <f>SUM($BM$5:BM5)</f>
        <v>322.9805814133191</v>
      </c>
      <c r="BY5" s="15">
        <v>1</v>
      </c>
      <c r="BZ5" s="15">
        <f>BH5+BM5+BR5</f>
        <v>15322.98058141332</v>
      </c>
      <c r="CA5" s="15">
        <f t="shared" ref="CA5:CD5" si="8">BI5+BN5+BS5</f>
        <v>17769.042824317294</v>
      </c>
      <c r="CB5" s="15">
        <f t="shared" si="8"/>
        <v>20210.486444907059</v>
      </c>
      <c r="CC5" s="15">
        <f t="shared" si="8"/>
        <v>25146.633183961647</v>
      </c>
      <c r="CD5" s="15">
        <f t="shared" si="8"/>
        <v>30076.67559002752</v>
      </c>
      <c r="CE5" s="66">
        <f>SUM(BZ$5:BZ5)</f>
        <v>15322.98058141332</v>
      </c>
      <c r="CF5" s="66">
        <f>SUM(CA$5:CA5)</f>
        <v>17769.042824317294</v>
      </c>
      <c r="CG5" s="66">
        <f>SUM(CB$5:CB5)</f>
        <v>20210.486444907059</v>
      </c>
      <c r="CH5" s="66">
        <f>SUM(CC$5:CC5)</f>
        <v>25146.633183961647</v>
      </c>
      <c r="CI5" s="66">
        <f>SUM(CD$5:CD5)</f>
        <v>30076.67559002752</v>
      </c>
      <c r="CJ5" s="34"/>
      <c r="CK5" s="34"/>
      <c r="CN5" s="15"/>
      <c r="CO5" s="15"/>
      <c r="CP5" s="15"/>
      <c r="CQ5" s="15"/>
      <c r="CR5" s="15"/>
      <c r="CS5" s="15"/>
      <c r="CT5" s="39"/>
      <c r="CU5" s="39"/>
      <c r="CV5" s="39"/>
      <c r="CW5" s="39"/>
      <c r="CX5" s="39"/>
      <c r="CZ5" s="34"/>
      <c r="DA5" s="34"/>
      <c r="DM5" s="36"/>
      <c r="DN5" s="36"/>
      <c r="DO5" s="36"/>
      <c r="DP5" s="36"/>
      <c r="DQ5" s="36"/>
      <c r="DR5" s="37"/>
      <c r="DS5" s="37"/>
      <c r="DT5" s="37"/>
      <c r="DU5" s="37"/>
      <c r="DV5" s="37"/>
      <c r="EC5" s="9">
        <v>2</v>
      </c>
      <c r="ED5" s="9">
        <f>INT(求节点(F$38:F$67,$K$38:$K$67,节奏总纲!P4)*EC5)</f>
        <v>812</v>
      </c>
      <c r="EE5" s="15">
        <v>1</v>
      </c>
      <c r="EF5" s="15">
        <f>求节点(F$38:F$67,$V$4:$V$33,节奏总纲!P4)*$ED5/10000</f>
        <v>1839.5488491453439</v>
      </c>
      <c r="EG5" s="15">
        <f>求节点(G$38:G$67,$V$4:$V$33,节奏总纲!Q4)*$ED5/10000</f>
        <v>1850.9295362366524</v>
      </c>
      <c r="EH5" s="15">
        <f>求节点(H$38:H$67,$V$4:$V$33,节奏总纲!R4)*$ED5/10000</f>
        <v>1863.3218399582997</v>
      </c>
      <c r="EI5" s="15">
        <f>求节点(I$38:I$67,$V$4:$V$33,节奏总纲!S4)*$ED5/10000</f>
        <v>1876.7947341714446</v>
      </c>
      <c r="EJ5" s="15">
        <f>求节点(J$38:J$67,$V$4:$V$33,节奏总纲!T4)*$ED5/10000</f>
        <v>1891.1412972926096</v>
      </c>
      <c r="EK5" s="15">
        <f>求节点(F$38:F$67,$L$4:$L$33,节奏总纲!P4)</f>
        <v>4</v>
      </c>
      <c r="EL5" s="15">
        <f>求节点(G$38:G$67,$L$4:$L$33,节奏总纲!Q4)</f>
        <v>4</v>
      </c>
      <c r="EM5" s="15">
        <f>求节点(H$38:H$67,$L$4:$L$33,节奏总纲!R4)</f>
        <v>4</v>
      </c>
      <c r="EN5" s="15">
        <f>求节点(I$38:I$67,$L$4:$L$33,节奏总纲!S4)</f>
        <v>4</v>
      </c>
      <c r="EO5" s="15">
        <f>求节点(J$38:J$67,$L$4:$L$33,节奏总纲!T4)</f>
        <v>4</v>
      </c>
      <c r="EP5" s="15">
        <f>EF5*EK5</f>
        <v>7358.1953965813755</v>
      </c>
      <c r="EQ5" s="15">
        <f>EG5*EL5</f>
        <v>7403.7181449466098</v>
      </c>
      <c r="ER5" s="15">
        <f>EH5*EM5</f>
        <v>7453.2873598331989</v>
      </c>
      <c r="ES5" s="15">
        <f>EI5*EN5</f>
        <v>7507.1789366857784</v>
      </c>
      <c r="ET5" s="15">
        <f>EJ5*EO5</f>
        <v>7564.5651891704383</v>
      </c>
      <c r="EY5" s="15">
        <v>1</v>
      </c>
      <c r="EZ5" s="15">
        <f>MAX($G$4,求节点(F$38:F$67,$G$4:$G$33,节奏总纲!P4))</f>
        <v>3500</v>
      </c>
      <c r="FA5" s="15">
        <f>MAX($G$4,求节点(G$38:G$67,$G$4:$G$33,节奏总纲!Q4))</f>
        <v>3500</v>
      </c>
      <c r="FB5" s="15">
        <f>MAX($G$4,求节点(H$38:H$67,$G$4:$G$33,节奏总纲!R4))</f>
        <v>3500</v>
      </c>
      <c r="FC5" s="15">
        <f>MAX($G$4,求节点(I$38:I$67,$G$4:$G$33,节奏总纲!S4))</f>
        <v>3500</v>
      </c>
      <c r="FD5" s="15">
        <f>MAX($G$4,求节点(J$38:J$67,$G$4:$G$33,节奏总纲!T4))</f>
        <v>3500</v>
      </c>
      <c r="FE5" s="15">
        <f>MAX($K$4,求节点(F$38:F$67,$K$4:$K$33,节奏总纲!P4))</f>
        <v>359.27254862956454</v>
      </c>
      <c r="FF5" s="15">
        <f>MAX($K$4,求节点(G$38:G$67,$K$4:$K$33,节奏总纲!Q4))</f>
        <v>367.68192332757576</v>
      </c>
      <c r="FG5" s="15">
        <f>MAX($K$4,求节点(H$38:H$67,$K$4:$K$33,节奏总纲!R4))</f>
        <v>376.83879799874364</v>
      </c>
      <c r="FH5" s="15">
        <f>MAX($K$4,求节点(I$38:I$67,$K$4:$K$33,节奏总纲!S4))</f>
        <v>386.79413855032863</v>
      </c>
      <c r="FI5" s="15">
        <f>MAX($K$4,求节点(J$38:J$67,$K$4:$K$33,节奏总纲!T4))</f>
        <v>397.39504726054889</v>
      </c>
      <c r="FO5" s="9">
        <v>1</v>
      </c>
      <c r="FP5" s="9">
        <f>求节点($EE$5:$EE$164,$ED$5:$ED$164,求节点(节奏总纲!$N$4:$N$163,节奏总纲!$O$4:$O$163,兵营招募!FO5))</f>
        <v>406</v>
      </c>
    </row>
    <row r="6" spans="2:172" x14ac:dyDescent="0.15">
      <c r="B6" s="9" t="s">
        <v>190</v>
      </c>
      <c r="C6" s="9">
        <f>士兵阶位属性!$E$72</f>
        <v>20</v>
      </c>
      <c r="D6" s="9">
        <v>1000</v>
      </c>
      <c r="E6" s="15">
        <v>3</v>
      </c>
      <c r="F6" s="73">
        <f t="shared" si="0"/>
        <v>2.25</v>
      </c>
      <c r="G6" s="15">
        <v>3500</v>
      </c>
      <c r="H6" s="15"/>
      <c r="I6" s="15"/>
      <c r="J6" s="15">
        <v>30000</v>
      </c>
      <c r="K6" s="15">
        <v>1000</v>
      </c>
      <c r="L6" s="15">
        <v>4</v>
      </c>
      <c r="M6" s="15">
        <f t="shared" si="1"/>
        <v>30</v>
      </c>
      <c r="N6" s="15">
        <f t="shared" si="2"/>
        <v>0.2857142857142857</v>
      </c>
      <c r="P6" s="73">
        <f>求节点(节奏总纲!$P$4:$P$163,$AK$5:$AK$164,$F40)</f>
        <v>1851.6649091886054</v>
      </c>
      <c r="Q6" s="73">
        <f>ROUND(P6*F6/100,0)*100</f>
        <v>4200</v>
      </c>
      <c r="R6" s="73">
        <f t="shared" si="3"/>
        <v>4200</v>
      </c>
      <c r="S6" s="73">
        <f t="shared" si="4"/>
        <v>1.2</v>
      </c>
      <c r="T6" s="9">
        <v>20000</v>
      </c>
      <c r="U6" s="15">
        <f>求节点(节奏总纲!$P$4:$P$103,$AA$5:$AA$104,节奏总纲!$BJ6)</f>
        <v>0</v>
      </c>
      <c r="V6" s="15">
        <f t="shared" si="5"/>
        <v>30000</v>
      </c>
      <c r="Z6" s="9">
        <v>2</v>
      </c>
      <c r="AA6" s="80">
        <f>[5]圣人天赋!GE7</f>
        <v>0</v>
      </c>
      <c r="AB6" s="80">
        <f>[5]圣人天赋!GF7</f>
        <v>0</v>
      </c>
      <c r="AC6" s="80">
        <f>[5]圣人天赋!GG7</f>
        <v>0</v>
      </c>
      <c r="AD6" s="80">
        <f>[5]圣人天赋!GH7</f>
        <v>0</v>
      </c>
      <c r="AE6" s="80">
        <f>[5]圣人天赋!GI7</f>
        <v>0</v>
      </c>
      <c r="AG6" s="52"/>
      <c r="AH6" s="35" t="e">
        <f>[5]圣人天赋!GE7/AA6</f>
        <v>#DIV/0!</v>
      </c>
      <c r="AJ6" s="9">
        <v>2</v>
      </c>
      <c r="AK6" s="9">
        <f>MAX([4]带兵数!D5,1000+($AJ6-1)*50)</f>
        <v>1418.8419488561699</v>
      </c>
      <c r="AL6" s="9">
        <f>MAX([4]带兵数!E5,1000+($AJ6-1)*50)</f>
        <v>1430.067141301593</v>
      </c>
      <c r="AM6" s="9">
        <f>MAX([4]带兵数!F5,1000+($AJ6-1)*50)</f>
        <v>1440.9032272336713</v>
      </c>
      <c r="AN6" s="9">
        <f>MAX([4]带兵数!G5,1000+($AJ6-1)*50)</f>
        <v>1455.9075023815944</v>
      </c>
      <c r="AO6" s="9">
        <f>MAX([4]带兵数!H5,1000+($AJ6-1)*50)</f>
        <v>1470.8776749654153</v>
      </c>
      <c r="AQ6" s="15">
        <v>2</v>
      </c>
      <c r="AR6" s="15">
        <v>0.5</v>
      </c>
      <c r="AS6" s="15">
        <f>$AR6*节奏总纲!P5*24*3600*AS$2</f>
        <v>9635.6534038078753</v>
      </c>
      <c r="AT6" s="15">
        <f>$AR6*节奏总纲!Q5*24*3600*AT$2</f>
        <v>9454.1819313694923</v>
      </c>
      <c r="AU6" s="15">
        <f>$AR6*节奏总纲!R5*24*3600*AU$2</f>
        <v>8539.7584233481248</v>
      </c>
      <c r="AV6" s="15">
        <f>$AR6*节奏总纲!S5*24*3600*AV$2</f>
        <v>7541.504730713631</v>
      </c>
      <c r="AW6" s="15">
        <f>$AR6*节奏总纲!T5*24*3600*AW$2</f>
        <v>4806.2639178193676</v>
      </c>
      <c r="AX6" s="15">
        <f>AS6-AS5</f>
        <v>5914.917105926439</v>
      </c>
      <c r="AY6" s="15">
        <f t="shared" ref="AY6:BB6" si="9">AT6-AT5</f>
        <v>5838.2463725450489</v>
      </c>
      <c r="AZ6" s="15">
        <f t="shared" si="9"/>
        <v>5306.6866295756827</v>
      </c>
      <c r="BA6" s="15">
        <f t="shared" si="9"/>
        <v>4726.1475986500109</v>
      </c>
      <c r="BB6" s="15">
        <f t="shared" si="9"/>
        <v>3039.6583235852618</v>
      </c>
      <c r="BE6" s="15">
        <v>2</v>
      </c>
      <c r="BF6" s="51"/>
      <c r="BG6" s="15">
        <v>2</v>
      </c>
      <c r="BH6" s="15"/>
      <c r="BI6" s="15"/>
      <c r="BJ6" s="15"/>
      <c r="BK6" s="15"/>
      <c r="BL6" s="15"/>
      <c r="BM6" s="15">
        <f>求节点($T$38:$T$157,$V$38:$V$157,节奏总纲!P5)*求节点($T$38:$T$157,$U$38:$U$157,节奏总纲!P5)*节奏总纲!W5</f>
        <v>346.16201607333886</v>
      </c>
      <c r="BN6" s="15">
        <f>求节点($T$38:$T$157,$V$38:$V$157,节奏总纲!Q5)*求节点($T$38:$T$157,$U$38:$U$157,节奏总纲!Q5)*节奏总纲!X5</f>
        <v>293.70610016898451</v>
      </c>
      <c r="BO6" s="15">
        <f>求节点($T$38:$T$157,$V$38:$V$157,节奏总纲!R5)*求节点($T$38:$T$157,$U$38:$U$157,节奏总纲!R5)*节奏总纲!Y5</f>
        <v>234.29263964232146</v>
      </c>
      <c r="BP6" s="15">
        <f>求节点($T$38:$T$157,$V$38:$V$157,节奏总纲!S5)*求节点($T$38:$T$157,$U$38:$U$157,节奏总纲!S5)*节奏总纲!Z5</f>
        <v>167.59617981808771</v>
      </c>
      <c r="BQ6" s="15">
        <f>求节点($T$38:$T$157,$V$38:$V$157,节奏总纲!T5)*求节点($T$38:$T$157,$U$38:$U$157,节奏总纲!T5)*节奏总纲!AA5</f>
        <v>90.208573785650543</v>
      </c>
      <c r="BR6" s="15"/>
      <c r="BS6" s="15"/>
      <c r="BT6" s="15"/>
      <c r="BU6" s="15"/>
      <c r="BV6" s="15"/>
      <c r="BY6" s="15">
        <v>2</v>
      </c>
      <c r="BZ6" s="15">
        <f t="shared" ref="BZ6:BZ69" si="10">BH6+BM6+BR6</f>
        <v>346.16201607333886</v>
      </c>
      <c r="CA6" s="15">
        <f t="shared" ref="CA6:CA69" si="11">BI6+BN6+BS6</f>
        <v>293.70610016898451</v>
      </c>
      <c r="CB6" s="15">
        <f t="shared" ref="CB6:CB69" si="12">BJ6+BO6+BT6</f>
        <v>234.29263964232146</v>
      </c>
      <c r="CC6" s="15">
        <f t="shared" ref="CC6:CC69" si="13">BK6+BP6+BU6</f>
        <v>167.59617981808771</v>
      </c>
      <c r="CD6" s="15">
        <f t="shared" ref="CD6:CD69" si="14">BL6+BQ6+BV6</f>
        <v>90.208573785650543</v>
      </c>
      <c r="CE6" s="66">
        <f>SUM(BZ$5:BZ6)</f>
        <v>15669.142597486658</v>
      </c>
      <c r="CF6" s="66">
        <f>SUM(CA$5:CA6)</f>
        <v>18062.748924486277</v>
      </c>
      <c r="CG6" s="66">
        <f>SUM(CB$5:CB6)</f>
        <v>20444.77908454938</v>
      </c>
      <c r="CH6" s="66">
        <f>SUM(CC$5:CC6)</f>
        <v>25314.229363779734</v>
      </c>
      <c r="CI6" s="66">
        <f>SUM(CD$5:CD6)</f>
        <v>30166.884163813171</v>
      </c>
      <c r="CJ6" s="34"/>
      <c r="CK6" s="34"/>
      <c r="CN6" s="15"/>
      <c r="CO6" s="15"/>
      <c r="CP6" s="15"/>
      <c r="CQ6" s="15"/>
      <c r="CR6" s="15"/>
      <c r="CS6" s="15"/>
      <c r="CT6" s="15"/>
      <c r="CU6" s="15"/>
      <c r="CV6" s="15"/>
      <c r="CW6" s="15"/>
      <c r="CX6" s="15"/>
      <c r="CZ6" s="34"/>
      <c r="DA6" s="34"/>
      <c r="DR6" s="37"/>
      <c r="DS6" s="37"/>
      <c r="DT6" s="37"/>
      <c r="DU6" s="37"/>
      <c r="DV6" s="37"/>
      <c r="EC6" s="9">
        <v>1.98</v>
      </c>
      <c r="ED6" s="9">
        <f>INT(求节点(F$38:F$67,$K$38:$K$67,节奏总纲!P5)*EC6)</f>
        <v>1205</v>
      </c>
      <c r="EE6" s="15">
        <v>2</v>
      </c>
      <c r="EF6" s="15">
        <f>求节点(F$38:F$67,$V$4:$V$33,节奏总纲!P5)*$ED6/10000</f>
        <v>3056.205997551177</v>
      </c>
      <c r="EG6" s="15">
        <f>求节点(G$38:G$67,$V$4:$V$33,节奏总纲!Q5)*$ED6/10000</f>
        <v>3068.3710786762108</v>
      </c>
      <c r="EH6" s="15">
        <f>求节点(H$38:H$67,$V$4:$V$33,节奏总纲!R5)*$ED6/10000</f>
        <v>3081.8021194630364</v>
      </c>
      <c r="EI6" s="15">
        <f>求节点(I$38:I$67,$V$4:$V$33,节奏总纲!S5)*$ED6/10000</f>
        <v>3097.5079315171456</v>
      </c>
      <c r="EJ6" s="15">
        <f>求节点(J$38:J$67,$V$4:$V$33,节奏总纲!T5)*$ED6/10000</f>
        <v>3114.8357543879251</v>
      </c>
      <c r="EK6" s="15">
        <f>求节点(F$38:F$67,$L$4:$L$33,节奏总纲!P5)</f>
        <v>4</v>
      </c>
      <c r="EL6" s="15">
        <f>求节点(G$38:G$67,$L$4:$L$33,节奏总纲!Q5)</f>
        <v>4</v>
      </c>
      <c r="EM6" s="15">
        <f>求节点(H$38:H$67,$L$4:$L$33,节奏总纲!R5)</f>
        <v>4</v>
      </c>
      <c r="EN6" s="15">
        <f>求节点(I$38:I$67,$L$4:$L$33,节奏总纲!S5)</f>
        <v>4</v>
      </c>
      <c r="EO6" s="15">
        <f>求节点(J$38:J$67,$L$4:$L$33,节奏总纲!T5)</f>
        <v>4</v>
      </c>
      <c r="EP6" s="15">
        <f t="shared" ref="EP6:EP69" si="15">EF6*EK6</f>
        <v>12224.823990204708</v>
      </c>
      <c r="EQ6" s="15">
        <f t="shared" ref="EQ6:EQ69" si="16">EG6*EL6</f>
        <v>12273.484314704843</v>
      </c>
      <c r="ER6" s="15">
        <f t="shared" ref="ER6:ER69" si="17">EH6*EM6</f>
        <v>12327.208477852146</v>
      </c>
      <c r="ES6" s="15">
        <f t="shared" ref="ES6:ES69" si="18">EI6*EN6</f>
        <v>12390.031726068582</v>
      </c>
      <c r="ET6" s="15">
        <f t="shared" ref="ET6:ET69" si="19">EJ6*EO6</f>
        <v>12459.343017551701</v>
      </c>
      <c r="EY6" s="15">
        <v>2</v>
      </c>
      <c r="EZ6" s="15">
        <f>MAX($G$4,求节点(F$38:F$67,$G$4:$G$33,节奏总纲!P5))</f>
        <v>3500</v>
      </c>
      <c r="FA6" s="15">
        <f>MAX($G$4,求节点(G$38:G$67,$G$4:$G$33,节奏总纲!Q5))</f>
        <v>3500</v>
      </c>
      <c r="FB6" s="15">
        <f>MAX($G$4,求节点(H$38:H$67,$G$4:$G$33,节奏总纲!R5))</f>
        <v>3500</v>
      </c>
      <c r="FC6" s="15">
        <f>MAX($G$4,求节点(I$38:I$67,$G$4:$G$33,节奏总纲!S5))</f>
        <v>3500</v>
      </c>
      <c r="FD6" s="15">
        <f>MAX($G$4,求节点(J$38:J$67,$G$4:$G$33,节奏总纲!T5))</f>
        <v>3500</v>
      </c>
      <c r="FE6" s="15">
        <f>MAX($K$4,求节点(F$38:F$67,$K$4:$K$33,节奏总纲!P5))</f>
        <v>536.27053738686902</v>
      </c>
      <c r="FF6" s="15">
        <f>MAX($K$4,求节点(G$38:G$67,$K$4:$K$33,节奏总纲!Q5))</f>
        <v>546.36604039519568</v>
      </c>
      <c r="FG6" s="15">
        <f>MAX($K$4,求节点(H$38:H$67,$K$4:$K$33,节奏总纲!R5))</f>
        <v>557.51213233447027</v>
      </c>
      <c r="FH6" s="15">
        <f>MAX($K$4,求节点(I$38:I$67,$K$4:$K$33,节奏总纲!S5))</f>
        <v>570.54600125904176</v>
      </c>
      <c r="FI6" s="15">
        <f>MAX($K$4,求节点(J$38:J$67,$K$4:$K$33,节奏总纲!T5))</f>
        <v>584.92593725139</v>
      </c>
      <c r="FO6" s="9">
        <v>2</v>
      </c>
      <c r="FP6" s="9">
        <f>求节点($EE$5:$EE$164,$ED$5:$ED$164,求节点(节奏总纲!$N$4:$N$163,节奏总纲!$O$4:$O$163,兵营招募!FO6))</f>
        <v>812</v>
      </c>
    </row>
    <row r="7" spans="2:172" x14ac:dyDescent="0.15">
      <c r="D7" s="9">
        <v>2000</v>
      </c>
      <c r="E7" s="15">
        <v>4</v>
      </c>
      <c r="F7" s="73">
        <f t="shared" si="0"/>
        <v>2.25</v>
      </c>
      <c r="G7" s="15">
        <v>3500</v>
      </c>
      <c r="H7" s="15"/>
      <c r="I7" s="15"/>
      <c r="J7" s="15">
        <v>35000</v>
      </c>
      <c r="K7" s="15">
        <v>2000</v>
      </c>
      <c r="L7" s="15">
        <v>4</v>
      </c>
      <c r="M7" s="15">
        <f t="shared" si="1"/>
        <v>17.5</v>
      </c>
      <c r="N7" s="15">
        <f t="shared" si="2"/>
        <v>0.5714285714285714</v>
      </c>
      <c r="P7" s="73">
        <f>求节点(节奏总纲!$P$4:$P$163,$AK$5:$AK$164,$F41)</f>
        <v>2310.722117919724</v>
      </c>
      <c r="Q7" s="73">
        <f t="shared" ref="Q7:Q33" si="20">ROUND(P7*F7/100,0)*100</f>
        <v>5200</v>
      </c>
      <c r="R7" s="73">
        <f t="shared" si="3"/>
        <v>5200</v>
      </c>
      <c r="S7" s="73">
        <f t="shared" si="4"/>
        <v>1.4857142857142858</v>
      </c>
      <c r="T7" s="9">
        <v>25000</v>
      </c>
      <c r="U7" s="15">
        <f>求节点(节奏总纲!$P$4:$P$103,$AA$5:$AA$104,节奏总纲!$BJ7)</f>
        <v>0</v>
      </c>
      <c r="V7" s="15">
        <f t="shared" si="5"/>
        <v>35000</v>
      </c>
      <c r="Z7" s="9">
        <v>3</v>
      </c>
      <c r="AA7" s="80">
        <f>[5]圣人天赋!GE8</f>
        <v>0</v>
      </c>
      <c r="AB7" s="80">
        <f>[5]圣人天赋!GF8</f>
        <v>0</v>
      </c>
      <c r="AC7" s="80">
        <f>[5]圣人天赋!GG8</f>
        <v>0</v>
      </c>
      <c r="AD7" s="80">
        <f>[5]圣人天赋!GH8</f>
        <v>0</v>
      </c>
      <c r="AE7" s="80">
        <f>[5]圣人天赋!GI8</f>
        <v>0</v>
      </c>
      <c r="AG7" s="52"/>
      <c r="AH7" s="35" t="e">
        <f>[5]圣人天赋!GE8/AA7</f>
        <v>#DIV/0!</v>
      </c>
      <c r="AJ7" s="9">
        <v>3</v>
      </c>
      <c r="AK7" s="9">
        <f>MAX([4]带兵数!D6,1000+($AJ7-1)*50)</f>
        <v>1553.8747529174316</v>
      </c>
      <c r="AL7" s="9">
        <f>MAX([4]带兵数!E6,1000+($AJ7-1)*50)</f>
        <v>1568.8848630060143</v>
      </c>
      <c r="AM7" s="9">
        <f>MAX([4]带兵数!F6,1000+($AJ7-1)*50)</f>
        <v>1583.7527718926308</v>
      </c>
      <c r="AN7" s="9">
        <f>MAX([4]带兵数!G6,1000+($AJ7-1)*50)</f>
        <v>1605.3982079286131</v>
      </c>
      <c r="AO7" s="9">
        <f>MAX([4]带兵数!H6,1000+($AJ7-1)*50)</f>
        <v>1625.3672601748178</v>
      </c>
      <c r="AQ7" s="15">
        <v>3</v>
      </c>
      <c r="AR7" s="15">
        <v>0.6</v>
      </c>
      <c r="AS7" s="15">
        <f>$AR7*节奏总纲!P6*24*3600*AS$2</f>
        <v>17973.78958170069</v>
      </c>
      <c r="AT7" s="15">
        <f>$AR7*节奏总纲!Q6*24*3600*AT$2</f>
        <v>17765.293622552963</v>
      </c>
      <c r="AU7" s="15">
        <f>$AR7*节奏总纲!R6*24*3600*AU$2</f>
        <v>16190.789655195982</v>
      </c>
      <c r="AV7" s="15">
        <f>$AR7*节奏总纲!S6*24*3600*AV$2</f>
        <v>14411.983612927004</v>
      </c>
      <c r="AW7" s="15">
        <f>$AR7*节奏总纲!T6*24*3600*AW$2</f>
        <v>9234.9330870778158</v>
      </c>
      <c r="AX7" s="15">
        <f t="shared" ref="AX7:AX70" si="21">AS7-AS6</f>
        <v>8338.1361778928149</v>
      </c>
      <c r="AY7" s="15">
        <f t="shared" ref="AY7:AY70" si="22">AT7-AT6</f>
        <v>8311.1116911834706</v>
      </c>
      <c r="AZ7" s="15">
        <f t="shared" ref="AZ7:AZ70" si="23">AU7-AU6</f>
        <v>7651.0312318478573</v>
      </c>
      <c r="BA7" s="15">
        <f t="shared" ref="BA7:BA70" si="24">AV7-AV6</f>
        <v>6870.4788822133733</v>
      </c>
      <c r="BB7" s="15">
        <f t="shared" ref="BB7:BB70" si="25">AW7-AW6</f>
        <v>4428.6691692584482</v>
      </c>
      <c r="BE7" s="15">
        <v>3</v>
      </c>
      <c r="BF7" s="51"/>
      <c r="BG7" s="15">
        <v>3</v>
      </c>
      <c r="BH7" s="15"/>
      <c r="BI7" s="15"/>
      <c r="BJ7" s="15"/>
      <c r="BK7" s="15"/>
      <c r="BL7" s="15"/>
      <c r="BM7" s="15">
        <f>求节点($T$38:$T$157,$V$38:$V$157,节奏总纲!P6)*求节点($T$38:$T$157,$U$38:$U$157,节奏总纲!P6)*节奏总纲!W6</f>
        <v>388.29995662622417</v>
      </c>
      <c r="BN7" s="15">
        <f>求节点($T$38:$T$157,$V$38:$V$157,节奏总纲!Q6)*求节点($T$38:$T$157,$U$38:$U$157,节奏总纲!Q6)*节奏总纲!X6</f>
        <v>318.46603694987959</v>
      </c>
      <c r="BO7" s="15">
        <f>求节点($T$38:$T$157,$V$38:$V$157,节奏总纲!R6)*求节点($T$38:$T$157,$U$38:$U$157,节奏总纲!R6)*节奏总纲!Y6</f>
        <v>257.94616090183314</v>
      </c>
      <c r="BP7" s="15">
        <f>求节点($T$38:$T$157,$V$38:$V$157,节奏总纲!S6)*求节点($T$38:$T$157,$U$38:$U$157,节奏总纲!S6)*节奏总纲!Z6</f>
        <v>186.18673389134202</v>
      </c>
      <c r="BQ7" s="15">
        <f>求节点($T$38:$T$157,$V$38:$V$157,节奏总纲!T6)*求节点($T$38:$T$157,$U$38:$U$157,节奏总纲!T6)*节奏总纲!AA6</f>
        <v>100.33033523421804</v>
      </c>
      <c r="BR7" s="15"/>
      <c r="BS7" s="15"/>
      <c r="BT7" s="15"/>
      <c r="BU7" s="15"/>
      <c r="BV7" s="15"/>
      <c r="BY7" s="15">
        <v>3</v>
      </c>
      <c r="BZ7" s="15">
        <f t="shared" si="10"/>
        <v>388.29995662622417</v>
      </c>
      <c r="CA7" s="15">
        <f t="shared" si="11"/>
        <v>318.46603694987959</v>
      </c>
      <c r="CB7" s="15">
        <f t="shared" si="12"/>
        <v>257.94616090183314</v>
      </c>
      <c r="CC7" s="15">
        <f t="shared" si="13"/>
        <v>186.18673389134202</v>
      </c>
      <c r="CD7" s="15">
        <f t="shared" si="14"/>
        <v>100.33033523421804</v>
      </c>
      <c r="CE7" s="66">
        <f>SUM(BZ$5:BZ7)</f>
        <v>16057.442554112882</v>
      </c>
      <c r="CF7" s="66">
        <f>SUM(CA$5:CA7)</f>
        <v>18381.214961436155</v>
      </c>
      <c r="CG7" s="66">
        <f>SUM(CB$5:CB7)</f>
        <v>20702.725245451213</v>
      </c>
      <c r="CH7" s="66">
        <f>SUM(CC$5:CC7)</f>
        <v>25500.416097671077</v>
      </c>
      <c r="CI7" s="66">
        <f>SUM(CD$5:CD7)</f>
        <v>30267.21449904739</v>
      </c>
      <c r="CJ7" s="34"/>
      <c r="CK7" s="34"/>
      <c r="CN7" s="15"/>
      <c r="CO7" s="15"/>
      <c r="CP7" s="15"/>
      <c r="CQ7" s="15"/>
      <c r="CR7" s="15"/>
      <c r="CS7" s="15"/>
      <c r="CT7" s="15"/>
      <c r="CU7" s="15"/>
      <c r="CV7" s="15"/>
      <c r="CW7" s="15"/>
      <c r="CX7" s="15"/>
      <c r="CZ7" s="34"/>
      <c r="DA7" s="34"/>
      <c r="DR7" s="37"/>
      <c r="DS7" s="37"/>
      <c r="DT7" s="37"/>
      <c r="DU7" s="37"/>
      <c r="DV7" s="37"/>
      <c r="EC7" s="9">
        <v>1.96</v>
      </c>
      <c r="ED7" s="9">
        <f>INT(求节点(F$38:F$67,$K$38:$K$67,节奏总纲!P6)*EC7)</f>
        <v>1835</v>
      </c>
      <c r="EE7" s="15">
        <v>3</v>
      </c>
      <c r="EF7" s="15">
        <f>求节点(F$38:F$67,$V$4:$V$33,节奏总纲!P6)*$ED7/10000</f>
        <v>4854.4731304607803</v>
      </c>
      <c r="EG7" s="15">
        <f>求节点(G$38:G$67,$V$4:$V$33,节奏总纲!Q6)*$ED7/10000</f>
        <v>4887.6243424169761</v>
      </c>
      <c r="EH7" s="15">
        <f>求节点(H$38:H$67,$V$4:$V$33,节奏总纲!R6)*$ED7/10000</f>
        <v>4925.2706339604538</v>
      </c>
      <c r="EI7" s="15">
        <f>求节点(I$38:I$67,$V$4:$V$33,节奏总纲!S6)*$ED7/10000</f>
        <v>4968.39530375093</v>
      </c>
      <c r="EJ7" s="15">
        <f>求节点(J$38:J$67,$V$4:$V$33,节奏总纲!T6)*$ED7/10000</f>
        <v>5014.3293982834566</v>
      </c>
      <c r="EK7" s="15">
        <f>求节点(F$38:F$67,$L$4:$L$33,节奏总纲!P6)</f>
        <v>4</v>
      </c>
      <c r="EL7" s="15">
        <f>求节点(G$38:G$67,$L$4:$L$33,节奏总纲!Q6)</f>
        <v>4</v>
      </c>
      <c r="EM7" s="15">
        <f>求节点(H$38:H$67,$L$4:$L$33,节奏总纲!R6)</f>
        <v>4</v>
      </c>
      <c r="EN7" s="15">
        <f>求节点(I$38:I$67,$L$4:$L$33,节奏总纲!S6)</f>
        <v>4</v>
      </c>
      <c r="EO7" s="15">
        <f>求节点(J$38:J$67,$L$4:$L$33,节奏总纲!T6)</f>
        <v>4</v>
      </c>
      <c r="EP7" s="15">
        <f t="shared" si="15"/>
        <v>19417.892521843121</v>
      </c>
      <c r="EQ7" s="15">
        <f t="shared" si="16"/>
        <v>19550.497369667904</v>
      </c>
      <c r="ER7" s="15">
        <f t="shared" si="17"/>
        <v>19701.082535841815</v>
      </c>
      <c r="ES7" s="15">
        <f t="shared" si="18"/>
        <v>19873.58121500372</v>
      </c>
      <c r="ET7" s="15">
        <f t="shared" si="19"/>
        <v>20057.317593133826</v>
      </c>
      <c r="EY7" s="15">
        <v>3</v>
      </c>
      <c r="EZ7" s="15">
        <f>MAX($G$4,求节点(F$38:F$67,$G$4:$G$33,节奏总纲!P6))</f>
        <v>3500</v>
      </c>
      <c r="FA7" s="15">
        <f>MAX($G$4,求节点(G$38:G$67,$G$4:$G$33,节奏总纲!Q6))</f>
        <v>3500</v>
      </c>
      <c r="FB7" s="15">
        <f>MAX($G$4,求节点(H$38:H$67,$G$4:$G$33,节奏总纲!R6))</f>
        <v>3500</v>
      </c>
      <c r="FC7" s="15">
        <f>MAX($G$4,求节点(I$38:I$67,$G$4:$G$33,节奏总纲!S6))</f>
        <v>3500</v>
      </c>
      <c r="FD7" s="15">
        <f>MAX($G$4,求节点(J$38:J$67,$G$4:$G$33,节奏总纲!T6))</f>
        <v>3500</v>
      </c>
      <c r="FE7" s="15">
        <f>MAX($K$4,求节点(F$38:F$67,$K$4:$K$33,节奏总纲!P6))</f>
        <v>645.48944439279569</v>
      </c>
      <c r="FF7" s="15">
        <f>MAX($K$4,求节点(G$38:G$67,$K$4:$K$33,节奏总纲!Q6))</f>
        <v>663.55549995475553</v>
      </c>
      <c r="FG7" s="15">
        <f>MAX($K$4,求节点(H$38:H$67,$K$4:$K$33,节奏总纲!R6))</f>
        <v>684.07119016918477</v>
      </c>
      <c r="FH7" s="15">
        <f>MAX($K$4,求节点(I$38:I$67,$K$4:$K$33,节奏总纲!S6))</f>
        <v>707.57237261631064</v>
      </c>
      <c r="FI7" s="15">
        <f>MAX($K$4,求节点(J$38:J$67,$K$4:$K$33,节奏总纲!T6))</f>
        <v>732.60457672122982</v>
      </c>
      <c r="FO7" s="9">
        <v>3</v>
      </c>
      <c r="FP7" s="9">
        <f>求节点($EE$5:$EE$164,$ED$5:$ED$164,求节点(节奏总纲!$N$4:$N$163,节奏总纲!$O$4:$O$163,兵营招募!FO7))</f>
        <v>1008.5</v>
      </c>
    </row>
    <row r="8" spans="2:172" x14ac:dyDescent="0.15">
      <c r="D8" s="9">
        <v>3000</v>
      </c>
      <c r="E8" s="15">
        <v>5</v>
      </c>
      <c r="F8" s="73">
        <f t="shared" si="0"/>
        <v>2.25</v>
      </c>
      <c r="G8" s="15">
        <v>3500</v>
      </c>
      <c r="H8" s="15"/>
      <c r="I8" s="15"/>
      <c r="J8" s="15">
        <v>40000</v>
      </c>
      <c r="K8" s="15">
        <v>3000</v>
      </c>
      <c r="L8" s="15">
        <v>4</v>
      </c>
      <c r="M8" s="15">
        <f t="shared" si="1"/>
        <v>13.333333333333334</v>
      </c>
      <c r="N8" s="15">
        <f t="shared" si="2"/>
        <v>0.8571428571428571</v>
      </c>
      <c r="P8" s="73">
        <f>求节点(节奏总纲!$P$4:$P$163,$AK$5:$AK$164,$F42)</f>
        <v>2648.513199132552</v>
      </c>
      <c r="Q8" s="73">
        <f t="shared" si="20"/>
        <v>6000</v>
      </c>
      <c r="R8" s="73">
        <f t="shared" ref="R8:R33" si="26">Q8</f>
        <v>6000</v>
      </c>
      <c r="S8" s="73">
        <f t="shared" ref="S8:S33" si="27">R8/G8</f>
        <v>1.7142857142857142</v>
      </c>
      <c r="T8" s="9">
        <v>30000</v>
      </c>
      <c r="U8" s="15">
        <f>求节点(节奏总纲!$P$4:$P$103,$AA$5:$AA$104,节奏总纲!$BJ8)</f>
        <v>0</v>
      </c>
      <c r="V8" s="15">
        <f t="shared" si="5"/>
        <v>40000</v>
      </c>
      <c r="Z8" s="9">
        <v>4</v>
      </c>
      <c r="AA8" s="80">
        <f>[5]圣人天赋!GE9</f>
        <v>0</v>
      </c>
      <c r="AB8" s="80">
        <f>[5]圣人天赋!GF9</f>
        <v>0</v>
      </c>
      <c r="AC8" s="80">
        <f>[5]圣人天赋!GG9</f>
        <v>0</v>
      </c>
      <c r="AD8" s="80">
        <f>[5]圣人天赋!GH9</f>
        <v>0</v>
      </c>
      <c r="AE8" s="80">
        <f>[5]圣人天赋!GI9</f>
        <v>0</v>
      </c>
      <c r="AG8" s="52"/>
      <c r="AH8" s="35" t="e">
        <f>[5]圣人天赋!GE9/AA8</f>
        <v>#DIV/0!</v>
      </c>
      <c r="AJ8" s="9">
        <v>4</v>
      </c>
      <c r="AK8" s="9">
        <f>MAX([4]带兵数!D7,1000+($AJ8-1)*50)</f>
        <v>1670.3608952873747</v>
      </c>
      <c r="AL8" s="9">
        <f>MAX([4]带兵数!E7,1000+($AJ8-1)*50)</f>
        <v>1688.1131913936119</v>
      </c>
      <c r="AM8" s="9">
        <f>MAX([4]带兵数!F7,1000+($AJ8-1)*50)</f>
        <v>1705.3730782166685</v>
      </c>
      <c r="AN8" s="9">
        <f>MAX([4]带兵数!G7,1000+($AJ8-1)*50)</f>
        <v>1731.6442908689291</v>
      </c>
      <c r="AO8" s="9">
        <f>MAX([4]带兵数!H7,1000+($AJ8-1)*50)</f>
        <v>1756.5440388880138</v>
      </c>
      <c r="AQ8" s="15">
        <v>4</v>
      </c>
      <c r="AR8" s="15">
        <v>0.7</v>
      </c>
      <c r="AS8" s="15">
        <f>$AR8*节奏总纲!P7*24*3600*AS$2</f>
        <v>28985.75766531696</v>
      </c>
      <c r="AT8" s="15">
        <f>$AR8*节奏总纲!Q7*24*3600*AT$2</f>
        <v>28784.789745504095</v>
      </c>
      <c r="AU8" s="15">
        <f>$AR8*节奏总纲!R7*24*3600*AU$2</f>
        <v>26388.633778504558</v>
      </c>
      <c r="AV8" s="15">
        <f>$AR8*节奏总纲!S7*24*3600*AV$2</f>
        <v>23599.237699178891</v>
      </c>
      <c r="AW8" s="15">
        <f>$AR8*节奏总纲!T7*24*3600*AW$2</f>
        <v>15252.305683489783</v>
      </c>
      <c r="AX8" s="15">
        <f t="shared" si="21"/>
        <v>11011.96808361627</v>
      </c>
      <c r="AY8" s="15">
        <f t="shared" si="22"/>
        <v>11019.496122951132</v>
      </c>
      <c r="AZ8" s="15">
        <f t="shared" si="23"/>
        <v>10197.844123308576</v>
      </c>
      <c r="BA8" s="15">
        <f t="shared" si="24"/>
        <v>9187.2540862518872</v>
      </c>
      <c r="BB8" s="15">
        <f t="shared" si="25"/>
        <v>6017.3725964119676</v>
      </c>
      <c r="BE8" s="15">
        <v>4</v>
      </c>
      <c r="BF8" s="51"/>
      <c r="BG8" s="15">
        <v>4</v>
      </c>
      <c r="BH8" s="15"/>
      <c r="BI8" s="15"/>
      <c r="BJ8" s="15"/>
      <c r="BK8" s="15"/>
      <c r="BL8" s="15"/>
      <c r="BM8" s="15">
        <f>求节点($T$38:$T$157,$V$38:$V$157,节奏总纲!P7)*求节点($T$38:$T$157,$U$38:$U$157,节奏总纲!P7)*节奏总纲!W7</f>
        <v>477.16288611108058</v>
      </c>
      <c r="BN8" s="15">
        <f>求节点($T$38:$T$157,$V$38:$V$157,节奏总纲!Q7)*求节点($T$38:$T$157,$U$38:$U$157,节奏总纲!Q7)*节奏总纲!X7</f>
        <v>411.15376798600187</v>
      </c>
      <c r="BO8" s="15">
        <f>求节点($T$38:$T$157,$V$38:$V$157,节奏总纲!R7)*求节点($T$38:$T$157,$U$38:$U$157,节奏总纲!R7)*节奏总纲!Y7</f>
        <v>278.99476118958</v>
      </c>
      <c r="BP8" s="15">
        <f>求节点($T$38:$T$157,$V$38:$V$157,节奏总纲!S7)*求节点($T$38:$T$157,$U$38:$U$157,节奏总纲!S7)*节奏总纲!Z7</f>
        <v>201.94216718543811</v>
      </c>
      <c r="BQ8" s="15">
        <f>求节点($T$38:$T$157,$V$38:$V$157,节奏总纲!T7)*求节点($T$38:$T$157,$U$38:$U$157,节奏总纲!T7)*节奏总纲!AA7</f>
        <v>111.06689191217755</v>
      </c>
      <c r="BR8" s="15"/>
      <c r="BS8" s="15"/>
      <c r="BT8" s="15"/>
      <c r="BU8" s="15"/>
      <c r="BV8" s="15"/>
      <c r="BY8" s="15">
        <v>4</v>
      </c>
      <c r="BZ8" s="15">
        <f t="shared" si="10"/>
        <v>477.16288611108058</v>
      </c>
      <c r="CA8" s="15">
        <f t="shared" si="11"/>
        <v>411.15376798600187</v>
      </c>
      <c r="CB8" s="15">
        <f t="shared" si="12"/>
        <v>278.99476118958</v>
      </c>
      <c r="CC8" s="15">
        <f t="shared" si="13"/>
        <v>201.94216718543811</v>
      </c>
      <c r="CD8" s="15">
        <f t="shared" si="14"/>
        <v>111.06689191217755</v>
      </c>
      <c r="CE8" s="66">
        <f>SUM(BZ$5:BZ8)</f>
        <v>16534.605440223964</v>
      </c>
      <c r="CF8" s="66">
        <f>SUM(CA$5:CA8)</f>
        <v>18792.368729422156</v>
      </c>
      <c r="CG8" s="66">
        <f>SUM(CB$5:CB8)</f>
        <v>20981.720006640793</v>
      </c>
      <c r="CH8" s="66">
        <f>SUM(CC$5:CC8)</f>
        <v>25702.358264856517</v>
      </c>
      <c r="CI8" s="66">
        <f>SUM(CD$5:CD8)</f>
        <v>30378.281390959568</v>
      </c>
      <c r="CJ8" s="34"/>
      <c r="CK8" s="34"/>
      <c r="CN8" s="15"/>
      <c r="CO8" s="15"/>
      <c r="CP8" s="15"/>
      <c r="CQ8" s="15"/>
      <c r="CR8" s="15"/>
      <c r="CS8" s="15"/>
      <c r="CT8" s="15"/>
      <c r="CU8" s="15"/>
      <c r="CV8" s="15"/>
      <c r="CW8" s="15"/>
      <c r="CX8" s="15"/>
      <c r="CZ8" s="34"/>
      <c r="DA8" s="34"/>
      <c r="DR8" s="37"/>
      <c r="DS8" s="37"/>
      <c r="DT8" s="37"/>
      <c r="DU8" s="37"/>
      <c r="DV8" s="37"/>
      <c r="EC8" s="9">
        <v>1.94</v>
      </c>
      <c r="ED8" s="9">
        <f>INT(求节点(F$38:F$67,$K$38:$K$67,节奏总纲!P7)*EC8)</f>
        <v>2498</v>
      </c>
      <c r="EE8" s="15">
        <v>4</v>
      </c>
      <c r="EF8" s="15">
        <f>求节点(F$38:F$67,$V$4:$V$33,节奏总纲!P7)*$ED8/10000</f>
        <v>6900.84333158136</v>
      </c>
      <c r="EG8" s="15">
        <f>求节点(G$38:G$67,$V$4:$V$33,节奏总纲!Q7)*$ED8/10000</f>
        <v>6968.5111152435447</v>
      </c>
      <c r="EH8" s="15">
        <f>求节点(H$38:H$67,$V$4:$V$33,节奏总纲!R7)*$ED8/10000</f>
        <v>7046.7519901029464</v>
      </c>
      <c r="EI8" s="15">
        <f>求节点(I$38:I$67,$V$4:$V$33,节奏总纲!S7)*$ED8/10000</f>
        <v>7134.7729743197742</v>
      </c>
      <c r="EJ8" s="15">
        <f>求节点(J$38:J$67,$V$4:$V$33,节奏总纲!T7)*$ED8/10000</f>
        <v>7234.4243588535401</v>
      </c>
      <c r="EK8" s="15">
        <f>求节点(F$38:F$67,$L$4:$L$33,节奏总纲!P7)</f>
        <v>4</v>
      </c>
      <c r="EL8" s="15">
        <f>求节点(G$38:G$67,$L$4:$L$33,节奏总纲!Q7)</f>
        <v>4</v>
      </c>
      <c r="EM8" s="15">
        <f>求节点(H$38:H$67,$L$4:$L$33,节奏总纲!R7)</f>
        <v>4</v>
      </c>
      <c r="EN8" s="15">
        <f>求节点(I$38:I$67,$L$4:$L$33,节奏总纲!S7)</f>
        <v>4</v>
      </c>
      <c r="EO8" s="15">
        <f>求节点(J$38:J$67,$L$4:$L$33,节奏总纲!T7)</f>
        <v>4</v>
      </c>
      <c r="EP8" s="15">
        <f t="shared" si="15"/>
        <v>27603.37332632544</v>
      </c>
      <c r="EQ8" s="15">
        <f t="shared" si="16"/>
        <v>27874.044460974179</v>
      </c>
      <c r="ER8" s="15">
        <f t="shared" si="17"/>
        <v>28187.007960411785</v>
      </c>
      <c r="ES8" s="15">
        <f t="shared" si="18"/>
        <v>28539.091897279097</v>
      </c>
      <c r="ET8" s="15">
        <f t="shared" si="19"/>
        <v>28937.69743541416</v>
      </c>
      <c r="EY8" s="15">
        <v>4</v>
      </c>
      <c r="EZ8" s="15">
        <f>MAX($G$4,求节点(F$38:F$67,$G$4:$G$33,节奏总纲!P7))</f>
        <v>3500</v>
      </c>
      <c r="FA8" s="15">
        <f>MAX($G$4,求节点(G$38:G$67,$G$4:$G$33,节奏总纲!Q7))</f>
        <v>3500</v>
      </c>
      <c r="FB8" s="15">
        <f>MAX($G$4,求节点(H$38:H$67,$G$4:$G$33,节奏总纲!R7))</f>
        <v>3500</v>
      </c>
      <c r="FC8" s="15">
        <f>MAX($G$4,求节点(I$38:I$67,$G$4:$G$33,节奏总纲!S7))</f>
        <v>3500</v>
      </c>
      <c r="FD8" s="15">
        <f>MAX($G$4,求节点(J$38:J$67,$G$4:$G$33,节奏总纲!T7))</f>
        <v>3500</v>
      </c>
      <c r="FE8" s="15">
        <f>MAX($K$4,求节点(F$38:F$67,$K$4:$K$33,节奏总纲!P7))</f>
        <v>762.54737052896712</v>
      </c>
      <c r="FF8" s="15">
        <f>MAX($K$4,求节点(G$38:G$67,$K$4:$K$33,节奏总纲!Q7))</f>
        <v>789.63615502143512</v>
      </c>
      <c r="FG8" s="15">
        <f>MAX($K$4,求节点(H$38:H$67,$K$4:$K$33,节奏总纲!R7))</f>
        <v>820.95756209085164</v>
      </c>
      <c r="FH8" s="15">
        <f>MAX($K$4,求节点(I$38:I$67,$K$4:$K$33,节奏总纲!S7))</f>
        <v>856.1941450439449</v>
      </c>
      <c r="FI8" s="15">
        <f>MAX($K$4,求节点(J$38:J$67,$K$4:$K$33,节奏总纲!T7))</f>
        <v>896.08661283168112</v>
      </c>
      <c r="FO8" s="9">
        <v>4</v>
      </c>
      <c r="FP8" s="9">
        <f>求节点($EE$5:$EE$164,$ED$5:$ED$164,求节点(节奏总纲!$N$4:$N$163,节奏总纲!$O$4:$O$163,兵营招募!FO8))</f>
        <v>1205</v>
      </c>
    </row>
    <row r="9" spans="2:172" x14ac:dyDescent="0.15">
      <c r="D9" s="9">
        <v>4000</v>
      </c>
      <c r="E9" s="15">
        <v>6</v>
      </c>
      <c r="F9" s="73">
        <f t="shared" si="0"/>
        <v>2.25</v>
      </c>
      <c r="G9" s="15">
        <v>3500</v>
      </c>
      <c r="H9" s="15"/>
      <c r="I9" s="15"/>
      <c r="J9" s="15">
        <v>45000</v>
      </c>
      <c r="K9" s="15">
        <v>4500</v>
      </c>
      <c r="L9" s="15">
        <v>4</v>
      </c>
      <c r="M9" s="15">
        <f t="shared" si="1"/>
        <v>10</v>
      </c>
      <c r="N9" s="15">
        <f t="shared" si="2"/>
        <v>1.2857142857142858</v>
      </c>
      <c r="P9" s="73">
        <f>求节点(节奏总纲!$P$4:$P$163,$AK$5:$AK$164,$F43)</f>
        <v>3065.0453202438644</v>
      </c>
      <c r="Q9" s="73">
        <f t="shared" si="20"/>
        <v>6900</v>
      </c>
      <c r="R9" s="73">
        <f t="shared" si="26"/>
        <v>6900</v>
      </c>
      <c r="S9" s="73">
        <f t="shared" si="27"/>
        <v>1.9714285714285715</v>
      </c>
      <c r="T9" s="9">
        <v>35000</v>
      </c>
      <c r="U9" s="15">
        <f>求节点(节奏总纲!$P$4:$P$103,$AA$5:$AA$104,节奏总纲!$BJ9)</f>
        <v>0</v>
      </c>
      <c r="V9" s="15">
        <f t="shared" si="5"/>
        <v>45000</v>
      </c>
      <c r="Z9" s="9">
        <v>5</v>
      </c>
      <c r="AA9" s="80">
        <f>[5]圣人天赋!GE10</f>
        <v>0</v>
      </c>
      <c r="AB9" s="80">
        <f>[5]圣人天赋!GF10</f>
        <v>0</v>
      </c>
      <c r="AC9" s="80">
        <f>[5]圣人天赋!GG10</f>
        <v>0</v>
      </c>
      <c r="AD9" s="80">
        <f>[5]圣人天赋!GH10</f>
        <v>0</v>
      </c>
      <c r="AE9" s="80">
        <f>[5]圣人天赋!GI10</f>
        <v>0</v>
      </c>
      <c r="AG9" s="52"/>
      <c r="AH9" s="35" t="e">
        <f>[5]圣人天赋!GE10/AA9</f>
        <v>#DIV/0!</v>
      </c>
      <c r="AJ9" s="9">
        <v>5</v>
      </c>
      <c r="AK9" s="9">
        <f>MAX([4]带兵数!D8,1000+($AJ9-1)*50)</f>
        <v>1773.6903721970216</v>
      </c>
      <c r="AL9" s="9">
        <f>MAX([4]带兵数!E8,1000+($AJ9-1)*50)</f>
        <v>1794.087292315779</v>
      </c>
      <c r="AM9" s="9">
        <f>MAX([4]带兵数!F8,1000+($AJ9-1)*50)</f>
        <v>1811.4994928361634</v>
      </c>
      <c r="AN9" s="9">
        <f>MAX([4]带兵数!G8,1000+($AJ9-1)*50)</f>
        <v>1840.3283314489927</v>
      </c>
      <c r="AO9" s="9">
        <f>MAX([4]带兵数!H8,1000+($AJ9-1)*50)</f>
        <v>1866.5134272468667</v>
      </c>
      <c r="AQ9" s="15">
        <v>5</v>
      </c>
      <c r="AR9" s="15">
        <v>0.8</v>
      </c>
      <c r="AS9" s="15">
        <f>$AR9*节奏总纲!P8*24*3600*AS$2</f>
        <v>42945.662146842507</v>
      </c>
      <c r="AT9" s="15">
        <f>$AR9*节奏总纲!Q8*24*3600*AT$2</f>
        <v>42627.864246955869</v>
      </c>
      <c r="AU9" s="15">
        <f>$AR9*节奏总纲!R8*24*3600*AU$2</f>
        <v>39143.539524775377</v>
      </c>
      <c r="AV9" s="15">
        <f>$AR9*节奏总纲!S8*24*3600*AV$2</f>
        <v>35072.290753254718</v>
      </c>
      <c r="AW9" s="15">
        <f>$AR9*节奏总纲!T8*24*3600*AW$2</f>
        <v>22709.666143250317</v>
      </c>
      <c r="AX9" s="15">
        <f t="shared" si="21"/>
        <v>13959.904481525547</v>
      </c>
      <c r="AY9" s="15">
        <f t="shared" si="22"/>
        <v>13843.074501451774</v>
      </c>
      <c r="AZ9" s="15">
        <f t="shared" si="23"/>
        <v>12754.905746270819</v>
      </c>
      <c r="BA9" s="15">
        <f t="shared" si="24"/>
        <v>11473.053054075826</v>
      </c>
      <c r="BB9" s="15">
        <f t="shared" si="25"/>
        <v>7457.3604597605336</v>
      </c>
      <c r="BE9" s="15">
        <v>5</v>
      </c>
      <c r="BF9" s="51"/>
      <c r="BG9" s="15">
        <v>5</v>
      </c>
      <c r="BH9" s="15"/>
      <c r="BI9" s="15"/>
      <c r="BJ9" s="15"/>
      <c r="BK9" s="15"/>
      <c r="BL9" s="15"/>
      <c r="BM9" s="15">
        <f>求节点($T$38:$T$157,$V$38:$V$157,节奏总纲!P8)*求节点($T$38:$T$157,$U$38:$U$157,节奏总纲!P8)*节奏总纲!W8</f>
        <v>511.4105186410851</v>
      </c>
      <c r="BN9" s="15">
        <f>求节点($T$38:$T$157,$V$38:$V$157,节奏总纲!Q8)*求节点($T$38:$T$157,$U$38:$U$157,节奏总纲!Q8)*节奏总纲!X8</f>
        <v>434.41793217256605</v>
      </c>
      <c r="BO9" s="15">
        <f>求节点($T$38:$T$157,$V$38:$V$157,节奏总纲!R8)*求节点($T$38:$T$157,$U$38:$U$157,节奏总纲!R8)*节奏总纲!Y8</f>
        <v>350.98050471758467</v>
      </c>
      <c r="BP9" s="15">
        <f>求节点($T$38:$T$157,$V$38:$V$157,节奏总纲!S8)*求节点($T$38:$T$157,$U$38:$U$157,节奏总纲!S8)*节奏总纲!Z8</f>
        <v>210.98264017616009</v>
      </c>
      <c r="BQ9" s="15">
        <f>求节点($T$38:$T$157,$V$38:$V$157,节奏总纲!T8)*求节点($T$38:$T$157,$U$38:$U$157,节奏总纲!T8)*节奏总纲!AA8</f>
        <v>114.54990555194061</v>
      </c>
      <c r="BR9" s="15"/>
      <c r="BS9" s="15"/>
      <c r="BT9" s="15"/>
      <c r="BU9" s="15"/>
      <c r="BV9" s="15"/>
      <c r="BY9" s="15">
        <v>5</v>
      </c>
      <c r="BZ9" s="15">
        <f t="shared" si="10"/>
        <v>511.4105186410851</v>
      </c>
      <c r="CA9" s="15">
        <f t="shared" si="11"/>
        <v>434.41793217256605</v>
      </c>
      <c r="CB9" s="15">
        <f t="shared" si="12"/>
        <v>350.98050471758467</v>
      </c>
      <c r="CC9" s="15">
        <f t="shared" si="13"/>
        <v>210.98264017616009</v>
      </c>
      <c r="CD9" s="15">
        <f t="shared" si="14"/>
        <v>114.54990555194061</v>
      </c>
      <c r="CE9" s="66">
        <f>SUM(BZ$5:BZ9)</f>
        <v>17046.015958865049</v>
      </c>
      <c r="CF9" s="66">
        <f>SUM(CA$5:CA9)</f>
        <v>19226.786661594724</v>
      </c>
      <c r="CG9" s="66">
        <f>SUM(CB$5:CB9)</f>
        <v>21332.700511358376</v>
      </c>
      <c r="CH9" s="66">
        <f>SUM(CC$5:CC9)</f>
        <v>25913.340905032677</v>
      </c>
      <c r="CI9" s="66">
        <f>SUM(CD$5:CD9)</f>
        <v>30492.831296511507</v>
      </c>
      <c r="CJ9" s="34"/>
      <c r="CK9" s="34"/>
      <c r="CN9" s="15"/>
      <c r="CO9" s="15"/>
      <c r="CP9" s="15"/>
      <c r="CQ9" s="15"/>
      <c r="CR9" s="15"/>
      <c r="CS9" s="15"/>
      <c r="CT9" s="15"/>
      <c r="CU9" s="15"/>
      <c r="CV9" s="15"/>
      <c r="CW9" s="15"/>
      <c r="CX9" s="15"/>
      <c r="CZ9" s="34"/>
      <c r="DA9" s="34"/>
      <c r="DR9" s="37"/>
      <c r="DS9" s="37"/>
      <c r="DT9" s="37"/>
      <c r="DU9" s="37"/>
      <c r="DV9" s="37"/>
      <c r="EC9" s="9">
        <v>1.92</v>
      </c>
      <c r="ED9" s="9">
        <f>INT(求节点(F$38:F$67,$K$38:$K$67,节奏总纲!P8)*EC9)</f>
        <v>3194</v>
      </c>
      <c r="EE9" s="15">
        <v>5</v>
      </c>
      <c r="EF9" s="15">
        <f>求节点(F$38:F$67,$V$4:$V$33,节奏总纲!P8)*$ED9/10000</f>
        <v>9224.2941961959514</v>
      </c>
      <c r="EG9" s="15">
        <f>求节点(G$38:G$67,$V$4:$V$33,节奏总纲!Q8)*$ED9/10000</f>
        <v>9335.5854103544825</v>
      </c>
      <c r="EH9" s="15">
        <f>求节点(H$38:H$67,$V$4:$V$33,节奏总纲!R8)*$ED9/10000</f>
        <v>9468.4922409112623</v>
      </c>
      <c r="EI9" s="15">
        <f>求节点(I$38:I$67,$V$4:$V$33,节奏总纲!S8)*$ED9/10000</f>
        <v>9603.0670665561775</v>
      </c>
      <c r="EJ9" s="15">
        <f>求节点(J$38:J$67,$V$4:$V$33,节奏总纲!T8)*$ED9/10000</f>
        <v>9700.8332729420799</v>
      </c>
      <c r="EK9" s="15">
        <f>求节点(F$38:F$67,$L$4:$L$33,节奏总纲!P8)</f>
        <v>4</v>
      </c>
      <c r="EL9" s="15">
        <f>求节点(G$38:G$67,$L$4:$L$33,节奏总纲!Q8)</f>
        <v>4</v>
      </c>
      <c r="EM9" s="15">
        <f>求节点(H$38:H$67,$L$4:$L$33,节奏总纲!R8)</f>
        <v>4</v>
      </c>
      <c r="EN9" s="15">
        <f>求节点(I$38:I$67,$L$4:$L$33,节奏总纲!S8)</f>
        <v>4</v>
      </c>
      <c r="EO9" s="15">
        <f>求节点(J$38:J$67,$L$4:$L$33,节奏总纲!T8)</f>
        <v>4</v>
      </c>
      <c r="EP9" s="15">
        <f t="shared" si="15"/>
        <v>36897.176784783805</v>
      </c>
      <c r="EQ9" s="15">
        <f t="shared" si="16"/>
        <v>37342.34164141793</v>
      </c>
      <c r="ER9" s="15">
        <f t="shared" si="17"/>
        <v>37873.968963645049</v>
      </c>
      <c r="ES9" s="15">
        <f t="shared" si="18"/>
        <v>38412.26826622471</v>
      </c>
      <c r="ET9" s="15">
        <f t="shared" si="19"/>
        <v>38803.33309176832</v>
      </c>
      <c r="EY9" s="15">
        <v>5</v>
      </c>
      <c r="EZ9" s="15">
        <f>MAX($G$4,求节点(F$38:F$67,$G$4:$G$33,节奏总纲!P8))</f>
        <v>3500</v>
      </c>
      <c r="FA9" s="15">
        <f>MAX($G$4,求节点(G$38:G$67,$G$4:$G$33,节奏总纲!Q8))</f>
        <v>3500</v>
      </c>
      <c r="FB9" s="15">
        <f>MAX($G$4,求节点(H$38:H$67,$G$4:$G$33,节奏总纲!R8))</f>
        <v>3500</v>
      </c>
      <c r="FC9" s="15">
        <f>MAX($G$4,求节点(I$38:I$67,$G$4:$G$33,节奏总纲!S8))</f>
        <v>3500</v>
      </c>
      <c r="FD9" s="15">
        <f>MAX($G$4,求节点(J$38:J$67,$G$4:$G$33,节奏总纲!T8))</f>
        <v>3500</v>
      </c>
      <c r="FE9" s="15">
        <f>MAX($K$4,求节点(F$38:F$67,$K$4:$K$33,节奏总纲!P8))</f>
        <v>888.00694934124954</v>
      </c>
      <c r="FF9" s="15">
        <f>MAX($K$4,求节点(G$38:G$67,$K$4:$K$33,节奏总纲!Q8))</f>
        <v>922.85078595945015</v>
      </c>
      <c r="FG9" s="15">
        <f>MAX($K$4,求节点(H$38:H$67,$K$4:$K$33,节奏总纲!R8))</f>
        <v>964.46219189457179</v>
      </c>
      <c r="FH9" s="15">
        <f>MAX($K$4,求节点(I$38:I$67,$K$4:$K$33,节奏总纲!S8))</f>
        <v>1013.1916509431293</v>
      </c>
      <c r="FI9" s="15">
        <f>MAX($K$4,求节点(J$38:J$67,$K$4:$K$33,节奏总纲!T8))</f>
        <v>1074.4103149292921</v>
      </c>
      <c r="FO9" s="9">
        <v>5</v>
      </c>
      <c r="FP9" s="9">
        <f>求节点($EE$5:$EE$164,$ED$5:$ED$164,求节点(节奏总纲!$N$4:$N$163,节奏总纲!$O$4:$O$163,兵营招募!FO9))</f>
        <v>1520</v>
      </c>
    </row>
    <row r="10" spans="2:172" x14ac:dyDescent="0.15">
      <c r="D10" s="9">
        <v>5000</v>
      </c>
      <c r="E10" s="15">
        <v>7</v>
      </c>
      <c r="F10" s="73">
        <f t="shared" si="0"/>
        <v>2.25</v>
      </c>
      <c r="G10" s="15">
        <v>3500</v>
      </c>
      <c r="H10" s="15"/>
      <c r="I10" s="15"/>
      <c r="J10" s="15">
        <v>50000</v>
      </c>
      <c r="K10" s="15">
        <v>6500</v>
      </c>
      <c r="L10" s="15">
        <v>4</v>
      </c>
      <c r="M10" s="15">
        <f t="shared" si="1"/>
        <v>7.6923076923076925</v>
      </c>
      <c r="N10" s="15">
        <f t="shared" si="2"/>
        <v>1.8571428571428572</v>
      </c>
      <c r="P10" s="73">
        <f>求节点(节奏总纲!$P$4:$P$163,$AK$5:$AK$164,$F44)</f>
        <v>3490.9451164993206</v>
      </c>
      <c r="Q10" s="73">
        <f t="shared" si="20"/>
        <v>7900</v>
      </c>
      <c r="R10" s="73">
        <f t="shared" si="26"/>
        <v>7900</v>
      </c>
      <c r="S10" s="73">
        <f t="shared" si="27"/>
        <v>2.2571428571428571</v>
      </c>
      <c r="T10" s="9">
        <v>42500</v>
      </c>
      <c r="U10" s="15">
        <f>求节点(节奏总纲!$P$4:$P$103,$AA$5:$AA$104,节奏总纲!$BJ10)</f>
        <v>0</v>
      </c>
      <c r="V10" s="15">
        <f t="shared" si="5"/>
        <v>50000</v>
      </c>
      <c r="Z10" s="9">
        <v>6</v>
      </c>
      <c r="AA10" s="80">
        <f>[5]圣人天赋!GE11</f>
        <v>0</v>
      </c>
      <c r="AB10" s="80">
        <f>[5]圣人天赋!GF11</f>
        <v>0</v>
      </c>
      <c r="AC10" s="80">
        <f>[5]圣人天赋!GG11</f>
        <v>0</v>
      </c>
      <c r="AD10" s="80">
        <f>[5]圣人天赋!GH11</f>
        <v>0</v>
      </c>
      <c r="AE10" s="80">
        <f>[5]圣人天赋!GI11</f>
        <v>0</v>
      </c>
      <c r="AG10" s="52"/>
      <c r="AH10" s="35" t="e">
        <f>[5]圣人天赋!GE11/AA10</f>
        <v>#DIV/0!</v>
      </c>
      <c r="AJ10" s="9">
        <v>6</v>
      </c>
      <c r="AK10" s="9">
        <f>MAX([4]带兵数!D9,1000+($AJ10-1)*50)</f>
        <v>1867.310354464177</v>
      </c>
      <c r="AL10" s="9">
        <f>MAX([4]带兵数!E9,1000+($AJ10-1)*50)</f>
        <v>1890.539935329901</v>
      </c>
      <c r="AM10" s="9">
        <f>MAX([4]带兵数!F9,1000+($AJ10-1)*50)</f>
        <v>1910.1858368510848</v>
      </c>
      <c r="AN10" s="9">
        <f>MAX([4]带兵数!G9,1000+($AJ10-1)*50)</f>
        <v>1941.7610659195982</v>
      </c>
      <c r="AO10" s="9">
        <f>MAX([4]带兵数!H9,1000+($AJ10-1)*50)</f>
        <v>1970.860537727905</v>
      </c>
      <c r="AQ10" s="15">
        <v>6</v>
      </c>
      <c r="AR10" s="15">
        <v>0.9</v>
      </c>
      <c r="AS10" s="15">
        <f>$AR10*节奏总纲!P9*24*3600*AS$2</f>
        <v>60153.180317772814</v>
      </c>
      <c r="AT10" s="15">
        <f>$AR10*节奏总纲!Q9*24*3600*AT$2</f>
        <v>59792.261235866179</v>
      </c>
      <c r="AU10" s="15">
        <f>$AR10*节奏总纲!R9*24*3600*AU$2</f>
        <v>54955.945538317246</v>
      </c>
      <c r="AV10" s="15">
        <f>$AR10*节奏总纲!S9*24*3600*AV$2</f>
        <v>49455.939751262231</v>
      </c>
      <c r="AW10" s="15">
        <f>$AR10*节奏总纲!T9*24*3600*AW$2</f>
        <v>32278.196558516891</v>
      </c>
      <c r="AX10" s="15">
        <f t="shared" si="21"/>
        <v>17207.518170930307</v>
      </c>
      <c r="AY10" s="15">
        <f t="shared" si="22"/>
        <v>17164.39698891031</v>
      </c>
      <c r="AZ10" s="15">
        <f t="shared" si="23"/>
        <v>15812.406013541869</v>
      </c>
      <c r="BA10" s="15">
        <f t="shared" si="24"/>
        <v>14383.648998007513</v>
      </c>
      <c r="BB10" s="15">
        <f t="shared" si="25"/>
        <v>9568.530415266574</v>
      </c>
      <c r="BE10" s="15">
        <v>6</v>
      </c>
      <c r="BF10" s="51"/>
      <c r="BG10" s="15">
        <v>6</v>
      </c>
      <c r="BH10" s="15"/>
      <c r="BI10" s="15"/>
      <c r="BJ10" s="15"/>
      <c r="BK10" s="15"/>
      <c r="BL10" s="15"/>
      <c r="BM10" s="15">
        <f>求节点($T$38:$T$157,$V$38:$V$157,节奏总纲!P9)*求节点($T$38:$T$157,$U$38:$U$157,节奏总纲!P9)*节奏总纲!W9</f>
        <v>548.11622234143533</v>
      </c>
      <c r="BN10" s="15">
        <f>求节点($T$38:$T$157,$V$38:$V$157,节奏总纲!Q9)*求节点($T$38:$T$157,$U$38:$U$157,节奏总纲!Q9)*节奏总纲!X9</f>
        <v>469.67912531908041</v>
      </c>
      <c r="BO10" s="15">
        <f>求节点($T$38:$T$157,$V$38:$V$157,节奏总纲!R9)*求节点($T$38:$T$157,$U$38:$U$157,节奏总纲!R9)*节奏总纲!Y9</f>
        <v>379.14804072725525</v>
      </c>
      <c r="BP10" s="15">
        <f>求节点($T$38:$T$157,$V$38:$V$157,节奏总纲!S9)*求节点($T$38:$T$157,$U$38:$U$157,节奏总纲!S9)*节奏总纲!Z9</f>
        <v>265.96379851302186</v>
      </c>
      <c r="BQ10" s="15">
        <f>求节点($T$38:$T$157,$V$38:$V$157,节奏总纲!T9)*求节点($T$38:$T$157,$U$38:$U$157,节奏总纲!T9)*节奏总纲!AA9</f>
        <v>129.81910006482033</v>
      </c>
      <c r="BR10" s="15"/>
      <c r="BS10" s="15"/>
      <c r="BT10" s="15"/>
      <c r="BU10" s="15"/>
      <c r="BV10" s="15"/>
      <c r="BY10" s="15">
        <v>6</v>
      </c>
      <c r="BZ10" s="15">
        <f t="shared" si="10"/>
        <v>548.11622234143533</v>
      </c>
      <c r="CA10" s="15">
        <f t="shared" si="11"/>
        <v>469.67912531908041</v>
      </c>
      <c r="CB10" s="15">
        <f t="shared" si="12"/>
        <v>379.14804072725525</v>
      </c>
      <c r="CC10" s="15">
        <f t="shared" si="13"/>
        <v>265.96379851302186</v>
      </c>
      <c r="CD10" s="15">
        <f t="shared" si="14"/>
        <v>129.81910006482033</v>
      </c>
      <c r="CE10" s="66">
        <f>SUM(BZ$5:BZ10)</f>
        <v>17594.132181206485</v>
      </c>
      <c r="CF10" s="66">
        <f>SUM(CA$5:CA10)</f>
        <v>19696.465786913803</v>
      </c>
      <c r="CG10" s="66">
        <f>SUM(CB$5:CB10)</f>
        <v>21711.84855208563</v>
      </c>
      <c r="CH10" s="66">
        <f>SUM(CC$5:CC10)</f>
        <v>26179.304703545698</v>
      </c>
      <c r="CI10" s="66">
        <f>SUM(CD$5:CD10)</f>
        <v>30622.65039657633</v>
      </c>
      <c r="CJ10" s="34"/>
      <c r="CK10" s="34"/>
      <c r="CN10" s="15"/>
      <c r="CO10" s="15"/>
      <c r="CP10" s="15"/>
      <c r="CQ10" s="15"/>
      <c r="CR10" s="15"/>
      <c r="CS10" s="15"/>
      <c r="CT10" s="15"/>
      <c r="CU10" s="15"/>
      <c r="CV10" s="15"/>
      <c r="CW10" s="15"/>
      <c r="CX10" s="15"/>
      <c r="CZ10" s="34"/>
      <c r="DA10" s="34"/>
      <c r="DR10" s="37"/>
      <c r="DS10" s="37"/>
      <c r="DT10" s="37"/>
      <c r="DU10" s="37"/>
      <c r="DV10" s="37"/>
      <c r="EC10" s="9">
        <v>1.9</v>
      </c>
      <c r="ED10" s="9">
        <f>INT(求节点(F$38:F$67,$K$38:$K$67,节奏总纲!P9)*EC10)</f>
        <v>3849</v>
      </c>
      <c r="EE10" s="15">
        <v>6</v>
      </c>
      <c r="EF10" s="15">
        <f>求节点(F$38:F$67,$V$4:$V$33,节奏总纲!P9)*$ED10/10000</f>
        <v>11596.739794122628</v>
      </c>
      <c r="EG10" s="15">
        <f>求节点(G$38:G$67,$V$4:$V$33,节奏总纲!Q9)*$ED10/10000</f>
        <v>11695.034505822772</v>
      </c>
      <c r="EH10" s="15">
        <f>求节点(H$38:H$67,$V$4:$V$33,节奏总纲!R9)*$ED10/10000</f>
        <v>11811.475933529093</v>
      </c>
      <c r="EI10" s="15">
        <f>求节点(I$38:I$67,$V$4:$V$33,节奏总纲!S9)*$ED10/10000</f>
        <v>11949.466586492752</v>
      </c>
      <c r="EJ10" s="15">
        <f>求节点(J$38:J$67,$V$4:$V$33,节奏总纲!T9)*$ED10/10000</f>
        <v>12113.165087131834</v>
      </c>
      <c r="EK10" s="15">
        <f>求节点(F$38:F$67,$L$4:$L$33,节奏总纲!P9)</f>
        <v>4</v>
      </c>
      <c r="EL10" s="15">
        <f>求节点(G$38:G$67,$L$4:$L$33,节奏总纲!Q9)</f>
        <v>4</v>
      </c>
      <c r="EM10" s="15">
        <f>求节点(H$38:H$67,$L$4:$L$33,节奏总纲!R9)</f>
        <v>4</v>
      </c>
      <c r="EN10" s="15">
        <f>求节点(I$38:I$67,$L$4:$L$33,节奏总纲!S9)</f>
        <v>4</v>
      </c>
      <c r="EO10" s="15">
        <f>求节点(J$38:J$67,$L$4:$L$33,节奏总纲!T9)</f>
        <v>4</v>
      </c>
      <c r="EP10" s="15">
        <f t="shared" si="15"/>
        <v>46386.959176490513</v>
      </c>
      <c r="EQ10" s="15">
        <f t="shared" si="16"/>
        <v>46780.138023291089</v>
      </c>
      <c r="ER10" s="15">
        <f t="shared" si="17"/>
        <v>47245.903734116371</v>
      </c>
      <c r="ES10" s="15">
        <f t="shared" si="18"/>
        <v>47797.866345971008</v>
      </c>
      <c r="ET10" s="15">
        <f t="shared" si="19"/>
        <v>48452.660348527337</v>
      </c>
      <c r="EY10" s="15">
        <v>6</v>
      </c>
      <c r="EZ10" s="15">
        <f>MAX($G$4,求节点(F$38:F$67,$G$4:$G$33,节奏总纲!P9))</f>
        <v>3500</v>
      </c>
      <c r="FA10" s="15">
        <f>MAX($G$4,求节点(G$38:G$67,$G$4:$G$33,节奏总纲!Q9))</f>
        <v>3500</v>
      </c>
      <c r="FB10" s="15">
        <f>MAX($G$4,求节点(H$38:H$67,$G$4:$G$33,节奏总纲!R9))</f>
        <v>3500</v>
      </c>
      <c r="FC10" s="15">
        <f>MAX($G$4,求节点(I$38:I$67,$G$4:$G$33,节奏总纲!S9))</f>
        <v>3500</v>
      </c>
      <c r="FD10" s="15">
        <f>MAX($G$4,求节点(J$38:J$67,$G$4:$G$33,节奏总纲!T9))</f>
        <v>3500</v>
      </c>
      <c r="FE10" s="15">
        <f>MAX($K$4,求节点(F$38:F$67,$K$4:$K$33,节奏总纲!P9))</f>
        <v>1025.8455672240214</v>
      </c>
      <c r="FF10" s="15">
        <f>MAX($K$4,求节点(G$38:G$67,$K$4:$K$33,节奏总纲!Q9))</f>
        <v>1076.9210214719515</v>
      </c>
      <c r="FG10" s="15">
        <f>MAX($K$4,求节点(H$38:H$67,$K$4:$K$33,节奏总纲!R9))</f>
        <v>1137.4257903502689</v>
      </c>
      <c r="FH10" s="15">
        <f>MAX($K$4,求节点(I$38:I$67,$K$4:$K$33,节奏总纲!S9))</f>
        <v>1209.1278703521707</v>
      </c>
      <c r="FI10" s="15">
        <f>MAX($K$4,求节点(J$38:J$67,$K$4:$K$33,节奏总纲!T9))</f>
        <v>1294.1881460804543</v>
      </c>
      <c r="FO10" s="9">
        <v>6</v>
      </c>
      <c r="FP10" s="9">
        <f>求节点($EE$5:$EE$164,$ED$5:$ED$164,求节点(节奏总纲!$N$4:$N$163,节奏总纲!$O$4:$O$163,兵营招募!FO10))</f>
        <v>1835</v>
      </c>
    </row>
    <row r="11" spans="2:172" x14ac:dyDescent="0.15">
      <c r="B11" s="9">
        <f>J4*50%*65%</f>
        <v>6500</v>
      </c>
      <c r="D11" s="9">
        <v>6000</v>
      </c>
      <c r="E11" s="15">
        <v>8</v>
      </c>
      <c r="F11" s="73">
        <f t="shared" si="0"/>
        <v>2.25</v>
      </c>
      <c r="G11" s="15">
        <v>3500</v>
      </c>
      <c r="H11" s="15"/>
      <c r="I11" s="15"/>
      <c r="J11" s="15">
        <v>60000</v>
      </c>
      <c r="K11" s="15">
        <v>9000</v>
      </c>
      <c r="L11" s="15">
        <v>4</v>
      </c>
      <c r="M11" s="15">
        <f t="shared" si="1"/>
        <v>6.666666666666667</v>
      </c>
      <c r="N11" s="15">
        <f t="shared" si="2"/>
        <v>2.5714285714285716</v>
      </c>
      <c r="P11" s="73">
        <f>求节点(节奏总纲!$P$4:$P$163,$AK$5:$AK$164,$F45)</f>
        <v>3778.3404246576306</v>
      </c>
      <c r="Q11" s="73">
        <f t="shared" si="20"/>
        <v>8500</v>
      </c>
      <c r="R11" s="73">
        <f t="shared" si="26"/>
        <v>8500</v>
      </c>
      <c r="S11" s="73">
        <f t="shared" si="27"/>
        <v>2.4285714285714284</v>
      </c>
      <c r="T11" s="9">
        <v>50000</v>
      </c>
      <c r="U11" s="15">
        <f>求节点(节奏总纲!$P$4:$P$103,$AA$5:$AA$104,节奏总纲!$BJ11)</f>
        <v>0</v>
      </c>
      <c r="V11" s="15">
        <f t="shared" si="5"/>
        <v>60000</v>
      </c>
      <c r="Z11" s="9">
        <v>7</v>
      </c>
      <c r="AA11" s="80">
        <f>[5]圣人天赋!GE12</f>
        <v>0</v>
      </c>
      <c r="AB11" s="80">
        <f>[5]圣人天赋!GF12</f>
        <v>0</v>
      </c>
      <c r="AC11" s="80">
        <f>[5]圣人天赋!GG12</f>
        <v>0</v>
      </c>
      <c r="AD11" s="80">
        <f>[5]圣人天赋!GH12</f>
        <v>0</v>
      </c>
      <c r="AE11" s="80">
        <f>[5]圣人天赋!GI12</f>
        <v>0</v>
      </c>
      <c r="AG11" s="52"/>
      <c r="AH11" s="35" t="e">
        <f>[5]圣人天赋!GE12/AA11</f>
        <v>#DIV/0!</v>
      </c>
      <c r="AJ11" s="9">
        <v>7</v>
      </c>
      <c r="AK11" s="9">
        <f>MAX([4]带兵数!D10,1000+($AJ11-1)*50)</f>
        <v>1956.5942072734199</v>
      </c>
      <c r="AL11" s="9">
        <f>MAX([4]带兵数!E10,1000+($AJ11-1)*50)</f>
        <v>1980.6983194779477</v>
      </c>
      <c r="AM11" s="9">
        <f>MAX([4]带兵数!F10,1000+($AJ11-1)*50)</f>
        <v>2002.1929321532725</v>
      </c>
      <c r="AN11" s="9">
        <f>MAX([4]带兵数!G10,1000+($AJ11-1)*50)</f>
        <v>2039.3615978364692</v>
      </c>
      <c r="AO11" s="9">
        <f>MAX([4]带兵数!H10,1000+($AJ11-1)*50)</f>
        <v>2070.0202818206913</v>
      </c>
      <c r="AQ11" s="15">
        <v>7</v>
      </c>
      <c r="AR11" s="15">
        <v>1</v>
      </c>
      <c r="AS11" s="15">
        <f>$AR11*节奏总纲!P10*24*3600*AS$2</f>
        <v>80935.821135536244</v>
      </c>
      <c r="AT11" s="15">
        <f>$AR11*节奏总纲!Q10*24*3600*AT$2</f>
        <v>80761.809120094826</v>
      </c>
      <c r="AU11" s="15">
        <f>$AR11*节奏总纲!R10*24*3600*AU$2</f>
        <v>74428.581116239118</v>
      </c>
      <c r="AV11" s="15">
        <f>$AR11*节奏总纲!S10*24*3600*AV$2</f>
        <v>66852.988257952937</v>
      </c>
      <c r="AW11" s="15">
        <f>$AR11*节奏总纲!T10*24*3600*AW$2</f>
        <v>43284.477143284785</v>
      </c>
      <c r="AX11" s="15">
        <f t="shared" si="21"/>
        <v>20782.640817763429</v>
      </c>
      <c r="AY11" s="15">
        <f t="shared" si="22"/>
        <v>20969.547884228647</v>
      </c>
      <c r="AZ11" s="15">
        <f t="shared" si="23"/>
        <v>19472.635577921872</v>
      </c>
      <c r="BA11" s="15">
        <f t="shared" si="24"/>
        <v>17397.048506690706</v>
      </c>
      <c r="BB11" s="15">
        <f t="shared" si="25"/>
        <v>11006.280584767894</v>
      </c>
      <c r="BE11" s="15">
        <v>7</v>
      </c>
      <c r="BF11" s="51"/>
      <c r="BG11" s="15">
        <v>7</v>
      </c>
      <c r="BH11" s="15"/>
      <c r="BI11" s="15"/>
      <c r="BJ11" s="15"/>
      <c r="BK11" s="15"/>
      <c r="BL11" s="15"/>
      <c r="BM11" s="15">
        <f>求节点($T$38:$T$157,$V$38:$V$157,节奏总纲!P10)*求节点($T$38:$T$157,$U$38:$U$157,节奏总纲!P10)*节奏总纲!W10</f>
        <v>587.45642149119396</v>
      </c>
      <c r="BN11" s="15">
        <f>求节点($T$38:$T$157,$V$38:$V$157,节奏总纲!Q10)*求节点($T$38:$T$157,$U$38:$U$157,节奏总纲!Q10)*节奏总纲!X10</f>
        <v>511.6415465166333</v>
      </c>
      <c r="BO11" s="15">
        <f>求节点($T$38:$T$157,$V$38:$V$157,节奏总纲!R10)*求节点($T$38:$T$157,$U$38:$U$157,节奏总纲!R10)*节奏总纲!Y10</f>
        <v>417.70060646867898</v>
      </c>
      <c r="BP11" s="15">
        <f>求节点($T$38:$T$157,$V$38:$V$157,节奏总纲!S10)*求节点($T$38:$T$157,$U$38:$U$157,节奏总纲!S10)*节奏总纲!Z10</f>
        <v>297.54860224709478</v>
      </c>
      <c r="BQ11" s="15">
        <f>求节点($T$38:$T$157,$V$38:$V$157,节奏总纲!T10)*求节点($T$38:$T$157,$U$38:$U$157,节奏总纲!T10)*节奏总纲!AA10</f>
        <v>128.81622049458733</v>
      </c>
      <c r="BR11" s="15"/>
      <c r="BS11" s="15"/>
      <c r="BT11" s="15"/>
      <c r="BU11" s="15"/>
      <c r="BV11" s="15"/>
      <c r="BY11" s="15">
        <v>7</v>
      </c>
      <c r="BZ11" s="15">
        <f t="shared" si="10"/>
        <v>587.45642149119396</v>
      </c>
      <c r="CA11" s="15">
        <f t="shared" si="11"/>
        <v>511.6415465166333</v>
      </c>
      <c r="CB11" s="15">
        <f t="shared" si="12"/>
        <v>417.70060646867898</v>
      </c>
      <c r="CC11" s="15">
        <f t="shared" si="13"/>
        <v>297.54860224709478</v>
      </c>
      <c r="CD11" s="15">
        <f t="shared" si="14"/>
        <v>128.81622049458733</v>
      </c>
      <c r="CE11" s="66">
        <f>SUM(BZ$5:BZ11)</f>
        <v>18181.58860269768</v>
      </c>
      <c r="CF11" s="66">
        <f>SUM(CA$5:CA11)</f>
        <v>20208.107333430435</v>
      </c>
      <c r="CG11" s="66">
        <f>SUM(CB$5:CB11)</f>
        <v>22129.54915855431</v>
      </c>
      <c r="CH11" s="66">
        <f>SUM(CC$5:CC11)</f>
        <v>26476.853305792793</v>
      </c>
      <c r="CI11" s="66">
        <f>SUM(CD$5:CD11)</f>
        <v>30751.466617070917</v>
      </c>
      <c r="CJ11" s="34"/>
      <c r="CK11" s="34"/>
      <c r="CN11" s="15"/>
      <c r="CO11" s="15"/>
      <c r="CP11" s="15"/>
      <c r="CQ11" s="15"/>
      <c r="CR11" s="15"/>
      <c r="CS11" s="15"/>
      <c r="CT11" s="15"/>
      <c r="CU11" s="15"/>
      <c r="CV11" s="15"/>
      <c r="CW11" s="15"/>
      <c r="CX11" s="15"/>
      <c r="CZ11" s="34"/>
      <c r="DA11" s="34"/>
      <c r="DR11" s="37"/>
      <c r="DS11" s="37"/>
      <c r="DT11" s="37"/>
      <c r="DU11" s="37"/>
      <c r="DV11" s="37"/>
      <c r="EC11" s="9">
        <v>1.88</v>
      </c>
      <c r="ED11" s="9">
        <f>INT(求节点(F$38:F$67,$K$38:$K$67,节奏总纲!P10)*EC11)</f>
        <v>4120</v>
      </c>
      <c r="EE11" s="15">
        <v>7</v>
      </c>
      <c r="EF11" s="15">
        <f>求节点(F$38:F$67,$V$4:$V$33,节奏总纲!P10)*$ED11/10000</f>
        <v>12754.699571523877</v>
      </c>
      <c r="EG11" s="15">
        <f>求节点(G$38:G$67,$V$4:$V$33,节奏总纲!Q10)*$ED11/10000</f>
        <v>12890.195404420061</v>
      </c>
      <c r="EH11" s="15">
        <f>求节点(H$38:H$67,$V$4:$V$33,节奏总纲!R10)*$ED11/10000</f>
        <v>13047.743000355407</v>
      </c>
      <c r="EI11" s="15">
        <f>求节点(I$38:I$67,$V$4:$V$33,节奏总纲!S10)*$ED11/10000</f>
        <v>13223.177026311409</v>
      </c>
      <c r="EJ11" s="15">
        <f>求节点(J$38:J$67,$V$4:$V$33,节奏总纲!T10)*$ED11/10000</f>
        <v>13415.272384341441</v>
      </c>
      <c r="EK11" s="15">
        <f>求节点(F$38:F$67,$L$4:$L$33,节奏总纲!P10)</f>
        <v>4</v>
      </c>
      <c r="EL11" s="15">
        <f>求节点(G$38:G$67,$L$4:$L$33,节奏总纲!Q10)</f>
        <v>4</v>
      </c>
      <c r="EM11" s="15">
        <f>求节点(H$38:H$67,$L$4:$L$33,节奏总纲!R10)</f>
        <v>4</v>
      </c>
      <c r="EN11" s="15">
        <f>求节点(I$38:I$67,$L$4:$L$33,节奏总纲!S10)</f>
        <v>4</v>
      </c>
      <c r="EO11" s="15">
        <f>求节点(J$38:J$67,$L$4:$L$33,节奏总纲!T10)</f>
        <v>4</v>
      </c>
      <c r="EP11" s="15">
        <f t="shared" si="15"/>
        <v>51018.798286095509</v>
      </c>
      <c r="EQ11" s="15">
        <f t="shared" si="16"/>
        <v>51560.781617680244</v>
      </c>
      <c r="ER11" s="15">
        <f t="shared" si="17"/>
        <v>52190.972001421629</v>
      </c>
      <c r="ES11" s="15">
        <f t="shared" si="18"/>
        <v>52892.708105245634</v>
      </c>
      <c r="ET11" s="15">
        <f t="shared" si="19"/>
        <v>53661.089537365762</v>
      </c>
      <c r="EY11" s="15">
        <v>7</v>
      </c>
      <c r="EZ11" s="15">
        <f>MAX($G$4,求节点(F$38:F$67,$G$4:$G$33,节奏总纲!P10))</f>
        <v>3500</v>
      </c>
      <c r="FA11" s="15">
        <f>MAX($G$4,求节点(G$38:G$67,$G$4:$G$33,节奏总纲!Q10))</f>
        <v>3500</v>
      </c>
      <c r="FB11" s="15">
        <f>MAX($G$4,求节点(H$38:H$67,$G$4:$G$33,节奏总纲!R10))</f>
        <v>3500</v>
      </c>
      <c r="FC11" s="15">
        <f>MAX($G$4,求节点(I$38:I$67,$G$4:$G$33,节奏总纲!S10))</f>
        <v>3500</v>
      </c>
      <c r="FD11" s="15">
        <f>MAX($G$4,求节点(J$38:J$67,$G$4:$G$33,节奏总纲!T10))</f>
        <v>3500</v>
      </c>
      <c r="FE11" s="15">
        <f>MAX($K$4,求节点(F$38:F$67,$K$4:$K$33,节奏总纲!P10))</f>
        <v>1191.601733749455</v>
      </c>
      <c r="FF11" s="15">
        <f>MAX($K$4,求节点(G$38:G$67,$K$4:$K$33,节奏总纲!Q10))</f>
        <v>1257.3764099126511</v>
      </c>
      <c r="FG11" s="15">
        <f>MAX($K$4,求节点(H$38:H$67,$K$4:$K$33,节奏总纲!R10))</f>
        <v>1333.8558254152465</v>
      </c>
      <c r="FH11" s="15">
        <f>MAX($K$4,求节点(I$38:I$67,$K$4:$K$33,节奏总纲!S10))</f>
        <v>1419.0179739375767</v>
      </c>
      <c r="FI11" s="15">
        <f>MAX($K$4,求节点(J$38:J$67,$K$4:$K$33,节奏总纲!T10))</f>
        <v>1512.268147738564</v>
      </c>
      <c r="FO11" s="9">
        <v>7</v>
      </c>
      <c r="FP11" s="9">
        <f>求节点($EE$5:$EE$164,$ED$5:$ED$164,求节点(节奏总纲!$N$4:$N$163,节奏总纲!$O$4:$O$163,兵营招募!FO11))</f>
        <v>2166.5</v>
      </c>
    </row>
    <row r="12" spans="2:172" x14ac:dyDescent="0.15">
      <c r="B12" s="9">
        <f t="shared" ref="B12:B29" si="28">J5*50%*65%</f>
        <v>8125</v>
      </c>
      <c r="D12" s="9">
        <v>7000</v>
      </c>
      <c r="E12" s="15">
        <v>9</v>
      </c>
      <c r="F12" s="73">
        <f t="shared" si="0"/>
        <v>2.25</v>
      </c>
      <c r="G12" s="15">
        <v>3500</v>
      </c>
      <c r="H12" s="15"/>
      <c r="I12" s="15"/>
      <c r="J12" s="15">
        <v>70000</v>
      </c>
      <c r="K12" s="15">
        <v>12000</v>
      </c>
      <c r="L12" s="15">
        <v>4</v>
      </c>
      <c r="M12" s="15">
        <f t="shared" si="1"/>
        <v>5.833333333333333</v>
      </c>
      <c r="N12" s="15">
        <f t="shared" si="2"/>
        <v>3.4285714285714284</v>
      </c>
      <c r="P12" s="73">
        <f>求节点(节奏总纲!$P$4:$P$163,$AK$5:$AK$164,$F46)</f>
        <v>4212.0364279402884</v>
      </c>
      <c r="Q12" s="73">
        <f t="shared" si="20"/>
        <v>9500</v>
      </c>
      <c r="R12" s="73">
        <f t="shared" si="26"/>
        <v>9500</v>
      </c>
      <c r="S12" s="73">
        <f t="shared" si="27"/>
        <v>2.7142857142857144</v>
      </c>
      <c r="T12" s="9">
        <v>60000</v>
      </c>
      <c r="U12" s="15">
        <f>求节点(节奏总纲!$P$4:$P$103,$AA$5:$AA$104,节奏总纲!$BJ12)</f>
        <v>0</v>
      </c>
      <c r="V12" s="15">
        <f t="shared" si="5"/>
        <v>70000</v>
      </c>
      <c r="Z12" s="9">
        <v>8</v>
      </c>
      <c r="AA12" s="80">
        <f>[5]圣人天赋!GE13</f>
        <v>0</v>
      </c>
      <c r="AB12" s="80">
        <f>[5]圣人天赋!GF13</f>
        <v>0</v>
      </c>
      <c r="AC12" s="80">
        <f>[5]圣人天赋!GG13</f>
        <v>0</v>
      </c>
      <c r="AD12" s="80">
        <f>[5]圣人天赋!GH13</f>
        <v>0</v>
      </c>
      <c r="AE12" s="80">
        <f>[5]圣人天赋!GI13</f>
        <v>0</v>
      </c>
      <c r="AG12" s="52"/>
      <c r="AH12" s="35" t="e">
        <f>[5]圣人天赋!GE13/AA12</f>
        <v>#DIV/0!</v>
      </c>
      <c r="AJ12" s="9">
        <v>8</v>
      </c>
      <c r="AK12" s="9">
        <f>MAX([4]带兵数!D11,1000+($AJ12-1)*50)</f>
        <v>2042.8089350706482</v>
      </c>
      <c r="AL12" s="9">
        <f>MAX([4]带兵数!E11,1000+($AJ12-1)*50)</f>
        <v>2068.6957374632739</v>
      </c>
      <c r="AM12" s="9">
        <f>MAX([4]带兵数!F11,1000+($AJ12-1)*50)</f>
        <v>2090.2569960802962</v>
      </c>
      <c r="AN12" s="9">
        <f>MAX([4]带兵数!G11,1000+($AJ12-1)*50)</f>
        <v>2131.4568510209706</v>
      </c>
      <c r="AO12" s="9">
        <f>MAX([4]带兵数!H11,1000+($AJ12-1)*50)</f>
        <v>2164.7938455804324</v>
      </c>
      <c r="AQ12" s="15">
        <v>8</v>
      </c>
      <c r="AR12" s="15">
        <v>1</v>
      </c>
      <c r="AS12" s="15">
        <f>$AR12*节奏总纲!P11*24*3600*AS$2</f>
        <v>96046.706006355365</v>
      </c>
      <c r="AT12" s="15">
        <f>$AR12*节奏总纲!Q11*24*3600*AT$2</f>
        <v>95391.987627078721</v>
      </c>
      <c r="AU12" s="15">
        <f>$AR12*节奏总纲!R11*24*3600*AU$2</f>
        <v>87351.27755591333</v>
      </c>
      <c r="AV12" s="15">
        <f>$AR12*节奏总纲!S11*24*3600*AV$2</f>
        <v>78182.018689173259</v>
      </c>
      <c r="AW12" s="15">
        <f>$AR12*节奏总纲!T11*24*3600*AW$2</f>
        <v>50751.079453758175</v>
      </c>
      <c r="AX12" s="15">
        <f t="shared" si="21"/>
        <v>15110.884870819122</v>
      </c>
      <c r="AY12" s="15">
        <f t="shared" si="22"/>
        <v>14630.178506983895</v>
      </c>
      <c r="AZ12" s="15">
        <f t="shared" si="23"/>
        <v>12922.696439674211</v>
      </c>
      <c r="BA12" s="15">
        <f t="shared" si="24"/>
        <v>11329.030431220322</v>
      </c>
      <c r="BB12" s="15">
        <f t="shared" si="25"/>
        <v>7466.6023104733904</v>
      </c>
      <c r="BE12" s="15">
        <v>8</v>
      </c>
      <c r="BF12" s="51"/>
      <c r="BG12" s="15">
        <v>8</v>
      </c>
      <c r="BH12" s="15"/>
      <c r="BI12" s="15"/>
      <c r="BJ12" s="15"/>
      <c r="BK12" s="15"/>
      <c r="BL12" s="15"/>
      <c r="BM12" s="15">
        <f>求节点($T$38:$T$157,$V$38:$V$157,节奏总纲!P11)*求节点($T$38:$T$157,$U$38:$U$157,节奏总纲!P11)*节奏总纲!W11</f>
        <v>629.62020295079742</v>
      </c>
      <c r="BN12" s="15">
        <f>求节点($T$38:$T$157,$V$38:$V$157,节奏总纲!Q11)*求节点($T$38:$T$157,$U$38:$U$157,节奏总纲!Q11)*节奏总纲!X11</f>
        <v>522.50637524942476</v>
      </c>
      <c r="BO12" s="15">
        <f>求节点($T$38:$T$157,$V$38:$V$157,节奏总纲!R11)*求节点($T$38:$T$157,$U$38:$U$157,节奏总纲!R11)*节奏总纲!Y11</f>
        <v>403.83426373981911</v>
      </c>
      <c r="BP12" s="15">
        <f>求节点($T$38:$T$157,$V$38:$V$157,节奏总纲!S11)*求节点($T$38:$T$157,$U$38:$U$157,节奏总纲!S11)*节奏总纲!Z11</f>
        <v>283.22576078050866</v>
      </c>
      <c r="BQ12" s="15">
        <f>求节点($T$38:$T$157,$V$38:$V$157,节奏总纲!T11)*求节点($T$38:$T$157,$U$38:$U$157,节奏总纲!T11)*节奏总纲!AA11</f>
        <v>129.62851233460754</v>
      </c>
      <c r="BR12" s="15"/>
      <c r="BS12" s="15"/>
      <c r="BT12" s="15"/>
      <c r="BU12" s="15"/>
      <c r="BV12" s="15"/>
      <c r="BY12" s="15">
        <v>8</v>
      </c>
      <c r="BZ12" s="15">
        <f t="shared" si="10"/>
        <v>629.62020295079742</v>
      </c>
      <c r="CA12" s="15">
        <f t="shared" si="11"/>
        <v>522.50637524942476</v>
      </c>
      <c r="CB12" s="15">
        <f t="shared" si="12"/>
        <v>403.83426373981911</v>
      </c>
      <c r="CC12" s="15">
        <f t="shared" si="13"/>
        <v>283.22576078050866</v>
      </c>
      <c r="CD12" s="15">
        <f t="shared" si="14"/>
        <v>129.62851233460754</v>
      </c>
      <c r="CE12" s="66">
        <f>SUM(BZ$5:BZ12)</f>
        <v>18811.208805648479</v>
      </c>
      <c r="CF12" s="66">
        <f>SUM(CA$5:CA12)</f>
        <v>20730.613708679859</v>
      </c>
      <c r="CG12" s="66">
        <f>SUM(CB$5:CB12)</f>
        <v>22533.38342229413</v>
      </c>
      <c r="CH12" s="66">
        <f>SUM(CC$5:CC12)</f>
        <v>26760.0790665733</v>
      </c>
      <c r="CI12" s="66">
        <f>SUM(CD$5:CD12)</f>
        <v>30881.095129405523</v>
      </c>
      <c r="CJ12" s="34"/>
      <c r="CK12" s="34"/>
      <c r="CN12" s="15"/>
      <c r="CO12" s="15"/>
      <c r="CP12" s="15"/>
      <c r="CQ12" s="15"/>
      <c r="CR12" s="15"/>
      <c r="CS12" s="15"/>
      <c r="CT12" s="15"/>
      <c r="CU12" s="15"/>
      <c r="CV12" s="15"/>
      <c r="CW12" s="15"/>
      <c r="CX12" s="15"/>
      <c r="CZ12" s="34"/>
      <c r="DA12" s="34"/>
      <c r="DR12" s="37"/>
      <c r="DS12" s="37"/>
      <c r="DT12" s="37"/>
      <c r="DU12" s="37"/>
      <c r="DV12" s="37"/>
      <c r="EC12" s="9">
        <v>1.86</v>
      </c>
      <c r="ED12" s="9">
        <f>INT(求节点(F$38:F$67,$K$38:$K$67,节奏总纲!P11)*EC12)</f>
        <v>4406</v>
      </c>
      <c r="EE12" s="15">
        <v>8</v>
      </c>
      <c r="EF12" s="15">
        <f>求节点(F$38:F$67,$V$4:$V$33,节奏总纲!P11)*$ED12/10000</f>
        <v>14031.468311805802</v>
      </c>
      <c r="EG12" s="15">
        <f>求节点(G$38:G$67,$V$4:$V$33,节奏总纲!Q11)*$ED12/10000</f>
        <v>14190.985375686883</v>
      </c>
      <c r="EH12" s="15">
        <f>求节点(H$38:H$67,$V$4:$V$33,节奏总纲!R11)*$ED12/10000</f>
        <v>14371.854301270047</v>
      </c>
      <c r="EI12" s="15">
        <f>求节点(I$38:I$67,$V$4:$V$33,节奏总纲!S11)*$ED12/10000</f>
        <v>14581.226925727344</v>
      </c>
      <c r="EJ12" s="15">
        <f>求节点(J$38:J$67,$V$4:$V$33,节奏总纲!T11)*$ED12/10000</f>
        <v>14829.986479537996</v>
      </c>
      <c r="EK12" s="15">
        <f>求节点(F$38:F$67,$L$4:$L$33,节奏总纲!P11)</f>
        <v>4</v>
      </c>
      <c r="EL12" s="15">
        <f>求节点(G$38:G$67,$L$4:$L$33,节奏总纲!Q11)</f>
        <v>4</v>
      </c>
      <c r="EM12" s="15">
        <f>求节点(H$38:H$67,$L$4:$L$33,节奏总纲!R11)</f>
        <v>4</v>
      </c>
      <c r="EN12" s="15">
        <f>求节点(I$38:I$67,$L$4:$L$33,节奏总纲!S11)</f>
        <v>4</v>
      </c>
      <c r="EO12" s="15">
        <f>求节点(J$38:J$67,$L$4:$L$33,节奏总纲!T11)</f>
        <v>4</v>
      </c>
      <c r="EP12" s="15">
        <f t="shared" si="15"/>
        <v>56125.873247223208</v>
      </c>
      <c r="EQ12" s="15">
        <f t="shared" si="16"/>
        <v>56763.941502747533</v>
      </c>
      <c r="ER12" s="15">
        <f t="shared" si="17"/>
        <v>57487.417205080186</v>
      </c>
      <c r="ES12" s="15">
        <f t="shared" si="18"/>
        <v>58324.907702909375</v>
      </c>
      <c r="ET12" s="15">
        <f t="shared" si="19"/>
        <v>59319.945918151985</v>
      </c>
      <c r="EY12" s="15">
        <v>8</v>
      </c>
      <c r="EZ12" s="15">
        <f>MAX($G$4,求节点(F$38:F$67,$G$4:$G$33,节奏总纲!P11))</f>
        <v>3500</v>
      </c>
      <c r="FA12" s="15">
        <f>MAX($G$4,求节点(G$38:G$67,$G$4:$G$33,节奏总纲!Q11))</f>
        <v>3500</v>
      </c>
      <c r="FB12" s="15">
        <f>MAX($G$4,求节点(H$38:H$67,$G$4:$G$33,节奏总纲!R11))</f>
        <v>3500</v>
      </c>
      <c r="FC12" s="15">
        <f>MAX($G$4,求节点(I$38:I$67,$G$4:$G$33,节奏总纲!S11))</f>
        <v>3500</v>
      </c>
      <c r="FD12" s="15">
        <f>MAX($G$4,求节点(J$38:J$67,$G$4:$G$33,节奏总纲!T11))</f>
        <v>3500</v>
      </c>
      <c r="FE12" s="15">
        <f>MAX($K$4,求节点(F$38:F$67,$K$4:$K$33,节奏总纲!P11))</f>
        <v>1369.2547942831611</v>
      </c>
      <c r="FF12" s="15">
        <f>MAX($K$4,求节点(G$38:G$67,$K$4:$K$33,节奏总纲!Q11))</f>
        <v>1441.6638110244598</v>
      </c>
      <c r="FG12" s="15">
        <f>MAX($K$4,求节点(H$38:H$67,$K$4:$K$33,节奏总纲!R11))</f>
        <v>1523.7650028461399</v>
      </c>
      <c r="FH12" s="15">
        <f>MAX($K$4,求节点(I$38:I$67,$K$4:$K$33,节奏总纲!S11))</f>
        <v>1618.8047779061937</v>
      </c>
      <c r="FI12" s="15">
        <f>MAX($K$4,求节点(J$38:J$67,$K$4:$K$33,节奏总纲!T11))</f>
        <v>1731.7233225320001</v>
      </c>
      <c r="FO12" s="9">
        <v>8</v>
      </c>
      <c r="FP12" s="9">
        <f>求节点($EE$5:$EE$164,$ED$5:$ED$164,求节点(节奏总纲!$N$4:$N$163,节奏总纲!$O$4:$O$163,兵营招募!FO12))</f>
        <v>2498</v>
      </c>
    </row>
    <row r="13" spans="2:172" x14ac:dyDescent="0.15">
      <c r="B13" s="9">
        <f t="shared" si="28"/>
        <v>9750</v>
      </c>
      <c r="D13" s="9">
        <v>8000</v>
      </c>
      <c r="E13" s="15">
        <v>10</v>
      </c>
      <c r="F13" s="73">
        <f t="shared" si="0"/>
        <v>2.25</v>
      </c>
      <c r="G13" s="15">
        <v>3500</v>
      </c>
      <c r="H13" s="15"/>
      <c r="I13" s="15"/>
      <c r="J13" s="15">
        <v>80000</v>
      </c>
      <c r="K13" s="15">
        <v>15000</v>
      </c>
      <c r="L13" s="15">
        <v>4</v>
      </c>
      <c r="M13" s="15">
        <f t="shared" si="1"/>
        <v>5.333333333333333</v>
      </c>
      <c r="N13" s="15">
        <f t="shared" si="2"/>
        <v>4.2857142857142856</v>
      </c>
      <c r="P13" s="73">
        <f>求节点(节奏总纲!$P$4:$P$163,$AK$5:$AK$164,$F47)</f>
        <v>4647.67298608705</v>
      </c>
      <c r="Q13" s="73">
        <f t="shared" si="20"/>
        <v>10500</v>
      </c>
      <c r="R13" s="73">
        <f t="shared" si="26"/>
        <v>10500</v>
      </c>
      <c r="S13" s="73">
        <f t="shared" si="27"/>
        <v>3</v>
      </c>
      <c r="T13" s="9">
        <v>70000</v>
      </c>
      <c r="U13" s="15">
        <f>求节点(节奏总纲!$P$4:$P$103,$AA$5:$AA$104,节奏总纲!$BJ13)</f>
        <v>0</v>
      </c>
      <c r="V13" s="15">
        <f t="shared" si="5"/>
        <v>80000</v>
      </c>
      <c r="Z13" s="9">
        <v>9</v>
      </c>
      <c r="AA13" s="80">
        <f>[5]圣人天赋!GE14</f>
        <v>0</v>
      </c>
      <c r="AB13" s="80">
        <f>[5]圣人天赋!GF14</f>
        <v>0</v>
      </c>
      <c r="AC13" s="80">
        <f>[5]圣人天赋!GG14</f>
        <v>0</v>
      </c>
      <c r="AD13" s="80">
        <f>[5]圣人天赋!GH14</f>
        <v>0</v>
      </c>
      <c r="AE13" s="80">
        <f>[5]圣人天赋!GI14</f>
        <v>0</v>
      </c>
      <c r="AG13" s="52"/>
      <c r="AH13" s="35" t="e">
        <f>[5]圣人天赋!GE14/AA13</f>
        <v>#DIV/0!</v>
      </c>
      <c r="AJ13" s="9">
        <v>9</v>
      </c>
      <c r="AK13" s="9">
        <f>MAX([4]带兵数!D12,1000+($AJ13-1)*50)</f>
        <v>2131.7474405437429</v>
      </c>
      <c r="AL13" s="9">
        <f>MAX([4]带兵数!E12,1000+($AJ13-1)*50)</f>
        <v>2161.6487760436739</v>
      </c>
      <c r="AM13" s="9">
        <f>MAX([4]带兵数!F12,1000+($AJ13-1)*50)</f>
        <v>2184.4009959401383</v>
      </c>
      <c r="AN13" s="9">
        <f>MAX([4]带兵数!G12,1000+($AJ13-1)*50)</f>
        <v>2229.6820642502544</v>
      </c>
      <c r="AO13" s="9">
        <f>MAX([4]带兵数!H12,1000+($AJ13-1)*50)</f>
        <v>2267.0916745294362</v>
      </c>
      <c r="AQ13" s="15">
        <v>9</v>
      </c>
      <c r="AR13" s="15">
        <v>1</v>
      </c>
      <c r="AS13" s="15">
        <f>$AR13*节奏总纲!P12*24*3600*AS$2</f>
        <v>112242.15140634048</v>
      </c>
      <c r="AT13" s="15">
        <f>$AR13*节奏总纲!Q12*24*3600*AT$2</f>
        <v>111437.74932126171</v>
      </c>
      <c r="AU13" s="15">
        <f>$AR13*节奏总纲!R12*24*3600*AU$2</f>
        <v>102439.67018352008</v>
      </c>
      <c r="AV13" s="15">
        <f>$AR13*节奏总纲!S12*24*3600*AV$2</f>
        <v>92375.29060741821</v>
      </c>
      <c r="AW13" s="15">
        <f>$AR13*节奏总纲!T12*24*3600*AW$2</f>
        <v>60116.89629323595</v>
      </c>
      <c r="AX13" s="15">
        <f t="shared" si="21"/>
        <v>16195.44539998511</v>
      </c>
      <c r="AY13" s="15">
        <f t="shared" si="22"/>
        <v>16045.761694182991</v>
      </c>
      <c r="AZ13" s="15">
        <f t="shared" si="23"/>
        <v>15088.39262760675</v>
      </c>
      <c r="BA13" s="15">
        <f t="shared" si="24"/>
        <v>14193.271918244951</v>
      </c>
      <c r="BB13" s="15">
        <f t="shared" si="25"/>
        <v>9365.8168394777749</v>
      </c>
      <c r="BE13" s="15">
        <v>9</v>
      </c>
      <c r="BF13" s="51"/>
      <c r="BG13" s="15">
        <v>9</v>
      </c>
      <c r="BH13" s="15"/>
      <c r="BI13" s="15"/>
      <c r="BJ13" s="15"/>
      <c r="BK13" s="15"/>
      <c r="BL13" s="15"/>
      <c r="BM13" s="15">
        <f>求节点($T$38:$T$157,$V$38:$V$157,节奏总纲!P12)*求节点($T$38:$T$157,$U$38:$U$157,节奏总纲!P12)*节奏总纲!W12</f>
        <v>674.81022499937944</v>
      </c>
      <c r="BN13" s="15">
        <f>求节点($T$38:$T$157,$V$38:$V$157,节奏总纲!Q12)*求节点($T$38:$T$157,$U$38:$U$157,节奏总纲!Q12)*节奏总纲!X12</f>
        <v>573.06291764939249</v>
      </c>
      <c r="BO13" s="15">
        <f>求节点($T$38:$T$157,$V$38:$V$157,节奏总纲!R12)*求节点($T$38:$T$157,$U$38:$U$157,节奏总纲!R12)*节奏总纲!Y12</f>
        <v>471.51226961271078</v>
      </c>
      <c r="BP13" s="15">
        <f>求节点($T$38:$T$157,$V$38:$V$157,节奏总纲!S12)*求节点($T$38:$T$157,$U$38:$U$157,节奏总纲!S12)*节奏总纲!Z12</f>
        <v>354.83179795612352</v>
      </c>
      <c r="BQ13" s="15">
        <f>求节点($T$38:$T$157,$V$38:$V$157,节奏总纲!T12)*求节点($T$38:$T$157,$U$38:$U$157,节奏总纲!T12)*节奏总纲!AA12</f>
        <v>170.74398177794416</v>
      </c>
      <c r="BR13" s="15"/>
      <c r="BS13" s="15"/>
      <c r="BT13" s="15"/>
      <c r="BU13" s="15"/>
      <c r="BV13" s="15"/>
      <c r="BY13" s="15">
        <v>9</v>
      </c>
      <c r="BZ13" s="15">
        <f t="shared" si="10"/>
        <v>674.81022499937944</v>
      </c>
      <c r="CA13" s="15">
        <f t="shared" si="11"/>
        <v>573.06291764939249</v>
      </c>
      <c r="CB13" s="15">
        <f t="shared" si="12"/>
        <v>471.51226961271078</v>
      </c>
      <c r="CC13" s="15">
        <f t="shared" si="13"/>
        <v>354.83179795612352</v>
      </c>
      <c r="CD13" s="15">
        <f t="shared" si="14"/>
        <v>170.74398177794416</v>
      </c>
      <c r="CE13" s="66">
        <f>SUM(BZ$5:BZ13)</f>
        <v>19486.019030647858</v>
      </c>
      <c r="CF13" s="66">
        <f>SUM(CA$5:CA13)</f>
        <v>21303.676626329252</v>
      </c>
      <c r="CG13" s="66">
        <f>SUM(CB$5:CB13)</f>
        <v>23004.895691906841</v>
      </c>
      <c r="CH13" s="66">
        <f>SUM(CC$5:CC13)</f>
        <v>27114.910864529425</v>
      </c>
      <c r="CI13" s="66">
        <f>SUM(CD$5:CD13)</f>
        <v>31051.839111183468</v>
      </c>
      <c r="CJ13" s="34"/>
      <c r="CK13" s="34"/>
      <c r="CN13" s="15"/>
      <c r="CO13" s="15"/>
      <c r="CP13" s="15"/>
      <c r="CQ13" s="15"/>
      <c r="CR13" s="15"/>
      <c r="CS13" s="15"/>
      <c r="CT13" s="15"/>
      <c r="CU13" s="15"/>
      <c r="CV13" s="15"/>
      <c r="CW13" s="15"/>
      <c r="CX13" s="15"/>
      <c r="CZ13" s="34"/>
      <c r="DA13" s="34"/>
      <c r="DR13" s="37"/>
      <c r="DS13" s="37"/>
      <c r="DT13" s="37"/>
      <c r="DU13" s="37"/>
      <c r="DV13" s="37"/>
      <c r="EC13" s="9">
        <v>1.84</v>
      </c>
      <c r="ED13" s="9">
        <f>INT(求节点(F$38:F$67,$K$38:$K$67,节奏总纲!P12)*EC13)</f>
        <v>4709</v>
      </c>
      <c r="EE13" s="15">
        <v>9</v>
      </c>
      <c r="EF13" s="15">
        <f>求节点(F$38:F$67,$V$4:$V$33,节奏总纲!P12)*$ED13/10000</f>
        <v>15444.71624457408</v>
      </c>
      <c r="EG13" s="15">
        <f>求节点(G$38:G$67,$V$4:$V$33,节奏总纲!Q12)*$ED13/10000</f>
        <v>15642.785771070454</v>
      </c>
      <c r="EH13" s="15">
        <f>求节点(H$38:H$67,$V$4:$V$33,节奏总纲!R12)*$ED13/10000</f>
        <v>15882.281603762147</v>
      </c>
      <c r="EI13" s="15">
        <f>求节点(I$38:I$67,$V$4:$V$33,节奏总纲!S12)*$ED13/10000</f>
        <v>16173.301404784264</v>
      </c>
      <c r="EJ13" s="15">
        <f>求节点(J$38:J$67,$V$4:$V$33,节奏总纲!T12)*$ED13/10000</f>
        <v>16495.736043366651</v>
      </c>
      <c r="EK13" s="15">
        <f>求节点(F$38:F$67,$L$4:$L$33,节奏总纲!P12)</f>
        <v>4</v>
      </c>
      <c r="EL13" s="15">
        <f>求节点(G$38:G$67,$L$4:$L$33,节奏总纲!Q12)</f>
        <v>4</v>
      </c>
      <c r="EM13" s="15">
        <f>求节点(H$38:H$67,$L$4:$L$33,节奏总纲!R12)</f>
        <v>4</v>
      </c>
      <c r="EN13" s="15">
        <f>求节点(I$38:I$67,$L$4:$L$33,节奏总纲!S12)</f>
        <v>4</v>
      </c>
      <c r="EO13" s="15">
        <f>求节点(J$38:J$67,$L$4:$L$33,节奏总纲!T12)</f>
        <v>4</v>
      </c>
      <c r="EP13" s="15">
        <f t="shared" si="15"/>
        <v>61778.864978296318</v>
      </c>
      <c r="EQ13" s="15">
        <f t="shared" si="16"/>
        <v>62571.143084281815</v>
      </c>
      <c r="ER13" s="15">
        <f t="shared" si="17"/>
        <v>63529.126415048588</v>
      </c>
      <c r="ES13" s="15">
        <f t="shared" si="18"/>
        <v>64693.205619137058</v>
      </c>
      <c r="ET13" s="15">
        <f t="shared" si="19"/>
        <v>65982.944173466603</v>
      </c>
      <c r="EY13" s="15">
        <v>9</v>
      </c>
      <c r="EZ13" s="15">
        <f>MAX($G$4,求节点(F$38:F$67,$G$4:$G$33,节奏总纲!P12))</f>
        <v>3500</v>
      </c>
      <c r="FA13" s="15">
        <f>MAX($G$4,求节点(G$38:G$67,$G$4:$G$33,节奏总纲!Q12))</f>
        <v>3500</v>
      </c>
      <c r="FB13" s="15">
        <f>MAX($G$4,求节点(H$38:H$67,$G$4:$G$33,节奏总纲!R12))</f>
        <v>3500</v>
      </c>
      <c r="FC13" s="15">
        <f>MAX($G$4,求节点(I$38:I$67,$G$4:$G$33,节奏总纲!S12))</f>
        <v>3500</v>
      </c>
      <c r="FD13" s="15">
        <f>MAX($G$4,求节点(J$38:J$67,$G$4:$G$33,节奏总纲!T12))</f>
        <v>3500</v>
      </c>
      <c r="FE13" s="15">
        <f>MAX($K$4,求节点(F$38:F$67,$K$4:$K$33,节奏总纲!P12))</f>
        <v>1559.6586301015413</v>
      </c>
      <c r="FF13" s="15">
        <f>MAX($K$4,求节点(G$38:G$67,$K$4:$K$33,节奏总纲!Q12))</f>
        <v>1643.7824468339149</v>
      </c>
      <c r="FG13" s="15">
        <f>MAX($K$4,求节点(H$38:H$67,$K$4:$K$33,节奏总纲!R12))</f>
        <v>1745.5007873273075</v>
      </c>
      <c r="FH13" s="15">
        <f>MAX($K$4,求节点(I$38:I$67,$K$4:$K$33,节奏总纲!S12))</f>
        <v>1869.1023167484677</v>
      </c>
      <c r="FI13" s="15">
        <f>MAX($K$4,求节点(J$38:J$67,$K$4:$K$33,节奏总纲!T12))</f>
        <v>2006.0463127486305</v>
      </c>
      <c r="FO13" s="9">
        <v>9</v>
      </c>
      <c r="FP13" s="9">
        <f>求节点($EE$5:$EE$164,$ED$5:$ED$164,求节点(节奏总纲!$N$4:$N$163,节奏总纲!$O$4:$O$163,兵营招募!FO13))</f>
        <v>2846</v>
      </c>
    </row>
    <row r="14" spans="2:172" x14ac:dyDescent="0.15">
      <c r="B14" s="9">
        <f t="shared" si="28"/>
        <v>11375</v>
      </c>
      <c r="D14" s="9">
        <v>9000</v>
      </c>
      <c r="E14" s="15">
        <v>11</v>
      </c>
      <c r="F14" s="73">
        <f t="shared" si="0"/>
        <v>2.25</v>
      </c>
      <c r="G14" s="15">
        <v>3500</v>
      </c>
      <c r="H14" s="15"/>
      <c r="I14" s="15"/>
      <c r="J14" s="15">
        <v>90000</v>
      </c>
      <c r="K14" s="15">
        <v>18000</v>
      </c>
      <c r="L14" s="15">
        <v>4</v>
      </c>
      <c r="M14" s="15">
        <f t="shared" si="1"/>
        <v>5</v>
      </c>
      <c r="N14" s="15">
        <f t="shared" si="2"/>
        <v>5.1428571428571432</v>
      </c>
      <c r="P14" s="73">
        <f>求节点(节奏总纲!$P$4:$P$163,$AK$5:$AK$164,$F48)</f>
        <v>5010.32190894621</v>
      </c>
      <c r="Q14" s="73">
        <f t="shared" si="20"/>
        <v>11300</v>
      </c>
      <c r="R14" s="73">
        <f t="shared" si="26"/>
        <v>11300</v>
      </c>
      <c r="S14" s="73">
        <f t="shared" si="27"/>
        <v>3.2285714285714286</v>
      </c>
      <c r="T14" s="9">
        <v>80000</v>
      </c>
      <c r="U14" s="15">
        <f>求节点(节奏总纲!$P$4:$P$103,$AA$5:$AA$104,节奏总纲!$BJ14)</f>
        <v>0</v>
      </c>
      <c r="V14" s="15">
        <f t="shared" si="5"/>
        <v>90000</v>
      </c>
      <c r="Z14" s="9">
        <v>10</v>
      </c>
      <c r="AA14" s="80">
        <f>[5]圣人天赋!GE15</f>
        <v>0</v>
      </c>
      <c r="AB14" s="80">
        <f>[5]圣人天赋!GF15</f>
        <v>0</v>
      </c>
      <c r="AC14" s="80">
        <f>[5]圣人天赋!GG15</f>
        <v>0</v>
      </c>
      <c r="AD14" s="80">
        <f>[5]圣人天赋!GH15</f>
        <v>0</v>
      </c>
      <c r="AE14" s="80">
        <f>[5]圣人天赋!GI15</f>
        <v>0</v>
      </c>
      <c r="AG14" s="52"/>
      <c r="AH14" s="35" t="e">
        <f>[5]圣人天赋!GE15/AA14</f>
        <v>#DIV/0!</v>
      </c>
      <c r="AJ14" s="9">
        <v>10</v>
      </c>
      <c r="AK14" s="9">
        <f>MAX([4]带兵数!D13,1000+($AJ14-1)*50)</f>
        <v>2219.6493250964013</v>
      </c>
      <c r="AL14" s="9">
        <f>MAX([4]带兵数!E13,1000+($AJ14-1)*50)</f>
        <v>2250.7260419981094</v>
      </c>
      <c r="AM14" s="9">
        <f>MAX([4]带兵数!F13,1000+($AJ14-1)*50)</f>
        <v>2277.5238510918989</v>
      </c>
      <c r="AN14" s="9">
        <f>MAX([4]带兵数!G13,1000+($AJ14-1)*50)</f>
        <v>2325.7086873291846</v>
      </c>
      <c r="AO14" s="9">
        <f>MAX([4]带兵数!H13,1000+($AJ14-1)*50)</f>
        <v>2366.3540448486156</v>
      </c>
      <c r="AQ14" s="15">
        <v>10</v>
      </c>
      <c r="AR14" s="15">
        <v>1</v>
      </c>
      <c r="AS14" s="15">
        <f>$AR14*节奏总纲!P13*24*3600*AS$2</f>
        <v>129600</v>
      </c>
      <c r="AT14" s="15">
        <f>$AR14*节奏总纲!Q13*24*3600*AT$2</f>
        <v>129245.76000000001</v>
      </c>
      <c r="AU14" s="15">
        <f>$AR14*节奏总纲!R13*24*3600*AU$2</f>
        <v>119145.60000000001</v>
      </c>
      <c r="AV14" s="15">
        <f>$AR14*节奏总纲!S13*24*3600*AV$2</f>
        <v>107956.8</v>
      </c>
      <c r="AW14" s="15">
        <f>$AR14*节奏总纲!T13*24*3600*AW$2</f>
        <v>70813.440000000002</v>
      </c>
      <c r="AX14" s="15">
        <f t="shared" si="21"/>
        <v>17357.848593659524</v>
      </c>
      <c r="AY14" s="15">
        <f t="shared" si="22"/>
        <v>17808.010678738297</v>
      </c>
      <c r="AZ14" s="15">
        <f t="shared" si="23"/>
        <v>16705.929816479926</v>
      </c>
      <c r="BA14" s="15">
        <f t="shared" si="24"/>
        <v>15581.509392581793</v>
      </c>
      <c r="BB14" s="15">
        <f t="shared" si="25"/>
        <v>10696.543706764052</v>
      </c>
      <c r="BE14" s="15">
        <v>10</v>
      </c>
      <c r="BF14" s="51"/>
      <c r="BG14" s="15">
        <v>10</v>
      </c>
      <c r="BH14" s="15"/>
      <c r="BI14" s="15"/>
      <c r="BJ14" s="15"/>
      <c r="BK14" s="15"/>
      <c r="BL14" s="15"/>
      <c r="BM14" s="15">
        <f>求节点($T$38:$T$157,$V$38:$V$157,节奏总纲!P13)*求节点($T$38:$T$157,$U$38:$U$157,节奏总纲!P13)*节奏总纲!W13</f>
        <v>723.24369140247995</v>
      </c>
      <c r="BN14" s="15">
        <f>求节点($T$38:$T$157,$V$38:$V$157,节奏总纲!Q13)*求节点($T$38:$T$157,$U$38:$U$157,节奏总纲!Q13)*节奏总纲!X13</f>
        <v>636.00038138351044</v>
      </c>
      <c r="BO14" s="15">
        <f>求节点($T$38:$T$157,$V$38:$V$157,节奏总纲!R13)*求节点($T$38:$T$157,$U$38:$U$157,节奏总纲!R13)*节奏总纲!Y13</f>
        <v>522.06030676499768</v>
      </c>
      <c r="BP14" s="15">
        <f>求节点($T$38:$T$157,$V$38:$V$157,节奏总纲!S13)*求节点($T$38:$T$157,$U$38:$U$157,节奏总纲!S13)*节奏总纲!Z13</f>
        <v>389.53773481454471</v>
      </c>
      <c r="BQ14" s="15">
        <f>求节点($T$38:$T$157,$V$38:$V$157,节奏总纲!T13)*求节点($T$38:$T$157,$U$38:$U$157,节奏总纲!T13)*节奏总纲!AA13</f>
        <v>222.84466055758423</v>
      </c>
      <c r="BR14" s="15"/>
      <c r="BS14" s="15"/>
      <c r="BT14" s="15"/>
      <c r="BU14" s="15"/>
      <c r="BV14" s="15"/>
      <c r="BY14" s="15">
        <v>10</v>
      </c>
      <c r="BZ14" s="15">
        <f t="shared" si="10"/>
        <v>723.24369140247995</v>
      </c>
      <c r="CA14" s="15">
        <f t="shared" si="11"/>
        <v>636.00038138351044</v>
      </c>
      <c r="CB14" s="15">
        <f t="shared" si="12"/>
        <v>522.06030676499768</v>
      </c>
      <c r="CC14" s="15">
        <f t="shared" si="13"/>
        <v>389.53773481454471</v>
      </c>
      <c r="CD14" s="15">
        <f t="shared" si="14"/>
        <v>222.84466055758423</v>
      </c>
      <c r="CE14" s="66">
        <f>SUM(BZ$5:BZ14)</f>
        <v>20209.262722050338</v>
      </c>
      <c r="CF14" s="66">
        <f>SUM(CA$5:CA14)</f>
        <v>21939.677007712762</v>
      </c>
      <c r="CG14" s="66">
        <f>SUM(CB$5:CB14)</f>
        <v>23526.955998671838</v>
      </c>
      <c r="CH14" s="66">
        <f>SUM(CC$5:CC14)</f>
        <v>27504.44859934397</v>
      </c>
      <c r="CI14" s="66">
        <f>SUM(CD$5:CD14)</f>
        <v>31274.683771741053</v>
      </c>
      <c r="CJ14" s="34"/>
      <c r="CK14" s="34"/>
      <c r="CN14" s="15"/>
      <c r="CO14" s="15"/>
      <c r="CP14" s="15"/>
      <c r="CQ14" s="15"/>
      <c r="CR14" s="15"/>
      <c r="CS14" s="15"/>
      <c r="CT14" s="15"/>
      <c r="CU14" s="15"/>
      <c r="CV14" s="15"/>
      <c r="CW14" s="15"/>
      <c r="CX14" s="15"/>
      <c r="CZ14" s="34"/>
      <c r="DA14" s="34"/>
      <c r="DR14" s="37"/>
      <c r="DS14" s="37"/>
      <c r="DT14" s="37"/>
      <c r="DU14" s="37"/>
      <c r="DV14" s="37"/>
      <c r="EC14" s="9">
        <v>1.82</v>
      </c>
      <c r="ED14" s="9">
        <f>INT(求节点(F$38:F$67,$K$38:$K$67,节奏总纲!P13)*EC14)</f>
        <v>5029</v>
      </c>
      <c r="EE14" s="15">
        <v>10</v>
      </c>
      <c r="EF14" s="15">
        <f>求节点(F$38:F$67,$V$4:$V$33,节奏总纲!P13)*$ED14/10000</f>
        <v>17007.3950831652</v>
      </c>
      <c r="EG14" s="15">
        <f>求节点(G$38:G$67,$V$4:$V$33,节奏总纲!Q13)*$ED14/10000</f>
        <v>17269.835071632795</v>
      </c>
      <c r="EH14" s="15">
        <f>求节点(H$38:H$67,$V$4:$V$33,节奏总纲!R13)*$ED14/10000</f>
        <v>17578.888488708984</v>
      </c>
      <c r="EI14" s="15">
        <f>求节点(I$38:I$67,$V$4:$V$33,节奏总纲!S13)*$ED14/10000</f>
        <v>17914.025978544345</v>
      </c>
      <c r="EJ14" s="15">
        <f>求节点(J$38:J$67,$V$4:$V$33,节奏总纲!T13)*$ED14/10000</f>
        <v>18299.5889879676</v>
      </c>
      <c r="EK14" s="15">
        <f>求节点(F$38:F$67,$L$4:$L$33,节奏总纲!P13)</f>
        <v>4</v>
      </c>
      <c r="EL14" s="15">
        <f>求节点(G$38:G$67,$L$4:$L$33,节奏总纲!Q13)</f>
        <v>4</v>
      </c>
      <c r="EM14" s="15">
        <f>求节点(H$38:H$67,$L$4:$L$33,节奏总纲!R13)</f>
        <v>4</v>
      </c>
      <c r="EN14" s="15">
        <f>求节点(I$38:I$67,$L$4:$L$33,节奏总纲!S13)</f>
        <v>4</v>
      </c>
      <c r="EO14" s="15">
        <f>求节点(J$38:J$67,$L$4:$L$33,节奏总纲!T13)</f>
        <v>4</v>
      </c>
      <c r="EP14" s="15">
        <f t="shared" si="15"/>
        <v>68029.5803326608</v>
      </c>
      <c r="EQ14" s="15">
        <f t="shared" si="16"/>
        <v>69079.34028653118</v>
      </c>
      <c r="ER14" s="15">
        <f t="shared" si="17"/>
        <v>70315.553954835937</v>
      </c>
      <c r="ES14" s="15">
        <f t="shared" si="18"/>
        <v>71656.10391417738</v>
      </c>
      <c r="ET14" s="15">
        <f t="shared" si="19"/>
        <v>73198.355951870399</v>
      </c>
      <c r="EY14" s="15">
        <v>10</v>
      </c>
      <c r="EZ14" s="15">
        <f>MAX($G$4,求节点(F$38:F$67,$G$4:$G$33,节奏总纲!P13))</f>
        <v>3500</v>
      </c>
      <c r="FA14" s="15">
        <f>MAX($G$4,求节点(G$38:G$67,$G$4:$G$33,节奏总纲!Q13))</f>
        <v>3500</v>
      </c>
      <c r="FB14" s="15">
        <f>MAX($G$4,求节点(H$38:H$67,$G$4:$G$33,节奏总纲!R13))</f>
        <v>3500</v>
      </c>
      <c r="FC14" s="15">
        <f>MAX($G$4,求节点(I$38:I$67,$G$4:$G$33,节奏总纲!S13))</f>
        <v>3500</v>
      </c>
      <c r="FD14" s="15">
        <f>MAX($G$4,求节点(J$38:J$67,$G$4:$G$33,节奏总纲!T13))</f>
        <v>3500</v>
      </c>
      <c r="FE14" s="15">
        <f>MAX($K$4,求节点(F$38:F$67,$K$4:$K$33,节奏总纲!P13))</f>
        <v>1763.7284084967985</v>
      </c>
      <c r="FF14" s="15">
        <f>MAX($K$4,求节点(G$38:G$67,$K$4:$K$33,节奏总纲!Q13))</f>
        <v>1868.0990541391102</v>
      </c>
      <c r="FG14" s="15">
        <f>MAX($K$4,求节点(H$38:H$67,$K$4:$K$33,节奏总纲!R13))</f>
        <v>1991.0075516838274</v>
      </c>
      <c r="FH14" s="15">
        <f>MAX($K$4,求节点(I$38:I$67,$K$4:$K$33,节奏总纲!S13))</f>
        <v>2124.2895122467066</v>
      </c>
      <c r="FI14" s="15">
        <f>MAX($K$4,求节点(J$38:J$67,$K$4:$K$33,节奏总纲!T13))</f>
        <v>2277.6253680523369</v>
      </c>
      <c r="FO14" s="9">
        <v>10</v>
      </c>
      <c r="FP14" s="9">
        <f>求节点($EE$5:$EE$164,$ED$5:$ED$164,求节点(节奏总纲!$N$4:$N$163,节奏总纲!$O$4:$O$163,兵营招募!FO14))</f>
        <v>3194</v>
      </c>
    </row>
    <row r="15" spans="2:172" x14ac:dyDescent="0.15">
      <c r="B15" s="9">
        <f t="shared" si="28"/>
        <v>13000</v>
      </c>
      <c r="D15" s="9">
        <v>10000</v>
      </c>
      <c r="E15" s="15">
        <v>12</v>
      </c>
      <c r="F15" s="73">
        <f t="shared" si="0"/>
        <v>2.25</v>
      </c>
      <c r="G15" s="15">
        <v>3500</v>
      </c>
      <c r="H15" s="15"/>
      <c r="I15" s="15"/>
      <c r="J15" s="15">
        <v>100000</v>
      </c>
      <c r="K15" s="15">
        <v>21000</v>
      </c>
      <c r="L15" s="15">
        <v>4</v>
      </c>
      <c r="M15" s="15">
        <f t="shared" si="1"/>
        <v>4.7619047619047619</v>
      </c>
      <c r="N15" s="15">
        <f t="shared" si="2"/>
        <v>6</v>
      </c>
      <c r="P15" s="73">
        <f>求节点(节奏总纲!$P$4:$P$163,$AK$5:$AK$164,$F49)</f>
        <v>5374.9024743347181</v>
      </c>
      <c r="Q15" s="73">
        <f t="shared" si="20"/>
        <v>12100</v>
      </c>
      <c r="R15" s="73">
        <f t="shared" si="26"/>
        <v>12100</v>
      </c>
      <c r="S15" s="73">
        <f t="shared" si="27"/>
        <v>3.4571428571428573</v>
      </c>
      <c r="T15" s="9">
        <v>90000</v>
      </c>
      <c r="U15" s="15">
        <f>求节点(节奏总纲!$P$4:$P$103,$AA$5:$AA$104,节奏总纲!$BJ15)</f>
        <v>0</v>
      </c>
      <c r="V15" s="15">
        <f t="shared" si="5"/>
        <v>100000</v>
      </c>
      <c r="Z15" s="9">
        <v>11</v>
      </c>
      <c r="AA15" s="80">
        <f>[5]圣人天赋!GE16</f>
        <v>0</v>
      </c>
      <c r="AB15" s="80">
        <f>[5]圣人天赋!GF16</f>
        <v>0</v>
      </c>
      <c r="AC15" s="80">
        <f>[5]圣人天赋!GG16</f>
        <v>0</v>
      </c>
      <c r="AD15" s="80">
        <f>[5]圣人天赋!GH16</f>
        <v>0</v>
      </c>
      <c r="AE15" s="80">
        <f>[5]圣人天赋!GI16</f>
        <v>0</v>
      </c>
      <c r="AG15" s="52"/>
      <c r="AH15" s="35" t="e">
        <f>[5]圣人天赋!GE16/AA15</f>
        <v>#DIV/0!</v>
      </c>
      <c r="AJ15" s="9">
        <v>11</v>
      </c>
      <c r="AK15" s="9">
        <f>MAX([4]带兵数!D14,1000+($AJ15-1)*50)</f>
        <v>2304.7729331634296</v>
      </c>
      <c r="AL15" s="9">
        <f>MAX([4]带兵数!E14,1000+($AJ15-1)*50)</f>
        <v>2336.8098330256125</v>
      </c>
      <c r="AM15" s="9">
        <f>MAX([4]带兵数!F14,1000+($AJ15-1)*50)</f>
        <v>2374.4330976574001</v>
      </c>
      <c r="AN15" s="9">
        <f>MAX([4]带兵数!G14,1000+($AJ15-1)*50)</f>
        <v>2416.9974059992542</v>
      </c>
      <c r="AO15" s="9">
        <f>MAX([4]带兵数!H14,1000+($AJ15-1)*50)</f>
        <v>2464.7253897167893</v>
      </c>
      <c r="AQ15" s="15">
        <v>11</v>
      </c>
      <c r="AR15" s="15">
        <v>1</v>
      </c>
      <c r="AS15" s="15">
        <f>$AR15*节奏总纲!P14*24*3600*AS$2</f>
        <v>148203.6814894072</v>
      </c>
      <c r="AT15" s="15">
        <f>$AR15*节奏总纲!Q14*24*3600*AT$2</f>
        <v>148230.85216434687</v>
      </c>
      <c r="AU15" s="15">
        <f>$AR15*节奏总纲!R14*24*3600*AU$2</f>
        <v>137295.8905317868</v>
      </c>
      <c r="AV15" s="15">
        <f>$AR15*节奏总纲!S14*24*3600*AV$2</f>
        <v>124367.58938319416</v>
      </c>
      <c r="AW15" s="15">
        <f>$AR15*节奏总纲!T14*24*3600*AW$2</f>
        <v>82341.965435514619</v>
      </c>
      <c r="AX15" s="15">
        <f t="shared" si="21"/>
        <v>18603.681489407201</v>
      </c>
      <c r="AY15" s="15">
        <f t="shared" si="22"/>
        <v>18985.092164346861</v>
      </c>
      <c r="AZ15" s="15">
        <f t="shared" si="23"/>
        <v>18150.290531786799</v>
      </c>
      <c r="BA15" s="15">
        <f t="shared" si="24"/>
        <v>16410.789383194162</v>
      </c>
      <c r="BB15" s="15">
        <f t="shared" si="25"/>
        <v>11528.525435514617</v>
      </c>
      <c r="BE15" s="15">
        <v>11</v>
      </c>
      <c r="BF15" s="51"/>
      <c r="BG15" s="15">
        <v>11</v>
      </c>
      <c r="BH15" s="15"/>
      <c r="BI15" s="15"/>
      <c r="BJ15" s="15"/>
      <c r="BK15" s="15"/>
      <c r="BL15" s="15"/>
      <c r="BM15" s="15">
        <f>求节点($T$38:$T$157,$V$38:$V$157,节奏总纲!P14)*求节点($T$38:$T$157,$U$38:$U$157,节奏总纲!P14)*节奏总纲!W14</f>
        <v>775.15339539196577</v>
      </c>
      <c r="BN15" s="15">
        <f>求节点($T$38:$T$157,$V$38:$V$157,节奏总纲!Q14)*求节点($T$38:$T$157,$U$38:$U$157,节奏总纲!Q14)*节奏总纲!X14</f>
        <v>678.03900586953182</v>
      </c>
      <c r="BO15" s="15">
        <f>求节点($T$38:$T$157,$V$38:$V$157,节奏总纲!R14)*求节点($T$38:$T$157,$U$38:$U$157,节奏总纲!R14)*节奏总纲!Y14</f>
        <v>567.19657911833747</v>
      </c>
      <c r="BP15" s="15">
        <f>求节点($T$38:$T$157,$V$38:$V$157,节奏总纲!S14)*求节点($T$38:$T$157,$U$38:$U$157,节奏总纲!S14)*节奏总纲!Z14</f>
        <v>410.26973457985406</v>
      </c>
      <c r="BQ15" s="15">
        <f>求节点($T$38:$T$157,$V$38:$V$157,节奏总纲!T14)*求节点($T$38:$T$157,$U$38:$U$157,节奏总纲!T14)*节奏总纲!AA14</f>
        <v>240.17761323988799</v>
      </c>
      <c r="BR15" s="15"/>
      <c r="BS15" s="15"/>
      <c r="BT15" s="15"/>
      <c r="BU15" s="15"/>
      <c r="BV15" s="15"/>
      <c r="BY15" s="15">
        <v>11</v>
      </c>
      <c r="BZ15" s="15">
        <f t="shared" si="10"/>
        <v>775.15339539196577</v>
      </c>
      <c r="CA15" s="15">
        <f t="shared" si="11"/>
        <v>678.03900586953182</v>
      </c>
      <c r="CB15" s="15">
        <f t="shared" si="12"/>
        <v>567.19657911833747</v>
      </c>
      <c r="CC15" s="15">
        <f t="shared" si="13"/>
        <v>410.26973457985406</v>
      </c>
      <c r="CD15" s="15">
        <f t="shared" si="14"/>
        <v>240.17761323988799</v>
      </c>
      <c r="CE15" s="66">
        <f>SUM(BZ$5:BZ15)</f>
        <v>20984.416117442302</v>
      </c>
      <c r="CF15" s="66">
        <f>SUM(CA$5:CA15)</f>
        <v>22617.716013582292</v>
      </c>
      <c r="CG15" s="66">
        <f>SUM(CB$5:CB15)</f>
        <v>24094.152577790177</v>
      </c>
      <c r="CH15" s="66">
        <f>SUM(CC$5:CC15)</f>
        <v>27914.718333923825</v>
      </c>
      <c r="CI15" s="66">
        <f>SUM(CD$5:CD15)</f>
        <v>31514.861384980941</v>
      </c>
      <c r="CJ15" s="34"/>
      <c r="CK15" s="34"/>
      <c r="CN15" s="15"/>
      <c r="CO15" s="15"/>
      <c r="CP15" s="15"/>
      <c r="CQ15" s="15"/>
      <c r="CR15" s="15"/>
      <c r="CS15" s="15"/>
      <c r="CT15" s="15"/>
      <c r="CU15" s="15"/>
      <c r="CV15" s="15"/>
      <c r="CW15" s="15"/>
      <c r="CX15" s="15"/>
      <c r="CZ15" s="34"/>
      <c r="DA15" s="34"/>
      <c r="DR15" s="37"/>
      <c r="DS15" s="37"/>
      <c r="DT15" s="37"/>
      <c r="DU15" s="37"/>
      <c r="DV15" s="37"/>
      <c r="EC15" s="9">
        <v>1.8</v>
      </c>
      <c r="ED15" s="9">
        <f>INT(求节点(F$38:F$67,$K$38:$K$67,节奏总纲!P14)*EC15)</f>
        <v>5368</v>
      </c>
      <c r="EE15" s="15">
        <v>11</v>
      </c>
      <c r="EF15" s="15">
        <f>求节点(F$38:F$67,$V$4:$V$33,节奏总纲!P14)*$ED15/10000</f>
        <v>18740.882330309756</v>
      </c>
      <c r="EG15" s="15">
        <f>求节点(G$38:G$67,$V$4:$V$33,节奏总纲!Q14)*$ED15/10000</f>
        <v>19036.645148764903</v>
      </c>
      <c r="EH15" s="15">
        <f>求节点(H$38:H$67,$V$4:$V$33,节奏总纲!R14)*$ED15/10000</f>
        <v>19385.578401070317</v>
      </c>
      <c r="EI15" s="15">
        <f>求节点(I$38:I$67,$V$4:$V$33,节奏总纲!S14)*$ED15/10000</f>
        <v>19792.583034005431</v>
      </c>
      <c r="EJ15" s="15">
        <f>求节点(J$38:J$67,$V$4:$V$33,节奏总纲!T14)*$ED15/10000</f>
        <v>20318.760239363237</v>
      </c>
      <c r="EK15" s="15">
        <f>求节点(F$38:F$67,$L$4:$L$33,节奏总纲!P14)</f>
        <v>4</v>
      </c>
      <c r="EL15" s="15">
        <f>求节点(G$38:G$67,$L$4:$L$33,节奏总纲!Q14)</f>
        <v>4</v>
      </c>
      <c r="EM15" s="15">
        <f>求节点(H$38:H$67,$L$4:$L$33,节奏总纲!R14)</f>
        <v>4</v>
      </c>
      <c r="EN15" s="15">
        <f>求节点(I$38:I$67,$L$4:$L$33,节奏总纲!S14)</f>
        <v>4</v>
      </c>
      <c r="EO15" s="15">
        <f>求节点(J$38:J$67,$L$4:$L$33,节奏总纲!T14)</f>
        <v>4</v>
      </c>
      <c r="EP15" s="15">
        <f t="shared" si="15"/>
        <v>74963.529321239024</v>
      </c>
      <c r="EQ15" s="15">
        <f t="shared" si="16"/>
        <v>76146.580595059611</v>
      </c>
      <c r="ER15" s="15">
        <f t="shared" si="17"/>
        <v>77542.313604281269</v>
      </c>
      <c r="ES15" s="15">
        <f t="shared" si="18"/>
        <v>79170.332136021723</v>
      </c>
      <c r="ET15" s="15">
        <f t="shared" si="19"/>
        <v>81275.040957452948</v>
      </c>
      <c r="EY15" s="15">
        <v>11</v>
      </c>
      <c r="EZ15" s="15">
        <f>MAX($G$4,求节点(F$38:F$67,$G$4:$G$33,节奏总纲!P14))</f>
        <v>3500</v>
      </c>
      <c r="FA15" s="15">
        <f>MAX($G$4,求节点(G$38:G$67,$G$4:$G$33,节奏总纲!Q14))</f>
        <v>3500</v>
      </c>
      <c r="FB15" s="15">
        <f>MAX($G$4,求节点(H$38:H$67,$G$4:$G$33,节奏总纲!R14))</f>
        <v>3500</v>
      </c>
      <c r="FC15" s="15">
        <f>MAX($G$4,求节点(I$38:I$67,$G$4:$G$33,节奏总纲!S14))</f>
        <v>3500</v>
      </c>
      <c r="FD15" s="15">
        <f>MAX($G$4,求节点(J$38:J$67,$G$4:$G$33,节奏总纲!T14))</f>
        <v>3500</v>
      </c>
      <c r="FE15" s="15">
        <f>MAX($K$4,求节点(F$38:F$67,$K$4:$K$33,节奏总纲!P14))</f>
        <v>1982.444981486497</v>
      </c>
      <c r="FF15" s="15">
        <f>MAX($K$4,求节点(G$38:G$67,$K$4:$K$33,节奏总纲!Q14))</f>
        <v>2092.6397722671031</v>
      </c>
      <c r="FG15" s="15">
        <f>MAX($K$4,求节点(H$38:H$67,$K$4:$K$33,节奏总纲!R14))</f>
        <v>2222.6447097877494</v>
      </c>
      <c r="FH15" s="15">
        <f>MAX($K$4,求节点(I$38:I$67,$K$4:$K$33,节奏总纲!S14))</f>
        <v>2374.2857801808618</v>
      </c>
      <c r="FI15" s="15">
        <f>MAX($K$4,求节点(J$38:J$67,$K$4:$K$33,节奏总纲!T14))</f>
        <v>2570.3279580339927</v>
      </c>
      <c r="FO15" s="9">
        <v>11</v>
      </c>
      <c r="FP15" s="9">
        <f>求节点($EE$5:$EE$164,$ED$5:$ED$164,求节点(节奏总纲!$N$4:$N$163,节奏总纲!$O$4:$O$163,兵营招募!FO15))</f>
        <v>3521.5</v>
      </c>
    </row>
    <row r="16" spans="2:172" x14ac:dyDescent="0.15">
      <c r="B16" s="9">
        <f t="shared" si="28"/>
        <v>14625</v>
      </c>
      <c r="D16" s="9">
        <v>11000</v>
      </c>
      <c r="E16" s="15">
        <v>13</v>
      </c>
      <c r="F16" s="73">
        <f t="shared" si="0"/>
        <v>2.25</v>
      </c>
      <c r="G16" s="15">
        <v>3500</v>
      </c>
      <c r="H16" s="15"/>
      <c r="I16" s="15"/>
      <c r="J16" s="15">
        <v>110000</v>
      </c>
      <c r="K16" s="15">
        <v>24000</v>
      </c>
      <c r="L16" s="15">
        <v>4</v>
      </c>
      <c r="M16" s="15">
        <f t="shared" si="1"/>
        <v>4.583333333333333</v>
      </c>
      <c r="N16" s="15">
        <f t="shared" si="2"/>
        <v>6.8571428571428568</v>
      </c>
      <c r="P16" s="73">
        <f>求节点(节奏总纲!$P$4:$P$163,$AK$5:$AK$164,$F50)</f>
        <v>5591.7797144083997</v>
      </c>
      <c r="Q16" s="73">
        <f t="shared" si="20"/>
        <v>12600</v>
      </c>
      <c r="R16" s="73">
        <f t="shared" si="26"/>
        <v>12600</v>
      </c>
      <c r="S16" s="73">
        <f t="shared" si="27"/>
        <v>3.6</v>
      </c>
      <c r="T16" s="9">
        <v>100000</v>
      </c>
      <c r="U16" s="15">
        <f>求节点(节奏总纲!$P$4:$P$103,$AA$5:$AA$104,节奏总纲!$BJ16)</f>
        <v>0</v>
      </c>
      <c r="V16" s="15">
        <f t="shared" si="5"/>
        <v>110000</v>
      </c>
      <c r="Z16" s="9">
        <v>12</v>
      </c>
      <c r="AA16" s="80">
        <f>[5]圣人天赋!GE17</f>
        <v>0</v>
      </c>
      <c r="AB16" s="80">
        <f>[5]圣人天赋!GF17</f>
        <v>0</v>
      </c>
      <c r="AC16" s="80">
        <f>[5]圣人天赋!GG17</f>
        <v>0</v>
      </c>
      <c r="AD16" s="80">
        <f>[5]圣人天赋!GH17</f>
        <v>0</v>
      </c>
      <c r="AE16" s="80">
        <f>[5]圣人天赋!GI17</f>
        <v>0</v>
      </c>
      <c r="AG16" s="52"/>
      <c r="AH16" s="35" t="e">
        <f>[5]圣人天赋!GE17/AA16</f>
        <v>#DIV/0!</v>
      </c>
      <c r="AJ16" s="9">
        <v>12</v>
      </c>
      <c r="AK16" s="9">
        <f>MAX([4]带兵数!D15,1000+($AJ16-1)*50)</f>
        <v>2384.2132297048984</v>
      </c>
      <c r="AL16" s="9">
        <f>MAX([4]带兵数!E15,1000+($AJ16-1)*50)</f>
        <v>2419.7943579612602</v>
      </c>
      <c r="AM16" s="9">
        <f>MAX([4]带兵数!F15,1000+($AJ16-1)*50)</f>
        <v>2459.5232951964472</v>
      </c>
      <c r="AN16" s="9">
        <f>MAX([4]带兵数!G15,1000+($AJ16-1)*50)</f>
        <v>2506.223932139796</v>
      </c>
      <c r="AO16" s="9">
        <f>MAX([4]带兵数!H15,1000+($AJ16-1)*50)</f>
        <v>2556.5591764569513</v>
      </c>
      <c r="AQ16" s="15">
        <v>12</v>
      </c>
      <c r="AR16" s="15">
        <v>1</v>
      </c>
      <c r="AS16" s="15">
        <f>$AR16*节奏总纲!P15*24*3600*AS$2</f>
        <v>168142.61361523147</v>
      </c>
      <c r="AT16" s="15">
        <f>$AR16*节奏总纲!Q15*24*3600*AT$2</f>
        <v>168232.28967582627</v>
      </c>
      <c r="AU16" s="15">
        <f>$AR16*节奏总纲!R15*24*3600*AU$2</f>
        <v>156529.56376820619</v>
      </c>
      <c r="AV16" s="15">
        <f>$AR16*节奏总纲!S15*24*3600*AV$2</f>
        <v>143033.31664869023</v>
      </c>
      <c r="AW16" s="15">
        <f>$AR16*节奏总纲!T15*24*3600*AW$2</f>
        <v>94765.177033544474</v>
      </c>
      <c r="AX16" s="15">
        <f t="shared" si="21"/>
        <v>19938.932125824271</v>
      </c>
      <c r="AY16" s="15">
        <f t="shared" si="22"/>
        <v>20001.437511479395</v>
      </c>
      <c r="AZ16" s="15">
        <f t="shared" si="23"/>
        <v>19233.673236419389</v>
      </c>
      <c r="BA16" s="15">
        <f t="shared" si="24"/>
        <v>18665.727265496069</v>
      </c>
      <c r="BB16" s="15">
        <f t="shared" si="25"/>
        <v>12423.211598029855</v>
      </c>
      <c r="BE16" s="15">
        <v>12</v>
      </c>
      <c r="BF16" s="51"/>
      <c r="BG16" s="15">
        <v>12</v>
      </c>
      <c r="BH16" s="15"/>
      <c r="BI16" s="15"/>
      <c r="BJ16" s="15"/>
      <c r="BK16" s="15"/>
      <c r="BL16" s="15"/>
      <c r="BM16" s="15">
        <f>求节点($T$38:$T$157,$V$38:$V$157,节奏总纲!P15)*求节点($T$38:$T$157,$U$38:$U$157,节奏总纲!P15)*节奏总纲!W15</f>
        <v>830.78883857601329</v>
      </c>
      <c r="BN16" s="15">
        <f>求节点($T$38:$T$157,$V$38:$V$157,节奏总纲!Q15)*求节点($T$38:$T$157,$U$38:$U$157,节奏总纲!Q15)*节奏总纲!X15</f>
        <v>714.33705398140671</v>
      </c>
      <c r="BO16" s="15">
        <f>求节点($T$38:$T$157,$V$38:$V$157,节奏总纲!R15)*求节点($T$38:$T$157,$U$38:$U$157,节奏总纲!R15)*节奏总纲!Y15</f>
        <v>601.05228863810601</v>
      </c>
      <c r="BP16" s="15">
        <f>求节点($T$38:$T$157,$V$38:$V$157,节奏总纲!S15)*求节点($T$38:$T$157,$U$38:$U$157,节奏总纲!S15)*节奏总纲!Z15</f>
        <v>466.64318163740182</v>
      </c>
      <c r="BQ16" s="15">
        <f>求节点($T$38:$T$157,$V$38:$V$157,节奏总纲!T15)*求节点($T$38:$T$157,$U$38:$U$157,节奏总纲!T15)*节奏总纲!AA15</f>
        <v>258.81690829228842</v>
      </c>
      <c r="BR16" s="15"/>
      <c r="BS16" s="15"/>
      <c r="BT16" s="15"/>
      <c r="BU16" s="15"/>
      <c r="BV16" s="15"/>
      <c r="BY16" s="15">
        <v>12</v>
      </c>
      <c r="BZ16" s="15">
        <f t="shared" si="10"/>
        <v>830.78883857601329</v>
      </c>
      <c r="CA16" s="15">
        <f t="shared" si="11"/>
        <v>714.33705398140671</v>
      </c>
      <c r="CB16" s="15">
        <f t="shared" si="12"/>
        <v>601.05228863810601</v>
      </c>
      <c r="CC16" s="15">
        <f t="shared" si="13"/>
        <v>466.64318163740182</v>
      </c>
      <c r="CD16" s="15">
        <f t="shared" si="14"/>
        <v>258.81690829228842</v>
      </c>
      <c r="CE16" s="66">
        <f>SUM(BZ$5:BZ16)</f>
        <v>21815.204956018315</v>
      </c>
      <c r="CF16" s="66">
        <f>SUM(CA$5:CA16)</f>
        <v>23332.053067563698</v>
      </c>
      <c r="CG16" s="66">
        <f>SUM(CB$5:CB16)</f>
        <v>24695.204866428285</v>
      </c>
      <c r="CH16" s="66">
        <f>SUM(CC$5:CC16)</f>
        <v>28381.361515561228</v>
      </c>
      <c r="CI16" s="66">
        <f>SUM(CD$5:CD16)</f>
        <v>31773.678293273228</v>
      </c>
      <c r="CJ16" s="34"/>
      <c r="CK16" s="34"/>
      <c r="CN16" s="15"/>
      <c r="CO16" s="15"/>
      <c r="CP16" s="15"/>
      <c r="CQ16" s="15"/>
      <c r="CR16" s="15"/>
      <c r="CS16" s="15"/>
      <c r="CT16" s="15"/>
      <c r="CU16" s="15"/>
      <c r="CV16" s="15"/>
      <c r="CW16" s="15"/>
      <c r="CX16" s="15"/>
      <c r="CZ16" s="34"/>
      <c r="DA16" s="34"/>
      <c r="DR16" s="37"/>
      <c r="DS16" s="37"/>
      <c r="DT16" s="37"/>
      <c r="DU16" s="37"/>
      <c r="DV16" s="37"/>
      <c r="EC16" s="9">
        <v>1.78</v>
      </c>
      <c r="ED16" s="9">
        <f>INT(求节点(F$38:F$67,$K$38:$K$67,节奏总纲!P15)*EC16)</f>
        <v>5673</v>
      </c>
      <c r="EE16" s="15">
        <v>12</v>
      </c>
      <c r="EF16" s="15">
        <f>求节点(F$38:F$67,$V$4:$V$33,节奏总纲!P15)*$ED16/10000</f>
        <v>20386.863156666583</v>
      </c>
      <c r="EG16" s="15">
        <f>求节点(G$38:G$67,$V$4:$V$33,节奏总纲!Q15)*$ED16/10000</f>
        <v>20735.606456613365</v>
      </c>
      <c r="EH16" s="15">
        <f>求节点(H$38:H$67,$V$4:$V$33,节奏总纲!R15)*$ED16/10000</f>
        <v>21179.608343119686</v>
      </c>
      <c r="EI16" s="15">
        <f>求节点(I$38:I$67,$V$4:$V$33,节奏总纲!S15)*$ED16/10000</f>
        <v>21723.712473129253</v>
      </c>
      <c r="EJ16" s="15">
        <f>求节点(J$38:J$67,$V$4:$V$33,节奏总纲!T15)*$ED16/10000</f>
        <v>22367.918846642064</v>
      </c>
      <c r="EK16" s="15">
        <f>求节点(F$38:F$67,$L$4:$L$33,节奏总纲!P15)</f>
        <v>4</v>
      </c>
      <c r="EL16" s="15">
        <f>求节点(G$38:G$67,$L$4:$L$33,节奏总纲!Q15)</f>
        <v>4</v>
      </c>
      <c r="EM16" s="15">
        <f>求节点(H$38:H$67,$L$4:$L$33,节奏总纲!R15)</f>
        <v>4</v>
      </c>
      <c r="EN16" s="15">
        <f>求节点(I$38:I$67,$L$4:$L$33,节奏总纲!S15)</f>
        <v>4</v>
      </c>
      <c r="EO16" s="15">
        <f>求节点(J$38:J$67,$L$4:$L$33,节奏总纲!T15)</f>
        <v>4</v>
      </c>
      <c r="EP16" s="15">
        <f t="shared" si="15"/>
        <v>81547.452626666331</v>
      </c>
      <c r="EQ16" s="15">
        <f t="shared" si="16"/>
        <v>82942.425826453458</v>
      </c>
      <c r="ER16" s="15">
        <f t="shared" si="17"/>
        <v>84718.433372478743</v>
      </c>
      <c r="ES16" s="15">
        <f t="shared" si="18"/>
        <v>86894.849892517013</v>
      </c>
      <c r="ET16" s="15">
        <f t="shared" si="19"/>
        <v>89471.675386568255</v>
      </c>
      <c r="EY16" s="15">
        <v>12</v>
      </c>
      <c r="EZ16" s="15">
        <f>MAX($G$4,求节点(F$38:F$67,$G$4:$G$33,节奏总纲!P15))</f>
        <v>3500</v>
      </c>
      <c r="FA16" s="15">
        <f>MAX($G$4,求节点(G$38:G$67,$G$4:$G$33,节奏总纲!Q15))</f>
        <v>3500</v>
      </c>
      <c r="FB16" s="15">
        <f>MAX($G$4,求节点(H$38:H$67,$G$4:$G$33,节奏总纲!R15))</f>
        <v>3500</v>
      </c>
      <c r="FC16" s="15">
        <f>MAX($G$4,求节点(I$38:I$67,$G$4:$G$33,节奏总纲!S15))</f>
        <v>3500</v>
      </c>
      <c r="FD16" s="15">
        <f>MAX($G$4,求节点(J$38:J$67,$G$4:$G$33,节奏总纲!T15))</f>
        <v>3500</v>
      </c>
      <c r="FE16" s="15">
        <f>MAX($K$4,求节点(F$38:F$67,$K$4:$K$33,节奏总纲!P15))</f>
        <v>2187.3305681884653</v>
      </c>
      <c r="FF16" s="15">
        <f>MAX($K$4,求节点(G$38:G$67,$K$4:$K$33,节奏总纲!Q15))</f>
        <v>2310.2790257759088</v>
      </c>
      <c r="FG16" s="15">
        <f>MAX($K$4,求节点(H$38:H$67,$K$4:$K$33,节奏总纲!R15))</f>
        <v>2466.8106268710344</v>
      </c>
      <c r="FH16" s="15">
        <f>MAX($K$4,求节点(I$38:I$67,$K$4:$K$33,节奏总纲!S15))</f>
        <v>2658.6329889403323</v>
      </c>
      <c r="FI16" s="15">
        <f>MAX($K$4,求节点(J$38:J$67,$K$4:$K$33,节奏总纲!T15))</f>
        <v>2885.7461119838049</v>
      </c>
      <c r="FO16" s="9">
        <v>12</v>
      </c>
      <c r="FP16" s="9">
        <f>求节点($EE$5:$EE$164,$ED$5:$ED$164,求节点(节奏总纲!$N$4:$N$163,节奏总纲!$O$4:$O$163,兵营招募!FO16))</f>
        <v>3849</v>
      </c>
    </row>
    <row r="17" spans="2:172" x14ac:dyDescent="0.15">
      <c r="B17" s="9">
        <f t="shared" si="28"/>
        <v>16250</v>
      </c>
      <c r="D17" s="9">
        <v>12000</v>
      </c>
      <c r="E17" s="15">
        <v>14</v>
      </c>
      <c r="F17" s="73">
        <f t="shared" si="0"/>
        <v>2.25</v>
      </c>
      <c r="G17" s="15">
        <v>3500</v>
      </c>
      <c r="H17" s="15"/>
      <c r="I17" s="15"/>
      <c r="J17" s="15">
        <v>120000</v>
      </c>
      <c r="K17" s="15">
        <v>27000</v>
      </c>
      <c r="L17" s="15">
        <v>4</v>
      </c>
      <c r="M17" s="15">
        <f t="shared" si="1"/>
        <v>4.4444444444444446</v>
      </c>
      <c r="N17" s="15">
        <f t="shared" si="2"/>
        <v>7.7142857142857144</v>
      </c>
      <c r="P17" s="73">
        <f>求节点(节奏总纲!$P$4:$P$163,$AK$5:$AK$164,$F51)</f>
        <v>5806.6979247730396</v>
      </c>
      <c r="Q17" s="73">
        <f t="shared" si="20"/>
        <v>13100</v>
      </c>
      <c r="R17" s="73">
        <f t="shared" si="26"/>
        <v>13100</v>
      </c>
      <c r="S17" s="73">
        <f t="shared" si="27"/>
        <v>3.7428571428571429</v>
      </c>
      <c r="T17" s="9">
        <v>110000</v>
      </c>
      <c r="U17" s="15">
        <f>求节点(节奏总纲!$P$4:$P$103,$AA$5:$AA$104,节奏总纲!$BJ17)</f>
        <v>0</v>
      </c>
      <c r="V17" s="15">
        <f t="shared" si="5"/>
        <v>120000</v>
      </c>
      <c r="Z17" s="9">
        <v>13</v>
      </c>
      <c r="AA17" s="80">
        <f>[5]圣人天赋!GE18</f>
        <v>0</v>
      </c>
      <c r="AB17" s="80">
        <f>[5]圣人天赋!GF18</f>
        <v>0</v>
      </c>
      <c r="AC17" s="80">
        <f>[5]圣人天赋!GG18</f>
        <v>0</v>
      </c>
      <c r="AD17" s="80">
        <f>[5]圣人天赋!GH18</f>
        <v>0</v>
      </c>
      <c r="AE17" s="80">
        <f>[5]圣人天赋!GI18</f>
        <v>0</v>
      </c>
      <c r="AG17" s="52"/>
      <c r="AH17" s="35" t="e">
        <f>[5]圣人天赋!GE18/AA17</f>
        <v>#DIV/0!</v>
      </c>
      <c r="AJ17" s="9">
        <v>13</v>
      </c>
      <c r="AK17" s="9">
        <f>MAX([4]带兵数!D16,1000+($AJ17-1)*50)</f>
        <v>2464.3190924164546</v>
      </c>
      <c r="AL17" s="9">
        <f>MAX([4]带兵数!E16,1000+($AJ17-1)*50)</f>
        <v>2501.570411481659</v>
      </c>
      <c r="AM17" s="9">
        <f>MAX([4]带兵数!F16,1000+($AJ17-1)*50)</f>
        <v>2545.537901279793</v>
      </c>
      <c r="AN17" s="9">
        <f>MAX([4]带兵数!G16,1000+($AJ17-1)*50)</f>
        <v>2592.9987921274378</v>
      </c>
      <c r="AO17" s="9">
        <f>MAX([4]带兵数!H16,1000+($AJ17-1)*50)</f>
        <v>2648.1817088938906</v>
      </c>
      <c r="AQ17" s="15">
        <v>13</v>
      </c>
      <c r="AR17" s="15">
        <v>1</v>
      </c>
      <c r="AS17" s="15">
        <f>$AR17*节奏总纲!P16*24*3600*AS$2</f>
        <v>189512.63193900231</v>
      </c>
      <c r="AT17" s="15">
        <f>$AR17*节奏总纲!Q16*24*3600*AT$2</f>
        <v>190940.29376627615</v>
      </c>
      <c r="AU17" s="15">
        <f>$AR17*节奏总纲!R16*24*3600*AU$2</f>
        <v>177889.19051341014</v>
      </c>
      <c r="AV17" s="15">
        <f>$AR17*节奏总纲!S16*24*3600*AV$2</f>
        <v>163201.96153813746</v>
      </c>
      <c r="AW17" s="15">
        <f>$AR17*节奏总纲!T16*24*3600*AW$2</f>
        <v>108514.93304827272</v>
      </c>
      <c r="AX17" s="15">
        <f t="shared" si="21"/>
        <v>21370.018323770841</v>
      </c>
      <c r="AY17" s="15">
        <f t="shared" si="22"/>
        <v>22708.004090449889</v>
      </c>
      <c r="AZ17" s="15">
        <f t="shared" si="23"/>
        <v>21359.626745203946</v>
      </c>
      <c r="BA17" s="15">
        <f t="shared" si="24"/>
        <v>20168.644889447227</v>
      </c>
      <c r="BB17" s="15">
        <f t="shared" si="25"/>
        <v>13749.756014728249</v>
      </c>
      <c r="BE17" s="15">
        <v>13</v>
      </c>
      <c r="BF17" s="51"/>
      <c r="BG17" s="15">
        <v>13</v>
      </c>
      <c r="BH17" s="15"/>
      <c r="BI17" s="15"/>
      <c r="BJ17" s="15"/>
      <c r="BK17" s="15"/>
      <c r="BL17" s="15"/>
      <c r="BM17" s="15">
        <f>求节点($T$38:$T$157,$V$38:$V$157,节奏总纲!P16)*求节点($T$38:$T$157,$U$38:$U$157,节奏总纲!P16)*节奏总纲!W16</f>
        <v>975.41722663473024</v>
      </c>
      <c r="BN17" s="15">
        <f>求节点($T$38:$T$157,$V$38:$V$157,节奏总纲!Q16)*求节点($T$38:$T$157,$U$38:$U$157,节奏总纲!Q16)*节奏总纲!X16</f>
        <v>811.00014608749541</v>
      </c>
      <c r="BO17" s="15">
        <f>求节点($T$38:$T$157,$V$38:$V$157,节奏总纲!R16)*求节点($T$38:$T$157,$U$38:$U$157,节奏总纲!R16)*节奏总纲!Y16</f>
        <v>667.48833578762367</v>
      </c>
      <c r="BP17" s="15">
        <f>求节点($T$38:$T$157,$V$38:$V$157,节奏总纲!S16)*求节点($T$38:$T$157,$U$38:$U$157,节奏总纲!S16)*节奏总纲!Z16</f>
        <v>504.21612223618143</v>
      </c>
      <c r="BQ17" s="15">
        <f>求节点($T$38:$T$157,$V$38:$V$157,节奏总纲!T16)*求节点($T$38:$T$157,$U$38:$U$157,节奏总纲!T16)*节奏总纲!AA16</f>
        <v>286.45325030683858</v>
      </c>
      <c r="BR17" s="15"/>
      <c r="BS17" s="15"/>
      <c r="BT17" s="15"/>
      <c r="BU17" s="15"/>
      <c r="BV17" s="15"/>
      <c r="BY17" s="15">
        <v>13</v>
      </c>
      <c r="BZ17" s="15">
        <f t="shared" si="10"/>
        <v>975.41722663473024</v>
      </c>
      <c r="CA17" s="15">
        <f t="shared" si="11"/>
        <v>811.00014608749541</v>
      </c>
      <c r="CB17" s="15">
        <f t="shared" si="12"/>
        <v>667.48833578762367</v>
      </c>
      <c r="CC17" s="15">
        <f t="shared" si="13"/>
        <v>504.21612223618143</v>
      </c>
      <c r="CD17" s="15">
        <f t="shared" si="14"/>
        <v>286.45325030683858</v>
      </c>
      <c r="CE17" s="66">
        <f>SUM(BZ$5:BZ17)</f>
        <v>22790.622182653045</v>
      </c>
      <c r="CF17" s="66">
        <f>SUM(CA$5:CA17)</f>
        <v>24143.053213651194</v>
      </c>
      <c r="CG17" s="66">
        <f>SUM(CB$5:CB17)</f>
        <v>25362.693202215909</v>
      </c>
      <c r="CH17" s="66">
        <f>SUM(CC$5:CC17)</f>
        <v>28885.577637797411</v>
      </c>
      <c r="CI17" s="66">
        <f>SUM(CD$5:CD17)</f>
        <v>32060.131543580068</v>
      </c>
      <c r="CJ17" s="34"/>
      <c r="CK17" s="34"/>
      <c r="CN17" s="15"/>
      <c r="CO17" s="15"/>
      <c r="CP17" s="15"/>
      <c r="CQ17" s="15"/>
      <c r="CR17" s="15"/>
      <c r="CS17" s="15"/>
      <c r="CT17" s="15"/>
      <c r="CU17" s="15"/>
      <c r="CV17" s="15"/>
      <c r="CW17" s="15"/>
      <c r="CX17" s="15"/>
      <c r="CZ17" s="34"/>
      <c r="DA17" s="34"/>
      <c r="DR17" s="37"/>
      <c r="DS17" s="37"/>
      <c r="DT17" s="37"/>
      <c r="DU17" s="37"/>
      <c r="DV17" s="37"/>
      <c r="EC17" s="9">
        <v>1.76</v>
      </c>
      <c r="ED17" s="9">
        <f>INT(求节点(F$38:F$67,$K$38:$K$67,节奏总纲!P16)*EC17)</f>
        <v>5991</v>
      </c>
      <c r="EE17" s="15">
        <v>13</v>
      </c>
      <c r="EF17" s="15">
        <f>求节点(F$38:F$67,$V$4:$V$33,节奏总纲!P16)*$ED17/10000</f>
        <v>22179.758966409481</v>
      </c>
      <c r="EG17" s="15">
        <f>求节点(G$38:G$67,$V$4:$V$33,节奏总纲!Q16)*$ED17/10000</f>
        <v>22638.098596846627</v>
      </c>
      <c r="EH17" s="15">
        <f>求节点(H$38:H$67,$V$4:$V$33,节奏总纲!R16)*$ED17/10000</f>
        <v>23179.073883924426</v>
      </c>
      <c r="EI17" s="15">
        <f>求节点(I$38:I$67,$V$4:$V$33,节奏总纲!S16)*$ED17/10000</f>
        <v>23861.778930938242</v>
      </c>
      <c r="EJ17" s="15">
        <f>求节点(J$38:J$67,$V$4:$V$33,节奏总纲!T16)*$ED17/10000</f>
        <v>24332.638412392353</v>
      </c>
      <c r="EK17" s="15">
        <f>求节点(F$38:F$67,$L$4:$L$33,节奏总纲!P16)</f>
        <v>4</v>
      </c>
      <c r="EL17" s="15">
        <f>求节点(G$38:G$67,$L$4:$L$33,节奏总纲!Q16)</f>
        <v>4</v>
      </c>
      <c r="EM17" s="15">
        <f>求节点(H$38:H$67,$L$4:$L$33,节奏总纲!R16)</f>
        <v>4</v>
      </c>
      <c r="EN17" s="15">
        <f>求节点(I$38:I$67,$L$4:$L$33,节奏总纲!S16)</f>
        <v>4</v>
      </c>
      <c r="EO17" s="15">
        <f>求节点(J$38:J$67,$L$4:$L$33,节奏总纲!T16)</f>
        <v>4</v>
      </c>
      <c r="EP17" s="15">
        <f t="shared" si="15"/>
        <v>88719.035865637925</v>
      </c>
      <c r="EQ17" s="15">
        <f t="shared" si="16"/>
        <v>90552.394387386506</v>
      </c>
      <c r="ER17" s="15">
        <f t="shared" si="17"/>
        <v>92716.295535697704</v>
      </c>
      <c r="ES17" s="15">
        <f t="shared" si="18"/>
        <v>95447.11572375297</v>
      </c>
      <c r="ET17" s="15">
        <f t="shared" si="19"/>
        <v>97330.55364956941</v>
      </c>
      <c r="EY17" s="15">
        <v>13</v>
      </c>
      <c r="EZ17" s="15">
        <f>MAX($G$4,求节点(F$38:F$67,$G$4:$G$33,节奏总纲!P16))</f>
        <v>3500</v>
      </c>
      <c r="FA17" s="15">
        <f>MAX($G$4,求节点(G$38:G$67,$G$4:$G$33,节奏总纲!Q16))</f>
        <v>3500</v>
      </c>
      <c r="FB17" s="15">
        <f>MAX($G$4,求节点(H$38:H$67,$G$4:$G$33,节奏总纲!R16))</f>
        <v>3500</v>
      </c>
      <c r="FC17" s="15">
        <f>MAX($G$4,求节点(I$38:I$67,$G$4:$G$33,节奏总纲!S16))</f>
        <v>3500</v>
      </c>
      <c r="FD17" s="15">
        <f>MAX($G$4,求节点(J$38:J$67,$G$4:$G$33,节奏总纲!T16))</f>
        <v>3500</v>
      </c>
      <c r="FE17" s="15">
        <f>MAX($K$4,求节点(F$38:F$67,$K$4:$K$33,节奏总纲!P16))</f>
        <v>2404.3595280953032</v>
      </c>
      <c r="FF17" s="15">
        <f>MAX($K$4,求节点(G$38:G$67,$K$4:$K$33,节奏总纲!Q16))</f>
        <v>2557.3689189940324</v>
      </c>
      <c r="FG17" s="15">
        <f>MAX($K$4,求节点(H$38:H$67,$K$4:$K$33,节奏总纲!R16))</f>
        <v>2737.9649086711488</v>
      </c>
      <c r="FH17" s="15">
        <f>MAX($K$4,求节点(I$38:I$67,$K$4:$K$33,节奏总纲!S16))</f>
        <v>2965.875122997244</v>
      </c>
      <c r="FI17" s="15">
        <f>MAX($K$4,求节点(J$38:J$67,$K$4:$K$33,节奏总纲!T16))</f>
        <v>3184.596100346695</v>
      </c>
      <c r="FO17" s="9">
        <v>13</v>
      </c>
      <c r="FP17" s="9">
        <f>求节点($EE$5:$EE$164,$ED$5:$ED$164,求节点(节奏总纲!$N$4:$N$163,节奏总纲!$O$4:$O$163,兵营招募!FO17))</f>
        <v>3984.5</v>
      </c>
    </row>
    <row r="18" spans="2:172" x14ac:dyDescent="0.15">
      <c r="B18" s="9">
        <f t="shared" si="28"/>
        <v>19500</v>
      </c>
      <c r="D18" s="9">
        <v>13000</v>
      </c>
      <c r="E18" s="15">
        <v>15</v>
      </c>
      <c r="F18" s="73">
        <f t="shared" si="0"/>
        <v>2.25</v>
      </c>
      <c r="G18" s="15">
        <v>3500</v>
      </c>
      <c r="H18" s="15"/>
      <c r="I18" s="15"/>
      <c r="J18" s="15">
        <v>130000</v>
      </c>
      <c r="K18" s="15">
        <v>30000</v>
      </c>
      <c r="L18" s="15">
        <v>4</v>
      </c>
      <c r="M18" s="15">
        <f t="shared" si="1"/>
        <v>4.333333333333333</v>
      </c>
      <c r="N18" s="15">
        <f t="shared" si="2"/>
        <v>8.5714285714285712</v>
      </c>
      <c r="P18" s="73">
        <f>求节点(节奏总纲!$P$4:$P$163,$AK$5:$AK$164,$F52)</f>
        <v>6160.7220930833955</v>
      </c>
      <c r="Q18" s="73">
        <f t="shared" si="20"/>
        <v>13900</v>
      </c>
      <c r="R18" s="73">
        <f t="shared" si="26"/>
        <v>13900</v>
      </c>
      <c r="S18" s="73">
        <f t="shared" si="27"/>
        <v>3.9714285714285715</v>
      </c>
      <c r="T18" s="9">
        <v>120000</v>
      </c>
      <c r="U18" s="15">
        <f>求节点(节奏总纲!$P$4:$P$103,$AA$5:$AA$104,节奏总纲!$BJ18)</f>
        <v>0</v>
      </c>
      <c r="V18" s="15">
        <f t="shared" si="5"/>
        <v>130000</v>
      </c>
      <c r="Z18" s="9">
        <v>14</v>
      </c>
      <c r="AA18" s="80">
        <f>[5]圣人天赋!GE19</f>
        <v>0</v>
      </c>
      <c r="AB18" s="80">
        <f>[5]圣人天赋!GF19</f>
        <v>0</v>
      </c>
      <c r="AC18" s="80">
        <f>[5]圣人天赋!GG19</f>
        <v>0</v>
      </c>
      <c r="AD18" s="80">
        <f>[5]圣人天赋!GH19</f>
        <v>0</v>
      </c>
      <c r="AE18" s="80">
        <f>[5]圣人天赋!GI19</f>
        <v>0</v>
      </c>
      <c r="AG18" s="52"/>
      <c r="AH18" s="35" t="e">
        <f>[5]圣人天赋!GE19/AA18</f>
        <v>#DIV/0!</v>
      </c>
      <c r="AJ18" s="9">
        <v>14</v>
      </c>
      <c r="AK18" s="9">
        <f>MAX([4]带兵数!D17,1000+($AJ18-1)*50)</f>
        <v>2540.9487920387801</v>
      </c>
      <c r="AL18" s="9">
        <f>MAX([4]带兵数!E17,1000+($AJ18-1)*50)</f>
        <v>2580.095688557115</v>
      </c>
      <c r="AM18" s="9">
        <f>MAX([4]带兵数!F17,1000+($AJ18-1)*50)</f>
        <v>2622.5291242595772</v>
      </c>
      <c r="AN18" s="9">
        <f>MAX([4]带兵数!G17,1000+($AJ18-1)*50)</f>
        <v>2673.4528001908789</v>
      </c>
      <c r="AO18" s="9">
        <f>MAX([4]带兵数!H17,1000+($AJ18-1)*50)</f>
        <v>2724.815402260052</v>
      </c>
      <c r="AQ18" s="15">
        <v>14</v>
      </c>
      <c r="AR18" s="15">
        <v>1</v>
      </c>
      <c r="AS18" s="15">
        <f>$AR18*节奏总纲!P17*24*3600*AS$2</f>
        <v>212416.45047233417</v>
      </c>
      <c r="AT18" s="15">
        <f>$AR18*节奏总纲!Q17*24*3600*AT$2</f>
        <v>213744.05328778626</v>
      </c>
      <c r="AU18" s="15">
        <f>$AR18*节奏总纲!R17*24*3600*AU$2</f>
        <v>199501.53028361624</v>
      </c>
      <c r="AV18" s="15">
        <f>$AR18*节奏总纲!S17*24*3600*AV$2</f>
        <v>182748.95288969821</v>
      </c>
      <c r="AW18" s="15">
        <f>$AR18*节奏总纲!T17*24*3600*AW$2</f>
        <v>121332.27650979727</v>
      </c>
      <c r="AX18" s="15">
        <f t="shared" si="21"/>
        <v>22903.818533331854</v>
      </c>
      <c r="AY18" s="15">
        <f t="shared" si="22"/>
        <v>22803.759521510103</v>
      </c>
      <c r="AZ18" s="15">
        <f t="shared" si="23"/>
        <v>21612.339770206105</v>
      </c>
      <c r="BA18" s="15">
        <f t="shared" si="24"/>
        <v>19546.991351560748</v>
      </c>
      <c r="BB18" s="15">
        <f t="shared" si="25"/>
        <v>12817.34346152455</v>
      </c>
      <c r="BE18" s="15">
        <v>14</v>
      </c>
      <c r="BF18" s="51"/>
      <c r="BG18" s="15">
        <v>14</v>
      </c>
      <c r="BH18" s="15"/>
      <c r="BI18" s="15"/>
      <c r="BJ18" s="15"/>
      <c r="BK18" s="15"/>
      <c r="BL18" s="15"/>
      <c r="BM18" s="15">
        <f>求节点($T$38:$T$157,$V$38:$V$157,节奏总纲!P17)*求节点($T$38:$T$157,$U$38:$U$157,节奏总纲!P17)*节奏总纲!W17</f>
        <v>1113.3800675925213</v>
      </c>
      <c r="BN18" s="15">
        <f>求节点($T$38:$T$157,$V$38:$V$157,节奏总纲!Q17)*求节点($T$38:$T$157,$U$38:$U$157,节奏总纲!Q17)*节奏总纲!X17</f>
        <v>814.4199829110762</v>
      </c>
      <c r="BO18" s="15">
        <f>求节点($T$38:$T$157,$V$38:$V$157,节奏总纲!R17)*求节点($T$38:$T$157,$U$38:$U$157,节奏总纲!R17)*节奏总纲!Y17</f>
        <v>675.38561781894089</v>
      </c>
      <c r="BP18" s="15">
        <f>求节点($T$38:$T$157,$V$38:$V$157,节奏总纲!S17)*求节点($T$38:$T$157,$U$38:$U$157,节奏总纲!S17)*节奏总纲!Z17</f>
        <v>488.67478378901683</v>
      </c>
      <c r="BQ18" s="15">
        <f>求节点($T$38:$T$157,$V$38:$V$157,节奏总纲!T17)*求节点($T$38:$T$157,$U$38:$U$157,节奏总纲!T17)*节奏总纲!AA17</f>
        <v>267.02798878176191</v>
      </c>
      <c r="BR18" s="15"/>
      <c r="BS18" s="15"/>
      <c r="BT18" s="15"/>
      <c r="BU18" s="15"/>
      <c r="BV18" s="15"/>
      <c r="BY18" s="15">
        <v>14</v>
      </c>
      <c r="BZ18" s="15">
        <f t="shared" si="10"/>
        <v>1113.3800675925213</v>
      </c>
      <c r="CA18" s="15">
        <f t="shared" si="11"/>
        <v>814.4199829110762</v>
      </c>
      <c r="CB18" s="15">
        <f t="shared" si="12"/>
        <v>675.38561781894089</v>
      </c>
      <c r="CC18" s="15">
        <f t="shared" si="13"/>
        <v>488.67478378901683</v>
      </c>
      <c r="CD18" s="15">
        <f t="shared" si="14"/>
        <v>267.02798878176191</v>
      </c>
      <c r="CE18" s="66">
        <f>SUM(BZ$5:BZ18)</f>
        <v>23904.002250245569</v>
      </c>
      <c r="CF18" s="66">
        <f>SUM(CA$5:CA18)</f>
        <v>24957.47319656227</v>
      </c>
      <c r="CG18" s="66">
        <f>SUM(CB$5:CB18)</f>
        <v>26038.078820034851</v>
      </c>
      <c r="CH18" s="66">
        <f>SUM(CC$5:CC18)</f>
        <v>29374.252421586429</v>
      </c>
      <c r="CI18" s="66">
        <f>SUM(CD$5:CD18)</f>
        <v>32327.159532361831</v>
      </c>
      <c r="CJ18" s="34"/>
      <c r="CK18" s="34"/>
      <c r="CN18" s="15"/>
      <c r="CO18" s="15"/>
      <c r="CP18" s="15"/>
      <c r="CQ18" s="15"/>
      <c r="CR18" s="15"/>
      <c r="CS18" s="15"/>
      <c r="CT18" s="15"/>
      <c r="CU18" s="15"/>
      <c r="CV18" s="15"/>
      <c r="CW18" s="15"/>
      <c r="CX18" s="15"/>
      <c r="CZ18" s="34"/>
      <c r="DA18" s="34"/>
      <c r="DR18" s="37"/>
      <c r="DS18" s="37"/>
      <c r="DT18" s="37"/>
      <c r="DU18" s="37"/>
      <c r="DV18" s="37"/>
      <c r="EC18" s="9">
        <v>1.74</v>
      </c>
      <c r="ED18" s="9">
        <f>INT(求节点(F$38:F$67,$K$38:$K$67,节奏总纲!P17)*EC18)</f>
        <v>6328</v>
      </c>
      <c r="EE18" s="15">
        <v>14</v>
      </c>
      <c r="EF18" s="15">
        <f>求节点(F$38:F$67,$V$4:$V$33,节奏总纲!P17)*$ED18/10000</f>
        <v>24163.358550675664</v>
      </c>
      <c r="EG18" s="15">
        <f>求节点(G$38:G$67,$V$4:$V$33,节奏总纲!Q17)*$ED18/10000</f>
        <v>24696.604355121672</v>
      </c>
      <c r="EH18" s="15">
        <f>求节点(H$38:H$67,$V$4:$V$33,节奏总纲!R17)*$ED18/10000</f>
        <v>25332.438814683581</v>
      </c>
      <c r="EI18" s="15">
        <f>求节点(I$38:I$67,$V$4:$V$33,节奏总纲!S17)*$ED18/10000</f>
        <v>25749.129971364622</v>
      </c>
      <c r="EJ18" s="15">
        <f>求节点(J$38:J$67,$V$4:$V$33,节奏总纲!T17)*$ED18/10000</f>
        <v>26240.932838692032</v>
      </c>
      <c r="EK18" s="15">
        <f>求节点(F$38:F$67,$L$4:$L$33,节奏总纲!P17)</f>
        <v>4</v>
      </c>
      <c r="EL18" s="15">
        <f>求节点(G$38:G$67,$L$4:$L$33,节奏总纲!Q17)</f>
        <v>4</v>
      </c>
      <c r="EM18" s="15">
        <f>求节点(H$38:H$67,$L$4:$L$33,节奏总纲!R17)</f>
        <v>4</v>
      </c>
      <c r="EN18" s="15">
        <f>求节点(I$38:I$67,$L$4:$L$33,节奏总纲!S17)</f>
        <v>4</v>
      </c>
      <c r="EO18" s="15">
        <f>求节点(J$38:J$67,$L$4:$L$33,节奏总纲!T17)</f>
        <v>4</v>
      </c>
      <c r="EP18" s="15">
        <f t="shared" si="15"/>
        <v>96653.434202702658</v>
      </c>
      <c r="EQ18" s="15">
        <f t="shared" si="16"/>
        <v>98786.417420486687</v>
      </c>
      <c r="ER18" s="15">
        <f t="shared" si="17"/>
        <v>101329.75525873432</v>
      </c>
      <c r="ES18" s="15">
        <f t="shared" si="18"/>
        <v>102996.51988545849</v>
      </c>
      <c r="ET18" s="15">
        <f t="shared" si="19"/>
        <v>104963.73135476813</v>
      </c>
      <c r="EY18" s="15">
        <v>14</v>
      </c>
      <c r="EZ18" s="15">
        <f>MAX($G$4,求节点(F$38:F$67,$G$4:$G$33,节奏总纲!P17))</f>
        <v>3500</v>
      </c>
      <c r="FA18" s="15">
        <f>MAX($G$4,求节点(G$38:G$67,$G$4:$G$33,节奏总纲!Q17))</f>
        <v>3500</v>
      </c>
      <c r="FB18" s="15">
        <f>MAX($G$4,求节点(H$38:H$67,$G$4:$G$33,节奏总纲!R17))</f>
        <v>3500</v>
      </c>
      <c r="FC18" s="15">
        <f>MAX($G$4,求节点(I$38:I$67,$G$4:$G$33,节奏总纲!S17))</f>
        <v>3500</v>
      </c>
      <c r="FD18" s="15">
        <f>MAX($G$4,求节点(J$38:J$67,$G$4:$G$33,节奏总纲!T17))</f>
        <v>3500</v>
      </c>
      <c r="FE18" s="15">
        <f>MAX($K$4,求节点(F$38:F$67,$K$4:$K$33,节奏总纲!P17))</f>
        <v>2636.965407925305</v>
      </c>
      <c r="FF18" s="15">
        <f>MAX($K$4,求节点(G$38:G$67,$K$4:$K$33,节奏总纲!Q17))</f>
        <v>2805.5007443494542</v>
      </c>
      <c r="FG18" s="15">
        <f>MAX($K$4,求节点(H$38:H$67,$K$4:$K$33,节奏总纲!R17))</f>
        <v>3009.689703547841</v>
      </c>
      <c r="FH18" s="15">
        <f>MAX($K$4,求节点(I$38:I$67,$K$4:$K$33,节奏总纲!S17))</f>
        <v>3207.2360799769067</v>
      </c>
      <c r="FI18" s="15">
        <f>MAX($K$4,求节点(J$38:J$67,$K$4:$K$33,节奏总纲!T17))</f>
        <v>3440.3916744747312</v>
      </c>
      <c r="FO18" s="9">
        <v>14</v>
      </c>
      <c r="FP18" s="9">
        <f>求节点($EE$5:$EE$164,$ED$5:$ED$164,求节点(节奏总纲!$N$4:$N$163,节奏总纲!$O$4:$O$163,兵营招募!FO18))</f>
        <v>4120</v>
      </c>
    </row>
    <row r="19" spans="2:172" x14ac:dyDescent="0.15">
      <c r="B19" s="9">
        <f t="shared" si="28"/>
        <v>22750</v>
      </c>
      <c r="D19" s="9">
        <v>14000</v>
      </c>
      <c r="E19" s="15">
        <v>16</v>
      </c>
      <c r="F19" s="73">
        <f t="shared" si="0"/>
        <v>2.25</v>
      </c>
      <c r="G19" s="15">
        <v>3500</v>
      </c>
      <c r="H19" s="15"/>
      <c r="I19" s="15"/>
      <c r="J19" s="15">
        <v>140000</v>
      </c>
      <c r="K19" s="15">
        <v>33000</v>
      </c>
      <c r="L19" s="15">
        <v>4</v>
      </c>
      <c r="M19" s="15">
        <f t="shared" si="1"/>
        <v>4.8851816308950458</v>
      </c>
      <c r="N19" s="15">
        <f t="shared" si="2"/>
        <v>9.4285714285714288</v>
      </c>
      <c r="P19" s="73">
        <f>求节点(节奏总纲!$P$4:$P$163,$AK$5:$AK$164,$F53)</f>
        <v>6446.9001342210022</v>
      </c>
      <c r="Q19" s="73">
        <f t="shared" si="20"/>
        <v>14500</v>
      </c>
      <c r="R19" s="73">
        <f t="shared" si="26"/>
        <v>14500</v>
      </c>
      <c r="S19" s="73">
        <f t="shared" si="27"/>
        <v>4.1428571428571432</v>
      </c>
      <c r="T19" s="9">
        <v>130000</v>
      </c>
      <c r="U19" s="15">
        <f>求节点(节奏总纲!$P$4:$P$103,$AA$5:$AA$104,节奏总纲!$BJ19)</f>
        <v>0.15150709871097509</v>
      </c>
      <c r="V19" s="15">
        <f t="shared" si="5"/>
        <v>161210.9938195365</v>
      </c>
      <c r="Z19" s="9">
        <v>15</v>
      </c>
      <c r="AA19" s="80">
        <f>[5]圣人天赋!GE20</f>
        <v>0</v>
      </c>
      <c r="AB19" s="80">
        <f>[5]圣人天赋!GF20</f>
        <v>0</v>
      </c>
      <c r="AC19" s="80">
        <f>[5]圣人天赋!GG20</f>
        <v>0</v>
      </c>
      <c r="AD19" s="80">
        <f>[5]圣人天赋!GH20</f>
        <v>0</v>
      </c>
      <c r="AE19" s="80">
        <f>[5]圣人天赋!GI20</f>
        <v>0</v>
      </c>
      <c r="AG19" s="52"/>
      <c r="AH19" s="35" t="e">
        <f>[5]圣人天赋!GE20/AA19</f>
        <v>#DIV/0!</v>
      </c>
      <c r="AJ19" s="9">
        <v>15</v>
      </c>
      <c r="AK19" s="9">
        <f>MAX([4]带兵数!D18,1000+($AJ19-1)*50)</f>
        <v>2616.6658834916134</v>
      </c>
      <c r="AL19" s="9">
        <f>MAX([4]带兵数!E18,1000+($AJ19-1)*50)</f>
        <v>2656.0415593263824</v>
      </c>
      <c r="AM19" s="9">
        <f>MAX([4]带兵数!F18,1000+($AJ19-1)*50)</f>
        <v>2702.4897159472612</v>
      </c>
      <c r="AN19" s="9">
        <f>MAX([4]带兵数!G18,1000+($AJ19-1)*50)</f>
        <v>2752.0787661421978</v>
      </c>
      <c r="AO19" s="9">
        <f>MAX([4]带兵数!H18,1000+($AJ19-1)*50)</f>
        <v>2808.6655799493046</v>
      </c>
      <c r="AQ19" s="15">
        <v>15</v>
      </c>
      <c r="AR19" s="15">
        <v>1</v>
      </c>
      <c r="AS19" s="15">
        <f>$AR19*节奏总纲!P18*24*3600*AS$2</f>
        <v>236964.1553671062</v>
      </c>
      <c r="AT19" s="15">
        <f>$AR19*节奏总纲!Q18*24*3600*AT$2</f>
        <v>238804.57697379074</v>
      </c>
      <c r="AU19" s="15">
        <f>$AR19*节奏总纲!R18*24*3600*AU$2</f>
        <v>223409.80568010773</v>
      </c>
      <c r="AV19" s="15">
        <f>$AR19*节奏总纲!S18*24*3600*AV$2</f>
        <v>204973.99439254688</v>
      </c>
      <c r="AW19" s="15">
        <f>$AR19*节奏总纲!T18*24*3600*AW$2</f>
        <v>136633.53198467343</v>
      </c>
      <c r="AX19" s="15">
        <f t="shared" si="21"/>
        <v>24547.704894772032</v>
      </c>
      <c r="AY19" s="15">
        <f t="shared" si="22"/>
        <v>25060.523686004482</v>
      </c>
      <c r="AZ19" s="15">
        <f t="shared" si="23"/>
        <v>23908.275396491488</v>
      </c>
      <c r="BA19" s="15">
        <f t="shared" si="24"/>
        <v>22225.041502848675</v>
      </c>
      <c r="BB19" s="15">
        <f t="shared" si="25"/>
        <v>15301.255474876161</v>
      </c>
      <c r="BE19" s="15">
        <v>15</v>
      </c>
      <c r="BF19" s="51"/>
      <c r="BG19" s="15">
        <v>15</v>
      </c>
      <c r="BH19" s="15"/>
      <c r="BI19" s="15"/>
      <c r="BJ19" s="15"/>
      <c r="BK19" s="15"/>
      <c r="BL19" s="15"/>
      <c r="BM19" s="15">
        <f>求节点($T$38:$T$157,$V$38:$V$157,节奏总纲!P18)*求节点($T$38:$T$157,$U$38:$U$157,节奏总纲!P18)*节奏总纲!W18</f>
        <v>1193.2912101625291</v>
      </c>
      <c r="BN19" s="15">
        <f>求节点($T$38:$T$157,$V$38:$V$157,节奏总纲!Q18)*求节点($T$38:$T$157,$U$38:$U$157,节奏总纲!Q18)*节奏总纲!X18</f>
        <v>1044.1884869168516</v>
      </c>
      <c r="BO19" s="15">
        <f>求节点($T$38:$T$157,$V$38:$V$157,节奏总纲!R18)*求节点($T$38:$T$157,$U$38:$U$157,节奏总纲!R18)*节奏总纲!Y18</f>
        <v>747.13360614035844</v>
      </c>
      <c r="BP19" s="15">
        <f>求节点($T$38:$T$157,$V$38:$V$157,节奏总纲!S18)*求节点($T$38:$T$157,$U$38:$U$157,节奏总纲!S18)*节奏总纲!Z18</f>
        <v>555.62603757121747</v>
      </c>
      <c r="BQ19" s="15">
        <f>求节点($T$38:$T$157,$V$38:$V$157,节奏总纲!T18)*求节点($T$38:$T$157,$U$38:$U$157,节奏总纲!T18)*节奏总纲!AA18</f>
        <v>318.77615572658624</v>
      </c>
      <c r="BR19" s="15"/>
      <c r="BS19" s="15"/>
      <c r="BT19" s="15"/>
      <c r="BU19" s="15"/>
      <c r="BV19" s="15"/>
      <c r="BY19" s="15">
        <v>15</v>
      </c>
      <c r="BZ19" s="15">
        <f t="shared" si="10"/>
        <v>1193.2912101625291</v>
      </c>
      <c r="CA19" s="15">
        <f t="shared" si="11"/>
        <v>1044.1884869168516</v>
      </c>
      <c r="CB19" s="15">
        <f t="shared" si="12"/>
        <v>747.13360614035844</v>
      </c>
      <c r="CC19" s="15">
        <f t="shared" si="13"/>
        <v>555.62603757121747</v>
      </c>
      <c r="CD19" s="15">
        <f t="shared" si="14"/>
        <v>318.77615572658624</v>
      </c>
      <c r="CE19" s="66">
        <f>SUM(BZ$5:BZ19)</f>
        <v>25097.293460408098</v>
      </c>
      <c r="CF19" s="66">
        <f>SUM(CA$5:CA19)</f>
        <v>26001.66168347912</v>
      </c>
      <c r="CG19" s="66">
        <f>SUM(CB$5:CB19)</f>
        <v>26785.212426175211</v>
      </c>
      <c r="CH19" s="66">
        <f>SUM(CC$5:CC19)</f>
        <v>29929.878459157648</v>
      </c>
      <c r="CI19" s="66">
        <f>SUM(CD$5:CD19)</f>
        <v>32645.935688088419</v>
      </c>
      <c r="CJ19" s="34"/>
      <c r="CK19" s="34"/>
      <c r="CN19" s="15"/>
      <c r="CO19" s="15"/>
      <c r="CP19" s="15"/>
      <c r="CQ19" s="15"/>
      <c r="CR19" s="15"/>
      <c r="CS19" s="15"/>
      <c r="CT19" s="15"/>
      <c r="CU19" s="15"/>
      <c r="CV19" s="15"/>
      <c r="CW19" s="15"/>
      <c r="CX19" s="15"/>
      <c r="CZ19" s="34"/>
      <c r="DA19" s="34"/>
      <c r="DR19" s="37"/>
      <c r="DS19" s="37"/>
      <c r="DT19" s="37"/>
      <c r="DU19" s="37"/>
      <c r="DV19" s="37"/>
      <c r="EC19" s="9">
        <v>1.72</v>
      </c>
      <c r="ED19" s="9">
        <f>INT(求节点(F$38:F$67,$K$38:$K$67,节奏总纲!P18)*EC19)</f>
        <v>6684</v>
      </c>
      <c r="EE19" s="15">
        <v>15</v>
      </c>
      <c r="EF19" s="15">
        <f>求节点(F$38:F$67,$V$4:$V$33,节奏总纲!P18)*$ED19/10000</f>
        <v>26355.901697738715</v>
      </c>
      <c r="EG19" s="15">
        <f>求节点(G$38:G$67,$V$4:$V$33,节奏总纲!Q18)*$ED19/10000</f>
        <v>26872.9310981493</v>
      </c>
      <c r="EH19" s="15">
        <f>求节点(H$38:H$67,$V$4:$V$33,节奏总纲!R18)*$ED19/10000</f>
        <v>27289.11947082237</v>
      </c>
      <c r="EI19" s="15">
        <f>求节点(I$38:I$67,$V$4:$V$33,节奏总纲!S18)*$ED19/10000</f>
        <v>27790.65280092966</v>
      </c>
      <c r="EJ19" s="15">
        <f>求节点(J$38:J$67,$V$4:$V$33,节奏总纲!T18)*$ED19/10000</f>
        <v>28397.550276017475</v>
      </c>
      <c r="EK19" s="15">
        <f>求节点(F$38:F$67,$L$4:$L$33,节奏总纲!P18)</f>
        <v>4</v>
      </c>
      <c r="EL19" s="15">
        <f>求节点(G$38:G$67,$L$4:$L$33,节奏总纲!Q18)</f>
        <v>4</v>
      </c>
      <c r="EM19" s="15">
        <f>求节点(H$38:H$67,$L$4:$L$33,节奏总纲!R18)</f>
        <v>4</v>
      </c>
      <c r="EN19" s="15">
        <f>求节点(I$38:I$67,$L$4:$L$33,节奏总纲!S18)</f>
        <v>4</v>
      </c>
      <c r="EO19" s="15">
        <f>求节点(J$38:J$67,$L$4:$L$33,节奏总纲!T18)</f>
        <v>4</v>
      </c>
      <c r="EP19" s="15">
        <f t="shared" si="15"/>
        <v>105423.60679095486</v>
      </c>
      <c r="EQ19" s="15">
        <f t="shared" si="16"/>
        <v>107491.7243925972</v>
      </c>
      <c r="ER19" s="15">
        <f t="shared" si="17"/>
        <v>109156.47788328948</v>
      </c>
      <c r="ES19" s="15">
        <f t="shared" si="18"/>
        <v>111162.61120371864</v>
      </c>
      <c r="ET19" s="15">
        <f t="shared" si="19"/>
        <v>113590.2011040699</v>
      </c>
      <c r="EY19" s="15">
        <v>15</v>
      </c>
      <c r="EZ19" s="15">
        <f>MAX($G$4,求节点(F$38:F$67,$G$4:$G$33,节奏总纲!P18))</f>
        <v>3500</v>
      </c>
      <c r="FA19" s="15">
        <f>MAX($G$4,求节点(G$38:G$67,$G$4:$G$33,节奏总纲!Q18))</f>
        <v>3500</v>
      </c>
      <c r="FB19" s="15">
        <f>MAX($G$4,求节点(H$38:H$67,$G$4:$G$33,节奏总纲!R18))</f>
        <v>3500</v>
      </c>
      <c r="FC19" s="15">
        <f>MAX($G$4,求节点(I$38:I$67,$G$4:$G$33,节奏总纲!S18))</f>
        <v>3500</v>
      </c>
      <c r="FD19" s="15">
        <f>MAX($G$4,求节点(J$38:J$67,$G$4:$G$33,节奏总纲!T18))</f>
        <v>3500</v>
      </c>
      <c r="FE19" s="15">
        <f>MAX($K$4,求节点(F$38:F$67,$K$4:$K$33,节奏总纲!P18))</f>
        <v>2886.2662171570068</v>
      </c>
      <c r="FF19" s="15">
        <f>MAX($K$4,求节点(G$38:G$67,$K$4:$K$33,节奏总纲!Q18))</f>
        <v>3061.4592002465447</v>
      </c>
      <c r="FG19" s="15">
        <f>MAX($K$4,求节点(H$38:H$67,$K$4:$K$33,节奏总纲!R18))</f>
        <v>3248.258290315247</v>
      </c>
      <c r="FH19" s="15">
        <f>MAX($K$4,求节点(I$38:I$67,$K$4:$K$33,节奏总纲!S18))</f>
        <v>3473.363016575252</v>
      </c>
      <c r="FI19" s="15">
        <f>MAX($K$4,求节点(J$38:J$67,$K$4:$K$33,节奏总纲!T18))</f>
        <v>3745.75865171341</v>
      </c>
      <c r="FO19" s="9">
        <v>15</v>
      </c>
      <c r="FP19" s="9">
        <f>求节点($EE$5:$EE$164,$ED$5:$ED$164,求节点(节奏总纲!$N$4:$N$163,节奏总纲!$O$4:$O$163,兵营招募!FO19))</f>
        <v>4263</v>
      </c>
    </row>
    <row r="20" spans="2:172" x14ac:dyDescent="0.15">
      <c r="B20" s="9">
        <f t="shared" si="28"/>
        <v>26000</v>
      </c>
      <c r="D20" s="9">
        <v>15000</v>
      </c>
      <c r="E20" s="15">
        <v>17</v>
      </c>
      <c r="F20" s="73">
        <f t="shared" si="0"/>
        <v>2.25</v>
      </c>
      <c r="G20" s="15">
        <v>3500</v>
      </c>
      <c r="H20" s="15"/>
      <c r="I20" s="15"/>
      <c r="J20" s="15">
        <v>150000</v>
      </c>
      <c r="K20" s="15">
        <v>36000</v>
      </c>
      <c r="L20" s="15">
        <v>4</v>
      </c>
      <c r="M20" s="15">
        <f t="shared" si="1"/>
        <v>5.104166666666667</v>
      </c>
      <c r="N20" s="15">
        <f t="shared" si="2"/>
        <v>10.285714285714286</v>
      </c>
      <c r="P20" s="73">
        <f>求节点(节奏总纲!$P$4:$P$163,$AK$5:$AK$164,$F54)</f>
        <v>6662.2650232196693</v>
      </c>
      <c r="Q20" s="73">
        <f t="shared" si="20"/>
        <v>15000</v>
      </c>
      <c r="R20" s="73">
        <f t="shared" si="26"/>
        <v>15000</v>
      </c>
      <c r="S20" s="73">
        <f t="shared" si="27"/>
        <v>4.2857142857142856</v>
      </c>
      <c r="T20" s="9">
        <v>140000</v>
      </c>
      <c r="U20" s="15">
        <f>求节点(节奏总纲!$P$4:$P$103,$AA$5:$AA$104,节奏总纲!$BJ20)</f>
        <v>0.22500000000000003</v>
      </c>
      <c r="V20" s="15">
        <f t="shared" si="5"/>
        <v>183750</v>
      </c>
      <c r="Z20" s="9">
        <v>16</v>
      </c>
      <c r="AA20" s="80">
        <f>[5]圣人天赋!GE21</f>
        <v>0</v>
      </c>
      <c r="AB20" s="80">
        <f>[5]圣人天赋!GF21</f>
        <v>0</v>
      </c>
      <c r="AC20" s="80">
        <f>[5]圣人天赋!GG21</f>
        <v>0</v>
      </c>
      <c r="AD20" s="80">
        <f>[5]圣人天赋!GH21</f>
        <v>0</v>
      </c>
      <c r="AE20" s="80">
        <f>[5]圣人天赋!GI21</f>
        <v>0</v>
      </c>
      <c r="AG20" s="52"/>
      <c r="AH20" s="35" t="e">
        <f>[5]圣人天赋!GE21/AA20</f>
        <v>#DIV/0!</v>
      </c>
      <c r="AJ20" s="9">
        <v>16</v>
      </c>
      <c r="AK20" s="9">
        <f>MAX([4]带兵数!D19,1000+($AJ20-1)*50)</f>
        <v>2691.4845624513546</v>
      </c>
      <c r="AL20" s="9">
        <f>MAX([4]带兵数!E19,1000+($AJ20-1)*50)</f>
        <v>2732.3953663630509</v>
      </c>
      <c r="AM20" s="9">
        <f>MAX([4]带兵数!F19,1000+($AJ20-1)*50)</f>
        <v>2778.3269964511292</v>
      </c>
      <c r="AN20" s="9">
        <f>MAX([4]带兵数!G19,1000+($AJ20-1)*50)</f>
        <v>2832.3055450854918</v>
      </c>
      <c r="AO20" s="9">
        <f>MAX([4]带兵数!H19,1000+($AJ20-1)*50)</f>
        <v>2893.6396297114957</v>
      </c>
      <c r="AQ20" s="15">
        <v>16</v>
      </c>
      <c r="AR20" s="15">
        <v>1</v>
      </c>
      <c r="AS20" s="15">
        <f>$AR20*节奏总纲!P19*24*3600*AS$2</f>
        <v>263273.73403949512</v>
      </c>
      <c r="AT20" s="15">
        <f>$AR20*节奏总纲!Q19*24*3600*AT$2</f>
        <v>265902.08348432276</v>
      </c>
      <c r="AU20" s="15">
        <f>$AR20*节奏总纲!R19*24*3600*AU$2</f>
        <v>248811.23024959222</v>
      </c>
      <c r="AV20" s="15">
        <f>$AR20*节奏总纲!S19*24*3600*AV$2</f>
        <v>229355.30130407354</v>
      </c>
      <c r="AW20" s="15">
        <f>$AR20*节奏总纲!T19*24*3600*AW$2</f>
        <v>154120.44390672047</v>
      </c>
      <c r="AX20" s="15">
        <f t="shared" si="21"/>
        <v>26309.578672388918</v>
      </c>
      <c r="AY20" s="15">
        <f t="shared" si="22"/>
        <v>27097.506510532025</v>
      </c>
      <c r="AZ20" s="15">
        <f t="shared" si="23"/>
        <v>25401.424569484487</v>
      </c>
      <c r="BA20" s="15">
        <f t="shared" si="24"/>
        <v>24381.306911526655</v>
      </c>
      <c r="BB20" s="15">
        <f t="shared" si="25"/>
        <v>17486.911922047031</v>
      </c>
      <c r="BE20" s="15">
        <v>16</v>
      </c>
      <c r="BF20" s="51"/>
      <c r="BG20" s="15">
        <v>16</v>
      </c>
      <c r="BH20" s="15"/>
      <c r="BI20" s="15"/>
      <c r="BJ20" s="15"/>
      <c r="BK20" s="15"/>
      <c r="BL20" s="15"/>
      <c r="BM20" s="15">
        <f>求节点($T$38:$T$157,$V$38:$V$157,节奏总纲!P19)*求节点($T$38:$T$157,$U$38:$U$157,节奏总纲!P19)*节奏总纲!W19</f>
        <v>1278.9378521300187</v>
      </c>
      <c r="BN20" s="15">
        <f>求节点($T$38:$T$157,$V$38:$V$157,节奏总纲!Q19)*求节点($T$38:$T$157,$U$38:$U$157,节奏总纲!Q19)*节奏总纲!X19</f>
        <v>1129.0627712721694</v>
      </c>
      <c r="BO20" s="15">
        <f>求节点($T$38:$T$157,$V$38:$V$157,节奏总纲!R19)*求节点($T$38:$T$157,$U$38:$U$157,节奏总纲!R19)*节奏总纲!Y19</f>
        <v>831.57084957098198</v>
      </c>
      <c r="BP20" s="15">
        <f>求节点($T$38:$T$157,$V$38:$V$157,节奏总纲!S19)*求节点($T$38:$T$157,$U$38:$U$157,节奏总纲!S19)*节奏总纲!Z19</f>
        <v>609.53267278816759</v>
      </c>
      <c r="BQ20" s="15">
        <f>求节点($T$38:$T$157,$V$38:$V$157,节奏总纲!T19)*求节点($T$38:$T$157,$U$38:$U$157,节奏总纲!T19)*节奏总纲!AA19</f>
        <v>364.31066504264675</v>
      </c>
      <c r="BR20" s="15"/>
      <c r="BS20" s="15"/>
      <c r="BT20" s="15"/>
      <c r="BU20" s="15"/>
      <c r="BV20" s="15"/>
      <c r="BY20" s="15">
        <v>16</v>
      </c>
      <c r="BZ20" s="15">
        <f t="shared" si="10"/>
        <v>1278.9378521300187</v>
      </c>
      <c r="CA20" s="15">
        <f t="shared" si="11"/>
        <v>1129.0627712721694</v>
      </c>
      <c r="CB20" s="15">
        <f t="shared" si="12"/>
        <v>831.57084957098198</v>
      </c>
      <c r="CC20" s="15">
        <f t="shared" si="13"/>
        <v>609.53267278816759</v>
      </c>
      <c r="CD20" s="15">
        <f t="shared" si="14"/>
        <v>364.31066504264675</v>
      </c>
      <c r="CE20" s="66">
        <f>SUM(BZ$5:BZ20)</f>
        <v>26376.231312538119</v>
      </c>
      <c r="CF20" s="66">
        <f>SUM(CA$5:CA20)</f>
        <v>27130.724454751289</v>
      </c>
      <c r="CG20" s="66">
        <f>SUM(CB$5:CB20)</f>
        <v>27616.783275746191</v>
      </c>
      <c r="CH20" s="66">
        <f>SUM(CC$5:CC20)</f>
        <v>30539.411131945817</v>
      </c>
      <c r="CI20" s="66">
        <f>SUM(CD$5:CD20)</f>
        <v>33010.246353131064</v>
      </c>
      <c r="CJ20" s="34"/>
      <c r="CK20" s="34"/>
      <c r="CN20" s="15"/>
      <c r="CO20" s="15"/>
      <c r="CP20" s="15"/>
      <c r="CQ20" s="15"/>
      <c r="CR20" s="15"/>
      <c r="CS20" s="15"/>
      <c r="CT20" s="15"/>
      <c r="CU20" s="15"/>
      <c r="CV20" s="15"/>
      <c r="CW20" s="15"/>
      <c r="CX20" s="15"/>
      <c r="CZ20" s="34"/>
      <c r="DA20" s="34"/>
      <c r="DR20" s="37"/>
      <c r="DS20" s="37"/>
      <c r="DT20" s="37"/>
      <c r="DU20" s="37"/>
      <c r="DV20" s="37"/>
      <c r="EC20" s="9">
        <v>1.7</v>
      </c>
      <c r="ED20" s="9">
        <f>INT(求节点(F$38:F$67,$K$38:$K$67,节奏总纲!P19)*EC20)</f>
        <v>7210</v>
      </c>
      <c r="EE20" s="15">
        <v>16</v>
      </c>
      <c r="EF20" s="15">
        <f>求节点(F$38:F$67,$V$4:$V$33,节奏总纲!P19)*$ED20/10000</f>
        <v>29129.902522996872</v>
      </c>
      <c r="EG20" s="15">
        <f>求节点(G$38:G$67,$V$4:$V$33,节奏总纲!Q19)*$ED20/10000</f>
        <v>29544.715104964442</v>
      </c>
      <c r="EH20" s="15">
        <f>求节点(H$38:H$67,$V$4:$V$33,节奏总纲!R19)*$ED20/10000</f>
        <v>30045.815438635058</v>
      </c>
      <c r="EI20" s="15">
        <f>求节点(I$38:I$67,$V$4:$V$33,节奏总纲!S19)*$ED20/10000</f>
        <v>30679.293810894007</v>
      </c>
      <c r="EJ20" s="15">
        <f>求节点(J$38:J$67,$V$4:$V$33,节奏总纲!T19)*$ED20/10000</f>
        <v>31471.036547252195</v>
      </c>
      <c r="EK20" s="15">
        <f>求节点(F$38:F$67,$L$4:$L$33,节奏总纲!P19)</f>
        <v>4</v>
      </c>
      <c r="EL20" s="15">
        <f>求节点(G$38:G$67,$L$4:$L$33,节奏总纲!Q19)</f>
        <v>4</v>
      </c>
      <c r="EM20" s="15">
        <f>求节点(H$38:H$67,$L$4:$L$33,节奏总纲!R19)</f>
        <v>4</v>
      </c>
      <c r="EN20" s="15">
        <f>求节点(I$38:I$67,$L$4:$L$33,节奏总纲!S19)</f>
        <v>4</v>
      </c>
      <c r="EO20" s="15">
        <f>求节点(J$38:J$67,$L$4:$L$33,节奏总纲!T19)</f>
        <v>4</v>
      </c>
      <c r="EP20" s="15">
        <f t="shared" si="15"/>
        <v>116519.61009198749</v>
      </c>
      <c r="EQ20" s="15">
        <f t="shared" si="16"/>
        <v>118178.86041985777</v>
      </c>
      <c r="ER20" s="15">
        <f t="shared" si="17"/>
        <v>120183.26175454023</v>
      </c>
      <c r="ES20" s="15">
        <f t="shared" si="18"/>
        <v>122717.17524357603</v>
      </c>
      <c r="ET20" s="15">
        <f t="shared" si="19"/>
        <v>125884.14618900878</v>
      </c>
      <c r="EY20" s="15">
        <v>16</v>
      </c>
      <c r="EZ20" s="15">
        <f>MAX($G$4,求节点(F$38:F$67,$G$4:$G$33,节奏总纲!P19))</f>
        <v>3500</v>
      </c>
      <c r="FA20" s="15">
        <f>MAX($G$4,求节点(G$38:G$67,$G$4:$G$33,节奏总纲!Q19))</f>
        <v>3500</v>
      </c>
      <c r="FB20" s="15">
        <f>MAX($G$4,求节点(H$38:H$67,$G$4:$G$33,节奏总纲!R19))</f>
        <v>3500</v>
      </c>
      <c r="FC20" s="15">
        <f>MAX($G$4,求节点(I$38:I$67,$G$4:$G$33,节奏总纲!S19))</f>
        <v>3500</v>
      </c>
      <c r="FD20" s="15">
        <f>MAX($G$4,求节点(J$38:J$67,$G$4:$G$33,节奏总纲!T19))</f>
        <v>3500</v>
      </c>
      <c r="FE20" s="15">
        <f>MAX($K$4,求节点(F$38:F$67,$K$4:$K$33,节奏总纲!P19))</f>
        <v>3120.6251829390585</v>
      </c>
      <c r="FF20" s="15">
        <f>MAX($K$4,求节点(G$38:G$67,$K$4:$K$33,节奏总纲!Q19))</f>
        <v>3293.2240381266738</v>
      </c>
      <c r="FG20" s="15">
        <f>MAX($K$4,求节点(H$38:H$67,$K$4:$K$33,节奏总纲!R19))</f>
        <v>3501.7262574070969</v>
      </c>
      <c r="FH20" s="15">
        <f>MAX($K$4,求节点(I$38:I$67,$K$4:$K$33,节奏总纲!S19))</f>
        <v>3765.3094913567284</v>
      </c>
      <c r="FI20" s="15">
        <f>MAX($K$4,求节点(J$38:J$67,$K$4:$K$33,节奏总纲!T19))</f>
        <v>4094.7447492034098</v>
      </c>
      <c r="FO20" s="9">
        <v>16</v>
      </c>
      <c r="FP20" s="9">
        <f>求节点($EE$5:$EE$164,$ED$5:$ED$164,求节点(节奏总纲!$N$4:$N$163,节奏总纲!$O$4:$O$163,兵营招募!FO20))</f>
        <v>4406</v>
      </c>
    </row>
    <row r="21" spans="2:172" x14ac:dyDescent="0.15">
      <c r="B21" s="9">
        <f t="shared" si="28"/>
        <v>29250</v>
      </c>
      <c r="D21" s="9">
        <v>16000</v>
      </c>
      <c r="E21" s="15">
        <v>18</v>
      </c>
      <c r="F21" s="73">
        <f t="shared" si="0"/>
        <v>2.25</v>
      </c>
      <c r="G21" s="15">
        <v>3500</v>
      </c>
      <c r="H21" s="15"/>
      <c r="I21" s="15"/>
      <c r="J21" s="15">
        <v>160000</v>
      </c>
      <c r="K21" s="15">
        <v>39000</v>
      </c>
      <c r="L21" s="15">
        <v>4</v>
      </c>
      <c r="M21" s="15">
        <f t="shared" si="1"/>
        <v>5.0103584077234871</v>
      </c>
      <c r="N21" s="15">
        <f t="shared" si="2"/>
        <v>11.142857142857142</v>
      </c>
      <c r="P21" s="73">
        <f>求节点(节奏总纲!$P$4:$P$163,$AK$5:$AK$164,$F55)</f>
        <v>7016.1382881554291</v>
      </c>
      <c r="Q21" s="73">
        <f t="shared" si="20"/>
        <v>15800</v>
      </c>
      <c r="R21" s="73">
        <f t="shared" si="26"/>
        <v>15800</v>
      </c>
      <c r="S21" s="73">
        <f t="shared" si="27"/>
        <v>4.5142857142857142</v>
      </c>
      <c r="T21" s="9">
        <v>150000</v>
      </c>
      <c r="U21" s="15">
        <f>求节点(节奏总纲!$P$4:$P$103,$AA$5:$AA$104,节奏总纲!$BJ21)</f>
        <v>0.22127486188259995</v>
      </c>
      <c r="V21" s="15">
        <f t="shared" si="5"/>
        <v>195403.97790121599</v>
      </c>
      <c r="Z21" s="9">
        <v>17</v>
      </c>
      <c r="AA21" s="80">
        <f>[5]圣人天赋!GE22</f>
        <v>0</v>
      </c>
      <c r="AB21" s="80">
        <f>[5]圣人天赋!GF22</f>
        <v>0</v>
      </c>
      <c r="AC21" s="80">
        <f>[5]圣人天赋!GG22</f>
        <v>0</v>
      </c>
      <c r="AD21" s="80">
        <f>[5]圣人天赋!GH22</f>
        <v>0</v>
      </c>
      <c r="AE21" s="80">
        <f>[5]圣人天赋!GI22</f>
        <v>0</v>
      </c>
      <c r="AG21" s="52"/>
      <c r="AH21" s="35" t="e">
        <f>[5]圣人天赋!GE22/AA21</f>
        <v>#DIV/0!</v>
      </c>
      <c r="AJ21" s="9">
        <v>17</v>
      </c>
      <c r="AK21" s="9">
        <f>MAX([4]带兵数!D20,1000+($AJ21-1)*50)</f>
        <v>2763.9606019664152</v>
      </c>
      <c r="AL21" s="9">
        <f>MAX([4]带兵数!E20,1000+($AJ21-1)*50)</f>
        <v>2805.0302066190816</v>
      </c>
      <c r="AM21" s="9">
        <f>MAX([4]带兵数!F20,1000+($AJ21-1)*50)</f>
        <v>2851.5846584296787</v>
      </c>
      <c r="AN21" s="9">
        <f>MAX([4]带兵数!G20,1000+($AJ21-1)*50)</f>
        <v>2906.4198848718197</v>
      </c>
      <c r="AO21" s="9">
        <f>MAX([4]带兵数!H20,1000+($AJ21-1)*50)</f>
        <v>2963.8393226762068</v>
      </c>
      <c r="AQ21" s="15">
        <v>17</v>
      </c>
      <c r="AR21" s="15">
        <v>1</v>
      </c>
      <c r="AS21" s="15">
        <f>$AR21*节奏总纲!P20*24*3600*AS$2</f>
        <v>291471.64227107249</v>
      </c>
      <c r="AT21" s="15">
        <f>$AR21*节奏总纲!Q20*24*3600*AT$2</f>
        <v>293837.42043417267</v>
      </c>
      <c r="AU21" s="15">
        <f>$AR21*节奏总纲!R20*24*3600*AU$2</f>
        <v>274838.32721880323</v>
      </c>
      <c r="AV21" s="15">
        <f>$AR21*节奏总纲!S20*24*3600*AV$2</f>
        <v>253628.90738287824</v>
      </c>
      <c r="AW21" s="15">
        <f>$AR21*节奏总纲!T20*24*3600*AW$2</f>
        <v>169286.72983103886</v>
      </c>
      <c r="AX21" s="15">
        <f t="shared" si="21"/>
        <v>28197.90823157737</v>
      </c>
      <c r="AY21" s="15">
        <f t="shared" si="22"/>
        <v>27935.336949849909</v>
      </c>
      <c r="AZ21" s="15">
        <f t="shared" si="23"/>
        <v>26027.096969211008</v>
      </c>
      <c r="BA21" s="15">
        <f t="shared" si="24"/>
        <v>24273.606078804703</v>
      </c>
      <c r="BB21" s="15">
        <f t="shared" si="25"/>
        <v>15166.285924318392</v>
      </c>
      <c r="BE21" s="15">
        <v>17</v>
      </c>
      <c r="BF21" s="51"/>
      <c r="BG21" s="15">
        <v>17</v>
      </c>
      <c r="BH21" s="15"/>
      <c r="BI21" s="15"/>
      <c r="BJ21" s="15"/>
      <c r="BK21" s="15"/>
      <c r="BL21" s="15"/>
      <c r="BM21" s="15">
        <f>求节点($T$38:$T$157,$V$38:$V$157,节奏总纲!P20)*求节点($T$38:$T$157,$U$38:$U$157,节奏总纲!P20)*节奏总纲!W20</f>
        <v>1370.7316501461194</v>
      </c>
      <c r="BN21" s="15">
        <f>求节点($T$38:$T$157,$V$38:$V$157,节奏总纲!Q20)*求节点($T$38:$T$157,$U$38:$U$157,节奏总纲!Q20)*节奏总纲!X20</f>
        <v>1163.9723729104119</v>
      </c>
      <c r="BO21" s="15">
        <f>求节点($T$38:$T$157,$V$38:$V$157,节奏总纲!R20)*求节点($T$38:$T$157,$U$38:$U$157,节奏总纲!R20)*节奏总纲!Y20</f>
        <v>948.90457700248578</v>
      </c>
      <c r="BP21" s="15">
        <f>求节点($T$38:$T$157,$V$38:$V$157,节奏总纲!S20)*求节点($T$38:$T$157,$U$38:$U$157,节奏总纲!S20)*节奏总纲!Z20</f>
        <v>606.84015197011638</v>
      </c>
      <c r="BQ21" s="15">
        <f>求节点($T$38:$T$157,$V$38:$V$157,节奏总纲!T20)*求节点($T$38:$T$157,$U$38:$U$157,节奏总纲!T20)*节奏总纲!AA20</f>
        <v>315.96429008996682</v>
      </c>
      <c r="BR21" s="15"/>
      <c r="BS21" s="15"/>
      <c r="BT21" s="15"/>
      <c r="BU21" s="15"/>
      <c r="BV21" s="15"/>
      <c r="BY21" s="15">
        <v>17</v>
      </c>
      <c r="BZ21" s="15">
        <f t="shared" si="10"/>
        <v>1370.7316501461194</v>
      </c>
      <c r="CA21" s="15">
        <f t="shared" si="11"/>
        <v>1163.9723729104119</v>
      </c>
      <c r="CB21" s="15">
        <f t="shared" si="12"/>
        <v>948.90457700248578</v>
      </c>
      <c r="CC21" s="15">
        <f t="shared" si="13"/>
        <v>606.84015197011638</v>
      </c>
      <c r="CD21" s="15">
        <f t="shared" si="14"/>
        <v>315.96429008996682</v>
      </c>
      <c r="CE21" s="66">
        <f>SUM(BZ$5:BZ21)</f>
        <v>27746.96296268424</v>
      </c>
      <c r="CF21" s="66">
        <f>SUM(CA$5:CA21)</f>
        <v>28294.696827661701</v>
      </c>
      <c r="CG21" s="66">
        <f>SUM(CB$5:CB21)</f>
        <v>28565.687852748677</v>
      </c>
      <c r="CH21" s="66">
        <f>SUM(CC$5:CC21)</f>
        <v>31146.251283915932</v>
      </c>
      <c r="CI21" s="66">
        <f>SUM(CD$5:CD21)</f>
        <v>33326.210643221028</v>
      </c>
      <c r="CJ21" s="34"/>
      <c r="CK21" s="34"/>
      <c r="CN21" s="15"/>
      <c r="CO21" s="15"/>
      <c r="CP21" s="15"/>
      <c r="CQ21" s="15"/>
      <c r="CR21" s="15"/>
      <c r="CS21" s="15"/>
      <c r="CT21" s="15"/>
      <c r="CU21" s="15"/>
      <c r="CV21" s="15"/>
      <c r="CW21" s="15"/>
      <c r="CX21" s="15"/>
      <c r="CZ21" s="34"/>
      <c r="DA21" s="34"/>
      <c r="DR21" s="37"/>
      <c r="DS21" s="37"/>
      <c r="DT21" s="37"/>
      <c r="DU21" s="37"/>
      <c r="DV21" s="37"/>
      <c r="EC21" s="9">
        <v>1.68</v>
      </c>
      <c r="ED21" s="9">
        <f>INT(求节点(F$38:F$67,$K$38:$K$67,节奏总纲!P20)*EC21)</f>
        <v>7881</v>
      </c>
      <c r="EE21" s="15">
        <v>17</v>
      </c>
      <c r="EF21" s="15">
        <f>求节点(F$38:F$67,$V$4:$V$33,节奏总纲!P20)*$ED21/10000</f>
        <v>32432.215144190599</v>
      </c>
      <c r="EG21" s="15">
        <f>求节点(G$38:G$67,$V$4:$V$33,节奏总纲!Q20)*$ED21/10000</f>
        <v>32921.970753044487</v>
      </c>
      <c r="EH21" s="15">
        <f>求节点(H$38:H$67,$V$4:$V$33,节奏总纲!R20)*$ED21/10000</f>
        <v>33524.296293834617</v>
      </c>
      <c r="EI21" s="15">
        <f>求节点(I$38:I$67,$V$4:$V$33,节奏总纲!S20)*$ED21/10000</f>
        <v>34298.023563568422</v>
      </c>
      <c r="EJ21" s="15">
        <f>求节点(J$38:J$67,$V$4:$V$33,节奏总纲!T20)*$ED21/10000</f>
        <v>35195.017455603469</v>
      </c>
      <c r="EK21" s="15">
        <f>求节点(F$38:F$67,$L$4:$L$33,节奏总纲!P20)</f>
        <v>4</v>
      </c>
      <c r="EL21" s="15">
        <f>求节点(G$38:G$67,$L$4:$L$33,节奏总纲!Q20)</f>
        <v>4</v>
      </c>
      <c r="EM21" s="15">
        <f>求节点(H$38:H$67,$L$4:$L$33,节奏总纲!R20)</f>
        <v>4</v>
      </c>
      <c r="EN21" s="15">
        <f>求节点(I$38:I$67,$L$4:$L$33,节奏总纲!S20)</f>
        <v>4</v>
      </c>
      <c r="EO21" s="15">
        <f>求节点(J$38:J$67,$L$4:$L$33,节奏总纲!T20)</f>
        <v>4</v>
      </c>
      <c r="EP21" s="15">
        <f t="shared" si="15"/>
        <v>129728.8605767624</v>
      </c>
      <c r="EQ21" s="15">
        <f t="shared" si="16"/>
        <v>131687.88301217795</v>
      </c>
      <c r="ER21" s="15">
        <f t="shared" si="17"/>
        <v>134097.18517533847</v>
      </c>
      <c r="ES21" s="15">
        <f t="shared" si="18"/>
        <v>137192.09425427369</v>
      </c>
      <c r="ET21" s="15">
        <f t="shared" si="19"/>
        <v>140780.06982241388</v>
      </c>
      <c r="EY21" s="15">
        <v>17</v>
      </c>
      <c r="EZ21" s="15">
        <f>MAX($G$4,求节点(F$38:F$67,$G$4:$G$33,节奏总纲!P20))</f>
        <v>3500</v>
      </c>
      <c r="FA21" s="15">
        <f>MAX($G$4,求节点(G$38:G$67,$G$4:$G$33,节奏总纲!Q20))</f>
        <v>3500</v>
      </c>
      <c r="FB21" s="15">
        <f>MAX($G$4,求节点(H$38:H$67,$G$4:$G$33,节奏总纲!R20))</f>
        <v>3500</v>
      </c>
      <c r="FC21" s="15">
        <f>MAX($G$4,求节点(I$38:I$67,$G$4:$G$33,节奏总纲!S20))</f>
        <v>3500</v>
      </c>
      <c r="FD21" s="15">
        <f>MAX($G$4,求节点(J$38:J$67,$G$4:$G$33,节奏总纲!T20))</f>
        <v>3500</v>
      </c>
      <c r="FE21" s="15">
        <f>MAX($K$4,求节点(F$38:F$67,$K$4:$K$33,节奏总纲!P20))</f>
        <v>3345.7233133576701</v>
      </c>
      <c r="FF21" s="15">
        <f>MAX($K$4,求节点(G$38:G$67,$K$4:$K$33,节奏总纲!Q20))</f>
        <v>3532.1548355707973</v>
      </c>
      <c r="FG21" s="15">
        <f>MAX($K$4,求节点(H$38:H$67,$K$4:$K$33,节奏总纲!R20))</f>
        <v>3761.4374928947941</v>
      </c>
      <c r="FH21" s="15">
        <f>MAX($K$4,求节点(I$38:I$67,$K$4:$K$33,节奏总纲!S20))</f>
        <v>4055.9663355799112</v>
      </c>
      <c r="FI21" s="15">
        <f>MAX($K$4,求节点(J$38:J$67,$K$4:$K$33,节奏总纲!T20))</f>
        <v>4397.4181406941243</v>
      </c>
      <c r="FO21" s="9">
        <v>17</v>
      </c>
      <c r="FP21" s="9">
        <f>求节点($EE$5:$EE$164,$ED$5:$ED$164,求节点(节奏总纲!$N$4:$N$163,节奏总纲!$O$4:$O$163,兵营招募!FO21))</f>
        <v>4557.5</v>
      </c>
    </row>
    <row r="22" spans="2:172" x14ac:dyDescent="0.15">
      <c r="B22" s="9">
        <f t="shared" si="28"/>
        <v>32500</v>
      </c>
      <c r="D22" s="9">
        <v>17000</v>
      </c>
      <c r="E22" s="15">
        <v>19</v>
      </c>
      <c r="F22" s="73">
        <f t="shared" si="0"/>
        <v>2.25</v>
      </c>
      <c r="G22" s="15">
        <v>3500</v>
      </c>
      <c r="H22" s="15"/>
      <c r="I22" s="15"/>
      <c r="J22" s="15">
        <v>170000</v>
      </c>
      <c r="K22" s="15">
        <v>42000</v>
      </c>
      <c r="L22" s="15">
        <v>4</v>
      </c>
      <c r="M22" s="15">
        <f t="shared" si="1"/>
        <v>4.9311071927133083</v>
      </c>
      <c r="N22" s="15">
        <f t="shared" si="2"/>
        <v>12</v>
      </c>
      <c r="P22" s="73">
        <f>求节点(节奏总纲!$P$4:$P$163,$AK$5:$AK$164,$F56)</f>
        <v>7301.3078151204863</v>
      </c>
      <c r="Q22" s="73">
        <f t="shared" si="20"/>
        <v>16400</v>
      </c>
      <c r="R22" s="73">
        <f t="shared" si="26"/>
        <v>16400</v>
      </c>
      <c r="S22" s="73">
        <f t="shared" si="27"/>
        <v>4.6857142857142859</v>
      </c>
      <c r="T22" s="9">
        <v>160000</v>
      </c>
      <c r="U22" s="15">
        <f>求节点(节奏总纲!$P$4:$P$103,$AA$5:$AA$104,节奏总纲!$BJ22)</f>
        <v>0.21827354172917046</v>
      </c>
      <c r="V22" s="15">
        <f t="shared" si="5"/>
        <v>207106.50209395896</v>
      </c>
      <c r="Z22" s="9">
        <v>18</v>
      </c>
      <c r="AA22" s="80">
        <f>[5]圣人天赋!GE23</f>
        <v>0</v>
      </c>
      <c r="AB22" s="80">
        <f>[5]圣人天赋!GF23</f>
        <v>0</v>
      </c>
      <c r="AC22" s="80">
        <f>[5]圣人天赋!GG23</f>
        <v>0</v>
      </c>
      <c r="AD22" s="80">
        <f>[5]圣人天赋!GH23</f>
        <v>0</v>
      </c>
      <c r="AE22" s="80">
        <f>[5]圣人天赋!GI23</f>
        <v>0</v>
      </c>
      <c r="AG22" s="52"/>
      <c r="AH22" s="35" t="e">
        <f>[5]圣人天赋!GE23/AA22</f>
        <v>#DIV/0!</v>
      </c>
      <c r="AJ22" s="9">
        <v>18</v>
      </c>
      <c r="AK22" s="9">
        <f>MAX([4]带兵数!D21,1000+($AJ22-1)*50)</f>
        <v>2837.1072726902107</v>
      </c>
      <c r="AL22" s="9">
        <f>MAX([4]带兵数!E21,1000+($AJ22-1)*50)</f>
        <v>2879.0260811148701</v>
      </c>
      <c r="AM22" s="9">
        <f>MAX([4]带兵数!F21,1000+($AJ22-1)*50)</f>
        <v>2928.9090226438066</v>
      </c>
      <c r="AN22" s="9">
        <f>MAX([4]带兵数!G21,1000+($AJ22-1)*50)</f>
        <v>2984.0049562343138</v>
      </c>
      <c r="AO22" s="9">
        <f>MAX([4]带兵数!H21,1000+($AJ22-1)*50)</f>
        <v>3042.8688718553117</v>
      </c>
      <c r="AQ22" s="15">
        <v>18</v>
      </c>
      <c r="AR22" s="15">
        <v>1</v>
      </c>
      <c r="AS22" s="15">
        <f>$AR22*节奏总纲!P21*24*3600*AS$2</f>
        <v>321693.41201271076</v>
      </c>
      <c r="AT22" s="15">
        <f>$AR22*节奏总纲!Q21*24*3600*AT$2</f>
        <v>325317.8244547206</v>
      </c>
      <c r="AU22" s="15">
        <f>$AR22*节奏总纲!R21*24*3600*AU$2</f>
        <v>305694.5263219453</v>
      </c>
      <c r="AV22" s="15">
        <f>$AR22*节奏总纲!S21*24*3600*AV$2</f>
        <v>282232.35347248492</v>
      </c>
      <c r="AW22" s="15">
        <f>$AR22*节奏总纲!T21*24*3600*AW$2</f>
        <v>188061.96866263071</v>
      </c>
      <c r="AX22" s="15">
        <f t="shared" si="21"/>
        <v>30221.769741638273</v>
      </c>
      <c r="AY22" s="15">
        <f t="shared" si="22"/>
        <v>31480.404020547925</v>
      </c>
      <c r="AZ22" s="15">
        <f t="shared" si="23"/>
        <v>30856.199103142077</v>
      </c>
      <c r="BA22" s="15">
        <f t="shared" si="24"/>
        <v>28603.446089606674</v>
      </c>
      <c r="BB22" s="15">
        <f t="shared" si="25"/>
        <v>18775.238831591851</v>
      </c>
      <c r="BE22" s="15">
        <v>18</v>
      </c>
      <c r="BF22" s="51"/>
      <c r="BG22" s="15">
        <v>18</v>
      </c>
      <c r="BH22" s="15"/>
      <c r="BI22" s="15"/>
      <c r="BJ22" s="15"/>
      <c r="BK22" s="15"/>
      <c r="BL22" s="15"/>
      <c r="BM22" s="15">
        <f>求节点($T$38:$T$157,$V$38:$V$157,节奏总纲!P21)*求节点($T$38:$T$157,$U$38:$U$157,节奏总纲!P21)*节奏总纲!W21</f>
        <v>1469.113806885194</v>
      </c>
      <c r="BN22" s="15">
        <f>求节点($T$38:$T$157,$V$38:$V$157,节奏总纲!Q21)*求节点($T$38:$T$157,$U$38:$U$157,节奏总纲!Q21)*节奏总纲!X21</f>
        <v>1311.6835008561636</v>
      </c>
      <c r="BO22" s="15">
        <f>求节点($T$38:$T$157,$V$38:$V$157,节奏总纲!R21)*求节点($T$38:$T$157,$U$38:$U$157,节奏总纲!R21)*节奏总纲!Y21</f>
        <v>1124.9655923020525</v>
      </c>
      <c r="BP22" s="15">
        <f>求节点($T$38:$T$157,$V$38:$V$157,节奏总纲!S21)*求节点($T$38:$T$157,$U$38:$U$157,节奏总纲!S21)*节奏总纲!Z21</f>
        <v>715.08615224016614</v>
      </c>
      <c r="BQ22" s="15">
        <f>求节点($T$38:$T$157,$V$38:$V$157,节奏总纲!T21)*求节点($T$38:$T$157,$U$38:$U$157,节奏总纲!T21)*节奏总纲!AA21</f>
        <v>391.15080899149632</v>
      </c>
      <c r="BR22" s="15"/>
      <c r="BS22" s="15"/>
      <c r="BT22" s="15"/>
      <c r="BU22" s="15"/>
      <c r="BV22" s="15"/>
      <c r="BY22" s="15">
        <v>18</v>
      </c>
      <c r="BZ22" s="15">
        <f t="shared" si="10"/>
        <v>1469.113806885194</v>
      </c>
      <c r="CA22" s="15">
        <f t="shared" si="11"/>
        <v>1311.6835008561636</v>
      </c>
      <c r="CB22" s="15">
        <f t="shared" si="12"/>
        <v>1124.9655923020525</v>
      </c>
      <c r="CC22" s="15">
        <f t="shared" si="13"/>
        <v>715.08615224016614</v>
      </c>
      <c r="CD22" s="15">
        <f t="shared" si="14"/>
        <v>391.15080899149632</v>
      </c>
      <c r="CE22" s="66">
        <f>SUM(BZ$5:BZ22)</f>
        <v>29216.076769569434</v>
      </c>
      <c r="CF22" s="66">
        <f>SUM(CA$5:CA22)</f>
        <v>29606.380328517866</v>
      </c>
      <c r="CG22" s="66">
        <f>SUM(CB$5:CB22)</f>
        <v>29690.653445050728</v>
      </c>
      <c r="CH22" s="66">
        <f>SUM(CC$5:CC22)</f>
        <v>31861.337436156096</v>
      </c>
      <c r="CI22" s="66">
        <f>SUM(CD$5:CD22)</f>
        <v>33717.361452212521</v>
      </c>
      <c r="CJ22" s="34"/>
      <c r="CK22" s="34"/>
      <c r="CN22" s="15"/>
      <c r="CO22" s="15"/>
      <c r="CP22" s="15"/>
      <c r="CQ22" s="15"/>
      <c r="CR22" s="15"/>
      <c r="CS22" s="15"/>
      <c r="CT22" s="15"/>
      <c r="CU22" s="15"/>
      <c r="CV22" s="15"/>
      <c r="CW22" s="15"/>
      <c r="CX22" s="15"/>
      <c r="CZ22" s="34"/>
      <c r="DA22" s="34"/>
      <c r="DR22" s="37"/>
      <c r="DS22" s="37"/>
      <c r="DT22" s="37"/>
      <c r="DU22" s="37"/>
      <c r="DV22" s="37"/>
      <c r="EC22" s="9">
        <v>1.66</v>
      </c>
      <c r="ED22" s="9">
        <f>INT(求节点(F$38:F$67,$K$38:$K$67,节奏总纲!P21)*EC22)</f>
        <v>8588</v>
      </c>
      <c r="EE22" s="15">
        <v>18</v>
      </c>
      <c r="EF22" s="15">
        <f>求节点(F$38:F$67,$V$4:$V$33,节奏总纲!P21)*$ED22/10000</f>
        <v>36032.320969155677</v>
      </c>
      <c r="EG22" s="15">
        <f>求节点(G$38:G$67,$V$4:$V$33,节奏总纲!Q21)*$ED22/10000</f>
        <v>36646.159885749206</v>
      </c>
      <c r="EH22" s="15">
        <f>求节点(H$38:H$67,$V$4:$V$33,节奏总纲!R21)*$ED22/10000</f>
        <v>37413.152224646532</v>
      </c>
      <c r="EI22" s="15">
        <f>求节点(I$38:I$67,$V$4:$V$33,节奏总纲!S21)*$ED22/10000</f>
        <v>38355.352078659365</v>
      </c>
      <c r="EJ22" s="15">
        <f>求节点(J$38:J$67,$V$4:$V$33,节奏总纲!T21)*$ED22/10000</f>
        <v>39118.850058682634</v>
      </c>
      <c r="EK22" s="15">
        <f>求节点(F$38:F$67,$L$4:$L$33,节奏总纲!P21)</f>
        <v>4</v>
      </c>
      <c r="EL22" s="15">
        <f>求节点(G$38:G$67,$L$4:$L$33,节奏总纲!Q21)</f>
        <v>4</v>
      </c>
      <c r="EM22" s="15">
        <f>求节点(H$38:H$67,$L$4:$L$33,节奏总纲!R21)</f>
        <v>4</v>
      </c>
      <c r="EN22" s="15">
        <f>求节点(I$38:I$67,$L$4:$L$33,节奏总纲!S21)</f>
        <v>4</v>
      </c>
      <c r="EO22" s="15">
        <f>求节点(J$38:J$67,$L$4:$L$33,节奏总纲!T21)</f>
        <v>4</v>
      </c>
      <c r="EP22" s="15">
        <f t="shared" si="15"/>
        <v>144129.28387662271</v>
      </c>
      <c r="EQ22" s="15">
        <f t="shared" si="16"/>
        <v>146584.63954299683</v>
      </c>
      <c r="ER22" s="15">
        <f t="shared" si="17"/>
        <v>149652.60889858613</v>
      </c>
      <c r="ES22" s="15">
        <f t="shared" si="18"/>
        <v>153421.40831463746</v>
      </c>
      <c r="ET22" s="15">
        <f t="shared" si="19"/>
        <v>156475.40023473054</v>
      </c>
      <c r="EY22" s="15">
        <v>18</v>
      </c>
      <c r="EZ22" s="15">
        <f>MAX($G$4,求节点(F$38:F$67,$G$4:$G$33,节奏总纲!P21))</f>
        <v>3500</v>
      </c>
      <c r="FA22" s="15">
        <f>MAX($G$4,求节点(G$38:G$67,$G$4:$G$33,节奏总纲!Q21))</f>
        <v>3500</v>
      </c>
      <c r="FB22" s="15">
        <f>MAX($G$4,求节点(H$38:H$67,$G$4:$G$33,节奏总纲!R21))</f>
        <v>3500</v>
      </c>
      <c r="FC22" s="15">
        <f>MAX($G$4,求节点(I$38:I$67,$G$4:$G$33,节奏总纲!S21))</f>
        <v>3500</v>
      </c>
      <c r="FD22" s="15">
        <f>MAX($G$4,求节点(J$38:J$67,$G$4:$G$33,节奏总纲!T21))</f>
        <v>3500</v>
      </c>
      <c r="FE22" s="15">
        <f>MAX($K$4,求节点(F$38:F$67,$K$4:$K$33,节奏总纲!P21))</f>
        <v>3586.9775160068721</v>
      </c>
      <c r="FF22" s="15">
        <f>MAX($K$4,求节点(G$38:G$67,$K$4:$K$33,节奏总纲!Q21))</f>
        <v>3801.4065739692173</v>
      </c>
      <c r="FG22" s="15">
        <f>MAX($K$4,求节点(H$38:H$67,$K$4:$K$33,节奏总纲!R21))</f>
        <v>4069.335895894224</v>
      </c>
      <c r="FH22" s="15">
        <f>MAX($K$4,求节点(I$38:I$67,$K$4:$K$33,节奏总纲!S21))</f>
        <v>4398.4695197925139</v>
      </c>
      <c r="FI22" s="15">
        <f>MAX($K$4,求节点(J$38:J$67,$K$4:$K$33,节奏总纲!T21))</f>
        <v>4720.2375680869272</v>
      </c>
      <c r="FO22" s="9">
        <v>18</v>
      </c>
      <c r="FP22" s="9">
        <f>求节点($EE$5:$EE$164,$ED$5:$ED$164,求节点(节奏总纲!$N$4:$N$163,节奏总纲!$O$4:$O$163,兵营招募!FO22))</f>
        <v>4709</v>
      </c>
    </row>
    <row r="23" spans="2:172" x14ac:dyDescent="0.15">
      <c r="B23" s="9">
        <f>J16*50%*65%</f>
        <v>35750</v>
      </c>
      <c r="D23" s="9">
        <v>18000</v>
      </c>
      <c r="E23" s="15">
        <v>20</v>
      </c>
      <c r="F23" s="73">
        <f t="shared" si="0"/>
        <v>2.25</v>
      </c>
      <c r="G23" s="15">
        <v>3500</v>
      </c>
      <c r="H23" s="15"/>
      <c r="I23" s="15"/>
      <c r="J23" s="15">
        <v>180000</v>
      </c>
      <c r="K23" s="15">
        <v>45000</v>
      </c>
      <c r="L23" s="15">
        <v>4</v>
      </c>
      <c r="M23" s="15">
        <f t="shared" ref="M23:M33" si="29">V23/K23</f>
        <v>4.8616291893262922</v>
      </c>
      <c r="N23" s="15">
        <f t="shared" ref="N23:N33" si="30">K23/G23</f>
        <v>12.857142857142858</v>
      </c>
      <c r="P23" s="73">
        <f>求节点(节奏总纲!$P$4:$P$163,$AK$5:$AK$164,$F57)</f>
        <v>7587.3811932476247</v>
      </c>
      <c r="Q23" s="73">
        <f t="shared" si="20"/>
        <v>17100</v>
      </c>
      <c r="R23" s="73">
        <f t="shared" si="26"/>
        <v>17100</v>
      </c>
      <c r="S23" s="73">
        <f t="shared" si="27"/>
        <v>4.8857142857142861</v>
      </c>
      <c r="T23" s="9">
        <v>170000</v>
      </c>
      <c r="U23" s="15">
        <f>求节点(节奏总纲!$P$4:$P$103,$AA$5:$AA$104,节奏总纲!$BJ23)</f>
        <v>0.21540729733157316</v>
      </c>
      <c r="V23" s="15">
        <f t="shared" ref="V23:V32" si="31">J23*(1+U23)</f>
        <v>218773.31351968314</v>
      </c>
      <c r="Z23" s="9">
        <v>19</v>
      </c>
      <c r="AA23" s="80">
        <f>[5]圣人天赋!GE24</f>
        <v>0</v>
      </c>
      <c r="AB23" s="80">
        <f>[5]圣人天赋!GF24</f>
        <v>0</v>
      </c>
      <c r="AC23" s="80">
        <f>[5]圣人天赋!GG24</f>
        <v>0</v>
      </c>
      <c r="AD23" s="80">
        <f>[5]圣人天赋!GH24</f>
        <v>0</v>
      </c>
      <c r="AE23" s="80">
        <f>[5]圣人天赋!GI24</f>
        <v>0</v>
      </c>
      <c r="AG23" s="52"/>
      <c r="AH23" s="35" t="e">
        <f>[5]圣人天赋!GE24/AA23</f>
        <v>#DIV/0!</v>
      </c>
      <c r="AJ23" s="9">
        <v>19</v>
      </c>
      <c r="AK23" s="9">
        <f>MAX([4]带兵数!D22,1000+($AJ23-1)*50)</f>
        <v>2907.2441911687642</v>
      </c>
      <c r="AL23" s="9">
        <f>MAX([4]带兵数!E22,1000+($AJ23-1)*50)</f>
        <v>2952.4360525554048</v>
      </c>
      <c r="AM23" s="9">
        <f>MAX([4]带兵数!F22,1000+($AJ23-1)*50)</f>
        <v>3001.5787914321945</v>
      </c>
      <c r="AN23" s="9">
        <f>MAX([4]带兵数!G22,1000+($AJ23-1)*50)</f>
        <v>3058.1687348051519</v>
      </c>
      <c r="AO23" s="9">
        <f>MAX([4]带兵数!H22,1000+($AJ23-1)*50)</f>
        <v>3117.2191841608897</v>
      </c>
      <c r="AQ23" s="15">
        <v>19</v>
      </c>
      <c r="AR23" s="15">
        <v>1</v>
      </c>
      <c r="AS23" s="15">
        <f>$AR23*节奏总纲!P22*24*3600*AS$2</f>
        <v>354084.30281268101</v>
      </c>
      <c r="AT23" s="15">
        <f>$AR23*节奏总纲!Q22*24*3600*AT$2</f>
        <v>358858.53949560534</v>
      </c>
      <c r="AU23" s="15">
        <f>$AR23*节奏总纲!R22*24*3600*AU$2</f>
        <v>337135.46751804731</v>
      </c>
      <c r="AV23" s="15">
        <f>$AR23*节奏总纲!S22*24*3600*AV$2</f>
        <v>310945.03192000266</v>
      </c>
      <c r="AW23" s="15">
        <f>$AR23*节奏总纲!T22*24*3600*AW$2</f>
        <v>208059.93633273133</v>
      </c>
      <c r="AX23" s="15">
        <f t="shared" si="21"/>
        <v>32390.89079997025</v>
      </c>
      <c r="AY23" s="15">
        <f t="shared" si="22"/>
        <v>33540.715040884737</v>
      </c>
      <c r="AZ23" s="15">
        <f t="shared" si="23"/>
        <v>31440.941196102009</v>
      </c>
      <c r="BA23" s="15">
        <f t="shared" si="24"/>
        <v>28712.678447517741</v>
      </c>
      <c r="BB23" s="15">
        <f t="shared" si="25"/>
        <v>19997.967670100625</v>
      </c>
      <c r="BE23" s="15">
        <v>19</v>
      </c>
      <c r="BF23" s="51"/>
      <c r="BG23" s="15">
        <v>19</v>
      </c>
      <c r="BH23" s="15"/>
      <c r="BI23" s="15"/>
      <c r="BJ23" s="15"/>
      <c r="BK23" s="15"/>
      <c r="BL23" s="15"/>
      <c r="BM23" s="15">
        <f>求节点($T$38:$T$157,$V$38:$V$157,节奏总纲!P22)*求节点($T$38:$T$157,$U$38:$U$157,节奏总纲!P22)*节奏总纲!W22</f>
        <v>1574.5571916652189</v>
      </c>
      <c r="BN23" s="15">
        <f>求节点($T$38:$T$157,$V$38:$V$157,节奏总纲!Q22)*求节点($T$38:$T$157,$U$38:$U$157,节奏总纲!Q22)*节奏总纲!X22</f>
        <v>1397.5297933701963</v>
      </c>
      <c r="BO23" s="15">
        <f>求节点($T$38:$T$157,$V$38:$V$157,节奏总纲!R22)*求节点($T$38:$T$157,$U$38:$U$157,节奏总纲!R22)*节奏总纲!Y22</f>
        <v>1146.2843144412193</v>
      </c>
      <c r="BP23" s="15">
        <f>求节点($T$38:$T$157,$V$38:$V$157,节奏总纲!S22)*求节点($T$38:$T$157,$U$38:$U$157,节奏总纲!S22)*节奏总纲!Z22</f>
        <v>751.48766710646362</v>
      </c>
      <c r="BQ23" s="15">
        <f>求节点($T$38:$T$157,$V$38:$V$157,节奏总纲!T22)*求节点($T$38:$T$157,$U$38:$U$157,节奏总纲!T22)*节奏总纲!AA22</f>
        <v>416.62432646042964</v>
      </c>
      <c r="BR23" s="15"/>
      <c r="BS23" s="15"/>
      <c r="BT23" s="15"/>
      <c r="BU23" s="15"/>
      <c r="BV23" s="15"/>
      <c r="BY23" s="15">
        <v>19</v>
      </c>
      <c r="BZ23" s="15">
        <f t="shared" si="10"/>
        <v>1574.5571916652189</v>
      </c>
      <c r="CA23" s="15">
        <f t="shared" si="11"/>
        <v>1397.5297933701963</v>
      </c>
      <c r="CB23" s="15">
        <f t="shared" si="12"/>
        <v>1146.2843144412193</v>
      </c>
      <c r="CC23" s="15">
        <f t="shared" si="13"/>
        <v>751.48766710646362</v>
      </c>
      <c r="CD23" s="15">
        <f t="shared" si="14"/>
        <v>416.62432646042964</v>
      </c>
      <c r="CE23" s="66">
        <f>SUM(BZ$5:BZ23)</f>
        <v>30790.633961234653</v>
      </c>
      <c r="CF23" s="66">
        <f>SUM(CA$5:CA23)</f>
        <v>31003.910121888061</v>
      </c>
      <c r="CG23" s="66">
        <f>SUM(CB$5:CB23)</f>
        <v>30836.937759491946</v>
      </c>
      <c r="CH23" s="66">
        <f>SUM(CC$5:CC23)</f>
        <v>32612.825103262559</v>
      </c>
      <c r="CI23" s="66">
        <f>SUM(CD$5:CD23)</f>
        <v>34133.985778672948</v>
      </c>
      <c r="CJ23" s="34"/>
      <c r="CK23" s="34"/>
      <c r="CN23" s="15"/>
      <c r="CO23" s="15"/>
      <c r="CP23" s="15"/>
      <c r="CQ23" s="15"/>
      <c r="CR23" s="15"/>
      <c r="CS23" s="15"/>
      <c r="CT23" s="15"/>
      <c r="CU23" s="15"/>
      <c r="CV23" s="15"/>
      <c r="CW23" s="15"/>
      <c r="CX23" s="15"/>
      <c r="CZ23" s="34"/>
      <c r="DA23" s="34"/>
      <c r="DR23" s="37"/>
      <c r="DS23" s="37"/>
      <c r="DT23" s="37"/>
      <c r="DU23" s="37"/>
      <c r="DV23" s="37"/>
      <c r="EC23" s="9">
        <v>1.64</v>
      </c>
      <c r="ED23" s="9">
        <f>INT(求节点(F$38:F$67,$K$38:$K$67,节奏总纲!P22)*EC23)</f>
        <v>9333</v>
      </c>
      <c r="EE23" s="15">
        <v>19</v>
      </c>
      <c r="EF23" s="15">
        <f>求节点(F$38:F$67,$V$4:$V$33,节奏总纲!P22)*$ED23/10000</f>
        <v>39962.497862257529</v>
      </c>
      <c r="EG23" s="15">
        <f>求节点(G$38:G$67,$V$4:$V$33,节奏总纲!Q22)*$ED23/10000</f>
        <v>40717.639522499136</v>
      </c>
      <c r="EH23" s="15">
        <f>求节点(H$38:H$67,$V$4:$V$33,节奏总纲!R22)*$ED23/10000</f>
        <v>41634.728108420873</v>
      </c>
      <c r="EI23" s="15">
        <f>求节点(I$38:I$67,$V$4:$V$33,节奏总纲!S22)*$ED23/10000</f>
        <v>42456.028747699544</v>
      </c>
      <c r="EJ23" s="15">
        <f>求节点(J$38:J$67,$V$4:$V$33,节奏总纲!T22)*$ED23/10000</f>
        <v>43266.038008376745</v>
      </c>
      <c r="EK23" s="15">
        <f>求节点(F$38:F$67,$L$4:$L$33,节奏总纲!P22)</f>
        <v>4</v>
      </c>
      <c r="EL23" s="15">
        <f>求节点(G$38:G$67,$L$4:$L$33,节奏总纲!Q22)</f>
        <v>4</v>
      </c>
      <c r="EM23" s="15">
        <f>求节点(H$38:H$67,$L$4:$L$33,节奏总纲!R22)</f>
        <v>4</v>
      </c>
      <c r="EN23" s="15">
        <f>求节点(I$38:I$67,$L$4:$L$33,节奏总纲!S22)</f>
        <v>4</v>
      </c>
      <c r="EO23" s="15">
        <f>求节点(J$38:J$67,$L$4:$L$33,节奏总纲!T22)</f>
        <v>4</v>
      </c>
      <c r="EP23" s="15">
        <f t="shared" si="15"/>
        <v>159849.99144903012</v>
      </c>
      <c r="EQ23" s="15">
        <f t="shared" si="16"/>
        <v>162870.55808999654</v>
      </c>
      <c r="ER23" s="15">
        <f t="shared" si="17"/>
        <v>166538.91243368349</v>
      </c>
      <c r="ES23" s="15">
        <f t="shared" si="18"/>
        <v>169824.11499079817</v>
      </c>
      <c r="ET23" s="15">
        <f t="shared" si="19"/>
        <v>173064.15203350698</v>
      </c>
      <c r="EY23" s="15">
        <v>19</v>
      </c>
      <c r="EZ23" s="15">
        <f>MAX($G$4,求节点(F$38:F$67,$G$4:$G$33,节奏总纲!P22))</f>
        <v>3500</v>
      </c>
      <c r="FA23" s="15">
        <f>MAX($G$4,求节点(G$38:G$67,$G$4:$G$33,节奏总纲!Q22))</f>
        <v>3500</v>
      </c>
      <c r="FB23" s="15">
        <f>MAX($G$4,求节点(H$38:H$67,$G$4:$G$33,节奏总纲!R22))</f>
        <v>3500</v>
      </c>
      <c r="FC23" s="15">
        <f>MAX($G$4,求节点(I$38:I$67,$G$4:$G$33,节奏总纲!S22))</f>
        <v>3500</v>
      </c>
      <c r="FD23" s="15">
        <f>MAX($G$4,求节点(J$38:J$67,$G$4:$G$33,节奏总纲!T22))</f>
        <v>3500</v>
      </c>
      <c r="FE23" s="15">
        <f>MAX($K$4,求节点(F$38:F$67,$K$4:$K$33,节奏总纲!P22))</f>
        <v>3845.5473681316394</v>
      </c>
      <c r="FF23" s="15">
        <f>MAX($K$4,求节点(G$38:G$67,$K$4:$K$33,节奏总纲!Q22))</f>
        <v>4088.280142236943</v>
      </c>
      <c r="FG23" s="15">
        <f>MAX($K$4,求节点(H$38:H$67,$K$4:$K$33,节奏总纲!R22))</f>
        <v>4383.0691444618697</v>
      </c>
      <c r="FH23" s="15">
        <f>MAX($K$4,求节点(I$38:I$67,$K$4:$K$33,节奏总纲!S22))</f>
        <v>4696.0907522552407</v>
      </c>
      <c r="FI23" s="15">
        <f>MAX($K$4,求节点(J$38:J$67,$K$4:$K$33,节奏总纲!T22))</f>
        <v>5043.2499768034913</v>
      </c>
      <c r="FO23" s="9">
        <v>19</v>
      </c>
      <c r="FP23" s="9">
        <f>求节点($EE$5:$EE$164,$ED$5:$ED$164,求节点(节奏总纲!$N$4:$N$163,节奏总纲!$O$4:$O$163,兵营招募!FO23))</f>
        <v>4869</v>
      </c>
    </row>
    <row r="24" spans="2:172" x14ac:dyDescent="0.15">
      <c r="B24" s="9">
        <f t="shared" si="28"/>
        <v>39000</v>
      </c>
      <c r="D24" s="9">
        <v>19000</v>
      </c>
      <c r="E24" s="15">
        <v>21</v>
      </c>
      <c r="F24" s="73">
        <f t="shared" si="0"/>
        <v>2.25</v>
      </c>
      <c r="G24" s="15">
        <v>3500</v>
      </c>
      <c r="H24" s="15"/>
      <c r="I24" s="15"/>
      <c r="J24" s="15">
        <v>190000</v>
      </c>
      <c r="K24" s="15">
        <v>48000</v>
      </c>
      <c r="L24" s="15">
        <v>4</v>
      </c>
      <c r="M24" s="15">
        <f t="shared" si="29"/>
        <v>5.0824999999999996</v>
      </c>
      <c r="N24" s="15">
        <f t="shared" si="30"/>
        <v>13.714285714285714</v>
      </c>
      <c r="P24" s="73">
        <f>求节点(节奏总纲!$P$4:$P$163,$AK$5:$AK$164,$F58)</f>
        <v>8013.9457081770961</v>
      </c>
      <c r="Q24" s="73">
        <f t="shared" si="20"/>
        <v>18000</v>
      </c>
      <c r="R24" s="73">
        <f t="shared" si="26"/>
        <v>18000</v>
      </c>
      <c r="S24" s="73">
        <f t="shared" si="27"/>
        <v>5.1428571428571432</v>
      </c>
      <c r="T24" s="9">
        <v>180000</v>
      </c>
      <c r="U24" s="15">
        <f>求节点(节奏总纲!$P$4:$P$103,$AA$5:$AA$104,节奏总纲!$BJ24)</f>
        <v>0.28399999999999997</v>
      </c>
      <c r="V24" s="15">
        <f t="shared" si="31"/>
        <v>243960</v>
      </c>
      <c r="Z24" s="9">
        <v>20</v>
      </c>
      <c r="AA24" s="80">
        <f>[5]圣人天赋!GE25</f>
        <v>0</v>
      </c>
      <c r="AB24" s="80">
        <f>[5]圣人天赋!GF25</f>
        <v>0</v>
      </c>
      <c r="AC24" s="80">
        <f>[5]圣人天赋!GG25</f>
        <v>0</v>
      </c>
      <c r="AD24" s="80">
        <f>[5]圣人天赋!GH25</f>
        <v>0</v>
      </c>
      <c r="AE24" s="80">
        <f>[5]圣人天赋!GI25</f>
        <v>0</v>
      </c>
      <c r="AG24" s="52"/>
      <c r="AH24" s="35" t="e">
        <f>[5]圣人天赋!GE25/AA24</f>
        <v>#DIV/0!</v>
      </c>
      <c r="AJ24" s="9">
        <v>20</v>
      </c>
      <c r="AK24" s="9">
        <f>MAX([4]带兵数!D23,1000+($AJ24-1)*50)</f>
        <v>2978.8397947066123</v>
      </c>
      <c r="AL24" s="9">
        <f>MAX([4]带兵数!E23,1000+($AJ24-1)*50)</f>
        <v>3022.0567635394318</v>
      </c>
      <c r="AM24" s="9">
        <f>MAX([4]带兵数!F23,1000+($AJ24-1)*50)</f>
        <v>3072.1544339079664</v>
      </c>
      <c r="AN24" s="9">
        <f>MAX([4]带兵数!G23,1000+($AJ24-1)*50)</f>
        <v>3128.4863983569076</v>
      </c>
      <c r="AO24" s="9">
        <f>MAX([4]带兵数!H23,1000+($AJ24-1)*50)</f>
        <v>3190.4337291338857</v>
      </c>
      <c r="AQ24" s="15">
        <v>20</v>
      </c>
      <c r="AR24" s="15">
        <v>1</v>
      </c>
      <c r="AS24" s="15">
        <f>$AR24*节奏总纲!P23*24*3600*AS$2</f>
        <v>388800</v>
      </c>
      <c r="AT24" s="15">
        <f>$AR24*节奏总纲!Q23*24*3600*AT$2</f>
        <v>393679.44</v>
      </c>
      <c r="AU24" s="15">
        <f>$AR24*节奏总纲!R23*24*3600*AU$2</f>
        <v>369308.15999999997</v>
      </c>
      <c r="AV24" s="15">
        <f>$AR24*节奏总纲!S23*24*3600*AV$2</f>
        <v>341301.6</v>
      </c>
      <c r="AW24" s="15">
        <f>$AR24*节奏总纲!T23*24*3600*AW$2</f>
        <v>228070.08000000002</v>
      </c>
      <c r="AX24" s="15">
        <f t="shared" si="21"/>
        <v>34715.69718731899</v>
      </c>
      <c r="AY24" s="15">
        <f t="shared" si="22"/>
        <v>34820.900504394667</v>
      </c>
      <c r="AZ24" s="15">
        <f t="shared" si="23"/>
        <v>32172.692481952661</v>
      </c>
      <c r="BA24" s="15">
        <f t="shared" si="24"/>
        <v>30356.56807999732</v>
      </c>
      <c r="BB24" s="15">
        <f t="shared" si="25"/>
        <v>20010.143667268683</v>
      </c>
      <c r="BE24" s="15">
        <v>20</v>
      </c>
      <c r="BF24" s="51"/>
      <c r="BG24" s="15">
        <v>20</v>
      </c>
      <c r="BH24" s="15"/>
      <c r="BI24" s="15"/>
      <c r="BJ24" s="15"/>
      <c r="BK24" s="15"/>
      <c r="BL24" s="15"/>
      <c r="BM24" s="15">
        <f>求节点($T$38:$T$157,$V$38:$V$157,节奏总纲!P23)*求节点($T$38:$T$157,$U$38:$U$157,节奏总纲!P23)*节奏总纲!W23</f>
        <v>1687.5686132724534</v>
      </c>
      <c r="BN24" s="15">
        <f>求节点($T$38:$T$157,$V$38:$V$157,节奏总纲!Q23)*求节点($T$38:$T$157,$U$38:$U$157,节奏总纲!Q23)*节奏总纲!X23</f>
        <v>1450.8708543497783</v>
      </c>
      <c r="BO24" s="15">
        <f>求节点($T$38:$T$157,$V$38:$V$157,节奏总纲!R23)*求节点($T$38:$T$157,$U$38:$U$157,节奏总纲!R23)*节奏总纲!Y23</f>
        <v>1172.9627467378591</v>
      </c>
      <c r="BP24" s="15">
        <f>求节点($T$38:$T$157,$V$38:$V$157,节奏总纲!S23)*求节点($T$38:$T$157,$U$38:$U$157,节奏总纲!S23)*节奏总纲!Z23</f>
        <v>885.3999023332542</v>
      </c>
      <c r="BQ24" s="15">
        <f>求节点($T$38:$T$157,$V$38:$V$157,节奏总纲!T23)*求节点($T$38:$T$157,$U$38:$U$157,节奏总纲!T23)*节奏总纲!AA23</f>
        <v>416.8779930680974</v>
      </c>
      <c r="BR24" s="15"/>
      <c r="BS24" s="15"/>
      <c r="BT24" s="15"/>
      <c r="BU24" s="15"/>
      <c r="BV24" s="15"/>
      <c r="BY24" s="15">
        <v>20</v>
      </c>
      <c r="BZ24" s="15">
        <f t="shared" si="10"/>
        <v>1687.5686132724534</v>
      </c>
      <c r="CA24" s="15">
        <f t="shared" si="11"/>
        <v>1450.8708543497783</v>
      </c>
      <c r="CB24" s="15">
        <f t="shared" si="12"/>
        <v>1172.9627467378591</v>
      </c>
      <c r="CC24" s="15">
        <f t="shared" si="13"/>
        <v>885.3999023332542</v>
      </c>
      <c r="CD24" s="15">
        <f t="shared" si="14"/>
        <v>416.8779930680974</v>
      </c>
      <c r="CE24" s="66">
        <f>SUM(BZ$5:BZ24)</f>
        <v>32478.202574507108</v>
      </c>
      <c r="CF24" s="66">
        <f>SUM(CA$5:CA24)</f>
        <v>32454.780976237838</v>
      </c>
      <c r="CG24" s="66">
        <f>SUM(CB$5:CB24)</f>
        <v>32009.900506229806</v>
      </c>
      <c r="CH24" s="66">
        <f>SUM(CC$5:CC24)</f>
        <v>33498.225005595814</v>
      </c>
      <c r="CI24" s="66">
        <f>SUM(CD$5:CD24)</f>
        <v>34550.863771741046</v>
      </c>
      <c r="CJ24" s="34"/>
      <c r="CK24" s="34"/>
      <c r="CN24" s="15"/>
      <c r="CO24" s="15"/>
      <c r="CP24" s="15"/>
      <c r="CQ24" s="15"/>
      <c r="CR24" s="15"/>
      <c r="CS24" s="15"/>
      <c r="CT24" s="15"/>
      <c r="CU24" s="15"/>
      <c r="CV24" s="15"/>
      <c r="CW24" s="15"/>
      <c r="CX24" s="15"/>
      <c r="CZ24" s="34"/>
      <c r="DA24" s="34"/>
      <c r="DR24" s="37"/>
      <c r="DS24" s="37"/>
      <c r="DT24" s="37"/>
      <c r="DU24" s="37"/>
      <c r="DV24" s="37"/>
      <c r="EC24" s="9">
        <v>1.62</v>
      </c>
      <c r="ED24" s="9">
        <f>INT(求节点(F$38:F$67,$K$38:$K$67,节奏总纲!P23)*EC24)</f>
        <v>10117</v>
      </c>
      <c r="EE24" s="15">
        <v>20</v>
      </c>
      <c r="EF24" s="15">
        <f>求节点(F$38:F$67,$V$4:$V$33,节奏总纲!P23)*$ED24/10000</f>
        <v>44254.036597449849</v>
      </c>
      <c r="EG24" s="15">
        <f>求节点(G$38:G$67,$V$4:$V$33,节奏总纲!Q23)*$ED24/10000</f>
        <v>45142.401790024189</v>
      </c>
      <c r="EH24" s="15">
        <f>求节点(H$38:H$67,$V$4:$V$33,节奏总纲!R23)*$ED24/10000</f>
        <v>45944.313025201052</v>
      </c>
      <c r="EI24" s="15">
        <f>求节点(I$38:I$67,$V$4:$V$33,节奏总纲!S23)*$ED24/10000</f>
        <v>46766.558629294537</v>
      </c>
      <c r="EJ24" s="15">
        <f>求节点(J$38:J$67,$V$4:$V$33,节奏总纲!T23)*$ED24/10000</f>
        <v>47717.991565904973</v>
      </c>
      <c r="EK24" s="15">
        <f>求节点(F$38:F$67,$L$4:$L$33,节奏总纲!P23)</f>
        <v>4</v>
      </c>
      <c r="EL24" s="15">
        <f>求节点(G$38:G$67,$L$4:$L$33,节奏总纲!Q23)</f>
        <v>4</v>
      </c>
      <c r="EM24" s="15">
        <f>求节点(H$38:H$67,$L$4:$L$33,节奏总纲!R23)</f>
        <v>4</v>
      </c>
      <c r="EN24" s="15">
        <f>求节点(I$38:I$67,$L$4:$L$33,节奏总纲!S23)</f>
        <v>4</v>
      </c>
      <c r="EO24" s="15">
        <f>求节点(J$38:J$67,$L$4:$L$33,节奏总纲!T23)</f>
        <v>4</v>
      </c>
      <c r="EP24" s="15">
        <f t="shared" si="15"/>
        <v>177016.1463897994</v>
      </c>
      <c r="EQ24" s="15">
        <f t="shared" si="16"/>
        <v>180569.60716009676</v>
      </c>
      <c r="ER24" s="15">
        <f t="shared" si="17"/>
        <v>183777.25210080421</v>
      </c>
      <c r="ES24" s="15">
        <f t="shared" si="18"/>
        <v>187066.23451717815</v>
      </c>
      <c r="ET24" s="15">
        <f t="shared" si="19"/>
        <v>190871.96626361989</v>
      </c>
      <c r="EY24" s="15">
        <v>20</v>
      </c>
      <c r="EZ24" s="15">
        <f>MAX($G$4,求节点(F$38:F$67,$G$4:$G$33,节奏总纲!P23))</f>
        <v>3500</v>
      </c>
      <c r="FA24" s="15">
        <f>MAX($G$4,求节点(G$38:G$67,$G$4:$G$33,节奏总纲!Q23))</f>
        <v>3500</v>
      </c>
      <c r="FB24" s="15">
        <f>MAX($G$4,求节点(H$38:H$67,$G$4:$G$33,节奏总纲!R23))</f>
        <v>3500</v>
      </c>
      <c r="FC24" s="15">
        <f>MAX($G$4,求节点(I$38:I$67,$G$4:$G$33,节奏总纲!S23))</f>
        <v>3500</v>
      </c>
      <c r="FD24" s="15">
        <f>MAX($G$4,求节点(J$38:J$67,$G$4:$G$33,节奏总纲!T23))</f>
        <v>3500</v>
      </c>
      <c r="FE24" s="15">
        <f>MAX($K$4,求节点(F$38:F$67,$K$4:$K$33,节奏总纲!P23))</f>
        <v>4122.6756738508984</v>
      </c>
      <c r="FF24" s="15">
        <f>MAX($K$4,求节点(G$38:G$67,$K$4:$K$33,节奏总纲!Q23))</f>
        <v>4386.1031303817917</v>
      </c>
      <c r="FG24" s="15">
        <f>MAX($K$4,求节点(H$38:H$67,$K$4:$K$33,节奏总纲!R23))</f>
        <v>4665.1924583180971</v>
      </c>
      <c r="FH24" s="15">
        <f>MAX($K$4,求节点(I$38:I$67,$K$4:$K$33,节奏总纲!S23))</f>
        <v>4990.2870927328404</v>
      </c>
      <c r="FI24" s="15">
        <f>MAX($K$4,求节点(J$38:J$67,$K$4:$K$33,节奏总纲!T23))</f>
        <v>5366.4590554136494</v>
      </c>
      <c r="FO24" s="9">
        <v>20</v>
      </c>
      <c r="FP24" s="9">
        <f>求节点($EE$5:$EE$164,$ED$5:$ED$164,求节点(节奏总纲!$N$4:$N$163,节奏总纲!$O$4:$O$163,兵营招募!FO24))</f>
        <v>5029</v>
      </c>
    </row>
    <row r="25" spans="2:172" x14ac:dyDescent="0.15">
      <c r="B25" s="9">
        <f t="shared" si="28"/>
        <v>42250</v>
      </c>
      <c r="D25" s="9">
        <v>20000</v>
      </c>
      <c r="E25" s="15">
        <v>22</v>
      </c>
      <c r="F25" s="73">
        <f t="shared" si="0"/>
        <v>2.25</v>
      </c>
      <c r="G25" s="15">
        <v>3500</v>
      </c>
      <c r="H25" s="15"/>
      <c r="I25" s="15"/>
      <c r="J25" s="15">
        <v>200000</v>
      </c>
      <c r="K25" s="15">
        <v>51000</v>
      </c>
      <c r="L25" s="15">
        <v>4</v>
      </c>
      <c r="M25" s="15">
        <f t="shared" si="29"/>
        <v>5.0352941176470587</v>
      </c>
      <c r="N25" s="15">
        <f t="shared" si="30"/>
        <v>14.571428571428571</v>
      </c>
      <c r="P25" s="73">
        <f>求节点(节奏总纲!$P$4:$P$163,$AK$5:$AK$164,$F59)</f>
        <v>8440.9378851618239</v>
      </c>
      <c r="Q25" s="73">
        <f t="shared" si="20"/>
        <v>19000</v>
      </c>
      <c r="R25" s="73">
        <f t="shared" si="26"/>
        <v>19000</v>
      </c>
      <c r="S25" s="73">
        <f t="shared" si="27"/>
        <v>5.4285714285714288</v>
      </c>
      <c r="T25" s="9">
        <v>190000</v>
      </c>
      <c r="U25" s="15">
        <f>求节点(节奏总纲!$P$4:$P$103,$AA$5:$AA$104,节奏总纲!$BJ25)</f>
        <v>0.28399999999999997</v>
      </c>
      <c r="V25" s="15">
        <f t="shared" si="31"/>
        <v>256800</v>
      </c>
      <c r="Z25" s="9">
        <v>21</v>
      </c>
      <c r="AA25" s="80">
        <f>[5]圣人天赋!GE26</f>
        <v>0</v>
      </c>
      <c r="AB25" s="80">
        <f>[5]圣人天赋!GF26</f>
        <v>0</v>
      </c>
      <c r="AC25" s="80">
        <f>[5]圣人天赋!GG26</f>
        <v>0</v>
      </c>
      <c r="AD25" s="80">
        <f>[5]圣人天赋!GH26</f>
        <v>0</v>
      </c>
      <c r="AE25" s="80">
        <f>[5]圣人天赋!GI26</f>
        <v>0</v>
      </c>
      <c r="AG25" s="52"/>
      <c r="AH25" s="35" t="e">
        <f>[5]圣人天赋!GE26/AA25</f>
        <v>#DIV/0!</v>
      </c>
      <c r="AJ25" s="9">
        <v>21</v>
      </c>
      <c r="AK25" s="9">
        <f>MAX([4]带兵数!D24,1000+($AJ25-1)*50)</f>
        <v>3047.3487155583607</v>
      </c>
      <c r="AL25" s="9">
        <f>MAX([4]带兵数!E24,1000+($AJ25-1)*50)</f>
        <v>3092.6194772754434</v>
      </c>
      <c r="AM25" s="9">
        <f>MAX([4]带兵数!F24,1000+($AJ25-1)*50)</f>
        <v>3143.0803528855713</v>
      </c>
      <c r="AN25" s="9">
        <f>MAX([4]带兵数!G24,1000+($AJ25-1)*50)</f>
        <v>3202.4940477843729</v>
      </c>
      <c r="AO25" s="9">
        <f>MAX([4]带兵数!H24,1000+($AJ25-1)*50)</f>
        <v>3264.1473862851608</v>
      </c>
      <c r="AQ25" s="15">
        <v>21</v>
      </c>
      <c r="AR25" s="15">
        <v>1.05</v>
      </c>
      <c r="AS25" s="15">
        <f>$AR25*节奏总纲!P24*24*3600*AS$2</f>
        <v>447307.73112775513</v>
      </c>
      <c r="AT25" s="15">
        <f>$AR25*节奏总纲!Q24*24*3600*AT$2</f>
        <v>452764.88544751372</v>
      </c>
      <c r="AU25" s="15">
        <f>$AR25*节奏总纲!R24*24*3600*AU$2</f>
        <v>425777.3190028058</v>
      </c>
      <c r="AV25" s="15">
        <f>$AR25*节奏总纲!S24*24*3600*AV$2</f>
        <v>393854.4572579884</v>
      </c>
      <c r="AW25" s="15">
        <f>$AR25*节奏总纲!T24*24*3600*AW$2</f>
        <v>264448.33064272878</v>
      </c>
      <c r="AX25" s="15">
        <f t="shared" si="21"/>
        <v>58507.731127755134</v>
      </c>
      <c r="AY25" s="15">
        <f t="shared" si="22"/>
        <v>59085.445447513717</v>
      </c>
      <c r="AZ25" s="15">
        <f t="shared" si="23"/>
        <v>56469.159002805827</v>
      </c>
      <c r="BA25" s="15">
        <f t="shared" si="24"/>
        <v>52552.85725798842</v>
      </c>
      <c r="BB25" s="15">
        <f t="shared" si="25"/>
        <v>36378.250642728759</v>
      </c>
      <c r="BE25" s="15">
        <v>21</v>
      </c>
      <c r="BF25" s="51"/>
      <c r="BG25" s="15">
        <v>21</v>
      </c>
      <c r="BH25" s="15"/>
      <c r="BI25" s="15"/>
      <c r="BJ25" s="15"/>
      <c r="BK25" s="15"/>
      <c r="BL25" s="15"/>
      <c r="BM25" s="15">
        <f>求节点($T$38:$T$157,$V$38:$V$157,节奏总纲!P24)*求节点($T$38:$T$157,$U$38:$U$157,节奏总纲!P24)*节奏总纲!W24</f>
        <v>1808.6912559145869</v>
      </c>
      <c r="BN25" s="15">
        <f>求节点($T$38:$T$157,$V$38:$V$157,节奏总纲!Q24)*求节点($T$38:$T$157,$U$38:$U$157,节奏总纲!Q24)*节奏总纲!X24</f>
        <v>1563.5505336314959</v>
      </c>
      <c r="BO25" s="15">
        <f>求节点($T$38:$T$157,$V$38:$V$157,节奏总纲!R24)*求节点($T$38:$T$157,$U$38:$U$157,节奏总纲!R24)*节奏总纲!Y24</f>
        <v>1319.5746875974235</v>
      </c>
      <c r="BP25" s="15">
        <f>求节点($T$38:$T$157,$V$38:$V$157,节奏总纲!S24)*求节点($T$38:$T$157,$U$38:$U$157,节奏总纲!S24)*节奏总纲!Z24</f>
        <v>985.77159049967747</v>
      </c>
      <c r="BQ25" s="15">
        <f>求节点($T$38:$T$157,$V$38:$V$157,节奏总纲!T24)*求节点($T$38:$T$157,$U$38:$U$157,节奏总纲!T24)*节奏总纲!AA24</f>
        <v>495.53068735572947</v>
      </c>
      <c r="BR25" s="15"/>
      <c r="BS25" s="15"/>
      <c r="BT25" s="15"/>
      <c r="BU25" s="15"/>
      <c r="BV25" s="15"/>
      <c r="BY25" s="15">
        <v>21</v>
      </c>
      <c r="BZ25" s="15">
        <f t="shared" si="10"/>
        <v>1808.6912559145869</v>
      </c>
      <c r="CA25" s="15">
        <f t="shared" si="11"/>
        <v>1563.5505336314959</v>
      </c>
      <c r="CB25" s="15">
        <f t="shared" si="12"/>
        <v>1319.5746875974235</v>
      </c>
      <c r="CC25" s="15">
        <f t="shared" si="13"/>
        <v>985.77159049967747</v>
      </c>
      <c r="CD25" s="15">
        <f t="shared" si="14"/>
        <v>495.53068735572947</v>
      </c>
      <c r="CE25" s="66">
        <f>SUM(BZ$5:BZ25)</f>
        <v>34286.893830421694</v>
      </c>
      <c r="CF25" s="66">
        <f>SUM(CA$5:CA25)</f>
        <v>34018.331509869335</v>
      </c>
      <c r="CG25" s="66">
        <f>SUM(CB$5:CB25)</f>
        <v>33329.475193827231</v>
      </c>
      <c r="CH25" s="66">
        <f>SUM(CC$5:CC25)</f>
        <v>34483.996596095494</v>
      </c>
      <c r="CI25" s="66">
        <f>SUM(CD$5:CD25)</f>
        <v>35046.394459096773</v>
      </c>
      <c r="CJ25" s="34"/>
      <c r="CK25" s="34"/>
      <c r="CN25" s="15"/>
      <c r="CO25" s="15"/>
      <c r="CP25" s="15"/>
      <c r="CQ25" s="15"/>
      <c r="CR25" s="15"/>
      <c r="CS25" s="15"/>
      <c r="CT25" s="15"/>
      <c r="CU25" s="15"/>
      <c r="CV25" s="15"/>
      <c r="CW25" s="15"/>
      <c r="CX25" s="15"/>
      <c r="CZ25" s="34"/>
      <c r="DA25" s="34"/>
      <c r="DR25" s="37"/>
      <c r="DS25" s="37"/>
      <c r="DT25" s="37"/>
      <c r="DU25" s="37"/>
      <c r="DV25" s="37"/>
      <c r="EC25" s="9">
        <v>1.6</v>
      </c>
      <c r="ED25" s="9">
        <f>INT(求节点(F$38:F$67,$K$38:$K$67,节奏总纲!P24)*EC25)</f>
        <v>10943</v>
      </c>
      <c r="EE25" s="15">
        <v>21</v>
      </c>
      <c r="EF25" s="15">
        <f>求节点(F$38:F$67,$V$4:$V$33,节奏总纲!P24)*$ED25/10000</f>
        <v>48950.572077025834</v>
      </c>
      <c r="EG25" s="15">
        <f>求节点(G$38:G$67,$V$4:$V$33,节奏总纲!Q24)*$ED25/10000</f>
        <v>49701.961375710154</v>
      </c>
      <c r="EH25" s="15">
        <f>求节点(H$38:H$67,$V$4:$V$33,节奏总纲!R24)*$ED25/10000</f>
        <v>50495.106532989346</v>
      </c>
      <c r="EI25" s="15">
        <f>求节点(I$38:I$67,$V$4:$V$33,节奏总纲!S24)*$ED25/10000</f>
        <v>51480.890585272267</v>
      </c>
      <c r="EJ25" s="15">
        <f>求节点(J$38:J$67,$V$4:$V$33,节奏总纲!T24)*$ED25/10000</f>
        <v>52664.960926874992</v>
      </c>
      <c r="EK25" s="15">
        <f>求节点(F$38:F$67,$L$4:$L$33,节奏总纲!P24)</f>
        <v>4</v>
      </c>
      <c r="EL25" s="15">
        <f>求节点(G$38:G$67,$L$4:$L$33,节奏总纲!Q24)</f>
        <v>4</v>
      </c>
      <c r="EM25" s="15">
        <f>求节点(H$38:H$67,$L$4:$L$33,节奏总纲!R24)</f>
        <v>4</v>
      </c>
      <c r="EN25" s="15">
        <f>求节点(I$38:I$67,$L$4:$L$33,节奏总纲!S24)</f>
        <v>4</v>
      </c>
      <c r="EO25" s="15">
        <f>求节点(J$38:J$67,$L$4:$L$33,节奏总纲!T24)</f>
        <v>4</v>
      </c>
      <c r="EP25" s="15">
        <f t="shared" si="15"/>
        <v>195802.28830810334</v>
      </c>
      <c r="EQ25" s="15">
        <f t="shared" si="16"/>
        <v>198807.84550284062</v>
      </c>
      <c r="ER25" s="15">
        <f t="shared" si="17"/>
        <v>201980.42613195739</v>
      </c>
      <c r="ES25" s="15">
        <f t="shared" si="18"/>
        <v>205923.56234108907</v>
      </c>
      <c r="ET25" s="15">
        <f t="shared" si="19"/>
        <v>210659.84370749997</v>
      </c>
      <c r="EY25" s="15">
        <v>21</v>
      </c>
      <c r="EZ25" s="15">
        <f>MAX($G$4,求节点(F$38:F$67,$G$4:$G$33,节奏总纲!P24))</f>
        <v>3500</v>
      </c>
      <c r="FA25" s="15">
        <f>MAX($G$4,求节点(G$38:G$67,$G$4:$G$33,节奏总纲!Q24))</f>
        <v>3500</v>
      </c>
      <c r="FB25" s="15">
        <f>MAX($G$4,求节点(H$38:H$67,$G$4:$G$33,节奏总纲!R24))</f>
        <v>3500</v>
      </c>
      <c r="FC25" s="15">
        <f>MAX($G$4,求节点(I$38:I$67,$G$4:$G$33,节奏总纲!S24))</f>
        <v>3500</v>
      </c>
      <c r="FD25" s="15">
        <f>MAX($G$4,求节点(J$38:J$67,$G$4:$G$33,节奏总纲!T24))</f>
        <v>3500</v>
      </c>
      <c r="FE25" s="15">
        <f>MAX($K$4,求节点(F$38:F$67,$K$4:$K$33,节奏总纲!P24))</f>
        <v>4419.6944376384454</v>
      </c>
      <c r="FF25" s="15">
        <f>MAX($K$4,求节点(G$38:G$67,$K$4:$K$33,节奏总纲!Q24))</f>
        <v>4667.5816049383711</v>
      </c>
      <c r="FG25" s="15">
        <f>MAX($K$4,求节点(H$38:H$67,$K$4:$K$33,节奏总纲!R24))</f>
        <v>4957.500331897777</v>
      </c>
      <c r="FH25" s="15">
        <f>MAX($K$4,求节点(I$38:I$67,$K$4:$K$33,节奏总纲!S24))</f>
        <v>5317.8344458639376</v>
      </c>
      <c r="FI25" s="15">
        <f>MAX($K$4,求节点(J$38:J$67,$K$4:$K$33,节奏总纲!T24))</f>
        <v>5750.6482415699484</v>
      </c>
      <c r="FO25" s="9">
        <v>21</v>
      </c>
      <c r="FP25" s="9">
        <f>求节点($EE$5:$EE$164,$ED$5:$ED$164,求节点(节奏总纲!$N$4:$N$163,节奏总纲!$O$4:$O$163,兵营招募!FO25))</f>
        <v>5368</v>
      </c>
    </row>
    <row r="26" spans="2:172" x14ac:dyDescent="0.15">
      <c r="B26" s="9">
        <f t="shared" si="28"/>
        <v>45500</v>
      </c>
      <c r="D26" s="9">
        <v>21000</v>
      </c>
      <c r="E26" s="15">
        <v>23</v>
      </c>
      <c r="F26" s="73">
        <f t="shared" si="0"/>
        <v>2.25</v>
      </c>
      <c r="G26" s="15">
        <v>3500</v>
      </c>
      <c r="H26" s="15"/>
      <c r="I26" s="15"/>
      <c r="J26" s="15">
        <v>210000</v>
      </c>
      <c r="K26" s="15">
        <v>54000</v>
      </c>
      <c r="L26" s="15">
        <v>4</v>
      </c>
      <c r="M26" s="15">
        <f t="shared" si="29"/>
        <v>4.9933333333333332</v>
      </c>
      <c r="N26" s="15">
        <f t="shared" si="30"/>
        <v>15.428571428571429</v>
      </c>
      <c r="P26" s="73">
        <f>求节点(节奏总纲!$P$4:$P$163,$AK$5:$AK$164,$F60)</f>
        <v>8869.7106937648769</v>
      </c>
      <c r="Q26" s="73">
        <f t="shared" si="20"/>
        <v>20000</v>
      </c>
      <c r="R26" s="73">
        <f t="shared" si="26"/>
        <v>20000</v>
      </c>
      <c r="S26" s="73">
        <f t="shared" si="27"/>
        <v>5.7142857142857144</v>
      </c>
      <c r="T26" s="9">
        <v>200000</v>
      </c>
      <c r="U26" s="15">
        <f>求节点(节奏总纲!$P$4:$P$103,$AA$5:$AA$104,节奏总纲!$BJ26)</f>
        <v>0.28399999999999997</v>
      </c>
      <c r="V26" s="15">
        <f t="shared" si="31"/>
        <v>269640</v>
      </c>
      <c r="Z26" s="9">
        <v>22</v>
      </c>
      <c r="AA26" s="80">
        <f>[5]圣人天赋!GE27</f>
        <v>0</v>
      </c>
      <c r="AB26" s="80">
        <f>[5]圣人天赋!GF27</f>
        <v>0</v>
      </c>
      <c r="AC26" s="80">
        <f>[5]圣人天赋!GG27</f>
        <v>0</v>
      </c>
      <c r="AD26" s="80">
        <f>[5]圣人天赋!GH27</f>
        <v>0</v>
      </c>
      <c r="AE26" s="80">
        <f>[5]圣人天赋!GI27</f>
        <v>0</v>
      </c>
      <c r="AG26" s="52"/>
      <c r="AH26" s="35" t="e">
        <f>[5]圣人天赋!GE27/AA26</f>
        <v>#DIV/0!</v>
      </c>
      <c r="AJ26" s="9">
        <v>22</v>
      </c>
      <c r="AK26" s="9">
        <f>MAX([4]带兵数!D25,1000+($AJ26-1)*50)</f>
        <v>3117.4992861074707</v>
      </c>
      <c r="AL26" s="9">
        <f>MAX([4]带兵数!E25,1000+($AJ26-1)*50)</f>
        <v>3162.2795653110925</v>
      </c>
      <c r="AM26" s="9">
        <f>MAX([4]带兵数!F25,1000+($AJ26-1)*50)</f>
        <v>3215.6122636792888</v>
      </c>
      <c r="AN26" s="9">
        <f>MAX([4]带兵数!G25,1000+($AJ26-1)*50)</f>
        <v>3273.736238230199</v>
      </c>
      <c r="AO26" s="9">
        <f>MAX([4]带兵数!H25,1000+($AJ26-1)*50)</f>
        <v>3339.3055324260185</v>
      </c>
      <c r="AQ26" s="15">
        <v>22</v>
      </c>
      <c r="AR26" s="15">
        <v>1.1000000000000001</v>
      </c>
      <c r="AS26" s="15">
        <f>$AR26*节奏总纲!P25*24*3600*AS$2</f>
        <v>512473.74995350931</v>
      </c>
      <c r="AT26" s="15">
        <f>$AR26*节奏总纲!Q25*24*3600*AT$2</f>
        <v>519622.75876536063</v>
      </c>
      <c r="AU26" s="15">
        <f>$AR26*节奏总纲!R25*24*3600*AU$2</f>
        <v>489446.59612226492</v>
      </c>
      <c r="AV26" s="15">
        <f>$AR26*节奏总纲!S25*24*3600*AV$2</f>
        <v>453283.03183387883</v>
      </c>
      <c r="AW26" s="15">
        <f>$AR26*节奏总纲!T25*24*3600*AW$2</f>
        <v>304716.89172235661</v>
      </c>
      <c r="AX26" s="15">
        <f t="shared" si="21"/>
        <v>65166.018825754174</v>
      </c>
      <c r="AY26" s="15">
        <f t="shared" si="22"/>
        <v>66857.873317846912</v>
      </c>
      <c r="AZ26" s="15">
        <f t="shared" si="23"/>
        <v>63669.277119459119</v>
      </c>
      <c r="BA26" s="15">
        <f t="shared" si="24"/>
        <v>59428.574575890438</v>
      </c>
      <c r="BB26" s="15">
        <f t="shared" si="25"/>
        <v>40268.561079627834</v>
      </c>
      <c r="BE26" s="15">
        <v>22</v>
      </c>
      <c r="BF26" s="51"/>
      <c r="BG26" s="15">
        <v>22</v>
      </c>
      <c r="BH26" s="15"/>
      <c r="BI26" s="15"/>
      <c r="BJ26" s="15"/>
      <c r="BK26" s="15"/>
      <c r="BL26" s="15"/>
      <c r="BM26" s="15">
        <f>求节点($T$38:$T$157,$V$38:$V$157,节奏总纲!P25)*求节点($T$38:$T$157,$U$38:$U$157,节奏总纲!P25)*节奏总纲!W25</f>
        <v>1938.507290010692</v>
      </c>
      <c r="BN26" s="15">
        <f>求节点($T$38:$T$157,$V$38:$V$157,节奏总纲!Q25)*求节点($T$38:$T$157,$U$38:$U$157,节奏总纲!Q25)*节奏总纲!X25</f>
        <v>1715.8197226321643</v>
      </c>
      <c r="BO26" s="15">
        <f>求节点($T$38:$T$157,$V$38:$V$157,节奏总纲!R25)*求节点($T$38:$T$157,$U$38:$U$157,节奏总纲!R25)*节奏总纲!Y25</f>
        <v>1438.2536308488554</v>
      </c>
      <c r="BP26" s="15">
        <f>求节点($T$38:$T$157,$V$38:$V$157,节奏总纲!S25)*求节点($T$38:$T$157,$U$38:$U$157,节奏总纲!S25)*节奏总纲!Z25</f>
        <v>1078.4666778228682</v>
      </c>
      <c r="BQ26" s="15">
        <f>求节点($T$38:$T$157,$V$38:$V$157,节奏总纲!T25)*求节点($T$38:$T$157,$U$38:$U$157,节奏总纲!T25)*节奏总纲!AA25</f>
        <v>524.1625649616293</v>
      </c>
      <c r="BR26" s="15"/>
      <c r="BS26" s="15"/>
      <c r="BT26" s="15"/>
      <c r="BU26" s="15"/>
      <c r="BV26" s="15"/>
      <c r="BY26" s="15">
        <v>22</v>
      </c>
      <c r="BZ26" s="15">
        <f t="shared" si="10"/>
        <v>1938.507290010692</v>
      </c>
      <c r="CA26" s="15">
        <f t="shared" si="11"/>
        <v>1715.8197226321643</v>
      </c>
      <c r="CB26" s="15">
        <f t="shared" si="12"/>
        <v>1438.2536308488554</v>
      </c>
      <c r="CC26" s="15">
        <f t="shared" si="13"/>
        <v>1078.4666778228682</v>
      </c>
      <c r="CD26" s="15">
        <f t="shared" si="14"/>
        <v>524.1625649616293</v>
      </c>
      <c r="CE26" s="66">
        <f>SUM(BZ$5:BZ26)</f>
        <v>36225.401120432383</v>
      </c>
      <c r="CF26" s="66">
        <f>SUM(CA$5:CA26)</f>
        <v>35734.151232501499</v>
      </c>
      <c r="CG26" s="66">
        <f>SUM(CB$5:CB26)</f>
        <v>34767.728824676087</v>
      </c>
      <c r="CH26" s="66">
        <f>SUM(CC$5:CC26)</f>
        <v>35562.463273918365</v>
      </c>
      <c r="CI26" s="66">
        <f>SUM(CD$5:CD26)</f>
        <v>35570.557024058406</v>
      </c>
      <c r="CJ26" s="34"/>
      <c r="CK26" s="34"/>
      <c r="CN26" s="15"/>
      <c r="CO26" s="15"/>
      <c r="CP26" s="15"/>
      <c r="CQ26" s="15"/>
      <c r="CR26" s="15"/>
      <c r="CS26" s="15"/>
      <c r="CT26" s="15"/>
      <c r="CU26" s="15"/>
      <c r="CV26" s="15"/>
      <c r="CW26" s="15"/>
      <c r="CX26" s="15"/>
      <c r="CZ26" s="34"/>
      <c r="DA26" s="34"/>
      <c r="DR26" s="37"/>
      <c r="DS26" s="37"/>
      <c r="DT26" s="37"/>
      <c r="DU26" s="37"/>
      <c r="DV26" s="37"/>
      <c r="EC26" s="9">
        <v>1.58</v>
      </c>
      <c r="ED26" s="9">
        <f>INT(求节点(F$38:F$67,$K$38:$K$67,节奏总纲!P25)*EC26)</f>
        <v>11516</v>
      </c>
      <c r="EE26" s="15">
        <v>22</v>
      </c>
      <c r="EF26" s="15">
        <f>求节点(F$38:F$67,$V$4:$V$33,节奏总纲!P25)*$ED26/10000</f>
        <v>52376.643608801103</v>
      </c>
      <c r="EG26" s="15">
        <f>求节点(G$38:G$67,$V$4:$V$33,节奏总纲!Q25)*$ED26/10000</f>
        <v>53125.161181514653</v>
      </c>
      <c r="EH26" s="15">
        <f>求节点(H$38:H$67,$V$4:$V$33,节奏总纲!R25)*$ED26/10000</f>
        <v>54056.384924895385</v>
      </c>
      <c r="EI26" s="15">
        <f>求节点(I$38:I$67,$V$4:$V$33,节奏总纲!S25)*$ED26/10000</f>
        <v>55208.228174753669</v>
      </c>
      <c r="EJ26" s="15">
        <f>求节点(J$38:J$67,$V$4:$V$33,节奏总纲!T25)*$ED26/10000</f>
        <v>56592.606550915632</v>
      </c>
      <c r="EK26" s="15">
        <f>求节点(F$38:F$67,$L$4:$L$33,节奏总纲!P25)</f>
        <v>4</v>
      </c>
      <c r="EL26" s="15">
        <f>求节点(G$38:G$67,$L$4:$L$33,节奏总纲!Q25)</f>
        <v>4</v>
      </c>
      <c r="EM26" s="15">
        <f>求节点(H$38:H$67,$L$4:$L$33,节奏总纲!R25)</f>
        <v>4</v>
      </c>
      <c r="EN26" s="15">
        <f>求节点(I$38:I$67,$L$4:$L$33,节奏总纲!S25)</f>
        <v>4</v>
      </c>
      <c r="EO26" s="15">
        <f>求节点(J$38:J$67,$L$4:$L$33,节奏总纲!T25)</f>
        <v>4</v>
      </c>
      <c r="EP26" s="15">
        <f t="shared" si="15"/>
        <v>209506.57443520441</v>
      </c>
      <c r="EQ26" s="15">
        <f t="shared" si="16"/>
        <v>212500.64472605861</v>
      </c>
      <c r="ER26" s="15">
        <f t="shared" si="17"/>
        <v>216225.53969958154</v>
      </c>
      <c r="ES26" s="15">
        <f t="shared" si="18"/>
        <v>220832.91269901468</v>
      </c>
      <c r="ET26" s="15">
        <f t="shared" si="19"/>
        <v>226370.42620366253</v>
      </c>
      <c r="EY26" s="15">
        <v>22</v>
      </c>
      <c r="EZ26" s="15">
        <f>MAX($G$4,求节点(F$38:F$67,$G$4:$G$33,节奏总纲!P25))</f>
        <v>3500</v>
      </c>
      <c r="FA26" s="15">
        <f>MAX($G$4,求节点(G$38:G$67,$G$4:$G$33,节奏总纲!Q25))</f>
        <v>3500</v>
      </c>
      <c r="FB26" s="15">
        <f>MAX($G$4,求节点(H$38:H$67,$G$4:$G$33,节奏总纲!R25))</f>
        <v>3500</v>
      </c>
      <c r="FC26" s="15">
        <f>MAX($G$4,求节点(I$38:I$67,$G$4:$G$33,节奏总纲!S25))</f>
        <v>3500</v>
      </c>
      <c r="FD26" s="15">
        <f>MAX($G$4,求节点(J$38:J$67,$G$4:$G$33,节奏总纲!T25))</f>
        <v>3500</v>
      </c>
      <c r="FE26" s="15">
        <f>MAX($K$4,求节点(F$38:F$67,$K$4:$K$33,节奏总纲!P25))</f>
        <v>4692.6514792640164</v>
      </c>
      <c r="FF26" s="15">
        <f>MAX($K$4,求节点(G$38:G$67,$K$4:$K$33,节奏总纲!Q25))</f>
        <v>4952.6436893069313</v>
      </c>
      <c r="FG26" s="15">
        <f>MAX($K$4,求节点(H$38:H$67,$K$4:$K$33,节奏总纲!R25))</f>
        <v>5276.0975772474412</v>
      </c>
      <c r="FH26" s="15">
        <f>MAX($K$4,求节点(I$38:I$67,$K$4:$K$33,节奏总纲!S25))</f>
        <v>5676.1820683409751</v>
      </c>
      <c r="FI26" s="15">
        <f>MAX($K$4,求节点(J$38:J$67,$K$4:$K$33,节奏总纲!T25))</f>
        <v>6157.0359676678127</v>
      </c>
      <c r="FO26" s="9">
        <v>22</v>
      </c>
      <c r="FP26" s="9">
        <f>求节点($EE$5:$EE$164,$ED$5:$ED$164,求节点(节奏总纲!$N$4:$N$163,节奏总纲!$O$4:$O$163,兵营招募!FO26))</f>
        <v>5673</v>
      </c>
    </row>
    <row r="27" spans="2:172" x14ac:dyDescent="0.15">
      <c r="B27" s="9">
        <f t="shared" si="28"/>
        <v>48750</v>
      </c>
      <c r="D27" s="9">
        <v>22000</v>
      </c>
      <c r="E27" s="15">
        <v>24</v>
      </c>
      <c r="F27" s="73">
        <f t="shared" si="0"/>
        <v>2.25</v>
      </c>
      <c r="G27" s="15">
        <v>3500</v>
      </c>
      <c r="H27" s="15"/>
      <c r="I27" s="15"/>
      <c r="J27" s="15">
        <v>220000</v>
      </c>
      <c r="K27" s="15">
        <v>57000</v>
      </c>
      <c r="L27" s="15">
        <v>4</v>
      </c>
      <c r="M27" s="15">
        <f t="shared" si="29"/>
        <v>4.9557894736842103</v>
      </c>
      <c r="N27" s="15">
        <f t="shared" si="30"/>
        <v>16.285714285714285</v>
      </c>
      <c r="P27" s="73">
        <f>求节点(节奏总纲!$P$4:$P$163,$AK$5:$AK$164,$F61)</f>
        <v>9295.0246187898738</v>
      </c>
      <c r="Q27" s="73">
        <f t="shared" si="20"/>
        <v>20900</v>
      </c>
      <c r="R27" s="73">
        <f t="shared" si="26"/>
        <v>20900</v>
      </c>
      <c r="S27" s="73">
        <f t="shared" si="27"/>
        <v>5.9714285714285715</v>
      </c>
      <c r="T27" s="9">
        <v>210000</v>
      </c>
      <c r="U27" s="15">
        <f>求节点(节奏总纲!$P$4:$P$103,$AA$5:$AA$104,节奏总纲!$BJ27)</f>
        <v>0.28399999999999997</v>
      </c>
      <c r="V27" s="15">
        <f t="shared" si="31"/>
        <v>282480</v>
      </c>
      <c r="Z27" s="9">
        <v>23</v>
      </c>
      <c r="AA27" s="80">
        <f>[5]圣人天赋!GE28</f>
        <v>0</v>
      </c>
      <c r="AB27" s="80">
        <f>[5]圣人天赋!GF28</f>
        <v>0</v>
      </c>
      <c r="AC27" s="80">
        <f>[5]圣人天赋!GG28</f>
        <v>0</v>
      </c>
      <c r="AD27" s="80">
        <f>[5]圣人天赋!GH28</f>
        <v>0</v>
      </c>
      <c r="AE27" s="80">
        <f>[5]圣人天赋!GI28</f>
        <v>0</v>
      </c>
      <c r="AG27" s="52"/>
      <c r="AH27" s="35" t="e">
        <f>[5]圣人天赋!GE28/AA27</f>
        <v>#DIV/0!</v>
      </c>
      <c r="AJ27" s="9">
        <v>23</v>
      </c>
      <c r="AK27" s="9">
        <f>MAX([4]带兵数!D26,1000+($AJ27-1)*50)</f>
        <v>3184.9419791058081</v>
      </c>
      <c r="AL27" s="9">
        <f>MAX([4]带兵数!E26,1000+($AJ27-1)*50)</f>
        <v>3231.2694466249868</v>
      </c>
      <c r="AM27" s="9">
        <f>MAX([4]带兵数!F26,1000+($AJ27-1)*50)</f>
        <v>3282.9718771762273</v>
      </c>
      <c r="AN27" s="9">
        <f>MAX([4]带兵数!G26,1000+($AJ27-1)*50)</f>
        <v>3344.0393983271229</v>
      </c>
      <c r="AO27" s="9">
        <f>MAX([4]带兵数!H26,1000+($AJ27-1)*50)</f>
        <v>3405.0868314481486</v>
      </c>
      <c r="AQ27" s="15">
        <v>23</v>
      </c>
      <c r="AR27" s="15">
        <v>1.1499999999999999</v>
      </c>
      <c r="AS27" s="15">
        <f>$AR27*节奏总纲!P26*24*3600*AS$2</f>
        <v>584919.0534597052</v>
      </c>
      <c r="AT27" s="15">
        <f>$AR27*节奏总纲!Q26*24*3600*AT$2</f>
        <v>592600.99036180926</v>
      </c>
      <c r="AU27" s="15">
        <f>$AR27*节奏总纲!R26*24*3600*AU$2</f>
        <v>557700.82017204678</v>
      </c>
      <c r="AV27" s="15">
        <f>$AR27*节奏总纲!S26*24*3600*AV$2</f>
        <v>516581.01071382954</v>
      </c>
      <c r="AW27" s="15">
        <f>$AR27*节奏总纲!T26*24*3600*AW$2</f>
        <v>346038.11202676152</v>
      </c>
      <c r="AX27" s="15">
        <f t="shared" si="21"/>
        <v>72445.303506195894</v>
      </c>
      <c r="AY27" s="15">
        <f t="shared" si="22"/>
        <v>72978.231596448633</v>
      </c>
      <c r="AZ27" s="15">
        <f t="shared" si="23"/>
        <v>68254.224049781857</v>
      </c>
      <c r="BA27" s="15">
        <f t="shared" si="24"/>
        <v>63297.978879950708</v>
      </c>
      <c r="BB27" s="15">
        <f t="shared" si="25"/>
        <v>41321.220304404909</v>
      </c>
      <c r="BE27" s="15">
        <v>23</v>
      </c>
      <c r="BF27" s="51"/>
      <c r="BG27" s="15">
        <v>23</v>
      </c>
      <c r="BH27" s="15"/>
      <c r="BI27" s="15"/>
      <c r="BJ27" s="15"/>
      <c r="BK27" s="15"/>
      <c r="BL27" s="15"/>
      <c r="BM27" s="15">
        <f>求节点($T$38:$T$157,$V$38:$V$157,节奏总纲!P26)*求节点($T$38:$T$157,$U$38:$U$157,节奏总纲!P26)*节奏总纲!W26</f>
        <v>2077.6406703666066</v>
      </c>
      <c r="BN27" s="15">
        <f>求节点($T$38:$T$157,$V$38:$V$157,节奏总纲!Q26)*求节点($T$38:$T$157,$U$38:$U$157,节奏总纲!Q26)*节奏总纲!X26</f>
        <v>1788.3701191642135</v>
      </c>
      <c r="BO27" s="15">
        <f>求节点($T$38:$T$157,$V$38:$V$157,节奏总纲!R26)*求节点($T$38:$T$157,$U$38:$U$157,节奏总纲!R26)*节奏总纲!Y26</f>
        <v>1458.5442051240461</v>
      </c>
      <c r="BP27" s="15">
        <f>求节点($T$38:$T$157,$V$38:$V$157,节奏总纲!S26)*求节点($T$38:$T$157,$U$38:$U$157,节奏总纲!S26)*节奏总纲!Z26</f>
        <v>1082.8240323905252</v>
      </c>
      <c r="BQ27" s="15">
        <f>求节点($T$38:$T$157,$V$38:$V$157,节奏总纲!T26)*求节点($T$38:$T$157,$U$38:$U$157,节奏总纲!T26)*节奏总纲!AA26</f>
        <v>497.65312497904637</v>
      </c>
      <c r="BR27" s="15"/>
      <c r="BS27" s="15"/>
      <c r="BT27" s="15"/>
      <c r="BU27" s="15"/>
      <c r="BV27" s="15"/>
      <c r="BY27" s="15">
        <v>23</v>
      </c>
      <c r="BZ27" s="15">
        <f t="shared" si="10"/>
        <v>2077.6406703666066</v>
      </c>
      <c r="CA27" s="15">
        <f t="shared" si="11"/>
        <v>1788.3701191642135</v>
      </c>
      <c r="CB27" s="15">
        <f t="shared" si="12"/>
        <v>1458.5442051240461</v>
      </c>
      <c r="CC27" s="15">
        <f t="shared" si="13"/>
        <v>1082.8240323905252</v>
      </c>
      <c r="CD27" s="15">
        <f t="shared" si="14"/>
        <v>497.65312497904637</v>
      </c>
      <c r="CE27" s="66">
        <f>SUM(BZ$5:BZ27)</f>
        <v>38303.04179079899</v>
      </c>
      <c r="CF27" s="66">
        <f>SUM(CA$5:CA27)</f>
        <v>37522.52135166571</v>
      </c>
      <c r="CG27" s="66">
        <f>SUM(CB$5:CB27)</f>
        <v>36226.273029800133</v>
      </c>
      <c r="CH27" s="66">
        <f>SUM(CC$5:CC27)</f>
        <v>36645.287306308892</v>
      </c>
      <c r="CI27" s="66">
        <f>SUM(CD$5:CD27)</f>
        <v>36068.210149037455</v>
      </c>
      <c r="CJ27" s="34"/>
      <c r="CK27" s="34"/>
      <c r="CN27" s="15"/>
      <c r="CO27" s="15"/>
      <c r="CP27" s="15"/>
      <c r="CQ27" s="15"/>
      <c r="CR27" s="15"/>
      <c r="CS27" s="15"/>
      <c r="CT27" s="15"/>
      <c r="CU27" s="15"/>
      <c r="CV27" s="15"/>
      <c r="CW27" s="15"/>
      <c r="CX27" s="15"/>
      <c r="CZ27" s="34"/>
      <c r="DA27" s="34"/>
      <c r="DR27" s="37"/>
      <c r="DS27" s="37"/>
      <c r="DT27" s="37"/>
      <c r="DU27" s="37"/>
      <c r="DV27" s="37"/>
      <c r="EC27" s="9">
        <v>1.56</v>
      </c>
      <c r="ED27" s="9">
        <f>INT(求节点(F$38:F$67,$K$38:$K$67,节奏总纲!P26)*EC27)</f>
        <v>12016</v>
      </c>
      <c r="EE27" s="15">
        <v>23</v>
      </c>
      <c r="EF27" s="15">
        <f>求节点(F$38:F$67,$V$4:$V$33,节奏总纲!P26)*$ED27/10000</f>
        <v>55480.247513019225</v>
      </c>
      <c r="EG27" s="15">
        <f>求节点(G$38:G$67,$V$4:$V$33,节奏总纲!Q26)*$ED27/10000</f>
        <v>56324.276392820691</v>
      </c>
      <c r="EH27" s="15">
        <f>求节点(H$38:H$67,$V$4:$V$33,节奏总纲!R26)*$ED27/10000</f>
        <v>57373.965331053318</v>
      </c>
      <c r="EI27" s="15">
        <f>求节点(I$38:I$67,$V$4:$V$33,节奏总纲!S26)*$ED27/10000</f>
        <v>58686.076503844095</v>
      </c>
      <c r="EJ27" s="15">
        <f>求节点(J$38:J$67,$V$4:$V$33,节奏总纲!T26)*$ED27/10000</f>
        <v>60337.919688701906</v>
      </c>
      <c r="EK27" s="15">
        <f>求节点(F$38:F$67,$L$4:$L$33,节奏总纲!P26)</f>
        <v>4</v>
      </c>
      <c r="EL27" s="15">
        <f>求节点(G$38:G$67,$L$4:$L$33,节奏总纲!Q26)</f>
        <v>4</v>
      </c>
      <c r="EM27" s="15">
        <f>求节点(H$38:H$67,$L$4:$L$33,节奏总纲!R26)</f>
        <v>4</v>
      </c>
      <c r="EN27" s="15">
        <f>求节点(I$38:I$67,$L$4:$L$33,节奏总纲!S26)</f>
        <v>4</v>
      </c>
      <c r="EO27" s="15">
        <f>求节点(J$38:J$67,$L$4:$L$33,节奏总纲!T26)</f>
        <v>4</v>
      </c>
      <c r="EP27" s="15">
        <f t="shared" si="15"/>
        <v>221920.9900520769</v>
      </c>
      <c r="EQ27" s="15">
        <f t="shared" si="16"/>
        <v>225297.10557128277</v>
      </c>
      <c r="ER27" s="15">
        <f t="shared" si="17"/>
        <v>229495.86132421327</v>
      </c>
      <c r="ES27" s="15">
        <f t="shared" si="18"/>
        <v>234744.30601537638</v>
      </c>
      <c r="ET27" s="15">
        <f t="shared" si="19"/>
        <v>241351.67875480762</v>
      </c>
      <c r="EY27" s="15">
        <v>23</v>
      </c>
      <c r="EZ27" s="15">
        <f>MAX($G$4,求节点(F$38:F$67,$G$4:$G$33,节奏总纲!P26))</f>
        <v>3500</v>
      </c>
      <c r="FA27" s="15">
        <f>MAX($G$4,求节点(G$38:G$67,$G$4:$G$33,节奏总纲!Q26))</f>
        <v>3500</v>
      </c>
      <c r="FB27" s="15">
        <f>MAX($G$4,求节点(H$38:H$67,$G$4:$G$33,节奏总纲!R26))</f>
        <v>3500</v>
      </c>
      <c r="FC27" s="15">
        <f>MAX($G$4,求节点(I$38:I$67,$G$4:$G$33,节奏总纲!S26))</f>
        <v>3500</v>
      </c>
      <c r="FD27" s="15">
        <f>MAX($G$4,求节点(J$38:J$67,$G$4:$G$33,节奏总纲!T26))</f>
        <v>3500</v>
      </c>
      <c r="FE27" s="15">
        <f>MAX($K$4,求节点(F$38:F$67,$K$4:$K$33,节奏总纲!P26))</f>
        <v>4968.7907832953488</v>
      </c>
      <c r="FF27" s="15">
        <f>MAX($K$4,求节点(G$38:G$67,$K$4:$K$33,节奏总纲!Q26))</f>
        <v>5249.7591187818552</v>
      </c>
      <c r="FG27" s="15">
        <f>MAX($K$4,求节点(H$38:H$67,$K$4:$K$33,节奏总纲!R26))</f>
        <v>5599.1895243186818</v>
      </c>
      <c r="FH27" s="15">
        <f>MAX($K$4,求节点(I$38:I$67,$K$4:$K$33,节奏总纲!S26))</f>
        <v>6035.9775312397142</v>
      </c>
      <c r="FI27" s="15">
        <f>MAX($K$4,求节点(J$38:J$67,$K$4:$K$33,节奏总纲!T26))</f>
        <v>6553.6617195202034</v>
      </c>
      <c r="FO27" s="9">
        <v>23</v>
      </c>
      <c r="FP27" s="9">
        <f>求节点($EE$5:$EE$164,$ED$5:$ED$164,求节点(节奏总纲!$N$4:$N$163,节奏总纲!$O$4:$O$163,兵营招募!FO27))</f>
        <v>5991</v>
      </c>
    </row>
    <row r="28" spans="2:172" x14ac:dyDescent="0.15">
      <c r="B28" s="9">
        <f t="shared" si="28"/>
        <v>52000</v>
      </c>
      <c r="D28" s="9">
        <v>23000</v>
      </c>
      <c r="E28" s="15">
        <v>25</v>
      </c>
      <c r="F28" s="73">
        <f t="shared" si="0"/>
        <v>2.25</v>
      </c>
      <c r="G28" s="15">
        <v>3500</v>
      </c>
      <c r="H28" s="15"/>
      <c r="I28" s="15"/>
      <c r="J28" s="15">
        <v>230000</v>
      </c>
      <c r="K28" s="15">
        <v>60000</v>
      </c>
      <c r="L28" s="15">
        <v>4</v>
      </c>
      <c r="M28" s="15">
        <f t="shared" si="29"/>
        <v>4.9219999999999997</v>
      </c>
      <c r="N28" s="15">
        <f t="shared" si="30"/>
        <v>17.142857142857142</v>
      </c>
      <c r="P28" s="73">
        <f>求节点(节奏总纲!$P$4:$P$163,$AK$5:$AK$164,$F62)</f>
        <v>9721.8270113728249</v>
      </c>
      <c r="Q28" s="73">
        <f t="shared" si="20"/>
        <v>21900</v>
      </c>
      <c r="R28" s="73">
        <f t="shared" si="26"/>
        <v>21900</v>
      </c>
      <c r="S28" s="73">
        <f t="shared" si="27"/>
        <v>6.2571428571428571</v>
      </c>
      <c r="T28" s="9">
        <v>220000</v>
      </c>
      <c r="U28" s="15">
        <f>求节点(节奏总纲!$P$4:$P$103,$AA$5:$AA$104,节奏总纲!$BJ28)</f>
        <v>0.28399999999999997</v>
      </c>
      <c r="V28" s="15">
        <f t="shared" si="31"/>
        <v>295320</v>
      </c>
      <c r="Z28" s="9">
        <v>24</v>
      </c>
      <c r="AA28" s="80">
        <f>[5]圣人天赋!GE29</f>
        <v>0</v>
      </c>
      <c r="AB28" s="80">
        <f>[5]圣人天赋!GF29</f>
        <v>0</v>
      </c>
      <c r="AC28" s="80">
        <f>[5]圣人天赋!GG29</f>
        <v>0</v>
      </c>
      <c r="AD28" s="80">
        <f>[5]圣人天赋!GH29</f>
        <v>0</v>
      </c>
      <c r="AE28" s="80">
        <f>[5]圣人天赋!GI29</f>
        <v>0</v>
      </c>
      <c r="AG28" s="52"/>
      <c r="AH28" s="35" t="e">
        <f>[5]圣人天赋!GE29/AA28</f>
        <v>#DIV/0!</v>
      </c>
      <c r="AJ28" s="9">
        <v>24</v>
      </c>
      <c r="AK28" s="9">
        <f>MAX([4]带兵数!D27,1000+($AJ28-1)*50)</f>
        <v>3253.7411459307195</v>
      </c>
      <c r="AL28" s="9">
        <f>MAX([4]带兵数!E27,1000+($AJ28-1)*50)</f>
        <v>3299.9728534552714</v>
      </c>
      <c r="AM28" s="9">
        <f>MAX([4]带兵数!F27,1000+($AJ28-1)*50)</f>
        <v>3354.3744575465457</v>
      </c>
      <c r="AN28" s="9">
        <f>MAX([4]带兵数!G27,1000+($AJ28-1)*50)</f>
        <v>3413.2690473143757</v>
      </c>
      <c r="AO28" s="9">
        <f>MAX([4]带兵数!H27,1000+($AJ28-1)*50)</f>
        <v>3477.5914438033142</v>
      </c>
      <c r="AQ28" s="15">
        <v>24</v>
      </c>
      <c r="AR28" s="15">
        <v>1.1499999999999999</v>
      </c>
      <c r="AS28" s="15">
        <f>$AR28*节奏总纲!P27*24*3600*AS$2</f>
        <v>637597.83608636854</v>
      </c>
      <c r="AT28" s="15">
        <f>$AR28*节奏总纲!Q27*24*3600*AT$2</f>
        <v>647087.41721345403</v>
      </c>
      <c r="AU28" s="15">
        <f>$AR28*节奏总纲!R27*24*3600*AU$2</f>
        <v>610053.60956743744</v>
      </c>
      <c r="AV28" s="15">
        <f>$AR28*节奏总纲!S27*24*3600*AV$2</f>
        <v>564911.68277252244</v>
      </c>
      <c r="AW28" s="15">
        <f>$AR28*节奏总纲!T27*24*3600*AW$2</f>
        <v>378350.55593365111</v>
      </c>
      <c r="AX28" s="15">
        <f t="shared" si="21"/>
        <v>52678.782626663335</v>
      </c>
      <c r="AY28" s="15">
        <f t="shared" si="22"/>
        <v>54486.426851644763</v>
      </c>
      <c r="AZ28" s="15">
        <f t="shared" si="23"/>
        <v>52352.789395390661</v>
      </c>
      <c r="BA28" s="15">
        <f t="shared" si="24"/>
        <v>48330.6720586929</v>
      </c>
      <c r="BB28" s="15">
        <f t="shared" si="25"/>
        <v>32312.443906889588</v>
      </c>
      <c r="BE28" s="15">
        <v>24</v>
      </c>
      <c r="BF28" s="51"/>
      <c r="BG28" s="15">
        <v>24</v>
      </c>
      <c r="BH28" s="15"/>
      <c r="BI28" s="15"/>
      <c r="BJ28" s="15"/>
      <c r="BK28" s="15"/>
      <c r="BL28" s="15"/>
      <c r="BM28" s="15">
        <f>求节点($T$38:$T$157,$V$38:$V$157,节奏总纲!P27)*求节点($T$38:$T$157,$U$38:$U$157,节奏总纲!P27)*节奏总纲!W27</f>
        <v>2226.7601351850485</v>
      </c>
      <c r="BN28" s="15">
        <f>求节点($T$38:$T$157,$V$38:$V$157,节奏总纲!Q27)*求节点($T$38:$T$157,$U$38:$U$157,节奏总纲!Q27)*节奏总纲!X27</f>
        <v>1974.1459004219128</v>
      </c>
      <c r="BO28" s="15">
        <f>求节点($T$38:$T$157,$V$38:$V$157,节奏总纲!R27)*求节点($T$38:$T$157,$U$38:$U$157,节奏总纲!R27)*节奏总纲!Y27</f>
        <v>1659.7351710495225</v>
      </c>
      <c r="BP28" s="15">
        <f>求节点($T$38:$T$157,$V$38:$V$157,节奏总纲!S27)*求节点($T$38:$T$157,$U$38:$U$157,节奏总纲!S27)*节奏总纲!Z27</f>
        <v>1225.7779145320671</v>
      </c>
      <c r="BQ28" s="15">
        <f>求节点($T$38:$T$157,$V$38:$V$157,节奏总纲!T27)*求节点($T$38:$T$157,$U$38:$U$157,节奏总纲!T27)*节奏总纲!AA27</f>
        <v>585.37036063205778</v>
      </c>
      <c r="BR28" s="15"/>
      <c r="BS28" s="15"/>
      <c r="BT28" s="15"/>
      <c r="BU28" s="15"/>
      <c r="BV28" s="15"/>
      <c r="BY28" s="15">
        <v>24</v>
      </c>
      <c r="BZ28" s="15">
        <f t="shared" si="10"/>
        <v>2226.7601351850485</v>
      </c>
      <c r="CA28" s="15">
        <f t="shared" si="11"/>
        <v>1974.1459004219128</v>
      </c>
      <c r="CB28" s="15">
        <f t="shared" si="12"/>
        <v>1659.7351710495225</v>
      </c>
      <c r="CC28" s="15">
        <f t="shared" si="13"/>
        <v>1225.7779145320671</v>
      </c>
      <c r="CD28" s="15">
        <f t="shared" si="14"/>
        <v>585.37036063205778</v>
      </c>
      <c r="CE28" s="66">
        <f>SUM(BZ$5:BZ28)</f>
        <v>40529.801925984037</v>
      </c>
      <c r="CF28" s="66">
        <f>SUM(CA$5:CA28)</f>
        <v>39496.667252087624</v>
      </c>
      <c r="CG28" s="66">
        <f>SUM(CB$5:CB28)</f>
        <v>37886.008200849654</v>
      </c>
      <c r="CH28" s="66">
        <f>SUM(CC$5:CC28)</f>
        <v>37871.065220840959</v>
      </c>
      <c r="CI28" s="66">
        <f>SUM(CD$5:CD28)</f>
        <v>36653.580509669511</v>
      </c>
      <c r="CJ28" s="34"/>
      <c r="CK28" s="34"/>
      <c r="CN28" s="15"/>
      <c r="CO28" s="15"/>
      <c r="CP28" s="15"/>
      <c r="CQ28" s="15"/>
      <c r="CR28" s="15"/>
      <c r="CS28" s="15"/>
      <c r="CT28" s="15"/>
      <c r="CU28" s="15"/>
      <c r="CV28" s="15"/>
      <c r="CW28" s="15"/>
      <c r="CX28" s="15"/>
      <c r="CZ28" s="34"/>
      <c r="DA28" s="34"/>
      <c r="DR28" s="37"/>
      <c r="DS28" s="37"/>
      <c r="DT28" s="37"/>
      <c r="DU28" s="37"/>
      <c r="DV28" s="37"/>
      <c r="EC28" s="9">
        <v>1.54</v>
      </c>
      <c r="ED28" s="9">
        <f>INT(求节点(F$38:F$67,$K$38:$K$67,节奏总纲!P27)*EC28)</f>
        <v>12546</v>
      </c>
      <c r="EE28" s="15">
        <v>24</v>
      </c>
      <c r="EF28" s="15">
        <f>求节点(F$38:F$67,$V$4:$V$33,节奏总纲!P27)*$ED28/10000</f>
        <v>58855.636999078211</v>
      </c>
      <c r="EG28" s="15">
        <f>求节点(G$38:G$67,$V$4:$V$33,节奏总纲!Q27)*$ED28/10000</f>
        <v>59837.328001323709</v>
      </c>
      <c r="EH28" s="15">
        <f>求节点(H$38:H$67,$V$4:$V$33,节奏总纲!R27)*$ED28/10000</f>
        <v>61057.770749465846</v>
      </c>
      <c r="EI28" s="15">
        <f>求节点(I$38:I$67,$V$4:$V$33,节奏总纲!S27)*$ED28/10000</f>
        <v>62552.075794371733</v>
      </c>
      <c r="EJ28" s="15">
        <f>求节点(J$38:J$67,$V$4:$V$33,节奏总纲!T27)*$ED28/10000</f>
        <v>65850.147610941305</v>
      </c>
      <c r="EK28" s="15">
        <f>求节点(F$38:F$67,$L$4:$L$33,节奏总纲!P27)</f>
        <v>4</v>
      </c>
      <c r="EL28" s="15">
        <f>求节点(G$38:G$67,$L$4:$L$33,节奏总纲!Q27)</f>
        <v>4</v>
      </c>
      <c r="EM28" s="15">
        <f>求节点(H$38:H$67,$L$4:$L$33,节奏总纲!R27)</f>
        <v>4</v>
      </c>
      <c r="EN28" s="15">
        <f>求节点(I$38:I$67,$L$4:$L$33,节奏总纲!S27)</f>
        <v>4</v>
      </c>
      <c r="EO28" s="15">
        <f>求节点(J$38:J$67,$L$4:$L$33,节奏总纲!T27)</f>
        <v>4</v>
      </c>
      <c r="EP28" s="15">
        <f t="shared" si="15"/>
        <v>235422.54799631285</v>
      </c>
      <c r="EQ28" s="15">
        <f t="shared" si="16"/>
        <v>239349.31200529484</v>
      </c>
      <c r="ER28" s="15">
        <f t="shared" si="17"/>
        <v>244231.08299786338</v>
      </c>
      <c r="ES28" s="15">
        <f t="shared" si="18"/>
        <v>250208.30317748693</v>
      </c>
      <c r="ET28" s="15">
        <f t="shared" si="19"/>
        <v>263400.59044376522</v>
      </c>
      <c r="EY28" s="15">
        <v>24</v>
      </c>
      <c r="EZ28" s="15">
        <f>MAX($G$4,求节点(F$38:F$67,$G$4:$G$33,节奏总纲!P27))</f>
        <v>3500</v>
      </c>
      <c r="FA28" s="15">
        <f>MAX($G$4,求节点(G$38:G$67,$G$4:$G$33,节奏总纲!Q27))</f>
        <v>3500</v>
      </c>
      <c r="FB28" s="15">
        <f>MAX($G$4,求节点(H$38:H$67,$G$4:$G$33,节奏总纲!R27))</f>
        <v>3500</v>
      </c>
      <c r="FC28" s="15">
        <f>MAX($G$4,求节点(I$38:I$67,$G$4:$G$33,节奏总纲!S27))</f>
        <v>3500</v>
      </c>
      <c r="FD28" s="15">
        <f>MAX($G$4,求节点(J$38:J$67,$G$4:$G$33,节奏总纲!T27))</f>
        <v>3500</v>
      </c>
      <c r="FE28" s="15">
        <f>MAX($K$4,求节点(F$38:F$67,$K$4:$K$33,节奏总纲!P27))</f>
        <v>5264.7495613193714</v>
      </c>
      <c r="FF28" s="15">
        <f>MAX($K$4,求节点(G$38:G$67,$K$4:$K$33,节奏总纲!Q27))</f>
        <v>5577.7388813402567</v>
      </c>
      <c r="FG28" s="15">
        <f>MAX($K$4,求节点(H$38:H$67,$K$4:$K$33,节奏总纲!R27))</f>
        <v>5966.8486368454778</v>
      </c>
      <c r="FH28" s="15">
        <f>MAX($K$4,求节点(I$38:I$67,$K$4:$K$33,节奏总纲!S27))</f>
        <v>6443.2730095239058</v>
      </c>
      <c r="FI28" s="15">
        <f>MAX($K$4,求节点(J$38:J$67,$K$4:$K$33,节奏总纲!T27))</f>
        <v>7121.7415134188795</v>
      </c>
      <c r="FO28" s="9">
        <v>24</v>
      </c>
      <c r="FP28" s="9">
        <f>求节点($EE$5:$EE$164,$ED$5:$ED$164,求节点(节奏总纲!$N$4:$N$163,节奏总纲!$O$4:$O$163,兵营招募!FO28))</f>
        <v>6328</v>
      </c>
    </row>
    <row r="29" spans="2:172" x14ac:dyDescent="0.15">
      <c r="B29" s="9">
        <f t="shared" si="28"/>
        <v>55250</v>
      </c>
      <c r="D29" s="9">
        <v>24000</v>
      </c>
      <c r="E29" s="15">
        <v>26</v>
      </c>
      <c r="F29" s="73">
        <f t="shared" si="0"/>
        <v>2.25</v>
      </c>
      <c r="G29" s="15">
        <v>3500</v>
      </c>
      <c r="H29" s="15"/>
      <c r="I29" s="15"/>
      <c r="J29" s="15">
        <v>240000</v>
      </c>
      <c r="K29" s="15">
        <v>63000</v>
      </c>
      <c r="L29" s="15">
        <v>4</v>
      </c>
      <c r="M29" s="15">
        <f t="shared" si="29"/>
        <v>4.8914285714285715</v>
      </c>
      <c r="N29" s="15">
        <f t="shared" si="30"/>
        <v>18</v>
      </c>
      <c r="P29" s="73">
        <f>求节点(节奏总纲!$P$4:$P$163,$AK$5:$AK$164,$F63)</f>
        <v>10150.075517469262</v>
      </c>
      <c r="Q29" s="73">
        <f t="shared" si="20"/>
        <v>22800</v>
      </c>
      <c r="R29" s="73">
        <f t="shared" si="26"/>
        <v>22800</v>
      </c>
      <c r="S29" s="73">
        <f t="shared" si="27"/>
        <v>6.5142857142857142</v>
      </c>
      <c r="T29" s="9">
        <v>230000</v>
      </c>
      <c r="U29" s="15">
        <f>求节点(节奏总纲!$P$4:$P$103,$AA$5:$AA$104,节奏总纲!$BJ29)</f>
        <v>0.28399999999999997</v>
      </c>
      <c r="V29" s="15">
        <f t="shared" si="31"/>
        <v>308160</v>
      </c>
      <c r="Z29" s="9">
        <v>25</v>
      </c>
      <c r="AA29" s="80">
        <f>[5]圣人天赋!GE30</f>
        <v>0</v>
      </c>
      <c r="AB29" s="80">
        <f>[5]圣人天赋!GF30</f>
        <v>0</v>
      </c>
      <c r="AC29" s="80">
        <f>[5]圣人天赋!GG30</f>
        <v>0</v>
      </c>
      <c r="AD29" s="80">
        <f>[5]圣人天赋!GH30</f>
        <v>0</v>
      </c>
      <c r="AE29" s="80">
        <f>[5]圣人天赋!GI30</f>
        <v>0</v>
      </c>
      <c r="AG29" s="52"/>
      <c r="AH29" s="35" t="e">
        <f>[5]圣人天赋!GE30/AA29</f>
        <v>#DIV/0!</v>
      </c>
      <c r="AJ29" s="9">
        <v>25</v>
      </c>
      <c r="AK29" s="9">
        <f>MAX([4]带兵数!D28,1000+($AJ29-1)*50)</f>
        <v>3320.561657309669</v>
      </c>
      <c r="AL29" s="9">
        <f>MAX([4]带兵数!E28,1000+($AJ29-1)*50)</f>
        <v>3368.6727569248687</v>
      </c>
      <c r="AM29" s="9">
        <f>MAX([4]带兵数!F28,1000+($AJ29-1)*50)</f>
        <v>3422.2159685304628</v>
      </c>
      <c r="AN29" s="9">
        <f>MAX([4]带兵数!G28,1000+($AJ29-1)*50)</f>
        <v>3483.9833289691578</v>
      </c>
      <c r="AO29" s="9">
        <f>MAX([4]带兵数!H28,1000+($AJ29-1)*50)</f>
        <v>3544.4273429748305</v>
      </c>
      <c r="AQ29" s="15">
        <v>25</v>
      </c>
      <c r="AR29" s="15">
        <v>1.1499999999999999</v>
      </c>
      <c r="AS29" s="15">
        <f>$AR29*节奏总纲!P28*24*3600*AS$2</f>
        <v>694057.55734434444</v>
      </c>
      <c r="AT29" s="15">
        <f>$AR29*节奏总纲!Q28*24*3600*AT$2</f>
        <v>704954.26099465066</v>
      </c>
      <c r="AU29" s="15">
        <f>$AR29*节奏总纲!R28*24*3600*AU$2</f>
        <v>664629.51691294415</v>
      </c>
      <c r="AV29" s="15">
        <f>$AR29*节奏总纲!S28*24*3600*AV$2</f>
        <v>615629.05336443346</v>
      </c>
      <c r="AW29" s="15">
        <f>$AR29*节奏总纲!T28*24*3600*AW$2</f>
        <v>411437.31999372732</v>
      </c>
      <c r="AX29" s="15">
        <f t="shared" si="21"/>
        <v>56459.721257975907</v>
      </c>
      <c r="AY29" s="15">
        <f t="shared" si="22"/>
        <v>57866.843781196629</v>
      </c>
      <c r="AZ29" s="15">
        <f t="shared" si="23"/>
        <v>54575.907345506712</v>
      </c>
      <c r="BA29" s="15">
        <f t="shared" si="24"/>
        <v>50717.370591911022</v>
      </c>
      <c r="BB29" s="15">
        <f t="shared" si="25"/>
        <v>33086.76406007621</v>
      </c>
      <c r="BE29" s="15">
        <v>25</v>
      </c>
      <c r="BF29" s="51"/>
      <c r="BG29" s="15">
        <v>25</v>
      </c>
      <c r="BH29" s="15"/>
      <c r="BI29" s="15"/>
      <c r="BJ29" s="15"/>
      <c r="BK29" s="15"/>
      <c r="BL29" s="15"/>
      <c r="BM29" s="15">
        <f>求节点($T$38:$T$157,$V$38:$V$157,节奏总纲!P28)*求节点($T$38:$T$157,$U$38:$U$157,节奏总纲!P28)*节奏总纲!W28</f>
        <v>3068.4631118465109</v>
      </c>
      <c r="BN29" s="15">
        <f>求节点($T$38:$T$157,$V$38:$V$157,节奏总纲!Q28)*求节点($T$38:$T$157,$U$38:$U$157,节奏总纲!Q28)*节奏总纲!X28</f>
        <v>2096.6247746810363</v>
      </c>
      <c r="BO29" s="15">
        <f>求节点($T$38:$T$157,$V$38:$V$157,节奏总纲!R28)*求节点($T$38:$T$157,$U$38:$U$157,节奏总纲!R28)*节奏总纲!Y28</f>
        <v>1730.2144538883465</v>
      </c>
      <c r="BP29" s="15">
        <f>求节点($T$38:$T$157,$V$38:$V$157,节奏总纲!S28)*求节点($T$38:$T$157,$U$38:$U$157,节奏总纲!S28)*节奏总纲!Z28</f>
        <v>1286.3101237078868</v>
      </c>
      <c r="BQ29" s="15">
        <f>求节点($T$38:$T$157,$V$38:$V$157,节奏总纲!T28)*求节点($T$38:$T$157,$U$38:$U$157,节奏总纲!T28)*节奏总纲!AA28</f>
        <v>599.39789963906117</v>
      </c>
      <c r="BR29" s="15"/>
      <c r="BS29" s="15"/>
      <c r="BT29" s="15"/>
      <c r="BU29" s="15"/>
      <c r="BV29" s="15"/>
      <c r="BY29" s="15">
        <v>25</v>
      </c>
      <c r="BZ29" s="15">
        <f t="shared" si="10"/>
        <v>3068.4631118465109</v>
      </c>
      <c r="CA29" s="15">
        <f t="shared" si="11"/>
        <v>2096.6247746810363</v>
      </c>
      <c r="CB29" s="15">
        <f t="shared" si="12"/>
        <v>1730.2144538883465</v>
      </c>
      <c r="CC29" s="15">
        <f t="shared" si="13"/>
        <v>1286.3101237078868</v>
      </c>
      <c r="CD29" s="15">
        <f t="shared" si="14"/>
        <v>599.39789963906117</v>
      </c>
      <c r="CE29" s="66">
        <f>SUM(BZ$5:BZ29)</f>
        <v>43598.265037830548</v>
      </c>
      <c r="CF29" s="66">
        <f>SUM(CA$5:CA29)</f>
        <v>41593.292026768657</v>
      </c>
      <c r="CG29" s="66">
        <f>SUM(CB$5:CB29)</f>
        <v>39616.222654737998</v>
      </c>
      <c r="CH29" s="66">
        <f>SUM(CC$5:CC29)</f>
        <v>39157.375344548847</v>
      </c>
      <c r="CI29" s="66">
        <f>SUM(CD$5:CD29)</f>
        <v>37252.978409308569</v>
      </c>
      <c r="CJ29" s="34"/>
      <c r="CK29" s="34"/>
      <c r="CN29" s="15"/>
      <c r="CO29" s="15"/>
      <c r="CP29" s="15"/>
      <c r="CQ29" s="15"/>
      <c r="CR29" s="15"/>
      <c r="CS29" s="15"/>
      <c r="CT29" s="15"/>
      <c r="CU29" s="15"/>
      <c r="CV29" s="15"/>
      <c r="CW29" s="15"/>
      <c r="CX29" s="15"/>
      <c r="CZ29" s="34"/>
      <c r="DA29" s="34"/>
      <c r="DR29" s="37"/>
      <c r="DS29" s="37"/>
      <c r="DT29" s="37"/>
      <c r="DU29" s="37"/>
      <c r="DV29" s="37"/>
      <c r="EC29" s="9">
        <v>1.52</v>
      </c>
      <c r="ED29" s="9">
        <f>INT(求节点(F$38:F$67,$K$38:$K$67,节奏总纲!P28)*EC29)</f>
        <v>13106</v>
      </c>
      <c r="EE29" s="15">
        <v>25</v>
      </c>
      <c r="EF29" s="15">
        <f>求节点(F$38:F$67,$V$4:$V$33,节奏总纲!P28)*$ED29/10000</f>
        <v>62522.010241861783</v>
      </c>
      <c r="EG29" s="15">
        <f>求节点(G$38:G$67,$V$4:$V$33,节奏总纲!Q28)*$ED29/10000</f>
        <v>63649.508472920774</v>
      </c>
      <c r="EH29" s="15">
        <f>求节点(H$38:H$67,$V$4:$V$33,节奏总纲!R28)*$ED29/10000</f>
        <v>65038.91847436739</v>
      </c>
      <c r="EI29" s="15">
        <f>求节点(I$38:I$67,$V$4:$V$33,节奏总纲!S28)*$ED29/10000</f>
        <v>67962.402768848144</v>
      </c>
      <c r="EJ29" s="15">
        <f>求节点(J$38:J$67,$V$4:$V$33,节奏总纲!T28)*$ED29/10000</f>
        <v>71838.88504033639</v>
      </c>
      <c r="EK29" s="15">
        <f>求节点(F$38:F$67,$L$4:$L$33,节奏总纲!P28)</f>
        <v>4</v>
      </c>
      <c r="EL29" s="15">
        <f>求节点(G$38:G$67,$L$4:$L$33,节奏总纲!Q28)</f>
        <v>4</v>
      </c>
      <c r="EM29" s="15">
        <f>求节点(H$38:H$67,$L$4:$L$33,节奏总纲!R28)</f>
        <v>4</v>
      </c>
      <c r="EN29" s="15">
        <f>求节点(I$38:I$67,$L$4:$L$33,节奏总纲!S28)</f>
        <v>4</v>
      </c>
      <c r="EO29" s="15">
        <f>求节点(J$38:J$67,$L$4:$L$33,节奏总纲!T28)</f>
        <v>4</v>
      </c>
      <c r="EP29" s="15">
        <f t="shared" si="15"/>
        <v>250088.04096744713</v>
      </c>
      <c r="EQ29" s="15">
        <f t="shared" si="16"/>
        <v>254598.0338916831</v>
      </c>
      <c r="ER29" s="15">
        <f t="shared" si="17"/>
        <v>260155.67389746956</v>
      </c>
      <c r="ES29" s="15">
        <f t="shared" si="18"/>
        <v>271849.61107539258</v>
      </c>
      <c r="ET29" s="15">
        <f t="shared" si="19"/>
        <v>287355.54016134556</v>
      </c>
      <c r="EY29" s="15">
        <v>25</v>
      </c>
      <c r="EZ29" s="15">
        <f>MAX($G$4,求节点(F$38:F$67,$G$4:$G$33,节奏总纲!P28))</f>
        <v>3500</v>
      </c>
      <c r="FA29" s="15">
        <f>MAX($G$4,求节点(G$38:G$67,$G$4:$G$33,节奏总纲!Q28))</f>
        <v>3500</v>
      </c>
      <c r="FB29" s="15">
        <f>MAX($G$4,求节点(H$38:H$67,$G$4:$G$33,节奏总纲!R28))</f>
        <v>3500</v>
      </c>
      <c r="FC29" s="15">
        <f>MAX($G$4,求节点(I$38:I$67,$G$4:$G$33,节奏总纲!S28))</f>
        <v>3500</v>
      </c>
      <c r="FD29" s="15">
        <f>MAX($G$4,求节点(J$38:J$67,$G$4:$G$33,节奏总纲!T28))</f>
        <v>3500</v>
      </c>
      <c r="FE29" s="15">
        <f>MAX($K$4,求节点(F$38:F$67,$K$4:$K$33,节奏总纲!P28))</f>
        <v>5581.9503256101889</v>
      </c>
      <c r="FF29" s="15">
        <f>MAX($K$4,求节点(G$38:G$67,$K$4:$K$33,节奏总纲!Q28))</f>
        <v>5926.0669839526236</v>
      </c>
      <c r="FG29" s="15">
        <f>MAX($K$4,求节点(H$38:H$67,$K$4:$K$33,节奏总纲!R28))</f>
        <v>6350.1200898420257</v>
      </c>
      <c r="FH29" s="15">
        <f>MAX($K$4,求节点(I$38:I$67,$K$4:$K$33,节奏总纲!S28))</f>
        <v>6963.986488792948</v>
      </c>
      <c r="FI29" s="15">
        <f>MAX($K$4,求节点(J$38:J$67,$K$4:$K$33,节奏总纲!T28))</f>
        <v>7703.4345033451082</v>
      </c>
      <c r="FO29" s="9">
        <v>25</v>
      </c>
      <c r="FP29" s="9">
        <f>求节点($EE$5:$EE$164,$ED$5:$ED$164,求节点(节奏总纲!$N$4:$N$163,节奏总纲!$O$4:$O$163,兵营招募!FO29))</f>
        <v>6684</v>
      </c>
    </row>
    <row r="30" spans="2:172" x14ac:dyDescent="0.15">
      <c r="D30" s="9">
        <v>25000</v>
      </c>
      <c r="E30" s="15">
        <v>27</v>
      </c>
      <c r="F30" s="73">
        <f t="shared" si="0"/>
        <v>2.25</v>
      </c>
      <c r="G30" s="15">
        <v>3500</v>
      </c>
      <c r="H30" s="15"/>
      <c r="I30" s="15"/>
      <c r="J30" s="15">
        <v>250000</v>
      </c>
      <c r="K30" s="15">
        <v>66000</v>
      </c>
      <c r="L30" s="15">
        <v>4</v>
      </c>
      <c r="M30" s="15">
        <f t="shared" si="29"/>
        <v>4.8636363636363633</v>
      </c>
      <c r="N30" s="15">
        <f t="shared" si="30"/>
        <v>18.857142857142858</v>
      </c>
      <c r="P30" s="73">
        <f>求节点(节奏总纲!$P$4:$P$163,$AK$5:$AK$164,$F64)</f>
        <v>10574.919143174204</v>
      </c>
      <c r="Q30" s="73">
        <f t="shared" si="20"/>
        <v>23800</v>
      </c>
      <c r="R30" s="73">
        <f t="shared" si="26"/>
        <v>23800</v>
      </c>
      <c r="S30" s="73">
        <f t="shared" si="27"/>
        <v>6.8</v>
      </c>
      <c r="T30" s="9">
        <v>240000</v>
      </c>
      <c r="U30" s="15">
        <f>求节点(节奏总纲!$P$4:$P$103,$AA$5:$AA$104,节奏总纲!$BJ30)</f>
        <v>0.28399999999999997</v>
      </c>
      <c r="V30" s="15">
        <f t="shared" si="31"/>
        <v>321000</v>
      </c>
      <c r="Z30" s="9">
        <v>26</v>
      </c>
      <c r="AA30" s="80">
        <f>[5]圣人天赋!GE31</f>
        <v>0</v>
      </c>
      <c r="AB30" s="80">
        <f>[5]圣人天赋!GF31</f>
        <v>0</v>
      </c>
      <c r="AC30" s="80">
        <f>[5]圣人天赋!GG31</f>
        <v>0</v>
      </c>
      <c r="AD30" s="80">
        <f>[5]圣人天赋!GH31</f>
        <v>0</v>
      </c>
      <c r="AE30" s="80">
        <f>[5]圣人天赋!GI31</f>
        <v>0</v>
      </c>
      <c r="AG30" s="52"/>
      <c r="AH30" s="35" t="e">
        <f>[5]圣人天赋!GE31/AA30</f>
        <v>#DIV/0!</v>
      </c>
      <c r="AJ30" s="9">
        <v>26</v>
      </c>
      <c r="AK30" s="9">
        <f>MAX([4]带兵数!D29,1000+($AJ30-1)*50)</f>
        <v>3388.0926419241737</v>
      </c>
      <c r="AL30" s="9">
        <f>MAX([4]带兵数!E29,1000+($AJ30-1)*50)</f>
        <v>3435.9244188823618</v>
      </c>
      <c r="AM30" s="9">
        <f>MAX([4]带兵数!F29,1000+($AJ30-1)*50)</f>
        <v>3490.6693001307258</v>
      </c>
      <c r="AN30" s="9">
        <f>MAX([4]带兵数!G29,1000+($AJ30-1)*50)</f>
        <v>3549.8356957135043</v>
      </c>
      <c r="AO30" s="9">
        <f>MAX([4]带兵数!H29,1000+($AJ30-1)*50)</f>
        <v>3614.0613536331493</v>
      </c>
      <c r="AQ30" s="15">
        <v>26</v>
      </c>
      <c r="AR30" s="15">
        <v>1.1499999999999999</v>
      </c>
      <c r="AS30" s="15">
        <f>$AR30*节奏总纲!P29*24*3600*AS$2</f>
        <v>754569.58829083887</v>
      </c>
      <c r="AT30" s="15">
        <f>$AR30*节奏总纲!Q29*24*3600*AT$2</f>
        <v>766592.39706427278</v>
      </c>
      <c r="AU30" s="15">
        <f>$AR30*节奏总纲!R29*24*3600*AU$2</f>
        <v>722777.05630418495</v>
      </c>
      <c r="AV30" s="15">
        <f>$AR30*节奏总纲!S29*24*3600*AV$2</f>
        <v>668548.65522568324</v>
      </c>
      <c r="AW30" s="15">
        <f>$AR30*节奏总纲!T29*24*3600*AW$2</f>
        <v>447007.02410349285</v>
      </c>
      <c r="AX30" s="15">
        <f t="shared" si="21"/>
        <v>60512.030946494429</v>
      </c>
      <c r="AY30" s="15">
        <f t="shared" si="22"/>
        <v>61638.136069622124</v>
      </c>
      <c r="AZ30" s="15">
        <f t="shared" si="23"/>
        <v>58147.539391240804</v>
      </c>
      <c r="BA30" s="15">
        <f t="shared" si="24"/>
        <v>52919.601861249772</v>
      </c>
      <c r="BB30" s="15">
        <f t="shared" si="25"/>
        <v>35569.704109765531</v>
      </c>
      <c r="BE30" s="15">
        <v>26</v>
      </c>
      <c r="BF30" s="51"/>
      <c r="BG30" s="15">
        <v>26</v>
      </c>
      <c r="BH30" s="15"/>
      <c r="BI30" s="15"/>
      <c r="BJ30" s="15"/>
      <c r="BK30" s="15"/>
      <c r="BL30" s="15"/>
      <c r="BM30" s="15">
        <f>求节点($T$38:$T$157,$V$38:$V$157,节奏总纲!P29)*求节点($T$38:$T$157,$U$38:$U$157,节奏总纲!P29)*节奏总纲!W29</f>
        <v>3288.697334048612</v>
      </c>
      <c r="BN30" s="15">
        <f>求节点($T$38:$T$157,$V$38:$V$157,节奏总纲!Q29)*求节点($T$38:$T$157,$U$38:$U$157,节奏总纲!Q29)*节奏总纲!X29</f>
        <v>2271.9561351941134</v>
      </c>
      <c r="BO30" s="15">
        <f>求节点($T$38:$T$157,$V$38:$V$157,节奏总纲!R29)*求节点($T$38:$T$157,$U$38:$U$157,节奏总纲!R29)*节奏总纲!Y29</f>
        <v>1843.4455422947699</v>
      </c>
      <c r="BP30" s="15">
        <f>求节点($T$38:$T$157,$V$38:$V$157,节奏总纲!S29)*求节点($T$38:$T$157,$U$38:$U$157,节奏总纲!S29)*节奏总纲!Z29</f>
        <v>1342.1638153215488</v>
      </c>
      <c r="BQ30" s="15">
        <f>求节点($T$38:$T$157,$V$38:$V$157,节奏总纲!T29)*求节点($T$38:$T$157,$U$38:$U$157,节奏总纲!T29)*节奏总纲!AA29</f>
        <v>751.77514724746243</v>
      </c>
      <c r="BR30" s="15"/>
      <c r="BS30" s="15"/>
      <c r="BT30" s="15"/>
      <c r="BU30" s="15"/>
      <c r="BV30" s="15"/>
      <c r="BY30" s="15">
        <v>26</v>
      </c>
      <c r="BZ30" s="15">
        <f t="shared" si="10"/>
        <v>3288.697334048612</v>
      </c>
      <c r="CA30" s="15">
        <f t="shared" si="11"/>
        <v>2271.9561351941134</v>
      </c>
      <c r="CB30" s="15">
        <f t="shared" si="12"/>
        <v>1843.4455422947699</v>
      </c>
      <c r="CC30" s="15">
        <f t="shared" si="13"/>
        <v>1342.1638153215488</v>
      </c>
      <c r="CD30" s="15">
        <f t="shared" si="14"/>
        <v>751.77514724746243</v>
      </c>
      <c r="CE30" s="66">
        <f>SUM(BZ$5:BZ30)</f>
        <v>46886.962371879163</v>
      </c>
      <c r="CF30" s="66">
        <f>SUM(CA$5:CA30)</f>
        <v>43865.248161962772</v>
      </c>
      <c r="CG30" s="66">
        <f>SUM(CB$5:CB30)</f>
        <v>41459.66819703277</v>
      </c>
      <c r="CH30" s="66">
        <f>SUM(CC$5:CC30)</f>
        <v>40499.539159870394</v>
      </c>
      <c r="CI30" s="66">
        <f>SUM(CD$5:CD30)</f>
        <v>38004.753556556032</v>
      </c>
      <c r="CJ30" s="34"/>
      <c r="CK30" s="34"/>
      <c r="CN30" s="15"/>
      <c r="CO30" s="15"/>
      <c r="CP30" s="15"/>
      <c r="CQ30" s="15"/>
      <c r="CR30" s="15"/>
      <c r="CS30" s="15"/>
      <c r="CT30" s="15"/>
      <c r="CU30" s="15"/>
      <c r="CV30" s="15"/>
      <c r="CW30" s="15"/>
      <c r="CX30" s="15"/>
      <c r="CZ30" s="34"/>
      <c r="DA30" s="34"/>
      <c r="DR30" s="37"/>
      <c r="DS30" s="37"/>
      <c r="DT30" s="37"/>
      <c r="DU30" s="37"/>
      <c r="DV30" s="37"/>
      <c r="EC30" s="9">
        <v>1.5</v>
      </c>
      <c r="ED30" s="9">
        <f>INT(求节点(F$38:F$67,$K$38:$K$67,节奏总纲!P29)*EC30)</f>
        <v>13699</v>
      </c>
      <c r="EE30" s="15">
        <v>26</v>
      </c>
      <c r="EF30" s="15">
        <f>求节点(F$38:F$67,$V$4:$V$33,节奏总纲!P29)*$ED30/10000</f>
        <v>66515.212598804326</v>
      </c>
      <c r="EG30" s="15">
        <f>求节点(G$38:G$67,$V$4:$V$33,节奏总纲!Q29)*$ED30/10000</f>
        <v>67800.105524764702</v>
      </c>
      <c r="EH30" s="15">
        <f>求节点(H$38:H$67,$V$4:$V$33,节奏总纲!R29)*$ED30/10000</f>
        <v>70267.841706191844</v>
      </c>
      <c r="EI30" s="15">
        <f>求节点(I$38:I$67,$V$4:$V$33,节奏总纲!S29)*$ED30/10000</f>
        <v>74096.296492392881</v>
      </c>
      <c r="EJ30" s="15">
        <f>求节点(J$38:J$67,$V$4:$V$33,节奏总纲!T29)*$ED30/10000</f>
        <v>78515.981005070571</v>
      </c>
      <c r="EK30" s="15">
        <f>求节点(F$38:F$67,$L$4:$L$33,节奏总纲!P29)</f>
        <v>4</v>
      </c>
      <c r="EL30" s="15">
        <f>求节点(G$38:G$67,$L$4:$L$33,节奏总纲!Q29)</f>
        <v>4</v>
      </c>
      <c r="EM30" s="15">
        <f>求节点(H$38:H$67,$L$4:$L$33,节奏总纲!R29)</f>
        <v>4</v>
      </c>
      <c r="EN30" s="15">
        <f>求节点(I$38:I$67,$L$4:$L$33,节奏总纲!S29)</f>
        <v>4</v>
      </c>
      <c r="EO30" s="15">
        <f>求节点(J$38:J$67,$L$4:$L$33,节奏总纲!T29)</f>
        <v>4</v>
      </c>
      <c r="EP30" s="15">
        <f t="shared" si="15"/>
        <v>266060.85039521731</v>
      </c>
      <c r="EQ30" s="15">
        <f t="shared" si="16"/>
        <v>271200.42209905881</v>
      </c>
      <c r="ER30" s="15">
        <f t="shared" si="17"/>
        <v>281071.36682476738</v>
      </c>
      <c r="ES30" s="15">
        <f t="shared" si="18"/>
        <v>296385.18596957152</v>
      </c>
      <c r="ET30" s="15">
        <f t="shared" si="19"/>
        <v>314063.92402028228</v>
      </c>
      <c r="EY30" s="15">
        <v>26</v>
      </c>
      <c r="EZ30" s="15">
        <f>MAX($G$4,求节点(F$38:F$67,$G$4:$G$33,节奏总纲!P29))</f>
        <v>3500</v>
      </c>
      <c r="FA30" s="15">
        <f>MAX($G$4,求节点(G$38:G$67,$G$4:$G$33,节奏总纲!Q29))</f>
        <v>3500</v>
      </c>
      <c r="FB30" s="15">
        <f>MAX($G$4,求节点(H$38:H$67,$G$4:$G$33,节奏总纲!R29))</f>
        <v>3500</v>
      </c>
      <c r="FC30" s="15">
        <f>MAX($G$4,求节点(I$38:I$67,$G$4:$G$33,节奏总纲!S29))</f>
        <v>3500</v>
      </c>
      <c r="FD30" s="15">
        <f>MAX($G$4,求节点(J$38:J$67,$G$4:$G$33,节奏总纲!T29))</f>
        <v>3500</v>
      </c>
      <c r="FE30" s="15">
        <f>MAX($K$4,求节点(F$38:F$67,$K$4:$K$33,节奏总纲!P29))</f>
        <v>5921.9176870733163</v>
      </c>
      <c r="FF30" s="15">
        <f>MAX($K$4,求节点(G$38:G$67,$K$4:$K$33,节奏总纲!Q29))</f>
        <v>6297.0962916314184</v>
      </c>
      <c r="FG30" s="15">
        <f>MAX($K$4,求节点(H$38:H$67,$K$4:$K$33,节奏总纲!R29))</f>
        <v>6823.5348759383605</v>
      </c>
      <c r="FH30" s="15">
        <f>MAX($K$4,求节点(I$38:I$67,$K$4:$K$33,节奏总纲!S29))</f>
        <v>7522.2090102184247</v>
      </c>
      <c r="FI30" s="15">
        <f>MAX($K$4,求节点(J$38:J$67,$K$4:$K$33,节奏总纲!T29))</f>
        <v>8328.779656374656</v>
      </c>
      <c r="FO30" s="9">
        <v>26</v>
      </c>
      <c r="FP30" s="9">
        <f>求节点($EE$5:$EE$164,$ED$5:$ED$164,求节点(节奏总纲!$N$4:$N$163,节奏总纲!$O$4:$O$163,兵营招募!FO30))</f>
        <v>7210</v>
      </c>
    </row>
    <row r="31" spans="2:172" x14ac:dyDescent="0.15">
      <c r="D31" s="9">
        <v>26000</v>
      </c>
      <c r="E31" s="15">
        <v>28</v>
      </c>
      <c r="F31" s="73">
        <f t="shared" si="0"/>
        <v>2.25</v>
      </c>
      <c r="G31" s="15">
        <v>3500</v>
      </c>
      <c r="H31" s="15"/>
      <c r="I31" s="15"/>
      <c r="J31" s="15">
        <v>260000</v>
      </c>
      <c r="K31" s="15">
        <v>69000</v>
      </c>
      <c r="L31" s="15">
        <v>4</v>
      </c>
      <c r="M31" s="15">
        <f t="shared" si="29"/>
        <v>4.8382608695652172</v>
      </c>
      <c r="N31" s="15">
        <f t="shared" si="30"/>
        <v>19.714285714285715</v>
      </c>
      <c r="P31" s="73">
        <f>求节点(节奏总纲!$P$4:$P$163,$AK$5:$AK$164,$F65)</f>
        <v>11001.200839291963</v>
      </c>
      <c r="Q31" s="73">
        <f t="shared" si="20"/>
        <v>24800</v>
      </c>
      <c r="R31" s="73">
        <f t="shared" si="26"/>
        <v>24800</v>
      </c>
      <c r="S31" s="73">
        <f t="shared" si="27"/>
        <v>7.0857142857142854</v>
      </c>
      <c r="T31" s="9">
        <v>250000</v>
      </c>
      <c r="U31" s="15">
        <f>求节点(节奏总纲!$P$4:$P$103,$AA$5:$AA$104,节奏总纲!$BJ31)</f>
        <v>0.28399999999999997</v>
      </c>
      <c r="V31" s="15">
        <f t="shared" si="31"/>
        <v>333840</v>
      </c>
      <c r="Z31" s="9">
        <v>27</v>
      </c>
      <c r="AA31" s="80">
        <f>[5]圣人天赋!GE32</f>
        <v>0</v>
      </c>
      <c r="AB31" s="80">
        <f>[5]圣人天赋!GF32</f>
        <v>0</v>
      </c>
      <c r="AC31" s="80">
        <f>[5]圣人天赋!GG32</f>
        <v>0</v>
      </c>
      <c r="AD31" s="80">
        <f>[5]圣人天赋!GH32</f>
        <v>0</v>
      </c>
      <c r="AE31" s="80">
        <f>[5]圣人天赋!GI32</f>
        <v>0</v>
      </c>
      <c r="AG31" s="52"/>
      <c r="AH31" s="35" t="e">
        <f>[5]圣人天赋!GE32/AA31</f>
        <v>#DIV/0!</v>
      </c>
      <c r="AJ31" s="9">
        <v>27</v>
      </c>
      <c r="AK31" s="9">
        <f>MAX([4]带兵数!D30,1000+($AJ31-1)*50)</f>
        <v>3454.6416839245758</v>
      </c>
      <c r="AL31" s="9">
        <f>MAX([4]带兵数!E30,1000+($AJ31-1)*50)</f>
        <v>3503.0530825071737</v>
      </c>
      <c r="AM31" s="9">
        <f>MAX([4]带兵数!F30,1000+($AJ31-1)*50)</f>
        <v>3557.472326623385</v>
      </c>
      <c r="AN31" s="9">
        <f>MAX([4]带兵数!G30,1000+($AJ31-1)*50)</f>
        <v>3618.1755925323187</v>
      </c>
      <c r="AO31" s="9">
        <f>MAX([4]带兵数!H30,1000+($AJ31-1)*50)</f>
        <v>3680.4873230223789</v>
      </c>
      <c r="AQ31" s="15">
        <v>27</v>
      </c>
      <c r="AR31" s="15">
        <v>1.1499999999999999</v>
      </c>
      <c r="AS31" s="15">
        <f>$AR31*节奏总纲!P30*24*3600*AS$2</f>
        <v>819424.77722346678</v>
      </c>
      <c r="AT31" s="15">
        <f>$AR31*节奏总纲!Q30*24*3600*AT$2</f>
        <v>832576.54489790357</v>
      </c>
      <c r="AU31" s="15">
        <f>$AR31*节奏总纲!R30*24*3600*AU$2</f>
        <v>784790.42330615479</v>
      </c>
      <c r="AV31" s="15">
        <f>$AR31*节奏总纲!S30*24*3600*AV$2</f>
        <v>725464.06943517597</v>
      </c>
      <c r="AW31" s="15">
        <f>$AR31*节奏总纲!T30*24*3600*AW$2</f>
        <v>485591.12298262643</v>
      </c>
      <c r="AX31" s="15">
        <f t="shared" si="21"/>
        <v>64855.188932627905</v>
      </c>
      <c r="AY31" s="15">
        <f t="shared" si="22"/>
        <v>65984.147833630792</v>
      </c>
      <c r="AZ31" s="15">
        <f t="shared" si="23"/>
        <v>62013.367001969833</v>
      </c>
      <c r="BA31" s="15">
        <f t="shared" si="24"/>
        <v>56915.414209492737</v>
      </c>
      <c r="BB31" s="15">
        <f t="shared" si="25"/>
        <v>38584.098879133584</v>
      </c>
      <c r="BE31" s="15">
        <v>27</v>
      </c>
      <c r="BF31" s="51"/>
      <c r="BG31" s="15">
        <v>27</v>
      </c>
      <c r="BH31" s="15"/>
      <c r="BI31" s="15"/>
      <c r="BJ31" s="15"/>
      <c r="BK31" s="15"/>
      <c r="BL31" s="15"/>
      <c r="BM31" s="15">
        <f>求节点($T$38:$T$157,$V$38:$V$157,节奏总纲!P30)*求节点($T$38:$T$157,$U$38:$U$157,节奏总纲!P30)*节奏总纲!W30</f>
        <v>3524.7385289471708</v>
      </c>
      <c r="BN31" s="15">
        <f>求节点($T$38:$T$157,$V$38:$V$157,节奏总纲!Q30)*求节点($T$38:$T$157,$U$38:$U$157,节奏总纲!Q30)*节奏总纲!X30</f>
        <v>3073.7957065355877</v>
      </c>
      <c r="BO31" s="15">
        <f>求节点($T$38:$T$157,$V$38:$V$157,节奏总纲!R30)*求节点($T$38:$T$157,$U$38:$U$157,节奏总纲!R30)*节奏总纲!Y30</f>
        <v>1966.003482852313</v>
      </c>
      <c r="BP31" s="15">
        <f>求节点($T$38:$T$157,$V$38:$V$157,节奏总纲!S30)*求节点($T$38:$T$157,$U$38:$U$157,节奏总纲!S30)*节奏总纲!Z30</f>
        <v>1443.5068821248174</v>
      </c>
      <c r="BQ31" s="15">
        <f>求节点($T$38:$T$157,$V$38:$V$157,节奏总纲!T30)*求节点($T$38:$T$157,$U$38:$U$157,节奏总纲!T30)*节奏总纲!AA30</f>
        <v>815.48518162419691</v>
      </c>
      <c r="BR31" s="15"/>
      <c r="BS31" s="15"/>
      <c r="BT31" s="15"/>
      <c r="BU31" s="15"/>
      <c r="BV31" s="15"/>
      <c r="BY31" s="15">
        <v>27</v>
      </c>
      <c r="BZ31" s="15">
        <f t="shared" si="10"/>
        <v>3524.7385289471708</v>
      </c>
      <c r="CA31" s="15">
        <f t="shared" si="11"/>
        <v>3073.7957065355877</v>
      </c>
      <c r="CB31" s="15">
        <f t="shared" si="12"/>
        <v>1966.003482852313</v>
      </c>
      <c r="CC31" s="15">
        <f t="shared" si="13"/>
        <v>1443.5068821248174</v>
      </c>
      <c r="CD31" s="15">
        <f t="shared" si="14"/>
        <v>815.48518162419691</v>
      </c>
      <c r="CE31" s="66">
        <f>SUM(BZ$5:BZ31)</f>
        <v>50411.700900826334</v>
      </c>
      <c r="CF31" s="66">
        <f>SUM(CA$5:CA31)</f>
        <v>46939.04386849836</v>
      </c>
      <c r="CG31" s="66">
        <f>SUM(CB$5:CB31)</f>
        <v>43425.671679885083</v>
      </c>
      <c r="CH31" s="66">
        <f>SUM(CC$5:CC31)</f>
        <v>41943.046041995214</v>
      </c>
      <c r="CI31" s="66">
        <f>SUM(CD$5:CD31)</f>
        <v>38820.238738180225</v>
      </c>
      <c r="CJ31" s="34"/>
      <c r="CK31" s="34"/>
      <c r="CN31" s="15"/>
      <c r="CO31" s="15"/>
      <c r="CP31" s="15"/>
      <c r="CQ31" s="15"/>
      <c r="CR31" s="15"/>
      <c r="CS31" s="15"/>
      <c r="CT31" s="15"/>
      <c r="CU31" s="15"/>
      <c r="CV31" s="15"/>
      <c r="CW31" s="15"/>
      <c r="CX31" s="15"/>
      <c r="CZ31" s="34"/>
      <c r="DA31" s="34"/>
      <c r="DR31" s="37"/>
      <c r="DS31" s="37"/>
      <c r="DT31" s="37"/>
      <c r="DU31" s="37"/>
      <c r="DV31" s="37"/>
      <c r="EC31" s="9">
        <v>1.48</v>
      </c>
      <c r="ED31" s="9">
        <f>INT(求节点(F$38:F$67,$K$38:$K$67,节奏总纲!P30)*EC31)</f>
        <v>14325</v>
      </c>
      <c r="EE31" s="15">
        <v>27</v>
      </c>
      <c r="EF31" s="15">
        <f>求节点(F$38:F$67,$V$4:$V$33,节奏总纲!P30)*$ED31/10000</f>
        <v>70859.635603024391</v>
      </c>
      <c r="EG31" s="15">
        <f>求节点(G$38:G$67,$V$4:$V$33,节奏总纲!Q30)*$ED31/10000</f>
        <v>73018.480398331551</v>
      </c>
      <c r="EH31" s="15">
        <f>求节点(H$38:H$67,$V$4:$V$33,节奏总纲!R30)*$ED31/10000</f>
        <v>76602.412114043167</v>
      </c>
      <c r="EI31" s="15">
        <f>求节点(I$38:I$67,$V$4:$V$33,节奏总纲!S30)*$ED31/10000</f>
        <v>80922.391226263659</v>
      </c>
      <c r="EJ31" s="15">
        <f>求节点(J$38:J$67,$V$4:$V$33,节奏总纲!T30)*$ED31/10000</f>
        <v>85968.048915123349</v>
      </c>
      <c r="EK31" s="15">
        <f>求节点(F$38:F$67,$L$4:$L$33,节奏总纲!P30)</f>
        <v>4</v>
      </c>
      <c r="EL31" s="15">
        <f>求节点(G$38:G$67,$L$4:$L$33,节奏总纲!Q30)</f>
        <v>4</v>
      </c>
      <c r="EM31" s="15">
        <f>求节点(H$38:H$67,$L$4:$L$33,节奏总纲!R30)</f>
        <v>4</v>
      </c>
      <c r="EN31" s="15">
        <f>求节点(I$38:I$67,$L$4:$L$33,节奏总纲!S30)</f>
        <v>4</v>
      </c>
      <c r="EO31" s="15">
        <f>求节点(J$38:J$67,$L$4:$L$33,节奏总纲!T30)</f>
        <v>4</v>
      </c>
      <c r="EP31" s="15">
        <f t="shared" si="15"/>
        <v>283438.54241209757</v>
      </c>
      <c r="EQ31" s="15">
        <f t="shared" si="16"/>
        <v>292073.9215933262</v>
      </c>
      <c r="ER31" s="15">
        <f t="shared" si="17"/>
        <v>306409.64845617267</v>
      </c>
      <c r="ES31" s="15">
        <f t="shared" si="18"/>
        <v>323689.56490505463</v>
      </c>
      <c r="ET31" s="15">
        <f t="shared" si="19"/>
        <v>343872.19566049339</v>
      </c>
      <c r="EY31" s="15">
        <v>27</v>
      </c>
      <c r="EZ31" s="15">
        <f>MAX($G$4,求节点(F$38:F$67,$G$4:$G$33,节奏总纲!P30))</f>
        <v>3500</v>
      </c>
      <c r="FA31" s="15">
        <f>MAX($G$4,求节点(G$38:G$67,$G$4:$G$33,节奏总纲!Q30))</f>
        <v>3500</v>
      </c>
      <c r="FB31" s="15">
        <f>MAX($G$4,求节点(H$38:H$67,$G$4:$G$33,节奏总纲!R30))</f>
        <v>3500</v>
      </c>
      <c r="FC31" s="15">
        <f>MAX($G$4,求节点(I$38:I$67,$G$4:$G$33,节奏总纲!S30))</f>
        <v>3500</v>
      </c>
      <c r="FD31" s="15">
        <f>MAX($G$4,求节点(J$38:J$67,$G$4:$G$33,节奏总纲!T30))</f>
        <v>3500</v>
      </c>
      <c r="FE31" s="15">
        <f>MAX($K$4,求节点(F$38:F$67,$K$4:$K$33,节奏总纲!P30))</f>
        <v>6286.2856832179805</v>
      </c>
      <c r="FF31" s="15">
        <f>MAX($K$4,求节点(G$38:G$67,$K$4:$K$33,节奏总纲!Q30))</f>
        <v>6743.1902963929406</v>
      </c>
      <c r="FG31" s="15">
        <f>MAX($K$4,求节点(H$38:H$67,$K$4:$K$33,节奏总纲!R30))</f>
        <v>7368.6583096061358</v>
      </c>
      <c r="FH31" s="15">
        <f>MAX($K$4,求节点(I$38:I$67,$K$4:$K$33,节奏总纲!S30))</f>
        <v>8122.5813658400784</v>
      </c>
      <c r="FI31" s="15">
        <f>MAX($K$4,求节点(J$38:J$67,$K$4:$K$33,节奏总纲!T30))</f>
        <v>9003.7798775127449</v>
      </c>
      <c r="FO31" s="9">
        <v>27</v>
      </c>
      <c r="FP31" s="9">
        <f>求节点($EE$5:$EE$164,$ED$5:$ED$164,求节点(节奏总纲!$N$4:$N$163,节奏总纲!$O$4:$O$163,兵营招募!FO31))</f>
        <v>7881</v>
      </c>
    </row>
    <row r="32" spans="2:172" x14ac:dyDescent="0.15">
      <c r="D32" s="9">
        <v>27000</v>
      </c>
      <c r="E32" s="15">
        <v>29</v>
      </c>
      <c r="F32" s="73">
        <f t="shared" si="0"/>
        <v>2.25</v>
      </c>
      <c r="G32" s="15">
        <v>3500</v>
      </c>
      <c r="H32" s="15"/>
      <c r="I32" s="15"/>
      <c r="J32" s="15">
        <v>270000</v>
      </c>
      <c r="K32" s="15">
        <v>72000</v>
      </c>
      <c r="L32" s="15">
        <v>4</v>
      </c>
      <c r="M32" s="15">
        <f t="shared" si="29"/>
        <v>4.8150000000000004</v>
      </c>
      <c r="N32" s="15">
        <f t="shared" si="30"/>
        <v>20.571428571428573</v>
      </c>
      <c r="P32" s="73">
        <f>求节点(节奏总纲!$P$4:$P$163,$AK$5:$AK$164,$F66)</f>
        <v>11428.829633628016</v>
      </c>
      <c r="Q32" s="73">
        <f t="shared" si="20"/>
        <v>25700</v>
      </c>
      <c r="R32" s="73">
        <f t="shared" si="26"/>
        <v>25700</v>
      </c>
      <c r="S32" s="73">
        <f t="shared" si="27"/>
        <v>7.3428571428571425</v>
      </c>
      <c r="T32" s="9">
        <v>260000</v>
      </c>
      <c r="U32" s="15">
        <f>求节点(节奏总纲!$P$4:$P$103,$AA$5:$AA$104,节奏总纲!$BJ32)</f>
        <v>0.28399999999999997</v>
      </c>
      <c r="V32" s="15">
        <f t="shared" si="31"/>
        <v>346680</v>
      </c>
      <c r="Z32" s="9">
        <v>28</v>
      </c>
      <c r="AA32" s="80">
        <f>[5]圣人天赋!GE33</f>
        <v>0</v>
      </c>
      <c r="AB32" s="80">
        <f>[5]圣人天赋!GF33</f>
        <v>0</v>
      </c>
      <c r="AC32" s="80">
        <f>[5]圣人天赋!GG33</f>
        <v>0</v>
      </c>
      <c r="AD32" s="80">
        <f>[5]圣人天赋!GH33</f>
        <v>0</v>
      </c>
      <c r="AE32" s="80">
        <f>[5]圣人天赋!GI33</f>
        <v>0</v>
      </c>
      <c r="AG32" s="52"/>
      <c r="AH32" s="35" t="e">
        <f>[5]圣人天赋!GE33/AA32</f>
        <v>#DIV/0!</v>
      </c>
      <c r="AJ32" s="9">
        <v>28</v>
      </c>
      <c r="AK32" s="9">
        <f>MAX([4]带兵数!D31,1000+($AJ32-1)*50)</f>
        <v>3520.9789085251496</v>
      </c>
      <c r="AL32" s="9">
        <f>MAX([4]带兵数!E31,1000+($AJ32-1)*50)</f>
        <v>3569.6432625118296</v>
      </c>
      <c r="AM32" s="9">
        <f>MAX([4]带兵数!F31,1000+($AJ32-1)*50)</f>
        <v>3623.3320028260919</v>
      </c>
      <c r="AN32" s="9">
        <f>MAX([4]带兵数!G31,1000+($AJ32-1)*50)</f>
        <v>3683.8424098785335</v>
      </c>
      <c r="AO32" s="9">
        <f>MAX([4]带兵数!H31,1000+($AJ32-1)*50)</f>
        <v>3752.0448156730304</v>
      </c>
      <c r="AQ32" s="15">
        <v>28</v>
      </c>
      <c r="AR32" s="15">
        <v>1.1499999999999999</v>
      </c>
      <c r="AS32" s="15">
        <f>$AR32*节奏总纲!P31*24*3600*AS$2</f>
        <v>888934.84762923466</v>
      </c>
      <c r="AT32" s="15">
        <f>$AR32*节奏总纲!Q31*24*3600*AT$2</f>
        <v>902683.70660589996</v>
      </c>
      <c r="AU32" s="15">
        <f>$AR32*节奏总纲!R31*24*3600*AU$2</f>
        <v>849584.66504084703</v>
      </c>
      <c r="AV32" s="15">
        <f>$AR32*节奏总纲!S31*24*3600*AV$2</f>
        <v>786262.8727280579</v>
      </c>
      <c r="AW32" s="15">
        <f>$AR32*节奏总纲!T31*24*3600*AW$2</f>
        <v>528738.44736986863</v>
      </c>
      <c r="AX32" s="15">
        <f t="shared" si="21"/>
        <v>69510.070405767881</v>
      </c>
      <c r="AY32" s="15">
        <f t="shared" si="22"/>
        <v>70107.161707996391</v>
      </c>
      <c r="AZ32" s="15">
        <f t="shared" si="23"/>
        <v>64794.241734692245</v>
      </c>
      <c r="BA32" s="15">
        <f t="shared" si="24"/>
        <v>60798.80329288193</v>
      </c>
      <c r="BB32" s="15">
        <f t="shared" si="25"/>
        <v>43147.324387242203</v>
      </c>
      <c r="BE32" s="15">
        <v>28</v>
      </c>
      <c r="BF32" s="51"/>
      <c r="BG32" s="15">
        <v>28</v>
      </c>
      <c r="BH32" s="15"/>
      <c r="BI32" s="15"/>
      <c r="BJ32" s="15"/>
      <c r="BK32" s="15"/>
      <c r="BL32" s="15"/>
      <c r="BM32" s="15">
        <f>求节点($T$38:$T$157,$V$38:$V$157,节奏总纲!P31)*求节点($T$38:$T$157,$U$38:$U$157,节奏总纲!P31)*节奏总纲!W31</f>
        <v>3777.7212177047704</v>
      </c>
      <c r="BN32" s="15">
        <f>求节点($T$38:$T$157,$V$38:$V$157,节奏总纲!Q31)*求节点($T$38:$T$157,$U$38:$U$157,节奏总纲!Q31)*节奏总纲!X31</f>
        <v>3265.861570248288</v>
      </c>
      <c r="BO32" s="15">
        <f>求节点($T$38:$T$157,$V$38:$V$157,节奏总纲!R31)*求节点($T$38:$T$157,$U$38:$U$157,节奏总纲!R31)*节奏总纲!Y31</f>
        <v>2054.1652723860739</v>
      </c>
      <c r="BP32" s="15">
        <f>求节点($T$38:$T$157,$V$38:$V$157,节奏总纲!S31)*求节点($T$38:$T$157,$U$38:$U$157,节奏总纲!S31)*节奏总纲!Z31</f>
        <v>1541.9986342397588</v>
      </c>
      <c r="BQ32" s="15">
        <f>求节点($T$38:$T$157,$V$38:$V$157,节奏总纲!T31)*求节点($T$38:$T$157,$U$38:$U$157,节奏总纲!T31)*节奏总纲!AA31</f>
        <v>911.93016518929983</v>
      </c>
      <c r="BR32" s="15"/>
      <c r="BS32" s="15"/>
      <c r="BT32" s="15"/>
      <c r="BU32" s="15"/>
      <c r="BV32" s="15"/>
      <c r="BY32" s="15">
        <v>28</v>
      </c>
      <c r="BZ32" s="15">
        <f t="shared" si="10"/>
        <v>3777.7212177047704</v>
      </c>
      <c r="CA32" s="15">
        <f t="shared" si="11"/>
        <v>3265.861570248288</v>
      </c>
      <c r="CB32" s="15">
        <f t="shared" si="12"/>
        <v>2054.1652723860739</v>
      </c>
      <c r="CC32" s="15">
        <f t="shared" si="13"/>
        <v>1541.9986342397588</v>
      </c>
      <c r="CD32" s="15">
        <f t="shared" si="14"/>
        <v>911.93016518929983</v>
      </c>
      <c r="CE32" s="66">
        <f>SUM(BZ$5:BZ32)</f>
        <v>54189.422118531103</v>
      </c>
      <c r="CF32" s="66">
        <f>SUM(CA$5:CA32)</f>
        <v>50204.905438746646</v>
      </c>
      <c r="CG32" s="66">
        <f>SUM(CB$5:CB32)</f>
        <v>45479.836952271158</v>
      </c>
      <c r="CH32" s="66">
        <f>SUM(CC$5:CC32)</f>
        <v>43485.044676234975</v>
      </c>
      <c r="CI32" s="66">
        <f>SUM(CD$5:CD32)</f>
        <v>39732.168903369522</v>
      </c>
      <c r="CJ32" s="34"/>
      <c r="CK32" s="34"/>
      <c r="CN32" s="15"/>
      <c r="CO32" s="15"/>
      <c r="CP32" s="15"/>
      <c r="CQ32" s="15"/>
      <c r="CR32" s="15"/>
      <c r="CS32" s="15"/>
      <c r="CT32" s="15"/>
      <c r="CU32" s="15"/>
      <c r="CV32" s="15"/>
      <c r="CW32" s="15"/>
      <c r="CX32" s="15"/>
      <c r="CZ32" s="34"/>
      <c r="DA32" s="34"/>
      <c r="DR32" s="37"/>
      <c r="DS32" s="37"/>
      <c r="DT32" s="37"/>
      <c r="DU32" s="37"/>
      <c r="DV32" s="37"/>
      <c r="EC32" s="9">
        <v>1.46</v>
      </c>
      <c r="ED32" s="9">
        <f>INT(求节点(F$38:F$67,$K$38:$K$67,节奏总纲!P31)*EC32)</f>
        <v>14987</v>
      </c>
      <c r="EE32" s="15">
        <v>28</v>
      </c>
      <c r="EF32" s="15">
        <f>求节点(F$38:F$67,$V$4:$V$33,节奏总纲!P31)*$ED32/10000</f>
        <v>76261.706403604127</v>
      </c>
      <c r="EG32" s="15">
        <f>求节点(G$38:G$67,$V$4:$V$33,节奏总纲!Q31)*$ED32/10000</f>
        <v>79559.525505427533</v>
      </c>
      <c r="EH32" s="15">
        <f>求节点(H$38:H$67,$V$4:$V$33,节奏总纲!R31)*$ED32/10000</f>
        <v>83556.881992486233</v>
      </c>
      <c r="EI32" s="15">
        <f>求节点(I$38:I$67,$V$4:$V$33,节奏总纲!S31)*$ED32/10000</f>
        <v>88506.733579976833</v>
      </c>
      <c r="EJ32" s="15">
        <f>求节点(J$38:J$67,$V$4:$V$33,节奏总纲!T31)*$ED32/10000</f>
        <v>91952.571534359464</v>
      </c>
      <c r="EK32" s="15">
        <f>求节点(F$38:F$67,$L$4:$L$33,节奏总纲!P31)</f>
        <v>4</v>
      </c>
      <c r="EL32" s="15">
        <f>求节点(G$38:G$67,$L$4:$L$33,节奏总纲!Q31)</f>
        <v>4</v>
      </c>
      <c r="EM32" s="15">
        <f>求节点(H$38:H$67,$L$4:$L$33,节奏总纲!R31)</f>
        <v>4</v>
      </c>
      <c r="EN32" s="15">
        <f>求节点(I$38:I$67,$L$4:$L$33,节奏总纲!S31)</f>
        <v>4</v>
      </c>
      <c r="EO32" s="15">
        <f>求节点(J$38:J$67,$L$4:$L$33,节奏总纲!T31)</f>
        <v>4</v>
      </c>
      <c r="EP32" s="15">
        <f t="shared" si="15"/>
        <v>305046.82561441651</v>
      </c>
      <c r="EQ32" s="15">
        <f t="shared" si="16"/>
        <v>318238.10202171013</v>
      </c>
      <c r="ER32" s="15">
        <f t="shared" si="17"/>
        <v>334227.52796994493</v>
      </c>
      <c r="ES32" s="15">
        <f t="shared" si="18"/>
        <v>354026.93431990733</v>
      </c>
      <c r="ET32" s="15">
        <f t="shared" si="19"/>
        <v>367810.28613743786</v>
      </c>
      <c r="EY32" s="15">
        <v>28</v>
      </c>
      <c r="EZ32" s="15">
        <f>MAX($G$4,求节点(F$38:F$67,$G$4:$G$33,节奏总纲!P31))</f>
        <v>3500</v>
      </c>
      <c r="FA32" s="15">
        <f>MAX($G$4,求节点(G$38:G$67,$G$4:$G$33,节奏总纲!Q31))</f>
        <v>3500</v>
      </c>
      <c r="FB32" s="15">
        <f>MAX($G$4,求节点(H$38:H$67,$G$4:$G$33,节奏总纲!R31))</f>
        <v>3500</v>
      </c>
      <c r="FC32" s="15">
        <f>MAX($G$4,求节点(I$38:I$67,$G$4:$G$33,节奏总纲!S31))</f>
        <v>3500</v>
      </c>
      <c r="FD32" s="15">
        <f>MAX($G$4,求节点(J$38:J$67,$G$4:$G$33,节奏总纲!T31))</f>
        <v>3500</v>
      </c>
      <c r="FE32" s="15">
        <f>MAX($K$4,求节点(F$38:F$67,$K$4:$K$33,节奏总纲!P31))</f>
        <v>6721.3095355314817</v>
      </c>
      <c r="FF32" s="15">
        <f>MAX($K$4,求节点(G$38:G$67,$K$4:$K$33,节奏总纲!Q31))</f>
        <v>7271.4228173462889</v>
      </c>
      <c r="FG32" s="15">
        <f>MAX($K$4,求节点(H$38:H$67,$K$4:$K$33,节奏总纲!R31))</f>
        <v>7938.2267953036335</v>
      </c>
      <c r="FH32" s="15">
        <f>MAX($K$4,求节点(I$38:I$67,$K$4:$K$33,节奏总纲!S31))</f>
        <v>8763.9176586336216</v>
      </c>
      <c r="FI32" s="15">
        <f>MAX($K$4,求节点(J$38:J$67,$K$4:$K$33,节奏总纲!T31))</f>
        <v>9406.4665779060779</v>
      </c>
      <c r="FO32" s="9">
        <v>28</v>
      </c>
      <c r="FP32" s="9">
        <f>求节点($EE$5:$EE$164,$ED$5:$ED$164,求节点(节奏总纲!$N$4:$N$163,节奏总纲!$O$4:$O$163,兵营招募!FO32))</f>
        <v>8588</v>
      </c>
    </row>
    <row r="33" spans="4:172" x14ac:dyDescent="0.15">
      <c r="D33" s="9">
        <v>28000</v>
      </c>
      <c r="E33" s="15">
        <v>30</v>
      </c>
      <c r="F33" s="73">
        <f t="shared" si="0"/>
        <v>2.25</v>
      </c>
      <c r="G33" s="15">
        <v>3500</v>
      </c>
      <c r="H33" s="15"/>
      <c r="I33" s="15"/>
      <c r="J33" s="15">
        <v>280000</v>
      </c>
      <c r="K33" s="15">
        <v>75000</v>
      </c>
      <c r="L33" s="15">
        <v>4</v>
      </c>
      <c r="M33" s="15">
        <f t="shared" si="29"/>
        <v>4.7935999999999996</v>
      </c>
      <c r="N33" s="15">
        <f t="shared" si="30"/>
        <v>21.428571428571427</v>
      </c>
      <c r="P33" s="73">
        <f>求节点(节奏总纲!$P$4:$P$163,$AK$5:$AK$164,$F67)</f>
        <v>11788.611584241575</v>
      </c>
      <c r="Q33" s="73">
        <f t="shared" si="20"/>
        <v>26500</v>
      </c>
      <c r="R33" s="73">
        <f t="shared" si="26"/>
        <v>26500</v>
      </c>
      <c r="S33" s="73">
        <f t="shared" si="27"/>
        <v>7.5714285714285712</v>
      </c>
      <c r="T33" s="9">
        <v>270000</v>
      </c>
      <c r="U33" s="15">
        <f>求节点(节奏总纲!$P$4:$P$103,$AA$5:$AA$104,节奏总纲!$BJ33)</f>
        <v>0.28399999999999997</v>
      </c>
      <c r="V33" s="15">
        <f t="shared" ref="V33" si="32">J33*(1+U33)</f>
        <v>359520</v>
      </c>
      <c r="Z33" s="9">
        <v>29</v>
      </c>
      <c r="AA33" s="80">
        <f>[5]圣人天赋!GE34</f>
        <v>0</v>
      </c>
      <c r="AB33" s="80">
        <f>[5]圣人天赋!GF34</f>
        <v>0</v>
      </c>
      <c r="AC33" s="80">
        <f>[5]圣人天赋!GG34</f>
        <v>0</v>
      </c>
      <c r="AD33" s="80">
        <f>[5]圣人天赋!GH34</f>
        <v>0</v>
      </c>
      <c r="AE33" s="80">
        <f>[5]圣人天赋!GI34</f>
        <v>0</v>
      </c>
      <c r="AG33" s="52"/>
      <c r="AH33" s="35" t="e">
        <f>[5]圣人天赋!GE34/AA33</f>
        <v>#DIV/0!</v>
      </c>
      <c r="AJ33" s="9">
        <v>29</v>
      </c>
      <c r="AK33" s="9">
        <f>MAX([4]带兵数!D32,1000+($AJ33-1)*50)</f>
        <v>3587.5328404170023</v>
      </c>
      <c r="AL33" s="9">
        <f>MAX([4]带兵数!E32,1000+($AJ33-1)*50)</f>
        <v>3636.151840648989</v>
      </c>
      <c r="AM33" s="9">
        <f>MAX([4]带兵数!F32,1000+($AJ33-1)*50)</f>
        <v>3692.2544796364009</v>
      </c>
      <c r="AN33" s="9">
        <f>MAX([4]带兵数!G32,1000+($AJ33-1)*50)</f>
        <v>3755.4718731192797</v>
      </c>
      <c r="AO33" s="9">
        <f>MAX([4]带兵数!H32,1000+($AJ33-1)*50)</f>
        <v>3821.7361184365332</v>
      </c>
      <c r="AQ33" s="15">
        <v>29</v>
      </c>
      <c r="AR33" s="15">
        <v>1.1499999999999999</v>
      </c>
      <c r="AS33" s="15">
        <f>$AR33*节奏总纲!P32*24*3600*AS$2</f>
        <v>963433.89646916604</v>
      </c>
      <c r="AT33" s="15">
        <f>$AR33*节奏总纲!Q32*24*3600*AT$2</f>
        <v>979346.61299251474</v>
      </c>
      <c r="AU33" s="15">
        <f>$AR33*节奏总纲!R32*24*3600*AU$2</f>
        <v>924254.2513460865</v>
      </c>
      <c r="AV33" s="15">
        <f>$AR33*节奏总纲!S32*24*3600*AV$2</f>
        <v>857777.31248971401</v>
      </c>
      <c r="AW33" s="15">
        <f>$AR33*节奏总纲!T32*24*3600*AW$2</f>
        <v>577289.59076432418</v>
      </c>
      <c r="AX33" s="15">
        <f t="shared" si="21"/>
        <v>74499.048839931376</v>
      </c>
      <c r="AY33" s="15">
        <f t="shared" si="22"/>
        <v>76662.906386614777</v>
      </c>
      <c r="AZ33" s="15">
        <f t="shared" si="23"/>
        <v>74669.586305239471</v>
      </c>
      <c r="BA33" s="15">
        <f t="shared" si="24"/>
        <v>71514.439761656104</v>
      </c>
      <c r="BB33" s="15">
        <f t="shared" si="25"/>
        <v>48551.143394455547</v>
      </c>
      <c r="BE33" s="15">
        <v>29</v>
      </c>
      <c r="BF33" s="51"/>
      <c r="BG33" s="15">
        <v>29</v>
      </c>
      <c r="BH33" s="15"/>
      <c r="BI33" s="15"/>
      <c r="BJ33" s="15"/>
      <c r="BK33" s="15"/>
      <c r="BL33" s="15"/>
      <c r="BM33" s="15">
        <f>求节点($T$38:$T$157,$V$38:$V$157,节奏总纲!P32)*求节点($T$38:$T$157,$U$38:$U$157,节奏总纲!P32)*节奏总纲!W32</f>
        <v>4048.8613499962698</v>
      </c>
      <c r="BN33" s="15">
        <f>求节点($T$38:$T$157,$V$38:$V$157,节奏总纲!Q32)*求节点($T$38:$T$157,$U$38:$U$157,节奏总纲!Q32)*节奏总纲!X32</f>
        <v>3571.253403103181</v>
      </c>
      <c r="BO33" s="15">
        <f>求节点($T$38:$T$157,$V$38:$V$157,节奏总纲!R32)*求节点($T$38:$T$157,$U$38:$U$157,节奏总纲!R32)*节奏总纲!Y32</f>
        <v>3043.5972678766052</v>
      </c>
      <c r="BP33" s="15">
        <f>求节点($T$38:$T$157,$V$38:$V$157,节奏总纲!S32)*求节点($T$38:$T$157,$U$38:$U$157,节奏总纲!S32)*节奏总纲!Z32</f>
        <v>1813.7720229405556</v>
      </c>
      <c r="BQ33" s="15">
        <f>求节点($T$38:$T$157,$V$38:$V$157,节奏总纲!T32)*求节点($T$38:$T$157,$U$38:$U$157,节奏总纲!T32)*节奏总纲!AA32</f>
        <v>1026.1413157040713</v>
      </c>
      <c r="BR33" s="15"/>
      <c r="BS33" s="15"/>
      <c r="BT33" s="15"/>
      <c r="BU33" s="15"/>
      <c r="BV33" s="15"/>
      <c r="BY33" s="15">
        <v>29</v>
      </c>
      <c r="BZ33" s="15">
        <f t="shared" si="10"/>
        <v>4048.8613499962698</v>
      </c>
      <c r="CA33" s="15">
        <f t="shared" si="11"/>
        <v>3571.253403103181</v>
      </c>
      <c r="CB33" s="15">
        <f t="shared" si="12"/>
        <v>3043.5972678766052</v>
      </c>
      <c r="CC33" s="15">
        <f t="shared" si="13"/>
        <v>1813.7720229405556</v>
      </c>
      <c r="CD33" s="15">
        <f t="shared" si="14"/>
        <v>1026.1413157040713</v>
      </c>
      <c r="CE33" s="66">
        <f>SUM(BZ$5:BZ33)</f>
        <v>58238.28346852737</v>
      </c>
      <c r="CF33" s="66">
        <f>SUM(CA$5:CA33)</f>
        <v>53776.158841849829</v>
      </c>
      <c r="CG33" s="66">
        <f>SUM(CB$5:CB33)</f>
        <v>48523.434220147763</v>
      </c>
      <c r="CH33" s="66">
        <f>SUM(CC$5:CC33)</f>
        <v>45298.816699175528</v>
      </c>
      <c r="CI33" s="66">
        <f>SUM(CD$5:CD33)</f>
        <v>40758.310219073595</v>
      </c>
      <c r="CJ33" s="34"/>
      <c r="CK33" s="34"/>
      <c r="CN33" s="15"/>
      <c r="CO33" s="15"/>
      <c r="CP33" s="15"/>
      <c r="CQ33" s="15"/>
      <c r="CR33" s="15"/>
      <c r="CS33" s="15"/>
      <c r="CT33" s="15"/>
      <c r="CU33" s="15"/>
      <c r="CV33" s="15"/>
      <c r="CW33" s="15"/>
      <c r="CX33" s="15"/>
      <c r="CZ33" s="34"/>
      <c r="DA33" s="34"/>
      <c r="DR33" s="37"/>
      <c r="DS33" s="37"/>
      <c r="DT33" s="37"/>
      <c r="DU33" s="37"/>
      <c r="DV33" s="37"/>
      <c r="EC33" s="9">
        <v>1.44</v>
      </c>
      <c r="ED33" s="9">
        <f>INT(求节点(F$38:F$67,$K$38:$K$67,节奏总纲!P32)*EC33)</f>
        <v>15687</v>
      </c>
      <c r="EE33" s="15">
        <v>29</v>
      </c>
      <c r="EF33" s="15">
        <f>求节点(F$38:F$67,$V$4:$V$33,节奏总纲!P32)*$ED33/10000</f>
        <v>83111.054845524137</v>
      </c>
      <c r="EG33" s="15">
        <f>求节点(G$38:G$67,$V$4:$V$33,节奏总纲!Q32)*$ED33/10000</f>
        <v>86900.022341379474</v>
      </c>
      <c r="EH33" s="15">
        <f>求节点(H$38:H$67,$V$4:$V$33,节奏总纲!R32)*$ED33/10000</f>
        <v>91578.219235514101</v>
      </c>
      <c r="EI33" s="15">
        <f>求节点(I$38:I$67,$V$4:$V$33,节奏总纲!S32)*$ED33/10000</f>
        <v>95560.677865265578</v>
      </c>
      <c r="EJ33" s="15">
        <f>求节点(J$38:J$67,$V$4:$V$33,节奏总纲!T32)*$ED33/10000</f>
        <v>98616.776289866466</v>
      </c>
      <c r="EK33" s="15">
        <f>求节点(F$38:F$67,$L$4:$L$33,节奏总纲!P32)</f>
        <v>4</v>
      </c>
      <c r="EL33" s="15">
        <f>求节点(G$38:G$67,$L$4:$L$33,节奏总纲!Q32)</f>
        <v>4</v>
      </c>
      <c r="EM33" s="15">
        <f>求节点(H$38:H$67,$L$4:$L$33,节奏总纲!R32)</f>
        <v>4</v>
      </c>
      <c r="EN33" s="15">
        <f>求节点(I$38:I$67,$L$4:$L$33,节奏总纲!S32)</f>
        <v>4</v>
      </c>
      <c r="EO33" s="15">
        <f>求节点(J$38:J$67,$L$4:$L$33,节奏总纲!T32)</f>
        <v>4</v>
      </c>
      <c r="EP33" s="15">
        <f t="shared" si="15"/>
        <v>332444.21938209655</v>
      </c>
      <c r="EQ33" s="15">
        <f t="shared" si="16"/>
        <v>347600.0893655179</v>
      </c>
      <c r="ER33" s="15">
        <f t="shared" si="17"/>
        <v>366312.87694205641</v>
      </c>
      <c r="ES33" s="15">
        <f t="shared" si="18"/>
        <v>382242.71146106231</v>
      </c>
      <c r="ET33" s="15">
        <f t="shared" si="19"/>
        <v>394467.10515946586</v>
      </c>
      <c r="EY33" s="15">
        <v>29</v>
      </c>
      <c r="EZ33" s="15">
        <f>MAX($G$4,求节点(F$38:F$67,$G$4:$G$33,节奏总纲!P32))</f>
        <v>3500</v>
      </c>
      <c r="FA33" s="15">
        <f>MAX($G$4,求节点(G$38:G$67,$G$4:$G$33,节奏总纲!Q32))</f>
        <v>3500</v>
      </c>
      <c r="FB33" s="15">
        <f>MAX($G$4,求节点(H$38:H$67,$G$4:$G$33,节奏总纲!R32))</f>
        <v>3500</v>
      </c>
      <c r="FC33" s="15">
        <f>MAX($G$4,求节点(I$38:I$67,$G$4:$G$33,节奏总纲!S32))</f>
        <v>3500</v>
      </c>
      <c r="FD33" s="15">
        <f>MAX($G$4,求节点(J$38:J$67,$G$4:$G$33,节奏总纲!T32))</f>
        <v>3500</v>
      </c>
      <c r="FE33" s="15">
        <f>MAX($K$4,求节点(F$38:F$67,$K$4:$K$33,节奏总纲!P32))</f>
        <v>7245.2117749608169</v>
      </c>
      <c r="FF33" s="15">
        <f>MAX($K$4,求节点(G$38:G$67,$K$4:$K$33,节奏总纲!Q32))</f>
        <v>7849.0505420697828</v>
      </c>
      <c r="FG33" s="15">
        <f>MAX($K$4,求节点(H$38:H$67,$K$4:$K$33,节奏总纲!R32))</f>
        <v>8594.6036902393862</v>
      </c>
      <c r="FH33" s="15">
        <f>MAX($K$4,求节点(I$38:I$67,$K$4:$K$33,节奏总纲!S32))</f>
        <v>9275.1344167652678</v>
      </c>
      <c r="FI33" s="15">
        <f>MAX($K$4,求节点(J$38:J$67,$K$4:$K$33,节奏总纲!T32))</f>
        <v>9859.5862095747689</v>
      </c>
      <c r="FO33" s="9">
        <v>29</v>
      </c>
      <c r="FP33" s="9">
        <f>求节点($EE$5:$EE$164,$ED$5:$ED$164,求节点(节奏总纲!$N$4:$N$163,节奏总纲!$O$4:$O$163,兵营招募!FO33))</f>
        <v>9333</v>
      </c>
    </row>
    <row r="34" spans="4:172" x14ac:dyDescent="0.15">
      <c r="Z34" s="9">
        <v>30</v>
      </c>
      <c r="AA34" s="80">
        <f>[5]圣人天赋!GE35</f>
        <v>0</v>
      </c>
      <c r="AB34" s="80">
        <f>[5]圣人天赋!GF35</f>
        <v>0</v>
      </c>
      <c r="AC34" s="80">
        <f>[5]圣人天赋!GG35</f>
        <v>0</v>
      </c>
      <c r="AD34" s="80">
        <f>[5]圣人天赋!GH35</f>
        <v>0</v>
      </c>
      <c r="AE34" s="80">
        <f>[5]圣人天赋!GI35</f>
        <v>0</v>
      </c>
      <c r="AG34" s="52"/>
      <c r="AH34" s="35" t="e">
        <f>[5]圣人天赋!GE35/AA34</f>
        <v>#DIV/0!</v>
      </c>
      <c r="AJ34" s="9">
        <v>30</v>
      </c>
      <c r="AK34" s="9">
        <f>MAX([4]带兵数!D33,1000+($AJ34-1)*50)</f>
        <v>3652.7432338833255</v>
      </c>
      <c r="AL34" s="9">
        <f>MAX([4]带兵数!E33,1000+($AJ34-1)*50)</f>
        <v>3703.3969730796721</v>
      </c>
      <c r="AM34" s="9">
        <f>MAX([4]带兵数!F33,1000+($AJ34-1)*50)</f>
        <v>3759.0075277664141</v>
      </c>
      <c r="AN34" s="9">
        <f>MAX([4]带兵数!G33,1000+($AJ34-1)*50)</f>
        <v>3821.8316384114387</v>
      </c>
      <c r="AO34" s="9">
        <f>MAX([4]带兵数!H33,1000+($AJ34-1)*50)</f>
        <v>3891.5075841763833</v>
      </c>
      <c r="AQ34" s="15">
        <v>30</v>
      </c>
      <c r="AR34" s="15">
        <v>1.1499999999999999</v>
      </c>
      <c r="AS34" s="15">
        <f>$AR34*节奏总纲!P33*24*3600*AS$2</f>
        <v>1043280</v>
      </c>
      <c r="AT34" s="15">
        <f>$AR34*节奏总纲!Q33*24*3600*AT$2</f>
        <v>1061120.088</v>
      </c>
      <c r="AU34" s="15">
        <f>$AR34*节奏总纲!R33*24*3600*AU$2</f>
        <v>1001966.1120000002</v>
      </c>
      <c r="AV34" s="15">
        <f>$AR34*节奏总纲!S33*24*3600*AV$2</f>
        <v>929736.35999999987</v>
      </c>
      <c r="AW34" s="15">
        <f>$AR34*节奏总纲!T33*24*3600*AW$2</f>
        <v>626176.65599999996</v>
      </c>
      <c r="AX34" s="15">
        <f t="shared" si="21"/>
        <v>79846.103530833963</v>
      </c>
      <c r="AY34" s="15">
        <f t="shared" si="22"/>
        <v>81773.475007485249</v>
      </c>
      <c r="AZ34" s="15">
        <f t="shared" si="23"/>
        <v>77711.860653913696</v>
      </c>
      <c r="BA34" s="15">
        <f t="shared" si="24"/>
        <v>71959.047510285862</v>
      </c>
      <c r="BB34" s="15">
        <f t="shared" si="25"/>
        <v>48887.065235675778</v>
      </c>
      <c r="BE34" s="15">
        <v>30</v>
      </c>
      <c r="BF34" s="51"/>
      <c r="BG34" s="15">
        <v>30</v>
      </c>
      <c r="BH34" s="15"/>
      <c r="BI34" s="15"/>
      <c r="BJ34" s="15"/>
      <c r="BK34" s="15"/>
      <c r="BL34" s="15"/>
      <c r="BM34" s="15">
        <f>求节点($T$38:$T$157,$V$38:$V$157,节奏总纲!P33)*求节点($T$38:$T$157,$U$38:$U$157,节奏总纲!P33)*节奏总纲!W33</f>
        <v>4339.4621484148938</v>
      </c>
      <c r="BN34" s="15">
        <f>求节点($T$38:$T$157,$V$38:$V$157,节奏总纲!Q33)*求节点($T$38:$T$157,$U$38:$U$157,节奏总纲!Q33)*节奏总纲!X33</f>
        <v>3809.3233699138964</v>
      </c>
      <c r="BO34" s="15">
        <f>求节点($T$38:$T$157,$V$38:$V$157,节奏总纲!R33)*求节点($T$38:$T$157,$U$38:$U$157,节奏总纲!R33)*节奏总纲!Y33</f>
        <v>3167.6030157845189</v>
      </c>
      <c r="BP34" s="15">
        <f>求节点($T$38:$T$157,$V$38:$V$157,节奏总纲!S33)*求节点($T$38:$T$157,$U$38:$U$157,节奏总纲!S33)*节奏总纲!Z33</f>
        <v>1825.0483064202933</v>
      </c>
      <c r="BQ34" s="15">
        <f>求节点($T$38:$T$157,$V$38:$V$157,节奏总纲!T33)*求节点($T$38:$T$157,$U$38:$U$157,节奏总纲!T33)*节奏总纲!AA33</f>
        <v>1033.2411130728567</v>
      </c>
      <c r="BR34" s="15"/>
      <c r="BS34" s="15"/>
      <c r="BT34" s="15"/>
      <c r="BU34" s="15"/>
      <c r="BV34" s="15"/>
      <c r="BY34" s="15">
        <v>30</v>
      </c>
      <c r="BZ34" s="15">
        <f t="shared" si="10"/>
        <v>4339.4621484148938</v>
      </c>
      <c r="CA34" s="15">
        <f t="shared" si="11"/>
        <v>3809.3233699138964</v>
      </c>
      <c r="CB34" s="15">
        <f t="shared" si="12"/>
        <v>3167.6030157845189</v>
      </c>
      <c r="CC34" s="15">
        <f t="shared" si="13"/>
        <v>1825.0483064202933</v>
      </c>
      <c r="CD34" s="15">
        <f t="shared" si="14"/>
        <v>1033.2411130728567</v>
      </c>
      <c r="CE34" s="66">
        <f>SUM(BZ$5:BZ34)</f>
        <v>62577.745616942266</v>
      </c>
      <c r="CF34" s="66">
        <f>SUM(CA$5:CA34)</f>
        <v>57585.482211763723</v>
      </c>
      <c r="CG34" s="66">
        <f>SUM(CB$5:CB34)</f>
        <v>51691.037235932279</v>
      </c>
      <c r="CH34" s="66">
        <f>SUM(CC$5:CC34)</f>
        <v>47123.865005595821</v>
      </c>
      <c r="CI34" s="66">
        <f>SUM(CD$5:CD34)</f>
        <v>41791.551332146453</v>
      </c>
      <c r="CJ34" s="34"/>
      <c r="CK34" s="34"/>
      <c r="CN34" s="15"/>
      <c r="CO34" s="15"/>
      <c r="CP34" s="15"/>
      <c r="CQ34" s="15"/>
      <c r="CR34" s="15"/>
      <c r="CS34" s="15"/>
      <c r="CT34" s="15"/>
      <c r="CU34" s="15"/>
      <c r="CV34" s="15"/>
      <c r="CW34" s="15"/>
      <c r="CX34" s="15"/>
      <c r="CZ34" s="34"/>
      <c r="DA34" s="34"/>
      <c r="DR34" s="37"/>
      <c r="DS34" s="37"/>
      <c r="DT34" s="37"/>
      <c r="DU34" s="37"/>
      <c r="DV34" s="37"/>
      <c r="EC34" s="9">
        <v>1.42</v>
      </c>
      <c r="ED34" s="9">
        <f>INT(求节点(F$38:F$67,$K$38:$K$67,节奏总纲!P33)*EC34)</f>
        <v>16426</v>
      </c>
      <c r="EE34" s="15">
        <v>30</v>
      </c>
      <c r="EF34" s="15">
        <f>求节点(F$38:F$67,$V$4:$V$33,节奏总纲!P33)*$ED34/10000</f>
        <v>90715.648725906329</v>
      </c>
      <c r="EG34" s="15">
        <f>求节点(G$38:G$67,$V$4:$V$33,节奏总纲!Q33)*$ED34/10000</f>
        <v>95042.04878498886</v>
      </c>
      <c r="EH34" s="15">
        <f>求节点(H$38:H$67,$V$4:$V$33,节奏总纲!R33)*$ED34/10000</f>
        <v>99363.229444842305</v>
      </c>
      <c r="EI34" s="15">
        <f>求节点(I$38:I$67,$V$4:$V$33,节奏总纲!S33)*$ED34/10000</f>
        <v>102268.73268747845</v>
      </c>
      <c r="EJ34" s="15">
        <f>求节点(J$38:J$67,$V$4:$V$33,节奏总纲!T33)*$ED34/10000</f>
        <v>105760.66777725218</v>
      </c>
      <c r="EK34" s="15">
        <f>求节点(F$38:F$67,$L$4:$L$33,节奏总纲!P33)</f>
        <v>4</v>
      </c>
      <c r="EL34" s="15">
        <f>求节点(G$38:G$67,$L$4:$L$33,节奏总纲!Q33)</f>
        <v>4</v>
      </c>
      <c r="EM34" s="15">
        <f>求节点(H$38:H$67,$L$4:$L$33,节奏总纲!R33)</f>
        <v>4</v>
      </c>
      <c r="EN34" s="15">
        <f>求节点(I$38:I$67,$L$4:$L$33,节奏总纲!S33)</f>
        <v>4</v>
      </c>
      <c r="EO34" s="15">
        <f>求节点(J$38:J$67,$L$4:$L$33,节奏总纲!T33)</f>
        <v>4</v>
      </c>
      <c r="EP34" s="15">
        <f t="shared" si="15"/>
        <v>362862.59490362532</v>
      </c>
      <c r="EQ34" s="15">
        <f t="shared" si="16"/>
        <v>380168.19513995544</v>
      </c>
      <c r="ER34" s="15">
        <f t="shared" si="17"/>
        <v>397452.91777936922</v>
      </c>
      <c r="ES34" s="15">
        <f t="shared" si="18"/>
        <v>409074.93074991379</v>
      </c>
      <c r="ET34" s="15">
        <f t="shared" si="19"/>
        <v>423042.67110900872</v>
      </c>
      <c r="EY34" s="15">
        <v>30</v>
      </c>
      <c r="EZ34" s="15">
        <f>MAX($G$4,求节点(F$38:F$67,$G$4:$G$33,节奏总纲!P33))</f>
        <v>3500</v>
      </c>
      <c r="FA34" s="15">
        <f>MAX($G$4,求节点(G$38:G$67,$G$4:$G$33,节奏总纲!Q33))</f>
        <v>3500</v>
      </c>
      <c r="FB34" s="15">
        <f>MAX($G$4,求节点(H$38:H$67,$G$4:$G$33,节奏总纲!R33))</f>
        <v>3500</v>
      </c>
      <c r="FC34" s="15">
        <f>MAX($G$4,求节点(I$38:I$67,$G$4:$G$33,节奏总纲!S33))</f>
        <v>3500</v>
      </c>
      <c r="FD34" s="15">
        <f>MAX($G$4,求节点(J$38:J$67,$G$4:$G$33,节奏总纲!T33))</f>
        <v>3500</v>
      </c>
      <c r="FE34" s="15">
        <f>MAX($K$4,求节点(F$38:F$67,$K$4:$K$33,节奏总纲!P33))</f>
        <v>7806.716292144516</v>
      </c>
      <c r="FF34" s="15">
        <f>MAX($K$4,求节点(G$38:G$67,$K$4:$K$33,节奏总纲!Q33))</f>
        <v>8465.1845831287064</v>
      </c>
      <c r="FG34" s="15">
        <f>MAX($K$4,求节点(H$38:H$67,$K$4:$K$33,节奏总纲!R33))</f>
        <v>9147.4301920447397</v>
      </c>
      <c r="FH34" s="15">
        <f>MAX($K$4,求节点(I$38:I$67,$K$4:$K$33,节奏总纲!S33))</f>
        <v>9678.0834081599496</v>
      </c>
      <c r="FI34" s="15">
        <f>MAX($K$4,求节点(J$38:J$67,$K$4:$K$33,节奏总纲!T33))</f>
        <v>10315.840943124102</v>
      </c>
      <c r="FO34" s="9">
        <v>30</v>
      </c>
      <c r="FP34" s="9">
        <f>求节点($EE$5:$EE$164,$ED$5:$ED$164,求节点(节奏总纲!$N$4:$N$163,节奏总纲!$O$4:$O$163,兵营招募!FO34))</f>
        <v>10117</v>
      </c>
    </row>
    <row r="35" spans="4:172" x14ac:dyDescent="0.15">
      <c r="S35" s="9" t="s">
        <v>265</v>
      </c>
      <c r="Z35" s="9">
        <v>31</v>
      </c>
      <c r="AA35" s="80">
        <f>[5]圣人天赋!GE36</f>
        <v>0</v>
      </c>
      <c r="AB35" s="80">
        <f>[5]圣人天赋!GF36</f>
        <v>0</v>
      </c>
      <c r="AC35" s="80">
        <f>[5]圣人天赋!GG36</f>
        <v>0</v>
      </c>
      <c r="AD35" s="80">
        <f>[5]圣人天赋!GH36</f>
        <v>0</v>
      </c>
      <c r="AE35" s="80">
        <f>[5]圣人天赋!GI36</f>
        <v>0</v>
      </c>
      <c r="AG35" s="52"/>
      <c r="AH35" s="35" t="e">
        <f>[5]圣人天赋!GE36/AA35</f>
        <v>#DIV/0!</v>
      </c>
      <c r="AJ35" s="9">
        <v>31</v>
      </c>
      <c r="AK35" s="9">
        <f>MAX([4]带兵数!D34,1000+($AJ35-1)*50)</f>
        <v>3719.5189537639744</v>
      </c>
      <c r="AL35" s="9">
        <f>MAX([4]带兵数!E34,1000+($AJ35-1)*50)</f>
        <v>3769.0285126353665</v>
      </c>
      <c r="AM35" s="9">
        <f>MAX([4]带兵数!F34,1000+($AJ35-1)*50)</f>
        <v>3826.4669534623122</v>
      </c>
      <c r="AN35" s="9">
        <f>MAX([4]带兵数!G34,1000+($AJ35-1)*50)</f>
        <v>3889.0108012583764</v>
      </c>
      <c r="AO35" s="9">
        <f>MAX([4]带兵数!H34,1000+($AJ35-1)*50)</f>
        <v>3957.6288482572345</v>
      </c>
      <c r="AQ35" s="15">
        <v>31</v>
      </c>
      <c r="AR35" s="15">
        <v>1.1499999999999999</v>
      </c>
      <c r="AS35" s="15">
        <f>$AR35*节奏总纲!P34*24*3600*AS$2</f>
        <v>1128856.9348512725</v>
      </c>
      <c r="AT35" s="15">
        <f>$AR35*节奏总纲!Q34*24*3600*AT$2</f>
        <v>1149609.0881702886</v>
      </c>
      <c r="AU35" s="15">
        <f>$AR35*节奏总纲!R34*24*3600*AU$2</f>
        <v>1085659.342810964</v>
      </c>
      <c r="AV35" s="15">
        <f>$AR35*节奏总纲!S34*24*3600*AV$2</f>
        <v>1006564.1002423849</v>
      </c>
      <c r="AW35" s="15">
        <f>$AR35*节奏总纲!T34*24*3600*AW$2</f>
        <v>679120.33200652571</v>
      </c>
      <c r="AX35" s="15">
        <f t="shared" si="21"/>
        <v>85576.934851272497</v>
      </c>
      <c r="AY35" s="15">
        <f t="shared" si="22"/>
        <v>88489.000170288607</v>
      </c>
      <c r="AZ35" s="15">
        <f t="shared" si="23"/>
        <v>83693.230810963782</v>
      </c>
      <c r="BA35" s="15">
        <f t="shared" si="24"/>
        <v>76827.740242385073</v>
      </c>
      <c r="BB35" s="15">
        <f t="shared" si="25"/>
        <v>52943.676006525755</v>
      </c>
      <c r="BE35" s="15">
        <v>31</v>
      </c>
      <c r="BF35" s="51"/>
      <c r="BG35" s="15">
        <v>31</v>
      </c>
      <c r="BH35" s="15"/>
      <c r="BI35" s="15"/>
      <c r="BJ35" s="15"/>
      <c r="BK35" s="15"/>
      <c r="BL35" s="15"/>
      <c r="BM35" s="15">
        <f>求节点($T$38:$T$157,$V$38:$V$157,节奏总纲!P34)*求节点($T$38:$T$157,$U$38:$U$157,节奏总纲!P34)*节奏总纲!W34</f>
        <v>4650.9203723517803</v>
      </c>
      <c r="BN35" s="15">
        <f>求节点($T$38:$T$157,$V$38:$V$157,节奏总纲!Q34)*求节点($T$38:$T$157,$U$38:$U$157,节奏总纲!Q34)*节奏总纲!X34</f>
        <v>4122.1583930258721</v>
      </c>
      <c r="BO35" s="15">
        <f>求节点($T$38:$T$157,$V$38:$V$157,节奏总纲!R34)*求节点($T$38:$T$157,$U$38:$U$157,节奏总纲!R34)*节奏总纲!Y34</f>
        <v>3411.4088645773413</v>
      </c>
      <c r="BP35" s="15">
        <f>求节点($T$38:$T$157,$V$38:$V$157,节奏总纲!S34)*求节点($T$38:$T$157,$U$38:$U$157,节奏总纲!S34)*节奏总纲!Z34</f>
        <v>1948.5296438286061</v>
      </c>
      <c r="BQ35" s="15">
        <f>求节点($T$38:$T$157,$V$38:$V$157,节奏总纲!T34)*求节点($T$38:$T$157,$U$38:$U$157,节奏总纲!T34)*节奏总纲!AA34</f>
        <v>1118.9786595582154</v>
      </c>
      <c r="BR35" s="15"/>
      <c r="BS35" s="15"/>
      <c r="BT35" s="15"/>
      <c r="BU35" s="15"/>
      <c r="BV35" s="15"/>
      <c r="BY35" s="15">
        <v>31</v>
      </c>
      <c r="BZ35" s="15">
        <f t="shared" si="10"/>
        <v>4650.9203723517803</v>
      </c>
      <c r="CA35" s="15">
        <f t="shared" si="11"/>
        <v>4122.1583930258721</v>
      </c>
      <c r="CB35" s="15">
        <f t="shared" si="12"/>
        <v>3411.4088645773413</v>
      </c>
      <c r="CC35" s="15">
        <f t="shared" si="13"/>
        <v>1948.5296438286061</v>
      </c>
      <c r="CD35" s="15">
        <f t="shared" si="14"/>
        <v>1118.9786595582154</v>
      </c>
      <c r="CE35" s="66">
        <f>SUM(BZ$5:BZ35)</f>
        <v>67228.665989294052</v>
      </c>
      <c r="CF35" s="66">
        <f>SUM(CA$5:CA35)</f>
        <v>61707.640604789594</v>
      </c>
      <c r="CG35" s="66">
        <f>SUM(CB$5:CB35)</f>
        <v>55102.446100509624</v>
      </c>
      <c r="CH35" s="66">
        <f>SUM(CC$5:CC35)</f>
        <v>49072.39464942443</v>
      </c>
      <c r="CI35" s="66">
        <f>SUM(CD$5:CD35)</f>
        <v>42910.529991704665</v>
      </c>
      <c r="CJ35" s="34"/>
      <c r="CK35" s="34"/>
      <c r="CN35" s="15"/>
      <c r="CO35" s="15"/>
      <c r="CP35" s="15"/>
      <c r="CQ35" s="15"/>
      <c r="CR35" s="15"/>
      <c r="CS35" s="15"/>
      <c r="CT35" s="15"/>
      <c r="CU35" s="15"/>
      <c r="CV35" s="15"/>
      <c r="CW35" s="15"/>
      <c r="CX35" s="15"/>
      <c r="CZ35" s="34"/>
      <c r="DA35" s="34"/>
      <c r="DR35" s="37"/>
      <c r="DS35" s="37"/>
      <c r="DT35" s="37"/>
      <c r="DU35" s="37"/>
      <c r="DV35" s="37"/>
      <c r="EC35" s="9">
        <v>1.4</v>
      </c>
      <c r="ED35" s="9">
        <f>INT(求节点(F$38:F$67,$K$38:$K$67,节奏总纲!P34)*EC35)</f>
        <v>17206</v>
      </c>
      <c r="EE35" s="15">
        <v>31</v>
      </c>
      <c r="EF35" s="15">
        <f>求节点(F$38:F$67,$V$4:$V$33,节奏总纲!P34)*$ED35/10000</f>
        <v>99165.211350001657</v>
      </c>
      <c r="EG35" s="15">
        <f>求节点(G$38:G$67,$V$4:$V$33,节奏总纲!Q34)*$ED35/10000</f>
        <v>103637.63881003675</v>
      </c>
      <c r="EH35" s="15">
        <f>求节点(H$38:H$67,$V$4:$V$33,节奏总纲!R34)*$ED35/10000</f>
        <v>106321.48083270573</v>
      </c>
      <c r="EI35" s="15">
        <f>求节点(I$38:I$67,$V$4:$V$33,节奏总纲!S34)*$ED35/10000</f>
        <v>109592.44476877654</v>
      </c>
      <c r="EJ35" s="15">
        <f>求节点(J$38:J$67,$V$4:$V$33,节奏总纲!T34)*$ED35/10000</f>
        <v>113616.69719751393</v>
      </c>
      <c r="EK35" s="15">
        <f>求节点(F$38:F$67,$L$4:$L$33,节奏总纲!P34)</f>
        <v>4</v>
      </c>
      <c r="EL35" s="15">
        <f>求节点(G$38:G$67,$L$4:$L$33,节奏总纲!Q34)</f>
        <v>4</v>
      </c>
      <c r="EM35" s="15">
        <f>求节点(H$38:H$67,$L$4:$L$33,节奏总纲!R34)</f>
        <v>4</v>
      </c>
      <c r="EN35" s="15">
        <f>求节点(I$38:I$67,$L$4:$L$33,节奏总纲!S34)</f>
        <v>4</v>
      </c>
      <c r="EO35" s="15">
        <f>求节点(J$38:J$67,$L$4:$L$33,节奏总纲!T34)</f>
        <v>4</v>
      </c>
      <c r="EP35" s="15">
        <f t="shared" si="15"/>
        <v>396660.84540000663</v>
      </c>
      <c r="EQ35" s="15">
        <f t="shared" si="16"/>
        <v>414550.55524014699</v>
      </c>
      <c r="ER35" s="15">
        <f t="shared" si="17"/>
        <v>425285.9233308229</v>
      </c>
      <c r="ES35" s="15">
        <f t="shared" si="18"/>
        <v>438369.77907510614</v>
      </c>
      <c r="ET35" s="15">
        <f t="shared" si="19"/>
        <v>454466.78879005573</v>
      </c>
      <c r="EY35" s="15">
        <v>31</v>
      </c>
      <c r="EZ35" s="15">
        <f>MAX($G$4,求节点(F$38:F$67,$G$4:$G$33,节奏总纲!P34))</f>
        <v>3500</v>
      </c>
      <c r="FA35" s="15">
        <f>MAX($G$4,求节点(G$38:G$67,$G$4:$G$33,节奏总纲!Q34))</f>
        <v>3500</v>
      </c>
      <c r="FB35" s="15">
        <f>MAX($G$4,求节点(H$38:H$67,$G$4:$G$33,节奏总纲!R34))</f>
        <v>3500</v>
      </c>
      <c r="FC35" s="15">
        <f>MAX($G$4,求节点(I$38:I$67,$G$4:$G$33,节奏总纲!S34))</f>
        <v>3500</v>
      </c>
      <c r="FD35" s="15">
        <f>MAX($G$4,求节点(J$38:J$67,$G$4:$G$33,节奏总纲!T34))</f>
        <v>3500</v>
      </c>
      <c r="FE35" s="15">
        <f>MAX($K$4,求节点(F$38:F$67,$K$4:$K$33,节奏总纲!P34))</f>
        <v>8408.5219327562554</v>
      </c>
      <c r="FF35" s="15">
        <f>MAX($K$4,求节点(G$38:G$67,$K$4:$K$33,节奏总纲!Q34))</f>
        <v>9070.0288521510101</v>
      </c>
      <c r="FG35" s="15">
        <f>MAX($K$4,求节点(H$38:H$67,$K$4:$K$33,节奏总纲!R34))</f>
        <v>9537.9775949155628</v>
      </c>
      <c r="FH35" s="15">
        <f>MAX($K$4,求节点(I$38:I$67,$K$4:$K$33,节奏总纲!S34))</f>
        <v>10108.295612363689</v>
      </c>
      <c r="FI35" s="15">
        <f>MAX($K$4,求节点(J$38:J$67,$K$4:$K$33,节奏总纲!T34))</f>
        <v>10809.955340726596</v>
      </c>
      <c r="FO35" s="9">
        <v>31</v>
      </c>
      <c r="FP35" s="9">
        <f>求节点($EE$5:$EE$164,$ED$5:$ED$164,求节点(节奏总纲!$N$4:$N$163,节奏总纲!$O$4:$O$163,兵营招募!FO35))</f>
        <v>10943</v>
      </c>
    </row>
    <row r="36" spans="4:172" x14ac:dyDescent="0.15">
      <c r="F36" s="107" t="s">
        <v>263</v>
      </c>
      <c r="G36" s="108"/>
      <c r="H36" s="108"/>
      <c r="I36" s="108"/>
      <c r="J36" s="109"/>
      <c r="L36" s="107" t="s">
        <v>189</v>
      </c>
      <c r="M36" s="108"/>
      <c r="N36" s="108"/>
      <c r="O36" s="108"/>
      <c r="P36" s="109"/>
      <c r="S36" s="114" t="s">
        <v>264</v>
      </c>
      <c r="T36" s="114" t="s">
        <v>272</v>
      </c>
      <c r="U36" s="114" t="s">
        <v>273</v>
      </c>
      <c r="V36" s="114" t="s">
        <v>274</v>
      </c>
      <c r="W36" s="114" t="s">
        <v>275</v>
      </c>
      <c r="Z36" s="9">
        <v>32</v>
      </c>
      <c r="AA36" s="80">
        <f>[5]圣人天赋!GE37</f>
        <v>0</v>
      </c>
      <c r="AB36" s="80">
        <f>[5]圣人天赋!GF37</f>
        <v>0</v>
      </c>
      <c r="AC36" s="80">
        <f>[5]圣人天赋!GG37</f>
        <v>0</v>
      </c>
      <c r="AD36" s="80">
        <f>[5]圣人天赋!GH37</f>
        <v>0</v>
      </c>
      <c r="AE36" s="80">
        <f>[5]圣人天赋!GI37</f>
        <v>0</v>
      </c>
      <c r="AG36" s="52"/>
      <c r="AH36" s="35" t="e">
        <f>[5]圣人天赋!GE37/AA36</f>
        <v>#DIV/0!</v>
      </c>
      <c r="AJ36" s="9">
        <v>32</v>
      </c>
      <c r="AK36" s="9">
        <f>MAX([4]带兵数!D35,1000+($AJ36-1)*50)</f>
        <v>3783.6630202092224</v>
      </c>
      <c r="AL36" s="9">
        <f>MAX([4]带兵数!E35,1000+($AJ36-1)*50)</f>
        <v>3836.370132315777</v>
      </c>
      <c r="AM36" s="9">
        <f>MAX([4]带兵数!F35,1000+($AJ36-1)*50)</f>
        <v>3891.5240622314541</v>
      </c>
      <c r="AN36" s="9">
        <f>MAX([4]带兵数!G35,1000+($AJ36-1)*50)</f>
        <v>3955.4131908524987</v>
      </c>
      <c r="AO36" s="9">
        <f>MAX([4]带兵数!H35,1000+($AJ36-1)*50)</f>
        <v>4026.1220107826684</v>
      </c>
      <c r="AQ36" s="15">
        <v>32</v>
      </c>
      <c r="AR36" s="15">
        <v>1.1499999999999999</v>
      </c>
      <c r="AS36" s="15">
        <f>$AR36*节奏总纲!P35*24*3600*AS$2</f>
        <v>1220576.0226300647</v>
      </c>
      <c r="AT36" s="15">
        <f>$AR36*节奏总纲!Q35*24*3600*AT$2</f>
        <v>1243583.8806566412</v>
      </c>
      <c r="AU36" s="15">
        <f>$AR36*节奏总纲!R35*24*3600*AU$2</f>
        <v>1173705.90336107</v>
      </c>
      <c r="AV36" s="15">
        <f>$AR36*节奏总纲!S35*24*3600*AV$2</f>
        <v>1089364.1001973327</v>
      </c>
      <c r="AW36" s="15">
        <f>$AR36*节奏总纲!T35*24*3600*AW$2</f>
        <v>734786.76562329894</v>
      </c>
      <c r="AX36" s="15">
        <f t="shared" si="21"/>
        <v>91719.087778792251</v>
      </c>
      <c r="AY36" s="15">
        <f t="shared" si="22"/>
        <v>93974.792486352613</v>
      </c>
      <c r="AZ36" s="15">
        <f t="shared" si="23"/>
        <v>88046.560550105991</v>
      </c>
      <c r="BA36" s="15">
        <f t="shared" si="24"/>
        <v>82799.999954947736</v>
      </c>
      <c r="BB36" s="15">
        <f t="shared" si="25"/>
        <v>55666.433616773225</v>
      </c>
      <c r="BE36" s="15">
        <v>32</v>
      </c>
      <c r="BF36" s="51"/>
      <c r="BG36" s="15">
        <v>32</v>
      </c>
      <c r="BH36" s="15"/>
      <c r="BI36" s="15"/>
      <c r="BJ36" s="15"/>
      <c r="BK36" s="15"/>
      <c r="BL36" s="15"/>
      <c r="BM36" s="15">
        <f>求节点($T$38:$T$157,$V$38:$V$157,节奏总纲!P35)*求节点($T$38:$T$157,$U$38:$U$157,节奏总纲!P35)*节奏总纲!W35</f>
        <v>4984.7330314560795</v>
      </c>
      <c r="BN36" s="15">
        <f>求节点($T$38:$T$157,$V$38:$V$157,节奏总纲!Q35)*求节点($T$38:$T$157,$U$38:$U$157,节奏总纲!Q35)*节奏总纲!X35</f>
        <v>4377.7077245195342</v>
      </c>
      <c r="BO36" s="15">
        <f>求节点($T$38:$T$157,$V$38:$V$157,节奏总纲!R35)*求节点($T$38:$T$157,$U$38:$U$157,节奏总纲!R35)*节奏总纲!Y35</f>
        <v>3588.8543702488801</v>
      </c>
      <c r="BP36" s="15">
        <f>求节点($T$38:$T$157,$V$38:$V$157,节奏总纲!S35)*求节点($T$38:$T$157,$U$38:$U$157,节奏总纲!S35)*节奏总纲!Z35</f>
        <v>2099.9999988573695</v>
      </c>
      <c r="BQ36" s="15">
        <f>求节点($T$38:$T$157,$V$38:$V$157,节奏总纲!T35)*求节点($T$38:$T$157,$U$38:$U$157,节奏总纲!T35)*节奏总纲!AA35</f>
        <v>1176.5248650888041</v>
      </c>
      <c r="BR36" s="15"/>
      <c r="BS36" s="15"/>
      <c r="BT36" s="15"/>
      <c r="BU36" s="15"/>
      <c r="BV36" s="15"/>
      <c r="BY36" s="15">
        <v>32</v>
      </c>
      <c r="BZ36" s="15">
        <f t="shared" si="10"/>
        <v>4984.7330314560795</v>
      </c>
      <c r="CA36" s="15">
        <f t="shared" si="11"/>
        <v>4377.7077245195342</v>
      </c>
      <c r="CB36" s="15">
        <f t="shared" si="12"/>
        <v>3588.8543702488801</v>
      </c>
      <c r="CC36" s="15">
        <f t="shared" si="13"/>
        <v>2099.9999988573695</v>
      </c>
      <c r="CD36" s="15">
        <f t="shared" si="14"/>
        <v>1176.5248650888041</v>
      </c>
      <c r="CE36" s="66">
        <f>SUM(BZ$5:BZ36)</f>
        <v>72213.399020750134</v>
      </c>
      <c r="CF36" s="66">
        <f>SUM(CA$5:CA36)</f>
        <v>66085.348329309127</v>
      </c>
      <c r="CG36" s="66">
        <f>SUM(CB$5:CB36)</f>
        <v>58691.300470758506</v>
      </c>
      <c r="CH36" s="66">
        <f>SUM(CC$5:CC36)</f>
        <v>51172.394648281799</v>
      </c>
      <c r="CI36" s="66">
        <f>SUM(CD$5:CD36)</f>
        <v>44087.054856793467</v>
      </c>
      <c r="CJ36" s="34"/>
      <c r="CK36" s="34"/>
      <c r="CN36" s="15"/>
      <c r="CO36" s="15"/>
      <c r="CP36" s="15"/>
      <c r="CQ36" s="15"/>
      <c r="CR36" s="15"/>
      <c r="CS36" s="15"/>
      <c r="CT36" s="15"/>
      <c r="CU36" s="15"/>
      <c r="CV36" s="15"/>
      <c r="CW36" s="15"/>
      <c r="CX36" s="15"/>
      <c r="CZ36" s="34"/>
      <c r="DA36" s="34"/>
      <c r="DR36" s="37"/>
      <c r="DS36" s="37"/>
      <c r="DT36" s="37"/>
      <c r="DU36" s="37"/>
      <c r="DV36" s="37"/>
      <c r="EC36" s="9">
        <v>1.38</v>
      </c>
      <c r="ED36" s="9">
        <f>INT(求节点(F$38:F$67,$K$38:$K$67,节奏总纲!P35)*EC36)</f>
        <v>17979</v>
      </c>
      <c r="EE36" s="15">
        <v>32</v>
      </c>
      <c r="EF36" s="15">
        <f>求节点(F$38:F$67,$V$4:$V$33,节奏总纲!P35)*$ED36/10000</f>
        <v>108044.27245198951</v>
      </c>
      <c r="EG36" s="15">
        <f>求节点(G$38:G$67,$V$4:$V$33,节奏总纲!Q35)*$ED36/10000</f>
        <v>110546.32546657577</v>
      </c>
      <c r="EH36" s="15">
        <f>求节点(H$38:H$67,$V$4:$V$33,节奏总纲!R35)*$ED36/10000</f>
        <v>113560.39478701189</v>
      </c>
      <c r="EI36" s="15">
        <f>求节点(I$38:I$67,$V$4:$V$33,节奏总纲!S35)*$ED36/10000</f>
        <v>117294.70037767677</v>
      </c>
      <c r="EJ36" s="15">
        <f>求节点(J$38:J$67,$V$4:$V$33,节奏总纲!T35)*$ED36/10000</f>
        <v>121834.57828954546</v>
      </c>
      <c r="EK36" s="15">
        <f>求节点(F$38:F$67,$L$4:$L$33,节奏总纲!P35)</f>
        <v>4</v>
      </c>
      <c r="EL36" s="15">
        <f>求节点(G$38:G$67,$L$4:$L$33,节奏总纲!Q35)</f>
        <v>4</v>
      </c>
      <c r="EM36" s="15">
        <f>求节点(H$38:H$67,$L$4:$L$33,节奏总纲!R35)</f>
        <v>4</v>
      </c>
      <c r="EN36" s="15">
        <f>求节点(I$38:I$67,$L$4:$L$33,节奏总纲!S35)</f>
        <v>4</v>
      </c>
      <c r="EO36" s="15">
        <f>求节点(J$38:J$67,$L$4:$L$33,节奏总纲!T35)</f>
        <v>4</v>
      </c>
      <c r="EP36" s="15">
        <f t="shared" si="15"/>
        <v>432177.08980795805</v>
      </c>
      <c r="EQ36" s="15">
        <f t="shared" si="16"/>
        <v>442185.30186630308</v>
      </c>
      <c r="ER36" s="15">
        <f t="shared" si="17"/>
        <v>454241.57914804755</v>
      </c>
      <c r="ES36" s="15">
        <f t="shared" si="18"/>
        <v>469178.80151070707</v>
      </c>
      <c r="ET36" s="15">
        <f t="shared" si="19"/>
        <v>487338.31315818185</v>
      </c>
      <c r="EY36" s="15">
        <v>32</v>
      </c>
      <c r="EZ36" s="15">
        <f>MAX($G$4,求节点(F$38:F$67,$G$4:$G$33,节奏总纲!P35))</f>
        <v>3500</v>
      </c>
      <c r="FA36" s="15">
        <f>MAX($G$4,求节点(G$38:G$67,$G$4:$G$33,节奏总纲!Q35))</f>
        <v>3500</v>
      </c>
      <c r="FB36" s="15">
        <f>MAX($G$4,求节点(H$38:H$67,$G$4:$G$33,节奏总纲!R35))</f>
        <v>3500</v>
      </c>
      <c r="FC36" s="15">
        <f>MAX($G$4,求节点(I$38:I$67,$G$4:$G$33,节奏总纲!S35))</f>
        <v>3500</v>
      </c>
      <c r="FD36" s="15">
        <f>MAX($G$4,求节点(J$38:J$67,$G$4:$G$33,节奏总纲!T35))</f>
        <v>3500</v>
      </c>
      <c r="FE36" s="15">
        <f>MAX($K$4,求节点(F$38:F$67,$K$4:$K$33,节奏总纲!P35))</f>
        <v>9028.4118892023216</v>
      </c>
      <c r="FF36" s="15">
        <f>MAX($K$4,求节点(G$38:G$67,$K$4:$K$33,节奏总纲!Q35))</f>
        <v>9445.9078035334187</v>
      </c>
      <c r="FG36" s="15">
        <f>MAX($K$4,求节点(H$38:H$67,$K$4:$K$33,节奏总纲!R35))</f>
        <v>9948.8394438531432</v>
      </c>
      <c r="FH36" s="15">
        <f>MAX($K$4,求节点(I$38:I$67,$K$4:$K$33,节奏总纲!S35))</f>
        <v>10571.950672063538</v>
      </c>
      <c r="FI36" s="15">
        <f>MAX($K$4,求节点(J$38:J$67,$K$4:$K$33,节奏总纲!T35))</f>
        <v>11329.480775829375</v>
      </c>
      <c r="FO36" s="9">
        <v>32</v>
      </c>
      <c r="FP36" s="9">
        <f>求节点($EE$5:$EE$164,$ED$5:$ED$164,求节点(节奏总纲!$N$4:$N$163,节奏总纲!$O$4:$O$163,兵营招募!FO36))</f>
        <v>11516</v>
      </c>
    </row>
    <row r="37" spans="4:172" x14ac:dyDescent="0.15">
      <c r="E37" s="50" t="s">
        <v>42</v>
      </c>
      <c r="F37" s="15" t="s">
        <v>0</v>
      </c>
      <c r="G37" s="15" t="s">
        <v>3</v>
      </c>
      <c r="H37" s="15" t="s">
        <v>1</v>
      </c>
      <c r="I37" s="15" t="s">
        <v>4</v>
      </c>
      <c r="J37" s="15" t="s">
        <v>2</v>
      </c>
      <c r="K37" s="15" t="s">
        <v>131</v>
      </c>
      <c r="L37" s="15" t="s">
        <v>0</v>
      </c>
      <c r="M37" s="15" t="s">
        <v>3</v>
      </c>
      <c r="N37" s="15" t="s">
        <v>1</v>
      </c>
      <c r="O37" s="15" t="s">
        <v>4</v>
      </c>
      <c r="P37" s="15" t="s">
        <v>2</v>
      </c>
      <c r="S37" s="114"/>
      <c r="T37" s="114"/>
      <c r="U37" s="114"/>
      <c r="V37" s="114"/>
      <c r="W37" s="114"/>
      <c r="Z37" s="9">
        <v>33</v>
      </c>
      <c r="AA37" s="80">
        <f>[5]圣人天赋!GE38</f>
        <v>0</v>
      </c>
      <c r="AB37" s="80">
        <f>[5]圣人天赋!GF38</f>
        <v>0</v>
      </c>
      <c r="AC37" s="80">
        <f>[5]圣人天赋!GG38</f>
        <v>0</v>
      </c>
      <c r="AD37" s="80">
        <f>[5]圣人天赋!GH38</f>
        <v>0</v>
      </c>
      <c r="AE37" s="80">
        <f>[5]圣人天赋!GI38</f>
        <v>0</v>
      </c>
      <c r="AG37" s="52"/>
      <c r="AH37" s="35" t="e">
        <f>[5]圣人天赋!GE38/AA37</f>
        <v>#DIV/0!</v>
      </c>
      <c r="AJ37" s="9">
        <v>33</v>
      </c>
      <c r="AK37" s="9">
        <f>MAX([4]带兵数!D36,1000+($AJ37-1)*50)</f>
        <v>3850.8297311415272</v>
      </c>
      <c r="AL37" s="9">
        <f>MAX([4]带兵数!E36,1000+($AJ37-1)*50)</f>
        <v>3899.0868763053822</v>
      </c>
      <c r="AM37" s="9">
        <f>MAX([4]带兵数!F36,1000+($AJ37-1)*50)</f>
        <v>3957.3520379044335</v>
      </c>
      <c r="AN37" s="9">
        <f>MAX([4]带兵数!G36,1000+($AJ37-1)*50)</f>
        <v>4020.925900972692</v>
      </c>
      <c r="AO37" s="9">
        <f>MAX([4]带兵数!H36,1000+($AJ37-1)*50)</f>
        <v>4090.4062586103628</v>
      </c>
      <c r="AQ37" s="15">
        <v>33</v>
      </c>
      <c r="AR37" s="15">
        <v>1.1499999999999999</v>
      </c>
      <c r="AS37" s="15">
        <f>$AR37*节奏总纲!P36*24*3600*AS$2</f>
        <v>1318878.1069194104</v>
      </c>
      <c r="AT37" s="15">
        <f>$AR37*节奏总纲!Q36*24*3600*AT$2</f>
        <v>1340969.3152103105</v>
      </c>
      <c r="AU37" s="15">
        <f>$AR37*节奏总纲!R36*24*3600*AU$2</f>
        <v>1265771.2818141221</v>
      </c>
      <c r="AV37" s="15">
        <f>$AR37*节奏总纲!S36*24*3600*AV$2</f>
        <v>1176439.2713721138</v>
      </c>
      <c r="AW37" s="15">
        <f>$AR37*节奏总纲!T36*24*3600*AW$2</f>
        <v>793700.84474410093</v>
      </c>
      <c r="AX37" s="15">
        <f t="shared" si="21"/>
        <v>98302.084289345657</v>
      </c>
      <c r="AY37" s="15">
        <f t="shared" si="22"/>
        <v>97385.4345536693</v>
      </c>
      <c r="AZ37" s="15">
        <f t="shared" si="23"/>
        <v>92065.378453052137</v>
      </c>
      <c r="BA37" s="15">
        <f t="shared" si="24"/>
        <v>87075.171174781164</v>
      </c>
      <c r="BB37" s="15">
        <f t="shared" si="25"/>
        <v>58914.079120801995</v>
      </c>
      <c r="BE37" s="15">
        <v>33</v>
      </c>
      <c r="BF37" s="51"/>
      <c r="BG37" s="15">
        <v>33</v>
      </c>
      <c r="BH37" s="15"/>
      <c r="BI37" s="15"/>
      <c r="BJ37" s="15"/>
      <c r="BK37" s="15"/>
      <c r="BL37" s="15"/>
      <c r="BM37" s="15">
        <f>求节点($T$38:$T$157,$V$38:$V$157,节奏总纲!P36)*求节点($T$38:$T$157,$U$38:$U$157,节奏总纲!P36)*节奏总纲!W36</f>
        <v>5381.9076247165713</v>
      </c>
      <c r="BN37" s="15">
        <f>求节点($T$38:$T$157,$V$38:$V$157,节奏总纲!Q36)*求节点($T$38:$T$157,$U$38:$U$157,节奏总纲!Q36)*节奏总纲!X36</f>
        <v>4536.5885661647162</v>
      </c>
      <c r="BO37" s="15">
        <f>求节点($T$38:$T$157,$V$38:$V$157,节奏总纲!R36)*求节点($T$38:$T$157,$U$38:$U$157,节奏总纲!R36)*节奏总纲!Y36</f>
        <v>3752.6648825972329</v>
      </c>
      <c r="BP37" s="15">
        <f>求节点($T$38:$T$157,$V$38:$V$157,节奏总纲!S36)*求节点($T$38:$T$157,$U$38:$U$157,节奏总纲!S36)*节奏总纲!Z36</f>
        <v>2839.4077556993943</v>
      </c>
      <c r="BQ37" s="15">
        <f>求节点($T$38:$T$157,$V$38:$V$157,节奏总纲!T36)*求节点($T$38:$T$157,$U$38:$U$157,节奏总纲!T36)*节奏总纲!AA36</f>
        <v>1245.164715717438</v>
      </c>
      <c r="BR37" s="15"/>
      <c r="BS37" s="15"/>
      <c r="BT37" s="15"/>
      <c r="BU37" s="15"/>
      <c r="BV37" s="15"/>
      <c r="BY37" s="15">
        <v>33</v>
      </c>
      <c r="BZ37" s="15">
        <f t="shared" si="10"/>
        <v>5381.9076247165713</v>
      </c>
      <c r="CA37" s="15">
        <f t="shared" si="11"/>
        <v>4536.5885661647162</v>
      </c>
      <c r="CB37" s="15">
        <f t="shared" si="12"/>
        <v>3752.6648825972329</v>
      </c>
      <c r="CC37" s="15">
        <f t="shared" si="13"/>
        <v>2839.4077556993943</v>
      </c>
      <c r="CD37" s="15">
        <f t="shared" si="14"/>
        <v>1245.164715717438</v>
      </c>
      <c r="CE37" s="66">
        <f>SUM(BZ$5:BZ37)</f>
        <v>77595.306645466699</v>
      </c>
      <c r="CF37" s="66">
        <f>SUM(CA$5:CA37)</f>
        <v>70621.936895473846</v>
      </c>
      <c r="CG37" s="66">
        <f>SUM(CB$5:CB37)</f>
        <v>62443.965353355736</v>
      </c>
      <c r="CH37" s="66">
        <f>SUM(CC$5:CC37)</f>
        <v>54011.802403981193</v>
      </c>
      <c r="CI37" s="66">
        <f>SUM(CD$5:CD37)</f>
        <v>45332.219572510905</v>
      </c>
      <c r="CJ37" s="34"/>
      <c r="CK37" s="34"/>
      <c r="CN37" s="15"/>
      <c r="CO37" s="15"/>
      <c r="CP37" s="15"/>
      <c r="CQ37" s="15"/>
      <c r="CR37" s="15"/>
      <c r="CS37" s="15"/>
      <c r="CT37" s="15"/>
      <c r="CU37" s="15"/>
      <c r="CV37" s="15"/>
      <c r="CW37" s="15"/>
      <c r="CX37" s="15"/>
      <c r="CZ37" s="34"/>
      <c r="DA37" s="34"/>
      <c r="DR37" s="37"/>
      <c r="DS37" s="37"/>
      <c r="DT37" s="37"/>
      <c r="DU37" s="37"/>
      <c r="DV37" s="37"/>
      <c r="EC37" s="9">
        <v>1.36</v>
      </c>
      <c r="ED37" s="9">
        <f>INT(求节点(F$38:F$67,$K$38:$K$67,节奏总纲!P36)*EC37)</f>
        <v>18217</v>
      </c>
      <c r="EE37" s="15">
        <v>33</v>
      </c>
      <c r="EF37" s="15">
        <f>求节点(F$38:F$67,$V$4:$V$33,节奏总纲!P36)*$ED37/10000</f>
        <v>111702.91921623817</v>
      </c>
      <c r="EG37" s="15">
        <f>求节点(G$38:G$67,$V$4:$V$33,节奏总纲!Q36)*$ED37/10000</f>
        <v>114375.00087096996</v>
      </c>
      <c r="EH37" s="15">
        <f>求节点(H$38:H$67,$V$4:$V$33,节奏总纲!R36)*$ED37/10000</f>
        <v>117672.43683370891</v>
      </c>
      <c r="EI37" s="15">
        <f>求节点(I$38:I$67,$V$4:$V$33,节奏总纲!S36)*$ED37/10000</f>
        <v>121808.24620140569</v>
      </c>
      <c r="EJ37" s="15">
        <f>求节点(J$38:J$67,$V$4:$V$33,节奏总纲!T36)*$ED37/10000</f>
        <v>126786.16615119972</v>
      </c>
      <c r="EK37" s="15">
        <f>求节点(F$38:F$67,$L$4:$L$33,节奏总纲!P36)</f>
        <v>4</v>
      </c>
      <c r="EL37" s="15">
        <f>求节点(G$38:G$67,$L$4:$L$33,节奏总纲!Q36)</f>
        <v>4</v>
      </c>
      <c r="EM37" s="15">
        <f>求节点(H$38:H$67,$L$4:$L$33,节奏总纲!R36)</f>
        <v>4</v>
      </c>
      <c r="EN37" s="15">
        <f>求节点(I$38:I$67,$L$4:$L$33,节奏总纲!S36)</f>
        <v>4</v>
      </c>
      <c r="EO37" s="15">
        <f>求节点(J$38:J$67,$L$4:$L$33,节奏总纲!T36)</f>
        <v>4</v>
      </c>
      <c r="EP37" s="15">
        <f t="shared" si="15"/>
        <v>446811.67686495266</v>
      </c>
      <c r="EQ37" s="15">
        <f t="shared" si="16"/>
        <v>457500.00348387985</v>
      </c>
      <c r="ER37" s="15">
        <f t="shared" si="17"/>
        <v>470689.74733483564</v>
      </c>
      <c r="ES37" s="15">
        <f t="shared" si="18"/>
        <v>487232.98480562278</v>
      </c>
      <c r="ET37" s="15">
        <f t="shared" si="19"/>
        <v>507144.66460479889</v>
      </c>
      <c r="EY37" s="15">
        <v>33</v>
      </c>
      <c r="EZ37" s="15">
        <f>MAX($G$4,求节点(F$38:F$67,$G$4:$G$33,节奏总纲!P36))</f>
        <v>3500</v>
      </c>
      <c r="FA37" s="15">
        <f>MAX($G$4,求节点(G$38:G$67,$G$4:$G$33,节奏总纲!Q36))</f>
        <v>3500</v>
      </c>
      <c r="FB37" s="15">
        <f>MAX($G$4,求节点(H$38:H$67,$G$4:$G$33,节奏总纲!R36))</f>
        <v>3500</v>
      </c>
      <c r="FC37" s="15">
        <f>MAX($G$4,求节点(I$38:I$67,$G$4:$G$33,节奏总纲!S36))</f>
        <v>3500</v>
      </c>
      <c r="FD37" s="15">
        <f>MAX($G$4,求节点(J$38:J$67,$G$4:$G$33,节奏总纲!T36))</f>
        <v>3500</v>
      </c>
      <c r="FE37" s="15">
        <f>MAX($K$4,求节点(F$38:F$67,$K$4:$K$33,节奏总纲!P36))</f>
        <v>9395.3865976129164</v>
      </c>
      <c r="FF37" s="15">
        <f>MAX($K$4,求节点(G$38:G$67,$K$4:$K$33,节奏总纲!Q36))</f>
        <v>9835.428589389574</v>
      </c>
      <c r="FG37" s="15">
        <f>MAX($K$4,求节点(H$38:H$67,$K$4:$K$33,节奏总纲!R36))</f>
        <v>10378.454767586691</v>
      </c>
      <c r="FH37" s="15">
        <f>MAX($K$4,求节点(I$38:I$67,$K$4:$K$33,节奏总纲!S36))</f>
        <v>11059.545402877369</v>
      </c>
      <c r="FI37" s="15">
        <f>MAX($K$4,求节点(J$38:J$67,$K$4:$K$33,节奏总纲!T36))</f>
        <v>11879.315938606751</v>
      </c>
      <c r="FO37" s="9">
        <v>33</v>
      </c>
      <c r="FP37" s="9">
        <f>求节点($EE$5:$EE$164,$ED$5:$ED$164,求节点(节奏总纲!$N$4:$N$163,节奏总纲!$O$4:$O$163,兵营招募!FO37))</f>
        <v>12016</v>
      </c>
    </row>
    <row r="38" spans="4:172" x14ac:dyDescent="0.15">
      <c r="E38" s="15">
        <v>1</v>
      </c>
      <c r="F38" s="15">
        <f>节奏总纲!BJ4</f>
        <v>1.5699005528909408E-2</v>
      </c>
      <c r="G38" s="15">
        <f>节奏总纲!BK4</f>
        <v>1.2559204423127529E-2</v>
      </c>
      <c r="H38" s="15">
        <f>节奏总纲!BL4</f>
        <v>9.4194033173456461E-3</v>
      </c>
      <c r="I38" s="15">
        <f>节奏总纲!BM4</f>
        <v>6.2796022115637644E-3</v>
      </c>
      <c r="J38" s="15">
        <f>节奏总纲!BN4</f>
        <v>3.1398011057818822E-3</v>
      </c>
      <c r="K38" s="15">
        <v>300</v>
      </c>
      <c r="L38" s="9">
        <f>求节点(节奏总纲!P$4:P$163,AK$5:AK$164,F38)*6</f>
        <v>1639.416189984471</v>
      </c>
      <c r="M38" s="9">
        <f>求节点(节奏总纲!Q$4:Q$163,AL$5:AL$164,G38)*6</f>
        <v>1583.5561118401531</v>
      </c>
      <c r="N38" s="9">
        <f>求节点(节奏总纲!R$4:R$163,AM$5:AM$164,H38)*6</f>
        <v>1527.5560334999827</v>
      </c>
      <c r="O38" s="9">
        <f>求节点(节奏总纲!S$4:S$163,AN$5:AN$164,I38)*6</f>
        <v>1471.7017302936574</v>
      </c>
      <c r="P38" s="9">
        <f>求节点(节奏总纲!T$4:T$1163,AO$5:AO$164,J38)*6</f>
        <v>0</v>
      </c>
      <c r="Q38" s="9">
        <f t="shared" ref="Q38:Q56" si="33">V4*4/L38</f>
        <v>48.79785895048272</v>
      </c>
      <c r="S38" s="9">
        <v>1</v>
      </c>
      <c r="T38" s="9">
        <f>求节点(节奏总纲!$BW$4:$BW$83,节奏总纲!$AM$4:$AM$83,$S38)</f>
        <v>2.4783059166172518E-3</v>
      </c>
      <c r="U38" s="9">
        <v>1500</v>
      </c>
      <c r="V38" s="9">
        <f>24*3600/$C$4</f>
        <v>3</v>
      </c>
      <c r="W38" s="9">
        <v>5</v>
      </c>
      <c r="Z38" s="9">
        <v>34</v>
      </c>
      <c r="AA38" s="80">
        <f>[5]圣人天赋!GE39</f>
        <v>0</v>
      </c>
      <c r="AB38" s="80">
        <f>[5]圣人天赋!GF39</f>
        <v>0</v>
      </c>
      <c r="AC38" s="80">
        <f>[5]圣人天赋!GG39</f>
        <v>0</v>
      </c>
      <c r="AD38" s="80">
        <f>[5]圣人天赋!GH39</f>
        <v>0</v>
      </c>
      <c r="AE38" s="80">
        <f>[5]圣人天赋!GI39</f>
        <v>0</v>
      </c>
      <c r="AG38" s="52"/>
      <c r="AH38" s="35" t="e">
        <f>[5]圣人天赋!GE39/AA38</f>
        <v>#DIV/0!</v>
      </c>
      <c r="AJ38" s="9">
        <v>34</v>
      </c>
      <c r="AK38" s="9">
        <f>MAX([4]带兵数!D37,1000+($AJ38-1)*50)</f>
        <v>3913.962430455269</v>
      </c>
      <c r="AL38" s="9">
        <f>MAX([4]带兵数!E37,1000+($AJ38-1)*50)</f>
        <v>3966.2932129146884</v>
      </c>
      <c r="AM38" s="9">
        <f>MAX([4]带兵数!F37,1000+($AJ38-1)*50)</f>
        <v>4022.5526780322962</v>
      </c>
      <c r="AN38" s="9">
        <f>MAX([4]带兵数!G37,1000+($AJ38-1)*50)</f>
        <v>4088.6582215718527</v>
      </c>
      <c r="AO38" s="9">
        <f>MAX([4]带兵数!H37,1000+($AJ38-1)*50)</f>
        <v>4158.7144728338253</v>
      </c>
      <c r="AQ38" s="15">
        <v>34</v>
      </c>
      <c r="AR38" s="15">
        <v>1.1499999999999999</v>
      </c>
      <c r="AS38" s="15">
        <f>$AR38*节奏总纲!P37*24*3600*AS$2</f>
        <v>1424235.6721727366</v>
      </c>
      <c r="AT38" s="15">
        <f>$AR38*节奏总纲!Q37*24*3600*AT$2</f>
        <v>1448590.1021668904</v>
      </c>
      <c r="AU38" s="15">
        <f>$AR38*节奏总纲!R37*24*3600*AU$2</f>
        <v>1369545.0223613034</v>
      </c>
      <c r="AV38" s="15">
        <f>$AR38*节奏总纲!S37*24*3600*AV$2</f>
        <v>1273978.8087585128</v>
      </c>
      <c r="AW38" s="15">
        <f>$AR38*节奏总纲!T37*24*3600*AW$2</f>
        <v>858814.11032016017</v>
      </c>
      <c r="AX38" s="15">
        <f t="shared" si="21"/>
        <v>105357.5652533262</v>
      </c>
      <c r="AY38" s="15">
        <f t="shared" si="22"/>
        <v>107620.78695657989</v>
      </c>
      <c r="AZ38" s="15">
        <f t="shared" si="23"/>
        <v>103773.74054718134</v>
      </c>
      <c r="BA38" s="15">
        <f t="shared" si="24"/>
        <v>97539.537386398995</v>
      </c>
      <c r="BB38" s="15">
        <f t="shared" si="25"/>
        <v>65113.265576059232</v>
      </c>
      <c r="BE38" s="15">
        <v>34</v>
      </c>
      <c r="BF38" s="51"/>
      <c r="BG38" s="15">
        <v>34</v>
      </c>
      <c r="BH38" s="15"/>
      <c r="BI38" s="15"/>
      <c r="BJ38" s="15"/>
      <c r="BK38" s="15"/>
      <c r="BL38" s="15"/>
      <c r="BM38" s="15">
        <f>求节点($T$38:$T$157,$V$38:$V$157,节奏总纲!P37)*求节点($T$38:$T$157,$U$38:$U$157,节奏总纲!P37)*节奏总纲!W37</f>
        <v>6998.3889962958492</v>
      </c>
      <c r="BN38" s="15">
        <f>求节点($T$38:$T$157,$V$38:$V$157,节奏总纲!Q37)*求节点($T$38:$T$157,$U$38:$U$157,节奏总纲!Q37)*节奏总纲!X37</f>
        <v>5013.3906967350958</v>
      </c>
      <c r="BO38" s="15">
        <f>求节点($T$38:$T$157,$V$38:$V$157,节奏总纲!R37)*求节点($T$38:$T$157,$U$38:$U$157,节奏总纲!R37)*节奏总纲!Y37</f>
        <v>4229.9079027383796</v>
      </c>
      <c r="BP38" s="15">
        <f>求节点($T$38:$T$157,$V$38:$V$157,节奏总纲!S37)*求节点($T$38:$T$157,$U$38:$U$157,节奏总纲!S37)*节奏总纲!Z37</f>
        <v>3180.6370886869199</v>
      </c>
      <c r="BQ38" s="15">
        <f>求节点($T$38:$T$157,$V$38:$V$157,节奏总纲!T37)*求节点($T$38:$T$157,$U$38:$U$157,节奏总纲!T37)*节奏总纲!AA37</f>
        <v>1376.1861685761303</v>
      </c>
      <c r="BR38" s="15"/>
      <c r="BS38" s="15"/>
      <c r="BT38" s="15"/>
      <c r="BU38" s="15"/>
      <c r="BV38" s="15"/>
      <c r="BY38" s="15">
        <v>34</v>
      </c>
      <c r="BZ38" s="15">
        <f t="shared" si="10"/>
        <v>6998.3889962958492</v>
      </c>
      <c r="CA38" s="15">
        <f t="shared" si="11"/>
        <v>5013.3906967350958</v>
      </c>
      <c r="CB38" s="15">
        <f t="shared" si="12"/>
        <v>4229.9079027383796</v>
      </c>
      <c r="CC38" s="15">
        <f t="shared" si="13"/>
        <v>3180.6370886869199</v>
      </c>
      <c r="CD38" s="15">
        <f t="shared" si="14"/>
        <v>1376.1861685761303</v>
      </c>
      <c r="CE38" s="66">
        <f>SUM(BZ$5:BZ38)</f>
        <v>84593.695641762548</v>
      </c>
      <c r="CF38" s="66">
        <f>SUM(CA$5:CA38)</f>
        <v>75635.327592208938</v>
      </c>
      <c r="CG38" s="66">
        <f>SUM(CB$5:CB38)</f>
        <v>66673.873256094113</v>
      </c>
      <c r="CH38" s="66">
        <f>SUM(CC$5:CC38)</f>
        <v>57192.439492668113</v>
      </c>
      <c r="CI38" s="66">
        <f>SUM(CD$5:CD38)</f>
        <v>46708.405741087037</v>
      </c>
      <c r="CJ38" s="34"/>
      <c r="CK38" s="34"/>
      <c r="CN38" s="15"/>
      <c r="CO38" s="15"/>
      <c r="CP38" s="15"/>
      <c r="CQ38" s="15"/>
      <c r="CR38" s="15"/>
      <c r="CS38" s="15"/>
      <c r="CT38" s="15"/>
      <c r="CU38" s="15"/>
      <c r="CV38" s="15"/>
      <c r="CW38" s="15"/>
      <c r="CX38" s="15"/>
      <c r="CZ38" s="34"/>
      <c r="DA38" s="34"/>
      <c r="DR38" s="37"/>
      <c r="DS38" s="37"/>
      <c r="DT38" s="37"/>
      <c r="DU38" s="37"/>
      <c r="DV38" s="37"/>
      <c r="EC38" s="9">
        <v>1.34</v>
      </c>
      <c r="ED38" s="9">
        <f>INT(求节点(F$38:F$67,$K$38:$K$67,节奏总纲!P37)*EC38)</f>
        <v>18476</v>
      </c>
      <c r="EE38" s="15">
        <v>34</v>
      </c>
      <c r="EF38" s="15">
        <f>求节点(F$38:F$67,$V$4:$V$33,节奏总纲!P37)*$ED38/10000</f>
        <v>115713.34256482913</v>
      </c>
      <c r="EG38" s="15">
        <f>求节点(G$38:G$67,$V$4:$V$33,节奏总纲!Q37)*$ED38/10000</f>
        <v>118652.18581819582</v>
      </c>
      <c r="EH38" s="15">
        <f>求节点(H$38:H$67,$V$4:$V$33,节奏总纲!R37)*$ED38/10000</f>
        <v>122327.78643313074</v>
      </c>
      <c r="EI38" s="15">
        <f>求节点(I$38:I$67,$V$4:$V$33,节奏总纲!S37)*$ED38/10000</f>
        <v>126903.86826776018</v>
      </c>
      <c r="EJ38" s="15">
        <f>求节点(J$38:J$67,$V$4:$V$33,节奏总纲!T37)*$ED38/10000</f>
        <v>131186.59655037045</v>
      </c>
      <c r="EK38" s="15">
        <f>求节点(F$38:F$67,$L$4:$L$33,节奏总纲!P37)</f>
        <v>4</v>
      </c>
      <c r="EL38" s="15">
        <f>求节点(G$38:G$67,$L$4:$L$33,节奏总纲!Q37)</f>
        <v>4</v>
      </c>
      <c r="EM38" s="15">
        <f>求节点(H$38:H$67,$L$4:$L$33,节奏总纲!R37)</f>
        <v>4</v>
      </c>
      <c r="EN38" s="15">
        <f>求节点(I$38:I$67,$L$4:$L$33,节奏总纲!S37)</f>
        <v>4</v>
      </c>
      <c r="EO38" s="15">
        <f>求节点(J$38:J$67,$L$4:$L$33,节奏总纲!T37)</f>
        <v>4</v>
      </c>
      <c r="EP38" s="15">
        <f t="shared" si="15"/>
        <v>462853.37025931652</v>
      </c>
      <c r="EQ38" s="15">
        <f t="shared" si="16"/>
        <v>474608.74327278329</v>
      </c>
      <c r="ER38" s="15">
        <f t="shared" si="17"/>
        <v>489311.14573252294</v>
      </c>
      <c r="ES38" s="15">
        <f t="shared" si="18"/>
        <v>507615.4730710407</v>
      </c>
      <c r="ET38" s="15">
        <f t="shared" si="19"/>
        <v>524746.3862014818</v>
      </c>
      <c r="EY38" s="15">
        <v>34</v>
      </c>
      <c r="EZ38" s="15">
        <f>MAX($G$4,求节点(F$38:F$67,$G$4:$G$33,节奏总纲!P37))</f>
        <v>3500</v>
      </c>
      <c r="FA38" s="15">
        <f>MAX($G$4,求节点(G$38:G$67,$G$4:$G$33,节奏总纲!Q37))</f>
        <v>3500</v>
      </c>
      <c r="FB38" s="15">
        <f>MAX($G$4,求节点(H$38:H$67,$G$4:$G$33,节奏总纲!R37))</f>
        <v>3500</v>
      </c>
      <c r="FC38" s="15">
        <f>MAX($G$4,求节点(I$38:I$67,$G$4:$G$33,节奏总纲!S37))</f>
        <v>3500</v>
      </c>
      <c r="FD38" s="15">
        <f>MAX($G$4,求节点(J$38:J$67,$G$4:$G$33,节奏总纲!T37))</f>
        <v>3500</v>
      </c>
      <c r="FE38" s="15">
        <f>MAX($K$4,求节点(F$38:F$67,$K$4:$K$33,节奏总纲!P37))</f>
        <v>9788.7003515093857</v>
      </c>
      <c r="FF38" s="15">
        <f>MAX($K$4,求节点(G$38:G$67,$K$4:$K$33,节奏总纲!Q37))</f>
        <v>10265.888582733678</v>
      </c>
      <c r="FG38" s="15">
        <f>MAX($K$4,求节点(H$38:H$67,$K$4:$K$33,节奏总纲!R37))</f>
        <v>10862.706175546233</v>
      </c>
      <c r="FH38" s="15">
        <f>MAX($K$4,求节点(I$38:I$67,$K$4:$K$33,节奏总纲!S37))</f>
        <v>11605.737432522219</v>
      </c>
      <c r="FI38" s="15">
        <f>MAX($K$4,求节点(J$38:J$67,$K$4:$K$33,节奏总纲!T37))</f>
        <v>12301.136049529734</v>
      </c>
      <c r="FO38" s="9">
        <v>34</v>
      </c>
      <c r="FP38" s="9">
        <f>求节点($EE$5:$EE$164,$ED$5:$ED$164,求节点(节奏总纲!$N$4:$N$163,节奏总纲!$O$4:$O$163,兵营招募!FO38))</f>
        <v>12546</v>
      </c>
    </row>
    <row r="39" spans="4:172" x14ac:dyDescent="0.15">
      <c r="E39" s="15">
        <v>2</v>
      </c>
      <c r="F39" s="15">
        <f>节奏总纲!BJ5</f>
        <v>0.12131882041201551</v>
      </c>
      <c r="G39" s="15">
        <f>节奏总纲!BK5</f>
        <v>9.7055056329612421E-2</v>
      </c>
      <c r="H39" s="15">
        <f>节奏总纲!BL5</f>
        <v>7.2791292247209302E-2</v>
      </c>
      <c r="I39" s="15">
        <f>节奏总纲!BM5</f>
        <v>4.8527528164806211E-2</v>
      </c>
      <c r="J39" s="15">
        <f>节奏总纲!BN5</f>
        <v>2.4263764082403105E-2</v>
      </c>
      <c r="K39" s="15">
        <v>500</v>
      </c>
      <c r="L39" s="9">
        <f>求节点(节奏总纲!P$4:P$163,AK$5:AK$164,F39)*6</f>
        <v>8150.7584463061812</v>
      </c>
      <c r="M39" s="9">
        <f>求节点(节奏总纲!Q$4:Q$163,AL$5:AL$164,G39)*6</f>
        <v>8133.3869879256745</v>
      </c>
      <c r="N39" s="9">
        <f>求节点(节奏总纲!R$4:R$163,AM$5:AM$164,H39)*6</f>
        <v>8115.1443564378569</v>
      </c>
      <c r="O39" s="9">
        <f>求节点(节奏总纲!S$4:S$163,AN$5:AN$164,I39)*6</f>
        <v>8107.0423030660604</v>
      </c>
      <c r="P39" s="9">
        <f>求节点(节奏总纲!T$4:T$1163,AO$5:AO$164,J39)*6</f>
        <v>0</v>
      </c>
      <c r="Q39" s="9">
        <f t="shared" si="33"/>
        <v>12.268796905068228</v>
      </c>
      <c r="S39" s="9">
        <v>2</v>
      </c>
      <c r="T39" s="9">
        <f>求节点(节奏总纲!$BW$4:$BW$83,节奏总纲!$AM$4:$AM$83,$S39)</f>
        <v>4.9566118332345036E-3</v>
      </c>
      <c r="U39" s="9">
        <v>1500</v>
      </c>
      <c r="V39" s="9">
        <f t="shared" ref="V39:V102" si="34">24*3600/$C$4</f>
        <v>3</v>
      </c>
      <c r="W39" s="9">
        <v>5</v>
      </c>
      <c r="Z39" s="9">
        <v>35</v>
      </c>
      <c r="AA39" s="80">
        <f>[5]圣人天赋!GE40</f>
        <v>0</v>
      </c>
      <c r="AB39" s="80">
        <f>[5]圣人天赋!GF40</f>
        <v>0</v>
      </c>
      <c r="AC39" s="80">
        <f>[5]圣人天赋!GG40</f>
        <v>0</v>
      </c>
      <c r="AD39" s="80">
        <f>[5]圣人天赋!GH40</f>
        <v>0</v>
      </c>
      <c r="AE39" s="80">
        <f>[5]圣人天赋!GI40</f>
        <v>0</v>
      </c>
      <c r="AG39" s="52"/>
      <c r="AH39" s="35" t="e">
        <f>[5]圣人天赋!GE40/AA39</f>
        <v>#DIV/0!</v>
      </c>
      <c r="AJ39" s="9">
        <v>35</v>
      </c>
      <c r="AK39" s="9">
        <f>MAX([4]带兵数!D38,1000+($AJ39-1)*50)</f>
        <v>3980.1909129472951</v>
      </c>
      <c r="AL39" s="9">
        <f>MAX([4]带兵数!E38,1000+($AJ39-1)*50)</f>
        <v>4030.5941741358338</v>
      </c>
      <c r="AM39" s="9">
        <f>MAX([4]带兵数!F38,1000+($AJ39-1)*50)</f>
        <v>4091.0872039771339</v>
      </c>
      <c r="AN39" s="9">
        <f>MAX([4]带兵数!G38,1000+($AJ39-1)*50)</f>
        <v>4154.191079838205</v>
      </c>
      <c r="AO39" s="9">
        <f>MAX([4]带兵数!H38,1000+($AJ39-1)*50)</f>
        <v>4223.6246235371837</v>
      </c>
      <c r="AQ39" s="15">
        <v>35</v>
      </c>
      <c r="AR39" s="15">
        <v>1.1499999999999999</v>
      </c>
      <c r="AS39" s="15">
        <f>$AR39*节奏总纲!P38*24*3600*AS$2</f>
        <v>1537155.1146886882</v>
      </c>
      <c r="AT39" s="15">
        <f>$AR39*节奏总纲!Q38*24*3600*AT$2</f>
        <v>1565771.8190738093</v>
      </c>
      <c r="AU39" s="15">
        <f>$AR39*节奏总纲!R38*24*3600*AU$2</f>
        <v>1481407.622529312</v>
      </c>
      <c r="AV39" s="15">
        <f>$AR39*节奏总纲!S38*24*3600*AV$2</f>
        <v>1376266.2126846057</v>
      </c>
      <c r="AW39" s="15">
        <f>$AR39*节奏总纲!T38*24*3600*AW$2</f>
        <v>927211.96518021682</v>
      </c>
      <c r="AX39" s="15">
        <f t="shared" si="21"/>
        <v>112919.44251595158</v>
      </c>
      <c r="AY39" s="15">
        <f t="shared" si="22"/>
        <v>117181.71690691891</v>
      </c>
      <c r="AZ39" s="15">
        <f t="shared" si="23"/>
        <v>111862.60016800859</v>
      </c>
      <c r="BA39" s="15">
        <f t="shared" si="24"/>
        <v>102287.4039260929</v>
      </c>
      <c r="BB39" s="15">
        <f t="shared" si="25"/>
        <v>68397.854860056657</v>
      </c>
      <c r="BE39" s="15">
        <v>35</v>
      </c>
      <c r="BF39" s="51"/>
      <c r="BG39" s="15">
        <v>35</v>
      </c>
      <c r="BH39" s="15"/>
      <c r="BI39" s="15"/>
      <c r="BJ39" s="15"/>
      <c r="BK39" s="15"/>
      <c r="BL39" s="15"/>
      <c r="BM39" s="15">
        <f>求节点($T$38:$T$157,$V$38:$V$157,节奏总纲!P38)*求节点($T$38:$T$157,$U$38:$U$157,节奏总纲!P38)*节奏总纲!W38</f>
        <v>7500.6876067359153</v>
      </c>
      <c r="BN39" s="15">
        <f>求节点($T$38:$T$157,$V$38:$V$157,节奏总纲!Q38)*求节点($T$38:$T$157,$U$38:$U$157,节奏总纲!Q38)*节奏总纲!X38</f>
        <v>5960.1378310345244</v>
      </c>
      <c r="BO39" s="15">
        <f>求节点($T$38:$T$157,$V$38:$V$157,节奏总纲!R38)*求节点($T$38:$T$157,$U$38:$U$157,节奏总纲!R38)*节奏总纲!Y38</f>
        <v>4559.616854674251</v>
      </c>
      <c r="BP39" s="15">
        <f>求节点($T$38:$T$157,$V$38:$V$157,节奏总纲!S38)*求节点($T$38:$T$157,$U$38:$U$157,节奏总纲!S38)*节奏总纲!Z38</f>
        <v>3335.4588236769409</v>
      </c>
      <c r="BQ39" s="15">
        <f>求节点($T$38:$T$157,$V$38:$V$157,节奏总纲!T38)*求节点($T$38:$T$157,$U$38:$U$157,节奏总纲!T38)*节奏总纲!AA38</f>
        <v>1445.6068358103737</v>
      </c>
      <c r="BR39" s="15"/>
      <c r="BS39" s="15"/>
      <c r="BT39" s="15"/>
      <c r="BU39" s="15"/>
      <c r="BV39" s="15"/>
      <c r="BY39" s="15">
        <v>35</v>
      </c>
      <c r="BZ39" s="15">
        <f t="shared" si="10"/>
        <v>7500.6876067359153</v>
      </c>
      <c r="CA39" s="15">
        <f t="shared" si="11"/>
        <v>5960.1378310345244</v>
      </c>
      <c r="CB39" s="15">
        <f t="shared" si="12"/>
        <v>4559.616854674251</v>
      </c>
      <c r="CC39" s="15">
        <f t="shared" si="13"/>
        <v>3335.4588236769409</v>
      </c>
      <c r="CD39" s="15">
        <f t="shared" si="14"/>
        <v>1445.6068358103737</v>
      </c>
      <c r="CE39" s="66">
        <f>SUM(BZ$5:BZ39)</f>
        <v>92094.38324849846</v>
      </c>
      <c r="CF39" s="66">
        <f>SUM(CA$5:CA39)</f>
        <v>81595.46542324347</v>
      </c>
      <c r="CG39" s="66">
        <f>SUM(CB$5:CB39)</f>
        <v>71233.490110768369</v>
      </c>
      <c r="CH39" s="66">
        <f>SUM(CC$5:CC39)</f>
        <v>60527.898316345054</v>
      </c>
      <c r="CI39" s="66">
        <f>SUM(CD$5:CD39)</f>
        <v>48154.01257689741</v>
      </c>
      <c r="CJ39" s="34"/>
      <c r="CK39" s="34"/>
      <c r="CN39" s="15"/>
      <c r="CO39" s="15"/>
      <c r="CP39" s="15"/>
      <c r="CQ39" s="15"/>
      <c r="CR39" s="15"/>
      <c r="CS39" s="15"/>
      <c r="CT39" s="15"/>
      <c r="CU39" s="15"/>
      <c r="CV39" s="15"/>
      <c r="CW39" s="15"/>
      <c r="CX39" s="15"/>
      <c r="CZ39" s="34"/>
      <c r="DA39" s="34"/>
      <c r="DR39" s="37"/>
      <c r="DS39" s="37"/>
      <c r="DT39" s="37"/>
      <c r="DU39" s="37"/>
      <c r="DV39" s="37"/>
      <c r="EC39" s="9">
        <v>1.32</v>
      </c>
      <c r="ED39" s="9">
        <f>INT(求节点(F$38:F$67,$K$38:$K$67,节奏总纲!P38)*EC39)</f>
        <v>18757</v>
      </c>
      <c r="EE39" s="15">
        <v>35</v>
      </c>
      <c r="EF39" s="15">
        <f>求节点(F$38:F$67,$V$4:$V$33,节奏总纲!P38)*$ED39/10000</f>
        <v>120108.84637288601</v>
      </c>
      <c r="EG39" s="15">
        <f>求节点(G$38:G$67,$V$4:$V$33,节奏总纲!Q38)*$ED39/10000</f>
        <v>123387.23637007782</v>
      </c>
      <c r="EH39" s="15">
        <f>求节点(H$38:H$67,$V$4:$V$33,节奏总纲!R38)*$ED39/10000</f>
        <v>127451.96158775434</v>
      </c>
      <c r="EI39" s="15">
        <f>求节点(I$38:I$67,$V$4:$V$33,节奏总纲!S38)*$ED39/10000</f>
        <v>131989.15551999185</v>
      </c>
      <c r="EJ39" s="15">
        <f>求节点(J$38:J$67,$V$4:$V$33,节奏总纲!T38)*$ED39/10000</f>
        <v>135649.69132605658</v>
      </c>
      <c r="EK39" s="15">
        <f>求节点(F$38:F$67,$L$4:$L$33,节奏总纲!P38)</f>
        <v>4</v>
      </c>
      <c r="EL39" s="15">
        <f>求节点(G$38:G$67,$L$4:$L$33,节奏总纲!Q38)</f>
        <v>4</v>
      </c>
      <c r="EM39" s="15">
        <f>求节点(H$38:H$67,$L$4:$L$33,节奏总纲!R38)</f>
        <v>4</v>
      </c>
      <c r="EN39" s="15">
        <f>求节点(I$38:I$67,$L$4:$L$33,节奏总纲!S38)</f>
        <v>4</v>
      </c>
      <c r="EO39" s="15">
        <f>求节点(J$38:J$67,$L$4:$L$33,节奏总纲!T38)</f>
        <v>4</v>
      </c>
      <c r="EP39" s="15">
        <f t="shared" si="15"/>
        <v>480435.38549154403</v>
      </c>
      <c r="EQ39" s="15">
        <f t="shared" si="16"/>
        <v>493548.94548031129</v>
      </c>
      <c r="ER39" s="15">
        <f t="shared" si="17"/>
        <v>509807.84635101736</v>
      </c>
      <c r="ES39" s="15">
        <f t="shared" si="18"/>
        <v>527956.6220799674</v>
      </c>
      <c r="ET39" s="15">
        <f t="shared" si="19"/>
        <v>542598.76530422631</v>
      </c>
      <c r="EY39" s="15">
        <v>35</v>
      </c>
      <c r="EZ39" s="15">
        <f>MAX($G$4,求节点(F$38:F$67,$G$4:$G$33,节奏总纲!P38))</f>
        <v>3500</v>
      </c>
      <c r="FA39" s="15">
        <f>MAX($G$4,求节点(G$38:G$67,$G$4:$G$33,节奏总纲!Q38))</f>
        <v>3500</v>
      </c>
      <c r="FB39" s="15">
        <f>MAX($G$4,求节点(H$38:H$67,$G$4:$G$33,节奏总纲!R38))</f>
        <v>3500</v>
      </c>
      <c r="FC39" s="15">
        <f>MAX($G$4,求节点(I$38:I$67,$G$4:$G$33,节奏总纲!S38))</f>
        <v>3500</v>
      </c>
      <c r="FD39" s="15">
        <f>MAX($G$4,求节点(J$38:J$67,$G$4:$G$33,节奏总纲!T38))</f>
        <v>3500</v>
      </c>
      <c r="FE39" s="15">
        <f>MAX($K$4,求节点(F$38:F$67,$K$4:$K$33,节奏总纲!P38))</f>
        <v>10210.243595386153</v>
      </c>
      <c r="FF39" s="15">
        <f>MAX($K$4,求节点(G$38:G$67,$K$4:$K$33,节奏总纲!Q38))</f>
        <v>10734.590238856614</v>
      </c>
      <c r="FG39" s="15">
        <f>MAX($K$4,求节点(H$38:H$67,$K$4:$K$33,节奏总纲!R38))</f>
        <v>11384.703564709869</v>
      </c>
      <c r="FH39" s="15">
        <f>MAX($K$4,求节点(I$38:I$67,$K$4:$K$33,节奏总纲!S38))</f>
        <v>12110.383673293996</v>
      </c>
      <c r="FI39" s="15">
        <f>MAX($K$4,求节点(J$38:J$67,$K$4:$K$33,节奏总纲!T38))</f>
        <v>12695.850827859984</v>
      </c>
      <c r="FO39" s="9">
        <v>35</v>
      </c>
      <c r="FP39" s="9">
        <f>求节点($EE$5:$EE$164,$ED$5:$ED$164,求节点(节奏总纲!$N$4:$N$163,节奏总纲!$O$4:$O$163,兵营招募!FO39))</f>
        <v>13106</v>
      </c>
    </row>
    <row r="40" spans="4:172" x14ac:dyDescent="0.15">
      <c r="E40" s="15">
        <v>3</v>
      </c>
      <c r="F40" s="15">
        <f>节奏总纲!BJ6</f>
        <v>0.49875373808340068</v>
      </c>
      <c r="G40" s="15">
        <f>节奏总纲!BK6</f>
        <v>0.39900299046672055</v>
      </c>
      <c r="H40" s="15">
        <f>节奏总纲!BL6</f>
        <v>0.29925224285004037</v>
      </c>
      <c r="I40" s="15">
        <f>节奏总纲!BM6</f>
        <v>0.19950149523336028</v>
      </c>
      <c r="J40" s="15">
        <f>节奏总纲!BN6</f>
        <v>9.9750747616680138E-2</v>
      </c>
      <c r="K40" s="15">
        <v>2000</v>
      </c>
      <c r="L40" s="9">
        <f>求节点(节奏总纲!P$4:P$163,AK$5:AK$164,F40)*6</f>
        <v>11109.989455131632</v>
      </c>
      <c r="M40" s="9">
        <f>求节点(节奏总纲!Q$4:Q$163,AL$5:AL$164,G40)*6</f>
        <v>11074.516440983418</v>
      </c>
      <c r="N40" s="9">
        <f>求节点(节奏总纲!R$4:R$163,AM$5:AM$164,H40)*6</f>
        <v>11004.736759815423</v>
      </c>
      <c r="O40" s="9">
        <f>求节点(节奏总纲!S$4:S$163,AN$5:AN$164,I40)*6</f>
        <v>10993.802482557265</v>
      </c>
      <c r="P40" s="9">
        <f>求节点(节奏总纲!T$4:T$1163,AO$5:AO$164,J40)*6</f>
        <v>0</v>
      </c>
      <c r="Q40" s="9">
        <f t="shared" si="33"/>
        <v>10.801090359682815</v>
      </c>
      <c r="S40" s="9">
        <v>3</v>
      </c>
      <c r="T40" s="9">
        <f>求节点(节奏总纲!$BW$4:$BW$83,节奏总纲!$AM$4:$AM$83,$S40)</f>
        <v>7.4349177498517554E-3</v>
      </c>
      <c r="U40" s="9">
        <v>1500</v>
      </c>
      <c r="V40" s="9">
        <f t="shared" si="34"/>
        <v>3</v>
      </c>
      <c r="W40" s="9">
        <v>5</v>
      </c>
      <c r="Z40" s="9">
        <v>36</v>
      </c>
      <c r="AA40" s="80">
        <f>[5]圣人天赋!GE41</f>
        <v>0</v>
      </c>
      <c r="AB40" s="80">
        <f>[5]圣人天赋!GF41</f>
        <v>0</v>
      </c>
      <c r="AC40" s="80">
        <f>[5]圣人天赋!GG41</f>
        <v>0</v>
      </c>
      <c r="AD40" s="80">
        <f>[5]圣人天赋!GH41</f>
        <v>0</v>
      </c>
      <c r="AE40" s="80">
        <f>[5]圣人天赋!GI41</f>
        <v>0</v>
      </c>
      <c r="AG40" s="52"/>
      <c r="AH40" s="35" t="e">
        <f>[5]圣人天赋!GE41/AA40</f>
        <v>#DIV/0!</v>
      </c>
      <c r="AJ40" s="9">
        <v>36</v>
      </c>
      <c r="AK40" s="9">
        <f>MAX([4]带兵数!D39,1000+($AJ40-1)*50)</f>
        <v>4043.8224722802161</v>
      </c>
      <c r="AL40" s="9">
        <f>MAX([4]带兵数!E39,1000+($AJ40-1)*50)</f>
        <v>4097.4135482075872</v>
      </c>
      <c r="AM40" s="9">
        <f>MAX([4]带兵数!F39,1000+($AJ40-1)*50)</f>
        <v>4154.2715250695746</v>
      </c>
      <c r="AN40" s="9">
        <f>MAX([4]带兵数!G39,1000+($AJ40-1)*50)</f>
        <v>4219.9593475759102</v>
      </c>
      <c r="AO40" s="9">
        <f>MAX([4]带兵数!H39,1000+($AJ40-1)*50)</f>
        <v>4286.631625084754</v>
      </c>
      <c r="AQ40" s="15">
        <v>36</v>
      </c>
      <c r="AR40" s="15">
        <v>1.1499999999999999</v>
      </c>
      <c r="AS40" s="15">
        <f>$AR40*节奏总纲!P39*24*3600*AS$2</f>
        <v>1658179.1765816775</v>
      </c>
      <c r="AT40" s="15">
        <f>$AR40*节奏总纲!Q39*24*3600*AT$2</f>
        <v>1691176.9421956528</v>
      </c>
      <c r="AU40" s="15">
        <f>$AR40*节奏总纲!R39*24*3600*AU$2</f>
        <v>1597821.4545541045</v>
      </c>
      <c r="AV40" s="15">
        <f>$AR40*节奏总纲!S39*24*3600*AV$2</f>
        <v>1482964.9102562133</v>
      </c>
      <c r="AW40" s="15">
        <f>$AR40*节奏总纲!T39*24*3600*AW$2</f>
        <v>995239.14178432291</v>
      </c>
      <c r="AX40" s="15">
        <f t="shared" si="21"/>
        <v>121024.06189298932</v>
      </c>
      <c r="AY40" s="15">
        <f t="shared" si="22"/>
        <v>125405.12312184344</v>
      </c>
      <c r="AZ40" s="15">
        <f t="shared" si="23"/>
        <v>116413.83202479244</v>
      </c>
      <c r="BA40" s="15">
        <f t="shared" si="24"/>
        <v>106698.69757160754</v>
      </c>
      <c r="BB40" s="15">
        <f t="shared" si="25"/>
        <v>68027.176604106091</v>
      </c>
      <c r="BE40" s="15">
        <v>36</v>
      </c>
      <c r="BF40" s="51"/>
      <c r="BG40" s="15">
        <v>36</v>
      </c>
      <c r="BH40" s="15"/>
      <c r="BI40" s="15"/>
      <c r="BJ40" s="15"/>
      <c r="BK40" s="15"/>
      <c r="BL40" s="15"/>
      <c r="BM40" s="15">
        <f>求节点($T$38:$T$157,$V$38:$V$157,节奏总纲!P39)*求节点($T$38:$T$157,$U$38:$U$157,节奏总纲!P39)*节奏总纲!W39</f>
        <v>8039.0379276744025</v>
      </c>
      <c r="BN40" s="15">
        <f>求节点($T$38:$T$157,$V$38:$V$157,节奏总纲!Q39)*求节点($T$38:$T$157,$U$38:$U$157,节奏总纲!Q39)*节奏总纲!X39</f>
        <v>7140.0432419269046</v>
      </c>
      <c r="BO40" s="15">
        <f>求节点($T$38:$T$157,$V$38:$V$157,节奏总纲!R39)*求节点($T$38:$T$157,$U$38:$U$157,节奏总纲!R39)*节奏总纲!Y39</f>
        <v>4745.1290227496957</v>
      </c>
      <c r="BP40" s="15">
        <f>求节点($T$38:$T$157,$V$38:$V$157,节奏总纲!S39)*求节点($T$38:$T$157,$U$38:$U$157,节奏总纲!S39)*节奏总纲!Z39</f>
        <v>3479.3053555959059</v>
      </c>
      <c r="BQ40" s="15">
        <f>求节点($T$38:$T$157,$V$38:$V$157,节奏总纲!T39)*求节点($T$38:$T$157,$U$38:$U$157,节奏总纲!T39)*节奏总纲!AA39</f>
        <v>1437.7724523814686</v>
      </c>
      <c r="BR40" s="15"/>
      <c r="BS40" s="15"/>
      <c r="BT40" s="15"/>
      <c r="BU40" s="15"/>
      <c r="BV40" s="15"/>
      <c r="BY40" s="15">
        <v>36</v>
      </c>
      <c r="BZ40" s="15">
        <f t="shared" si="10"/>
        <v>8039.0379276744025</v>
      </c>
      <c r="CA40" s="15">
        <f t="shared" si="11"/>
        <v>7140.0432419269046</v>
      </c>
      <c r="CB40" s="15">
        <f t="shared" si="12"/>
        <v>4745.1290227496957</v>
      </c>
      <c r="CC40" s="15">
        <f t="shared" si="13"/>
        <v>3479.3053555959059</v>
      </c>
      <c r="CD40" s="15">
        <f t="shared" si="14"/>
        <v>1437.7724523814686</v>
      </c>
      <c r="CE40" s="66">
        <f>SUM(BZ$5:BZ40)</f>
        <v>100133.42117617287</v>
      </c>
      <c r="CF40" s="66">
        <f>SUM(CA$5:CA40)</f>
        <v>88735.508665170375</v>
      </c>
      <c r="CG40" s="66">
        <f>SUM(CB$5:CB40)</f>
        <v>75978.619133518063</v>
      </c>
      <c r="CH40" s="66">
        <f>SUM(CC$5:CC40)</f>
        <v>64007.203671940959</v>
      </c>
      <c r="CI40" s="66">
        <f>SUM(CD$5:CD40)</f>
        <v>49591.785029278879</v>
      </c>
      <c r="CJ40" s="34"/>
      <c r="CK40" s="34"/>
      <c r="CN40" s="15"/>
      <c r="CO40" s="15"/>
      <c r="CP40" s="15"/>
      <c r="CQ40" s="15"/>
      <c r="CR40" s="15"/>
      <c r="CS40" s="15"/>
      <c r="CT40" s="15"/>
      <c r="CU40" s="15"/>
      <c r="CV40" s="15"/>
      <c r="CW40" s="15"/>
      <c r="CX40" s="15"/>
      <c r="CZ40" s="34"/>
      <c r="DA40" s="34"/>
      <c r="DR40" s="37"/>
      <c r="DS40" s="37"/>
      <c r="DT40" s="37"/>
      <c r="DU40" s="37"/>
      <c r="DV40" s="37"/>
      <c r="EC40" s="9">
        <v>1.3</v>
      </c>
      <c r="ED40" s="9">
        <f>INT(求节点(F$38:F$67,$K$38:$K$67,节奏总纲!P39)*EC40)</f>
        <v>19060</v>
      </c>
      <c r="EE40" s="15">
        <v>36</v>
      </c>
      <c r="EF40" s="15">
        <f>求节点(F$38:F$67,$V$4:$V$33,节奏总纲!P39)*$ED40/10000</f>
        <v>124919.50974655301</v>
      </c>
      <c r="EG40" s="15">
        <f>求节点(G$38:G$67,$V$4:$V$33,节奏总纲!Q39)*$ED40/10000</f>
        <v>128567.22076203952</v>
      </c>
      <c r="EH40" s="15">
        <f>求节点(H$38:H$67,$V$4:$V$33,节奏总纲!R39)*$ED40/10000</f>
        <v>132962.17176991678</v>
      </c>
      <c r="EI40" s="15">
        <f>求节点(I$38:I$67,$V$4:$V$33,节奏总纲!S39)*$ED40/10000</f>
        <v>136468.51950822663</v>
      </c>
      <c r="EJ40" s="15">
        <f>求节点(J$38:J$67,$V$4:$V$33,节奏总纲!T39)*$ED40/10000</f>
        <v>140335.13618583389</v>
      </c>
      <c r="EK40" s="15">
        <f>求节点(F$38:F$67,$L$4:$L$33,节奏总纲!P39)</f>
        <v>4</v>
      </c>
      <c r="EL40" s="15">
        <f>求节点(G$38:G$67,$L$4:$L$33,节奏总纲!Q39)</f>
        <v>4</v>
      </c>
      <c r="EM40" s="15">
        <f>求节点(H$38:H$67,$L$4:$L$33,节奏总纲!R39)</f>
        <v>4</v>
      </c>
      <c r="EN40" s="15">
        <f>求节点(I$38:I$67,$L$4:$L$33,节奏总纲!S39)</f>
        <v>4</v>
      </c>
      <c r="EO40" s="15">
        <f>求节点(J$38:J$67,$L$4:$L$33,节奏总纲!T39)</f>
        <v>4</v>
      </c>
      <c r="EP40" s="15">
        <f t="shared" si="15"/>
        <v>499678.03898621205</v>
      </c>
      <c r="EQ40" s="15">
        <f t="shared" si="16"/>
        <v>514268.88304815808</v>
      </c>
      <c r="ER40" s="15">
        <f t="shared" si="17"/>
        <v>531848.68707966711</v>
      </c>
      <c r="ES40" s="15">
        <f t="shared" si="18"/>
        <v>545874.07803290652</v>
      </c>
      <c r="ET40" s="15">
        <f t="shared" si="19"/>
        <v>561340.54474333557</v>
      </c>
      <c r="EY40" s="15">
        <v>36</v>
      </c>
      <c r="EZ40" s="15">
        <f>MAX($G$4,求节点(F$38:F$67,$G$4:$G$33,节奏总纲!P39))</f>
        <v>3500</v>
      </c>
      <c r="FA40" s="15">
        <f>MAX($G$4,求节点(G$38:G$67,$G$4:$G$33,节奏总纲!Q39))</f>
        <v>3500</v>
      </c>
      <c r="FB40" s="15">
        <f>MAX($G$4,求节点(H$38:H$67,$G$4:$G$33,节奏总纲!R39))</f>
        <v>3500</v>
      </c>
      <c r="FC40" s="15">
        <f>MAX($G$4,求节点(I$38:I$67,$G$4:$G$33,节奏总纲!S39))</f>
        <v>3500</v>
      </c>
      <c r="FD40" s="15">
        <f>MAX($G$4,求节点(J$38:J$67,$G$4:$G$33,节奏总纲!T39))</f>
        <v>3500</v>
      </c>
      <c r="FE40" s="15">
        <f>MAX($K$4,求节点(F$38:F$67,$K$4:$K$33,节奏总纲!P39))</f>
        <v>10662.042457484735</v>
      </c>
      <c r="FF40" s="15">
        <f>MAX($K$4,求节点(G$38:G$67,$K$4:$K$33,节奏总纲!Q39))</f>
        <v>11236.183750583343</v>
      </c>
      <c r="FG40" s="15">
        <f>MAX($K$4,求节点(H$38:H$67,$K$4:$K$33,节奏总纲!R39))</f>
        <v>11927.938893481127</v>
      </c>
      <c r="FH40" s="15">
        <f>MAX($K$4,求节点(I$38:I$67,$K$4:$K$33,节奏总纲!S39))</f>
        <v>12479.829933089186</v>
      </c>
      <c r="FI40" s="15">
        <f>MAX($K$4,求节点(J$38:J$67,$K$4:$K$33,节奏总纲!T39))</f>
        <v>13088.426472061998</v>
      </c>
      <c r="FO40" s="9">
        <v>36</v>
      </c>
      <c r="FP40" s="9">
        <f>求节点($EE$5:$EE$164,$ED$5:$ED$164,求节点(节奏总纲!$N$4:$N$163,节奏总纲!$O$4:$O$163,兵营招募!FO40))</f>
        <v>13699</v>
      </c>
    </row>
    <row r="41" spans="4:172" x14ac:dyDescent="0.15">
      <c r="E41" s="15">
        <v>4</v>
      </c>
      <c r="F41" s="15">
        <f>节奏总纲!BJ7</f>
        <v>1.1550685436347259</v>
      </c>
      <c r="G41" s="15">
        <f>节奏总纲!BK7</f>
        <v>0.92405483490778073</v>
      </c>
      <c r="H41" s="15">
        <f>节奏总纲!BL7</f>
        <v>0.69304112618083547</v>
      </c>
      <c r="I41" s="15">
        <f>节奏总纲!BM7</f>
        <v>0.46202741745389037</v>
      </c>
      <c r="J41" s="15">
        <f>节奏总纲!BN7</f>
        <v>0.23101370872694518</v>
      </c>
      <c r="K41" s="15">
        <v>3000</v>
      </c>
      <c r="L41" s="9">
        <f>求节点(节奏总纲!P$4:P$163,AK$5:AK$164,F41)*6</f>
        <v>13864.332707518344</v>
      </c>
      <c r="M41" s="9">
        <f>求节点(节奏总纲!Q$4:Q$163,AL$5:AL$164,G41)*6</f>
        <v>13789.236156196654</v>
      </c>
      <c r="N41" s="9">
        <f>求节点(节奏总纲!R$4:R$163,AM$5:AM$164,H41)*6</f>
        <v>13684.745902835981</v>
      </c>
      <c r="O41" s="9">
        <f>求节点(节奏总纲!S$4:S$163,AN$5:AN$164,I41)*6</f>
        <v>13652.56011209688</v>
      </c>
      <c r="P41" s="9">
        <f>求节点(节奏总纲!T$4:T$1163,AO$5:AO$164,J41)*6</f>
        <v>0</v>
      </c>
      <c r="Q41" s="9">
        <f t="shared" si="33"/>
        <v>10.097853459913066</v>
      </c>
      <c r="S41" s="9">
        <v>4</v>
      </c>
      <c r="T41" s="9">
        <f>求节点(节奏总纲!$BW$4:$BW$83,节奏总纲!$AM$4:$AM$83,$S41)</f>
        <v>2.3963093307967063E-2</v>
      </c>
      <c r="U41" s="9">
        <v>1500</v>
      </c>
      <c r="V41" s="9">
        <f t="shared" si="34"/>
        <v>3</v>
      </c>
      <c r="W41" s="9">
        <v>5</v>
      </c>
      <c r="Z41" s="9">
        <v>37</v>
      </c>
      <c r="AA41" s="80">
        <f>[5]圣人天赋!GE42</f>
        <v>0</v>
      </c>
      <c r="AB41" s="80">
        <f>[5]圣人天赋!GF42</f>
        <v>0</v>
      </c>
      <c r="AC41" s="80">
        <f>[5]圣人天赋!GG42</f>
        <v>0</v>
      </c>
      <c r="AD41" s="80">
        <f>[5]圣人天赋!GH42</f>
        <v>0</v>
      </c>
      <c r="AE41" s="80">
        <f>[5]圣人天赋!GI42</f>
        <v>0</v>
      </c>
      <c r="AG41" s="52"/>
      <c r="AH41" s="35" t="e">
        <f>[5]圣人天赋!GE42/AA41</f>
        <v>#DIV/0!</v>
      </c>
      <c r="AJ41" s="9">
        <v>37</v>
      </c>
      <c r="AK41" s="9">
        <f>MAX([4]带兵数!D40,1000+($AJ41-1)*50)</f>
        <v>4109.020743671972</v>
      </c>
      <c r="AL41" s="9">
        <f>MAX([4]带兵数!E40,1000+($AJ41-1)*50)</f>
        <v>4161.1453581089208</v>
      </c>
      <c r="AM41" s="9">
        <f>MAX([4]带兵数!F40,1000+($AJ41-1)*50)</f>
        <v>4220.4599594946012</v>
      </c>
      <c r="AN41" s="9">
        <f>MAX([4]带兵数!G40,1000+($AJ41-1)*50)</f>
        <v>4282.0408035249629</v>
      </c>
      <c r="AO41" s="9">
        <f>MAX([4]带兵数!H40,1000+($AJ41-1)*50)</f>
        <v>4352.0389775920594</v>
      </c>
      <c r="AQ41" s="15">
        <v>37</v>
      </c>
      <c r="AR41" s="15">
        <v>1.1499999999999999</v>
      </c>
      <c r="AS41" s="15">
        <f>$AR41*节奏总纲!P40*24*3600*AS$2</f>
        <v>1787889.5544469333</v>
      </c>
      <c r="AT41" s="15">
        <f>$AR41*节奏总纲!Q40*24*3600*AT$2</f>
        <v>1822842.7952363708</v>
      </c>
      <c r="AU41" s="15">
        <f>$AR41*节奏总纲!R40*24*3600*AU$2</f>
        <v>1722333.6041172126</v>
      </c>
      <c r="AV41" s="15">
        <f>$AR41*节奏总纲!S40*24*3600*AV$2</f>
        <v>1593903.5377894412</v>
      </c>
      <c r="AW41" s="15">
        <f>$AR41*节奏总纲!T40*24*3600*AW$2</f>
        <v>1073091.3105790494</v>
      </c>
      <c r="AX41" s="15">
        <f t="shared" si="21"/>
        <v>129710.37786525581</v>
      </c>
      <c r="AY41" s="15">
        <f t="shared" si="22"/>
        <v>131665.85304071801</v>
      </c>
      <c r="AZ41" s="15">
        <f t="shared" si="23"/>
        <v>124512.14956310811</v>
      </c>
      <c r="BA41" s="15">
        <f t="shared" si="24"/>
        <v>110938.6275332279</v>
      </c>
      <c r="BB41" s="15">
        <f t="shared" si="25"/>
        <v>77852.168794726487</v>
      </c>
      <c r="BE41" s="15">
        <v>37</v>
      </c>
      <c r="BF41" s="51"/>
      <c r="BG41" s="15">
        <v>37</v>
      </c>
      <c r="BH41" s="15"/>
      <c r="BI41" s="15"/>
      <c r="BJ41" s="15"/>
      <c r="BK41" s="15"/>
      <c r="BL41" s="15"/>
      <c r="BM41" s="15">
        <f>求节点($T$38:$T$157,$V$38:$V$157,节奏总纲!P40)*求节点($T$38:$T$157,$U$38:$U$157,节奏总纲!P40)*节奏总纲!W40</f>
        <v>8616.0275152041777</v>
      </c>
      <c r="BN41" s="15">
        <f>求节点($T$38:$T$157,$V$38:$V$157,节奏总纲!Q40)*求节点($T$38:$T$157,$U$38:$U$157,节奏总纲!Q40)*节奏总纲!X40</f>
        <v>7496.5030199166431</v>
      </c>
      <c r="BO41" s="15">
        <f>求节点($T$38:$T$157,$V$38:$V$157,节奏总纲!R40)*求节点($T$38:$T$157,$U$38:$U$157,节奏总纲!R40)*节奏总纲!Y40</f>
        <v>5075.2234876266884</v>
      </c>
      <c r="BP41" s="15">
        <f>求节点($T$38:$T$157,$V$38:$V$157,节奏总纲!S40)*求节点($T$38:$T$157,$U$38:$U$157,节奏总纲!S40)*节奏总纲!Z40</f>
        <v>3617.563941300903</v>
      </c>
      <c r="BQ41" s="15">
        <f>求节点($T$38:$T$157,$V$38:$V$157,节奏总纲!T40)*求节点($T$38:$T$157,$U$38:$U$157,节奏总纲!T40)*节奏总纲!AA40</f>
        <v>1645.4262728354015</v>
      </c>
      <c r="BR41" s="15"/>
      <c r="BS41" s="15"/>
      <c r="BT41" s="15"/>
      <c r="BU41" s="15"/>
      <c r="BV41" s="15"/>
      <c r="BY41" s="15">
        <v>37</v>
      </c>
      <c r="BZ41" s="15">
        <f t="shared" si="10"/>
        <v>8616.0275152041777</v>
      </c>
      <c r="CA41" s="15">
        <f t="shared" si="11"/>
        <v>7496.5030199166431</v>
      </c>
      <c r="CB41" s="15">
        <f t="shared" si="12"/>
        <v>5075.2234876266884</v>
      </c>
      <c r="CC41" s="15">
        <f t="shared" si="13"/>
        <v>3617.563941300903</v>
      </c>
      <c r="CD41" s="15">
        <f t="shared" si="14"/>
        <v>1645.4262728354015</v>
      </c>
      <c r="CE41" s="66">
        <f>SUM(BZ$5:BZ41)</f>
        <v>108749.44869137704</v>
      </c>
      <c r="CF41" s="66">
        <f>SUM(CA$5:CA41)</f>
        <v>96232.011685087025</v>
      </c>
      <c r="CG41" s="66">
        <f>SUM(CB$5:CB41)</f>
        <v>81053.842621144751</v>
      </c>
      <c r="CH41" s="66">
        <f>SUM(CC$5:CC41)</f>
        <v>67624.767613241856</v>
      </c>
      <c r="CI41" s="66">
        <f>SUM(CD$5:CD41)</f>
        <v>51237.21130211428</v>
      </c>
      <c r="CJ41" s="34"/>
      <c r="CK41" s="34"/>
      <c r="CN41" s="15"/>
      <c r="CO41" s="15"/>
      <c r="CP41" s="15"/>
      <c r="CQ41" s="15"/>
      <c r="CR41" s="15"/>
      <c r="CS41" s="15"/>
      <c r="CT41" s="15"/>
      <c r="CU41" s="15"/>
      <c r="CV41" s="15"/>
      <c r="CW41" s="15"/>
      <c r="CX41" s="15"/>
      <c r="CZ41" s="34"/>
      <c r="DA41" s="34"/>
      <c r="DR41" s="37"/>
      <c r="DS41" s="37"/>
      <c r="DT41" s="37"/>
      <c r="DU41" s="37"/>
      <c r="DV41" s="37"/>
      <c r="EC41" s="9">
        <v>1.28</v>
      </c>
      <c r="ED41" s="9">
        <f>INT(求节点(F$38:F$67,$K$38:$K$67,节奏总纲!P40)*EC41)</f>
        <v>19387</v>
      </c>
      <c r="EE41" s="15">
        <v>37</v>
      </c>
      <c r="EF41" s="15">
        <f>求节点(F$38:F$67,$V$4:$V$33,节奏总纲!P40)*$ED41/10000</f>
        <v>130191.90239413414</v>
      </c>
      <c r="EG41" s="15">
        <f>求节点(G$38:G$67,$V$4:$V$33,节奏总纲!Q40)*$ED41/10000</f>
        <v>134176.25625136291</v>
      </c>
      <c r="EH41" s="15">
        <f>求节点(H$38:H$67,$V$4:$V$33,节奏总纲!R40)*$ED41/10000</f>
        <v>137742.78105771172</v>
      </c>
      <c r="EI41" s="15">
        <f>求节点(I$38:I$67,$V$4:$V$33,节奏总纲!S40)*$ED41/10000</f>
        <v>141292.17831757135</v>
      </c>
      <c r="EJ41" s="15">
        <f>求节点(J$38:J$67,$V$4:$V$33,节奏总纲!T40)*$ED41/10000</f>
        <v>145646.13525687321</v>
      </c>
      <c r="EK41" s="15">
        <f>求节点(F$38:F$67,$L$4:$L$33,节奏总纲!P40)</f>
        <v>4</v>
      </c>
      <c r="EL41" s="15">
        <f>求节点(G$38:G$67,$L$4:$L$33,节奏总纲!Q40)</f>
        <v>4</v>
      </c>
      <c r="EM41" s="15">
        <f>求节点(H$38:H$67,$L$4:$L$33,节奏总纲!R40)</f>
        <v>4</v>
      </c>
      <c r="EN41" s="15">
        <f>求节点(I$38:I$67,$L$4:$L$33,节奏总纲!S40)</f>
        <v>4</v>
      </c>
      <c r="EO41" s="15">
        <f>求节点(J$38:J$67,$L$4:$L$33,节奏总纲!T40)</f>
        <v>4</v>
      </c>
      <c r="EP41" s="15">
        <f t="shared" si="15"/>
        <v>520767.60957653658</v>
      </c>
      <c r="EQ41" s="15">
        <f t="shared" si="16"/>
        <v>536705.02500545164</v>
      </c>
      <c r="ER41" s="15">
        <f t="shared" si="17"/>
        <v>550971.12423084688</v>
      </c>
      <c r="ES41" s="15">
        <f t="shared" si="18"/>
        <v>565168.7132702854</v>
      </c>
      <c r="ET41" s="15">
        <f t="shared" si="19"/>
        <v>582584.54102749284</v>
      </c>
      <c r="EY41" s="15">
        <v>37</v>
      </c>
      <c r="EZ41" s="15">
        <f>MAX($G$4,求节点(F$38:F$67,$G$4:$G$33,节奏总纲!P40))</f>
        <v>3500</v>
      </c>
      <c r="FA41" s="15">
        <f>MAX($G$4,求节点(G$38:G$67,$G$4:$G$33,节奏总纲!Q40))</f>
        <v>3500</v>
      </c>
      <c r="FB41" s="15">
        <f>MAX($G$4,求节点(H$38:H$67,$G$4:$G$33,节奏总纲!R40))</f>
        <v>3500</v>
      </c>
      <c r="FC41" s="15">
        <f>MAX($G$4,求节点(I$38:I$67,$G$4:$G$33,节奏总纲!S40))</f>
        <v>3500</v>
      </c>
      <c r="FD41" s="15">
        <f>MAX($G$4,求节点(J$38:J$67,$G$4:$G$33,节奏总纲!T40))</f>
        <v>3500</v>
      </c>
      <c r="FE41" s="15">
        <f>MAX($K$4,求节点(F$38:F$67,$K$4:$K$33,节奏总纲!P40))</f>
        <v>11146.26848828609</v>
      </c>
      <c r="FF41" s="15">
        <f>MAX($K$4,求节点(G$38:G$67,$K$4:$K$33,节奏总纲!Q40))</f>
        <v>11762.818834997095</v>
      </c>
      <c r="FG41" s="15">
        <f>MAX($K$4,求节点(H$38:H$67,$K$4:$K$33,节奏总纲!R40))</f>
        <v>12314.713115651473</v>
      </c>
      <c r="FH41" s="15">
        <f>MAX($K$4,求节点(I$38:I$67,$K$4:$K$33,节奏总纲!S40))</f>
        <v>12863.957030624339</v>
      </c>
      <c r="FI41" s="15">
        <f>MAX($K$4,求节点(J$38:J$67,$K$4:$K$33,节奏总纲!T40))</f>
        <v>13537.700818621734</v>
      </c>
      <c r="FO41" s="9">
        <v>37</v>
      </c>
      <c r="FP41" s="9">
        <f>求节点($EE$5:$EE$164,$ED$5:$ED$164,求节点(节奏总纲!$N$4:$N$163,节奏总纲!$O$4:$O$163,兵营招募!FO41))</f>
        <v>14325</v>
      </c>
    </row>
    <row r="42" spans="4:172" x14ac:dyDescent="0.15">
      <c r="E42" s="15">
        <v>5</v>
      </c>
      <c r="F42" s="15">
        <f>节奏总纲!BJ8</f>
        <v>1.9148386534235038</v>
      </c>
      <c r="G42" s="15">
        <f>节奏总纲!BK8</f>
        <v>1.5318709227388032</v>
      </c>
      <c r="H42" s="15">
        <f>节奏总纲!BL8</f>
        <v>1.1489031920541022</v>
      </c>
      <c r="I42" s="15">
        <f>节奏总纲!BM8</f>
        <v>0.7659354613694016</v>
      </c>
      <c r="J42" s="15">
        <f>节奏总纲!BN8</f>
        <v>0.3829677306847008</v>
      </c>
      <c r="K42" s="15">
        <v>4000</v>
      </c>
      <c r="L42" s="9">
        <f>求节点(节奏总纲!P$4:P$163,AK$5:AK$164,F42)*6</f>
        <v>15891.079194795311</v>
      </c>
      <c r="M42" s="9">
        <f>求节点(节奏总纲!Q$4:Q$163,AL$5:AL$164,G42)*6</f>
        <v>15805.591971441379</v>
      </c>
      <c r="N42" s="9">
        <f>求节点(节奏总纲!R$4:R$163,AM$5:AM$164,H42)*6</f>
        <v>15714.419103890757</v>
      </c>
      <c r="O42" s="9">
        <f>求节点(节奏总纲!S$4:S$163,AN$5:AN$164,I42)*6</f>
        <v>15613.313247498314</v>
      </c>
      <c r="P42" s="9">
        <f>求节点(节奏总纲!T$4:T$1163,AO$5:AO$164,J42)*6</f>
        <v>0</v>
      </c>
      <c r="Q42" s="9">
        <f t="shared" si="33"/>
        <v>10.068542107096391</v>
      </c>
      <c r="S42" s="9">
        <v>5</v>
      </c>
      <c r="T42" s="9">
        <f>求节点(节奏总纲!$BW$4:$BW$83,节奏总纲!$AM$4:$AM$83,$S42)</f>
        <v>5.1571656651039799E-2</v>
      </c>
      <c r="U42" s="9">
        <v>1500</v>
      </c>
      <c r="V42" s="9">
        <f t="shared" si="34"/>
        <v>3</v>
      </c>
      <c r="W42" s="9">
        <v>5</v>
      </c>
      <c r="Z42" s="9">
        <v>38</v>
      </c>
      <c r="AA42" s="80">
        <f>[5]圣人天赋!GE43</f>
        <v>0</v>
      </c>
      <c r="AB42" s="80">
        <f>[5]圣人天赋!GF43</f>
        <v>0</v>
      </c>
      <c r="AC42" s="80">
        <f>[5]圣人天赋!GG43</f>
        <v>0</v>
      </c>
      <c r="AD42" s="80">
        <f>[5]圣人天赋!GH43</f>
        <v>0</v>
      </c>
      <c r="AE42" s="80">
        <f>[5]圣人天赋!GI43</f>
        <v>0</v>
      </c>
      <c r="AG42" s="52"/>
      <c r="AH42" s="35" t="e">
        <f>[5]圣人天赋!GE43/AA42</f>
        <v>#DIV/0!</v>
      </c>
      <c r="AJ42" s="9">
        <v>38</v>
      </c>
      <c r="AK42" s="9">
        <f>MAX([4]带兵数!D41,1000+($AJ42-1)*50)</f>
        <v>4173.3890826430224</v>
      </c>
      <c r="AL42" s="9">
        <f>MAX([4]带兵数!E41,1000+($AJ42-1)*50)</f>
        <v>4225.8552007948474</v>
      </c>
      <c r="AM42" s="9">
        <f>MAX([4]带兵数!F41,1000+($AJ42-1)*50)</f>
        <v>4282.8232260907926</v>
      </c>
      <c r="AN42" s="9">
        <f>MAX([4]带兵数!G41,1000+($AJ42-1)*50)</f>
        <v>4347.2253230365786</v>
      </c>
      <c r="AO42" s="9">
        <f>MAX([4]带兵数!H41,1000+($AJ42-1)*50)</f>
        <v>4415.5588848776533</v>
      </c>
      <c r="AQ42" s="15">
        <v>38</v>
      </c>
      <c r="AR42" s="15">
        <v>1.1499999999999999</v>
      </c>
      <c r="AS42" s="15">
        <f>$AR42*节奏总纲!P41*24*3600*AS$2</f>
        <v>1926909.6952584689</v>
      </c>
      <c r="AT42" s="15">
        <f>$AR42*节奏总纲!Q41*24*3600*AT$2</f>
        <v>1963456.7491452047</v>
      </c>
      <c r="AU42" s="15">
        <f>$AR42*节奏总纲!R41*24*3600*AU$2</f>
        <v>1851888.6777897393</v>
      </c>
      <c r="AV42" s="15">
        <f>$AR42*节奏总纲!S41*24*3600*AV$2</f>
        <v>1713022.7190847788</v>
      </c>
      <c r="AW42" s="15">
        <f>$AR42*节奏总纲!T41*24*3600*AW$2</f>
        <v>1153833.525520771</v>
      </c>
      <c r="AX42" s="15">
        <f t="shared" si="21"/>
        <v>139020.14081153553</v>
      </c>
      <c r="AY42" s="15">
        <f t="shared" si="22"/>
        <v>140613.95390883391</v>
      </c>
      <c r="AZ42" s="15">
        <f t="shared" si="23"/>
        <v>129555.07367252675</v>
      </c>
      <c r="BA42" s="15">
        <f t="shared" si="24"/>
        <v>119119.18129533762</v>
      </c>
      <c r="BB42" s="15">
        <f t="shared" si="25"/>
        <v>80742.214941721642</v>
      </c>
      <c r="BE42" s="15">
        <v>38</v>
      </c>
      <c r="BF42" s="51"/>
      <c r="BG42" s="15">
        <v>38</v>
      </c>
      <c r="BH42" s="15"/>
      <c r="BI42" s="15"/>
      <c r="BJ42" s="15"/>
      <c r="BK42" s="15"/>
      <c r="BL42" s="15"/>
      <c r="BM42" s="15">
        <f>求节点($T$38:$T$157,$V$38:$V$157,节奏总纲!P41)*求节点($T$38:$T$157,$U$38:$U$157,节奏总纲!P41)*节奏总纲!W41</f>
        <v>9234.4296432783449</v>
      </c>
      <c r="BN42" s="15">
        <f>求节点($T$38:$T$157,$V$38:$V$157,节奏总纲!Q41)*求节点($T$38:$T$157,$U$38:$U$157,节奏总纲!Q41)*节奏总纲!X41</f>
        <v>8005.9704606478981</v>
      </c>
      <c r="BO42" s="15">
        <f>求节点($T$38:$T$157,$V$38:$V$157,节奏总纲!R41)*求节点($T$38:$T$157,$U$38:$U$157,节奏总纲!R41)*节奏总纲!Y41</f>
        <v>6454.2835615842187</v>
      </c>
      <c r="BP42" s="15">
        <f>求节点($T$38:$T$157,$V$38:$V$157,节奏总纲!S41)*求节点($T$38:$T$157,$U$38:$U$157,节奏总纲!S41)*节奏总纲!Z41</f>
        <v>3884.3211291957923</v>
      </c>
      <c r="BQ42" s="15">
        <f>求节点($T$38:$T$157,$V$38:$V$157,节奏总纲!T41)*求节点($T$38:$T$157,$U$38:$U$157,节奏总纲!T41)*节奏总纲!AA41</f>
        <v>1706.50816603881</v>
      </c>
      <c r="BR42" s="15"/>
      <c r="BS42" s="15"/>
      <c r="BT42" s="15"/>
      <c r="BU42" s="15"/>
      <c r="BV42" s="15"/>
      <c r="BY42" s="15">
        <v>38</v>
      </c>
      <c r="BZ42" s="15">
        <f t="shared" si="10"/>
        <v>9234.4296432783449</v>
      </c>
      <c r="CA42" s="15">
        <f t="shared" si="11"/>
        <v>8005.9704606478981</v>
      </c>
      <c r="CB42" s="15">
        <f t="shared" si="12"/>
        <v>6454.2835615842187</v>
      </c>
      <c r="CC42" s="15">
        <f t="shared" si="13"/>
        <v>3884.3211291957923</v>
      </c>
      <c r="CD42" s="15">
        <f t="shared" si="14"/>
        <v>1706.50816603881</v>
      </c>
      <c r="CE42" s="66">
        <f>SUM(BZ$5:BZ42)</f>
        <v>117983.87833465538</v>
      </c>
      <c r="CF42" s="66">
        <f>SUM(CA$5:CA42)</f>
        <v>104237.98214573492</v>
      </c>
      <c r="CG42" s="66">
        <f>SUM(CB$5:CB42)</f>
        <v>87508.126182728971</v>
      </c>
      <c r="CH42" s="66">
        <f>SUM(CC$5:CC42)</f>
        <v>71509.088742437656</v>
      </c>
      <c r="CI42" s="66">
        <f>SUM(CD$5:CD42)</f>
        <v>52943.719468153089</v>
      </c>
      <c r="CJ42" s="34"/>
      <c r="CK42" s="34"/>
      <c r="CN42" s="15"/>
      <c r="CO42" s="15"/>
      <c r="CP42" s="15"/>
      <c r="CQ42" s="15"/>
      <c r="CR42" s="15"/>
      <c r="CS42" s="15"/>
      <c r="CT42" s="15"/>
      <c r="CU42" s="15"/>
      <c r="CV42" s="15"/>
      <c r="CW42" s="15"/>
      <c r="CX42" s="15"/>
      <c r="CZ42" s="34"/>
      <c r="DA42" s="34"/>
      <c r="DR42" s="37"/>
      <c r="DS42" s="37"/>
      <c r="DT42" s="37"/>
      <c r="DU42" s="37"/>
      <c r="DV42" s="37"/>
      <c r="EC42" s="9">
        <v>1.26</v>
      </c>
      <c r="ED42" s="9">
        <f>INT(求节点(F$38:F$67,$K$38:$K$67,节奏总纲!P41)*EC42)</f>
        <v>19738</v>
      </c>
      <c r="EE42" s="15">
        <v>38</v>
      </c>
      <c r="EF42" s="15">
        <f>求节点(F$38:F$67,$V$4:$V$33,节奏总纲!P41)*$ED42/10000</f>
        <v>135963.56223189918</v>
      </c>
      <c r="EG42" s="15">
        <f>求节点(G$38:G$67,$V$4:$V$33,节奏总纲!Q41)*$ED42/10000</f>
        <v>139489.18084031684</v>
      </c>
      <c r="EH42" s="15">
        <f>求节点(H$38:H$67,$V$4:$V$33,节奏总纲!R41)*$ED42/10000</f>
        <v>142696.10474957875</v>
      </c>
      <c r="EI42" s="15">
        <f>求节点(I$38:I$67,$V$4:$V$33,节奏总纲!S41)*$ED42/10000</f>
        <v>146563.92324394331</v>
      </c>
      <c r="EJ42" s="15">
        <f>求节点(J$38:J$67,$V$4:$V$33,节奏总纲!T41)*$ED42/10000</f>
        <v>151348.70249107017</v>
      </c>
      <c r="EK42" s="15">
        <f>求节点(F$38:F$67,$L$4:$L$33,节奏总纲!P41)</f>
        <v>4</v>
      </c>
      <c r="EL42" s="15">
        <f>求节点(G$38:G$67,$L$4:$L$33,节奏总纲!Q41)</f>
        <v>4</v>
      </c>
      <c r="EM42" s="15">
        <f>求节点(H$38:H$67,$L$4:$L$33,节奏总纲!R41)</f>
        <v>4</v>
      </c>
      <c r="EN42" s="15">
        <f>求节点(I$38:I$67,$L$4:$L$33,节奏总纲!S41)</f>
        <v>4</v>
      </c>
      <c r="EO42" s="15">
        <f>求节点(J$38:J$67,$L$4:$L$33,节奏总纲!T41)</f>
        <v>4</v>
      </c>
      <c r="EP42" s="15">
        <f t="shared" si="15"/>
        <v>543854.24892759672</v>
      </c>
      <c r="EQ42" s="15">
        <f t="shared" si="16"/>
        <v>557956.72336126736</v>
      </c>
      <c r="ER42" s="15">
        <f t="shared" si="17"/>
        <v>570784.418998315</v>
      </c>
      <c r="ES42" s="15">
        <f t="shared" si="18"/>
        <v>586255.69297577324</v>
      </c>
      <c r="ET42" s="15">
        <f t="shared" si="19"/>
        <v>605394.80996428069</v>
      </c>
      <c r="EY42" s="15">
        <v>38</v>
      </c>
      <c r="EZ42" s="15">
        <f>MAX($G$4,求节点(F$38:F$67,$G$4:$G$33,节奏总纲!P41))</f>
        <v>3500</v>
      </c>
      <c r="FA42" s="15">
        <f>MAX($G$4,求节点(G$38:G$67,$G$4:$G$33,节奏总纲!Q41))</f>
        <v>3500</v>
      </c>
      <c r="FB42" s="15">
        <f>MAX($G$4,求节点(H$38:H$67,$G$4:$G$33,节奏总纲!R41))</f>
        <v>3500</v>
      </c>
      <c r="FC42" s="15">
        <f>MAX($G$4,求节点(I$38:I$67,$G$4:$G$33,节奏总纲!S41))</f>
        <v>3500</v>
      </c>
      <c r="FD42" s="15">
        <f>MAX($G$4,求节点(J$38:J$67,$G$4:$G$33,节奏总纲!T41))</f>
        <v>3500</v>
      </c>
      <c r="FE42" s="15">
        <f>MAX($K$4,求节点(F$38:F$67,$K$4:$K$33,节奏总纲!P41))</f>
        <v>11665.249097968264</v>
      </c>
      <c r="FF42" s="15">
        <f>MAX($K$4,求节点(G$38:G$67,$K$4:$K$33,节奏总纲!Q41))</f>
        <v>12201.11168917573</v>
      </c>
      <c r="FG42" s="15">
        <f>MAX($K$4,求节点(H$38:H$67,$K$4:$K$33,节奏总纲!R41))</f>
        <v>12688.535527851671</v>
      </c>
      <c r="FH42" s="15">
        <f>MAX($K$4,求节点(I$38:I$67,$K$4:$K$33,节奏总纲!S41))</f>
        <v>13276.409450391626</v>
      </c>
      <c r="FI42" s="15">
        <f>MAX($K$4,求节点(J$38:J$67,$K$4:$K$33,节奏总纲!T41))</f>
        <v>14003.653230986452</v>
      </c>
      <c r="FO42" s="9">
        <v>38</v>
      </c>
      <c r="FP42" s="9">
        <f>求节点($EE$5:$EE$164,$ED$5:$ED$164,求节点(节奏总纲!$N$4:$N$163,节奏总纲!$O$4:$O$163,兵营招募!FO42))</f>
        <v>14987</v>
      </c>
    </row>
    <row r="43" spans="4:172" x14ac:dyDescent="0.15">
      <c r="E43" s="15">
        <v>6</v>
      </c>
      <c r="F43" s="15">
        <f>节奏总纲!BJ9</f>
        <v>3.3647159935830295</v>
      </c>
      <c r="G43" s="15">
        <f>节奏总纲!BK9</f>
        <v>2.6917727948664236</v>
      </c>
      <c r="H43" s="15">
        <f>节奏总纲!BL9</f>
        <v>2.0188295961498177</v>
      </c>
      <c r="I43" s="15">
        <f>节奏总纲!BM9</f>
        <v>1.3458863974332118</v>
      </c>
      <c r="J43" s="15">
        <f>节奏总纲!BN9</f>
        <v>0.67294319871660591</v>
      </c>
      <c r="K43" s="15">
        <v>7000</v>
      </c>
      <c r="L43" s="9">
        <f>求节点(节奏总纲!P$4:P$163,AK$5:AK$164,F43)*6</f>
        <v>18390.271921463187</v>
      </c>
      <c r="M43" s="9">
        <f>求节点(节奏总纲!Q$4:Q$163,AL$5:AL$164,G43)*6</f>
        <v>18282.584509733988</v>
      </c>
      <c r="N43" s="9">
        <f>求节点(节奏总纲!R$4:R$163,AM$5:AM$164,H43)*6</f>
        <v>18163.70770038553</v>
      </c>
      <c r="O43" s="9">
        <f>求节点(节奏总纲!S$4:S$163,AN$5:AN$164,I43)*6</f>
        <v>18035.437063338781</v>
      </c>
      <c r="P43" s="9">
        <f>求节点(节奏总纲!T$4:T$1163,AO$5:AO$164,J43)*6</f>
        <v>0</v>
      </c>
      <c r="Q43" s="9">
        <f t="shared" si="33"/>
        <v>9.7877834960081795</v>
      </c>
      <c r="S43" s="9">
        <v>6</v>
      </c>
      <c r="T43" s="9">
        <f>求节点(节奏总纲!$BW$4:$BW$83,节奏总纲!$AM$4:$AM$83,$S43)</f>
        <v>0.15</v>
      </c>
      <c r="U43" s="9">
        <v>1500</v>
      </c>
      <c r="V43" s="9">
        <f t="shared" si="34"/>
        <v>3</v>
      </c>
      <c r="W43" s="9">
        <v>5</v>
      </c>
      <c r="Z43" s="9">
        <v>39</v>
      </c>
      <c r="AA43" s="80">
        <f>[5]圣人天赋!GE44</f>
        <v>0</v>
      </c>
      <c r="AB43" s="80">
        <f>[5]圣人天赋!GF44</f>
        <v>0</v>
      </c>
      <c r="AC43" s="80">
        <f>[5]圣人天赋!GG44</f>
        <v>0</v>
      </c>
      <c r="AD43" s="80">
        <f>[5]圣人天赋!GH44</f>
        <v>0</v>
      </c>
      <c r="AE43" s="80">
        <f>[5]圣人天赋!GI44</f>
        <v>0</v>
      </c>
      <c r="AG43" s="52"/>
      <c r="AH43" s="35" t="e">
        <f>[5]圣人天赋!GE44/AA43</f>
        <v>#DIV/0!</v>
      </c>
      <c r="AJ43" s="9">
        <v>39</v>
      </c>
      <c r="AK43" s="9">
        <f>MAX([4]带兵数!D42,1000+($AJ43-1)*50)</f>
        <v>4237.6063828071456</v>
      </c>
      <c r="AL43" s="9">
        <f>MAX([4]带兵数!E42,1000+($AJ43-1)*50)</f>
        <v>4289.7083305655342</v>
      </c>
      <c r="AM43" s="9">
        <f>MAX([4]带兵数!F42,1000+($AJ43-1)*50)</f>
        <v>4346.6006813599324</v>
      </c>
      <c r="AN43" s="9">
        <f>MAX([4]带兵数!G42,1000+($AJ43-1)*50)</f>
        <v>4409.6883495694838</v>
      </c>
      <c r="AO43" s="9">
        <f>MAX([4]带兵数!H42,1000+($AJ43-1)*50)</f>
        <v>4481.6418470149474</v>
      </c>
      <c r="AQ43" s="15">
        <v>39</v>
      </c>
      <c r="AR43" s="15">
        <v>1.1499999999999999</v>
      </c>
      <c r="AS43" s="15">
        <f>$AR43*节奏总纲!P42*24*3600*AS$2</f>
        <v>2075907.7929383321</v>
      </c>
      <c r="AT43" s="15">
        <f>$AR43*节奏总纲!Q42*24*3600*AT$2</f>
        <v>2112132.3839251059</v>
      </c>
      <c r="AU43" s="15">
        <f>$AR43*节奏总纲!R42*24*3600*AU$2</f>
        <v>1990380.3918692726</v>
      </c>
      <c r="AV43" s="15">
        <f>$AR43*节奏总纲!S42*24*3600*AV$2</f>
        <v>1843060.135497082</v>
      </c>
      <c r="AW43" s="15">
        <f>$AR43*节奏总纲!T42*24*3600*AW$2</f>
        <v>1243053.5864114733</v>
      </c>
      <c r="AX43" s="15">
        <f t="shared" si="21"/>
        <v>148998.09767986322</v>
      </c>
      <c r="AY43" s="15">
        <f t="shared" si="22"/>
        <v>148675.63477990124</v>
      </c>
      <c r="AZ43" s="15">
        <f t="shared" si="23"/>
        <v>138491.71407953324</v>
      </c>
      <c r="BA43" s="15">
        <f t="shared" si="24"/>
        <v>130037.41641230322</v>
      </c>
      <c r="BB43" s="15">
        <f t="shared" si="25"/>
        <v>89220.060890702298</v>
      </c>
      <c r="BE43" s="15">
        <v>39</v>
      </c>
      <c r="BF43" s="51"/>
      <c r="BG43" s="15">
        <v>39</v>
      </c>
      <c r="BH43" s="15"/>
      <c r="BI43" s="15"/>
      <c r="BJ43" s="15"/>
      <c r="BK43" s="15"/>
      <c r="BL43" s="15"/>
      <c r="BM43" s="15">
        <f>求节点($T$38:$T$157,$V$38:$V$157,节奏总纲!P42)*求节点($T$38:$T$157,$U$38:$U$157,节奏总纲!P42)*节奏总纲!W42</f>
        <v>9897.216633324233</v>
      </c>
      <c r="BN43" s="15">
        <f>求节点($T$38:$T$157,$V$38:$V$157,节奏总纲!Q42)*求节点($T$38:$T$157,$U$38:$U$157,节奏总纲!Q42)*节奏总纲!X42</f>
        <v>8464.9688539281178</v>
      </c>
      <c r="BO43" s="15">
        <f>求节点($T$38:$T$157,$V$38:$V$157,节奏总纲!R42)*求节点($T$38:$T$157,$U$38:$U$157,节奏总纲!R42)*节奏总纲!Y42</f>
        <v>6899.496625339063</v>
      </c>
      <c r="BP43" s="15">
        <f>求节点($T$38:$T$157,$V$38:$V$157,节奏总纲!S42)*求节点($T$38:$T$157,$U$38:$U$157,节奏总纲!S42)*节奏总纲!Z42</f>
        <v>4240.3505351838094</v>
      </c>
      <c r="BQ43" s="15">
        <f>求节点($T$38:$T$157,$V$38:$V$157,节奏总纲!T42)*求节点($T$38:$T$157,$U$38:$U$157,节奏总纲!T42)*节奏总纲!AA42</f>
        <v>1885.689692738267</v>
      </c>
      <c r="BR43" s="15"/>
      <c r="BS43" s="15"/>
      <c r="BT43" s="15"/>
      <c r="BU43" s="15"/>
      <c r="BV43" s="15"/>
      <c r="BY43" s="15">
        <v>39</v>
      </c>
      <c r="BZ43" s="15">
        <f t="shared" si="10"/>
        <v>9897.216633324233</v>
      </c>
      <c r="CA43" s="15">
        <f t="shared" si="11"/>
        <v>8464.9688539281178</v>
      </c>
      <c r="CB43" s="15">
        <f t="shared" si="12"/>
        <v>6899.496625339063</v>
      </c>
      <c r="CC43" s="15">
        <f t="shared" si="13"/>
        <v>4240.3505351838094</v>
      </c>
      <c r="CD43" s="15">
        <f t="shared" si="14"/>
        <v>1885.689692738267</v>
      </c>
      <c r="CE43" s="66">
        <f>SUM(BZ$5:BZ43)</f>
        <v>127881.09496797962</v>
      </c>
      <c r="CF43" s="66">
        <f>SUM(CA$5:CA43)</f>
        <v>112702.95099966304</v>
      </c>
      <c r="CG43" s="66">
        <f>SUM(CB$5:CB43)</f>
        <v>94407.62280806803</v>
      </c>
      <c r="CH43" s="66">
        <f>SUM(CC$5:CC43)</f>
        <v>75749.439277621466</v>
      </c>
      <c r="CI43" s="66">
        <f>SUM(CD$5:CD43)</f>
        <v>54829.409160891359</v>
      </c>
      <c r="CJ43" s="34"/>
      <c r="CK43" s="34"/>
      <c r="CN43" s="15"/>
      <c r="CO43" s="15"/>
      <c r="CP43" s="15"/>
      <c r="CQ43" s="15"/>
      <c r="CR43" s="15"/>
      <c r="CS43" s="15"/>
      <c r="CT43" s="15"/>
      <c r="CU43" s="15"/>
      <c r="CV43" s="15"/>
      <c r="CW43" s="15"/>
      <c r="CX43" s="15"/>
      <c r="CZ43" s="34"/>
      <c r="DA43" s="34"/>
      <c r="DR43" s="37"/>
      <c r="DS43" s="37"/>
      <c r="DT43" s="37"/>
      <c r="DU43" s="37"/>
      <c r="DV43" s="37"/>
      <c r="EC43" s="9">
        <v>1.24</v>
      </c>
      <c r="ED43" s="9">
        <f>INT(求节点(F$38:F$67,$K$38:$K$67,节奏总纲!P42)*EC43)</f>
        <v>20009</v>
      </c>
      <c r="EE43" s="15">
        <v>39</v>
      </c>
      <c r="EF43" s="15">
        <f>求节点(F$38:F$67,$V$4:$V$33,节奏总纲!P42)*$ED43/10000</f>
        <v>140976.40559731139</v>
      </c>
      <c r="EG43" s="15">
        <f>求节点(G$38:G$67,$V$4:$V$33,节奏总纲!Q42)*$ED43/10000</f>
        <v>143856.8424812544</v>
      </c>
      <c r="EH43" s="15">
        <f>求节点(H$38:H$67,$V$4:$V$33,节奏总纲!R42)*$ED43/10000</f>
        <v>147320.55784655071</v>
      </c>
      <c r="EI43" s="15">
        <f>求节点(I$38:I$67,$V$4:$V$33,节奏总纲!S42)*$ED43/10000</f>
        <v>151579.28977204763</v>
      </c>
      <c r="EJ43" s="15">
        <f>求节点(J$38:J$67,$V$4:$V$33,节奏总纲!T42)*$ED43/10000</f>
        <v>156860.75656895846</v>
      </c>
      <c r="EK43" s="15">
        <f>求节点(F$38:F$67,$L$4:$L$33,节奏总纲!P42)</f>
        <v>4</v>
      </c>
      <c r="EL43" s="15">
        <f>求节点(G$38:G$67,$L$4:$L$33,节奏总纲!Q42)</f>
        <v>4</v>
      </c>
      <c r="EM43" s="15">
        <f>求节点(H$38:H$67,$L$4:$L$33,节奏总纲!R42)</f>
        <v>4</v>
      </c>
      <c r="EN43" s="15">
        <f>求节点(I$38:I$67,$L$4:$L$33,节奏总纲!S42)</f>
        <v>4</v>
      </c>
      <c r="EO43" s="15">
        <f>求节点(J$38:J$67,$L$4:$L$33,节奏总纲!T42)</f>
        <v>4</v>
      </c>
      <c r="EP43" s="15">
        <f t="shared" si="15"/>
        <v>563905.62238924555</v>
      </c>
      <c r="EQ43" s="15">
        <f t="shared" si="16"/>
        <v>575427.36992501759</v>
      </c>
      <c r="ER43" s="15">
        <f t="shared" si="17"/>
        <v>589282.23138620285</v>
      </c>
      <c r="ES43" s="15">
        <f t="shared" si="18"/>
        <v>606317.15908819053</v>
      </c>
      <c r="ET43" s="15">
        <f t="shared" si="19"/>
        <v>627443.02627583384</v>
      </c>
      <c r="EY43" s="15">
        <v>39</v>
      </c>
      <c r="EZ43" s="15">
        <f>MAX($G$4,求节点(F$38:F$67,$G$4:$G$33,节奏总纲!P42))</f>
        <v>3500</v>
      </c>
      <c r="FA43" s="15">
        <f>MAX($G$4,求节点(G$38:G$67,$G$4:$G$33,节奏总纲!Q42))</f>
        <v>3500</v>
      </c>
      <c r="FB43" s="15">
        <f>MAX($G$4,求节点(H$38:H$67,$G$4:$G$33,节奏总纲!R42))</f>
        <v>3500</v>
      </c>
      <c r="FC43" s="15">
        <f>MAX($G$4,求节点(I$38:I$67,$G$4:$G$33,节奏总纲!S42))</f>
        <v>3500</v>
      </c>
      <c r="FD43" s="15">
        <f>MAX($G$4,求节点(J$38:J$67,$G$4:$G$33,节奏总纲!T42))</f>
        <v>3500</v>
      </c>
      <c r="FE43" s="15">
        <f>MAX($K$4,求节点(F$38:F$67,$K$4:$K$33,节奏总纲!P42))</f>
        <v>12136.949212451102</v>
      </c>
      <c r="FF43" s="15">
        <f>MAX($K$4,求节点(G$38:G$67,$K$4:$K$33,节奏总纲!Q42))</f>
        <v>12568.820403006808</v>
      </c>
      <c r="FG43" s="15">
        <f>MAX($K$4,求节点(H$38:H$67,$K$4:$K$33,节奏总纲!R42))</f>
        <v>13088.144012177125</v>
      </c>
      <c r="FH43" s="15">
        <f>MAX($K$4,求节点(I$38:I$67,$K$4:$K$33,节奏总纲!S42))</f>
        <v>13726.666465897491</v>
      </c>
      <c r="FI43" s="15">
        <f>MAX($K$4,求节点(J$38:J$67,$K$4:$K$33,节奏总纲!T42))</f>
        <v>14518.530146777723</v>
      </c>
      <c r="FO43" s="9">
        <v>39</v>
      </c>
      <c r="FP43" s="9">
        <f>求节点($EE$5:$EE$164,$ED$5:$ED$164,求节点(节奏总纲!$N$4:$N$163,节奏总纲!$O$4:$O$163,兵营招募!FO43))</f>
        <v>15687</v>
      </c>
    </row>
    <row r="44" spans="4:172" x14ac:dyDescent="0.15">
      <c r="E44" s="15">
        <v>7</v>
      </c>
      <c r="F44" s="15">
        <f>节奏总纲!BJ10</f>
        <v>5.7532512623914602</v>
      </c>
      <c r="G44" s="15">
        <f>节奏总纲!BK10</f>
        <v>4.6026010099131689</v>
      </c>
      <c r="H44" s="15">
        <f>节奏总纲!BL10</f>
        <v>3.4519507574348758</v>
      </c>
      <c r="I44" s="15">
        <f>节奏总纲!BM10</f>
        <v>2.3013005049565844</v>
      </c>
      <c r="J44" s="15">
        <f>节奏总纲!BN10</f>
        <v>1.1506502524782922</v>
      </c>
      <c r="K44" s="15">
        <v>10000</v>
      </c>
      <c r="L44" s="9">
        <f>求节点(节奏总纲!P$4:P$163,AK$5:AK$164,F44)*6</f>
        <v>20945.670698995924</v>
      </c>
      <c r="M44" s="9">
        <f>求节点(节奏总纲!Q$4:Q$163,AL$5:AL$164,G44)*6</f>
        <v>20821.301753792897</v>
      </c>
      <c r="N44" s="9">
        <f>求节点(节奏总纲!R$4:R$163,AM$5:AM$164,H44)*6</f>
        <v>20684.044108131729</v>
      </c>
      <c r="O44" s="9">
        <f>求节点(节奏总纲!S$4:S$163,AN$5:AN$164,I44)*6</f>
        <v>20535.926762559182</v>
      </c>
      <c r="P44" s="9">
        <f>求节点(节奏总纲!T$4:T$1163,AO$5:AO$164,J44)*6</f>
        <v>0</v>
      </c>
      <c r="Q44" s="9">
        <f t="shared" si="33"/>
        <v>9.5485125720795097</v>
      </c>
      <c r="S44" s="9">
        <v>7</v>
      </c>
      <c r="T44" s="9">
        <f>求节点(节奏总纲!$BW$4:$BW$83,节奏总纲!$AM$4:$AM$83,$S44)</f>
        <v>0.18527872034949597</v>
      </c>
      <c r="U44" s="9">
        <v>1500</v>
      </c>
      <c r="V44" s="9">
        <f t="shared" si="34"/>
        <v>3</v>
      </c>
      <c r="W44" s="9">
        <v>5</v>
      </c>
      <c r="Z44" s="9">
        <v>40</v>
      </c>
      <c r="AA44" s="80">
        <f>[5]圣人天赋!GE45</f>
        <v>0</v>
      </c>
      <c r="AB44" s="80">
        <f>[5]圣人天赋!GF45</f>
        <v>0</v>
      </c>
      <c r="AC44" s="80">
        <f>[5]圣人天赋!GG45</f>
        <v>0</v>
      </c>
      <c r="AD44" s="80">
        <f>[5]圣人天赋!GH45</f>
        <v>0</v>
      </c>
      <c r="AE44" s="80">
        <f>[5]圣人天赋!GI45</f>
        <v>0</v>
      </c>
      <c r="AG44" s="52"/>
      <c r="AH44" s="35" t="e">
        <f>[5]圣人天赋!GE45/AA44</f>
        <v>#DIV/0!</v>
      </c>
      <c r="AJ44" s="9">
        <v>40</v>
      </c>
      <c r="AK44" s="9">
        <f>MAX([4]带兵数!D43,1000+($AJ44-1)*50)</f>
        <v>4302.7796402772656</v>
      </c>
      <c r="AL44" s="9">
        <f>MAX([4]带兵数!E43,1000+($AJ44-1)*50)</f>
        <v>4352.671021168183</v>
      </c>
      <c r="AM44" s="9">
        <f>MAX([4]带兵数!F43,1000+($AJ44-1)*50)</f>
        <v>4411.073205722515</v>
      </c>
      <c r="AN44" s="9">
        <f>MAX([4]带兵数!G43,1000+($AJ44-1)*50)</f>
        <v>4476.3833570485103</v>
      </c>
      <c r="AO44" s="9">
        <f>MAX([4]带兵数!H43,1000+($AJ44-1)*50)</f>
        <v>4546.8390277483559</v>
      </c>
      <c r="AQ44" s="15">
        <v>40</v>
      </c>
      <c r="AR44" s="15">
        <v>1.1499999999999999</v>
      </c>
      <c r="AS44" s="15">
        <f>$AR44*节奏总纲!P43*24*3600*AS$2</f>
        <v>2235600</v>
      </c>
      <c r="AT44" s="15">
        <f>$AR44*节奏总纲!Q43*24*3600*AT$2</f>
        <v>2270698.92</v>
      </c>
      <c r="AU44" s="15">
        <f>$AR44*节奏总纲!R43*24*3600*AU$2</f>
        <v>2142599.04</v>
      </c>
      <c r="AV44" s="15">
        <f>$AR44*节奏总纲!S43*24*3600*AV$2</f>
        <v>1987448.3999999997</v>
      </c>
      <c r="AW44" s="15">
        <f>$AR44*节奏总纲!T43*24*3600*AW$2</f>
        <v>1341359.9999999998</v>
      </c>
      <c r="AX44" s="15">
        <f t="shared" si="21"/>
        <v>159692.20706166793</v>
      </c>
      <c r="AY44" s="15">
        <f t="shared" si="22"/>
        <v>158566.53607489401</v>
      </c>
      <c r="AZ44" s="15">
        <f t="shared" si="23"/>
        <v>152218.64813072747</v>
      </c>
      <c r="BA44" s="15">
        <f t="shared" si="24"/>
        <v>144388.26450291765</v>
      </c>
      <c r="BB44" s="15">
        <f t="shared" si="25"/>
        <v>98306.413588526426</v>
      </c>
      <c r="BE44" s="15">
        <v>40</v>
      </c>
      <c r="BF44" s="51"/>
      <c r="BG44" s="15">
        <v>40</v>
      </c>
      <c r="BH44" s="15"/>
      <c r="BI44" s="15"/>
      <c r="BJ44" s="15"/>
      <c r="BK44" s="15"/>
      <c r="BL44" s="15"/>
      <c r="BM44" s="15">
        <f>求节点($T$38:$T$157,$V$38:$V$157,节奏总纲!P43)*求节点($T$38:$T$157,$U$38:$U$157,节奏总纲!P43)*节奏总纲!W43</f>
        <v>10607.574140569724</v>
      </c>
      <c r="BN44" s="15">
        <f>求节点($T$38:$T$157,$V$38:$V$157,节奏总纲!Q43)*求节点($T$38:$T$157,$U$38:$U$157,节奏总纲!Q43)*节奏总纲!X43</f>
        <v>9028.115407990872</v>
      </c>
      <c r="BO44" s="15">
        <f>求节点($T$38:$T$157,$V$38:$V$157,节奏总纲!R43)*求节点($T$38:$T$157,$U$38:$U$157,节奏总纲!R43)*节奏总纲!Y43</f>
        <v>7583.3565644836963</v>
      </c>
      <c r="BP44" s="15">
        <f>求节点($T$38:$T$157,$V$38:$V$157,节奏总纲!S43)*求节点($T$38:$T$157,$U$38:$U$157,节奏总纲!S43)*节奏总纲!Z43</f>
        <v>4708.3129729212205</v>
      </c>
      <c r="BQ44" s="15">
        <f>求节点($T$38:$T$157,$V$38:$V$157,节奏总纲!T43)*求节点($T$38:$T$157,$U$38:$U$157,节奏总纲!T43)*节奏总纲!AA43</f>
        <v>2367.4049761923839</v>
      </c>
      <c r="BR44" s="15"/>
      <c r="BS44" s="15"/>
      <c r="BT44" s="15"/>
      <c r="BU44" s="15"/>
      <c r="BV44" s="15"/>
      <c r="BY44" s="15">
        <v>40</v>
      </c>
      <c r="BZ44" s="15">
        <f t="shared" si="10"/>
        <v>10607.574140569724</v>
      </c>
      <c r="CA44" s="15">
        <f t="shared" si="11"/>
        <v>9028.115407990872</v>
      </c>
      <c r="CB44" s="15">
        <f t="shared" si="12"/>
        <v>7583.3565644836963</v>
      </c>
      <c r="CC44" s="15">
        <f t="shared" si="13"/>
        <v>4708.3129729212205</v>
      </c>
      <c r="CD44" s="15">
        <f t="shared" si="14"/>
        <v>2367.4049761923839</v>
      </c>
      <c r="CE44" s="66">
        <f>SUM(BZ$5:BZ44)</f>
        <v>138488.66910854934</v>
      </c>
      <c r="CF44" s="66">
        <f>SUM(CA$5:CA44)</f>
        <v>121731.06640765391</v>
      </c>
      <c r="CG44" s="66">
        <f>SUM(CB$5:CB44)</f>
        <v>101990.97937255172</v>
      </c>
      <c r="CH44" s="66">
        <f>SUM(CC$5:CC44)</f>
        <v>80457.75225054269</v>
      </c>
      <c r="CI44" s="66">
        <f>SUM(CD$5:CD44)</f>
        <v>57196.81413708374</v>
      </c>
      <c r="CJ44" s="34"/>
      <c r="CK44" s="34"/>
      <c r="CN44" s="15"/>
      <c r="CO44" s="15"/>
      <c r="CP44" s="15"/>
      <c r="CQ44" s="15"/>
      <c r="CR44" s="15"/>
      <c r="CS44" s="15"/>
      <c r="CT44" s="15"/>
      <c r="CU44" s="15"/>
      <c r="CV44" s="15"/>
      <c r="CW44" s="15"/>
      <c r="CX44" s="15"/>
      <c r="CZ44" s="34"/>
      <c r="DA44" s="34"/>
      <c r="DR44" s="37"/>
      <c r="DS44" s="37"/>
      <c r="DT44" s="37"/>
      <c r="DU44" s="37"/>
      <c r="DV44" s="37"/>
      <c r="EC44" s="9">
        <v>1.22</v>
      </c>
      <c r="ED44" s="9">
        <f>INT(求节点(F$38:F$67,$K$38:$K$67,节奏总纲!P43)*EC44)</f>
        <v>20136</v>
      </c>
      <c r="EE44" s="15">
        <v>40</v>
      </c>
      <c r="EF44" s="15">
        <f>求节点(F$38:F$67,$V$4:$V$33,节奏总纲!P43)*$ED44/10000</f>
        <v>144345.41317159092</v>
      </c>
      <c r="EG44" s="15">
        <f>求节点(G$38:G$67,$V$4:$V$33,节奏总纲!Q43)*$ED44/10000</f>
        <v>147402.17541069179</v>
      </c>
      <c r="EH44" s="15">
        <f>求节点(H$38:H$67,$V$4:$V$33,节奏总纲!R43)*$ED44/10000</f>
        <v>151203.6445975622</v>
      </c>
      <c r="EI44" s="15">
        <f>求节点(I$38:I$67,$V$4:$V$33,节奏总纲!S43)*$ED44/10000</f>
        <v>155897.03024513347</v>
      </c>
      <c r="EJ44" s="15">
        <f>求节点(J$38:J$67,$V$4:$V$33,节奏总纲!T43)*$ED44/10000</f>
        <v>161540.34598655175</v>
      </c>
      <c r="EK44" s="15">
        <f>求节点(F$38:F$67,$L$4:$L$33,节奏总纲!P43)</f>
        <v>4</v>
      </c>
      <c r="EL44" s="15">
        <f>求节点(G$38:G$67,$L$4:$L$33,节奏总纲!Q43)</f>
        <v>4</v>
      </c>
      <c r="EM44" s="15">
        <f>求节点(H$38:H$67,$L$4:$L$33,节奏总纲!R43)</f>
        <v>4</v>
      </c>
      <c r="EN44" s="15">
        <f>求节点(I$38:I$67,$L$4:$L$33,节奏总纲!S43)</f>
        <v>4</v>
      </c>
      <c r="EO44" s="15">
        <f>求节点(J$38:J$67,$L$4:$L$33,节奏总纲!T43)</f>
        <v>4</v>
      </c>
      <c r="EP44" s="15">
        <f t="shared" si="15"/>
        <v>577381.65268636367</v>
      </c>
      <c r="EQ44" s="15">
        <f t="shared" si="16"/>
        <v>589608.70164276718</v>
      </c>
      <c r="ER44" s="15">
        <f t="shared" si="17"/>
        <v>604814.57839024882</v>
      </c>
      <c r="ES44" s="15">
        <f t="shared" si="18"/>
        <v>623588.12098053389</v>
      </c>
      <c r="ET44" s="15">
        <f t="shared" si="19"/>
        <v>646161.383946207</v>
      </c>
      <c r="EY44" s="15">
        <v>40</v>
      </c>
      <c r="EZ44" s="15">
        <f>MAX($G$4,求节点(F$38:F$67,$G$4:$G$33,节奏总纲!P43))</f>
        <v>3500</v>
      </c>
      <c r="FA44" s="15">
        <f>MAX($G$4,求节点(G$38:G$67,$G$4:$G$33,节奏总纲!Q43))</f>
        <v>3500</v>
      </c>
      <c r="FB44" s="15">
        <f>MAX($G$4,求节点(H$38:H$67,$G$4:$G$33,节奏总纲!R43))</f>
        <v>3500</v>
      </c>
      <c r="FC44" s="15">
        <f>MAX($G$4,求节点(I$38:I$67,$G$4:$G$33,节奏总纲!S43))</f>
        <v>3500</v>
      </c>
      <c r="FD44" s="15">
        <f>MAX($G$4,求节点(J$38:J$67,$G$4:$G$33,节奏总纲!T43))</f>
        <v>3500</v>
      </c>
      <c r="FE44" s="15">
        <f>MAX($K$4,求节点(F$38:F$67,$K$4:$K$33,节奏总纲!P43))</f>
        <v>12505.574072048708</v>
      </c>
      <c r="FF44" s="15">
        <f>MAX($K$4,求节点(G$38:G$67,$K$4:$K$33,节奏总纲!Q43))</f>
        <v>12960.991568935007</v>
      </c>
      <c r="FG44" s="15">
        <f>MAX($K$4,求节点(H$38:H$67,$K$4:$K$33,节奏总纲!R43))</f>
        <v>13527.360637300686</v>
      </c>
      <c r="FH44" s="15">
        <f>MAX($K$4,求节点(I$38:I$67,$K$4:$K$33,节奏总纲!S43))</f>
        <v>14226.613564531206</v>
      </c>
      <c r="FI44" s="15">
        <f>MAX($K$4,求节点(J$38:J$67,$K$4:$K$33,节奏总纲!T43))</f>
        <v>15067.393621357534</v>
      </c>
      <c r="FO44" s="9">
        <v>40</v>
      </c>
      <c r="FP44" s="9">
        <f>求节点($EE$5:$EE$164,$ED$5:$ED$164,求节点(节奏总纲!$N$4:$N$163,节奏总纲!$O$4:$O$163,兵营招募!FO44))</f>
        <v>16426</v>
      </c>
    </row>
    <row r="45" spans="4:172" x14ac:dyDescent="0.15">
      <c r="E45" s="15">
        <v>8</v>
      </c>
      <c r="F45" s="15">
        <f>节奏总纲!BJ11</f>
        <v>8.1385217780793742</v>
      </c>
      <c r="G45" s="15">
        <f>节奏总纲!BK11</f>
        <v>6.5108174224635</v>
      </c>
      <c r="H45" s="15">
        <f>节奏总纲!BL11</f>
        <v>4.8831130668476241</v>
      </c>
      <c r="I45" s="15">
        <f>节奏总纲!BM11</f>
        <v>3.25540871123175</v>
      </c>
      <c r="J45" s="15">
        <f>节奏总纲!BN11</f>
        <v>1.627704355615875</v>
      </c>
      <c r="K45" s="15">
        <v>13000</v>
      </c>
      <c r="L45" s="9">
        <f>求节点(节奏总纲!P$4:P$163,AK$5:AK$164,F45)*6</f>
        <v>22670.042547945784</v>
      </c>
      <c r="M45" s="9">
        <f>求节点(节奏总纲!Q$4:Q$163,AL$5:AL$164,G45)*6</f>
        <v>22536.257178109856</v>
      </c>
      <c r="N45" s="9">
        <f>求节点(节奏总纲!R$4:R$163,AM$5:AM$164,H45)*6</f>
        <v>22391.213804806332</v>
      </c>
      <c r="O45" s="9">
        <f>求节点(节奏总纲!S$4:S$163,AN$5:AN$164,I45)*6</f>
        <v>22237.554347709076</v>
      </c>
      <c r="P45" s="9">
        <f>求节点(节奏总纲!T$4:T$1163,AO$5:AO$164,J45)*6</f>
        <v>0</v>
      </c>
      <c r="Q45" s="9">
        <f t="shared" si="33"/>
        <v>10.586658560186393</v>
      </c>
      <c r="S45" s="9">
        <v>8</v>
      </c>
      <c r="T45" s="9">
        <f>求节点(节奏总纲!$BW$4:$BW$83,节奏总纲!$AM$4:$AM$83,$S45)</f>
        <v>0.22055744069899194</v>
      </c>
      <c r="U45" s="9">
        <v>1500</v>
      </c>
      <c r="V45" s="9">
        <f t="shared" si="34"/>
        <v>3</v>
      </c>
      <c r="W45" s="9">
        <v>5</v>
      </c>
      <c r="Z45" s="9">
        <v>41</v>
      </c>
      <c r="AA45" s="80">
        <f>[5]圣人天赋!GE46</f>
        <v>0</v>
      </c>
      <c r="AB45" s="80">
        <f>[5]圣人天赋!GF46</f>
        <v>0</v>
      </c>
      <c r="AC45" s="80">
        <f>[5]圣人天赋!GG46</f>
        <v>0</v>
      </c>
      <c r="AD45" s="80">
        <f>[5]圣人天赋!GH46</f>
        <v>0</v>
      </c>
      <c r="AE45" s="80">
        <f>[5]圣人天赋!GI46</f>
        <v>0</v>
      </c>
      <c r="AG45" s="52"/>
      <c r="AH45" s="35" t="e">
        <f>[5]圣人天赋!GE46/AA45</f>
        <v>#DIV/0!</v>
      </c>
      <c r="AJ45" s="9">
        <v>41</v>
      </c>
      <c r="AK45" s="9">
        <f>MAX([4]带兵数!D44,1000+($AJ45-1)*50)</f>
        <v>4366.0612527540407</v>
      </c>
      <c r="AL45" s="9">
        <f>MAX([4]带兵数!E44,1000+($AJ45-1)*50)</f>
        <v>4418.5909727083454</v>
      </c>
      <c r="AM45" s="9">
        <f>MAX([4]带兵数!F44,1000+($AJ45-1)*50)</f>
        <v>4476.0585260415355</v>
      </c>
      <c r="AN45" s="9">
        <f>MAX([4]带兵数!G44,1000+($AJ45-1)*50)</f>
        <v>4541.4646355865862</v>
      </c>
      <c r="AO45" s="9">
        <f>MAX([4]带兵数!H44,1000+($AJ45-1)*50)</f>
        <v>4615.3470241147879</v>
      </c>
      <c r="AQ45" s="15">
        <v>41</v>
      </c>
      <c r="AR45" s="15">
        <v>1.1499999999999999</v>
      </c>
      <c r="AS45" s="15">
        <f>$AR45*节奏总纲!P44*24*3600*AS$2</f>
        <v>2406753.8697025445</v>
      </c>
      <c r="AT45" s="15">
        <f>$AR45*节奏总纲!Q44*24*3600*AT$2</f>
        <v>2445663.0572627359</v>
      </c>
      <c r="AU45" s="15">
        <f>$AR45*节奏总纲!R44*24*3600*AU$2</f>
        <v>2309521.0133665618</v>
      </c>
      <c r="AV45" s="15">
        <f>$AR45*节奏总纲!S44*24*3600*AV$2</f>
        <v>2143615.4466150664</v>
      </c>
      <c r="AW45" s="15">
        <f>$AR45*节奏总纲!T44*24*3600*AW$2</f>
        <v>1448865.829560932</v>
      </c>
      <c r="AX45" s="15">
        <f t="shared" si="21"/>
        <v>171153.86970254453</v>
      </c>
      <c r="AY45" s="15">
        <f t="shared" si="22"/>
        <v>174964.13726273598</v>
      </c>
      <c r="AZ45" s="15">
        <f t="shared" si="23"/>
        <v>166921.97336656181</v>
      </c>
      <c r="BA45" s="15">
        <f t="shared" si="24"/>
        <v>156167.04661506671</v>
      </c>
      <c r="BB45" s="15">
        <f t="shared" si="25"/>
        <v>107505.82956093224</v>
      </c>
      <c r="BE45" s="15">
        <v>41</v>
      </c>
      <c r="BF45" s="51"/>
      <c r="BG45" s="15">
        <v>41</v>
      </c>
      <c r="BH45" s="15"/>
      <c r="BI45" s="15"/>
      <c r="BJ45" s="15"/>
      <c r="BK45" s="15"/>
      <c r="BL45" s="15"/>
      <c r="BM45" s="15">
        <f>求节点($T$38:$T$157,$V$38:$V$157,节奏总纲!P44)*求节点($T$38:$T$157,$U$38:$U$157,节奏总纲!P44)*节奏总纲!W44</f>
        <v>11368.916465748762</v>
      </c>
      <c r="BN45" s="15">
        <f>求节点($T$38:$T$157,$V$38:$V$157,节奏总纲!Q44)*求节点($T$38:$T$157,$U$38:$U$157,节奏总纲!Q44)*节奏总纲!X44</f>
        <v>9961.7262416671529</v>
      </c>
      <c r="BO45" s="15">
        <f>求节点($T$38:$T$157,$V$38:$V$157,节奏总纲!R44)*求节点($T$38:$T$157,$U$38:$U$157,节奏总纲!R44)*节奏总纲!Y44</f>
        <v>8315.8591803993786</v>
      </c>
      <c r="BP45" s="15">
        <f>求节点($T$38:$T$157,$V$38:$V$157,节奏总纲!S44)*求节点($T$38:$T$157,$U$38:$U$157,节奏总纲!S44)*节奏总纲!Z44</f>
        <v>5092.4036939695661</v>
      </c>
      <c r="BQ45" s="15">
        <f>求节点($T$38:$T$157,$V$38:$V$157,节奏总纲!T44)*求节点($T$38:$T$157,$U$38:$U$157,节奏总纲!T44)*节奏总纲!AA44</f>
        <v>2921.3540641557624</v>
      </c>
      <c r="BR45" s="15"/>
      <c r="BS45" s="15"/>
      <c r="BT45" s="15"/>
      <c r="BU45" s="15"/>
      <c r="BV45" s="15"/>
      <c r="BY45" s="15">
        <v>41</v>
      </c>
      <c r="BZ45" s="15">
        <f t="shared" si="10"/>
        <v>11368.916465748762</v>
      </c>
      <c r="CA45" s="15">
        <f t="shared" si="11"/>
        <v>9961.7262416671529</v>
      </c>
      <c r="CB45" s="15">
        <f t="shared" si="12"/>
        <v>8315.8591803993786</v>
      </c>
      <c r="CC45" s="15">
        <f t="shared" si="13"/>
        <v>5092.4036939695661</v>
      </c>
      <c r="CD45" s="15">
        <f t="shared" si="14"/>
        <v>2921.3540641557624</v>
      </c>
      <c r="CE45" s="66">
        <f>SUM(BZ$5:BZ45)</f>
        <v>149857.58557429811</v>
      </c>
      <c r="CF45" s="66">
        <f>SUM(CA$5:CA45)</f>
        <v>131692.79264932105</v>
      </c>
      <c r="CG45" s="66">
        <f>SUM(CB$5:CB45)</f>
        <v>110306.8385529511</v>
      </c>
      <c r="CH45" s="66">
        <f>SUM(CC$5:CC45)</f>
        <v>85550.155944512255</v>
      </c>
      <c r="CI45" s="66">
        <f>SUM(CD$5:CD45)</f>
        <v>60118.168201239503</v>
      </c>
      <c r="CJ45" s="34"/>
      <c r="CK45" s="34"/>
      <c r="CN45" s="15"/>
      <c r="CO45" s="15"/>
      <c r="CP45" s="15"/>
      <c r="CQ45" s="15"/>
      <c r="CR45" s="15"/>
      <c r="CS45" s="15"/>
      <c r="CT45" s="15"/>
      <c r="CU45" s="15"/>
      <c r="CV45" s="15"/>
      <c r="CW45" s="15"/>
      <c r="CX45" s="15"/>
      <c r="CZ45" s="34"/>
      <c r="DA45" s="34"/>
      <c r="DR45" s="37"/>
      <c r="DS45" s="37"/>
      <c r="DT45" s="37"/>
      <c r="DU45" s="37"/>
      <c r="DV45" s="37"/>
      <c r="EC45" s="9">
        <v>1.2</v>
      </c>
      <c r="ED45" s="9">
        <f>INT(求节点(F$38:F$67,$K$38:$K$67,节奏总纲!P44)*EC45)</f>
        <v>20280</v>
      </c>
      <c r="EE45" s="15">
        <v>41</v>
      </c>
      <c r="EF45" s="15">
        <f>求节点(F$38:F$67,$V$4:$V$33,节奏总纲!P44)*$ED45/10000</f>
        <v>148048.43735996896</v>
      </c>
      <c r="EG45" s="15">
        <f>求节点(G$38:G$67,$V$4:$V$33,节奏总纲!Q44)*$ED45/10000</f>
        <v>151381.53190923613</v>
      </c>
      <c r="EH45" s="15">
        <f>求节点(H$38:H$67,$V$4:$V$33,节奏总纲!R44)*$ED45/10000</f>
        <v>155540.85834677238</v>
      </c>
      <c r="EI45" s="15">
        <f>求节点(I$38:I$67,$V$4:$V$33,节奏总纲!S44)*$ED45/10000</f>
        <v>160667.25165353261</v>
      </c>
      <c r="EJ45" s="15">
        <f>求节点(J$38:J$67,$V$4:$V$33,节奏总纲!T44)*$ED45/10000</f>
        <v>165988.13279699348</v>
      </c>
      <c r="EK45" s="15">
        <f>求节点(F$38:F$67,$L$4:$L$33,节奏总纲!P44)</f>
        <v>4</v>
      </c>
      <c r="EL45" s="15">
        <f>求节点(G$38:G$67,$L$4:$L$33,节奏总纲!Q44)</f>
        <v>4</v>
      </c>
      <c r="EM45" s="15">
        <f>求节点(H$38:H$67,$L$4:$L$33,节奏总纲!R44)</f>
        <v>4</v>
      </c>
      <c r="EN45" s="15">
        <f>求节点(I$38:I$67,$L$4:$L$33,节奏总纲!S44)</f>
        <v>4</v>
      </c>
      <c r="EO45" s="15">
        <f>求节点(J$38:J$67,$L$4:$L$33,节奏总纲!T44)</f>
        <v>4</v>
      </c>
      <c r="EP45" s="15">
        <f t="shared" si="15"/>
        <v>592193.74943987583</v>
      </c>
      <c r="EQ45" s="15">
        <f t="shared" si="16"/>
        <v>605526.12763694453</v>
      </c>
      <c r="ER45" s="15">
        <f t="shared" si="17"/>
        <v>622163.43338708952</v>
      </c>
      <c r="ES45" s="15">
        <f t="shared" si="18"/>
        <v>642669.00661413046</v>
      </c>
      <c r="ET45" s="15">
        <f t="shared" si="19"/>
        <v>663952.53118797392</v>
      </c>
      <c r="EY45" s="15">
        <v>41</v>
      </c>
      <c r="EZ45" s="15">
        <f>MAX($G$4,求节点(F$38:F$67,$G$4:$G$33,节奏总纲!P44))</f>
        <v>3500</v>
      </c>
      <c r="FA45" s="15">
        <f>MAX($G$4,求节点(G$38:G$67,$G$4:$G$33,节奏总纲!Q44))</f>
        <v>3500</v>
      </c>
      <c r="FB45" s="15">
        <f>MAX($G$4,求节点(H$38:H$67,$G$4:$G$33,节奏总纲!R44))</f>
        <v>3500</v>
      </c>
      <c r="FC45" s="15">
        <f>MAX($G$4,求节点(I$38:I$67,$G$4:$G$33,节奏总纲!S44))</f>
        <v>3500</v>
      </c>
      <c r="FD45" s="15">
        <f>MAX($G$4,求节点(J$38:J$67,$G$4:$G$33,节奏总纲!T44))</f>
        <v>3500</v>
      </c>
      <c r="FE45" s="15">
        <f>MAX($K$4,求节点(F$38:F$67,$K$4:$K$33,节奏总纲!P44))</f>
        <v>12900.656414196588</v>
      </c>
      <c r="FF45" s="15">
        <f>MAX($K$4,求节点(G$38:G$67,$K$4:$K$33,节奏总纲!Q44))</f>
        <v>13393.717738052681</v>
      </c>
      <c r="FG45" s="15">
        <f>MAX($K$4,求节点(H$38:H$67,$K$4:$K$33,节奏总纲!R44))</f>
        <v>14009.002714019582</v>
      </c>
      <c r="FH45" s="15">
        <f>MAX($K$4,求节点(I$38:I$67,$K$4:$K$33,节奏总纲!S44))</f>
        <v>14767.344919161631</v>
      </c>
      <c r="FI45" s="15">
        <f>MAX($K$4,求节点(J$38:J$67,$K$4:$K$33,节奏总纲!T44))</f>
        <v>15554.457514348145</v>
      </c>
      <c r="FO45" s="9">
        <v>41</v>
      </c>
      <c r="FP45" s="9">
        <f>求节点($EE$5:$EE$164,$ED$5:$ED$164,求节点(节奏总纲!$N$4:$N$163,节奏总纲!$O$4:$O$163,兵营招募!FO45))</f>
        <v>17206</v>
      </c>
    </row>
    <row r="46" spans="4:172" x14ac:dyDescent="0.15">
      <c r="E46" s="15">
        <v>9</v>
      </c>
      <c r="F46" s="15">
        <f>节奏总纲!BJ12</f>
        <v>13.530461208780551</v>
      </c>
      <c r="G46" s="15">
        <f>节奏总纲!BK12</f>
        <v>10.824368967024441</v>
      </c>
      <c r="H46" s="15">
        <f>节奏总纲!BL12</f>
        <v>8.1182767252683306</v>
      </c>
      <c r="I46" s="15">
        <f>节奏总纲!BM12</f>
        <v>5.4121844835122204</v>
      </c>
      <c r="J46" s="15">
        <f>节奏总纲!BN12</f>
        <v>2.7060922417561102</v>
      </c>
      <c r="K46" s="15">
        <v>16000</v>
      </c>
      <c r="L46" s="9">
        <f>求节点(节奏总纲!P$4:P$163,AK$5:AK$164,F46)*6</f>
        <v>25272.218567641728</v>
      </c>
      <c r="M46" s="9">
        <f>求节点(节奏总纲!Q$4:Q$163,AL$5:AL$164,G46)*6</f>
        <v>25130.605345288801</v>
      </c>
      <c r="N46" s="9">
        <f>求节点(节奏总纲!R$4:R$163,AM$5:AM$164,H46)*6</f>
        <v>24974.882881401121</v>
      </c>
      <c r="O46" s="9">
        <f>求节点(节奏总纲!S$4:S$163,AN$5:AN$164,I46)*6</f>
        <v>24802.599985034474</v>
      </c>
      <c r="P46" s="9">
        <f>求节点(节奏总纲!T$4:T$1163,AO$5:AO$164,J46)*6</f>
        <v>0</v>
      </c>
      <c r="Q46" s="9">
        <f t="shared" si="33"/>
        <v>11.079359702852084</v>
      </c>
      <c r="S46" s="9">
        <v>9</v>
      </c>
      <c r="T46" s="9">
        <f>求节点(节奏总纲!$BW$4:$BW$83,节奏总纲!$AM$4:$AM$83,$S46)</f>
        <v>0.26598522339634589</v>
      </c>
      <c r="U46" s="9">
        <v>1800</v>
      </c>
      <c r="V46" s="9">
        <f t="shared" si="34"/>
        <v>3</v>
      </c>
      <c r="W46" s="9">
        <v>5</v>
      </c>
      <c r="Z46" s="9">
        <v>42</v>
      </c>
      <c r="AA46" s="80">
        <f>[5]圣人天赋!GE47</f>
        <v>0</v>
      </c>
      <c r="AB46" s="80">
        <f>[5]圣人天赋!GF47</f>
        <v>0</v>
      </c>
      <c r="AC46" s="80">
        <f>[5]圣人天赋!GG47</f>
        <v>0</v>
      </c>
      <c r="AD46" s="80">
        <f>[5]圣人天赋!GH47</f>
        <v>0</v>
      </c>
      <c r="AE46" s="80">
        <f>[5]圣人天赋!GI47</f>
        <v>0</v>
      </c>
      <c r="AG46" s="52"/>
      <c r="AH46" s="35" t="e">
        <f>[5]圣人天赋!GE47/AA46</f>
        <v>#DIV/0!</v>
      </c>
      <c r="AJ46" s="9">
        <v>42</v>
      </c>
      <c r="AK46" s="9">
        <f>MAX([4]带兵数!D45,1000+($AJ46-1)*50)</f>
        <v>4432.088233338909</v>
      </c>
      <c r="AL46" s="9">
        <f>MAX([4]带兵数!E45,1000+($AJ46-1)*50)</f>
        <v>4483.4650375663032</v>
      </c>
      <c r="AM46" s="9">
        <f>MAX([4]带兵数!F45,1000+($AJ46-1)*50)</f>
        <v>4543.3393592464981</v>
      </c>
      <c r="AN46" s="9">
        <f>MAX([4]带兵数!G45,1000+($AJ46-1)*50)</f>
        <v>4608.9161632421728</v>
      </c>
      <c r="AO46" s="9">
        <f>MAX([4]带兵数!H45,1000+($AJ46-1)*50)</f>
        <v>4680.7063914299051</v>
      </c>
      <c r="AQ46" s="15">
        <v>42</v>
      </c>
      <c r="AR46" s="15">
        <v>1.1499999999999999</v>
      </c>
      <c r="AS46" s="15">
        <f>$AR46*节奏总纲!P45*24*3600*AS$2</f>
        <v>2590192.0452601286</v>
      </c>
      <c r="AT46" s="15">
        <f>$AR46*节奏总纲!Q45*24*3600*AT$2</f>
        <v>2639923.7325291238</v>
      </c>
      <c r="AU46" s="15">
        <f>$AR46*节奏总纲!R45*24*3600*AU$2</f>
        <v>2493491.5422370844</v>
      </c>
      <c r="AV46" s="15">
        <f>$AR46*节奏总纲!S45*24*3600*AV$2</f>
        <v>2315631.6884625554</v>
      </c>
      <c r="AW46" s="15">
        <f>$AR46*节奏总纲!T45*24*3600*AW$2</f>
        <v>1564475.9953371179</v>
      </c>
      <c r="AX46" s="15">
        <f t="shared" si="21"/>
        <v>183438.17555758404</v>
      </c>
      <c r="AY46" s="15">
        <f t="shared" si="22"/>
        <v>194260.67526638787</v>
      </c>
      <c r="AZ46" s="15">
        <f t="shared" si="23"/>
        <v>183970.52887052251</v>
      </c>
      <c r="BA46" s="15">
        <f t="shared" si="24"/>
        <v>172016.24184748903</v>
      </c>
      <c r="BB46" s="15">
        <f t="shared" si="25"/>
        <v>115610.16577618592</v>
      </c>
      <c r="BE46" s="15">
        <v>42</v>
      </c>
      <c r="BF46" s="51"/>
      <c r="BG46" s="15">
        <v>42</v>
      </c>
      <c r="BH46" s="15"/>
      <c r="BI46" s="15"/>
      <c r="BJ46" s="15"/>
      <c r="BK46" s="15"/>
      <c r="BL46" s="15"/>
      <c r="BM46" s="15">
        <f>求节点($T$38:$T$157,$V$38:$V$157,节奏总纲!P45)*求节点($T$38:$T$157,$U$38:$U$157,节奏总纲!P45)*节奏总纲!W45</f>
        <v>12277.429949798012</v>
      </c>
      <c r="BN46" s="15">
        <f>求节点($T$38:$T$157,$V$38:$V$157,节奏总纲!Q45)*求节点($T$38:$T$157,$U$38:$U$157,节奏总纲!Q45)*节奏总纲!X45</f>
        <v>11060.390413717732</v>
      </c>
      <c r="BO46" s="15">
        <f>求节点($T$38:$T$157,$V$38:$V$157,节奏总纲!R45)*求节点($T$38:$T$157,$U$38:$U$157,节奏总纲!R45)*节奏总纲!Y45</f>
        <v>9165.1984491655185</v>
      </c>
      <c r="BP46" s="15">
        <f>求节点($T$38:$T$157,$V$38:$V$157,节奏总纲!S45)*求节点($T$38:$T$157,$U$38:$U$157,节奏总纲!S45)*节奏总纲!Z45</f>
        <v>6855.7197837767399</v>
      </c>
      <c r="BQ46" s="15">
        <f>求节点($T$38:$T$157,$V$38:$V$157,节奏总纲!T45)*求节点($T$38:$T$157,$U$38:$U$157,节奏总纲!T45)*节奏总纲!AA45</f>
        <v>3141.5805917441839</v>
      </c>
      <c r="BR46" s="15"/>
      <c r="BS46" s="15"/>
      <c r="BT46" s="15"/>
      <c r="BU46" s="15"/>
      <c r="BV46" s="15"/>
      <c r="BY46" s="15">
        <v>42</v>
      </c>
      <c r="BZ46" s="15">
        <f t="shared" si="10"/>
        <v>12277.429949798012</v>
      </c>
      <c r="CA46" s="15">
        <f t="shared" si="11"/>
        <v>11060.390413717732</v>
      </c>
      <c r="CB46" s="15">
        <f t="shared" si="12"/>
        <v>9165.1984491655185</v>
      </c>
      <c r="CC46" s="15">
        <f t="shared" si="13"/>
        <v>6855.7197837767399</v>
      </c>
      <c r="CD46" s="15">
        <f t="shared" si="14"/>
        <v>3141.5805917441839</v>
      </c>
      <c r="CE46" s="66">
        <f>SUM(BZ$5:BZ46)</f>
        <v>162135.01552409612</v>
      </c>
      <c r="CF46" s="66">
        <f>SUM(CA$5:CA46)</f>
        <v>142753.1830630388</v>
      </c>
      <c r="CG46" s="66">
        <f>SUM(CB$5:CB46)</f>
        <v>119472.03700211662</v>
      </c>
      <c r="CH46" s="66">
        <f>SUM(CC$5:CC46)</f>
        <v>92405.875728289</v>
      </c>
      <c r="CI46" s="66">
        <f>SUM(CD$5:CD46)</f>
        <v>63259.748792983686</v>
      </c>
      <c r="CJ46" s="34"/>
      <c r="CK46" s="34"/>
      <c r="CN46" s="15"/>
      <c r="CO46" s="15"/>
      <c r="CP46" s="15"/>
      <c r="CQ46" s="15"/>
      <c r="CR46" s="15"/>
      <c r="CS46" s="15"/>
      <c r="CT46" s="15"/>
      <c r="CU46" s="15"/>
      <c r="CV46" s="15"/>
      <c r="CW46" s="15"/>
      <c r="CX46" s="15"/>
      <c r="CZ46" s="34"/>
      <c r="DA46" s="34"/>
      <c r="DR46" s="37"/>
      <c r="DS46" s="37"/>
      <c r="DT46" s="37"/>
      <c r="DU46" s="37"/>
      <c r="DV46" s="37"/>
      <c r="EC46" s="9">
        <v>1.18</v>
      </c>
      <c r="ED46" s="9">
        <f>INT(求节点(F$38:F$67,$K$38:$K$67,节奏总纲!P45)*EC46)</f>
        <v>20442</v>
      </c>
      <c r="EE46" s="15">
        <v>42</v>
      </c>
      <c r="EF46" s="15">
        <f>求节点(F$38:F$67,$V$4:$V$33,节奏总纲!P45)*$ED46/10000</f>
        <v>152116.3845839625</v>
      </c>
      <c r="EG46" s="15">
        <f>求节点(G$38:G$67,$V$4:$V$33,节奏总纲!Q45)*$ED46/10000</f>
        <v>155864.5851231605</v>
      </c>
      <c r="EH46" s="15">
        <f>求节点(H$38:H$67,$V$4:$V$33,节奏总纲!R45)*$ED46/10000</f>
        <v>160400.45099305955</v>
      </c>
      <c r="EI46" s="15">
        <f>求节点(I$38:I$67,$V$4:$V$33,节奏总纲!S45)*$ED46/10000</f>
        <v>165477.63335831539</v>
      </c>
      <c r="EJ46" s="15">
        <f>求节点(J$38:J$67,$V$4:$V$33,节奏总纲!T45)*$ED46/10000</f>
        <v>170883.11891634308</v>
      </c>
      <c r="EK46" s="15">
        <f>求节点(F$38:F$67,$L$4:$L$33,节奏总纲!P45)</f>
        <v>4</v>
      </c>
      <c r="EL46" s="15">
        <f>求节点(G$38:G$67,$L$4:$L$33,节奏总纲!Q45)</f>
        <v>4</v>
      </c>
      <c r="EM46" s="15">
        <f>求节点(H$38:H$67,$L$4:$L$33,节奏总纲!R45)</f>
        <v>4</v>
      </c>
      <c r="EN46" s="15">
        <f>求节点(I$38:I$67,$L$4:$L$33,节奏总纲!S45)</f>
        <v>4</v>
      </c>
      <c r="EO46" s="15">
        <f>求节点(J$38:J$67,$L$4:$L$33,节奏总纲!T45)</f>
        <v>4</v>
      </c>
      <c r="EP46" s="15">
        <f t="shared" si="15"/>
        <v>608465.53833585</v>
      </c>
      <c r="EQ46" s="15">
        <f t="shared" si="16"/>
        <v>623458.34049264202</v>
      </c>
      <c r="ER46" s="15">
        <f t="shared" si="17"/>
        <v>641601.80397223821</v>
      </c>
      <c r="ES46" s="15">
        <f t="shared" si="18"/>
        <v>661910.53343326156</v>
      </c>
      <c r="ET46" s="15">
        <f t="shared" si="19"/>
        <v>683532.47566537233</v>
      </c>
      <c r="EY46" s="15">
        <v>42</v>
      </c>
      <c r="EZ46" s="15">
        <f>MAX($G$4,求节点(F$38:F$67,$G$4:$G$33,节奏总纲!P45))</f>
        <v>3500</v>
      </c>
      <c r="FA46" s="15">
        <f>MAX($G$4,求节点(G$38:G$67,$G$4:$G$33,节奏总纲!Q45))</f>
        <v>3500</v>
      </c>
      <c r="FB46" s="15">
        <f>MAX($G$4,求节点(H$38:H$67,$G$4:$G$33,节奏总纲!R45))</f>
        <v>3500</v>
      </c>
      <c r="FC46" s="15">
        <f>MAX($G$4,求节点(I$38:I$67,$G$4:$G$33,节奏总纲!S45))</f>
        <v>3500</v>
      </c>
      <c r="FD46" s="15">
        <f>MAX($G$4,求节点(J$38:J$67,$G$4:$G$33,节奏总纲!T45))</f>
        <v>3500</v>
      </c>
      <c r="FE46" s="15">
        <f>MAX($K$4,求节点(F$38:F$67,$K$4:$K$33,节奏总纲!P45))</f>
        <v>13324.095184027374</v>
      </c>
      <c r="FF46" s="15">
        <f>MAX($K$4,求节点(G$38:G$67,$K$4:$K$33,节奏总纲!Q45))</f>
        <v>13874.168641496995</v>
      </c>
      <c r="FG46" s="15">
        <f>MAX($K$4,求节点(H$38:H$67,$K$4:$K$33,节奏总纲!R45))</f>
        <v>14539.837245826177</v>
      </c>
      <c r="FH46" s="15">
        <f>MAX($K$4,求节点(I$38:I$67,$K$4:$K$33,节奏总纲!S45))</f>
        <v>15284.947660451335</v>
      </c>
      <c r="FI46" s="15">
        <f>MAX($K$4,求节点(J$38:J$67,$K$4:$K$33,节奏总纲!T45))</f>
        <v>16078.238760836961</v>
      </c>
      <c r="FO46" s="9">
        <v>42</v>
      </c>
      <c r="FP46" s="9">
        <f>求节点($EE$5:$EE$164,$ED$5:$ED$164,求节点(节奏总纲!$N$4:$N$163,节奏总纲!$O$4:$O$163,兵营招募!FO46))</f>
        <v>17979</v>
      </c>
    </row>
    <row r="47" spans="4:172" x14ac:dyDescent="0.15">
      <c r="E47" s="15">
        <v>10</v>
      </c>
      <c r="F47" s="15">
        <f>节奏总纲!BJ13</f>
        <v>22.250481908800957</v>
      </c>
      <c r="G47" s="15">
        <f>节奏总纲!BK13</f>
        <v>17.800385527040767</v>
      </c>
      <c r="H47" s="15">
        <f>节奏总纲!BL13</f>
        <v>13.350289145280575</v>
      </c>
      <c r="I47" s="15">
        <f>节奏总纲!BM13</f>
        <v>8.9001927635203835</v>
      </c>
      <c r="J47" s="15">
        <f>节奏总纲!BN13</f>
        <v>4.4500963817601917</v>
      </c>
      <c r="K47" s="15">
        <v>19000</v>
      </c>
      <c r="L47" s="9">
        <f>求节点(节奏总纲!P$4:P$163,AK$5:AK$164,F47)*6</f>
        <v>27886.037916522298</v>
      </c>
      <c r="M47" s="9">
        <f>求节点(节奏总纲!Q$4:Q$163,AL$5:AL$164,G47)*6</f>
        <v>27740.486078744216</v>
      </c>
      <c r="N47" s="9">
        <f>求节点(节奏总纲!R$4:R$163,AM$5:AM$164,H47)*6</f>
        <v>27580.131516050293</v>
      </c>
      <c r="O47" s="9">
        <f>求节点(节奏总纲!S$4:S$163,AN$5:AN$164,I47)*6</f>
        <v>27406.874017328882</v>
      </c>
      <c r="P47" s="9">
        <f>求节点(节奏总纲!T$4:T$1163,AO$5:AO$164,J47)*6</f>
        <v>0</v>
      </c>
      <c r="Q47" s="9">
        <f t="shared" si="33"/>
        <v>11.475276658445697</v>
      </c>
      <c r="S47" s="9">
        <v>10</v>
      </c>
      <c r="T47" s="9">
        <f>求节点(节奏总纲!$BW$4:$BW$83,节奏总纲!$AM$4:$AM$83,$S47)</f>
        <v>0.31141300609369982</v>
      </c>
      <c r="U47" s="9">
        <v>1800</v>
      </c>
      <c r="V47" s="9">
        <f t="shared" si="34"/>
        <v>3</v>
      </c>
      <c r="W47" s="9">
        <v>5</v>
      </c>
      <c r="Z47" s="9">
        <v>43</v>
      </c>
      <c r="AA47" s="80">
        <f>[5]圣人天赋!GE48</f>
        <v>0</v>
      </c>
      <c r="AB47" s="80">
        <f>[5]圣人天赋!GF48</f>
        <v>0</v>
      </c>
      <c r="AC47" s="80">
        <f>[5]圣人天赋!GG48</f>
        <v>0</v>
      </c>
      <c r="AD47" s="80">
        <f>[5]圣人天赋!GH48</f>
        <v>0</v>
      </c>
      <c r="AE47" s="80">
        <f>[5]圣人天赋!GI48</f>
        <v>0</v>
      </c>
      <c r="AG47" s="52"/>
      <c r="AH47" s="35" t="e">
        <f>[5]圣人天赋!GE48/AA47</f>
        <v>#DIV/0!</v>
      </c>
      <c r="AJ47" s="9">
        <v>43</v>
      </c>
      <c r="AK47" s="9">
        <f>MAX([4]带兵数!D46,1000+($AJ47-1)*50)</f>
        <v>4494.4759493295178</v>
      </c>
      <c r="AL47" s="9">
        <f>MAX([4]带兵数!E46,1000+($AJ47-1)*50)</f>
        <v>4549.9026312380975</v>
      </c>
      <c r="AM47" s="9">
        <f>MAX([4]带兵数!F46,1000+($AJ47-1)*50)</f>
        <v>4607.2743465906497</v>
      </c>
      <c r="AN47" s="9">
        <f>MAX([4]带兵数!G46,1000+($AJ47-1)*50)</f>
        <v>4672.8371965502056</v>
      </c>
      <c r="AO47" s="9">
        <f>MAX([4]带兵数!H46,1000+($AJ47-1)*50)</f>
        <v>4746.4225263024609</v>
      </c>
      <c r="AQ47" s="15">
        <v>43</v>
      </c>
      <c r="AR47" s="15">
        <v>1.1499999999999999</v>
      </c>
      <c r="AS47" s="15">
        <f>$AR47*节奏总纲!P46*24*3600*AS$2</f>
        <v>2786796.2138388213</v>
      </c>
      <c r="AT47" s="15">
        <f>$AR47*节奏总纲!Q46*24*3600*AT$2</f>
        <v>2840952.9535944215</v>
      </c>
      <c r="AU47" s="15">
        <f>$AR47*节奏总纲!R46*24*3600*AU$2</f>
        <v>2684613.685998064</v>
      </c>
      <c r="AV47" s="15">
        <f>$AR47*节奏总纲!S46*24*3600*AV$2</f>
        <v>2489073.4849937074</v>
      </c>
      <c r="AW47" s="15">
        <f>$AR47*节奏总纲!T46*24*3600*AW$2</f>
        <v>1680995.4761875765</v>
      </c>
      <c r="AX47" s="15">
        <f t="shared" si="21"/>
        <v>196604.16857869271</v>
      </c>
      <c r="AY47" s="15">
        <f t="shared" si="22"/>
        <v>201029.22106529772</v>
      </c>
      <c r="AZ47" s="15">
        <f t="shared" si="23"/>
        <v>191122.14376097964</v>
      </c>
      <c r="BA47" s="15">
        <f t="shared" si="24"/>
        <v>173441.79653115198</v>
      </c>
      <c r="BB47" s="15">
        <f t="shared" si="25"/>
        <v>116519.48085045861</v>
      </c>
      <c r="BE47" s="15">
        <v>43</v>
      </c>
      <c r="BF47" s="51"/>
      <c r="BG47" s="15">
        <v>43</v>
      </c>
      <c r="BH47" s="15"/>
      <c r="BI47" s="15"/>
      <c r="BJ47" s="15"/>
      <c r="BK47" s="15"/>
      <c r="BL47" s="15"/>
      <c r="BM47" s="15">
        <f>求节点($T$38:$T$157,$V$38:$V$157,节奏总纲!P46)*求节点($T$38:$T$157,$U$38:$U$157,节奏总纲!P46)*节奏总纲!W46</f>
        <v>15788.16552712363</v>
      </c>
      <c r="BN47" s="15">
        <f>求节点($T$38:$T$157,$V$38:$V$157,节奏总纲!Q46)*求节点($T$38:$T$157,$U$38:$U$157,节奏总纲!Q46)*节奏总纲!X46</f>
        <v>11445.763104131891</v>
      </c>
      <c r="BO47" s="15">
        <f>求节点($T$38:$T$157,$V$38:$V$157,节奏总纲!R46)*求节点($T$38:$T$157,$U$38:$U$157,节奏总纲!R46)*节奏总纲!Y46</f>
        <v>9521.4836112807097</v>
      </c>
      <c r="BP47" s="15">
        <f>求节点($T$38:$T$157,$V$38:$V$157,节奏总纲!S46)*求节点($T$38:$T$157,$U$38:$U$157,节奏总纲!S46)*节奏总纲!Z46</f>
        <v>6912.5353689951817</v>
      </c>
      <c r="BQ47" s="15">
        <f>求节点($T$38:$T$157,$V$38:$V$157,节奏总纲!T46)*求节点($T$38:$T$157,$U$38:$U$157,节奏总纲!T46)*节奏总纲!AA46</f>
        <v>3166.2902405015975</v>
      </c>
      <c r="BR47" s="15"/>
      <c r="BS47" s="15"/>
      <c r="BT47" s="15"/>
      <c r="BU47" s="15"/>
      <c r="BV47" s="15"/>
      <c r="BY47" s="15">
        <v>43</v>
      </c>
      <c r="BZ47" s="15">
        <f t="shared" si="10"/>
        <v>15788.16552712363</v>
      </c>
      <c r="CA47" s="15">
        <f t="shared" si="11"/>
        <v>11445.763104131891</v>
      </c>
      <c r="CB47" s="15">
        <f t="shared" si="12"/>
        <v>9521.4836112807097</v>
      </c>
      <c r="CC47" s="15">
        <f t="shared" si="13"/>
        <v>6912.5353689951817</v>
      </c>
      <c r="CD47" s="15">
        <f t="shared" si="14"/>
        <v>3166.2902405015975</v>
      </c>
      <c r="CE47" s="66">
        <f>SUM(BZ$5:BZ47)</f>
        <v>177923.18105121976</v>
      </c>
      <c r="CF47" s="66">
        <f>SUM(CA$5:CA47)</f>
        <v>154198.94616717068</v>
      </c>
      <c r="CG47" s="66">
        <f>SUM(CB$5:CB47)</f>
        <v>128993.52061339733</v>
      </c>
      <c r="CH47" s="66">
        <f>SUM(CC$5:CC47)</f>
        <v>99318.411097284188</v>
      </c>
      <c r="CI47" s="66">
        <f>SUM(CD$5:CD47)</f>
        <v>66426.039033485285</v>
      </c>
      <c r="CJ47" s="34"/>
      <c r="CK47" s="34"/>
      <c r="CN47" s="15"/>
      <c r="CO47" s="15"/>
      <c r="CP47" s="15"/>
      <c r="CQ47" s="15"/>
      <c r="CR47" s="15"/>
      <c r="CS47" s="15"/>
      <c r="CT47" s="15"/>
      <c r="CU47" s="15"/>
      <c r="CV47" s="15"/>
      <c r="CW47" s="15"/>
      <c r="CX47" s="15"/>
      <c r="CZ47" s="34"/>
      <c r="DA47" s="34"/>
      <c r="DR47" s="37"/>
      <c r="DS47" s="37"/>
      <c r="DT47" s="37"/>
      <c r="DU47" s="37"/>
      <c r="DV47" s="37"/>
      <c r="EC47" s="9">
        <v>1.1599999999999999</v>
      </c>
      <c r="ED47" s="9">
        <f>INT(求节点(F$38:F$67,$K$38:$K$67,节奏总纲!P46)*EC47)</f>
        <v>20622</v>
      </c>
      <c r="EE47" s="15">
        <v>43</v>
      </c>
      <c r="EF47" s="15">
        <f>求节点(F$38:F$67,$V$4:$V$33,节奏总纲!P46)*$ED47/10000</f>
        <v>156575.46071559898</v>
      </c>
      <c r="EG47" s="15">
        <f>求节点(G$38:G$67,$V$4:$V$33,节奏总纲!Q46)*$ED47/10000</f>
        <v>160654.72658198699</v>
      </c>
      <c r="EH47" s="15">
        <f>求节点(H$38:H$67,$V$4:$V$33,节奏总纲!R46)*$ED47/10000</f>
        <v>165468.75148862458</v>
      </c>
      <c r="EI47" s="15">
        <f>求节点(I$38:I$67,$V$4:$V$33,节奏总纲!S46)*$ED47/10000</f>
        <v>170175.6513490311</v>
      </c>
      <c r="EJ47" s="15">
        <f>求节点(J$38:J$67,$V$4:$V$33,节奏总纲!T46)*$ED47/10000</f>
        <v>176016.60452552818</v>
      </c>
      <c r="EK47" s="15">
        <f>求节点(F$38:F$67,$L$4:$L$33,节奏总纲!P46)</f>
        <v>4</v>
      </c>
      <c r="EL47" s="15">
        <f>求节点(G$38:G$67,$L$4:$L$33,节奏总纲!Q46)</f>
        <v>4</v>
      </c>
      <c r="EM47" s="15">
        <f>求节点(H$38:H$67,$L$4:$L$33,节奏总纲!R46)</f>
        <v>4</v>
      </c>
      <c r="EN47" s="15">
        <f>求节点(I$38:I$67,$L$4:$L$33,节奏总纲!S46)</f>
        <v>4</v>
      </c>
      <c r="EO47" s="15">
        <f>求节点(J$38:J$67,$L$4:$L$33,节奏总纲!T46)</f>
        <v>4</v>
      </c>
      <c r="EP47" s="15">
        <f t="shared" si="15"/>
        <v>626301.84286239592</v>
      </c>
      <c r="EQ47" s="15">
        <f t="shared" si="16"/>
        <v>642618.90632794797</v>
      </c>
      <c r="ER47" s="15">
        <f t="shared" si="17"/>
        <v>661875.00595449831</v>
      </c>
      <c r="ES47" s="15">
        <f t="shared" si="18"/>
        <v>680702.60539612442</v>
      </c>
      <c r="ET47" s="15">
        <f t="shared" si="19"/>
        <v>704066.41810211272</v>
      </c>
      <c r="EY47" s="15">
        <v>43</v>
      </c>
      <c r="EZ47" s="15">
        <f>MAX($G$4,求节点(F$38:F$67,$G$4:$G$33,节奏总纲!P46))</f>
        <v>3500</v>
      </c>
      <c r="FA47" s="15">
        <f>MAX($G$4,求节点(G$38:G$67,$G$4:$G$33,节奏总纲!Q46))</f>
        <v>3500</v>
      </c>
      <c r="FB47" s="15">
        <f>MAX($G$4,求节点(H$38:H$67,$G$4:$G$33,节奏总纲!R46))</f>
        <v>3500</v>
      </c>
      <c r="FC47" s="15">
        <f>MAX($G$4,求节点(I$38:I$67,$G$4:$G$33,节奏总纲!S46))</f>
        <v>3500</v>
      </c>
      <c r="FD47" s="15">
        <f>MAX($G$4,求节点(J$38:J$67,$G$4:$G$33,节奏总纲!T46))</f>
        <v>3500</v>
      </c>
      <c r="FE47" s="15">
        <f>MAX($K$4,求节点(F$38:F$67,$K$4:$K$33,节奏总纲!P46))</f>
        <v>13777.92562054102</v>
      </c>
      <c r="FF47" s="15">
        <f>MAX($K$4,求节点(G$38:G$67,$K$4:$K$33,节奏总纲!Q46))</f>
        <v>14371.359700609108</v>
      </c>
      <c r="FG47" s="15">
        <f>MAX($K$4,求节点(H$38:H$67,$K$4:$K$33,节奏总纲!R46))</f>
        <v>15071.683370472007</v>
      </c>
      <c r="FH47" s="15">
        <f>MAX($K$4,求节点(I$38:I$67,$K$4:$K$33,节奏总纲!S46))</f>
        <v>15756.4229486516</v>
      </c>
      <c r="FI47" s="15">
        <f>MAX($K$4,求节点(J$38:J$67,$K$4:$K$33,节奏总纲!T46))</f>
        <v>16606.139733128919</v>
      </c>
      <c r="FO47" s="9">
        <v>43</v>
      </c>
      <c r="FP47" s="9">
        <f>求节点($EE$5:$EE$164,$ED$5:$ED$164,求节点(节奏总纲!$N$4:$N$163,节奏总纲!$O$4:$O$163,兵营招募!FO47))</f>
        <v>18217</v>
      </c>
    </row>
    <row r="48" spans="4:172" x14ac:dyDescent="0.15">
      <c r="E48" s="15">
        <v>11</v>
      </c>
      <c r="F48" s="15">
        <f>节奏总纲!BJ14</f>
        <v>33.357679571112705</v>
      </c>
      <c r="G48" s="15">
        <f>节奏总纲!BK14</f>
        <v>26.686143656890167</v>
      </c>
      <c r="H48" s="15">
        <f>节奏总纲!BL14</f>
        <v>20.014607742667621</v>
      </c>
      <c r="I48" s="15">
        <f>节奏总纲!BM14</f>
        <v>13.343071828445083</v>
      </c>
      <c r="J48" s="15">
        <f>节奏总纲!BN14</f>
        <v>6.6715359142225417</v>
      </c>
      <c r="K48" s="15">
        <v>22000</v>
      </c>
      <c r="L48" s="9">
        <f>求节点(节奏总纲!P$4:P$163,AK$5:AK$164,F48)*6</f>
        <v>30061.931453677258</v>
      </c>
      <c r="M48" s="9">
        <f>求节点(节奏总纲!Q$4:Q$163,AL$5:AL$164,G48)*6</f>
        <v>29911.391958162505</v>
      </c>
      <c r="N48" s="9">
        <f>求节点(节奏总纲!R$4:R$163,AM$5:AM$164,H48)*6</f>
        <v>29749.032701274878</v>
      </c>
      <c r="O48" s="9">
        <f>求节点(节奏总纲!S$4:S$163,AN$5:AN$164,I48)*6</f>
        <v>29580.621657538388</v>
      </c>
      <c r="P48" s="9">
        <f>求节点(节奏总纲!T$4:T$1163,AO$5:AO$164,J48)*6</f>
        <v>0</v>
      </c>
      <c r="Q48" s="9">
        <f t="shared" si="33"/>
        <v>11.97527845324003</v>
      </c>
      <c r="S48" s="9">
        <v>11</v>
      </c>
      <c r="T48" s="9">
        <f>求节点(节奏总纲!$BW$4:$BW$83,节奏总纲!$AM$4:$AM$83,$S48)</f>
        <v>0.42660095793436714</v>
      </c>
      <c r="U48" s="9">
        <v>1800</v>
      </c>
      <c r="V48" s="9">
        <f t="shared" si="34"/>
        <v>3</v>
      </c>
      <c r="W48" s="9">
        <v>5</v>
      </c>
      <c r="Z48" s="9">
        <v>44</v>
      </c>
      <c r="AA48" s="80">
        <f>[5]圣人天赋!GE49</f>
        <v>0</v>
      </c>
      <c r="AB48" s="80">
        <f>[5]圣人天赋!GF49</f>
        <v>0</v>
      </c>
      <c r="AC48" s="80">
        <f>[5]圣人天赋!GG49</f>
        <v>0</v>
      </c>
      <c r="AD48" s="80">
        <f>[5]圣人天赋!GH49</f>
        <v>0</v>
      </c>
      <c r="AE48" s="80">
        <f>[5]圣人天赋!GI49</f>
        <v>0</v>
      </c>
      <c r="AG48" s="52"/>
      <c r="AH48" s="35" t="e">
        <f>[5]圣人天赋!GE49/AA48</f>
        <v>#DIV/0!</v>
      </c>
      <c r="AJ48" s="9">
        <v>44</v>
      </c>
      <c r="AK48" s="9">
        <f>MAX([4]带兵数!D47,1000+($AJ48-1)*50)</f>
        <v>4559.9059784657766</v>
      </c>
      <c r="AL48" s="9">
        <f>MAX([4]带兵数!E47,1000+($AJ48-1)*50)</f>
        <v>4612.2429488480666</v>
      </c>
      <c r="AM48" s="9">
        <f>MAX([4]带兵数!F47,1000+($AJ48-1)*50)</f>
        <v>4672.9679451959646</v>
      </c>
      <c r="AN48" s="9">
        <f>MAX([4]带兵数!G47,1000+($AJ48-1)*50)</f>
        <v>4736.553928970714</v>
      </c>
      <c r="AO48" s="9">
        <f>MAX([4]带兵数!H47,1000+($AJ48-1)*50)</f>
        <v>4808.3161594939065</v>
      </c>
      <c r="AQ48" s="15">
        <v>44</v>
      </c>
      <c r="AR48" s="15">
        <v>1.1499999999999999</v>
      </c>
      <c r="AS48" s="15">
        <f>$AR48*节奏总纲!P47*24*3600*AS$2</f>
        <v>2997511.3443454746</v>
      </c>
      <c r="AT48" s="15">
        <f>$AR48*节奏总纲!Q47*24*3600*AT$2</f>
        <v>3055762.9814705877</v>
      </c>
      <c r="AU48" s="15">
        <f>$AR48*节奏总纲!R47*24*3600*AU$2</f>
        <v>2885604.2541565765</v>
      </c>
      <c r="AV48" s="15">
        <f>$AR48*节奏总纲!S47*24*3600*AV$2</f>
        <v>2674779.2896042783</v>
      </c>
      <c r="AW48" s="15">
        <f>$AR48*节奏总纲!T47*24*3600*AW$2</f>
        <v>1804501.8292959752</v>
      </c>
      <c r="AX48" s="15">
        <f t="shared" si="21"/>
        <v>210715.13050665334</v>
      </c>
      <c r="AY48" s="15">
        <f t="shared" si="22"/>
        <v>214810.02787616616</v>
      </c>
      <c r="AZ48" s="15">
        <f t="shared" si="23"/>
        <v>200990.56815851247</v>
      </c>
      <c r="BA48" s="15">
        <f t="shared" si="24"/>
        <v>185705.80461057089</v>
      </c>
      <c r="BB48" s="15">
        <f t="shared" si="25"/>
        <v>123506.35310839862</v>
      </c>
      <c r="BE48" s="15">
        <v>44</v>
      </c>
      <c r="BF48" s="51"/>
      <c r="BG48" s="15">
        <v>44</v>
      </c>
      <c r="BH48" s="15"/>
      <c r="BI48" s="15"/>
      <c r="BJ48" s="15"/>
      <c r="BK48" s="15"/>
      <c r="BL48" s="15"/>
      <c r="BM48" s="15">
        <f>求节点($T$38:$T$157,$V$38:$V$157,节奏总纲!P47)*求节点($T$38:$T$157,$U$38:$U$157,节奏总纲!P47)*节奏总纲!W47</f>
        <v>20468.200047340786</v>
      </c>
      <c r="BN48" s="15">
        <f>求节点($T$38:$T$157,$V$38:$V$157,节奏总纲!Q47)*求节点($T$38:$T$157,$U$38:$U$157,节奏总纲!Q47)*节奏总纲!X47</f>
        <v>12601.645996824269</v>
      </c>
      <c r="BO48" s="15">
        <f>求节点($T$38:$T$157,$V$38:$V$157,节奏总纲!R47)*求节点($T$38:$T$157,$U$38:$U$157,节奏总纲!R47)*节奏总纲!Y47</f>
        <v>10013.117073114285</v>
      </c>
      <c r="BP48" s="15">
        <f>求节点($T$38:$T$157,$V$38:$V$157,节奏总纲!S47)*求节点($T$38:$T$157,$U$38:$U$157,节奏总纲!S47)*节奏总纲!Z47</f>
        <v>7401.3182996966652</v>
      </c>
      <c r="BQ48" s="15">
        <f>求节点($T$38:$T$157,$V$38:$V$157,节奏总纲!T47)*求节点($T$38:$T$157,$U$38:$U$157,节奏总纲!T47)*节奏总纲!AA47</f>
        <v>3356.1508996847447</v>
      </c>
      <c r="BR48" s="15"/>
      <c r="BS48" s="15"/>
      <c r="BT48" s="15"/>
      <c r="BU48" s="15"/>
      <c r="BV48" s="15"/>
      <c r="BY48" s="15">
        <v>44</v>
      </c>
      <c r="BZ48" s="15">
        <f t="shared" si="10"/>
        <v>20468.200047340786</v>
      </c>
      <c r="CA48" s="15">
        <f t="shared" si="11"/>
        <v>12601.645996824269</v>
      </c>
      <c r="CB48" s="15">
        <f t="shared" si="12"/>
        <v>10013.117073114285</v>
      </c>
      <c r="CC48" s="15">
        <f t="shared" si="13"/>
        <v>7401.3182996966652</v>
      </c>
      <c r="CD48" s="15">
        <f t="shared" si="14"/>
        <v>3356.1508996847447</v>
      </c>
      <c r="CE48" s="66">
        <f>SUM(BZ$5:BZ48)</f>
        <v>198391.38109856055</v>
      </c>
      <c r="CF48" s="66">
        <f>SUM(CA$5:CA48)</f>
        <v>166800.59216399494</v>
      </c>
      <c r="CG48" s="66">
        <f>SUM(CB$5:CB48)</f>
        <v>139006.63768651162</v>
      </c>
      <c r="CH48" s="66">
        <f>SUM(CC$5:CC48)</f>
        <v>106719.72939698085</v>
      </c>
      <c r="CI48" s="66">
        <f>SUM(CD$5:CD48)</f>
        <v>69782.189933170026</v>
      </c>
      <c r="CJ48" s="34"/>
      <c r="CK48" s="34"/>
      <c r="CN48" s="15"/>
      <c r="CO48" s="15"/>
      <c r="CP48" s="15"/>
      <c r="CQ48" s="15"/>
      <c r="CR48" s="15"/>
      <c r="CS48" s="15"/>
      <c r="CT48" s="15"/>
      <c r="CU48" s="15"/>
      <c r="CV48" s="15"/>
      <c r="CW48" s="15"/>
      <c r="CX48" s="15"/>
      <c r="CZ48" s="34"/>
      <c r="DA48" s="34"/>
      <c r="DR48" s="37"/>
      <c r="DS48" s="37"/>
      <c r="DT48" s="37"/>
      <c r="DU48" s="37"/>
      <c r="DV48" s="37"/>
      <c r="EC48" s="9">
        <v>1.1399999999999999</v>
      </c>
      <c r="ED48" s="9">
        <f>INT(求节点(F$38:F$67,$K$38:$K$67,节奏总纲!P47)*EC48)</f>
        <v>20821</v>
      </c>
      <c r="EE48" s="15">
        <v>44</v>
      </c>
      <c r="EF48" s="15">
        <f>求节点(F$38:F$67,$V$4:$V$33,节奏总纲!P47)*$ED48/10000</f>
        <v>161462.19830622629</v>
      </c>
      <c r="EG48" s="15">
        <f>求节点(G$38:G$67,$V$4:$V$33,节奏总纲!Q47)*$ED48/10000</f>
        <v>165892.24635464075</v>
      </c>
      <c r="EH48" s="15">
        <f>求节点(H$38:H$67,$V$4:$V$33,节奏总纲!R47)*$ED48/10000</f>
        <v>170225.4544608249</v>
      </c>
      <c r="EI48" s="15">
        <f>求节点(I$38:I$67,$V$4:$V$33,节奏总纲!S47)*$ED48/10000</f>
        <v>175321.39886067307</v>
      </c>
      <c r="EJ48" s="15">
        <f>求节点(J$38:J$67,$V$4:$V$33,节奏总纲!T47)*$ED48/10000</f>
        <v>181598.64726443184</v>
      </c>
      <c r="EK48" s="15">
        <f>求节点(F$38:F$67,$L$4:$L$33,节奏总纲!P47)</f>
        <v>4</v>
      </c>
      <c r="EL48" s="15">
        <f>求节点(G$38:G$67,$L$4:$L$33,节奏总纲!Q47)</f>
        <v>4</v>
      </c>
      <c r="EM48" s="15">
        <f>求节点(H$38:H$67,$L$4:$L$33,节奏总纲!R47)</f>
        <v>4</v>
      </c>
      <c r="EN48" s="15">
        <f>求节点(I$38:I$67,$L$4:$L$33,节奏总纲!S47)</f>
        <v>4</v>
      </c>
      <c r="EO48" s="15">
        <f>求节点(J$38:J$67,$L$4:$L$33,节奏总纲!T47)</f>
        <v>4</v>
      </c>
      <c r="EP48" s="15">
        <f t="shared" si="15"/>
        <v>645848.79322490515</v>
      </c>
      <c r="EQ48" s="15">
        <f t="shared" si="16"/>
        <v>663568.98541856301</v>
      </c>
      <c r="ER48" s="15">
        <f t="shared" si="17"/>
        <v>680901.81784329959</v>
      </c>
      <c r="ES48" s="15">
        <f t="shared" si="18"/>
        <v>701285.59544269228</v>
      </c>
      <c r="ET48" s="15">
        <f t="shared" si="19"/>
        <v>726394.58905772737</v>
      </c>
      <c r="EY48" s="15">
        <v>44</v>
      </c>
      <c r="EZ48" s="15">
        <f>MAX($G$4,求节点(F$38:F$67,$G$4:$G$33,节奏总纲!P47))</f>
        <v>3500</v>
      </c>
      <c r="FA48" s="15">
        <f>MAX($G$4,求节点(G$38:G$67,$G$4:$G$33,节奏总纲!Q47))</f>
        <v>3500</v>
      </c>
      <c r="FB48" s="15">
        <f>MAX($G$4,求节点(H$38:H$67,$G$4:$G$33,节奏总纲!R47))</f>
        <v>3500</v>
      </c>
      <c r="FC48" s="15">
        <f>MAX($G$4,求节点(I$38:I$67,$G$4:$G$33,节奏总纲!S47))</f>
        <v>3500</v>
      </c>
      <c r="FD48" s="15">
        <f>MAX($G$4,求节点(J$38:J$67,$G$4:$G$33,节奏总纲!T47))</f>
        <v>3500</v>
      </c>
      <c r="FE48" s="15">
        <f>MAX($K$4,求节点(F$38:F$67,$K$4:$K$33,节奏总纲!P47))</f>
        <v>14264.32903888761</v>
      </c>
      <c r="FF48" s="15">
        <f>MAX($K$4,求节点(G$38:G$67,$K$4:$K$33,节奏总纲!Q47))</f>
        <v>14902.633834298169</v>
      </c>
      <c r="FG48" s="15">
        <f>MAX($K$4,求节点(H$38:H$67,$K$4:$K$33,节奏总纲!R47))</f>
        <v>15526.98541772608</v>
      </c>
      <c r="FH48" s="15">
        <f>MAX($K$4,求节点(I$38:I$67,$K$4:$K$33,节奏总纲!S47))</f>
        <v>16261.236087700843</v>
      </c>
      <c r="FI48" s="15">
        <f>MAX($K$4,求节点(J$38:J$67,$K$4:$K$33,节奏总纲!T47))</f>
        <v>17165.695297694419</v>
      </c>
      <c r="FO48" s="9">
        <v>44</v>
      </c>
      <c r="FP48" s="9">
        <f>求节点($EE$5:$EE$164,$ED$5:$ED$164,求节点(节奏总纲!$N$4:$N$163,节奏总纲!$O$4:$O$163,兵营招募!FO48))</f>
        <v>18476</v>
      </c>
    </row>
    <row r="49" spans="5:172" x14ac:dyDescent="0.15">
      <c r="E49" s="15">
        <v>12</v>
      </c>
      <c r="F49" s="15">
        <f>节奏总纲!BJ15</f>
        <v>50.096872126566154</v>
      </c>
      <c r="G49" s="15">
        <f>节奏总纲!BK15</f>
        <v>40.077497701252923</v>
      </c>
      <c r="H49" s="15">
        <f>节奏总纲!BL15</f>
        <v>30.058123275939693</v>
      </c>
      <c r="I49" s="15">
        <f>节奏总纲!BM15</f>
        <v>20.038748850626462</v>
      </c>
      <c r="J49" s="15">
        <f>节奏总纲!BN15</f>
        <v>10.019374425313231</v>
      </c>
      <c r="K49" s="15">
        <v>25000</v>
      </c>
      <c r="L49" s="9">
        <f>求节点(节奏总纲!P$4:P$163,AK$5:AK$164,F49)*6</f>
        <v>32249.414846008309</v>
      </c>
      <c r="M49" s="9">
        <f>求节点(节奏总纲!Q$4:Q$163,AL$5:AL$164,G49)*6</f>
        <v>32107.591641475206</v>
      </c>
      <c r="N49" s="9">
        <f>求节点(节奏总纲!R$4:R$163,AM$5:AM$164,H49)*6</f>
        <v>31948.984250224585</v>
      </c>
      <c r="O49" s="9">
        <f>求节点(节奏总纲!S$4:S$163,AN$5:AN$164,I49)*6</f>
        <v>31775.746135450929</v>
      </c>
      <c r="P49" s="9">
        <f>求节点(节奏总纲!T$4:T$1163,AO$5:AO$164,J49)*6</f>
        <v>0</v>
      </c>
      <c r="Q49" s="9">
        <f t="shared" si="33"/>
        <v>12.403325824980364</v>
      </c>
      <c r="S49" s="9">
        <v>12</v>
      </c>
      <c r="T49" s="9">
        <f>求节点(节奏总纲!$BW$4:$BW$83,节奏总纲!$AM$4:$AM$83,$S49)</f>
        <v>0.57090651823243421</v>
      </c>
      <c r="U49" s="9">
        <v>1800</v>
      </c>
      <c r="V49" s="9">
        <f t="shared" si="34"/>
        <v>3</v>
      </c>
      <c r="W49" s="9">
        <v>5</v>
      </c>
      <c r="Z49" s="9">
        <v>45</v>
      </c>
      <c r="AA49" s="80">
        <f>[5]圣人天赋!GE50</f>
        <v>0</v>
      </c>
      <c r="AB49" s="80">
        <f>[5]圣人天赋!GF50</f>
        <v>0</v>
      </c>
      <c r="AC49" s="80">
        <f>[5]圣人天赋!GG50</f>
        <v>0</v>
      </c>
      <c r="AD49" s="80">
        <f>[5]圣人天赋!GH50</f>
        <v>0</v>
      </c>
      <c r="AE49" s="80">
        <f>[5]圣人天赋!GI50</f>
        <v>0</v>
      </c>
      <c r="AG49" s="52"/>
      <c r="AH49" s="35" t="e">
        <f>[5]圣人天赋!GE50/AA49</f>
        <v>#DIV/0!</v>
      </c>
      <c r="AJ49" s="9">
        <v>45</v>
      </c>
      <c r="AK49" s="9">
        <f>MAX([4]带兵数!D48,1000+($AJ49-1)*50)</f>
        <v>4622.9224478524739</v>
      </c>
      <c r="AL49" s="9">
        <f>MAX([4]带兵数!E48,1000+($AJ49-1)*50)</f>
        <v>4677.6809338257735</v>
      </c>
      <c r="AM49" s="9">
        <f>MAX([4]带兵数!F48,1000+($AJ49-1)*50)</f>
        <v>4735.1960522840582</v>
      </c>
      <c r="AN49" s="9">
        <f>MAX([4]带兵数!G48,1000+($AJ49-1)*50)</f>
        <v>4801.6236887917403</v>
      </c>
      <c r="AO49" s="9">
        <f>MAX([4]带兵数!H48,1000+($AJ49-1)*50)</f>
        <v>4872.7767428124025</v>
      </c>
      <c r="AQ49" s="15">
        <v>45</v>
      </c>
      <c r="AR49" s="15">
        <v>1.1499999999999999</v>
      </c>
      <c r="AS49" s="15">
        <f>$AR49*节奏总纲!P48*24*3600*AS$2</f>
        <v>3223350.2293773768</v>
      </c>
      <c r="AT49" s="15">
        <f>$AR49*节奏总纲!Q48*24*3600*AT$2</f>
        <v>3286366.726361705</v>
      </c>
      <c r="AU49" s="15">
        <f>$AR49*节奏总纲!R48*24*3600*AU$2</f>
        <v>3100862.9206610369</v>
      </c>
      <c r="AV49" s="15">
        <f>$AR49*节奏总纲!S48*24*3600*AV$2</f>
        <v>2874691.1795663908</v>
      </c>
      <c r="AW49" s="15">
        <f>$AR49*节奏总纲!T48*24*3600*AW$2</f>
        <v>1937233.4878558035</v>
      </c>
      <c r="AX49" s="15">
        <f t="shared" si="21"/>
        <v>225838.88503190223</v>
      </c>
      <c r="AY49" s="15">
        <f t="shared" si="22"/>
        <v>230603.74489111733</v>
      </c>
      <c r="AZ49" s="15">
        <f t="shared" si="23"/>
        <v>215258.66650446039</v>
      </c>
      <c r="BA49" s="15">
        <f t="shared" si="24"/>
        <v>199911.88996211253</v>
      </c>
      <c r="BB49" s="15">
        <f t="shared" si="25"/>
        <v>132731.6585598283</v>
      </c>
      <c r="BE49" s="15">
        <v>45</v>
      </c>
      <c r="BF49" s="51"/>
      <c r="BG49" s="15">
        <v>45</v>
      </c>
      <c r="BH49" s="15"/>
      <c r="BI49" s="15"/>
      <c r="BJ49" s="15"/>
      <c r="BK49" s="15"/>
      <c r="BL49" s="15"/>
      <c r="BM49" s="15">
        <f>求节点($T$38:$T$157,$V$38:$V$157,节奏总纲!P48)*求节点($T$38:$T$157,$U$38:$U$157,节奏总纲!P48)*节奏总纲!W48</f>
        <v>23804.674209889785</v>
      </c>
      <c r="BN49" s="15">
        <f>求节点($T$38:$T$157,$V$38:$V$157,节奏总纲!Q48)*求节点($T$38:$T$157,$U$38:$U$157,节奏总纲!Q48)*节奏总纲!X48</f>
        <v>16404.526696957648</v>
      </c>
      <c r="BO49" s="15">
        <f>求节点($T$38:$T$157,$V$38:$V$157,节奏总纲!R48)*求节点($T$38:$T$157,$U$38:$U$157,节奏总纲!R48)*节奏总纲!Y48</f>
        <v>10723.937189986696</v>
      </c>
      <c r="BP49" s="15">
        <f>求节点($T$38:$T$157,$V$38:$V$157,节奏总纲!S48)*求节点($T$38:$T$157,$U$38:$U$157,节奏总纲!S48)*节奏总纲!Z48</f>
        <v>7967.5028608088251</v>
      </c>
      <c r="BQ49" s="15">
        <f>求节点($T$38:$T$157,$V$38:$V$157,节奏总纲!T48)*求节点($T$38:$T$157,$U$38:$U$157,节奏总纲!T48)*节奏总纲!AA48</f>
        <v>3606.8385478214154</v>
      </c>
      <c r="BR49" s="15"/>
      <c r="BS49" s="15"/>
      <c r="BT49" s="15"/>
      <c r="BU49" s="15"/>
      <c r="BV49" s="15"/>
      <c r="BY49" s="15">
        <v>45</v>
      </c>
      <c r="BZ49" s="15">
        <f t="shared" si="10"/>
        <v>23804.674209889785</v>
      </c>
      <c r="CA49" s="15">
        <f t="shared" si="11"/>
        <v>16404.526696957648</v>
      </c>
      <c r="CB49" s="15">
        <f t="shared" si="12"/>
        <v>10723.937189986696</v>
      </c>
      <c r="CC49" s="15">
        <f t="shared" si="13"/>
        <v>7967.5028608088251</v>
      </c>
      <c r="CD49" s="15">
        <f t="shared" si="14"/>
        <v>3606.8385478214154</v>
      </c>
      <c r="CE49" s="66">
        <f>SUM(BZ$5:BZ49)</f>
        <v>222196.05530845033</v>
      </c>
      <c r="CF49" s="66">
        <f>SUM(CA$5:CA49)</f>
        <v>183205.11886095259</v>
      </c>
      <c r="CG49" s="66">
        <f>SUM(CB$5:CB49)</f>
        <v>149730.57487649831</v>
      </c>
      <c r="CH49" s="66">
        <f>SUM(CC$5:CC49)</f>
        <v>114687.23225778967</v>
      </c>
      <c r="CI49" s="66">
        <f>SUM(CD$5:CD49)</f>
        <v>73389.028480991445</v>
      </c>
      <c r="CJ49" s="34"/>
      <c r="CK49" s="34"/>
      <c r="CN49" s="15"/>
      <c r="CO49" s="15"/>
      <c r="CP49" s="15"/>
      <c r="CQ49" s="15"/>
      <c r="CR49" s="15"/>
      <c r="CS49" s="15"/>
      <c r="CT49" s="15"/>
      <c r="CU49" s="15"/>
      <c r="CV49" s="15"/>
      <c r="CW49" s="15"/>
      <c r="CX49" s="15"/>
      <c r="CZ49" s="34"/>
      <c r="DA49" s="34"/>
      <c r="DR49" s="37"/>
      <c r="DS49" s="37"/>
      <c r="DT49" s="37"/>
      <c r="DU49" s="37"/>
      <c r="DV49" s="37"/>
      <c r="EC49" s="9">
        <v>1.1200000000000001</v>
      </c>
      <c r="ED49" s="9">
        <f>INT(求节点(F$38:F$67,$K$38:$K$67,节奏总纲!P48)*EC49)</f>
        <v>21039</v>
      </c>
      <c r="EE49" s="15">
        <v>45</v>
      </c>
      <c r="EF49" s="15">
        <f>求节点(F$38:F$67,$V$4:$V$33,节奏总纲!P48)*$ED49/10000</f>
        <v>166808.71656640081</v>
      </c>
      <c r="EG49" s="15">
        <f>求节点(G$38:G$67,$V$4:$V$33,节奏总纲!Q48)*$ED49/10000</f>
        <v>170916.05362742918</v>
      </c>
      <c r="EH49" s="15">
        <f>求节点(H$38:H$67,$V$4:$V$33,节奏总纲!R48)*$ED49/10000</f>
        <v>175427.45189465684</v>
      </c>
      <c r="EI49" s="15">
        <f>求节点(I$38:I$67,$V$4:$V$33,节奏总纲!S48)*$ED49/10000</f>
        <v>180968.12490843702</v>
      </c>
      <c r="EJ49" s="15">
        <f>求节点(J$38:J$67,$V$4:$V$33,节奏总纲!T48)*$ED49/10000</f>
        <v>187717.29961468681</v>
      </c>
      <c r="EK49" s="15">
        <f>求节点(F$38:F$67,$L$4:$L$33,节奏总纲!P48)</f>
        <v>4</v>
      </c>
      <c r="EL49" s="15">
        <f>求节点(G$38:G$67,$L$4:$L$33,节奏总纲!Q48)</f>
        <v>4</v>
      </c>
      <c r="EM49" s="15">
        <f>求节点(H$38:H$67,$L$4:$L$33,节奏总纲!R48)</f>
        <v>4</v>
      </c>
      <c r="EN49" s="15">
        <f>求节点(I$38:I$67,$L$4:$L$33,节奏总纲!S48)</f>
        <v>4</v>
      </c>
      <c r="EO49" s="15">
        <f>求节点(J$38:J$67,$L$4:$L$33,节奏总纲!T48)</f>
        <v>4</v>
      </c>
      <c r="EP49" s="15">
        <f t="shared" si="15"/>
        <v>667234.86626560322</v>
      </c>
      <c r="EQ49" s="15">
        <f t="shared" si="16"/>
        <v>683664.21450971672</v>
      </c>
      <c r="ER49" s="15">
        <f t="shared" si="17"/>
        <v>701709.80757862737</v>
      </c>
      <c r="ES49" s="15">
        <f t="shared" si="18"/>
        <v>723872.49963374808</v>
      </c>
      <c r="ET49" s="15">
        <f t="shared" si="19"/>
        <v>750869.19845874724</v>
      </c>
      <c r="EY49" s="15">
        <v>45</v>
      </c>
      <c r="EZ49" s="15">
        <f>MAX($G$4,求节点(F$38:F$67,$G$4:$G$33,节奏总纲!P48))</f>
        <v>3500</v>
      </c>
      <c r="FA49" s="15">
        <f>MAX($G$4,求节点(G$38:G$67,$G$4:$G$33,节奏总纲!Q48))</f>
        <v>3500</v>
      </c>
      <c r="FB49" s="15">
        <f>MAX($G$4,求节点(H$38:H$67,$G$4:$G$33,节奏总纲!R48))</f>
        <v>3500</v>
      </c>
      <c r="FC49" s="15">
        <f>MAX($G$4,求节点(I$38:I$67,$G$4:$G$33,节奏总纲!S48))</f>
        <v>3500</v>
      </c>
      <c r="FD49" s="15">
        <f>MAX($G$4,求节点(J$38:J$67,$G$4:$G$33,节奏总纲!T48))</f>
        <v>3500</v>
      </c>
      <c r="FE49" s="15">
        <f>MAX($K$4,求节点(F$38:F$67,$K$4:$K$33,节奏总纲!P48))</f>
        <v>14785.643314758423</v>
      </c>
      <c r="FF49" s="15">
        <f>MAX($K$4,求节点(G$38:G$67,$K$4:$K$33,节奏总纲!Q48))</f>
        <v>15371.318070359215</v>
      </c>
      <c r="FG49" s="15">
        <f>MAX($K$4,求节点(H$38:H$67,$K$4:$K$33,节奏总纲!R48))</f>
        <v>16014.608854221709</v>
      </c>
      <c r="FH49" s="15">
        <f>MAX($K$4,求节点(I$38:I$67,$K$4:$K$33,节奏总纲!S48))</f>
        <v>16804.666320895056</v>
      </c>
      <c r="FI49" s="15">
        <f>MAX($K$4,求节点(J$38:J$67,$K$4:$K$33,节奏总纲!T48))</f>
        <v>17767.046857933383</v>
      </c>
      <c r="FO49" s="9">
        <v>45</v>
      </c>
      <c r="FP49" s="9">
        <f>求节点($EE$5:$EE$164,$ED$5:$ED$164,求节点(节奏总纲!$N$4:$N$163,节奏总纲!$O$4:$O$163,兵营招募!FO49))</f>
        <v>18757</v>
      </c>
    </row>
    <row r="50" spans="5:172" x14ac:dyDescent="0.15">
      <c r="E50" s="15">
        <v>13</v>
      </c>
      <c r="F50" s="15">
        <f>节奏总纲!BJ16</f>
        <v>63.5</v>
      </c>
      <c r="G50" s="15">
        <f>节奏总纲!BK16</f>
        <v>50.800000000000004</v>
      </c>
      <c r="H50" s="15">
        <f>节奏总纲!BL16</f>
        <v>38.1</v>
      </c>
      <c r="I50" s="15">
        <f>节奏总纲!BM16</f>
        <v>25.400000000000002</v>
      </c>
      <c r="J50" s="15">
        <f>节奏总纲!BN16</f>
        <v>12.700000000000001</v>
      </c>
      <c r="K50" s="15">
        <v>27000</v>
      </c>
      <c r="L50" s="9">
        <f>求节点(节奏总纲!P$4:P$163,AK$5:AK$164,F50)*6</f>
        <v>33550.678286450398</v>
      </c>
      <c r="M50" s="9">
        <f>求节点(节奏总纲!Q$4:Q$163,AL$5:AL$164,G50)*6</f>
        <v>33414.259651878965</v>
      </c>
      <c r="N50" s="9">
        <f>求节点(节奏总纲!R$4:R$163,AM$5:AM$164,H50)*6</f>
        <v>33257.436840168986</v>
      </c>
      <c r="O50" s="9">
        <f>求节点(节奏总纲!S$4:S$163,AN$5:AN$164,I50)*6</f>
        <v>33088.7637777622</v>
      </c>
      <c r="P50" s="9">
        <f>求节点(节奏总纲!T$4:T$1163,AO$5:AO$164,J50)*6</f>
        <v>0</v>
      </c>
      <c r="Q50" s="9">
        <f t="shared" si="33"/>
        <v>13.114488960352736</v>
      </c>
      <c r="S50" s="9">
        <v>13</v>
      </c>
      <c r="T50" s="9">
        <f>求节点(节奏总纲!$BW$4:$BW$83,节奏总纲!$AM$4:$AM$83,$S50)</f>
        <v>0.75</v>
      </c>
      <c r="U50" s="9">
        <v>1800</v>
      </c>
      <c r="V50" s="9">
        <f t="shared" si="34"/>
        <v>3</v>
      </c>
      <c r="W50" s="9">
        <v>5</v>
      </c>
      <c r="Z50" s="9">
        <v>46</v>
      </c>
      <c r="AA50" s="80">
        <f>[5]圣人天赋!GE51</f>
        <v>0</v>
      </c>
      <c r="AB50" s="80">
        <f>[5]圣人天赋!GF51</f>
        <v>0</v>
      </c>
      <c r="AC50" s="80">
        <f>[5]圣人天赋!GG51</f>
        <v>0</v>
      </c>
      <c r="AD50" s="80">
        <f>[5]圣人天赋!GH51</f>
        <v>0</v>
      </c>
      <c r="AE50" s="80">
        <f>[5]圣人天赋!GI51</f>
        <v>0</v>
      </c>
      <c r="AG50" s="52"/>
      <c r="AH50" s="35" t="e">
        <f>[5]圣人天赋!GE51/AA50</f>
        <v>#DIV/0!</v>
      </c>
      <c r="AJ50" s="9">
        <v>46</v>
      </c>
      <c r="AK50" s="9">
        <f>MAX([4]带兵数!D49,1000+($AJ50-1)*50)</f>
        <v>4687.4358926933264</v>
      </c>
      <c r="AL50" s="9">
        <f>MAX([4]带兵数!E49,1000+($AJ50-1)*50)</f>
        <v>4740.7110785373725</v>
      </c>
      <c r="AM50" s="9">
        <f>MAX([4]带兵数!F49,1000+($AJ50-1)*50)</f>
        <v>4800.1500340512757</v>
      </c>
      <c r="AN50" s="9">
        <f>MAX([4]带兵数!G49,1000+($AJ50-1)*50)</f>
        <v>4864.1959062513097</v>
      </c>
      <c r="AO50" s="9">
        <f>MAX([4]带兵数!H49,1000+($AJ50-1)*50)</f>
        <v>4934.1319778905254</v>
      </c>
      <c r="AQ50" s="15">
        <v>46</v>
      </c>
      <c r="AR50" s="15">
        <v>1.1499999999999999</v>
      </c>
      <c r="AS50" s="15">
        <f>$AR50*节奏总纲!P49*24*3600*AS$2</f>
        <v>3465398.3531633536</v>
      </c>
      <c r="AT50" s="15">
        <f>$AR50*节奏总纲!Q49*24*3600*AT$2</f>
        <v>3531529.7050695545</v>
      </c>
      <c r="AU50" s="15">
        <f>$AR50*节奏总纲!R49*24*3600*AU$2</f>
        <v>3330016.7908331053</v>
      </c>
      <c r="AV50" s="15">
        <f>$AR50*节奏总纲!S49*24*3600*AV$2</f>
        <v>3086514.79988416</v>
      </c>
      <c r="AW50" s="15">
        <f>$AR50*节奏总纲!T49*24*3600*AW$2</f>
        <v>2073001.2948623181</v>
      </c>
      <c r="AX50" s="15">
        <f t="shared" si="21"/>
        <v>242048.12378597679</v>
      </c>
      <c r="AY50" s="15">
        <f t="shared" si="22"/>
        <v>245162.97870784951</v>
      </c>
      <c r="AZ50" s="15">
        <f t="shared" si="23"/>
        <v>229153.87017206848</v>
      </c>
      <c r="BA50" s="15">
        <f t="shared" si="24"/>
        <v>211823.62031776924</v>
      </c>
      <c r="BB50" s="15">
        <f t="shared" si="25"/>
        <v>135767.80700651463</v>
      </c>
      <c r="BE50" s="15">
        <v>46</v>
      </c>
      <c r="BF50" s="51"/>
      <c r="BG50" s="15">
        <v>46</v>
      </c>
      <c r="BH50" s="15"/>
      <c r="BI50" s="15"/>
      <c r="BJ50" s="15"/>
      <c r="BK50" s="15"/>
      <c r="BL50" s="15"/>
      <c r="BM50" s="15">
        <f>求节点($T$38:$T$157,$V$38:$V$157,节奏总纲!P49)*求节点($T$38:$T$157,$U$38:$U$157,节奏总纲!P49)*节奏总纲!W49</f>
        <v>27658.298069112781</v>
      </c>
      <c r="BN50" s="15">
        <f>求节点($T$38:$T$157,$V$38:$V$157,节奏总纲!Q49)*求节点($T$38:$T$157,$U$38:$U$157,节奏总纲!Q49)*节奏总纲!X49</f>
        <v>20639.383672987227</v>
      </c>
      <c r="BO50" s="15">
        <f>求节点($T$38:$T$157,$V$38:$V$157,节奏总纲!R49)*求节点($T$38:$T$157,$U$38:$U$157,节奏总纲!R49)*节奏总纲!Y49</f>
        <v>11416.180126325864</v>
      </c>
      <c r="BP50" s="15">
        <f>求节点($T$38:$T$157,$V$38:$V$157,节奏总纲!S49)*求节点($T$38:$T$157,$U$38:$U$157,节奏总纲!S49)*节奏总纲!Z49</f>
        <v>8442.2457373024154</v>
      </c>
      <c r="BQ50" s="15">
        <f>求节点($T$38:$T$157,$V$38:$V$157,节奏总纲!T49)*求节点($T$38:$T$157,$U$38:$U$157,节奏总纲!T49)*节奏总纲!AA49</f>
        <v>3689.3425816987647</v>
      </c>
      <c r="BR50" s="15"/>
      <c r="BS50" s="15"/>
      <c r="BT50" s="15"/>
      <c r="BU50" s="15"/>
      <c r="BV50" s="15"/>
      <c r="BY50" s="15">
        <v>46</v>
      </c>
      <c r="BZ50" s="15">
        <f t="shared" si="10"/>
        <v>27658.298069112781</v>
      </c>
      <c r="CA50" s="15">
        <f t="shared" si="11"/>
        <v>20639.383672987227</v>
      </c>
      <c r="CB50" s="15">
        <f t="shared" si="12"/>
        <v>11416.180126325864</v>
      </c>
      <c r="CC50" s="15">
        <f t="shared" si="13"/>
        <v>8442.2457373024154</v>
      </c>
      <c r="CD50" s="15">
        <f t="shared" si="14"/>
        <v>3689.3425816987647</v>
      </c>
      <c r="CE50" s="66">
        <f>SUM(BZ$5:BZ50)</f>
        <v>249854.35337756312</v>
      </c>
      <c r="CF50" s="66">
        <f>SUM(CA$5:CA50)</f>
        <v>203844.50253393981</v>
      </c>
      <c r="CG50" s="66">
        <f>SUM(CB$5:CB50)</f>
        <v>161146.75500282418</v>
      </c>
      <c r="CH50" s="66">
        <f>SUM(CC$5:CC50)</f>
        <v>123129.47799509208</v>
      </c>
      <c r="CI50" s="66">
        <f>SUM(CD$5:CD50)</f>
        <v>77078.371062690203</v>
      </c>
      <c r="CJ50" s="34"/>
      <c r="CK50" s="34"/>
      <c r="CN50" s="15"/>
      <c r="CO50" s="15"/>
      <c r="CP50" s="15"/>
      <c r="CQ50" s="15"/>
      <c r="CR50" s="15"/>
      <c r="CS50" s="15"/>
      <c r="CT50" s="15"/>
      <c r="CU50" s="15"/>
      <c r="CV50" s="15"/>
      <c r="CW50" s="15"/>
      <c r="CX50" s="15"/>
      <c r="CZ50" s="34"/>
      <c r="DA50" s="34"/>
      <c r="DR50" s="37"/>
      <c r="DS50" s="37"/>
      <c r="DT50" s="37"/>
      <c r="DU50" s="37"/>
      <c r="DV50" s="37"/>
      <c r="EC50" s="9">
        <v>1.1000000000000001</v>
      </c>
      <c r="ED50" s="9">
        <f>INT(求节点(F$38:F$67,$K$38:$K$67,节奏总纲!P49)*EC50)</f>
        <v>21197</v>
      </c>
      <c r="EE50" s="15">
        <v>46</v>
      </c>
      <c r="EF50" s="15">
        <f>求节点(F$38:F$67,$V$4:$V$33,节奏总纲!P49)*$ED50/10000</f>
        <v>171486.27841489445</v>
      </c>
      <c r="EG50" s="15">
        <f>求节点(G$38:G$67,$V$4:$V$33,节奏总纲!Q49)*$ED50/10000</f>
        <v>175563.06121559301</v>
      </c>
      <c r="EH50" s="15">
        <f>求节点(H$38:H$67,$V$4:$V$33,节奏总纲!R49)*$ED50/10000</f>
        <v>180412.67631138998</v>
      </c>
      <c r="EI50" s="15">
        <f>求节点(I$38:I$67,$V$4:$V$33,节奏总纲!S49)*$ED50/10000</f>
        <v>186395.65551459201</v>
      </c>
      <c r="EJ50" s="15">
        <f>求节点(J$38:J$67,$V$4:$V$33,节奏总纲!T49)*$ED50/10000</f>
        <v>192564.68425281727</v>
      </c>
      <c r="EK50" s="15">
        <f>求节点(F$38:F$67,$L$4:$L$33,节奏总纲!P49)</f>
        <v>4</v>
      </c>
      <c r="EL50" s="15">
        <f>求节点(G$38:G$67,$L$4:$L$33,节奏总纲!Q49)</f>
        <v>4</v>
      </c>
      <c r="EM50" s="15">
        <f>求节点(H$38:H$67,$L$4:$L$33,节奏总纲!R49)</f>
        <v>4</v>
      </c>
      <c r="EN50" s="15">
        <f>求节点(I$38:I$67,$L$4:$L$33,节奏总纲!S49)</f>
        <v>4</v>
      </c>
      <c r="EO50" s="15">
        <f>求节点(J$38:J$67,$L$4:$L$33,节奏总纲!T49)</f>
        <v>4</v>
      </c>
      <c r="EP50" s="15">
        <f t="shared" si="15"/>
        <v>685945.11365957779</v>
      </c>
      <c r="EQ50" s="15">
        <f t="shared" si="16"/>
        <v>702252.24486237206</v>
      </c>
      <c r="ER50" s="15">
        <f t="shared" si="17"/>
        <v>721650.70524555992</v>
      </c>
      <c r="ES50" s="15">
        <f t="shared" si="18"/>
        <v>745582.62205836806</v>
      </c>
      <c r="ET50" s="15">
        <f t="shared" si="19"/>
        <v>770258.73701126908</v>
      </c>
      <c r="EY50" s="15">
        <v>46</v>
      </c>
      <c r="EZ50" s="15">
        <f>MAX($G$4,求节点(F$38:F$67,$G$4:$G$33,节奏总纲!P49))</f>
        <v>3500</v>
      </c>
      <c r="FA50" s="15">
        <f>MAX($G$4,求节点(G$38:G$67,$G$4:$G$33,节奏总纲!Q49))</f>
        <v>3500</v>
      </c>
      <c r="FB50" s="15">
        <f>MAX($G$4,求节点(H$38:H$67,$G$4:$G$33,节奏总纲!R49))</f>
        <v>3500</v>
      </c>
      <c r="FC50" s="15">
        <f>MAX($G$4,求节点(I$38:I$67,$G$4:$G$33,节奏总纲!S49))</f>
        <v>3500</v>
      </c>
      <c r="FD50" s="15">
        <f>MAX($G$4,求节点(J$38:J$67,$G$4:$G$33,节奏总纲!T49))</f>
        <v>3500</v>
      </c>
      <c r="FE50" s="15">
        <f>MAX($K$4,求节点(F$38:F$67,$K$4:$K$33,节奏总纲!P49))</f>
        <v>15270.360675788243</v>
      </c>
      <c r="FF50" s="15">
        <f>MAX($K$4,求节点(G$38:G$67,$K$4:$K$33,节奏总纲!Q49))</f>
        <v>15847.3455511053</v>
      </c>
      <c r="FG50" s="15">
        <f>MAX($K$4,求节点(H$38:H$67,$K$4:$K$33,节奏总纲!R49))</f>
        <v>16533.708965144593</v>
      </c>
      <c r="FH50" s="15">
        <f>MAX($K$4,求节点(I$38:I$67,$K$4:$K$33,节奏总纲!S49))</f>
        <v>17380.476791233479</v>
      </c>
      <c r="FI50" s="15">
        <f>MAX($K$4,求节点(J$38:J$67,$K$4:$K$33,节奏总纲!T49))</f>
        <v>18253.576107866767</v>
      </c>
      <c r="FO50" s="9">
        <v>46</v>
      </c>
      <c r="FP50" s="9">
        <f>求节点($EE$5:$EE$164,$ED$5:$ED$164,求节点(节奏总纲!$N$4:$N$163,节奏总纲!$O$4:$O$163,兵营招募!FO50))</f>
        <v>19060</v>
      </c>
    </row>
    <row r="51" spans="5:172" x14ac:dyDescent="0.15">
      <c r="E51" s="15">
        <v>14</v>
      </c>
      <c r="F51" s="15">
        <f>节奏总纲!BJ17</f>
        <v>79.687169041131426</v>
      </c>
      <c r="G51" s="15">
        <f>节奏总纲!BK17</f>
        <v>63.749735232905138</v>
      </c>
      <c r="H51" s="15">
        <f>节奏总纲!BL17</f>
        <v>47.81230142467885</v>
      </c>
      <c r="I51" s="15">
        <f>节奏总纲!BM17</f>
        <v>31.874867616452569</v>
      </c>
      <c r="J51" s="15">
        <f>节奏总纲!BN17</f>
        <v>15.937433808226285</v>
      </c>
      <c r="K51" s="15">
        <v>29000</v>
      </c>
      <c r="L51" s="9">
        <f>求节点(节奏总纲!P$4:P$163,AK$5:AK$164,F51)*6</f>
        <v>34840.187548638234</v>
      </c>
      <c r="M51" s="9">
        <f>求节点(节奏总纲!Q$4:Q$163,AL$5:AL$164,G51)*6</f>
        <v>34703.516206556524</v>
      </c>
      <c r="N51" s="9">
        <f>求节点(节奏总纲!R$4:R$163,AM$5:AM$164,H51)*6</f>
        <v>34553.906419278872</v>
      </c>
      <c r="O51" s="9">
        <f>求节点(节奏总纲!S$4:S$163,AN$5:AN$164,I51)*6</f>
        <v>34389.034290349817</v>
      </c>
      <c r="P51" s="9">
        <f>求节点(节奏总纲!T$4:T$1163,AO$5:AO$164,J51)*6</f>
        <v>0</v>
      </c>
      <c r="Q51" s="9">
        <f t="shared" si="33"/>
        <v>13.777193344034146</v>
      </c>
      <c r="S51" s="9">
        <v>14</v>
      </c>
      <c r="T51" s="9">
        <f>求节点(节奏总纲!$BW$4:$BW$83,节奏总纲!$AM$4:$AM$83,$S51)</f>
        <v>0.84232314459845814</v>
      </c>
      <c r="U51" s="9">
        <v>1800</v>
      </c>
      <c r="V51" s="9">
        <f t="shared" si="34"/>
        <v>3</v>
      </c>
      <c r="W51" s="9">
        <v>5</v>
      </c>
      <c r="Z51" s="9">
        <v>47</v>
      </c>
      <c r="AA51" s="80">
        <f>[5]圣人天赋!GE52</f>
        <v>0</v>
      </c>
      <c r="AB51" s="80">
        <f>[5]圣人天赋!GF52</f>
        <v>0</v>
      </c>
      <c r="AC51" s="80">
        <f>[5]圣人天赋!GG52</f>
        <v>0</v>
      </c>
      <c r="AD51" s="80">
        <f>[5]圣人天赋!GH52</f>
        <v>0</v>
      </c>
      <c r="AE51" s="80">
        <f>[5]圣人天赋!GI52</f>
        <v>0</v>
      </c>
      <c r="AG51" s="52"/>
      <c r="AH51" s="35" t="e">
        <f>[5]圣人天赋!GE52/AA51</f>
        <v>#DIV/0!</v>
      </c>
      <c r="AJ51" s="9">
        <v>47</v>
      </c>
      <c r="AK51" s="9">
        <f>MAX([4]带兵数!D50,1000+($AJ51-1)*50)</f>
        <v>4751.4575269515653</v>
      </c>
      <c r="AL51" s="9">
        <f>MAX([4]带兵数!E50,1000+($AJ51-1)*50)</f>
        <v>4804.9456349782722</v>
      </c>
      <c r="AM51" s="9">
        <f>MAX([4]带兵数!F50,1000+($AJ51-1)*50)</f>
        <v>4862.8427037480733</v>
      </c>
      <c r="AN51" s="9">
        <f>MAX([4]带兵数!G50,1000+($AJ51-1)*50)</f>
        <v>4929.6355742175874</v>
      </c>
      <c r="AO51" s="9">
        <f>MAX([4]带兵数!H50,1000+($AJ51-1)*50)</f>
        <v>4995.7589077576049</v>
      </c>
      <c r="AQ51" s="15">
        <v>47</v>
      </c>
      <c r="AR51" s="15">
        <v>1.1499999999999999</v>
      </c>
      <c r="AS51" s="15">
        <f>$AR51*节奏总纲!P50*24*3600*AS$2</f>
        <v>3724819.1088938667</v>
      </c>
      <c r="AT51" s="15">
        <f>$AR51*节奏总纲!Q50*24*3600*AT$2</f>
        <v>3794597.386867146</v>
      </c>
      <c r="AU51" s="15">
        <f>$AR51*节奏总纲!R50*24*3600*AU$2</f>
        <v>3576322.9870859641</v>
      </c>
      <c r="AV51" s="15">
        <f>$AR51*节奏总纲!S50*24*3600*AV$2</f>
        <v>3312605.7941762782</v>
      </c>
      <c r="AW51" s="15">
        <f>$AR51*节奏总纲!T50*24*3600*AW$2</f>
        <v>2218502.261257187</v>
      </c>
      <c r="AX51" s="15">
        <f t="shared" si="21"/>
        <v>259420.75573051302</v>
      </c>
      <c r="AY51" s="15">
        <f t="shared" si="22"/>
        <v>263067.6817975915</v>
      </c>
      <c r="AZ51" s="15">
        <f t="shared" si="23"/>
        <v>246306.19625285873</v>
      </c>
      <c r="BA51" s="15">
        <f t="shared" si="24"/>
        <v>226090.99429211812</v>
      </c>
      <c r="BB51" s="15">
        <f t="shared" si="25"/>
        <v>145500.96639486891</v>
      </c>
      <c r="BE51" s="15">
        <v>47</v>
      </c>
      <c r="BF51" s="51"/>
      <c r="BG51" s="15">
        <v>47</v>
      </c>
      <c r="BH51" s="15"/>
      <c r="BI51" s="15"/>
      <c r="BJ51" s="15"/>
      <c r="BK51" s="15"/>
      <c r="BL51" s="15"/>
      <c r="BM51" s="15">
        <f>求节点($T$38:$T$157,$V$38:$V$157,节奏总纲!P50)*求节点($T$38:$T$157,$U$38:$U$157,节奏总纲!P50)*节奏总纲!W50</f>
        <v>32601.588255558589</v>
      </c>
      <c r="BN51" s="15">
        <f>求节点($T$38:$T$157,$V$38:$V$157,节奏总纲!Q50)*求节点($T$38:$T$157,$U$38:$U$157,节奏总纲!Q50)*节奏总纲!X50</f>
        <v>24008.294770549561</v>
      </c>
      <c r="BO51" s="15">
        <f>求节点($T$38:$T$157,$V$38:$V$157,节奏总纲!R50)*求节点($T$38:$T$157,$U$38:$U$157,节奏总纲!R50)*节奏总纲!Y50</f>
        <v>13249.407702958126</v>
      </c>
      <c r="BP51" s="15">
        <f>求节点($T$38:$T$157,$V$38:$V$157,节奏总纲!S50)*求节点($T$38:$T$157,$U$38:$U$157,节奏总纲!S50)*节奏总纲!Z50</f>
        <v>9010.8729609177499</v>
      </c>
      <c r="BQ51" s="15">
        <f>求节点($T$38:$T$157,$V$38:$V$157,节奏总纲!T50)*求节点($T$38:$T$157,$U$38:$U$157,节奏总纲!T50)*节奏总纲!AA50</f>
        <v>3953.8306085562263</v>
      </c>
      <c r="BR51" s="15"/>
      <c r="BS51" s="15"/>
      <c r="BT51" s="15"/>
      <c r="BU51" s="15"/>
      <c r="BV51" s="15"/>
      <c r="BY51" s="15">
        <v>47</v>
      </c>
      <c r="BZ51" s="15">
        <f t="shared" si="10"/>
        <v>32601.588255558589</v>
      </c>
      <c r="CA51" s="15">
        <f t="shared" si="11"/>
        <v>24008.294770549561</v>
      </c>
      <c r="CB51" s="15">
        <f t="shared" si="12"/>
        <v>13249.407702958126</v>
      </c>
      <c r="CC51" s="15">
        <f t="shared" si="13"/>
        <v>9010.8729609177499</v>
      </c>
      <c r="CD51" s="15">
        <f t="shared" si="14"/>
        <v>3953.8306085562263</v>
      </c>
      <c r="CE51" s="66">
        <f>SUM(BZ$5:BZ51)</f>
        <v>282455.94163312169</v>
      </c>
      <c r="CF51" s="66">
        <f>SUM(CA$5:CA51)</f>
        <v>227852.79730448936</v>
      </c>
      <c r="CG51" s="66">
        <f>SUM(CB$5:CB51)</f>
        <v>174396.16270578231</v>
      </c>
      <c r="CH51" s="66">
        <f>SUM(CC$5:CC51)</f>
        <v>132140.35095600982</v>
      </c>
      <c r="CI51" s="66">
        <f>SUM(CD$5:CD51)</f>
        <v>81032.201671246425</v>
      </c>
      <c r="CJ51" s="34"/>
      <c r="CK51" s="34"/>
      <c r="CN51" s="15"/>
      <c r="CO51" s="15"/>
      <c r="CP51" s="15"/>
      <c r="CQ51" s="15"/>
      <c r="CR51" s="15"/>
      <c r="CS51" s="15"/>
      <c r="CT51" s="15"/>
      <c r="CU51" s="15"/>
      <c r="CV51" s="15"/>
      <c r="CW51" s="15"/>
      <c r="CX51" s="15"/>
      <c r="CZ51" s="34"/>
      <c r="DA51" s="34"/>
      <c r="DR51" s="37"/>
      <c r="DS51" s="37"/>
      <c r="DT51" s="37"/>
      <c r="DU51" s="37"/>
      <c r="DV51" s="37"/>
      <c r="EC51" s="9">
        <v>1.08</v>
      </c>
      <c r="ED51" s="9">
        <f>INT(求节点(F$38:F$67,$K$38:$K$67,节奏总纲!P50)*EC51)</f>
        <v>21319</v>
      </c>
      <c r="EE51" s="15">
        <v>47</v>
      </c>
      <c r="EF51" s="15">
        <f>求节点(F$38:F$67,$V$4:$V$33,节奏总纲!P50)*$ED51/10000</f>
        <v>175814.17870399385</v>
      </c>
      <c r="EG51" s="15">
        <f>求节点(G$38:G$67,$V$4:$V$33,节奏总纲!Q50)*$ED51/10000</f>
        <v>180203.38271922866</v>
      </c>
      <c r="EH51" s="15">
        <f>求节点(H$38:H$67,$V$4:$V$33,节奏总纲!R50)*$ED51/10000</f>
        <v>185416.06216901573</v>
      </c>
      <c r="EI51" s="15">
        <f>求节点(I$38:I$67,$V$4:$V$33,节奏总纲!S50)*$ED51/10000</f>
        <v>191835.9725956707</v>
      </c>
      <c r="EJ51" s="15">
        <f>求节点(J$38:J$67,$V$4:$V$33,节奏总纲!T50)*$ED51/10000</f>
        <v>196781.38538808218</v>
      </c>
      <c r="EK51" s="15">
        <f>求节点(F$38:F$67,$L$4:$L$33,节奏总纲!P50)</f>
        <v>4</v>
      </c>
      <c r="EL51" s="15">
        <f>求节点(G$38:G$67,$L$4:$L$33,节奏总纲!Q50)</f>
        <v>4</v>
      </c>
      <c r="EM51" s="15">
        <f>求节点(H$38:H$67,$L$4:$L$33,节奏总纲!R50)</f>
        <v>4</v>
      </c>
      <c r="EN51" s="15">
        <f>求节点(I$38:I$67,$L$4:$L$33,节奏总纲!S50)</f>
        <v>4</v>
      </c>
      <c r="EO51" s="15">
        <f>求节点(J$38:J$67,$L$4:$L$33,节奏总纲!T50)</f>
        <v>4</v>
      </c>
      <c r="EP51" s="15">
        <f t="shared" si="15"/>
        <v>703256.7148159754</v>
      </c>
      <c r="EQ51" s="15">
        <f t="shared" si="16"/>
        <v>720813.53087691462</v>
      </c>
      <c r="ER51" s="15">
        <f t="shared" si="17"/>
        <v>741664.24867606291</v>
      </c>
      <c r="ES51" s="15">
        <f t="shared" si="18"/>
        <v>767343.89038268279</v>
      </c>
      <c r="ET51" s="15">
        <f t="shared" si="19"/>
        <v>787125.54155232874</v>
      </c>
      <c r="EY51" s="15">
        <v>47</v>
      </c>
      <c r="EZ51" s="15">
        <f>MAX($G$4,求节点(F$38:F$67,$G$4:$G$33,节奏总纲!P50))</f>
        <v>3500</v>
      </c>
      <c r="FA51" s="15">
        <f>MAX($G$4,求节点(G$38:G$67,$G$4:$G$33,节奏总纲!Q50))</f>
        <v>3500</v>
      </c>
      <c r="FB51" s="15">
        <f>MAX($G$4,求节点(H$38:H$67,$G$4:$G$33,节奏总纲!R50))</f>
        <v>3500</v>
      </c>
      <c r="FC51" s="15">
        <f>MAX($G$4,求节点(I$38:I$67,$G$4:$G$33,节奏总纲!S50))</f>
        <v>3500</v>
      </c>
      <c r="FD51" s="15">
        <f>MAX($G$4,求节点(J$38:J$67,$G$4:$G$33,节奏总纲!T50))</f>
        <v>3500</v>
      </c>
      <c r="FE51" s="15">
        <f>MAX($K$4,求节点(F$38:F$67,$K$4:$K$33,节奏总纲!P50))</f>
        <v>15740.491397907103</v>
      </c>
      <c r="FF51" s="15">
        <f>MAX($K$4,求节点(G$38:G$67,$K$4:$K$33,节奏总纲!Q50))</f>
        <v>16358.138193990619</v>
      </c>
      <c r="FG51" s="15">
        <f>MAX($K$4,求节点(H$38:H$67,$K$4:$K$33,节奏总纲!R50))</f>
        <v>17091.664079321134</v>
      </c>
      <c r="FH51" s="15">
        <f>MAX($K$4,求节点(I$38:I$67,$K$4:$K$33,节奏总纲!S50))</f>
        <v>17995.070959567151</v>
      </c>
      <c r="FI51" s="15">
        <f>MAX($K$4,求节点(J$38:J$67,$K$4:$K$33,节奏总纲!T50))</f>
        <v>18690.987202225555</v>
      </c>
      <c r="FO51" s="9">
        <v>47</v>
      </c>
      <c r="FP51" s="9">
        <f>求节点($EE$5:$EE$164,$ED$5:$ED$164,求节点(节奏总纲!$N$4:$N$163,节奏总纲!$O$4:$O$163,兵营招募!FO51))</f>
        <v>19387</v>
      </c>
    </row>
    <row r="52" spans="5:172" x14ac:dyDescent="0.15">
      <c r="E52" s="15">
        <v>15</v>
      </c>
      <c r="F52" s="15">
        <f>节奏总纲!BJ18</f>
        <v>115.36769098598003</v>
      </c>
      <c r="G52" s="15">
        <f>节奏总纲!BK18</f>
        <v>92.294152788784032</v>
      </c>
      <c r="H52" s="15">
        <f>节奏总纲!BL18</f>
        <v>69.220614591588017</v>
      </c>
      <c r="I52" s="15">
        <f>节奏总纲!BM18</f>
        <v>46.147076394392016</v>
      </c>
      <c r="J52" s="15">
        <f>节奏总纲!BN18</f>
        <v>23.073538197196008</v>
      </c>
      <c r="K52" s="15">
        <v>30000</v>
      </c>
      <c r="L52" s="9">
        <f>求节点(节奏总纲!P$4:P$163,AK$5:AK$164,F52)*6</f>
        <v>36964.332558500377</v>
      </c>
      <c r="M52" s="9">
        <f>求节点(节奏总纲!Q$4:Q$163,AL$5:AL$164,G52)*6</f>
        <v>36823.153423386793</v>
      </c>
      <c r="N52" s="9">
        <f>求节点(节奏总纲!R$4:R$163,AM$5:AM$164,H52)*6</f>
        <v>36672.919734805757</v>
      </c>
      <c r="O52" s="9">
        <f>求节点(节奏总纲!S$4:S$163,AN$5:AN$164,I52)*6</f>
        <v>36503.11135449163</v>
      </c>
      <c r="P52" s="9">
        <f>求节点(节奏总纲!T$4:T$1163,AO$5:AO$164,J52)*6</f>
        <v>0</v>
      </c>
      <c r="Q52" s="9">
        <f t="shared" si="33"/>
        <v>14.067615022590743</v>
      </c>
      <c r="S52" s="9">
        <v>15</v>
      </c>
      <c r="T52" s="9">
        <f>求节点(节奏总纲!$BW$4:$BW$83,节奏总纲!$AM$4:$AM$83,$S52)</f>
        <v>0.93464628919691628</v>
      </c>
      <c r="U52" s="9">
        <v>1800</v>
      </c>
      <c r="V52" s="9">
        <f t="shared" si="34"/>
        <v>3</v>
      </c>
      <c r="W52" s="9">
        <v>5</v>
      </c>
      <c r="Z52" s="9">
        <v>48</v>
      </c>
      <c r="AA52" s="80">
        <f>[5]圣人天赋!GE53</f>
        <v>0</v>
      </c>
      <c r="AB52" s="80">
        <f>[5]圣人天赋!GF53</f>
        <v>0</v>
      </c>
      <c r="AC52" s="80">
        <f>[5]圣人天赋!GG53</f>
        <v>0</v>
      </c>
      <c r="AD52" s="80">
        <f>[5]圣人天赋!GH53</f>
        <v>0</v>
      </c>
      <c r="AE52" s="80">
        <f>[5]圣人天赋!GI53</f>
        <v>0</v>
      </c>
      <c r="AG52" s="52"/>
      <c r="AH52" s="35" t="e">
        <f>[5]圣人天赋!GE53/AA52</f>
        <v>#DIV/0!</v>
      </c>
      <c r="AJ52" s="9">
        <v>48</v>
      </c>
      <c r="AK52" s="9">
        <f>MAX([4]带兵数!D51,1000+($AJ52-1)*50)</f>
        <v>4815.0928982110609</v>
      </c>
      <c r="AL52" s="9">
        <f>MAX([4]带兵数!E51,1000+($AJ52-1)*50)</f>
        <v>4868.6017902912299</v>
      </c>
      <c r="AM52" s="9">
        <f>MAX([4]带兵数!F51,1000+($AJ52-1)*50)</f>
        <v>4927.1956904722538</v>
      </c>
      <c r="AN52" s="9">
        <f>MAX([4]带兵数!G51,1000+($AJ52-1)*50)</f>
        <v>4989.5003378607553</v>
      </c>
      <c r="AO52" s="9">
        <f>MAX([4]带兵数!H51,1000+($AJ52-1)*50)</f>
        <v>5058.4842711724432</v>
      </c>
      <c r="AQ52" s="15">
        <v>48</v>
      </c>
      <c r="AR52" s="15">
        <v>1.1499999999999999</v>
      </c>
      <c r="AS52" s="15">
        <f>$AR52*节奏总纲!P51*24*3600*AS$2</f>
        <v>4002859.3905169386</v>
      </c>
      <c r="AT52" s="15">
        <f>$AR52*节奏总纲!Q51*24*3600*AT$2</f>
        <v>4073176.2871436859</v>
      </c>
      <c r="AU52" s="15">
        <f>$AR52*节奏总纲!R51*24*3600*AU$2</f>
        <v>3841143.871140054</v>
      </c>
      <c r="AV52" s="15">
        <f>$AR52*节奏总纲!S51*24*3600*AV$2</f>
        <v>3544531.990302749</v>
      </c>
      <c r="AW52" s="15">
        <f>$AR52*节奏总纲!T51*24*3600*AW$2</f>
        <v>2372895.0466984413</v>
      </c>
      <c r="AX52" s="15">
        <f t="shared" si="21"/>
        <v>278040.28162307199</v>
      </c>
      <c r="AY52" s="15">
        <f t="shared" si="22"/>
        <v>278578.90027653985</v>
      </c>
      <c r="AZ52" s="15">
        <f t="shared" si="23"/>
        <v>264820.8840540899</v>
      </c>
      <c r="BA52" s="15">
        <f t="shared" si="24"/>
        <v>231926.19612647081</v>
      </c>
      <c r="BB52" s="15">
        <f t="shared" si="25"/>
        <v>154392.78544125427</v>
      </c>
      <c r="BE52" s="15">
        <v>48</v>
      </c>
      <c r="BF52" s="51"/>
      <c r="BG52" s="15">
        <v>48</v>
      </c>
      <c r="BH52" s="15"/>
      <c r="BI52" s="15"/>
      <c r="BJ52" s="15"/>
      <c r="BK52" s="15"/>
      <c r="BL52" s="15"/>
      <c r="BM52" s="15">
        <f>求节点($T$38:$T$157,$V$38:$V$157,节奏总纲!P51)*求节点($T$38:$T$157,$U$38:$U$157,节奏总纲!P51)*节奏总纲!W51</f>
        <v>39408.551806414631</v>
      </c>
      <c r="BN52" s="15">
        <f>求节点($T$38:$T$157,$V$38:$V$157,节奏总纲!Q51)*求节点($T$38:$T$157,$U$38:$U$157,节奏总纲!Q51)*节奏总纲!X51</f>
        <v>27511.471025314539</v>
      </c>
      <c r="BO52" s="15">
        <f>求节点($T$38:$T$157,$V$38:$V$157,节奏总纲!R51)*求节点($T$38:$T$157,$U$38:$U$157,节奏总纲!R51)*节奏总纲!Y51</f>
        <v>17807.181319339034</v>
      </c>
      <c r="BP52" s="15">
        <f>求节点($T$38:$T$157,$V$38:$V$157,节奏总纲!S51)*求节点($T$38:$T$157,$U$38:$U$157,节奏总纲!S51)*节奏总纲!Z51</f>
        <v>9243.4353528665833</v>
      </c>
      <c r="BQ52" s="15">
        <f>求节点($T$38:$T$157,$V$38:$V$157,节奏总纲!T51)*求节点($T$38:$T$157,$U$38:$U$157,节奏总纲!T51)*节奏总纲!AA51</f>
        <v>4195.4561261210356</v>
      </c>
      <c r="BR52" s="15"/>
      <c r="BS52" s="15"/>
      <c r="BT52" s="15"/>
      <c r="BU52" s="15"/>
      <c r="BV52" s="15"/>
      <c r="BY52" s="15">
        <v>48</v>
      </c>
      <c r="BZ52" s="15">
        <f t="shared" si="10"/>
        <v>39408.551806414631</v>
      </c>
      <c r="CA52" s="15">
        <f t="shared" si="11"/>
        <v>27511.471025314539</v>
      </c>
      <c r="CB52" s="15">
        <f t="shared" si="12"/>
        <v>17807.181319339034</v>
      </c>
      <c r="CC52" s="15">
        <f t="shared" si="13"/>
        <v>9243.4353528665833</v>
      </c>
      <c r="CD52" s="15">
        <f t="shared" si="14"/>
        <v>4195.4561261210356</v>
      </c>
      <c r="CE52" s="66">
        <f>SUM(BZ$5:BZ52)</f>
        <v>321864.49343953631</v>
      </c>
      <c r="CF52" s="66">
        <f>SUM(CA$5:CA52)</f>
        <v>255364.26832980389</v>
      </c>
      <c r="CG52" s="66">
        <f>SUM(CB$5:CB52)</f>
        <v>192203.34402512133</v>
      </c>
      <c r="CH52" s="66">
        <f>SUM(CC$5:CC52)</f>
        <v>141383.78630887641</v>
      </c>
      <c r="CI52" s="66">
        <f>SUM(CD$5:CD52)</f>
        <v>85227.657797367458</v>
      </c>
      <c r="CJ52" s="34"/>
      <c r="CK52" s="34"/>
      <c r="CN52" s="15"/>
      <c r="CO52" s="15"/>
      <c r="CP52" s="15"/>
      <c r="CQ52" s="15"/>
      <c r="CR52" s="15"/>
      <c r="CS52" s="15"/>
      <c r="CT52" s="15"/>
      <c r="CU52" s="15"/>
      <c r="CV52" s="15"/>
      <c r="CW52" s="15"/>
      <c r="CX52" s="15"/>
      <c r="CZ52" s="34"/>
      <c r="DA52" s="34"/>
      <c r="DR52" s="37"/>
      <c r="DS52" s="37"/>
      <c r="DT52" s="37"/>
      <c r="DU52" s="37"/>
      <c r="DV52" s="37"/>
      <c r="EC52" s="9">
        <v>1.06</v>
      </c>
      <c r="ED52" s="9">
        <f>INT(求节点(F$38:F$67,$K$38:$K$67,节奏总纲!P51)*EC52)</f>
        <v>21459</v>
      </c>
      <c r="EE52" s="15">
        <v>48</v>
      </c>
      <c r="EF52" s="15">
        <f>求节点(F$38:F$67,$V$4:$V$33,节奏总纲!P51)*$ED52/10000</f>
        <v>180572.9430581388</v>
      </c>
      <c r="EG52" s="15">
        <f>求节点(G$38:G$67,$V$4:$V$33,节奏总纲!Q51)*$ED52/10000</f>
        <v>185255.89480316592</v>
      </c>
      <c r="EH52" s="15">
        <f>求节点(H$38:H$67,$V$4:$V$33,节奏总纲!R51)*$ED52/10000</f>
        <v>190924.73112609351</v>
      </c>
      <c r="EI52" s="15">
        <f>求节点(I$38:I$67,$V$4:$V$33,节奏总纲!S51)*$ED52/10000</f>
        <v>196099.96069522435</v>
      </c>
      <c r="EJ52" s="15">
        <f>求节点(J$38:J$67,$V$4:$V$33,节奏总纲!T51)*$ED52/10000</f>
        <v>201393.63956188911</v>
      </c>
      <c r="EK52" s="15">
        <f>求节点(F$38:F$67,$L$4:$L$33,节奏总纲!P51)</f>
        <v>4</v>
      </c>
      <c r="EL52" s="15">
        <f>求节点(G$38:G$67,$L$4:$L$33,节奏总纲!Q51)</f>
        <v>4</v>
      </c>
      <c r="EM52" s="15">
        <f>求节点(H$38:H$67,$L$4:$L$33,节奏总纲!R51)</f>
        <v>4</v>
      </c>
      <c r="EN52" s="15">
        <f>求节点(I$38:I$67,$L$4:$L$33,节奏总纲!S51)</f>
        <v>4</v>
      </c>
      <c r="EO52" s="15">
        <f>求节点(J$38:J$67,$L$4:$L$33,节奏总纲!T51)</f>
        <v>4</v>
      </c>
      <c r="EP52" s="15">
        <f t="shared" si="15"/>
        <v>722291.7722325552</v>
      </c>
      <c r="EQ52" s="15">
        <f t="shared" si="16"/>
        <v>741023.5792126637</v>
      </c>
      <c r="ER52" s="15">
        <f t="shared" si="17"/>
        <v>763698.92450437404</v>
      </c>
      <c r="ES52" s="15">
        <f t="shared" si="18"/>
        <v>784399.84278089739</v>
      </c>
      <c r="ET52" s="15">
        <f t="shared" si="19"/>
        <v>805574.55824755644</v>
      </c>
      <c r="EY52" s="15">
        <v>48</v>
      </c>
      <c r="EZ52" s="15">
        <f>MAX($G$4,求节点(F$38:F$67,$G$4:$G$33,节奏总纲!P51))</f>
        <v>3500</v>
      </c>
      <c r="FA52" s="15">
        <f>MAX($G$4,求节点(G$38:G$67,$G$4:$G$33,节奏总纲!Q51))</f>
        <v>3500</v>
      </c>
      <c r="FB52" s="15">
        <f>MAX($G$4,求节点(H$38:H$67,$G$4:$G$33,节奏总纲!R51))</f>
        <v>3500</v>
      </c>
      <c r="FC52" s="15">
        <f>MAX($G$4,求节点(I$38:I$67,$G$4:$G$33,节奏总纲!S51))</f>
        <v>3500</v>
      </c>
      <c r="FD52" s="15">
        <f>MAX($G$4,求节点(J$38:J$67,$G$4:$G$33,节奏总纲!T51))</f>
        <v>3500</v>
      </c>
      <c r="FE52" s="15">
        <f>MAX($K$4,求节点(F$38:F$67,$K$4:$K$33,节奏总纲!P51))</f>
        <v>16244.365029797118</v>
      </c>
      <c r="FF52" s="15">
        <f>MAX($K$4,求节点(G$38:G$67,$K$4:$K$33,节奏总纲!Q51))</f>
        <v>16899.048623398005</v>
      </c>
      <c r="FG52" s="15">
        <f>MAX($K$4,求节点(H$38:H$67,$K$4:$K$33,节奏总纲!R51))</f>
        <v>17691.560341967499</v>
      </c>
      <c r="FH52" s="15">
        <f>MAX($K$4,求节点(I$38:I$67,$K$4:$K$33,节奏总纲!S51))</f>
        <v>18415.065104882477</v>
      </c>
      <c r="FI52" s="15">
        <f>MAX($K$4,求节点(J$38:J$67,$K$4:$K$33,节奏总纲!T51))</f>
        <v>19155.129255122203</v>
      </c>
      <c r="FO52" s="9">
        <v>48</v>
      </c>
      <c r="FP52" s="9">
        <f>求节点($EE$5:$EE$164,$ED$5:$ED$164,求节点(节奏总纲!$N$4:$N$163,节奏总纲!$O$4:$O$163,兵营招募!FO52))</f>
        <v>19738</v>
      </c>
    </row>
    <row r="53" spans="5:172" x14ac:dyDescent="0.15">
      <c r="E53" s="15">
        <v>16</v>
      </c>
      <c r="F53" s="15">
        <f>节奏总纲!BJ19</f>
        <v>155.32539280599755</v>
      </c>
      <c r="G53" s="15">
        <f>节奏总纲!BK19</f>
        <v>124.26031424479805</v>
      </c>
      <c r="H53" s="15">
        <f>节奏总纲!BL19</f>
        <v>93.195235683598526</v>
      </c>
      <c r="I53" s="15">
        <f>节奏总纲!BM19</f>
        <v>62.130157122399027</v>
      </c>
      <c r="J53" s="15">
        <f>节奏总纲!BN19</f>
        <v>31.065078561199513</v>
      </c>
      <c r="K53" s="15">
        <v>31000</v>
      </c>
      <c r="L53" s="9">
        <f>求节点(节奏总纲!P$4:P$163,AK$5:AK$164,F53)*6</f>
        <v>38681.400805326011</v>
      </c>
      <c r="M53" s="9">
        <f>求节点(节奏总纲!Q$4:Q$163,AL$5:AL$164,G53)*6</f>
        <v>38539.304726954098</v>
      </c>
      <c r="N53" s="9">
        <f>求节点(节奏总纲!R$4:R$163,AM$5:AM$164,H53)*6</f>
        <v>38386.892291410099</v>
      </c>
      <c r="O53" s="9">
        <f>求节点(节奏总纲!S$4:S$163,AN$5:AN$164,I53)*6</f>
        <v>38231.327297625168</v>
      </c>
      <c r="P53" s="9">
        <f>求节点(节奏总纲!T$4:T$1163,AO$5:AO$164,J53)*6</f>
        <v>0</v>
      </c>
      <c r="Q53" s="9">
        <f t="shared" si="33"/>
        <v>16.670646922108311</v>
      </c>
      <c r="S53" s="9">
        <v>16</v>
      </c>
      <c r="T53" s="9">
        <f>求节点(节奏总纲!$BW$4:$BW$83,节奏总纲!$AM$4:$AM$83,$S53)</f>
        <v>1.417602554491646</v>
      </c>
      <c r="U53" s="9">
        <v>1800</v>
      </c>
      <c r="V53" s="9">
        <f t="shared" si="34"/>
        <v>3</v>
      </c>
      <c r="W53" s="9">
        <v>5</v>
      </c>
      <c r="Z53" s="9">
        <v>49</v>
      </c>
      <c r="AA53" s="80">
        <f>[5]圣人天赋!GE54</f>
        <v>0</v>
      </c>
      <c r="AB53" s="80">
        <f>[5]圣人天赋!GF54</f>
        <v>0</v>
      </c>
      <c r="AC53" s="80">
        <f>[5]圣人天赋!GG54</f>
        <v>0</v>
      </c>
      <c r="AD53" s="80">
        <f>[5]圣人天赋!GH54</f>
        <v>0</v>
      </c>
      <c r="AE53" s="80">
        <f>[5]圣人天赋!GI54</f>
        <v>0</v>
      </c>
      <c r="AG53" s="52"/>
      <c r="AH53" s="35" t="e">
        <f>[5]圣人天赋!GE54/AA53</f>
        <v>#DIV/0!</v>
      </c>
      <c r="AJ53" s="9">
        <v>49</v>
      </c>
      <c r="AK53" s="9">
        <f>MAX([4]带兵数!D52,1000+($AJ53-1)*50)</f>
        <v>4880.1255625879667</v>
      </c>
      <c r="AL53" s="9">
        <f>MAX([4]带兵数!E52,1000+($AJ53-1)*50)</f>
        <v>4932.0606377192671</v>
      </c>
      <c r="AM53" s="9">
        <f>MAX([4]带兵数!F52,1000+($AJ53-1)*50)</f>
        <v>4990.0336585588084</v>
      </c>
      <c r="AN53" s="9">
        <f>MAX([4]带兵数!G52,1000+($AJ53-1)*50)</f>
        <v>5052.0892668144525</v>
      </c>
      <c r="AO53" s="9">
        <f>MAX([4]带兵数!H52,1000+($AJ53-1)*50)</f>
        <v>5121.2459036550872</v>
      </c>
      <c r="AQ53" s="15">
        <v>49</v>
      </c>
      <c r="AR53" s="15">
        <v>1.1499999999999999</v>
      </c>
      <c r="AS53" s="15">
        <f>$AR53*节奏总纲!P52*24*3600*AS$2</f>
        <v>4300855.5858766641</v>
      </c>
      <c r="AT53" s="15">
        <f>$AR53*节奏总纲!Q52*24*3600*AT$2</f>
        <v>4375905.5158502115</v>
      </c>
      <c r="AU53" s="15">
        <f>$AR53*节奏总纲!R52*24*3600*AU$2</f>
        <v>4117352.4142125933</v>
      </c>
      <c r="AV53" s="15">
        <f>$AR53*节奏总纲!S52*24*3600*AV$2</f>
        <v>3792637.8174789054</v>
      </c>
      <c r="AW53" s="15">
        <f>$AR53*节奏总纲!T52*24*3600*AW$2</f>
        <v>2547826.8490733365</v>
      </c>
      <c r="AX53" s="15">
        <f t="shared" si="21"/>
        <v>297996.19535972551</v>
      </c>
      <c r="AY53" s="15">
        <f t="shared" si="22"/>
        <v>302729.22870652564</v>
      </c>
      <c r="AZ53" s="15">
        <f t="shared" si="23"/>
        <v>276208.54307253938</v>
      </c>
      <c r="BA53" s="15">
        <f t="shared" si="24"/>
        <v>248105.82717615645</v>
      </c>
      <c r="BB53" s="15">
        <f t="shared" si="25"/>
        <v>174931.8023748952</v>
      </c>
      <c r="BE53" s="15">
        <v>49</v>
      </c>
      <c r="BF53" s="51"/>
      <c r="BG53" s="15">
        <v>49</v>
      </c>
      <c r="BH53" s="15"/>
      <c r="BI53" s="15"/>
      <c r="BJ53" s="15"/>
      <c r="BK53" s="15"/>
      <c r="BL53" s="15"/>
      <c r="BM53" s="15">
        <f>求节点($T$38:$T$157,$V$38:$V$157,节奏总纲!P52)*求节点($T$38:$T$157,$U$38:$U$157,节奏总纲!P52)*节奏总纲!W52</f>
        <v>44296.236923033888</v>
      </c>
      <c r="BN53" s="15">
        <f>求节点($T$38:$T$157,$V$38:$V$157,节奏总纲!Q52)*求节点($T$38:$T$157,$U$38:$U$157,节奏总纲!Q52)*节奏总纲!X52</f>
        <v>32960.84093582732</v>
      </c>
      <c r="BO53" s="15">
        <f>求节点($T$38:$T$157,$V$38:$V$157,节奏总纲!R52)*求节点($T$38:$T$157,$U$38:$U$157,节奏总纲!R52)*节奏总纲!Y52</f>
        <v>20808.954814720269</v>
      </c>
      <c r="BP53" s="15">
        <f>求节点($T$38:$T$157,$V$38:$V$157,节奏总纲!S52)*求节点($T$38:$T$157,$U$38:$U$157,节奏总纲!S52)*节奏总纲!Z52</f>
        <v>9888.2757207888462</v>
      </c>
      <c r="BQ53" s="15">
        <f>求节点($T$38:$T$157,$V$38:$V$157,节奏总纲!T52)*求节点($T$38:$T$157,$U$38:$U$157,节奏总纲!T52)*节奏总纲!AA52</f>
        <v>4753.5815862743302</v>
      </c>
      <c r="BR53" s="15"/>
      <c r="BS53" s="15"/>
      <c r="BT53" s="15"/>
      <c r="BU53" s="15"/>
      <c r="BV53" s="15"/>
      <c r="BY53" s="15">
        <v>49</v>
      </c>
      <c r="BZ53" s="15">
        <f t="shared" si="10"/>
        <v>44296.236923033888</v>
      </c>
      <c r="CA53" s="15">
        <f t="shared" si="11"/>
        <v>32960.84093582732</v>
      </c>
      <c r="CB53" s="15">
        <f t="shared" si="12"/>
        <v>20808.954814720269</v>
      </c>
      <c r="CC53" s="15">
        <f t="shared" si="13"/>
        <v>9888.2757207888462</v>
      </c>
      <c r="CD53" s="15">
        <f t="shared" si="14"/>
        <v>4753.5815862743302</v>
      </c>
      <c r="CE53" s="66">
        <f>SUM(BZ$5:BZ53)</f>
        <v>366160.7303625702</v>
      </c>
      <c r="CF53" s="66">
        <f>SUM(CA$5:CA53)</f>
        <v>288325.10926563118</v>
      </c>
      <c r="CG53" s="66">
        <f>SUM(CB$5:CB53)</f>
        <v>213012.29883984159</v>
      </c>
      <c r="CH53" s="66">
        <f>SUM(CC$5:CC53)</f>
        <v>151272.06202966525</v>
      </c>
      <c r="CI53" s="66">
        <f>SUM(CD$5:CD53)</f>
        <v>89981.23938364179</v>
      </c>
      <c r="CJ53" s="34"/>
      <c r="CK53" s="34"/>
      <c r="CN53" s="15"/>
      <c r="CO53" s="15"/>
      <c r="CP53" s="15"/>
      <c r="CQ53" s="15"/>
      <c r="CR53" s="15"/>
      <c r="CS53" s="15"/>
      <c r="CT53" s="15"/>
      <c r="CU53" s="15"/>
      <c r="CV53" s="15"/>
      <c r="CW53" s="15"/>
      <c r="CX53" s="15"/>
      <c r="CZ53" s="34"/>
      <c r="DA53" s="34"/>
      <c r="DR53" s="37"/>
      <c r="DS53" s="37"/>
      <c r="DT53" s="37"/>
      <c r="DU53" s="37"/>
      <c r="DV53" s="37"/>
      <c r="EC53" s="9">
        <v>1.04</v>
      </c>
      <c r="ED53" s="9">
        <f>INT(求节点(F$38:F$67,$K$38:$K$67,节奏总纲!P52)*EC53)</f>
        <v>21615</v>
      </c>
      <c r="EE53" s="15">
        <v>49</v>
      </c>
      <c r="EF53" s="15">
        <f>求节点(F$38:F$67,$V$4:$V$33,节奏总纲!P52)*$ED53/10000</f>
        <v>185776.62661897071</v>
      </c>
      <c r="EG53" s="15">
        <f>求节点(G$38:G$67,$V$4:$V$33,节奏总纲!Q52)*$ED53/10000</f>
        <v>190837.76294059661</v>
      </c>
      <c r="EH53" s="15">
        <f>求节点(H$38:H$67,$V$4:$V$33,节奏总纲!R52)*$ED53/10000</f>
        <v>196051.73484992888</v>
      </c>
      <c r="EI53" s="15">
        <f>求节点(I$38:I$67,$V$4:$V$33,节奏总纲!S52)*$ED53/10000</f>
        <v>200749.9233210251</v>
      </c>
      <c r="EJ53" s="15">
        <f>求节点(J$38:J$67,$V$4:$V$33,节奏总纲!T52)*$ED53/10000</f>
        <v>206646.72431680278</v>
      </c>
      <c r="EK53" s="15">
        <f>求节点(F$38:F$67,$L$4:$L$33,节奏总纲!P52)</f>
        <v>4</v>
      </c>
      <c r="EL53" s="15">
        <f>求节点(G$38:G$67,$L$4:$L$33,节奏总纲!Q52)</f>
        <v>4</v>
      </c>
      <c r="EM53" s="15">
        <f>求节点(H$38:H$67,$L$4:$L$33,节奏总纲!R52)</f>
        <v>4</v>
      </c>
      <c r="EN53" s="15">
        <f>求节点(I$38:I$67,$L$4:$L$33,节奏总纲!S52)</f>
        <v>4</v>
      </c>
      <c r="EO53" s="15">
        <f>求节点(J$38:J$67,$L$4:$L$33,节奏总纲!T52)</f>
        <v>4</v>
      </c>
      <c r="EP53" s="15">
        <f t="shared" si="15"/>
        <v>743106.50647588284</v>
      </c>
      <c r="EQ53" s="15">
        <f t="shared" si="16"/>
        <v>763351.05176238646</v>
      </c>
      <c r="ER53" s="15">
        <f t="shared" si="17"/>
        <v>784206.93939971551</v>
      </c>
      <c r="ES53" s="15">
        <f t="shared" si="18"/>
        <v>802999.69328410039</v>
      </c>
      <c r="ET53" s="15">
        <f t="shared" si="19"/>
        <v>826586.89726721111</v>
      </c>
      <c r="EY53" s="15">
        <v>49</v>
      </c>
      <c r="EZ53" s="15">
        <f>MAX($G$4,求节点(F$38:F$67,$G$4:$G$33,节奏总纲!P52))</f>
        <v>3500</v>
      </c>
      <c r="FA53" s="15">
        <f>MAX($G$4,求节点(G$38:G$67,$G$4:$G$33,节奏总纲!Q52))</f>
        <v>3500</v>
      </c>
      <c r="FB53" s="15">
        <f>MAX($G$4,求节点(H$38:H$67,$G$4:$G$33,节奏总纲!R52))</f>
        <v>3500</v>
      </c>
      <c r="FC53" s="15">
        <f>MAX($G$4,求节点(I$38:I$67,$G$4:$G$33,节奏总纲!S52))</f>
        <v>3500</v>
      </c>
      <c r="FD53" s="15">
        <f>MAX($G$4,求节点(J$38:J$67,$G$4:$G$33,节奏总纲!T52))</f>
        <v>3500</v>
      </c>
      <c r="FE53" s="15">
        <f>MAX($K$4,求节点(F$38:F$67,$K$4:$K$33,节奏总纲!P52))</f>
        <v>16784.403416928617</v>
      </c>
      <c r="FF53" s="15">
        <f>MAX($K$4,求节点(G$38:G$67,$K$4:$K$33,节奏总纲!Q52))</f>
        <v>17486.851206189673</v>
      </c>
      <c r="FG53" s="15">
        <f>MAX($K$4,求节点(H$38:H$67,$K$4:$K$33,节奏总纲!R52))</f>
        <v>18210.511429552931</v>
      </c>
      <c r="FH53" s="15">
        <f>MAX($K$4,求节点(I$38:I$67,$K$4:$K$33,节奏总纲!S52))</f>
        <v>18862.584777380303</v>
      </c>
      <c r="FI53" s="15">
        <f>MAX($K$4,求节点(J$38:J$67,$K$4:$K$33,节奏总纲!T52))</f>
        <v>19681.016560277974</v>
      </c>
      <c r="FO53" s="9">
        <v>49</v>
      </c>
      <c r="FP53" s="9">
        <f>求节点($EE$5:$EE$164,$ED$5:$ED$164,求节点(节奏总纲!$N$4:$N$163,节奏总纲!$O$4:$O$163,兵营招募!FO53))</f>
        <v>20009</v>
      </c>
    </row>
    <row r="54" spans="5:172" x14ac:dyDescent="0.15">
      <c r="E54" s="15">
        <v>17</v>
      </c>
      <c r="F54" s="15">
        <f>节奏总纲!BJ20</f>
        <v>194.58873080692649</v>
      </c>
      <c r="G54" s="15">
        <f>节奏总纲!BK20</f>
        <v>155.67098464554121</v>
      </c>
      <c r="H54" s="15">
        <f>节奏总纲!BL20</f>
        <v>116.75323848415589</v>
      </c>
      <c r="I54" s="15">
        <f>节奏总纲!BM20</f>
        <v>77.835492322770605</v>
      </c>
      <c r="J54" s="15">
        <f>节奏总纲!BN20</f>
        <v>38.917746161385303</v>
      </c>
      <c r="K54" s="15">
        <v>32000</v>
      </c>
      <c r="L54" s="9">
        <f>求节点(节奏总纲!P$4:P$163,AK$5:AK$164,F54)*6</f>
        <v>39973.590139318017</v>
      </c>
      <c r="M54" s="9">
        <f>求节点(节奏总纲!Q$4:Q$163,AL$5:AL$164,G54)*6</f>
        <v>39839.073622885597</v>
      </c>
      <c r="N54" s="9">
        <f>求节点(节奏总纲!R$4:R$163,AM$5:AM$164,H54)*6</f>
        <v>39691.18944370278</v>
      </c>
      <c r="O54" s="9">
        <f>求节点(节奏总纲!S$4:S$163,AN$5:AN$164,I54)*6</f>
        <v>39530.263895400451</v>
      </c>
      <c r="P54" s="9">
        <f>求节点(节奏总纲!T$4:T$1163,AO$5:AO$164,J54)*6</f>
        <v>0</v>
      </c>
      <c r="Q54" s="9">
        <f t="shared" si="33"/>
        <v>18.387140045173329</v>
      </c>
      <c r="S54" s="9">
        <v>17</v>
      </c>
      <c r="T54" s="9">
        <f>求节点(节奏总纲!$BW$4:$BW$83,节奏总纲!$AM$4:$AM$83,$S54)</f>
        <v>1.4956212425804862</v>
      </c>
      <c r="U54" s="9">
        <v>2100</v>
      </c>
      <c r="V54" s="9">
        <f t="shared" si="34"/>
        <v>3</v>
      </c>
      <c r="W54" s="9">
        <v>5</v>
      </c>
      <c r="Z54" s="9">
        <v>50</v>
      </c>
      <c r="AA54" s="80">
        <f>[5]圣人天赋!GE55</f>
        <v>0</v>
      </c>
      <c r="AB54" s="80">
        <f>[5]圣人天赋!GF55</f>
        <v>0</v>
      </c>
      <c r="AC54" s="80">
        <f>[5]圣人天赋!GG55</f>
        <v>0</v>
      </c>
      <c r="AD54" s="80">
        <f>[5]圣人天赋!GH55</f>
        <v>0</v>
      </c>
      <c r="AE54" s="80">
        <f>[5]圣人天赋!GI55</f>
        <v>0</v>
      </c>
      <c r="AG54" s="52"/>
      <c r="AH54" s="35" t="e">
        <f>[5]圣人天赋!GE55/AA54</f>
        <v>#DIV/0!</v>
      </c>
      <c r="AJ54" s="9">
        <v>50</v>
      </c>
      <c r="AK54" s="9">
        <f>MAX([4]带兵数!D53,1000+($AJ54-1)*50)</f>
        <v>4942.9187213831892</v>
      </c>
      <c r="AL54" s="9">
        <f>MAX([4]带兵数!E53,1000+($AJ54-1)*50)</f>
        <v>4997.4396490101244</v>
      </c>
      <c r="AM54" s="9">
        <f>MAX([4]带兵数!F53,1000+($AJ54-1)*50)</f>
        <v>5052.2732396398733</v>
      </c>
      <c r="AN54" s="9">
        <f>MAX([4]带兵数!G53,1000+($AJ54-1)*50)</f>
        <v>5115.4400792232045</v>
      </c>
      <c r="AO54" s="9">
        <f>MAX([4]带兵数!H53,1000+($AJ54-1)*50)</f>
        <v>5187.9479362275724</v>
      </c>
      <c r="AQ54" s="15">
        <v>50</v>
      </c>
      <c r="AR54" s="15">
        <v>1.1499999999999999</v>
      </c>
      <c r="AS54" s="15">
        <f>$AR54*节奏总纲!P53*24*3600*AS$2</f>
        <v>4620239.9999999991</v>
      </c>
      <c r="AT54" s="15">
        <f>$AR54*节奏总纲!Q53*24*3600*AT$2</f>
        <v>4700863.1880000001</v>
      </c>
      <c r="AU54" s="15">
        <f>$AR54*节奏总纲!R53*24*3600*AU$2</f>
        <v>4412637.216</v>
      </c>
      <c r="AV54" s="15">
        <f>$AR54*节奏总纲!S53*24*3600*AV$2</f>
        <v>4070431.439999999</v>
      </c>
      <c r="AW54" s="15">
        <f>$AR54*节奏总纲!T53*24*3600*AW$2</f>
        <v>2738878.2719999999</v>
      </c>
      <c r="AX54" s="15">
        <f t="shared" si="21"/>
        <v>319384.41412333492</v>
      </c>
      <c r="AY54" s="15">
        <f t="shared" si="22"/>
        <v>324957.67214978859</v>
      </c>
      <c r="AZ54" s="15">
        <f t="shared" si="23"/>
        <v>295284.80178740667</v>
      </c>
      <c r="BA54" s="15">
        <f t="shared" si="24"/>
        <v>277793.62252109358</v>
      </c>
      <c r="BB54" s="15">
        <f t="shared" si="25"/>
        <v>191051.42292666342</v>
      </c>
      <c r="BE54" s="15">
        <v>50</v>
      </c>
      <c r="BF54" s="51"/>
      <c r="BG54" s="15">
        <v>50</v>
      </c>
      <c r="BH54" s="15"/>
      <c r="BI54" s="15"/>
      <c r="BJ54" s="15"/>
      <c r="BK54" s="15"/>
      <c r="BL54" s="15"/>
      <c r="BM54" s="15">
        <f>求节点($T$38:$T$157,$V$38:$V$157,节奏总纲!P53)*求节点($T$38:$T$157,$U$38:$U$157,节奏总纲!P53)*节奏总纲!W53</f>
        <v>49090.932669734328</v>
      </c>
      <c r="BN54" s="15">
        <f>求节点($T$38:$T$157,$V$38:$V$157,节奏总纲!Q53)*求节点($T$38:$T$157,$U$38:$U$157,节奏总纲!Q53)*节奏总纲!X53</f>
        <v>39851.089778707319</v>
      </c>
      <c r="BO54" s="15">
        <f>求节点($T$38:$T$157,$V$38:$V$157,节奏总纲!R53)*求节点($T$38:$T$157,$U$38:$U$157,节奏总纲!R53)*节奏总纲!Y53</f>
        <v>24041.864322921636</v>
      </c>
      <c r="BP54" s="15">
        <f>求节点($T$38:$T$157,$V$38:$V$157,节奏总纲!S53)*求节点($T$38:$T$157,$U$38:$U$157,节奏总纲!S53)*节奏总纲!Z53</f>
        <v>11071.484955550839</v>
      </c>
      <c r="BQ54" s="15">
        <f>求节点($T$38:$T$157,$V$38:$V$157,节奏总纲!T53)*求节点($T$38:$T$157,$U$38:$U$157,节奏总纲!T53)*节奏总纲!AA53</f>
        <v>6185.132283994616</v>
      </c>
      <c r="BR54" s="15"/>
      <c r="BS54" s="15"/>
      <c r="BT54" s="15"/>
      <c r="BU54" s="15"/>
      <c r="BV54" s="15"/>
      <c r="BY54" s="15">
        <v>50</v>
      </c>
      <c r="BZ54" s="15">
        <f t="shared" si="10"/>
        <v>49090.932669734328</v>
      </c>
      <c r="CA54" s="15">
        <f t="shared" si="11"/>
        <v>39851.089778707319</v>
      </c>
      <c r="CB54" s="15">
        <f t="shared" si="12"/>
        <v>24041.864322921636</v>
      </c>
      <c r="CC54" s="15">
        <f t="shared" si="13"/>
        <v>11071.484955550839</v>
      </c>
      <c r="CD54" s="15">
        <f t="shared" si="14"/>
        <v>6185.132283994616</v>
      </c>
      <c r="CE54" s="66">
        <f>SUM(BZ$5:BZ54)</f>
        <v>415251.66303230455</v>
      </c>
      <c r="CF54" s="66">
        <f>SUM(CA$5:CA54)</f>
        <v>328176.19904433849</v>
      </c>
      <c r="CG54" s="66">
        <f>SUM(CB$5:CB54)</f>
        <v>237054.16316276323</v>
      </c>
      <c r="CH54" s="66">
        <f>SUM(CC$5:CC54)</f>
        <v>162343.54698521609</v>
      </c>
      <c r="CI54" s="66">
        <f>SUM(CD$5:CD54)</f>
        <v>96166.371667636413</v>
      </c>
      <c r="CJ54" s="34"/>
      <c r="CK54" s="34"/>
      <c r="CN54" s="15"/>
      <c r="CO54" s="15"/>
      <c r="CP54" s="15"/>
      <c r="CQ54" s="15"/>
      <c r="CR54" s="15"/>
      <c r="CS54" s="15"/>
      <c r="CT54" s="15"/>
      <c r="CU54" s="15"/>
      <c r="CV54" s="15"/>
      <c r="CW54" s="15"/>
      <c r="CX54" s="15"/>
      <c r="CZ54" s="34"/>
      <c r="DA54" s="34"/>
      <c r="DR54" s="37"/>
      <c r="DS54" s="37"/>
      <c r="DT54" s="37"/>
      <c r="DU54" s="37"/>
      <c r="DV54" s="37"/>
      <c r="EC54" s="9">
        <v>1.02</v>
      </c>
      <c r="ED54" s="9">
        <f>INT(求节点(F$38:F$67,$K$38:$K$67,节奏总纲!P53)*EC54)</f>
        <v>21790</v>
      </c>
      <c r="EE54" s="15">
        <v>50</v>
      </c>
      <c r="EF54" s="15">
        <f>求节点(F$38:F$67,$V$4:$V$33,节奏总纲!P53)*$ED54/10000</f>
        <v>191484.72552335463</v>
      </c>
      <c r="EG54" s="15">
        <f>求节点(G$38:G$67,$V$4:$V$33,节奏总纲!Q53)*$ED54/10000</f>
        <v>196677.81104369086</v>
      </c>
      <c r="EH54" s="15">
        <f>求节点(H$38:H$67,$V$4:$V$33,节奏总纲!R53)*$ED54/10000</f>
        <v>200862.83620851045</v>
      </c>
      <c r="EI54" s="15">
        <f>求节点(I$38:I$67,$V$4:$V$33,节奏总纲!S53)*$ED54/10000</f>
        <v>206014.67112414207</v>
      </c>
      <c r="EJ54" s="15">
        <f>求节点(J$38:J$67,$V$4:$V$33,节奏总纲!T53)*$ED54/10000</f>
        <v>212491.45575045189</v>
      </c>
      <c r="EK54" s="15">
        <f>求节点(F$38:F$67,$L$4:$L$33,节奏总纲!P53)</f>
        <v>4</v>
      </c>
      <c r="EL54" s="15">
        <f>求节点(G$38:G$67,$L$4:$L$33,节奏总纲!Q53)</f>
        <v>4</v>
      </c>
      <c r="EM54" s="15">
        <f>求节点(H$38:H$67,$L$4:$L$33,节奏总纲!R53)</f>
        <v>4</v>
      </c>
      <c r="EN54" s="15">
        <f>求节点(I$38:I$67,$L$4:$L$33,节奏总纲!S53)</f>
        <v>4</v>
      </c>
      <c r="EO54" s="15">
        <f>求节点(J$38:J$67,$L$4:$L$33,节奏总纲!T53)</f>
        <v>4</v>
      </c>
      <c r="EP54" s="15">
        <f t="shared" si="15"/>
        <v>765938.90209341852</v>
      </c>
      <c r="EQ54" s="15">
        <f t="shared" si="16"/>
        <v>786711.24417476344</v>
      </c>
      <c r="ER54" s="15">
        <f t="shared" si="17"/>
        <v>803451.34483404178</v>
      </c>
      <c r="ES54" s="15">
        <f t="shared" si="18"/>
        <v>824058.68449656828</v>
      </c>
      <c r="ET54" s="15">
        <f t="shared" si="19"/>
        <v>849965.82300180756</v>
      </c>
      <c r="EY54" s="15">
        <v>50</v>
      </c>
      <c r="EZ54" s="15">
        <f>MAX($G$4,求节点(F$38:F$67,$G$4:$G$33,节奏总纲!P53))</f>
        <v>3500</v>
      </c>
      <c r="FA54" s="15">
        <f>MAX($G$4,求节点(G$38:G$67,$G$4:$G$33,节奏总纲!Q53))</f>
        <v>3500</v>
      </c>
      <c r="FB54" s="15">
        <f>MAX($G$4,求节点(H$38:H$67,$G$4:$G$33,节奏总纲!R53))</f>
        <v>3500</v>
      </c>
      <c r="FC54" s="15">
        <f>MAX($G$4,求节点(I$38:I$67,$G$4:$G$33,节奏总纲!S53))</f>
        <v>3500</v>
      </c>
      <c r="FD54" s="15">
        <f>MAX($G$4,求节点(J$38:J$67,$G$4:$G$33,节奏总纲!T53))</f>
        <v>3500</v>
      </c>
      <c r="FE54" s="15">
        <f>MAX($K$4,求节点(F$38:F$67,$K$4:$K$33,节奏总纲!P53))</f>
        <v>17363.20222900706</v>
      </c>
      <c r="FF54" s="15">
        <f>MAX($K$4,求节点(G$38:G$67,$K$4:$K$33,节奏总纲!Q53))</f>
        <v>18078.174994542107</v>
      </c>
      <c r="FG54" s="15">
        <f>MAX($K$4,求节点(H$38:H$67,$K$4:$K$33,节奏总纲!R53))</f>
        <v>18654.360193920667</v>
      </c>
      <c r="FH54" s="15">
        <f>MAX($K$4,求节点(I$38:I$67,$K$4:$K$33,节奏总纲!S53))</f>
        <v>19363.653665554211</v>
      </c>
      <c r="FI54" s="15">
        <f>MAX($K$4,求节点(J$38:J$67,$K$4:$K$33,节奏总纲!T53))</f>
        <v>20255.363343338944</v>
      </c>
      <c r="FO54" s="9">
        <v>50</v>
      </c>
      <c r="FP54" s="9">
        <f>求节点($EE$5:$EE$164,$ED$5:$ED$164,求节点(节奏总纲!$N$4:$N$163,节奏总纲!$O$4:$O$163,兵营招募!FO54))</f>
        <v>20136</v>
      </c>
    </row>
    <row r="55" spans="5:172" x14ac:dyDescent="0.15">
      <c r="E55" s="15">
        <v>18</v>
      </c>
      <c r="F55" s="15">
        <f>节奏总纲!BJ21</f>
        <v>281.05</v>
      </c>
      <c r="G55" s="15">
        <f>节奏总纲!BK21</f>
        <v>224.84000000000003</v>
      </c>
      <c r="H55" s="15">
        <f>节奏总纲!BL21</f>
        <v>168.63</v>
      </c>
      <c r="I55" s="15">
        <f>节奏总纲!BM21</f>
        <v>112.42000000000002</v>
      </c>
      <c r="J55" s="15">
        <f>节奏总纲!BN21</f>
        <v>56.210000000000008</v>
      </c>
      <c r="K55" s="15">
        <v>33000</v>
      </c>
      <c r="L55" s="9">
        <f>求节点(节奏总纲!P$4:P$163,AK$5:AK$164,F55)*6</f>
        <v>42096.829728932571</v>
      </c>
      <c r="M55" s="9">
        <f>求节点(节奏总纲!Q$4:Q$163,AL$5:AL$164,G55)*6</f>
        <v>41961.985226774639</v>
      </c>
      <c r="N55" s="9">
        <f>求节点(节奏总纲!R$4:R$163,AM$5:AM$164,H55)*6</f>
        <v>41818.53138612138</v>
      </c>
      <c r="O55" s="9">
        <f>求节点(节奏总纲!S$4:S$163,AN$5:AN$164,I55)*6</f>
        <v>41648.022576610347</v>
      </c>
      <c r="P55" s="9">
        <f>求节点(节奏总纲!T$4:T$1163,AO$5:AO$164,J55)*6</f>
        <v>0</v>
      </c>
      <c r="Q55" s="9">
        <f t="shared" si="33"/>
        <v>18.567096777543561</v>
      </c>
      <c r="S55" s="9">
        <v>18</v>
      </c>
      <c r="T55" s="9">
        <f>求节点(节奏总纲!$BW$4:$BW$83,节奏总纲!$AM$4:$AM$83,$S55)</f>
        <v>1.5736399306693267</v>
      </c>
      <c r="U55" s="9">
        <v>2100</v>
      </c>
      <c r="V55" s="9">
        <f t="shared" si="34"/>
        <v>3</v>
      </c>
      <c r="W55" s="9">
        <v>5</v>
      </c>
      <c r="Z55" s="9">
        <v>51</v>
      </c>
      <c r="AA55" s="80">
        <f>[5]圣人天赋!GE56</f>
        <v>0</v>
      </c>
      <c r="AB55" s="80">
        <f>[5]圣人天赋!GF56</f>
        <v>0</v>
      </c>
      <c r="AC55" s="80">
        <f>[5]圣人天赋!GG56</f>
        <v>0</v>
      </c>
      <c r="AD55" s="80">
        <f>[5]圣人天赋!GH56</f>
        <v>0</v>
      </c>
      <c r="AE55" s="80">
        <f>[5]圣人天赋!GI56</f>
        <v>0</v>
      </c>
      <c r="AG55" s="52"/>
      <c r="AH55" s="35" t="e">
        <f>[5]圣人天赋!GE56/AA55</f>
        <v>#DIV/0!</v>
      </c>
      <c r="AJ55" s="9">
        <v>51</v>
      </c>
      <c r="AK55" s="9">
        <f>MAX([4]带兵数!D54,1000+($AJ55-1)*50)</f>
        <v>5008.7832933580094</v>
      </c>
      <c r="AL55" s="9">
        <f>MAX([4]带兵数!E54,1000+($AJ55-1)*50)</f>
        <v>5057.8003617690756</v>
      </c>
      <c r="AM55" s="9">
        <f>MAX([4]带兵数!F54,1000+($AJ55-1)*50)</f>
        <v>5116.1058431778374</v>
      </c>
      <c r="AN55" s="9">
        <f>MAX([4]带兵数!G54,1000+($AJ55-1)*50)</f>
        <v>5179.1861136941852</v>
      </c>
      <c r="AO55" s="9">
        <f>MAX([4]带兵数!H54,1000+($AJ55-1)*50)</f>
        <v>5249.1926598102818</v>
      </c>
      <c r="AQ55" s="15">
        <v>51</v>
      </c>
      <c r="AR55" s="15">
        <v>1.1499999999999999</v>
      </c>
      <c r="AS55" s="15">
        <f>$AR55*节奏总纲!P54*24*3600*AS$2</f>
        <v>4962547.7394050891</v>
      </c>
      <c r="AT55" s="15">
        <f>$AR55*节奏总纲!Q54*24*3600*AT$2</f>
        <v>5030038.388660999</v>
      </c>
      <c r="AU55" s="15">
        <f>$AR55*节奏总纲!R54*24*3600*AU$2</f>
        <v>4726330.4670094084</v>
      </c>
      <c r="AV55" s="15">
        <f>$AR55*节奏总纲!S54*24*3600*AV$2</f>
        <v>4368696.1932562813</v>
      </c>
      <c r="AW55" s="15">
        <f>$AR55*节奏总纲!T54*24*3600*AW$2</f>
        <v>2934850.7330841706</v>
      </c>
      <c r="AX55" s="15">
        <f t="shared" si="21"/>
        <v>342307.73940508999</v>
      </c>
      <c r="AY55" s="15">
        <f t="shared" si="22"/>
        <v>329175.20066099893</v>
      </c>
      <c r="AZ55" s="15">
        <f t="shared" si="23"/>
        <v>313693.25100940838</v>
      </c>
      <c r="BA55" s="15">
        <f t="shared" si="24"/>
        <v>298264.7532562823</v>
      </c>
      <c r="BB55" s="15">
        <f t="shared" si="25"/>
        <v>195972.46108417073</v>
      </c>
      <c r="BE55" s="15">
        <v>51</v>
      </c>
      <c r="BF55" s="51"/>
      <c r="BG55" s="15">
        <v>51</v>
      </c>
      <c r="BH55" s="15"/>
      <c r="BI55" s="15"/>
      <c r="BJ55" s="15"/>
      <c r="BK55" s="15"/>
      <c r="BL55" s="15"/>
      <c r="BM55" s="15">
        <f>求节点($T$38:$T$157,$V$38:$V$157,节奏总纲!P54)*求节点($T$38:$T$157,$U$38:$U$157,节奏总纲!P54)*节奏总纲!W54</f>
        <v>54469.967869574873</v>
      </c>
      <c r="BN55" s="15">
        <f>求节点($T$38:$T$157,$V$38:$V$157,节奏总纲!Q54)*求节点($T$38:$T$157,$U$38:$U$157,节奏总纲!Q54)*节奏总纲!X54</f>
        <v>41988.162595062364</v>
      </c>
      <c r="BO55" s="15">
        <f>求节点($T$38:$T$157,$V$38:$V$157,节奏总纲!R54)*求节点($T$38:$T$157,$U$38:$U$157,节奏总纲!R54)*节奏总纲!Y54</f>
        <v>27567.28907220847</v>
      </c>
      <c r="BP55" s="15">
        <f>求节点($T$38:$T$157,$V$38:$V$157,节奏总纲!S54)*求节点($T$38:$T$157,$U$38:$U$157,节奏总纲!S54)*节奏总纲!Z54</f>
        <v>12266.779696987753</v>
      </c>
      <c r="BQ55" s="15">
        <f>求节点($T$38:$T$157,$V$38:$V$157,节奏总纲!T54)*求节点($T$38:$T$157,$U$38:$U$157,节奏总纲!T54)*节奏总纲!AA54</f>
        <v>6508.7471978438307</v>
      </c>
      <c r="BR55" s="15"/>
      <c r="BS55" s="15"/>
      <c r="BT55" s="15"/>
      <c r="BU55" s="15"/>
      <c r="BV55" s="15"/>
      <c r="BY55" s="15">
        <v>51</v>
      </c>
      <c r="BZ55" s="15">
        <f t="shared" si="10"/>
        <v>54469.967869574873</v>
      </c>
      <c r="CA55" s="15">
        <f t="shared" si="11"/>
        <v>41988.162595062364</v>
      </c>
      <c r="CB55" s="15">
        <f t="shared" si="12"/>
        <v>27567.28907220847</v>
      </c>
      <c r="CC55" s="15">
        <f t="shared" si="13"/>
        <v>12266.779696987753</v>
      </c>
      <c r="CD55" s="15">
        <f t="shared" si="14"/>
        <v>6508.7471978438307</v>
      </c>
      <c r="CE55" s="66">
        <f>SUM(BZ$5:BZ55)</f>
        <v>469721.6309018794</v>
      </c>
      <c r="CF55" s="66">
        <f>SUM(CA$5:CA55)</f>
        <v>370164.36163940083</v>
      </c>
      <c r="CG55" s="66">
        <f>SUM(CB$5:CB55)</f>
        <v>264621.45223497169</v>
      </c>
      <c r="CH55" s="66">
        <f>SUM(CC$5:CC55)</f>
        <v>174610.32668220386</v>
      </c>
      <c r="CI55" s="66">
        <f>SUM(CD$5:CD55)</f>
        <v>102675.11886548024</v>
      </c>
      <c r="CJ55" s="34"/>
      <c r="CK55" s="34"/>
      <c r="CN55" s="15"/>
      <c r="CO55" s="15"/>
      <c r="CP55" s="15"/>
      <c r="CQ55" s="15"/>
      <c r="CR55" s="15"/>
      <c r="CS55" s="15"/>
      <c r="CT55" s="15"/>
      <c r="CU55" s="15"/>
      <c r="CV55" s="15"/>
      <c r="CW55" s="15"/>
      <c r="CX55" s="15"/>
      <c r="CZ55" s="34"/>
      <c r="DA55" s="34"/>
      <c r="DR55" s="37"/>
      <c r="DS55" s="37"/>
      <c r="DT55" s="37"/>
      <c r="DU55" s="37"/>
      <c r="DV55" s="37"/>
      <c r="EC55" s="9">
        <v>1</v>
      </c>
      <c r="ED55" s="9">
        <f>INT(求节点(F$38:F$67,$K$38:$K$67,节奏总纲!P54)*EC55)</f>
        <v>21983</v>
      </c>
      <c r="EE55" s="15">
        <v>51</v>
      </c>
      <c r="EF55" s="15">
        <f>求节点(F$38:F$67,$V$4:$V$33,节奏总纲!P54)*$ED55/10000</f>
        <v>197726.41178409159</v>
      </c>
      <c r="EG55" s="15">
        <f>求节点(G$38:G$67,$V$4:$V$33,节奏总纲!Q54)*$ED55/10000</f>
        <v>201527.54643688377</v>
      </c>
      <c r="EH55" s="15">
        <f>求节点(H$38:H$67,$V$4:$V$33,节奏总纲!R54)*$ED55/10000</f>
        <v>206097.06663092398</v>
      </c>
      <c r="EI55" s="15">
        <f>求节点(I$38:I$67,$V$4:$V$33,节奏总纲!S54)*$ED55/10000</f>
        <v>211781.6372072419</v>
      </c>
      <c r="EJ55" s="15">
        <f>求节点(J$38:J$67,$V$4:$V$33,节奏总纲!T54)*$ED55/10000</f>
        <v>218690.57683076677</v>
      </c>
      <c r="EK55" s="15">
        <f>求节点(F$38:F$67,$L$4:$L$33,节奏总纲!P54)</f>
        <v>4</v>
      </c>
      <c r="EL55" s="15">
        <f>求节点(G$38:G$67,$L$4:$L$33,节奏总纲!Q54)</f>
        <v>4</v>
      </c>
      <c r="EM55" s="15">
        <f>求节点(H$38:H$67,$L$4:$L$33,节奏总纲!R54)</f>
        <v>4</v>
      </c>
      <c r="EN55" s="15">
        <f>求节点(I$38:I$67,$L$4:$L$33,节奏总纲!S54)</f>
        <v>4</v>
      </c>
      <c r="EO55" s="15">
        <f>求节点(J$38:J$67,$L$4:$L$33,节奏总纲!T54)</f>
        <v>4</v>
      </c>
      <c r="EP55" s="15">
        <f t="shared" si="15"/>
        <v>790905.64713636634</v>
      </c>
      <c r="EQ55" s="15">
        <f t="shared" si="16"/>
        <v>806110.18574753508</v>
      </c>
      <c r="ER55" s="15">
        <f t="shared" si="17"/>
        <v>824388.2665236959</v>
      </c>
      <c r="ES55" s="15">
        <f t="shared" si="18"/>
        <v>847126.54882896761</v>
      </c>
      <c r="ET55" s="15">
        <f t="shared" si="19"/>
        <v>874762.3073230671</v>
      </c>
      <c r="EY55" s="15">
        <v>51</v>
      </c>
      <c r="EZ55" s="15">
        <f>MAX($G$4,求节点(F$38:F$67,$G$4:$G$33,节奏总纲!P54))</f>
        <v>3500</v>
      </c>
      <c r="FA55" s="15">
        <f>MAX($G$4,求节点(G$38:G$67,$G$4:$G$33,节奏总纲!Q54))</f>
        <v>3500</v>
      </c>
      <c r="FB55" s="15">
        <f>MAX($G$4,求节点(H$38:H$67,$G$4:$G$33,节奏总纲!R54))</f>
        <v>3500</v>
      </c>
      <c r="FC55" s="15">
        <f>MAX($G$4,求节点(I$38:I$67,$G$4:$G$33,节奏总纲!S54))</f>
        <v>3500</v>
      </c>
      <c r="FD55" s="15">
        <f>MAX($G$4,求节点(J$38:J$67,$G$4:$G$33,节奏总纲!T54))</f>
        <v>3500</v>
      </c>
      <c r="FE55" s="15">
        <f>MAX($K$4,求节点(F$38:F$67,$K$4:$K$33,节奏总纲!P54))</f>
        <v>17983.543435940261</v>
      </c>
      <c r="FF55" s="15">
        <f>MAX($K$4,求节点(G$38:G$67,$K$4:$K$33,节奏总纲!Q54))</f>
        <v>18502.280822028446</v>
      </c>
      <c r="FG55" s="15">
        <f>MAX($K$4,求节点(H$38:H$67,$K$4:$K$33,节奏总纲!R54))</f>
        <v>19125.879083508709</v>
      </c>
      <c r="FH55" s="15">
        <f>MAX($K$4,求节点(I$38:I$67,$K$4:$K$33,节奏总纲!S54))</f>
        <v>19901.647255685108</v>
      </c>
      <c r="FI55" s="15">
        <f>MAX($K$4,求节点(J$38:J$67,$K$4:$K$33,节奏总纲!T54))</f>
        <v>20844.50395725335</v>
      </c>
      <c r="FO55" s="9">
        <v>51</v>
      </c>
      <c r="FP55" s="9">
        <f>求节点($EE$5:$EE$164,$ED$5:$ED$164,求节点(节奏总纲!$N$4:$N$163,节奏总纲!$O$4:$O$163,兵营招募!FO55))</f>
        <v>20280</v>
      </c>
    </row>
    <row r="56" spans="5:172" x14ac:dyDescent="0.15">
      <c r="E56" s="15">
        <v>19</v>
      </c>
      <c r="F56" s="15">
        <f>节奏总纲!BJ22</f>
        <v>377.76930817680426</v>
      </c>
      <c r="G56" s="15">
        <f>节奏总纲!BK22</f>
        <v>302.21544654144344</v>
      </c>
      <c r="H56" s="15">
        <f>节奏总纲!BL22</f>
        <v>226.66158490608254</v>
      </c>
      <c r="I56" s="15">
        <f>节奏总纲!BM22</f>
        <v>151.10772327072172</v>
      </c>
      <c r="J56" s="15">
        <f>节奏总纲!BN22</f>
        <v>75.55386163536086</v>
      </c>
      <c r="K56" s="15">
        <v>34000</v>
      </c>
      <c r="L56" s="9">
        <f>求节点(节奏总纲!P$4:P$163,AK$5:AK$164,F56)*6</f>
        <v>43807.846890722918</v>
      </c>
      <c r="M56" s="9">
        <f>求节点(节奏总纲!Q$4:Q$163,AL$5:AL$164,G56)*6</f>
        <v>43674.199188584331</v>
      </c>
      <c r="N56" s="9">
        <f>求节点(节奏总纲!R$4:R$163,AM$5:AM$164,H56)*6</f>
        <v>43529.911035268931</v>
      </c>
      <c r="O56" s="9">
        <f>求节点(节奏总纲!S$4:S$163,AN$5:AN$164,I56)*6</f>
        <v>43382.158351387159</v>
      </c>
      <c r="P56" s="9">
        <f>求节点(节奏总纲!T$4:T$1163,AO$5:AO$164,J56)*6</f>
        <v>0</v>
      </c>
      <c r="Q56" s="9">
        <f t="shared" si="33"/>
        <v>18.910447948795895</v>
      </c>
      <c r="S56" s="9">
        <v>19</v>
      </c>
      <c r="T56" s="9">
        <f>求节点(节奏总纲!$BW$4:$BW$83,节奏总纲!$AM$4:$AM$83,$S56)</f>
        <v>1.6516586187581672</v>
      </c>
      <c r="U56" s="9">
        <v>2100</v>
      </c>
      <c r="V56" s="9">
        <f t="shared" si="34"/>
        <v>3</v>
      </c>
      <c r="W56" s="9">
        <v>5</v>
      </c>
      <c r="Z56" s="9">
        <v>52</v>
      </c>
      <c r="AA56" s="80">
        <f>[5]圣人天赋!GE57</f>
        <v>0</v>
      </c>
      <c r="AB56" s="80">
        <f>[5]圣人天赋!GF57</f>
        <v>0</v>
      </c>
      <c r="AC56" s="80">
        <f>[5]圣人天赋!GG57</f>
        <v>0</v>
      </c>
      <c r="AD56" s="80">
        <f>[5]圣人天赋!GH57</f>
        <v>0</v>
      </c>
      <c r="AE56" s="80">
        <f>[5]圣人天赋!GI57</f>
        <v>0</v>
      </c>
      <c r="AG56" s="52"/>
      <c r="AH56" s="35" t="e">
        <f>[5]圣人天赋!GE57/AA56</f>
        <v>#DIV/0!</v>
      </c>
      <c r="AJ56" s="9">
        <v>52</v>
      </c>
      <c r="AK56" s="9">
        <f>MAX([4]带兵数!D55,1000+($AJ56-1)*50)</f>
        <v>5070.9452382022582</v>
      </c>
      <c r="AL56" s="9">
        <f>MAX([4]带兵数!E55,1000+($AJ56-1)*50)</f>
        <v>5123.7003907261933</v>
      </c>
      <c r="AM56" s="9">
        <f>MAX([4]带兵数!F55,1000+($AJ56-1)*50)</f>
        <v>5180.3757225034651</v>
      </c>
      <c r="AN56" s="9">
        <f>MAX([4]带兵数!G55,1000+($AJ56-1)*50)</f>
        <v>5245.4875618998367</v>
      </c>
      <c r="AO56" s="9">
        <f>MAX([4]带兵数!H55,1000+($AJ56-1)*50)</f>
        <v>5314.3039941845373</v>
      </c>
      <c r="AQ56" s="15">
        <v>52</v>
      </c>
      <c r="AR56" s="15">
        <v>1.1499999999999999</v>
      </c>
      <c r="AS56" s="15">
        <f>$AR56*节奏总纲!P55*24*3600*AS$2</f>
        <v>5329424.090520259</v>
      </c>
      <c r="AT56" s="15">
        <f>$AR56*节奏总纲!Q55*24*3600*AT$2</f>
        <v>5404391.3227269109</v>
      </c>
      <c r="AU56" s="15">
        <f>$AR56*节奏总纲!R55*24*3600*AU$2</f>
        <v>5088534.1216287436</v>
      </c>
      <c r="AV56" s="15">
        <f>$AR56*节奏总纲!S55*24*3600*AV$2</f>
        <v>4702328.5225357097</v>
      </c>
      <c r="AW56" s="15">
        <f>$AR56*节奏总纲!T55*24*3600*AW$2</f>
        <v>3150755.5223155771</v>
      </c>
      <c r="AX56" s="15">
        <f t="shared" si="21"/>
        <v>366876.35111516993</v>
      </c>
      <c r="AY56" s="15">
        <f t="shared" si="22"/>
        <v>374352.93406591192</v>
      </c>
      <c r="AZ56" s="15">
        <f t="shared" si="23"/>
        <v>362203.6546193352</v>
      </c>
      <c r="BA56" s="15">
        <f t="shared" si="24"/>
        <v>333632.32927942835</v>
      </c>
      <c r="BB56" s="15">
        <f t="shared" si="25"/>
        <v>215904.78923140652</v>
      </c>
      <c r="BE56" s="15">
        <v>52</v>
      </c>
      <c r="BF56" s="51"/>
      <c r="BG56" s="15">
        <v>52</v>
      </c>
      <c r="BH56" s="15"/>
      <c r="BI56" s="15"/>
      <c r="BJ56" s="15"/>
      <c r="BK56" s="15"/>
      <c r="BL56" s="15"/>
      <c r="BM56" s="15">
        <f>求节点($T$38:$T$157,$V$38:$V$157,节奏总纲!P55)*求节点($T$38:$T$157,$U$38:$U$157,节奏总纲!P55)*节奏总纲!W55</f>
        <v>60511.001054103341</v>
      </c>
      <c r="BN56" s="15">
        <f>求节点($T$38:$T$157,$V$38:$V$157,节奏总纲!Q55)*求节点($T$38:$T$157,$U$38:$U$157,节奏总纲!Q55)*节奏总纲!X55</f>
        <v>49381.342797624784</v>
      </c>
      <c r="BO56" s="15">
        <f>求节点($T$38:$T$157,$V$38:$V$157,节奏总纲!R55)*求节点($T$38:$T$157,$U$38:$U$157,节奏总纲!R55)*节奏总纲!Y55</f>
        <v>35633.12262919503</v>
      </c>
      <c r="BP56" s="15">
        <f>求节点($T$38:$T$157,$V$38:$V$157,节奏总纲!S55)*求节点($T$38:$T$157,$U$38:$U$157,节奏总纲!S55)*节奏总纲!Z55</f>
        <v>16707.650569289286</v>
      </c>
      <c r="BQ56" s="15">
        <f>求节点($T$38:$T$157,$V$38:$V$157,节奏总纲!T55)*求节点($T$38:$T$157,$U$38:$U$157,节奏总纲!T55)*节奏总纲!AA55</f>
        <v>7170.7508500769072</v>
      </c>
      <c r="BR56" s="15"/>
      <c r="BS56" s="15"/>
      <c r="BT56" s="15"/>
      <c r="BU56" s="15"/>
      <c r="BV56" s="15"/>
      <c r="BY56" s="15">
        <v>52</v>
      </c>
      <c r="BZ56" s="15">
        <f t="shared" si="10"/>
        <v>60511.001054103341</v>
      </c>
      <c r="CA56" s="15">
        <f t="shared" si="11"/>
        <v>49381.342797624784</v>
      </c>
      <c r="CB56" s="15">
        <f t="shared" si="12"/>
        <v>35633.12262919503</v>
      </c>
      <c r="CC56" s="15">
        <f t="shared" si="13"/>
        <v>16707.650569289286</v>
      </c>
      <c r="CD56" s="15">
        <f t="shared" si="14"/>
        <v>7170.7508500769072</v>
      </c>
      <c r="CE56" s="66">
        <f>SUM(BZ$5:BZ56)</f>
        <v>530232.63195598277</v>
      </c>
      <c r="CF56" s="66">
        <f>SUM(CA$5:CA56)</f>
        <v>419545.70443702559</v>
      </c>
      <c r="CG56" s="66">
        <f>SUM(CB$5:CB56)</f>
        <v>300254.57486416673</v>
      </c>
      <c r="CH56" s="66">
        <f>SUM(CC$5:CC56)</f>
        <v>191317.97725149314</v>
      </c>
      <c r="CI56" s="66">
        <f>SUM(CD$5:CD56)</f>
        <v>109845.86971555714</v>
      </c>
      <c r="CJ56" s="34"/>
      <c r="CK56" s="34"/>
      <c r="CN56" s="15"/>
      <c r="CO56" s="15"/>
      <c r="CP56" s="15"/>
      <c r="CQ56" s="15"/>
      <c r="CR56" s="15"/>
      <c r="CS56" s="15"/>
      <c r="CT56" s="15"/>
      <c r="CU56" s="15"/>
      <c r="CV56" s="15"/>
      <c r="CW56" s="15"/>
      <c r="CX56" s="15"/>
      <c r="CZ56" s="34"/>
      <c r="DA56" s="34"/>
      <c r="DR56" s="37"/>
      <c r="DS56" s="37"/>
      <c r="DT56" s="37"/>
      <c r="DU56" s="37"/>
      <c r="DV56" s="37"/>
      <c r="EC56" s="9">
        <v>1</v>
      </c>
      <c r="ED56" s="9">
        <f>INT(求节点(F$38:F$67,$K$38:$K$67,节奏总纲!P55)*EC56)</f>
        <v>22430</v>
      </c>
      <c r="EE56" s="15">
        <v>52</v>
      </c>
      <c r="EF56" s="15">
        <f>求节点(F$38:F$67,$V$4:$V$33,节奏总纲!P55)*$ED56/10000</f>
        <v>205086.8205440155</v>
      </c>
      <c r="EG56" s="15">
        <f>求节点(G$38:G$67,$V$4:$V$33,节奏总纲!Q55)*$ED56/10000</f>
        <v>209231.47486507165</v>
      </c>
      <c r="EH56" s="15">
        <f>求节点(H$38:H$67,$V$4:$V$33,节奏总纲!R55)*$ED56/10000</f>
        <v>214358.38830267868</v>
      </c>
      <c r="EI56" s="15">
        <f>求节点(I$38:I$67,$V$4:$V$33,节奏总纲!S55)*$ED56/10000</f>
        <v>220587.34855397698</v>
      </c>
      <c r="EJ56" s="15">
        <f>求节点(J$38:J$67,$V$4:$V$33,节奏总纲!T55)*$ED56/10000</f>
        <v>228908.73324646454</v>
      </c>
      <c r="EK56" s="15">
        <f>求节点(F$38:F$67,$L$4:$L$33,节奏总纲!P55)</f>
        <v>4</v>
      </c>
      <c r="EL56" s="15">
        <f>求节点(G$38:G$67,$L$4:$L$33,节奏总纲!Q55)</f>
        <v>4</v>
      </c>
      <c r="EM56" s="15">
        <f>求节点(H$38:H$67,$L$4:$L$33,节奏总纲!R55)</f>
        <v>4</v>
      </c>
      <c r="EN56" s="15">
        <f>求节点(I$38:I$67,$L$4:$L$33,节奏总纲!S55)</f>
        <v>4</v>
      </c>
      <c r="EO56" s="15">
        <f>求节点(J$38:J$67,$L$4:$L$33,节奏总纲!T55)</f>
        <v>4</v>
      </c>
      <c r="EP56" s="15">
        <f t="shared" si="15"/>
        <v>820347.282176062</v>
      </c>
      <c r="EQ56" s="15">
        <f t="shared" si="16"/>
        <v>836925.8994602866</v>
      </c>
      <c r="ER56" s="15">
        <f t="shared" si="17"/>
        <v>857433.55321071472</v>
      </c>
      <c r="ES56" s="15">
        <f t="shared" si="18"/>
        <v>882349.3942159079</v>
      </c>
      <c r="ET56" s="15">
        <f t="shared" si="19"/>
        <v>915634.93298585818</v>
      </c>
      <c r="EY56" s="15">
        <v>52</v>
      </c>
      <c r="EZ56" s="15">
        <f>MAX($G$4,求节点(F$38:F$67,$G$4:$G$33,节奏总纲!P55))</f>
        <v>3500</v>
      </c>
      <c r="FA56" s="15">
        <f>MAX($G$4,求节点(G$38:G$67,$G$4:$G$33,节奏总纲!Q55))</f>
        <v>3500</v>
      </c>
      <c r="FB56" s="15">
        <f>MAX($G$4,求节点(H$38:H$67,$G$4:$G$33,节奏总纲!R55))</f>
        <v>3500</v>
      </c>
      <c r="FC56" s="15">
        <f>MAX($G$4,求节点(I$38:I$67,$G$4:$G$33,节奏总纲!S55))</f>
        <v>3500</v>
      </c>
      <c r="FD56" s="15">
        <f>MAX($G$4,求节点(J$38:J$67,$G$4:$G$33,节奏总纲!T55))</f>
        <v>3500</v>
      </c>
      <c r="FE56" s="15">
        <f>MAX($K$4,求节点(F$38:F$67,$K$4:$K$33,节奏总纲!P55))</f>
        <v>18430.247955062259</v>
      </c>
      <c r="FF56" s="15">
        <f>MAX($K$4,求节点(G$38:G$67,$K$4:$K$33,节奏总纲!Q55))</f>
        <v>18984.593160731831</v>
      </c>
      <c r="FG56" s="15">
        <f>MAX($K$4,求节点(H$38:H$67,$K$4:$K$33,节奏总纲!R55))</f>
        <v>19670.31497583754</v>
      </c>
      <c r="FH56" s="15">
        <f>MAX($K$4,求节点(I$38:I$67,$K$4:$K$33,节奏总纲!S55))</f>
        <v>20503.434938115508</v>
      </c>
      <c r="FI56" s="15">
        <f>MAX($K$4,求节点(J$38:J$67,$K$4:$K$33,节奏总纲!T55))</f>
        <v>21616.415503316701</v>
      </c>
      <c r="FO56" s="9">
        <v>52</v>
      </c>
      <c r="FP56" s="9">
        <f>求节点($EE$5:$EE$164,$ED$5:$ED$164,求节点(节奏总纲!$N$4:$N$163,节奏总纲!$O$4:$O$163,兵营招募!FO56))</f>
        <v>20442</v>
      </c>
    </row>
    <row r="57" spans="5:172" x14ac:dyDescent="0.15">
      <c r="E57" s="15">
        <v>20</v>
      </c>
      <c r="F57" s="15">
        <f>节奏总纲!BJ23</f>
        <v>507.55295278468168</v>
      </c>
      <c r="G57" s="15">
        <f>节奏总纲!BK23</f>
        <v>406.04236222774534</v>
      </c>
      <c r="H57" s="15">
        <f>节奏总纲!BL23</f>
        <v>304.53177167080901</v>
      </c>
      <c r="I57" s="15">
        <f>节奏总纲!BM23</f>
        <v>203.02118111387267</v>
      </c>
      <c r="J57" s="15">
        <f>节奏总纲!BN23</f>
        <v>101.51059055693634</v>
      </c>
      <c r="K57" s="15">
        <v>35000</v>
      </c>
      <c r="L57" s="9">
        <f>求节点(节奏总纲!P$4:P$163,AK$5:AK$164,F57)*6</f>
        <v>45524.28715948575</v>
      </c>
      <c r="M57" s="9">
        <f>求节点(节奏总纲!Q$4:Q$163,AL$5:AL$164,G57)*6</f>
        <v>45387.838423254972</v>
      </c>
      <c r="N57" s="9">
        <f>求节点(节奏总纲!R$4:R$163,AM$5:AM$164,H57)*6</f>
        <v>45241.270513048265</v>
      </c>
      <c r="O57" s="9">
        <f>求节点(节奏总纲!S$4:S$163,AN$5:AN$164,I57)*6</f>
        <v>45085.268378195287</v>
      </c>
      <c r="P57" s="9">
        <f>求节点(节奏总纲!T$4:T$1163,AO$5:AO$164,J57)*6</f>
        <v>0</v>
      </c>
      <c r="Q57" s="9">
        <f t="shared" ref="Q57:Q67" si="35">V23*4/L57</f>
        <v>19.222558082304694</v>
      </c>
      <c r="S57" s="9">
        <v>20</v>
      </c>
      <c r="T57" s="9">
        <f>求节点(节奏总纲!$BW$4:$BW$83,节奏总纲!$AM$4:$AM$83,$S57)</f>
        <v>2.1</v>
      </c>
      <c r="U57" s="9">
        <v>2100</v>
      </c>
      <c r="V57" s="9">
        <f t="shared" si="34"/>
        <v>3</v>
      </c>
      <c r="W57" s="9">
        <v>5</v>
      </c>
      <c r="Z57" s="9">
        <v>53</v>
      </c>
      <c r="AA57" s="80">
        <f>[5]圣人天赋!GE58</f>
        <v>0</v>
      </c>
      <c r="AB57" s="80">
        <f>[5]圣人天赋!GF58</f>
        <v>0</v>
      </c>
      <c r="AC57" s="80">
        <f>[5]圣人天赋!GG58</f>
        <v>0</v>
      </c>
      <c r="AD57" s="80">
        <f>[5]圣人天赋!GH58</f>
        <v>0</v>
      </c>
      <c r="AE57" s="80">
        <f>[5]圣人天赋!GI58</f>
        <v>0</v>
      </c>
      <c r="AG57" s="52"/>
      <c r="AH57" s="35" t="e">
        <f>[5]圣人天赋!GE58/AA57</f>
        <v>#DIV/0!</v>
      </c>
      <c r="AJ57" s="9">
        <v>53</v>
      </c>
      <c r="AK57" s="9">
        <f>MAX([4]带兵数!D56,1000+($AJ57-1)*50)</f>
        <v>5135.9430310817388</v>
      </c>
      <c r="AL57" s="9">
        <f>MAX([4]带兵数!E56,1000+($AJ57-1)*50)</f>
        <v>5187.3698557428161</v>
      </c>
      <c r="AM57" s="9">
        <f>MAX([4]带兵数!F56,1000+($AJ57-1)*50)</f>
        <v>5248.3145201793022</v>
      </c>
      <c r="AN57" s="9">
        <f>MAX([4]带兵数!G56,1000+($AJ57-1)*50)</f>
        <v>5308.7424938353615</v>
      </c>
      <c r="AO57" s="9">
        <f>MAX([4]带兵数!H56,1000+($AJ57-1)*50)</f>
        <v>5377.4966559784389</v>
      </c>
      <c r="AQ57" s="15">
        <v>53</v>
      </c>
      <c r="AR57" s="15">
        <v>1.1499999999999999</v>
      </c>
      <c r="AS57" s="15">
        <f>$AR57*节奏总纲!P56*24*3600*AS$2</f>
        <v>5722632.4276776388</v>
      </c>
      <c r="AT57" s="15">
        <f>$AR57*节奏总纲!Q56*24*3600*AT$2</f>
        <v>5812477.7567921784</v>
      </c>
      <c r="AU57" s="15">
        <f>$AR57*节奏总纲!R56*24*3600*AU$2</f>
        <v>5480755.8304011319</v>
      </c>
      <c r="AV57" s="15">
        <f>$AR57*节奏总纲!S56*24*3600*AV$2</f>
        <v>5047361.8012116794</v>
      </c>
      <c r="AW57" s="15">
        <f>$AR57*节奏总纲!T56*24*3600*AW$2</f>
        <v>3379786.7117864145</v>
      </c>
      <c r="AX57" s="15">
        <f t="shared" si="21"/>
        <v>393208.33715737984</v>
      </c>
      <c r="AY57" s="15">
        <f t="shared" si="22"/>
        <v>408086.43406526744</v>
      </c>
      <c r="AZ57" s="15">
        <f t="shared" si="23"/>
        <v>392221.70877238829</v>
      </c>
      <c r="BA57" s="15">
        <f t="shared" si="24"/>
        <v>345033.27867596969</v>
      </c>
      <c r="BB57" s="15">
        <f t="shared" si="25"/>
        <v>229031.18947083736</v>
      </c>
      <c r="BE57" s="15">
        <v>53</v>
      </c>
      <c r="BF57" s="51"/>
      <c r="BG57" s="15">
        <v>53</v>
      </c>
      <c r="BH57" s="15"/>
      <c r="BI57" s="15"/>
      <c r="BJ57" s="15"/>
      <c r="BK57" s="15"/>
      <c r="BL57" s="15"/>
      <c r="BM57" s="15">
        <f>求节点($T$38:$T$157,$V$38:$V$157,节奏总纲!P56)*求节点($T$38:$T$157,$U$38:$U$157,节奏总纲!P56)*节奏总纲!W56</f>
        <v>67302.575853659902</v>
      </c>
      <c r="BN57" s="15">
        <f>求节点($T$38:$T$157,$V$38:$V$157,节奏总纲!Q56)*求节点($T$38:$T$157,$U$38:$U$157,节奏总纲!Q56)*节奏总纲!X56</f>
        <v>55768.767480358598</v>
      </c>
      <c r="BO57" s="15">
        <f>求节点($T$38:$T$157,$V$38:$V$157,节奏总纲!R56)*求节点($T$38:$T$157,$U$38:$U$157,节奏总纲!R56)*节奏总纲!Y56</f>
        <v>42840.472171382913</v>
      </c>
      <c r="BP57" s="15">
        <f>求节点($T$38:$T$157,$V$38:$V$157,节奏总纲!S56)*求节点($T$38:$T$157,$U$38:$U$157,节奏总纲!S56)*节奏总纲!Z56</f>
        <v>20343.519946417942</v>
      </c>
      <c r="BQ57" s="15">
        <f>求节点($T$38:$T$157,$V$38:$V$157,节奏总纲!T56)*求节点($T$38:$T$157,$U$38:$U$157,节奏总纲!T56)*节奏总纲!AA56</f>
        <v>7606.7122106860324</v>
      </c>
      <c r="BR57" s="15"/>
      <c r="BS57" s="15"/>
      <c r="BT57" s="15"/>
      <c r="BU57" s="15"/>
      <c r="BV57" s="15"/>
      <c r="BY57" s="15">
        <v>53</v>
      </c>
      <c r="BZ57" s="15">
        <f t="shared" si="10"/>
        <v>67302.575853659902</v>
      </c>
      <c r="CA57" s="15">
        <f t="shared" si="11"/>
        <v>55768.767480358598</v>
      </c>
      <c r="CB57" s="15">
        <f t="shared" si="12"/>
        <v>42840.472171382913</v>
      </c>
      <c r="CC57" s="15">
        <f t="shared" si="13"/>
        <v>20343.519946417942</v>
      </c>
      <c r="CD57" s="15">
        <f t="shared" si="14"/>
        <v>7606.7122106860324</v>
      </c>
      <c r="CE57" s="66">
        <f>SUM(BZ$5:BZ57)</f>
        <v>597535.20780964266</v>
      </c>
      <c r="CF57" s="66">
        <f>SUM(CA$5:CA57)</f>
        <v>475314.47191738419</v>
      </c>
      <c r="CG57" s="66">
        <f>SUM(CB$5:CB57)</f>
        <v>343095.04703554965</v>
      </c>
      <c r="CH57" s="66">
        <f>SUM(CC$5:CC57)</f>
        <v>211661.49719791109</v>
      </c>
      <c r="CI57" s="66">
        <f>SUM(CD$5:CD57)</f>
        <v>117452.58192624318</v>
      </c>
      <c r="CJ57" s="34"/>
      <c r="CK57" s="34"/>
      <c r="CN57" s="15"/>
      <c r="CO57" s="15"/>
      <c r="CP57" s="15"/>
      <c r="CQ57" s="15"/>
      <c r="CR57" s="15"/>
      <c r="CS57" s="15"/>
      <c r="CT57" s="15"/>
      <c r="CU57" s="15"/>
      <c r="CV57" s="15"/>
      <c r="CW57" s="15"/>
      <c r="CX57" s="15"/>
      <c r="CZ57" s="34"/>
      <c r="DA57" s="34"/>
      <c r="DR57" s="37"/>
      <c r="DS57" s="37"/>
      <c r="DT57" s="37"/>
      <c r="DU57" s="37"/>
      <c r="DV57" s="37"/>
      <c r="EC57" s="9">
        <v>1</v>
      </c>
      <c r="ED57" s="9">
        <f>INT(求节点(F$38:F$67,$K$38:$K$67,节奏总纲!P56)*EC57)</f>
        <v>22903</v>
      </c>
      <c r="EE57" s="15">
        <v>53</v>
      </c>
      <c r="EF57" s="15">
        <f>求节点(F$38:F$67,$V$4:$V$33,节奏总纲!P56)*$ED57/10000</f>
        <v>213021.41144567291</v>
      </c>
      <c r="EG57" s="15">
        <f>求节点(G$38:G$67,$V$4:$V$33,节奏总纲!Q56)*$ED57/10000</f>
        <v>217657.64805037322</v>
      </c>
      <c r="EH57" s="15">
        <f>求节点(H$38:H$67,$V$4:$V$33,节奏总纲!R56)*$ED57/10000</f>
        <v>223379.61334059353</v>
      </c>
      <c r="EI57" s="15">
        <f>求节点(I$38:I$67,$V$4:$V$33,节奏总纲!S56)*$ED57/10000</f>
        <v>230229.32066274976</v>
      </c>
      <c r="EJ57" s="15">
        <f>求节点(J$38:J$67,$V$4:$V$33,节奏总纲!T56)*$ED57/10000</f>
        <v>240300.66863652028</v>
      </c>
      <c r="EK57" s="15">
        <f>求节点(F$38:F$67,$L$4:$L$33,节奏总纲!P56)</f>
        <v>4</v>
      </c>
      <c r="EL57" s="15">
        <f>求节点(G$38:G$67,$L$4:$L$33,节奏总纲!Q56)</f>
        <v>4</v>
      </c>
      <c r="EM57" s="15">
        <f>求节点(H$38:H$67,$L$4:$L$33,节奏总纲!R56)</f>
        <v>4</v>
      </c>
      <c r="EN57" s="15">
        <f>求节点(I$38:I$67,$L$4:$L$33,节奏总纲!S56)</f>
        <v>4</v>
      </c>
      <c r="EO57" s="15">
        <f>求节点(J$38:J$67,$L$4:$L$33,节奏总纲!T56)</f>
        <v>4</v>
      </c>
      <c r="EP57" s="15">
        <f t="shared" si="15"/>
        <v>852085.64578269166</v>
      </c>
      <c r="EQ57" s="15">
        <f t="shared" si="16"/>
        <v>870630.59220149287</v>
      </c>
      <c r="ER57" s="15">
        <f t="shared" si="17"/>
        <v>893518.4533623741</v>
      </c>
      <c r="ES57" s="15">
        <f t="shared" si="18"/>
        <v>920917.28265099903</v>
      </c>
      <c r="ET57" s="15">
        <f t="shared" si="19"/>
        <v>961202.67454608111</v>
      </c>
      <c r="EY57" s="15">
        <v>53</v>
      </c>
      <c r="EZ57" s="15">
        <f>MAX($G$4,求节点(F$38:F$67,$G$4:$G$33,节奏总纲!P56))</f>
        <v>3500</v>
      </c>
      <c r="FA57" s="15">
        <f>MAX($G$4,求节点(G$38:G$67,$G$4:$G$33,节奏总纲!Q56))</f>
        <v>3500</v>
      </c>
      <c r="FB57" s="15">
        <f>MAX($G$4,求节点(H$38:H$67,$G$4:$G$33,节奏总纲!R56))</f>
        <v>3500</v>
      </c>
      <c r="FC57" s="15">
        <f>MAX($G$4,求节点(I$38:I$67,$G$4:$G$33,节奏总纲!S56))</f>
        <v>3500</v>
      </c>
      <c r="FD57" s="15">
        <f>MAX($G$4,求节点(J$38:J$67,$G$4:$G$33,节奏总纲!T56))</f>
        <v>3500</v>
      </c>
      <c r="FE57" s="15">
        <f>MAX($K$4,求节点(F$38:F$67,$K$4:$K$33,节奏总纲!P56))</f>
        <v>18903.079698599257</v>
      </c>
      <c r="FF57" s="15">
        <f>MAX($K$4,求节点(G$38:G$67,$K$4:$K$33,节奏总纲!Q56))</f>
        <v>19510.367382051245</v>
      </c>
      <c r="FG57" s="15">
        <f>MAX($K$4,求节点(H$38:H$67,$K$4:$K$33,节奏总纲!R56))</f>
        <v>20259.871633488216</v>
      </c>
      <c r="FH57" s="15">
        <f>MAX($K$4,求节点(I$38:I$67,$K$4:$K$33,节奏总纲!S56))</f>
        <v>21157.095663810389</v>
      </c>
      <c r="FI57" s="15">
        <f>MAX($K$4,求节点(J$38:J$67,$K$4:$K$33,节奏总纲!T56))</f>
        <v>22476.313404774959</v>
      </c>
      <c r="FO57" s="9">
        <v>53</v>
      </c>
      <c r="FP57" s="9">
        <f>求节点($EE$5:$EE$164,$ED$5:$ED$164,求节点(节奏总纲!$N$4:$N$163,节奏总纲!$O$4:$O$163,兵营招募!FO57))</f>
        <v>20622</v>
      </c>
    </row>
    <row r="58" spans="5:172" x14ac:dyDescent="0.15">
      <c r="E58" s="15">
        <v>21</v>
      </c>
      <c r="F58" s="15">
        <f>节奏总纲!BJ24</f>
        <v>789.85301886939453</v>
      </c>
      <c r="G58" s="15">
        <f>节奏总纲!BK24</f>
        <v>631.88241509551563</v>
      </c>
      <c r="H58" s="15">
        <f>节奏总纲!BL24</f>
        <v>473.91181132163672</v>
      </c>
      <c r="I58" s="15">
        <f>节奏总纲!BM24</f>
        <v>315.94120754775781</v>
      </c>
      <c r="J58" s="15">
        <f>节奏总纲!BN24</f>
        <v>157.97060377387891</v>
      </c>
      <c r="K58" s="15">
        <v>36000</v>
      </c>
      <c r="L58" s="9">
        <f>求节点(节奏总纲!P$4:P$163,AK$5:AK$164,F58)*6</f>
        <v>48083.674249062577</v>
      </c>
      <c r="M58" s="9">
        <f>求节点(节奏总纲!Q$4:Q$163,AL$5:AL$164,G58)*6</f>
        <v>47969.58193235776</v>
      </c>
      <c r="N58" s="9">
        <f>求节点(节奏总纲!R$4:R$163,AM$5:AM$164,H58)*6</f>
        <v>47848.497188738154</v>
      </c>
      <c r="O58" s="9">
        <f>求节点(节奏总纲!S$4:S$163,AN$5:AN$164,I58)*6</f>
        <v>47718.403227061382</v>
      </c>
      <c r="P58" s="9">
        <f>求节点(节奏总纲!T$4:T$1163,AO$5:AO$164,J58)*6</f>
        <v>0</v>
      </c>
      <c r="Q58" s="9">
        <f t="shared" si="35"/>
        <v>20.29462214025844</v>
      </c>
      <c r="S58" s="9">
        <v>21</v>
      </c>
      <c r="T58" s="9">
        <f>求节点(节奏总纲!$BW$4:$BW$83,节奏总纲!$AM$4:$AM$83,$S58)</f>
        <v>2.2096929800981617</v>
      </c>
      <c r="U58" s="9">
        <v>2100</v>
      </c>
      <c r="V58" s="9">
        <f t="shared" si="34"/>
        <v>3</v>
      </c>
      <c r="W58" s="9">
        <v>5</v>
      </c>
      <c r="Z58" s="9">
        <v>54</v>
      </c>
      <c r="AA58" s="80">
        <f>[5]圣人天赋!GE59</f>
        <v>0</v>
      </c>
      <c r="AB58" s="80">
        <f>[5]圣人天赋!GF59</f>
        <v>0</v>
      </c>
      <c r="AC58" s="80">
        <f>[5]圣人天赋!GG59</f>
        <v>0</v>
      </c>
      <c r="AD58" s="80">
        <f>[5]圣人天赋!GH59</f>
        <v>0</v>
      </c>
      <c r="AE58" s="80">
        <f>[5]圣人天赋!GI59</f>
        <v>0</v>
      </c>
      <c r="AG58" s="52"/>
      <c r="AH58" s="35" t="e">
        <f>[5]圣人天赋!GE59/AA58</f>
        <v>#DIV/0!</v>
      </c>
      <c r="AJ58" s="9">
        <v>54</v>
      </c>
      <c r="AK58" s="9">
        <f>MAX([4]带兵数!D57,1000+($AJ58-1)*50)</f>
        <v>5199.1963103880526</v>
      </c>
      <c r="AL58" s="9">
        <f>MAX([4]带兵数!E57,1000+($AJ58-1)*50)</f>
        <v>5253.2647261636957</v>
      </c>
      <c r="AM58" s="9">
        <f>MAX([4]带兵数!F57,1000+($AJ58-1)*50)</f>
        <v>5309.5273053426445</v>
      </c>
      <c r="AN58" s="9">
        <f>MAX([4]带兵数!G57,1000+($AJ58-1)*50)</f>
        <v>5373.139573989567</v>
      </c>
      <c r="AO58" s="9">
        <f>MAX([4]带兵数!H57,1000+($AJ58-1)*50)</f>
        <v>5438.6702458597865</v>
      </c>
      <c r="AQ58" s="15">
        <v>54</v>
      </c>
      <c r="AR58" s="15">
        <v>1.1499999999999999</v>
      </c>
      <c r="AS58" s="15">
        <f>$AR58*节奏总纲!P57*24*3600*AS$2</f>
        <v>6144062.6886909483</v>
      </c>
      <c r="AT58" s="15">
        <f>$AR58*节奏总纲!Q57*24*3600*AT$2</f>
        <v>6250559.7752949251</v>
      </c>
      <c r="AU58" s="15">
        <f>$AR58*节奏总纲!R57*24*3600*AU$2</f>
        <v>5872904.7220300548</v>
      </c>
      <c r="AV58" s="15">
        <f>$AR58*节奏总纲!S57*24*3600*AV$2</f>
        <v>5405751.1555999201</v>
      </c>
      <c r="AW58" s="15">
        <f>$AR58*节奏总纲!T57*24*3600*AW$2</f>
        <v>3610251.2358748009</v>
      </c>
      <c r="AX58" s="15">
        <f t="shared" si="21"/>
        <v>421430.26101330947</v>
      </c>
      <c r="AY58" s="15">
        <f t="shared" si="22"/>
        <v>438082.01850274671</v>
      </c>
      <c r="AZ58" s="15">
        <f t="shared" si="23"/>
        <v>392148.89162892289</v>
      </c>
      <c r="BA58" s="15">
        <f t="shared" si="24"/>
        <v>358389.35438824072</v>
      </c>
      <c r="BB58" s="15">
        <f t="shared" si="25"/>
        <v>230464.52408838645</v>
      </c>
      <c r="BE58" s="15">
        <v>54</v>
      </c>
      <c r="BF58" s="51"/>
      <c r="BG58" s="15">
        <v>54</v>
      </c>
      <c r="BH58" s="15"/>
      <c r="BI58" s="15"/>
      <c r="BJ58" s="15"/>
      <c r="BK58" s="15"/>
      <c r="BL58" s="15"/>
      <c r="BM58" s="15">
        <f>求节点($T$38:$T$157,$V$38:$V$157,节奏总纲!P57)*求节点($T$38:$T$157,$U$38:$U$157,节奏总纲!P57)*节奏总纲!W57</f>
        <v>76915.611594884365</v>
      </c>
      <c r="BN58" s="15">
        <f>求节点($T$38:$T$157,$V$38:$V$157,节奏总纲!Q57)*求节点($T$38:$T$157,$U$38:$U$157,节奏总纲!Q57)*节奏总纲!X57</f>
        <v>62100.845493784829</v>
      </c>
      <c r="BO58" s="15">
        <f>求节点($T$38:$T$157,$V$38:$V$157,节奏总纲!R57)*求节点($T$38:$T$157,$U$38:$U$157,节奏总纲!R57)*节奏总纲!Y57</f>
        <v>44202.382983973584</v>
      </c>
      <c r="BP58" s="15">
        <f>求节点($T$38:$T$157,$V$38:$V$157,节奏总纲!S57)*求节点($T$38:$T$157,$U$38:$U$157,节奏总纲!S57)*节奏总纲!Z57</f>
        <v>22823.99161100257</v>
      </c>
      <c r="BQ58" s="15">
        <f>求节点($T$38:$T$157,$V$38:$V$157,节奏总纲!T57)*求节点($T$38:$T$157,$U$38:$U$157,节奏总纲!T57)*节奏总纲!AA57</f>
        <v>7654.316923225404</v>
      </c>
      <c r="BR58" s="15"/>
      <c r="BS58" s="15"/>
      <c r="BT58" s="15"/>
      <c r="BU58" s="15"/>
      <c r="BV58" s="15"/>
      <c r="BY58" s="15">
        <v>54</v>
      </c>
      <c r="BZ58" s="15">
        <f t="shared" si="10"/>
        <v>76915.611594884365</v>
      </c>
      <c r="CA58" s="15">
        <f t="shared" si="11"/>
        <v>62100.845493784829</v>
      </c>
      <c r="CB58" s="15">
        <f t="shared" si="12"/>
        <v>44202.382983973584</v>
      </c>
      <c r="CC58" s="15">
        <f t="shared" si="13"/>
        <v>22823.99161100257</v>
      </c>
      <c r="CD58" s="15">
        <f t="shared" si="14"/>
        <v>7654.316923225404</v>
      </c>
      <c r="CE58" s="66">
        <f>SUM(BZ$5:BZ58)</f>
        <v>674450.81940452708</v>
      </c>
      <c r="CF58" s="66">
        <f>SUM(CA$5:CA58)</f>
        <v>537415.31741116906</v>
      </c>
      <c r="CG58" s="66">
        <f>SUM(CB$5:CB58)</f>
        <v>387297.43001952325</v>
      </c>
      <c r="CH58" s="66">
        <f>SUM(CC$5:CC58)</f>
        <v>234485.48880891365</v>
      </c>
      <c r="CI58" s="66">
        <f>SUM(CD$5:CD58)</f>
        <v>125106.89884946858</v>
      </c>
      <c r="CJ58" s="34"/>
      <c r="CK58" s="34"/>
      <c r="CN58" s="15"/>
      <c r="CO58" s="15"/>
      <c r="CP58" s="15"/>
      <c r="CQ58" s="15"/>
      <c r="CR58" s="15"/>
      <c r="CS58" s="15"/>
      <c r="CT58" s="15"/>
      <c r="CU58" s="15"/>
      <c r="CV58" s="15"/>
      <c r="CW58" s="15"/>
      <c r="CX58" s="15"/>
      <c r="CZ58" s="34"/>
      <c r="DA58" s="34"/>
      <c r="DR58" s="37"/>
      <c r="DS58" s="37"/>
      <c r="DT58" s="37"/>
      <c r="DU58" s="37"/>
      <c r="DV58" s="37"/>
      <c r="EC58" s="9">
        <v>1</v>
      </c>
      <c r="ED58" s="9">
        <f>INT(求节点(F$38:F$67,$K$38:$K$67,节奏总纲!P57)*EC58)</f>
        <v>23409</v>
      </c>
      <c r="EE58" s="15">
        <v>54</v>
      </c>
      <c r="EF58" s="15">
        <f>求节点(F$38:F$67,$V$4:$V$33,节奏总纲!P57)*$ED58/10000</f>
        <v>221682.04561046313</v>
      </c>
      <c r="EG58" s="15">
        <f>求节点(G$38:G$67,$V$4:$V$33,节奏总纲!Q57)*$ED58/10000</f>
        <v>226870.56760637974</v>
      </c>
      <c r="EH58" s="15">
        <f>求节点(H$38:H$67,$V$4:$V$33,节奏总纲!R57)*$ED58/10000</f>
        <v>232914.23489421597</v>
      </c>
      <c r="EI58" s="15">
        <f>求节点(I$38:I$67,$V$4:$V$33,节奏总纲!S57)*$ED58/10000</f>
        <v>241615.52254728027</v>
      </c>
      <c r="EJ58" s="15">
        <f>求节点(J$38:J$67,$V$4:$V$33,节奏总纲!T57)*$ED58/10000</f>
        <v>252361.44832918944</v>
      </c>
      <c r="EK58" s="15">
        <f>求节点(F$38:F$67,$L$4:$L$33,节奏总纲!P57)</f>
        <v>4</v>
      </c>
      <c r="EL58" s="15">
        <f>求节点(G$38:G$67,$L$4:$L$33,节奏总纲!Q57)</f>
        <v>4</v>
      </c>
      <c r="EM58" s="15">
        <f>求节点(H$38:H$67,$L$4:$L$33,节奏总纲!R57)</f>
        <v>4</v>
      </c>
      <c r="EN58" s="15">
        <f>求节点(I$38:I$67,$L$4:$L$33,节奏总纲!S57)</f>
        <v>4</v>
      </c>
      <c r="EO58" s="15">
        <f>求节点(J$38:J$67,$L$4:$L$33,节奏总纲!T57)</f>
        <v>4</v>
      </c>
      <c r="EP58" s="15">
        <f t="shared" si="15"/>
        <v>886728.18244185252</v>
      </c>
      <c r="EQ58" s="15">
        <f t="shared" si="16"/>
        <v>907482.27042551897</v>
      </c>
      <c r="ER58" s="15">
        <f t="shared" si="17"/>
        <v>931656.93957686389</v>
      </c>
      <c r="ES58" s="15">
        <f t="shared" si="18"/>
        <v>966462.09018912108</v>
      </c>
      <c r="ET58" s="15">
        <f t="shared" si="19"/>
        <v>1009445.7933167578</v>
      </c>
      <c r="EY58" s="15">
        <v>54</v>
      </c>
      <c r="EZ58" s="15">
        <f>MAX($G$4,求节点(F$38:F$67,$G$4:$G$33,节奏总纲!P57))</f>
        <v>3500</v>
      </c>
      <c r="FA58" s="15">
        <f>MAX($G$4,求节点(G$38:G$67,$G$4:$G$33,节奏总纲!Q57))</f>
        <v>3500</v>
      </c>
      <c r="FB58" s="15">
        <f>MAX($G$4,求节点(H$38:H$67,$G$4:$G$33,节奏总纲!R57))</f>
        <v>3500</v>
      </c>
      <c r="FC58" s="15">
        <f>MAX($G$4,求节点(I$38:I$67,$G$4:$G$33,节奏总纲!S57))</f>
        <v>3500</v>
      </c>
      <c r="FD58" s="15">
        <f>MAX($G$4,求节点(J$38:J$67,$G$4:$G$33,节奏总纲!T57))</f>
        <v>3500</v>
      </c>
      <c r="FE58" s="15">
        <f>MAX($K$4,求节点(F$38:F$67,$K$4:$K$33,节奏总纲!P57))</f>
        <v>19409.84821356698</v>
      </c>
      <c r="FF58" s="15">
        <f>MAX($K$4,求节点(G$38:G$67,$K$4:$K$33,节奏总纲!Q57))</f>
        <v>20074.787595332535</v>
      </c>
      <c r="FG58" s="15">
        <f>MAX($K$4,求节点(H$38:H$67,$K$4:$K$33,节奏总纲!R57))</f>
        <v>20849.318838166859</v>
      </c>
      <c r="FH58" s="15">
        <f>MAX($K$4,求节点(I$38:I$67,$K$4:$K$33,节奏总纲!S57))</f>
        <v>21964.439644659782</v>
      </c>
      <c r="FI58" s="15">
        <f>MAX($K$4,求节点(J$38:J$67,$K$4:$K$33,节奏总纲!T57))</f>
        <v>23341.592762935976</v>
      </c>
      <c r="FO58" s="9">
        <v>54</v>
      </c>
      <c r="FP58" s="9">
        <f>求节点($EE$5:$EE$164,$ED$5:$ED$164,求节点(节奏总纲!$N$4:$N$163,节奏总纲!$O$4:$O$163,兵营招募!FO58))</f>
        <v>20821</v>
      </c>
    </row>
    <row r="59" spans="5:172" x14ac:dyDescent="0.15">
      <c r="E59" s="15">
        <v>22</v>
      </c>
      <c r="F59" s="15">
        <f>节奏总纲!BJ25</f>
        <v>1228.2</v>
      </c>
      <c r="G59" s="15">
        <f>节奏总纲!BK25</f>
        <v>982.56000000000006</v>
      </c>
      <c r="H59" s="15">
        <f>节奏总纲!BL25</f>
        <v>736.92</v>
      </c>
      <c r="I59" s="15">
        <f>节奏总纲!BM25</f>
        <v>491.28000000000003</v>
      </c>
      <c r="J59" s="15">
        <f>节奏总纲!BN25</f>
        <v>245.64000000000001</v>
      </c>
      <c r="K59" s="15">
        <v>37000</v>
      </c>
      <c r="L59" s="9">
        <f>求节点(节奏总纲!P$4:P$163,AK$5:AK$164,F59)*6</f>
        <v>50645.627310970944</v>
      </c>
      <c r="M59" s="9">
        <f>求节点(节奏总纲!Q$4:Q$163,AL$5:AL$164,G59)*6</f>
        <v>50531.195577641891</v>
      </c>
      <c r="N59" s="9">
        <f>求节点(节奏总纲!R$4:R$163,AM$5:AM$164,H59)*6</f>
        <v>50403.626544228566</v>
      </c>
      <c r="O59" s="9">
        <f>求节点(节奏总纲!S$4:S$163,AN$5:AN$164,I59)*6</f>
        <v>50268.075961811235</v>
      </c>
      <c r="P59" s="9">
        <f>求节点(节奏总纲!T$4:T$1163,AO$5:AO$164,J59)*6</f>
        <v>0</v>
      </c>
      <c r="Q59" s="9">
        <f t="shared" si="35"/>
        <v>20.282106364145797</v>
      </c>
      <c r="S59" s="9">
        <v>22</v>
      </c>
      <c r="T59" s="9">
        <f>求节点(节奏总纲!$BW$4:$BW$83,节奏总纲!$AM$4:$AM$83,$S59)</f>
        <v>2.3193859601963234</v>
      </c>
      <c r="U59" s="9">
        <v>2100</v>
      </c>
      <c r="V59" s="9">
        <f t="shared" si="34"/>
        <v>3</v>
      </c>
      <c r="W59" s="9">
        <v>5</v>
      </c>
      <c r="Z59" s="9">
        <v>55</v>
      </c>
      <c r="AA59" s="80">
        <f>[5]圣人天赋!GE60</f>
        <v>0</v>
      </c>
      <c r="AB59" s="80">
        <f>[5]圣人天赋!GF60</f>
        <v>0</v>
      </c>
      <c r="AC59" s="80">
        <f>[5]圣人天赋!GG60</f>
        <v>0</v>
      </c>
      <c r="AD59" s="80">
        <f>[5]圣人天赋!GH60</f>
        <v>0</v>
      </c>
      <c r="AE59" s="80">
        <f>[5]圣人天赋!GI60</f>
        <v>0</v>
      </c>
      <c r="AG59" s="52"/>
      <c r="AH59" s="35" t="e">
        <f>[5]圣人天赋!GE60/AA59</f>
        <v>#DIV/0!</v>
      </c>
      <c r="AJ59" s="9">
        <v>55</v>
      </c>
      <c r="AK59" s="9">
        <f>MAX([4]带兵数!D58,1000+($AJ59-1)*50)</f>
        <v>5263.360901484315</v>
      </c>
      <c r="AL59" s="9">
        <f>MAX([4]带兵数!E58,1000+($AJ59-1)*50)</f>
        <v>5315.946827408321</v>
      </c>
      <c r="AM59" s="9">
        <f>MAX([4]带兵数!F58,1000+($AJ59-1)*50)</f>
        <v>5372.8861415776682</v>
      </c>
      <c r="AN59" s="9">
        <f>MAX([4]带兵数!G58,1000+($AJ59-1)*50)</f>
        <v>5433.6170958710936</v>
      </c>
      <c r="AO59" s="9">
        <f>MAX([4]带兵数!H58,1000+($AJ59-1)*50)</f>
        <v>5501.9323824093135</v>
      </c>
      <c r="AQ59" s="15">
        <v>55</v>
      </c>
      <c r="AR59" s="15">
        <v>1.1499999999999999</v>
      </c>
      <c r="AS59" s="15">
        <f>$AR59*节奏总纲!P58*24*3600*AS$2</f>
        <v>6595740.4587547537</v>
      </c>
      <c r="AT59" s="15">
        <f>$AR59*节奏总纲!Q58*24*3600*AT$2</f>
        <v>6700063.0870107273</v>
      </c>
      <c r="AU59" s="15">
        <f>$AR59*节奏总纲!R58*24*3600*AU$2</f>
        <v>6287939.2373461993</v>
      </c>
      <c r="AV59" s="15">
        <f>$AR59*节奏总纲!S58*24*3600*AV$2</f>
        <v>5783365.0922514601</v>
      </c>
      <c r="AW59" s="15">
        <f>$AR59*节奏总纲!T58*24*3600*AW$2</f>
        <v>3858508.1683715307</v>
      </c>
      <c r="AX59" s="15">
        <f t="shared" si="21"/>
        <v>451677.77006380539</v>
      </c>
      <c r="AY59" s="15">
        <f t="shared" si="22"/>
        <v>449503.31171580218</v>
      </c>
      <c r="AZ59" s="15">
        <f t="shared" si="23"/>
        <v>415034.51531614456</v>
      </c>
      <c r="BA59" s="15">
        <f t="shared" si="24"/>
        <v>377613.93665153999</v>
      </c>
      <c r="BB59" s="15">
        <f t="shared" si="25"/>
        <v>248256.93249672977</v>
      </c>
      <c r="BE59" s="15">
        <v>55</v>
      </c>
      <c r="BF59" s="51"/>
      <c r="BG59" s="15">
        <v>55</v>
      </c>
      <c r="BH59" s="15"/>
      <c r="BI59" s="15"/>
      <c r="BJ59" s="15"/>
      <c r="BK59" s="15"/>
      <c r="BL59" s="15"/>
      <c r="BM59" s="15">
        <f>求节点($T$38:$T$157,$V$38:$V$157,节奏总纲!P58)*求节点($T$38:$T$157,$U$38:$U$157,节奏总纲!P58)*节奏总纲!W58</f>
        <v>89710.206046338368</v>
      </c>
      <c r="BN59" s="15">
        <f>求节点($T$38:$T$157,$V$38:$V$157,节奏总纲!Q58)*求节点($T$38:$T$157,$U$38:$U$157,节奏总纲!Q58)*节奏总纲!X58</f>
        <v>66070.736449716162</v>
      </c>
      <c r="BO59" s="15">
        <f>求节点($T$38:$T$157,$V$38:$V$157,节奏总纲!R58)*求节点($T$38:$T$157,$U$38:$U$157,节奏总纲!R58)*节奏总纲!Y58</f>
        <v>48316.432198850001</v>
      </c>
      <c r="BP59" s="15">
        <f>求节点($T$38:$T$157,$V$38:$V$157,节奏总纲!S58)*求节点($T$38:$T$157,$U$38:$U$157,节奏总纲!S58)*节奏总纲!Z58</f>
        <v>25927.791037320516</v>
      </c>
      <c r="BQ59" s="15">
        <f>求节点($T$38:$T$157,$V$38:$V$157,节奏总纲!T58)*求节点($T$38:$T$157,$U$38:$U$157,节奏总纲!T58)*节奏总纲!AA58</f>
        <v>8245.248361908305</v>
      </c>
      <c r="BR59" s="15"/>
      <c r="BS59" s="15"/>
      <c r="BT59" s="15"/>
      <c r="BU59" s="15"/>
      <c r="BV59" s="15"/>
      <c r="BY59" s="15">
        <v>55</v>
      </c>
      <c r="BZ59" s="15">
        <f t="shared" si="10"/>
        <v>89710.206046338368</v>
      </c>
      <c r="CA59" s="15">
        <f t="shared" si="11"/>
        <v>66070.736449716162</v>
      </c>
      <c r="CB59" s="15">
        <f t="shared" si="12"/>
        <v>48316.432198850001</v>
      </c>
      <c r="CC59" s="15">
        <f t="shared" si="13"/>
        <v>25927.791037320516</v>
      </c>
      <c r="CD59" s="15">
        <f t="shared" si="14"/>
        <v>8245.248361908305</v>
      </c>
      <c r="CE59" s="66">
        <f>SUM(BZ$5:BZ59)</f>
        <v>764161.02545086551</v>
      </c>
      <c r="CF59" s="66">
        <f>SUM(CA$5:CA59)</f>
        <v>603486.05386088521</v>
      </c>
      <c r="CG59" s="66">
        <f>SUM(CB$5:CB59)</f>
        <v>435613.86221837322</v>
      </c>
      <c r="CH59" s="66">
        <f>SUM(CC$5:CC59)</f>
        <v>260413.27984623416</v>
      </c>
      <c r="CI59" s="66">
        <f>SUM(CD$5:CD59)</f>
        <v>133352.14721137687</v>
      </c>
      <c r="CJ59" s="34"/>
      <c r="CK59" s="34"/>
      <c r="CN59" s="15"/>
      <c r="CO59" s="15"/>
      <c r="CP59" s="15"/>
      <c r="CQ59" s="15"/>
      <c r="CR59" s="15"/>
      <c r="CS59" s="15"/>
      <c r="CT59" s="15"/>
      <c r="CU59" s="15"/>
      <c r="CV59" s="15"/>
      <c r="CW59" s="15"/>
      <c r="CX59" s="15"/>
      <c r="CZ59" s="34"/>
      <c r="DA59" s="34"/>
      <c r="DR59" s="37"/>
      <c r="DS59" s="37"/>
      <c r="DT59" s="37"/>
      <c r="DU59" s="37"/>
      <c r="DV59" s="37"/>
      <c r="EC59" s="9">
        <v>1</v>
      </c>
      <c r="ED59" s="9">
        <f>INT(求节点(F$38:F$67,$K$38:$K$67,节奏总纲!P58)*EC59)</f>
        <v>23952</v>
      </c>
      <c r="EE59" s="15">
        <v>55</v>
      </c>
      <c r="EF59" s="15">
        <f>求节点(F$38:F$67,$V$4:$V$33,节奏总纲!P58)*$ED59/10000</f>
        <v>231160.66624831353</v>
      </c>
      <c r="EG59" s="15">
        <f>求节点(G$38:G$67,$V$4:$V$33,节奏总纲!Q58)*$ED59/10000</f>
        <v>236756.9202844174</v>
      </c>
      <c r="EH59" s="15">
        <f>求节点(H$38:H$67,$V$4:$V$33,节奏总纲!R58)*$ED59/10000</f>
        <v>244238.04754837241</v>
      </c>
      <c r="EI59" s="15">
        <f>求节点(I$38:I$67,$V$4:$V$33,节奏总纲!S58)*$ED59/10000</f>
        <v>254011.68540318531</v>
      </c>
      <c r="EJ59" s="15">
        <f>求节点(J$38:J$67,$V$4:$V$33,节奏总纲!T58)*$ED59/10000</f>
        <v>265281.2097411555</v>
      </c>
      <c r="EK59" s="15">
        <f>求节点(F$38:F$67,$L$4:$L$33,节奏总纲!P58)</f>
        <v>4</v>
      </c>
      <c r="EL59" s="15">
        <f>求节点(G$38:G$67,$L$4:$L$33,节奏总纲!Q58)</f>
        <v>4</v>
      </c>
      <c r="EM59" s="15">
        <f>求节点(H$38:H$67,$L$4:$L$33,节奏总纲!R58)</f>
        <v>4</v>
      </c>
      <c r="EN59" s="15">
        <f>求节点(I$38:I$67,$L$4:$L$33,节奏总纲!S58)</f>
        <v>4</v>
      </c>
      <c r="EO59" s="15">
        <f>求节点(J$38:J$67,$L$4:$L$33,节奏总纲!T58)</f>
        <v>4</v>
      </c>
      <c r="EP59" s="15">
        <f t="shared" si="15"/>
        <v>924642.66499325412</v>
      </c>
      <c r="EQ59" s="15">
        <f t="shared" si="16"/>
        <v>947027.6811376696</v>
      </c>
      <c r="ER59" s="15">
        <f t="shared" si="17"/>
        <v>976952.19019348966</v>
      </c>
      <c r="ES59" s="15">
        <f t="shared" si="18"/>
        <v>1016046.7416127413</v>
      </c>
      <c r="ET59" s="15">
        <f t="shared" si="19"/>
        <v>1061124.838964622</v>
      </c>
      <c r="EY59" s="15">
        <v>55</v>
      </c>
      <c r="EZ59" s="15">
        <f>MAX($G$4,求节点(F$38:F$67,$G$4:$G$33,节奏总纲!P58))</f>
        <v>3500</v>
      </c>
      <c r="FA59" s="15">
        <f>MAX($G$4,求节点(G$38:G$67,$G$4:$G$33,节奏总纲!Q58))</f>
        <v>3500</v>
      </c>
      <c r="FB59" s="15">
        <f>MAX($G$4,求节点(H$38:H$67,$G$4:$G$33,节奏总纲!R58))</f>
        <v>3500</v>
      </c>
      <c r="FC59" s="15">
        <f>MAX($G$4,求节点(I$38:I$67,$G$4:$G$33,节奏总纲!S58))</f>
        <v>3500</v>
      </c>
      <c r="FD59" s="15">
        <f>MAX($G$4,求节点(J$38:J$67,$G$4:$G$33,节奏总纲!T58))</f>
        <v>3500</v>
      </c>
      <c r="FE59" s="15">
        <f>MAX($K$4,求节点(F$38:F$67,$K$4:$K$33,节奏总纲!P58))</f>
        <v>19952.989259558311</v>
      </c>
      <c r="FF59" s="15">
        <f>MAX($K$4,求节点(G$38:G$67,$K$4:$K$33,节奏总纲!Q58))</f>
        <v>20653.922881314807</v>
      </c>
      <c r="FG59" s="15">
        <f>MAX($K$4,求节点(H$38:H$67,$K$4:$K$33,节奏总纲!R58))</f>
        <v>21590.937819184921</v>
      </c>
      <c r="FH59" s="15">
        <f>MAX($K$4,求节点(I$38:I$67,$K$4:$K$33,节奏总纲!S58))</f>
        <v>22815.090857112391</v>
      </c>
      <c r="FI59" s="15">
        <f>MAX($K$4,求节点(J$38:J$67,$K$4:$K$33,节奏总纲!T58))</f>
        <v>24226.60442649743</v>
      </c>
      <c r="FO59" s="9">
        <v>55</v>
      </c>
      <c r="FP59" s="9">
        <f>求节点($EE$5:$EE$164,$ED$5:$ED$164,求节点(节奏总纲!$N$4:$N$163,节奏总纲!$O$4:$O$163,兵营招募!FO59))</f>
        <v>21039</v>
      </c>
    </row>
    <row r="60" spans="5:172" x14ac:dyDescent="0.15">
      <c r="E60" s="15">
        <v>23</v>
      </c>
      <c r="F60" s="15">
        <f>节奏总纲!BJ26</f>
        <v>1908.4603298511749</v>
      </c>
      <c r="G60" s="15">
        <f>节奏总纲!BK26</f>
        <v>1526.7682638809401</v>
      </c>
      <c r="H60" s="15">
        <f>节奏总纲!BL26</f>
        <v>1145.0761979107049</v>
      </c>
      <c r="I60" s="15">
        <f>节奏总纲!BM26</f>
        <v>763.38413194047007</v>
      </c>
      <c r="J60" s="15">
        <f>节奏总纲!BN26</f>
        <v>381.69206597023503</v>
      </c>
      <c r="K60" s="15">
        <v>38000</v>
      </c>
      <c r="L60" s="9">
        <f>求节点(节奏总纲!P$4:P$163,AK$5:AK$164,F60)*6</f>
        <v>53218.264162589257</v>
      </c>
      <c r="M60" s="9">
        <f>求节点(节奏总纲!Q$4:Q$163,AL$5:AL$164,G60)*6</f>
        <v>53104.658648830184</v>
      </c>
      <c r="N60" s="9">
        <f>求节点(节奏总纲!R$4:R$163,AM$5:AM$164,H60)*6</f>
        <v>52983.685479538792</v>
      </c>
      <c r="O60" s="9">
        <f>求节点(节奏总纲!S$4:S$163,AN$5:AN$164,I60)*6</f>
        <v>52856.885240684234</v>
      </c>
      <c r="P60" s="9">
        <f>求节点(节奏总纲!T$4:T$1163,AO$5:AO$164,J60)*6</f>
        <v>0</v>
      </c>
      <c r="Q60" s="9">
        <f t="shared" si="35"/>
        <v>20.266726413789971</v>
      </c>
      <c r="S60" s="9">
        <v>23</v>
      </c>
      <c r="T60" s="9">
        <f>求节点(节奏总纲!$BW$4:$BW$83,节奏总纲!$AM$4:$AM$83,$S60)</f>
        <v>2.429078940294485</v>
      </c>
      <c r="U60" s="9">
        <v>2100</v>
      </c>
      <c r="V60" s="9">
        <f t="shared" si="34"/>
        <v>3</v>
      </c>
      <c r="W60" s="9">
        <v>5</v>
      </c>
      <c r="Z60" s="9">
        <v>56</v>
      </c>
      <c r="AA60" s="80">
        <f>[5]圣人天赋!GE61</f>
        <v>0</v>
      </c>
      <c r="AB60" s="80">
        <f>[5]圣人天赋!GF61</f>
        <v>0</v>
      </c>
      <c r="AC60" s="80">
        <f>[5]圣人天赋!GG61</f>
        <v>0</v>
      </c>
      <c r="AD60" s="80">
        <f>[5]圣人天赋!GH61</f>
        <v>0</v>
      </c>
      <c r="AE60" s="80">
        <f>[5]圣人天赋!GI61</f>
        <v>0</v>
      </c>
      <c r="AG60" s="52"/>
      <c r="AH60" s="35" t="e">
        <f>[5]圣人天赋!GE61/AA60</f>
        <v>#DIV/0!</v>
      </c>
      <c r="AJ60" s="9">
        <v>56</v>
      </c>
      <c r="AK60" s="9">
        <f>MAX([4]带兵数!D59,1000+($AJ60-1)*50)</f>
        <v>5327.689290730219</v>
      </c>
      <c r="AL60" s="9">
        <f>MAX([4]带兵数!E59,1000+($AJ60-1)*50)</f>
        <v>5378.6500470373412</v>
      </c>
      <c r="AM60" s="9">
        <f>MAX([4]带兵数!F59,1000+($AJ60-1)*50)</f>
        <v>5435.242680354555</v>
      </c>
      <c r="AN60" s="9">
        <f>MAX([4]带兵数!G59,1000+($AJ60-1)*50)</f>
        <v>5496.9671993596457</v>
      </c>
      <c r="AO60" s="9">
        <f>MAX([4]带兵数!H59,1000+($AJ60-1)*50)</f>
        <v>5565.5098518625491</v>
      </c>
      <c r="AQ60" s="15">
        <v>56</v>
      </c>
      <c r="AR60" s="15">
        <v>1.1499999999999999</v>
      </c>
      <c r="AS60" s="15">
        <f>$AR60*节奏总纲!P59*24*3600*AS$2</f>
        <v>7079836.7063267082</v>
      </c>
      <c r="AT60" s="15">
        <f>$AR60*节奏总纲!Q59*24*3600*AT$2</f>
        <v>7176948.4664818225</v>
      </c>
      <c r="AU60" s="15">
        <f>$AR60*节奏总纲!R59*24*3600*AU$2</f>
        <v>6734340.6750579653</v>
      </c>
      <c r="AV60" s="15">
        <f>$AR60*节奏总纲!S59*24*3600*AV$2</f>
        <v>6187777.2813295433</v>
      </c>
      <c r="AW60" s="15">
        <f>$AR60*节奏总纲!T59*24*3600*AW$2</f>
        <v>4124712.86510594</v>
      </c>
      <c r="AX60" s="15">
        <f t="shared" si="21"/>
        <v>484096.2475719545</v>
      </c>
      <c r="AY60" s="15">
        <f t="shared" si="22"/>
        <v>476885.37947109528</v>
      </c>
      <c r="AZ60" s="15">
        <f t="shared" si="23"/>
        <v>446401.43771176599</v>
      </c>
      <c r="BA60" s="15">
        <f t="shared" si="24"/>
        <v>404412.18907808326</v>
      </c>
      <c r="BB60" s="15">
        <f t="shared" si="25"/>
        <v>266204.69673440931</v>
      </c>
      <c r="BE60" s="15">
        <v>56</v>
      </c>
      <c r="BF60" s="51"/>
      <c r="BG60" s="15">
        <v>56</v>
      </c>
      <c r="BH60" s="15"/>
      <c r="BI60" s="15"/>
      <c r="BJ60" s="15"/>
      <c r="BK60" s="15"/>
      <c r="BL60" s="15"/>
      <c r="BM60" s="15">
        <f>求节点($T$38:$T$157,$V$38:$V$157,节奏总纲!P59)*求节点($T$38:$T$157,$U$38:$U$157,节奏总纲!P59)*节奏总纲!W59</f>
        <v>99917.87402168299</v>
      </c>
      <c r="BN60" s="15">
        <f>求节点($T$38:$T$157,$V$38:$V$157,节奏总纲!Q59)*求节点($T$38:$T$157,$U$38:$U$157,节奏总纲!Q59)*节奏总纲!X59</f>
        <v>74700.873552716032</v>
      </c>
      <c r="BO60" s="15">
        <f>求节点($T$38:$T$157,$V$38:$V$157,节奏总纲!R59)*求节点($T$38:$T$157,$U$38:$U$157,节奏总纲!R59)*节奏总纲!Y59</f>
        <v>53743.142707715931</v>
      </c>
      <c r="BP60" s="15">
        <f>求节点($T$38:$T$157,$V$38:$V$157,节奏总纲!S59)*求节点($T$38:$T$157,$U$38:$U$157,节奏总纲!S59)*节奏总纲!Z59</f>
        <v>30344.612441912373</v>
      </c>
      <c r="BQ60" s="15">
        <f>求节点($T$38:$T$157,$V$38:$V$157,节奏总纲!T59)*求节点($T$38:$T$157,$U$38:$U$157,节奏总纲!T59)*节奏总纲!AA59</f>
        <v>8841.3395654544129</v>
      </c>
      <c r="BR60" s="15"/>
      <c r="BS60" s="15"/>
      <c r="BT60" s="15"/>
      <c r="BU60" s="15"/>
      <c r="BV60" s="15"/>
      <c r="BY60" s="15">
        <v>56</v>
      </c>
      <c r="BZ60" s="15">
        <f t="shared" si="10"/>
        <v>99917.87402168299</v>
      </c>
      <c r="CA60" s="15">
        <f t="shared" si="11"/>
        <v>74700.873552716032</v>
      </c>
      <c r="CB60" s="15">
        <f t="shared" si="12"/>
        <v>53743.142707715931</v>
      </c>
      <c r="CC60" s="15">
        <f t="shared" si="13"/>
        <v>30344.612441912373</v>
      </c>
      <c r="CD60" s="15">
        <f t="shared" si="14"/>
        <v>8841.3395654544129</v>
      </c>
      <c r="CE60" s="66">
        <f>SUM(BZ$5:BZ60)</f>
        <v>864078.89947254851</v>
      </c>
      <c r="CF60" s="66">
        <f>SUM(CA$5:CA60)</f>
        <v>678186.9274136012</v>
      </c>
      <c r="CG60" s="66">
        <f>SUM(CB$5:CB60)</f>
        <v>489357.00492608914</v>
      </c>
      <c r="CH60" s="66">
        <f>SUM(CC$5:CC60)</f>
        <v>290757.89228814654</v>
      </c>
      <c r="CI60" s="66">
        <f>SUM(CD$5:CD60)</f>
        <v>142193.48677683127</v>
      </c>
      <c r="CJ60" s="34"/>
      <c r="CK60" s="34"/>
      <c r="CN60" s="15"/>
      <c r="CO60" s="15"/>
      <c r="CP60" s="15"/>
      <c r="CQ60" s="15"/>
      <c r="CR60" s="15"/>
      <c r="CS60" s="15"/>
      <c r="CT60" s="15"/>
      <c r="CU60" s="15"/>
      <c r="CV60" s="15"/>
      <c r="CW60" s="15"/>
      <c r="CX60" s="15"/>
      <c r="CZ60" s="34"/>
      <c r="DA60" s="34"/>
      <c r="DR60" s="37"/>
      <c r="DS60" s="37"/>
      <c r="DT60" s="37"/>
      <c r="DU60" s="37"/>
      <c r="DV60" s="37"/>
      <c r="EC60" s="9">
        <v>1</v>
      </c>
      <c r="ED60" s="9">
        <f>INT(求节点(F$38:F$67,$K$38:$K$67,节奏总纲!P59)*EC60)</f>
        <v>24535</v>
      </c>
      <c r="EE60" s="15">
        <v>56</v>
      </c>
      <c r="EF60" s="15">
        <f>求节点(F$38:F$67,$V$4:$V$33,节奏总纲!P59)*$ED60/10000</f>
        <v>241548.00257892822</v>
      </c>
      <c r="EG60" s="15">
        <f>求节点(G$38:G$67,$V$4:$V$33,节奏总纲!Q59)*$ED60/10000</f>
        <v>248090.7763746756</v>
      </c>
      <c r="EH60" s="15">
        <f>求节点(H$38:H$67,$V$4:$V$33,节奏总纲!R59)*$ED60/10000</f>
        <v>257036.3902511778</v>
      </c>
      <c r="EI60" s="15">
        <f>求节点(I$38:I$67,$V$4:$V$33,节奏总纲!S59)*$ED60/10000</f>
        <v>267645.04048625199</v>
      </c>
      <c r="EJ60" s="15">
        <f>求节点(J$38:J$67,$V$4:$V$33,节奏总纲!T59)*$ED60/10000</f>
        <v>278506.36638580624</v>
      </c>
      <c r="EK60" s="15">
        <f>求节点(F$38:F$67,$L$4:$L$33,节奏总纲!P59)</f>
        <v>4</v>
      </c>
      <c r="EL60" s="15">
        <f>求节点(G$38:G$67,$L$4:$L$33,节奏总纲!Q59)</f>
        <v>4</v>
      </c>
      <c r="EM60" s="15">
        <f>求节点(H$38:H$67,$L$4:$L$33,节奏总纲!R59)</f>
        <v>4</v>
      </c>
      <c r="EN60" s="15">
        <f>求节点(I$38:I$67,$L$4:$L$33,节奏总纲!S59)</f>
        <v>4</v>
      </c>
      <c r="EO60" s="15">
        <f>求节点(J$38:J$67,$L$4:$L$33,节奏总纲!T59)</f>
        <v>4</v>
      </c>
      <c r="EP60" s="15">
        <f t="shared" si="15"/>
        <v>966192.01031571289</v>
      </c>
      <c r="EQ60" s="15">
        <f t="shared" si="16"/>
        <v>992363.10549870238</v>
      </c>
      <c r="ER60" s="15">
        <f t="shared" si="17"/>
        <v>1028145.5610047112</v>
      </c>
      <c r="ES60" s="15">
        <f t="shared" si="18"/>
        <v>1070580.161945008</v>
      </c>
      <c r="ET60" s="15">
        <f t="shared" si="19"/>
        <v>1114025.4655432249</v>
      </c>
      <c r="EY60" s="15">
        <v>56</v>
      </c>
      <c r="EZ60" s="15">
        <f>MAX($G$4,求节点(F$38:F$67,$G$4:$G$33,节奏总纲!P59))</f>
        <v>3500</v>
      </c>
      <c r="FA60" s="15">
        <f>MAX($G$4,求节点(G$38:G$67,$G$4:$G$33,节奏总纲!Q59))</f>
        <v>3500</v>
      </c>
      <c r="FB60" s="15">
        <f>MAX($G$4,求节点(H$38:H$67,$G$4:$G$33,节奏总纲!R59))</f>
        <v>3500</v>
      </c>
      <c r="FC60" s="15">
        <f>MAX($G$4,求节点(I$38:I$67,$G$4:$G$33,节奏总纲!S59))</f>
        <v>3500</v>
      </c>
      <c r="FD60" s="15">
        <f>MAX($G$4,求节点(J$38:J$67,$G$4:$G$33,节奏总纲!T59))</f>
        <v>3500</v>
      </c>
      <c r="FE60" s="15">
        <f>MAX($K$4,求节点(F$38:F$67,$K$4:$K$33,节奏总纲!P59))</f>
        <v>20535.11341906602</v>
      </c>
      <c r="FF60" s="15">
        <f>MAX($K$4,求节点(G$38:G$67,$K$4:$K$33,节奏总纲!Q59))</f>
        <v>21335.126518199584</v>
      </c>
      <c r="FG60" s="15">
        <f>MAX($K$4,求节点(H$38:H$67,$K$4:$K$33,节奏总纲!R59))</f>
        <v>22428.945211067181</v>
      </c>
      <c r="FH60" s="15">
        <f>MAX($K$4,求节点(I$38:I$67,$K$4:$K$33,节奏总纲!S59))</f>
        <v>23726.110513908949</v>
      </c>
      <c r="FI60" s="15">
        <f>MAX($K$4,求节点(J$38:J$67,$K$4:$K$33,节奏总纲!T59))</f>
        <v>25054.17155726182</v>
      </c>
      <c r="FO60" s="9">
        <v>56</v>
      </c>
      <c r="FP60" s="9">
        <f>求节点($EE$5:$EE$164,$ED$5:$ED$164,求节点(节奏总纲!$N$4:$N$163,节奏总纲!$O$4:$O$163,兵营招募!FO60))</f>
        <v>21197</v>
      </c>
    </row>
    <row r="61" spans="5:172" x14ac:dyDescent="0.15">
      <c r="E61" s="15">
        <v>24</v>
      </c>
      <c r="F61" s="15">
        <f>节奏总纲!BJ27</f>
        <v>2963.5631311027469</v>
      </c>
      <c r="G61" s="15">
        <f>节奏总纲!BK27</f>
        <v>2370.8505048821976</v>
      </c>
      <c r="H61" s="15">
        <f>节奏总纲!BL27</f>
        <v>1778.1378786616481</v>
      </c>
      <c r="I61" s="15">
        <f>节奏总纲!BM27</f>
        <v>1185.4252524410988</v>
      </c>
      <c r="J61" s="15">
        <f>节奏总纲!BN27</f>
        <v>592.7126262205494</v>
      </c>
      <c r="K61" s="15">
        <v>39000</v>
      </c>
      <c r="L61" s="9">
        <f>求节点(节奏总纲!P$4:P$163,AK$5:AK$164,F61)*6</f>
        <v>55770.147712739243</v>
      </c>
      <c r="M61" s="9">
        <f>求节点(节奏总纲!Q$4:Q$163,AL$5:AL$164,G61)*6</f>
        <v>55660.47918496684</v>
      </c>
      <c r="N61" s="9">
        <f>求节点(节奏总纲!R$4:R$163,AM$5:AM$164,H61)*6</f>
        <v>55541.705286526412</v>
      </c>
      <c r="O61" s="9">
        <f>求节点(节奏总纲!S$4:S$163,AN$5:AN$164,I61)*6</f>
        <v>55415.423933676822</v>
      </c>
      <c r="P61" s="9">
        <f>求节点(节奏总纲!T$4:T$1163,AO$5:AO$164,J61)*6</f>
        <v>0</v>
      </c>
      <c r="Q61" s="9">
        <f t="shared" si="35"/>
        <v>20.260301368036348</v>
      </c>
      <c r="S61" s="9">
        <v>24</v>
      </c>
      <c r="T61" s="9">
        <f>求节点(节奏总纲!$BW$4:$BW$83,节奏总纲!$AM$4:$AM$83,$S61)</f>
        <v>4.3957950643309154</v>
      </c>
      <c r="U61" s="9">
        <v>2100</v>
      </c>
      <c r="V61" s="9">
        <f t="shared" si="34"/>
        <v>3</v>
      </c>
      <c r="W61" s="9">
        <v>5</v>
      </c>
      <c r="Z61" s="9">
        <v>57</v>
      </c>
      <c r="AA61" s="80">
        <f>[5]圣人天赋!GE62</f>
        <v>0</v>
      </c>
      <c r="AB61" s="80">
        <f>[5]圣人天赋!GF62</f>
        <v>0</v>
      </c>
      <c r="AC61" s="80">
        <f>[5]圣人天赋!GG62</f>
        <v>0</v>
      </c>
      <c r="AD61" s="80">
        <f>[5]圣人天赋!GH62</f>
        <v>0</v>
      </c>
      <c r="AE61" s="80">
        <f>[5]圣人天赋!GI62</f>
        <v>0</v>
      </c>
      <c r="AG61" s="52"/>
      <c r="AH61" s="35" t="e">
        <f>[5]圣人天赋!GE62/AA61</f>
        <v>#DIV/0!</v>
      </c>
      <c r="AJ61" s="9">
        <v>57</v>
      </c>
      <c r="AK61" s="9">
        <f>MAX([4]带兵数!D60,1000+($AJ61-1)*50)</f>
        <v>5391.052169328852</v>
      </c>
      <c r="AL61" s="9">
        <f>MAX([4]带兵数!E60,1000+($AJ61-1)*50)</f>
        <v>5443.6006917064578</v>
      </c>
      <c r="AM61" s="9">
        <f>MAX([4]带兵数!F60,1000+($AJ61-1)*50)</f>
        <v>5498.332188215918</v>
      </c>
      <c r="AN61" s="9">
        <f>MAX([4]带兵数!G60,1000+($AJ61-1)*50)</f>
        <v>5560.8560867691785</v>
      </c>
      <c r="AO61" s="9">
        <f>MAX([4]带兵数!H60,1000+($AJ61-1)*50)</f>
        <v>5632.8038378653764</v>
      </c>
      <c r="AQ61" s="15">
        <v>57</v>
      </c>
      <c r="AR61" s="15">
        <v>1.1499999999999999</v>
      </c>
      <c r="AS61" s="15">
        <f>$AR61*节奏总纲!P60*24*3600*AS$2</f>
        <v>7598678.2177877342</v>
      </c>
      <c r="AT61" s="15">
        <f>$AR61*节奏总纲!Q60*24*3600*AT$2</f>
        <v>7704679.7789258724</v>
      </c>
      <c r="AU61" s="15">
        <f>$AR61*节奏总纲!R60*24*3600*AU$2</f>
        <v>7216717.9927069368</v>
      </c>
      <c r="AV61" s="15">
        <f>$AR61*节奏总纲!S60*24*3600*AV$2</f>
        <v>6623514.5131716412</v>
      </c>
      <c r="AW61" s="15">
        <f>$AR61*节奏总纲!T60*24*3600*AW$2</f>
        <v>4416351.7801782312</v>
      </c>
      <c r="AX61" s="15">
        <f t="shared" si="21"/>
        <v>518841.51146102604</v>
      </c>
      <c r="AY61" s="15">
        <f t="shared" si="22"/>
        <v>527731.31244404987</v>
      </c>
      <c r="AZ61" s="15">
        <f t="shared" si="23"/>
        <v>482377.31764897145</v>
      </c>
      <c r="BA61" s="15">
        <f t="shared" si="24"/>
        <v>435737.23184209783</v>
      </c>
      <c r="BB61" s="15">
        <f t="shared" si="25"/>
        <v>291638.91507229116</v>
      </c>
      <c r="BE61" s="15">
        <v>57</v>
      </c>
      <c r="BF61" s="51"/>
      <c r="BG61" s="15">
        <v>57</v>
      </c>
      <c r="BH61" s="15"/>
      <c r="BI61" s="15"/>
      <c r="BJ61" s="15"/>
      <c r="BK61" s="15"/>
      <c r="BL61" s="15"/>
      <c r="BM61" s="15">
        <f>求节点($T$38:$T$157,$V$38:$V$157,节奏总纲!P60)*求节点($T$38:$T$157,$U$38:$U$157,节奏总纲!P60)*节奏总纲!W60</f>
        <v>111193.79739811305</v>
      </c>
      <c r="BN61" s="15">
        <f>求节点($T$38:$T$157,$V$38:$V$157,节奏总纲!Q60)*求节点($T$38:$T$157,$U$38:$U$157,节奏总纲!Q60)*节奏总纲!X60</f>
        <v>89989.225956745606</v>
      </c>
      <c r="BO61" s="15">
        <f>求节点($T$38:$T$157,$V$38:$V$157,节奏总纲!R60)*求节点($T$38:$T$157,$U$38:$U$157,节奏总纲!R60)*节奏总纲!Y60</f>
        <v>60147.11070032866</v>
      </c>
      <c r="BP61" s="15">
        <f>求节点($T$38:$T$157,$V$38:$V$157,节奏总纲!S60)*求节点($T$38:$T$157,$U$38:$U$157,节奏总纲!S60)*节奏总纲!Z60</f>
        <v>36676.090714163998</v>
      </c>
      <c r="BQ61" s="15">
        <f>求节点($T$38:$T$157,$V$38:$V$157,节奏总纲!T60)*求节点($T$38:$T$157,$U$38:$U$157,节奏总纲!T60)*节奏总纲!AA60</f>
        <v>9686.0750778840575</v>
      </c>
      <c r="BR61" s="15"/>
      <c r="BS61" s="15"/>
      <c r="BT61" s="15"/>
      <c r="BU61" s="15"/>
      <c r="BV61" s="15"/>
      <c r="BY61" s="15">
        <v>57</v>
      </c>
      <c r="BZ61" s="15">
        <f t="shared" si="10"/>
        <v>111193.79739811305</v>
      </c>
      <c r="CA61" s="15">
        <f t="shared" si="11"/>
        <v>89989.225956745606</v>
      </c>
      <c r="CB61" s="15">
        <f t="shared" si="12"/>
        <v>60147.11070032866</v>
      </c>
      <c r="CC61" s="15">
        <f t="shared" si="13"/>
        <v>36676.090714163998</v>
      </c>
      <c r="CD61" s="15">
        <f t="shared" si="14"/>
        <v>9686.0750778840575</v>
      </c>
      <c r="CE61" s="66">
        <f>SUM(BZ$5:BZ61)</f>
        <v>975272.69687066157</v>
      </c>
      <c r="CF61" s="66">
        <f>SUM(CA$5:CA61)</f>
        <v>768176.15337034676</v>
      </c>
      <c r="CG61" s="66">
        <f>SUM(CB$5:CB61)</f>
        <v>549504.1156264178</v>
      </c>
      <c r="CH61" s="66">
        <f>SUM(CC$5:CC61)</f>
        <v>327433.98300231056</v>
      </c>
      <c r="CI61" s="66">
        <f>SUM(CD$5:CD61)</f>
        <v>151879.56185471531</v>
      </c>
      <c r="CJ61" s="34"/>
      <c r="CK61" s="34"/>
      <c r="CN61" s="15"/>
      <c r="CO61" s="15"/>
      <c r="CP61" s="15"/>
      <c r="CQ61" s="15"/>
      <c r="CR61" s="15"/>
      <c r="CS61" s="15"/>
      <c r="CT61" s="15"/>
      <c r="CU61" s="15"/>
      <c r="CV61" s="15"/>
      <c r="CW61" s="15"/>
      <c r="CX61" s="15"/>
      <c r="CZ61" s="34"/>
      <c r="DA61" s="34"/>
      <c r="DR61" s="37"/>
      <c r="DS61" s="37"/>
      <c r="DT61" s="37"/>
      <c r="DU61" s="37"/>
      <c r="DV61" s="37"/>
      <c r="EC61" s="9">
        <v>1</v>
      </c>
      <c r="ED61" s="9">
        <f>INT(求节点(F$38:F$67,$K$38:$K$67,节奏总纲!P60)*EC61)</f>
        <v>25132</v>
      </c>
      <c r="EE61" s="15">
        <v>57</v>
      </c>
      <c r="EF61" s="15">
        <f>求节点(F$38:F$67,$V$4:$V$33,节奏总纲!P60)*$ED61/10000</f>
        <v>252983.72747765342</v>
      </c>
      <c r="EG61" s="15">
        <f>求节点(G$38:G$67,$V$4:$V$33,节奏总纲!Q60)*$ED61/10000</f>
        <v>261241.14343653645</v>
      </c>
      <c r="EH61" s="15">
        <f>求节点(H$38:H$67,$V$4:$V$33,节奏总纲!R60)*$ED61/10000</f>
        <v>270876.78704702284</v>
      </c>
      <c r="EI61" s="15">
        <f>求节点(I$38:I$67,$V$4:$V$33,节奏总纲!S60)*$ED61/10000</f>
        <v>281360.94164414471</v>
      </c>
      <c r="EJ61" s="15">
        <f>求节点(J$38:J$67,$V$4:$V$33,节奏总纲!T60)*$ED61/10000</f>
        <v>292878.3390993494</v>
      </c>
      <c r="EK61" s="15">
        <f>求节点(F$38:F$67,$L$4:$L$33,节奏总纲!P60)</f>
        <v>4</v>
      </c>
      <c r="EL61" s="15">
        <f>求节点(G$38:G$67,$L$4:$L$33,节奏总纲!Q60)</f>
        <v>4</v>
      </c>
      <c r="EM61" s="15">
        <f>求节点(H$38:H$67,$L$4:$L$33,节奏总纲!R60)</f>
        <v>4</v>
      </c>
      <c r="EN61" s="15">
        <f>求节点(I$38:I$67,$L$4:$L$33,节奏总纲!S60)</f>
        <v>4</v>
      </c>
      <c r="EO61" s="15">
        <f>求节点(J$38:J$67,$L$4:$L$33,节奏总纲!T60)</f>
        <v>4</v>
      </c>
      <c r="EP61" s="15">
        <f t="shared" si="15"/>
        <v>1011934.9099106137</v>
      </c>
      <c r="EQ61" s="15">
        <f t="shared" si="16"/>
        <v>1044964.5737461458</v>
      </c>
      <c r="ER61" s="15">
        <f t="shared" si="17"/>
        <v>1083507.1481880913</v>
      </c>
      <c r="ES61" s="15">
        <f t="shared" si="18"/>
        <v>1125443.7665765788</v>
      </c>
      <c r="ET61" s="15">
        <f t="shared" si="19"/>
        <v>1171513.3563973976</v>
      </c>
      <c r="EY61" s="15">
        <v>57</v>
      </c>
      <c r="EZ61" s="15">
        <f>MAX($G$4,求节点(F$38:F$67,$G$4:$G$33,节奏总纲!P60))</f>
        <v>3500</v>
      </c>
      <c r="FA61" s="15">
        <f>MAX($G$4,求节点(G$38:G$67,$G$4:$G$33,节奏总纲!Q60))</f>
        <v>3500</v>
      </c>
      <c r="FB61" s="15">
        <f>MAX($G$4,求节点(H$38:H$67,$G$4:$G$33,节奏总纲!R60))</f>
        <v>3500</v>
      </c>
      <c r="FC61" s="15">
        <f>MAX($G$4,求节点(I$38:I$67,$G$4:$G$33,节奏总纲!S60))</f>
        <v>3500</v>
      </c>
      <c r="FD61" s="15">
        <f>MAX($G$4,求节点(J$38:J$67,$G$4:$G$33,节奏总纲!T60))</f>
        <v>3500</v>
      </c>
      <c r="FE61" s="15">
        <f>MAX($K$4,求节点(F$38:F$67,$K$4:$K$33,节奏总纲!P60))</f>
        <v>21198.598696202458</v>
      </c>
      <c r="FF61" s="15">
        <f>MAX($K$4,求节点(G$38:G$67,$K$4:$K$33,节奏总纲!Q60))</f>
        <v>22184.284191851399</v>
      </c>
      <c r="FG61" s="15">
        <f>MAX($K$4,求节点(H$38:H$67,$K$4:$K$33,节奏总纲!R60))</f>
        <v>23334.488347169681</v>
      </c>
      <c r="FH61" s="15">
        <f>MAX($K$4,求节点(I$38:I$67,$K$4:$K$33,节奏总纲!S60))</f>
        <v>24585.979028029375</v>
      </c>
      <c r="FI61" s="15">
        <f>MAX($K$4,求节点(J$38:J$67,$K$4:$K$33,节奏总纲!T60))</f>
        <v>25960.807627647948</v>
      </c>
      <c r="FO61" s="9">
        <v>57</v>
      </c>
      <c r="FP61" s="9">
        <f>求节点($EE$5:$EE$164,$ED$5:$ED$164,求节点(节奏总纲!$N$4:$N$163,节奏总纲!$O$4:$O$163,兵营招募!FO61))</f>
        <v>21319</v>
      </c>
    </row>
    <row r="62" spans="5:172" x14ac:dyDescent="0.15">
      <c r="E62" s="15">
        <v>25</v>
      </c>
      <c r="F62" s="15">
        <f>节奏总纲!BJ28</f>
        <v>4599.2048883665893</v>
      </c>
      <c r="G62" s="15">
        <f>节奏总纲!BK28</f>
        <v>3679.3639106932715</v>
      </c>
      <c r="H62" s="15">
        <f>节奏总纲!BL28</f>
        <v>2759.5229330199536</v>
      </c>
      <c r="I62" s="15">
        <f>节奏总纲!BM28</f>
        <v>1839.6819553466357</v>
      </c>
      <c r="J62" s="15">
        <f>节奏总纲!BN28</f>
        <v>919.84097767331787</v>
      </c>
      <c r="K62" s="15">
        <v>40000</v>
      </c>
      <c r="L62" s="9">
        <f>求节点(节奏总纲!P$4:P$163,AK$5:AK$164,F62)*6</f>
        <v>58330.96206823695</v>
      </c>
      <c r="M62" s="9">
        <f>求节点(节奏总纲!Q$4:Q$163,AL$5:AL$164,G62)*6</f>
        <v>58227.825122674782</v>
      </c>
      <c r="N62" s="9">
        <f>求节点(节奏总纲!R$4:R$163,AM$5:AM$164,H62)*6</f>
        <v>58113.405415725618</v>
      </c>
      <c r="O62" s="9">
        <f>求节点(节奏总纲!S$4:S$163,AN$5:AN$164,I62)*6</f>
        <v>57991.180966496424</v>
      </c>
      <c r="P62" s="9">
        <f>求节点(节奏总纲!T$4:T$1163,AO$5:AO$164,J62)*6</f>
        <v>0</v>
      </c>
      <c r="Q62" s="9">
        <f t="shared" si="35"/>
        <v>20.251337507824928</v>
      </c>
      <c r="S62" s="9">
        <v>25</v>
      </c>
      <c r="T62" s="9">
        <f>求节点(节奏总纲!$BW$4:$BW$83,节奏总纲!$AM$4:$AM$83,$S62)</f>
        <v>4.6093462982481865</v>
      </c>
      <c r="U62" s="9">
        <v>2700</v>
      </c>
      <c r="V62" s="9">
        <f t="shared" si="34"/>
        <v>3</v>
      </c>
      <c r="W62" s="9">
        <v>5</v>
      </c>
      <c r="Z62" s="9">
        <v>58</v>
      </c>
      <c r="AA62" s="80">
        <f>[5]圣人天赋!GE63</f>
        <v>0</v>
      </c>
      <c r="AB62" s="80">
        <f>[5]圣人天赋!GF63</f>
        <v>0</v>
      </c>
      <c r="AC62" s="80">
        <f>[5]圣人天赋!GG63</f>
        <v>0</v>
      </c>
      <c r="AD62" s="80">
        <f>[5]圣人天赋!GH63</f>
        <v>0</v>
      </c>
      <c r="AE62" s="80">
        <f>[5]圣人天赋!GI63</f>
        <v>0</v>
      </c>
      <c r="AG62" s="52"/>
      <c r="AH62" s="35" t="e">
        <f>[5]圣人天赋!GE63/AA62</f>
        <v>#DIV/0!</v>
      </c>
      <c r="AJ62" s="9">
        <v>58</v>
      </c>
      <c r="AK62" s="9">
        <f>MAX([4]带兵数!D61,1000+($AJ62-1)*50)</f>
        <v>5456.4362584006394</v>
      </c>
      <c r="AL62" s="9">
        <f>MAX([4]带兵数!E61,1000+($AJ62-1)*50)</f>
        <v>5505.5333392643561</v>
      </c>
      <c r="AM62" s="9">
        <f>MAX([4]带兵数!F61,1000+($AJ62-1)*50)</f>
        <v>5563.2313012164523</v>
      </c>
      <c r="AN62" s="9">
        <f>MAX([4]带兵数!G61,1000+($AJ62-1)*50)</f>
        <v>5627.396776908311</v>
      </c>
      <c r="AO62" s="9">
        <f>MAX([4]带兵数!H61,1000+($AJ62-1)*50)</f>
        <v>5696.5928362136156</v>
      </c>
      <c r="AQ62" s="15">
        <v>58</v>
      </c>
      <c r="AR62" s="15">
        <v>1.1499999999999999</v>
      </c>
      <c r="AS62" s="15">
        <f>$AR62*节奏总纲!P61*24*3600*AS$2</f>
        <v>8154758.7810338745</v>
      </c>
      <c r="AT62" s="15">
        <f>$AR62*节奏总纲!Q61*24*3600*AT$2</f>
        <v>8252344.0611135783</v>
      </c>
      <c r="AU62" s="15">
        <f>$AR62*节奏总纲!R61*24*3600*AU$2</f>
        <v>7732885.9267617213</v>
      </c>
      <c r="AV62" s="15">
        <f>$AR62*节奏总纲!S61*24*3600*AV$2</f>
        <v>7097358.3924264815</v>
      </c>
      <c r="AW62" s="15">
        <f>$AR62*节奏总纲!T61*24*3600*AW$2</f>
        <v>4726498.1894872328</v>
      </c>
      <c r="AX62" s="15">
        <f t="shared" si="21"/>
        <v>556080.56324614026</v>
      </c>
      <c r="AY62" s="15">
        <f t="shared" si="22"/>
        <v>547664.28218770586</v>
      </c>
      <c r="AZ62" s="15">
        <f t="shared" si="23"/>
        <v>516167.93405478448</v>
      </c>
      <c r="BA62" s="15">
        <f t="shared" si="24"/>
        <v>473843.87925484031</v>
      </c>
      <c r="BB62" s="15">
        <f t="shared" si="25"/>
        <v>310146.40930900164</v>
      </c>
      <c r="BE62" s="15">
        <v>58</v>
      </c>
      <c r="BF62" s="51"/>
      <c r="BG62" s="15">
        <v>58</v>
      </c>
      <c r="BH62" s="15"/>
      <c r="BI62" s="15"/>
      <c r="BJ62" s="15"/>
      <c r="BK62" s="15"/>
      <c r="BL62" s="15"/>
      <c r="BM62" s="15">
        <f>求节点($T$38:$T$157,$V$38:$V$157,节奏总纲!P61)*求节点($T$38:$T$157,$U$38:$U$157,节奏总纲!P61)*节奏总纲!W61</f>
        <v>126007.43404936713</v>
      </c>
      <c r="BN62" s="15">
        <f>求节点($T$38:$T$157,$V$38:$V$157,节奏总纲!Q61)*求节点($T$38:$T$157,$U$38:$U$157,节奏总纲!Q61)*节奏总纲!X61</f>
        <v>96844.231649973706</v>
      </c>
      <c r="BO62" s="15">
        <f>求节点($T$38:$T$157,$V$38:$V$157,节奏总纲!R61)*求节点($T$38:$T$157,$U$38:$U$157,节奏总纲!R61)*节奏总纲!Y61</f>
        <v>66733.753544581821</v>
      </c>
      <c r="BP62" s="15">
        <f>求节点($T$38:$T$157,$V$38:$V$157,节奏总纲!S61)*求节点($T$38:$T$157,$U$38:$U$157,节奏总纲!S61)*节奏总纲!Z61</f>
        <v>42070.196960144851</v>
      </c>
      <c r="BQ62" s="15">
        <f>求节点($T$38:$T$157,$V$38:$V$157,节奏总纲!T61)*求节点($T$38:$T$157,$U$38:$U$157,节奏总纲!T61)*节奏总纲!AA61</f>
        <v>10300.756347823135</v>
      </c>
      <c r="BR62" s="15"/>
      <c r="BS62" s="15"/>
      <c r="BT62" s="15"/>
      <c r="BU62" s="15"/>
      <c r="BV62" s="15"/>
      <c r="BY62" s="15">
        <v>58</v>
      </c>
      <c r="BZ62" s="15">
        <f t="shared" si="10"/>
        <v>126007.43404936713</v>
      </c>
      <c r="CA62" s="15">
        <f t="shared" si="11"/>
        <v>96844.231649973706</v>
      </c>
      <c r="CB62" s="15">
        <f t="shared" si="12"/>
        <v>66733.753544581821</v>
      </c>
      <c r="CC62" s="15">
        <f t="shared" si="13"/>
        <v>42070.196960144851</v>
      </c>
      <c r="CD62" s="15">
        <f t="shared" si="14"/>
        <v>10300.756347823135</v>
      </c>
      <c r="CE62" s="66">
        <f>SUM(BZ$5:BZ62)</f>
        <v>1101280.1309200288</v>
      </c>
      <c r="CF62" s="66">
        <f>SUM(CA$5:CA62)</f>
        <v>865020.38502032042</v>
      </c>
      <c r="CG62" s="66">
        <f>SUM(CB$5:CB62)</f>
        <v>616237.86917099962</v>
      </c>
      <c r="CH62" s="66">
        <f>SUM(CC$5:CC62)</f>
        <v>369504.17996245541</v>
      </c>
      <c r="CI62" s="66">
        <f>SUM(CD$5:CD62)</f>
        <v>162180.31820253844</v>
      </c>
      <c r="CJ62" s="34"/>
      <c r="CK62" s="34"/>
      <c r="CN62" s="15"/>
      <c r="CO62" s="15"/>
      <c r="CP62" s="15"/>
      <c r="CQ62" s="15"/>
      <c r="CR62" s="15"/>
      <c r="CS62" s="15"/>
      <c r="CT62" s="15"/>
      <c r="CU62" s="15"/>
      <c r="CV62" s="15"/>
      <c r="CW62" s="15"/>
      <c r="CX62" s="15"/>
      <c r="CZ62" s="34"/>
      <c r="DA62" s="34"/>
      <c r="DR62" s="37"/>
      <c r="DS62" s="37"/>
      <c r="DT62" s="37"/>
      <c r="DU62" s="37"/>
      <c r="DV62" s="37"/>
      <c r="EC62" s="9">
        <v>1</v>
      </c>
      <c r="ED62" s="9">
        <f>INT(求节点(F$38:F$67,$K$38:$K$67,节奏总纲!P61)*EC62)</f>
        <v>25689</v>
      </c>
      <c r="EE62" s="15">
        <v>58</v>
      </c>
      <c r="EF62" s="15">
        <f>求节点(F$38:F$67,$V$4:$V$33,节奏总纲!P61)*$ED62/10000</f>
        <v>265741.75102214038</v>
      </c>
      <c r="EG62" s="15">
        <f>求节点(G$38:G$67,$V$4:$V$33,节奏总纲!Q61)*$ED62/10000</f>
        <v>274577.00878821232</v>
      </c>
      <c r="EH62" s="15">
        <f>求节点(H$38:H$67,$V$4:$V$33,节奏总纲!R61)*$ED62/10000</f>
        <v>284730.64057962177</v>
      </c>
      <c r="EI62" s="15">
        <f>求节点(I$38:I$67,$V$4:$V$33,节奏总纲!S61)*$ED62/10000</f>
        <v>295165.06717537285</v>
      </c>
      <c r="EJ62" s="15">
        <f>求节点(J$38:J$67,$V$4:$V$33,节奏总纲!T61)*$ED62/10000</f>
        <v>307625.59602272615</v>
      </c>
      <c r="EK62" s="15">
        <f>求节点(F$38:F$67,$L$4:$L$33,节奏总纲!P61)</f>
        <v>4</v>
      </c>
      <c r="EL62" s="15">
        <f>求节点(G$38:G$67,$L$4:$L$33,节奏总纲!Q61)</f>
        <v>4</v>
      </c>
      <c r="EM62" s="15">
        <f>求节点(H$38:H$67,$L$4:$L$33,节奏总纲!R61)</f>
        <v>4</v>
      </c>
      <c r="EN62" s="15">
        <f>求节点(I$38:I$67,$L$4:$L$33,节奏总纲!S61)</f>
        <v>4</v>
      </c>
      <c r="EO62" s="15">
        <f>求节点(J$38:J$67,$L$4:$L$33,节奏总纲!T61)</f>
        <v>4</v>
      </c>
      <c r="EP62" s="15">
        <f t="shared" si="15"/>
        <v>1062967.0040885615</v>
      </c>
      <c r="EQ62" s="15">
        <f t="shared" si="16"/>
        <v>1098308.0351528493</v>
      </c>
      <c r="ER62" s="15">
        <f t="shared" si="17"/>
        <v>1138922.5623184871</v>
      </c>
      <c r="ES62" s="15">
        <f t="shared" si="18"/>
        <v>1180660.2687014914</v>
      </c>
      <c r="ET62" s="15">
        <f t="shared" si="19"/>
        <v>1230502.3840909046</v>
      </c>
      <c r="EY62" s="15">
        <v>58</v>
      </c>
      <c r="EZ62" s="15">
        <f>MAX($G$4,求节点(F$38:F$67,$G$4:$G$33,节奏总纲!P61))</f>
        <v>3500</v>
      </c>
      <c r="FA62" s="15">
        <f>MAX($G$4,求节点(G$38:G$67,$G$4:$G$33,节奏总纲!Q61))</f>
        <v>3500</v>
      </c>
      <c r="FB62" s="15">
        <f>MAX($G$4,求节点(H$38:H$67,$G$4:$G$33,节奏总纲!R61))</f>
        <v>3500</v>
      </c>
      <c r="FC62" s="15">
        <f>MAX($G$4,求节点(I$38:I$67,$G$4:$G$33,节奏总纲!S61))</f>
        <v>3500</v>
      </c>
      <c r="FD62" s="15">
        <f>MAX($G$4,求节点(J$38:J$67,$G$4:$G$33,节奏总纲!T61))</f>
        <v>3500</v>
      </c>
      <c r="FE62" s="15">
        <f>MAX($K$4,求节点(F$38:F$67,$K$4:$K$33,节奏总纲!P61))</f>
        <v>22033.720778014758</v>
      </c>
      <c r="FF62" s="15">
        <f>MAX($K$4,求节点(G$38:G$67,$K$4:$K$33,节奏总纲!Q61))</f>
        <v>23065.515448816106</v>
      </c>
      <c r="FG62" s="15">
        <f>MAX($K$4,求节点(H$38:H$67,$K$4:$K$33,节奏总纲!R61))</f>
        <v>24251.271818243811</v>
      </c>
      <c r="FH62" s="15">
        <f>MAX($K$4,求节点(I$38:I$67,$K$4:$K$33,节奏总纲!S61))</f>
        <v>25469.819826623014</v>
      </c>
      <c r="FI62" s="15">
        <f>MAX($K$4,求节点(J$38:J$67,$K$4:$K$33,节奏总纲!T61))</f>
        <v>26924.979098765165</v>
      </c>
      <c r="FO62" s="9">
        <v>58</v>
      </c>
      <c r="FP62" s="9">
        <f>求节点($EE$5:$EE$164,$ED$5:$ED$164,求节点(节奏总纲!$N$4:$N$163,节奏总纲!$O$4:$O$163,兵营招募!FO62))</f>
        <v>21459</v>
      </c>
    </row>
    <row r="63" spans="5:172" x14ac:dyDescent="0.15">
      <c r="E63" s="15">
        <v>26</v>
      </c>
      <c r="F63" s="15">
        <f>节奏总纲!BJ29</f>
        <v>7133.5498113340191</v>
      </c>
      <c r="G63" s="15">
        <f>节奏总纲!BK29</f>
        <v>5706.8398490672153</v>
      </c>
      <c r="H63" s="15">
        <f>节奏总纲!BL29</f>
        <v>4280.1298868004114</v>
      </c>
      <c r="I63" s="15">
        <f>节奏总纲!BM29</f>
        <v>2853.4199245336076</v>
      </c>
      <c r="J63" s="15">
        <f>节奏总纲!BN29</f>
        <v>1426.7099622668038</v>
      </c>
      <c r="K63" s="15">
        <v>41000</v>
      </c>
      <c r="L63" s="9">
        <f>求节点(节奏总纲!P$4:P$163,AK$5:AK$164,F63)*6</f>
        <v>60900.453104815577</v>
      </c>
      <c r="M63" s="9">
        <f>求节点(节奏总纲!Q$4:Q$163,AL$5:AL$164,G63)*6</f>
        <v>60790.975731222163</v>
      </c>
      <c r="N63" s="9">
        <f>求节点(节奏总纲!R$4:R$163,AM$5:AM$164,H63)*6</f>
        <v>60676.861930449879</v>
      </c>
      <c r="O63" s="9">
        <f>求节点(节奏总纲!S$4:S$163,AN$5:AN$164,I63)*6</f>
        <v>60557.047705341494</v>
      </c>
      <c r="P63" s="9">
        <f>求节点(节奏总纲!T$4:T$1163,AO$5:AO$164,J63)*6</f>
        <v>0</v>
      </c>
      <c r="Q63" s="9">
        <f t="shared" si="35"/>
        <v>20.240243498328446</v>
      </c>
      <c r="S63" s="9">
        <v>26</v>
      </c>
      <c r="T63" s="9">
        <f>求节点(节奏总纲!$BW$4:$BW$83,节奏总纲!$AM$4:$AM$83,$S63)</f>
        <v>4.8228975321654577</v>
      </c>
      <c r="U63" s="9">
        <v>2700</v>
      </c>
      <c r="V63" s="9">
        <f t="shared" si="34"/>
        <v>3</v>
      </c>
      <c r="W63" s="9">
        <v>5</v>
      </c>
      <c r="Z63" s="9">
        <v>59</v>
      </c>
      <c r="AA63" s="80">
        <f>[5]圣人天赋!GE64</f>
        <v>0</v>
      </c>
      <c r="AB63" s="80">
        <f>[5]圣人天赋!GF64</f>
        <v>0</v>
      </c>
      <c r="AC63" s="80">
        <f>[5]圣人天赋!GG64</f>
        <v>0</v>
      </c>
      <c r="AD63" s="80">
        <f>[5]圣人天赋!GH64</f>
        <v>0</v>
      </c>
      <c r="AE63" s="80">
        <f>[5]圣人天赋!GI64</f>
        <v>0</v>
      </c>
      <c r="AG63" s="52"/>
      <c r="AH63" s="35" t="e">
        <f>[5]圣人天赋!GE64/AA63</f>
        <v>#DIV/0!</v>
      </c>
      <c r="AJ63" s="9">
        <v>59</v>
      </c>
      <c r="AK63" s="9">
        <f>MAX([4]带兵数!D62,1000+($AJ63-1)*50)</f>
        <v>5519.0270152469757</v>
      </c>
      <c r="AL63" s="9">
        <f>MAX([4]带兵数!E62,1000+($AJ63-1)*50)</f>
        <v>5571.71226939807</v>
      </c>
      <c r="AM63" s="9">
        <f>MAX([4]带兵数!F62,1000+($AJ63-1)*50)</f>
        <v>5629.0118732830306</v>
      </c>
      <c r="AN63" s="9">
        <f>MAX([4]带兵数!G62,1000+($AJ63-1)*50)</f>
        <v>5693.3346855347099</v>
      </c>
      <c r="AO63" s="9">
        <f>MAX([4]带兵数!H62,1000+($AJ63-1)*50)</f>
        <v>5764.8702736645391</v>
      </c>
      <c r="AQ63" s="15">
        <v>59</v>
      </c>
      <c r="AR63" s="15">
        <v>1.1499999999999999</v>
      </c>
      <c r="AS63" s="15">
        <f>$AR63*节奏总纲!P62*24*3600*AS$2</f>
        <v>8750751.1717533339</v>
      </c>
      <c r="AT63" s="15">
        <f>$AR63*节奏总纲!Q62*24*3600*AT$2</f>
        <v>8857510.3360487241</v>
      </c>
      <c r="AU63" s="15">
        <f>$AR63*节奏总纲!R62*24*3600*AU$2</f>
        <v>8292211.810353457</v>
      </c>
      <c r="AV63" s="15">
        <f>$AR63*节奏总纲!S62*24*3600*AV$2</f>
        <v>7602944.309725021</v>
      </c>
      <c r="AW63" s="15">
        <f>$AR63*节奏总纲!T62*24*3600*AW$2</f>
        <v>5068435.0786795318</v>
      </c>
      <c r="AX63" s="15">
        <f t="shared" si="21"/>
        <v>595992.39071945939</v>
      </c>
      <c r="AY63" s="15">
        <f t="shared" si="22"/>
        <v>605166.27493514586</v>
      </c>
      <c r="AZ63" s="15">
        <f t="shared" si="23"/>
        <v>559325.88359173574</v>
      </c>
      <c r="BA63" s="15">
        <f t="shared" si="24"/>
        <v>505585.91729853954</v>
      </c>
      <c r="BB63" s="15">
        <f t="shared" si="25"/>
        <v>341936.88919229899</v>
      </c>
      <c r="BE63" s="15">
        <v>59</v>
      </c>
      <c r="BF63" s="51"/>
      <c r="BG63" s="15">
        <v>59</v>
      </c>
      <c r="BH63" s="15"/>
      <c r="BI63" s="15"/>
      <c r="BJ63" s="15"/>
      <c r="BK63" s="15"/>
      <c r="BL63" s="15"/>
      <c r="BM63" s="15">
        <f>求节点($T$38:$T$157,$V$38:$V$157,节奏总纲!P62)*求节点($T$38:$T$157,$U$38:$U$157,节奏总纲!P62)*节奏总纲!W62</f>
        <v>143959.51466653607</v>
      </c>
      <c r="BN63" s="15">
        <f>求节点($T$38:$T$157,$V$38:$V$157,节奏总纲!Q62)*求节点($T$38:$T$157,$U$38:$U$157,节奏总纲!Q62)*节奏总纲!X62</f>
        <v>111114.84206944394</v>
      </c>
      <c r="BO63" s="15">
        <f>求节点($T$38:$T$157,$V$38:$V$157,节奏总纲!R62)*求节点($T$38:$T$157,$U$38:$U$157,节奏总纲!R62)*节奏总纲!Y62</f>
        <v>77554.335164417003</v>
      </c>
      <c r="BP63" s="15">
        <f>求节点($T$38:$T$157,$V$38:$V$157,节奏总纲!S62)*求节点($T$38:$T$157,$U$38:$U$157,节奏总纲!S62)*节奏总纲!Z62</f>
        <v>46345.69993694478</v>
      </c>
      <c r="BQ63" s="15">
        <f>求节点($T$38:$T$157,$V$38:$V$157,节奏总纲!T62)*求节点($T$38:$T$157,$U$38:$U$157,节奏总纲!T62)*节奏总纲!AA62</f>
        <v>11356.599580662078</v>
      </c>
      <c r="BR63" s="15"/>
      <c r="BS63" s="15"/>
      <c r="BT63" s="15"/>
      <c r="BU63" s="15"/>
      <c r="BV63" s="15"/>
      <c r="BY63" s="15">
        <v>59</v>
      </c>
      <c r="BZ63" s="15">
        <f t="shared" si="10"/>
        <v>143959.51466653607</v>
      </c>
      <c r="CA63" s="15">
        <f t="shared" si="11"/>
        <v>111114.84206944394</v>
      </c>
      <c r="CB63" s="15">
        <f t="shared" si="12"/>
        <v>77554.335164417003</v>
      </c>
      <c r="CC63" s="15">
        <f t="shared" si="13"/>
        <v>46345.69993694478</v>
      </c>
      <c r="CD63" s="15">
        <f t="shared" si="14"/>
        <v>11356.599580662078</v>
      </c>
      <c r="CE63" s="66">
        <f>SUM(BZ$5:BZ63)</f>
        <v>1245239.6455865649</v>
      </c>
      <c r="CF63" s="66">
        <f>SUM(CA$5:CA63)</f>
        <v>976135.22708976432</v>
      </c>
      <c r="CG63" s="66">
        <f>SUM(CB$5:CB63)</f>
        <v>693792.20433541667</v>
      </c>
      <c r="CH63" s="66">
        <f>SUM(CC$5:CC63)</f>
        <v>415849.87989940017</v>
      </c>
      <c r="CI63" s="66">
        <f>SUM(CD$5:CD63)</f>
        <v>173536.91778320051</v>
      </c>
      <c r="CJ63" s="34"/>
      <c r="CK63" s="34"/>
      <c r="CN63" s="15"/>
      <c r="CO63" s="15"/>
      <c r="CP63" s="15"/>
      <c r="CQ63" s="15"/>
      <c r="CR63" s="15"/>
      <c r="CS63" s="15"/>
      <c r="CT63" s="15"/>
      <c r="CU63" s="15"/>
      <c r="CV63" s="15"/>
      <c r="CW63" s="15"/>
      <c r="CX63" s="15"/>
      <c r="CZ63" s="34"/>
      <c r="DA63" s="34"/>
      <c r="DR63" s="37"/>
      <c r="DS63" s="37"/>
      <c r="DT63" s="37"/>
      <c r="DU63" s="37"/>
      <c r="DV63" s="37"/>
      <c r="EC63" s="9">
        <v>1</v>
      </c>
      <c r="ED63" s="9">
        <f>INT(求节点(F$38:F$67,$K$38:$K$67,节奏总纲!P62)*EC63)</f>
        <v>26285</v>
      </c>
      <c r="EE63" s="15">
        <v>59</v>
      </c>
      <c r="EF63" s="15">
        <f>求节点(F$38:F$67,$V$4:$V$33,节奏总纲!P62)*$ED63/10000</f>
        <v>279749.34901576512</v>
      </c>
      <c r="EG63" s="15">
        <f>求节点(G$38:G$67,$V$4:$V$33,节奏总纲!Q62)*$ED63/10000</f>
        <v>289419.90498458158</v>
      </c>
      <c r="EH63" s="15">
        <f>求节点(H$38:H$67,$V$4:$V$33,节奏总纲!R62)*$ED63/10000</f>
        <v>298954.00211893144</v>
      </c>
      <c r="EI63" s="15">
        <f>求节点(I$38:I$67,$V$4:$V$33,节奏总纲!S62)*$ED63/10000</f>
        <v>310275.74246597191</v>
      </c>
      <c r="EJ63" s="15">
        <f>求节点(J$38:J$67,$V$4:$V$33,节奏总纲!T62)*$ED63/10000</f>
        <v>319347.12218927901</v>
      </c>
      <c r="EK63" s="15">
        <f>求节点(F$38:F$67,$L$4:$L$33,节奏总纲!P62)</f>
        <v>4</v>
      </c>
      <c r="EL63" s="15">
        <f>求节点(G$38:G$67,$L$4:$L$33,节奏总纲!Q62)</f>
        <v>4</v>
      </c>
      <c r="EM63" s="15">
        <f>求节点(H$38:H$67,$L$4:$L$33,节奏总纲!R62)</f>
        <v>4</v>
      </c>
      <c r="EN63" s="15">
        <f>求节点(I$38:I$67,$L$4:$L$33,节奏总纲!S62)</f>
        <v>4</v>
      </c>
      <c r="EO63" s="15">
        <f>求节点(J$38:J$67,$L$4:$L$33,节奏总纲!T62)</f>
        <v>4</v>
      </c>
      <c r="EP63" s="15">
        <f t="shared" si="15"/>
        <v>1118997.3960630605</v>
      </c>
      <c r="EQ63" s="15">
        <f t="shared" si="16"/>
        <v>1157679.6199383263</v>
      </c>
      <c r="ER63" s="15">
        <f t="shared" si="17"/>
        <v>1195816.0084757258</v>
      </c>
      <c r="ES63" s="15">
        <f t="shared" si="18"/>
        <v>1241102.9698638876</v>
      </c>
      <c r="ET63" s="15">
        <f t="shared" si="19"/>
        <v>1277388.488757116</v>
      </c>
      <c r="EY63" s="15">
        <v>59</v>
      </c>
      <c r="EZ63" s="15">
        <f>MAX($G$4,求节点(F$38:F$67,$G$4:$G$33,节奏总纲!P62))</f>
        <v>3500</v>
      </c>
      <c r="FA63" s="15">
        <f>MAX($G$4,求节点(G$38:G$67,$G$4:$G$33,节奏总纲!Q62))</f>
        <v>3500</v>
      </c>
      <c r="FB63" s="15">
        <f>MAX($G$4,求节点(H$38:H$67,$G$4:$G$33,节奏总纲!R62))</f>
        <v>3500</v>
      </c>
      <c r="FC63" s="15">
        <f>MAX($G$4,求节点(I$38:I$67,$G$4:$G$33,节奏总纲!S62))</f>
        <v>3500</v>
      </c>
      <c r="FD63" s="15">
        <f>MAX($G$4,求节点(J$38:J$67,$G$4:$G$33,节奏总纲!T62))</f>
        <v>3500</v>
      </c>
      <c r="FE63" s="15">
        <f>MAX($K$4,求节点(F$38:F$67,$K$4:$K$33,节奏总纲!P62))</f>
        <v>22928.782463279262</v>
      </c>
      <c r="FF63" s="15">
        <f>MAX($K$4,求节点(G$38:G$67,$K$4:$K$33,节奏总纲!Q62))</f>
        <v>24032.517213381958</v>
      </c>
      <c r="FG63" s="15">
        <f>MAX($K$4,求节点(H$38:H$67,$K$4:$K$33,节奏总纲!R62))</f>
        <v>25120.677434156147</v>
      </c>
      <c r="FH63" s="15">
        <f>MAX($K$4,求节点(I$38:I$67,$K$4:$K$33,节奏总纲!S62))</f>
        <v>26412.867696325498</v>
      </c>
      <c r="FI63" s="15">
        <f>MAX($K$4,求节点(J$38:J$67,$K$4:$K$33,节奏总纲!T62))</f>
        <v>27448.216342698761</v>
      </c>
      <c r="FO63" s="9">
        <v>59</v>
      </c>
      <c r="FP63" s="9">
        <f>求节点($EE$5:$EE$164,$ED$5:$ED$164,求节点(节奏总纲!$N$4:$N$163,节奏总纲!$O$4:$O$163,兵营招募!FO63))</f>
        <v>21615</v>
      </c>
    </row>
    <row r="64" spans="5:172" x14ac:dyDescent="0.15">
      <c r="E64" s="15">
        <v>27</v>
      </c>
      <c r="F64" s="15">
        <f>节奏总纲!BJ30</f>
        <v>11058.525000000001</v>
      </c>
      <c r="G64" s="15">
        <f>节奏总纲!BK30</f>
        <v>8846.8200000000015</v>
      </c>
      <c r="H64" s="15">
        <f>节奏总纲!BL30</f>
        <v>6635.1150000000007</v>
      </c>
      <c r="I64" s="15">
        <f>节奏总纲!BM30</f>
        <v>4423.4100000000008</v>
      </c>
      <c r="J64" s="15">
        <f>节奏总纲!BN30</f>
        <v>2211.7050000000004</v>
      </c>
      <c r="K64" s="15">
        <v>42000</v>
      </c>
      <c r="L64" s="9">
        <f>求节点(节奏总纲!P$4:P$163,AK$5:AK$164,F64)*6</f>
        <v>63449.514859045223</v>
      </c>
      <c r="M64" s="9">
        <f>求节点(节奏总纲!Q$4:Q$163,AL$5:AL$164,G64)*6</f>
        <v>63347.955406859677</v>
      </c>
      <c r="N64" s="9">
        <f>求节点(节奏总纲!R$4:R$163,AM$5:AM$164,H64)*6</f>
        <v>63237.970231982123</v>
      </c>
      <c r="O64" s="9">
        <f>求节点(节奏总纲!S$4:S$163,AN$5:AN$164,I64)*6</f>
        <v>63121.743730702001</v>
      </c>
      <c r="P64" s="9">
        <f>求节点(节奏总纲!T$4:T$1163,AO$5:AO$164,J64)*6</f>
        <v>0</v>
      </c>
      <c r="Q64" s="9">
        <f t="shared" si="35"/>
        <v>20.236561348852547</v>
      </c>
      <c r="S64" s="9">
        <v>27</v>
      </c>
      <c r="T64" s="9">
        <f>求节点(节奏总纲!$BW$4:$BW$83,节奏总纲!$AM$4:$AM$83,$S64)</f>
        <v>5.0364487660827288</v>
      </c>
      <c r="U64" s="9">
        <v>2700</v>
      </c>
      <c r="V64" s="9">
        <f t="shared" si="34"/>
        <v>3</v>
      </c>
      <c r="W64" s="9">
        <v>5</v>
      </c>
      <c r="Z64" s="9">
        <v>60</v>
      </c>
      <c r="AA64" s="80">
        <f>[5]圣人天赋!GE65</f>
        <v>0</v>
      </c>
      <c r="AB64" s="80">
        <f>[5]圣人天赋!GF65</f>
        <v>0</v>
      </c>
      <c r="AC64" s="80">
        <f>[5]圣人天赋!GG65</f>
        <v>0</v>
      </c>
      <c r="AD64" s="80">
        <f>[5]圣人天赋!GH65</f>
        <v>0</v>
      </c>
      <c r="AE64" s="80">
        <f>[5]圣人天赋!GI65</f>
        <v>0</v>
      </c>
      <c r="AG64" s="52"/>
      <c r="AH64" s="35" t="e">
        <f>[5]圣人天赋!GE65/AA64</f>
        <v>#DIV/0!</v>
      </c>
      <c r="AJ64" s="9">
        <v>60</v>
      </c>
      <c r="AK64" s="9">
        <f>MAX([4]带兵数!D63,1000+($AJ64-1)*50)</f>
        <v>5584.6746581842135</v>
      </c>
      <c r="AL64" s="9">
        <f>MAX([4]带兵数!E63,1000+($AJ64-1)*50)</f>
        <v>5636.2275685369232</v>
      </c>
      <c r="AM64" s="9">
        <f>MAX([4]带兵数!F63,1000+($AJ64-1)*50)</f>
        <v>5696.5833153381827</v>
      </c>
      <c r="AN64" s="9">
        <f>MAX([4]带兵数!G63,1000+($AJ64-1)*50)</f>
        <v>5759.6861105963708</v>
      </c>
      <c r="AO64" s="9">
        <f>MAX([4]带兵数!H63,1000+($AJ64-1)*50)</f>
        <v>5831.7758642742501</v>
      </c>
      <c r="AQ64" s="15">
        <v>60</v>
      </c>
      <c r="AR64" s="15">
        <v>1.1499999999999999</v>
      </c>
      <c r="AS64" s="15">
        <f>$AR64*节奏总纲!P63*24*3600*AS$2</f>
        <v>9389519.9999999981</v>
      </c>
      <c r="AT64" s="15">
        <f>$AR64*节奏总纲!Q63*24*3600*AT$2</f>
        <v>9492022.2599999998</v>
      </c>
      <c r="AU64" s="15">
        <f>$AR64*节奏总纲!R63*24*3600*AU$2</f>
        <v>8886241.7280000001</v>
      </c>
      <c r="AV64" s="15">
        <f>$AR64*节奏总纲!S63*24*3600*AV$2</f>
        <v>8150103.3600000003</v>
      </c>
      <c r="AW64" s="15">
        <f>$AR64*节奏总纲!T63*24*3600*AW$2</f>
        <v>5447799.5040000007</v>
      </c>
      <c r="AX64" s="15">
        <f t="shared" si="21"/>
        <v>638768.82824666426</v>
      </c>
      <c r="AY64" s="15">
        <f t="shared" si="22"/>
        <v>634511.92395127565</v>
      </c>
      <c r="AZ64" s="15">
        <f t="shared" si="23"/>
        <v>594029.91764654312</v>
      </c>
      <c r="BA64" s="15">
        <f t="shared" si="24"/>
        <v>547159.05027497932</v>
      </c>
      <c r="BB64" s="15">
        <f t="shared" si="25"/>
        <v>379364.42532046884</v>
      </c>
      <c r="BE64" s="15">
        <v>60</v>
      </c>
      <c r="BF64" s="51"/>
      <c r="BG64" s="15">
        <v>60</v>
      </c>
      <c r="BH64" s="15"/>
      <c r="BI64" s="15"/>
      <c r="BJ64" s="15"/>
      <c r="BK64" s="15"/>
      <c r="BL64" s="15"/>
      <c r="BM64" s="15">
        <f>求节点($T$38:$T$157,$V$38:$V$157,节奏总纲!P63)*求节点($T$38:$T$157,$U$38:$U$157,节奏总纲!P63)*节奏总纲!W63</f>
        <v>177268.46017282622</v>
      </c>
      <c r="BN64" s="15">
        <f>求节点($T$38:$T$157,$V$38:$V$157,节奏总纲!Q63)*求节点($T$38:$T$157,$U$38:$U$157,节奏总纲!Q63)*节奏总纲!X63</f>
        <v>122653.51231558064</v>
      </c>
      <c r="BO64" s="15">
        <f>求节点($T$38:$T$157,$V$38:$V$157,节奏总纲!R63)*求节点($T$38:$T$157,$U$38:$U$157,节奏总纲!R63)*节奏总纲!Y63</f>
        <v>89136.083863254084</v>
      </c>
      <c r="BP64" s="15">
        <f>求节点($T$38:$T$157,$V$38:$V$157,节奏总纲!S63)*求节点($T$38:$T$157,$U$38:$U$157,节奏总纲!S63)*节奏总纲!Z63</f>
        <v>51863.397392254468</v>
      </c>
      <c r="BQ64" s="15">
        <f>求节点($T$38:$T$157,$V$38:$V$157,节奏总纲!T63)*求节点($T$38:$T$157,$U$38:$U$157,节奏总纲!T63)*节奏总纲!AA63</f>
        <v>14196.806275839568</v>
      </c>
      <c r="BR64" s="15"/>
      <c r="BS64" s="15"/>
      <c r="BT64" s="15"/>
      <c r="BU64" s="15"/>
      <c r="BV64" s="15"/>
      <c r="BY64" s="15">
        <v>60</v>
      </c>
      <c r="BZ64" s="15">
        <f t="shared" si="10"/>
        <v>177268.46017282622</v>
      </c>
      <c r="CA64" s="15">
        <f t="shared" si="11"/>
        <v>122653.51231558064</v>
      </c>
      <c r="CB64" s="15">
        <f t="shared" si="12"/>
        <v>89136.083863254084</v>
      </c>
      <c r="CC64" s="15">
        <f t="shared" si="13"/>
        <v>51863.397392254468</v>
      </c>
      <c r="CD64" s="15">
        <f t="shared" si="14"/>
        <v>14196.806275839568</v>
      </c>
      <c r="CE64" s="66">
        <f>SUM(BZ$5:BZ64)</f>
        <v>1422508.1057593911</v>
      </c>
      <c r="CF64" s="66">
        <f>SUM(CA$5:CA64)</f>
        <v>1098788.7394053449</v>
      </c>
      <c r="CG64" s="66">
        <f>SUM(CB$5:CB64)</f>
        <v>782928.28819867072</v>
      </c>
      <c r="CH64" s="66">
        <f>SUM(CC$5:CC64)</f>
        <v>467713.27729165461</v>
      </c>
      <c r="CI64" s="66">
        <f>SUM(CD$5:CD64)</f>
        <v>187733.72405904008</v>
      </c>
      <c r="CJ64" s="34"/>
      <c r="CK64" s="34"/>
      <c r="CN64" s="15"/>
      <c r="CO64" s="15"/>
      <c r="CP64" s="15"/>
      <c r="CQ64" s="15"/>
      <c r="CR64" s="15"/>
      <c r="CS64" s="15"/>
      <c r="CT64" s="15"/>
      <c r="CU64" s="15"/>
      <c r="CV64" s="15"/>
      <c r="CW64" s="15"/>
      <c r="CX64" s="15"/>
      <c r="CZ64" s="34"/>
      <c r="DA64" s="34"/>
      <c r="DR64" s="37"/>
      <c r="DS64" s="37"/>
      <c r="DT64" s="37"/>
      <c r="DU64" s="37"/>
      <c r="DV64" s="37"/>
      <c r="EC64" s="9">
        <v>1</v>
      </c>
      <c r="ED64" s="9">
        <f>INT(求节点(F$38:F$67,$K$38:$K$67,节奏总纲!P63)*EC64)</f>
        <v>26925</v>
      </c>
      <c r="EE64" s="15">
        <v>60</v>
      </c>
      <c r="EF64" s="15">
        <f>求节点(F$38:F$67,$V$4:$V$33,节奏总纲!P63)*$ED64/10000</f>
        <v>295170.57027828682</v>
      </c>
      <c r="EG64" s="15">
        <f>求节点(G$38:G$67,$V$4:$V$33,节奏总纲!Q63)*$ED64/10000</f>
        <v>304054.10221057932</v>
      </c>
      <c r="EH64" s="15">
        <f>求节点(H$38:H$67,$V$4:$V$33,节奏总纲!R63)*$ED64/10000</f>
        <v>314520.13646243134</v>
      </c>
      <c r="EI64" s="15">
        <f>求节点(I$38:I$67,$V$4:$V$33,节奏总纲!S63)*$ED64/10000</f>
        <v>324864.91318330134</v>
      </c>
      <c r="EJ64" s="15">
        <f>求节点(J$38:J$67,$V$4:$V$33,节奏总纲!T63)*$ED64/10000</f>
        <v>331924.69885261857</v>
      </c>
      <c r="EK64" s="15">
        <f>求节点(F$38:F$67,$L$4:$L$33,节奏总纲!P63)</f>
        <v>4</v>
      </c>
      <c r="EL64" s="15">
        <f>求节点(G$38:G$67,$L$4:$L$33,节奏总纲!Q63)</f>
        <v>4</v>
      </c>
      <c r="EM64" s="15">
        <f>求节点(H$38:H$67,$L$4:$L$33,节奏总纲!R63)</f>
        <v>4</v>
      </c>
      <c r="EN64" s="15">
        <f>求节点(I$38:I$67,$L$4:$L$33,节奏总纲!S63)</f>
        <v>4</v>
      </c>
      <c r="EO64" s="15">
        <f>求节点(J$38:J$67,$L$4:$L$33,节奏总纲!T63)</f>
        <v>4</v>
      </c>
      <c r="EP64" s="15">
        <f t="shared" si="15"/>
        <v>1180682.2811131473</v>
      </c>
      <c r="EQ64" s="15">
        <f t="shared" si="16"/>
        <v>1216216.4088423173</v>
      </c>
      <c r="ER64" s="15">
        <f t="shared" si="17"/>
        <v>1258080.5458497254</v>
      </c>
      <c r="ES64" s="15">
        <f t="shared" si="18"/>
        <v>1299459.6527332054</v>
      </c>
      <c r="ET64" s="15">
        <f t="shared" si="19"/>
        <v>1327698.7954104743</v>
      </c>
      <c r="EY64" s="15">
        <v>60</v>
      </c>
      <c r="EZ64" s="15">
        <f>MAX($G$4,求节点(F$38:F$67,$G$4:$G$33,节奏总纲!P63))</f>
        <v>3500</v>
      </c>
      <c r="FA64" s="15">
        <f>MAX($G$4,求节点(G$38:G$67,$G$4:$G$33,节奏总纲!Q63))</f>
        <v>3500</v>
      </c>
      <c r="FB64" s="15">
        <f>MAX($G$4,求节点(H$38:H$67,$G$4:$G$33,节奏总纲!R63))</f>
        <v>3500</v>
      </c>
      <c r="FC64" s="15">
        <f>MAX($G$4,求节点(I$38:I$67,$G$4:$G$33,节奏总纲!S63))</f>
        <v>3500</v>
      </c>
      <c r="FD64" s="15">
        <f>MAX($G$4,求节点(J$38:J$67,$G$4:$G$33,节奏总纲!T63))</f>
        <v>3500</v>
      </c>
      <c r="FE64" s="15">
        <f>MAX($K$4,求节点(F$38:F$67,$K$4:$K$33,节奏总纲!P63))</f>
        <v>23888.085824878748</v>
      </c>
      <c r="FF64" s="15">
        <f>MAX($K$4,求节点(G$38:G$67,$K$4:$K$33,节奏总纲!Q63))</f>
        <v>24877.894396721931</v>
      </c>
      <c r="FG64" s="15">
        <f>MAX($K$4,求节点(H$38:H$67,$K$4:$K$33,节奏总纲!R63))</f>
        <v>26044.026346789007</v>
      </c>
      <c r="FH64" s="15">
        <f>MAX($K$4,求节点(I$38:I$67,$K$4:$K$33,节奏总纲!S63))</f>
        <v>27196.647708445835</v>
      </c>
      <c r="FI64" s="15">
        <f>MAX($K$4,求节点(J$38:J$67,$K$4:$K$33,节奏总纲!T63))</f>
        <v>27983.253354052205</v>
      </c>
      <c r="FO64" s="9">
        <v>60</v>
      </c>
      <c r="FP64" s="9">
        <f>求节点($EE$5:$EE$164,$ED$5:$ED$164,求节点(节奏总纲!$N$4:$N$163,节奏总纲!$O$4:$O$163,兵营招募!FO64))</f>
        <v>21790</v>
      </c>
    </row>
    <row r="65" spans="5:172" x14ac:dyDescent="0.15">
      <c r="E65" s="15">
        <v>28</v>
      </c>
      <c r="F65" s="15">
        <f>节奏总纲!BJ31</f>
        <v>17134.425155737379</v>
      </c>
      <c r="G65" s="15">
        <f>节奏总纲!BK31</f>
        <v>13707.540124589905</v>
      </c>
      <c r="H65" s="15">
        <f>节奏总纲!BL31</f>
        <v>10280.655093442427</v>
      </c>
      <c r="I65" s="15">
        <f>节奏总纲!BM31</f>
        <v>6853.7700622949524</v>
      </c>
      <c r="J65" s="15">
        <f>节奏总纲!BN31</f>
        <v>3426.8850311474762</v>
      </c>
      <c r="K65" s="15">
        <v>43000</v>
      </c>
      <c r="L65" s="9">
        <f>求节点(节奏总纲!P$4:P$163,AK$5:AK$164,F65)*6</f>
        <v>66007.205035751773</v>
      </c>
      <c r="M65" s="9">
        <f>求节点(节奏总纲!Q$4:Q$163,AL$5:AL$164,G65)*6</f>
        <v>65911.260557245972</v>
      </c>
      <c r="N65" s="9">
        <f>求节点(节奏总纲!R$4:R$163,AM$5:AM$164,H65)*6</f>
        <v>65806.054190503375</v>
      </c>
      <c r="O65" s="9">
        <f>求节点(节奏总纲!S$4:S$163,AN$5:AN$164,I65)*6</f>
        <v>65693.93418770055</v>
      </c>
      <c r="P65" s="9">
        <f>求节点(节奏总纲!T$4:T$1163,AO$5:AO$164,J65)*6</f>
        <v>0</v>
      </c>
      <c r="Q65" s="9">
        <f t="shared" si="35"/>
        <v>20.230518763470187</v>
      </c>
      <c r="S65" s="9">
        <v>28</v>
      </c>
      <c r="T65" s="9">
        <f>求节点(节奏总纲!$BW$4:$BW$83,节奏总纲!$AM$4:$AM$83,$S65)</f>
        <v>6.2565025247829205</v>
      </c>
      <c r="U65" s="9">
        <v>2700</v>
      </c>
      <c r="V65" s="9">
        <f t="shared" si="34"/>
        <v>3</v>
      </c>
      <c r="W65" s="9">
        <v>5</v>
      </c>
      <c r="Z65" s="9">
        <v>61</v>
      </c>
      <c r="AA65" s="80">
        <f>[5]圣人天赋!GE66</f>
        <v>0</v>
      </c>
      <c r="AB65" s="80">
        <f>[5]圣人天赋!GF66</f>
        <v>0</v>
      </c>
      <c r="AC65" s="80">
        <f>[5]圣人天赋!GG66</f>
        <v>0</v>
      </c>
      <c r="AD65" s="80">
        <f>[5]圣人天赋!GH66</f>
        <v>0</v>
      </c>
      <c r="AE65" s="80">
        <f>[5]圣人天赋!GI66</f>
        <v>0</v>
      </c>
      <c r="AG65" s="52"/>
      <c r="AH65" s="35" t="e">
        <f>[5]圣人天赋!GE66/AA65</f>
        <v>#DIV/0!</v>
      </c>
      <c r="AJ65" s="9">
        <v>61</v>
      </c>
      <c r="AK65" s="9">
        <f>MAX([4]带兵数!D64,1000+($AJ65-1)*50)</f>
        <v>5649.948832484999</v>
      </c>
      <c r="AL65" s="9">
        <f>MAX([4]带兵数!E64,1000+($AJ65-1)*50)</f>
        <v>5705.1121278937144</v>
      </c>
      <c r="AM65" s="9">
        <f>MAX([4]带兵数!F64,1000+($AJ65-1)*50)</f>
        <v>5762.3226353203409</v>
      </c>
      <c r="AN65" s="9">
        <f>MAX([4]带兵数!G64,1000+($AJ65-1)*50)</f>
        <v>5827.76487875979</v>
      </c>
      <c r="AO65" s="9">
        <f>MAX([4]带兵数!H64,1000+($AJ65-1)*50)</f>
        <v>5899.9048700813719</v>
      </c>
      <c r="AQ65" s="15">
        <v>61</v>
      </c>
      <c r="AR65" s="15">
        <v>1.1499999999999999</v>
      </c>
      <c r="AS65" s="15">
        <f>$AR65*节奏总纲!P64*24*3600*AS$2</f>
        <v>10074135.47881018</v>
      </c>
      <c r="AT65" s="15">
        <f>$AR65*节奏总纲!Q64*24*3600*AT$2</f>
        <v>10188812.721010633</v>
      </c>
      <c r="AU65" s="15">
        <f>$AR65*节奏总纲!R64*24*3600*AU$2</f>
        <v>9534161.8171459548</v>
      </c>
      <c r="AV65" s="15">
        <f>$AR65*节奏总纲!S64*24*3600*AV$2</f>
        <v>8751065.6859264411</v>
      </c>
      <c r="AW65" s="15">
        <f>$AR65*节奏总纲!T64*24*3600*AW$2</f>
        <v>5842998.5777099039</v>
      </c>
      <c r="AX65" s="15">
        <f t="shared" si="21"/>
        <v>684615.47881018184</v>
      </c>
      <c r="AY65" s="15">
        <f t="shared" si="22"/>
        <v>696790.46101063304</v>
      </c>
      <c r="AZ65" s="15">
        <f t="shared" si="23"/>
        <v>647920.0891459547</v>
      </c>
      <c r="BA65" s="15">
        <f t="shared" si="24"/>
        <v>600962.32592644077</v>
      </c>
      <c r="BB65" s="15">
        <f t="shared" si="25"/>
        <v>395199.07370990328</v>
      </c>
      <c r="BE65" s="15">
        <v>61</v>
      </c>
      <c r="BF65" s="51"/>
      <c r="BG65" s="15">
        <v>61</v>
      </c>
      <c r="BH65" s="15"/>
      <c r="BI65" s="15"/>
      <c r="BJ65" s="15"/>
      <c r="BK65" s="15"/>
      <c r="BL65" s="15"/>
      <c r="BM65" s="15">
        <f>求节点($T$38:$T$157,$V$38:$V$157,节奏总纲!P64)*求节点($T$38:$T$157,$U$38:$U$157,节奏总纲!P64)*节奏总纲!W64</f>
        <v>201167.1656142784</v>
      </c>
      <c r="BN65" s="15">
        <f>求节点($T$38:$T$157,$V$38:$V$157,节奏总纲!Q64)*求节点($T$38:$T$157,$U$38:$U$157,节奏总纲!Q64)*节奏总纲!X64</f>
        <v>144263.03540592865</v>
      </c>
      <c r="BO65" s="15">
        <f>求节点($T$38:$T$157,$V$38:$V$157,节奏总纲!R64)*求节点($T$38:$T$157,$U$38:$U$157,节奏总纲!R64)*节奏总纲!Y64</f>
        <v>100822.89660563774</v>
      </c>
      <c r="BP65" s="15">
        <f>求节点($T$38:$T$157,$V$38:$V$157,节奏总纲!S64)*求节点($T$38:$T$157,$U$38:$U$157,节奏总纲!S64)*节奏总纲!Z64</f>
        <v>59022.202036738374</v>
      </c>
      <c r="BQ65" s="15">
        <f>求节点($T$38:$T$157,$V$38:$V$157,节奏总纲!T64)*求节点($T$38:$T$157,$U$38:$U$157,节奏总纲!T64)*节奏总纲!AA64</f>
        <v>18552.512439625647</v>
      </c>
      <c r="BR65" s="15"/>
      <c r="BS65" s="15"/>
      <c r="BT65" s="15"/>
      <c r="BU65" s="15"/>
      <c r="BV65" s="15"/>
      <c r="BY65" s="15">
        <v>61</v>
      </c>
      <c r="BZ65" s="15">
        <f t="shared" si="10"/>
        <v>201167.1656142784</v>
      </c>
      <c r="CA65" s="15">
        <f t="shared" si="11"/>
        <v>144263.03540592865</v>
      </c>
      <c r="CB65" s="15">
        <f t="shared" si="12"/>
        <v>100822.89660563774</v>
      </c>
      <c r="CC65" s="15">
        <f t="shared" si="13"/>
        <v>59022.202036738374</v>
      </c>
      <c r="CD65" s="15">
        <f t="shared" si="14"/>
        <v>18552.512439625647</v>
      </c>
      <c r="CE65" s="66">
        <f>SUM(BZ$5:BZ65)</f>
        <v>1623675.2713736696</v>
      </c>
      <c r="CF65" s="66">
        <f>SUM(CA$5:CA65)</f>
        <v>1243051.7748112737</v>
      </c>
      <c r="CG65" s="66">
        <f>SUM(CB$5:CB65)</f>
        <v>883751.18480430846</v>
      </c>
      <c r="CH65" s="66">
        <f>SUM(CC$5:CC65)</f>
        <v>526735.479328393</v>
      </c>
      <c r="CI65" s="66">
        <f>SUM(CD$5:CD65)</f>
        <v>206286.23649866573</v>
      </c>
      <c r="CJ65" s="34"/>
      <c r="CK65" s="34"/>
      <c r="CN65" s="15"/>
      <c r="CO65" s="15"/>
      <c r="CP65" s="15"/>
      <c r="CQ65" s="15"/>
      <c r="CR65" s="15"/>
      <c r="CS65" s="15"/>
      <c r="CT65" s="15"/>
      <c r="CU65" s="15"/>
      <c r="CV65" s="15"/>
      <c r="CW65" s="15"/>
      <c r="CX65" s="15"/>
      <c r="CZ65" s="34"/>
      <c r="DA65" s="34"/>
      <c r="DR65" s="37"/>
      <c r="DS65" s="37"/>
      <c r="DT65" s="37"/>
      <c r="DU65" s="37"/>
      <c r="DV65" s="37"/>
      <c r="EC65" s="9">
        <v>1</v>
      </c>
      <c r="ED65" s="9">
        <f>INT(求节点(F$38:F$67,$K$38:$K$67,节奏总纲!P64)*EC65)</f>
        <v>27505</v>
      </c>
      <c r="EE65" s="15">
        <v>61</v>
      </c>
      <c r="EF65" s="15">
        <f>求节点(F$38:F$67,$V$4:$V$33,节奏总纲!P64)*$ED65/10000</f>
        <v>309510.61782828066</v>
      </c>
      <c r="EG65" s="15">
        <f>求节点(G$38:G$67,$V$4:$V$33,节奏总纲!Q64)*$ED65/10000</f>
        <v>319115.27401330572</v>
      </c>
      <c r="EH65" s="15">
        <f>求节点(H$38:H$67,$V$4:$V$33,节奏总纲!R64)*$ED65/10000</f>
        <v>330272.71611370909</v>
      </c>
      <c r="EI65" s="15">
        <f>求节点(I$38:I$67,$V$4:$V$33,节奏总纲!S64)*$ED65/10000</f>
        <v>336525.40243184852</v>
      </c>
      <c r="EJ65" s="15">
        <f>求节点(J$38:J$67,$V$4:$V$33,节奏总纲!T64)*$ED65/10000</f>
        <v>344184.94317156926</v>
      </c>
      <c r="EK65" s="15">
        <f>求节点(F$38:F$67,$L$4:$L$33,节奏总纲!P64)</f>
        <v>4</v>
      </c>
      <c r="EL65" s="15">
        <f>求节点(G$38:G$67,$L$4:$L$33,节奏总纲!Q64)</f>
        <v>4</v>
      </c>
      <c r="EM65" s="15">
        <f>求节点(H$38:H$67,$L$4:$L$33,节奏总纲!R64)</f>
        <v>4</v>
      </c>
      <c r="EN65" s="15">
        <f>求节点(I$38:I$67,$L$4:$L$33,节奏总纲!S64)</f>
        <v>4</v>
      </c>
      <c r="EO65" s="15">
        <f>求节点(J$38:J$67,$L$4:$L$33,节奏总纲!T64)</f>
        <v>4</v>
      </c>
      <c r="EP65" s="15">
        <f t="shared" si="15"/>
        <v>1238042.4713131227</v>
      </c>
      <c r="EQ65" s="15">
        <f t="shared" si="16"/>
        <v>1276461.0960532229</v>
      </c>
      <c r="ER65" s="15">
        <f t="shared" si="17"/>
        <v>1321090.8644548364</v>
      </c>
      <c r="ES65" s="15">
        <f t="shared" si="18"/>
        <v>1346101.6097273941</v>
      </c>
      <c r="ET65" s="15">
        <f t="shared" si="19"/>
        <v>1376739.7726862771</v>
      </c>
      <c r="EY65" s="15">
        <v>61</v>
      </c>
      <c r="EZ65" s="15">
        <f>MAX($G$4,求节点(F$38:F$67,$G$4:$G$33,节奏总纲!P64))</f>
        <v>3500</v>
      </c>
      <c r="FA65" s="15">
        <f>MAX($G$4,求节点(G$38:G$67,$G$4:$G$33,节奏总纲!Q64))</f>
        <v>3500</v>
      </c>
      <c r="FB65" s="15">
        <f>MAX($G$4,求节点(H$38:H$67,$G$4:$G$33,节奏总纲!R64))</f>
        <v>3500</v>
      </c>
      <c r="FC65" s="15">
        <f>MAX($G$4,求节点(I$38:I$67,$G$4:$G$33,节奏总纲!S64))</f>
        <v>3500</v>
      </c>
      <c r="FD65" s="15">
        <f>MAX($G$4,求节点(J$38:J$67,$G$4:$G$33,节奏总纲!T64))</f>
        <v>3500</v>
      </c>
      <c r="FE65" s="15">
        <f>MAX($K$4,求节点(F$38:F$67,$K$4:$K$33,节奏总纲!P64))</f>
        <v>24758.656734587967</v>
      </c>
      <c r="FF65" s="15">
        <f>MAX($K$4,求节点(G$38:G$67,$K$4:$K$33,节奏总纲!Q64))</f>
        <v>25806.246938371831</v>
      </c>
      <c r="FG65" s="15">
        <f>MAX($K$4,求节点(H$38:H$67,$K$4:$K$33,节奏总纲!R64))</f>
        <v>27023.201175827213</v>
      </c>
      <c r="FH65" s="15">
        <f>MAX($K$4,求节点(I$38:I$67,$K$4:$K$33,节奏总纲!S64))</f>
        <v>27705.188412853866</v>
      </c>
      <c r="FI65" s="15">
        <f>MAX($K$4,求节点(J$38:J$67,$K$4:$K$33,节奏总纲!T64))</f>
        <v>28540.622778211517</v>
      </c>
      <c r="FO65" s="9">
        <v>61</v>
      </c>
      <c r="FP65" s="9">
        <f>求节点($EE$5:$EE$164,$ED$5:$ED$164,求节点(节奏总纲!$N$4:$N$163,节奏总纲!$O$4:$O$163,兵营招募!FO65))</f>
        <v>21983</v>
      </c>
    </row>
    <row r="66" spans="5:172" x14ac:dyDescent="0.15">
      <c r="E66" s="15">
        <v>29</v>
      </c>
      <c r="F66" s="15">
        <f>节奏总纲!BJ32</f>
        <v>26535.88112606269</v>
      </c>
      <c r="G66" s="15">
        <f>节奏总纲!BK32</f>
        <v>21228.704900850153</v>
      </c>
      <c r="H66" s="15">
        <f>节奏总纲!BL32</f>
        <v>15921.528675637614</v>
      </c>
      <c r="I66" s="15">
        <f>节奏总纲!BM32</f>
        <v>10614.352450425076</v>
      </c>
      <c r="J66" s="15">
        <f>节奏总纲!BN32</f>
        <v>5307.1762252125382</v>
      </c>
      <c r="K66" s="15">
        <v>44000</v>
      </c>
      <c r="L66" s="9">
        <f>求节点(节奏总纲!P$4:P$163,AK$5:AK$164,F66)*6</f>
        <v>68572.977801768095</v>
      </c>
      <c r="M66" s="9">
        <f>求节点(节奏总纲!Q$4:Q$163,AL$5:AL$164,G66)*6</f>
        <v>68471.431372648978</v>
      </c>
      <c r="N66" s="9">
        <f>求节点(节奏总纲!R$4:R$163,AM$5:AM$164,H66)*6</f>
        <v>68362.781174302974</v>
      </c>
      <c r="O66" s="9">
        <f>求节点(节奏总纲!S$4:S$163,AN$5:AN$164,I66)*6</f>
        <v>68249.762345190873</v>
      </c>
      <c r="P66" s="9">
        <f>求节点(节奏总纲!T$4:T$1163,AO$5:AO$164,J66)*6</f>
        <v>0</v>
      </c>
      <c r="Q66" s="9">
        <f t="shared" si="35"/>
        <v>20.222543113247223</v>
      </c>
      <c r="S66" s="9">
        <v>29</v>
      </c>
      <c r="T66" s="9">
        <f>求节点(节奏总纲!$BW$4:$BW$83,节奏总纲!$AM$4:$AM$83,$S66)</f>
        <v>6.5527486015310732</v>
      </c>
      <c r="U66" s="9">
        <v>2700</v>
      </c>
      <c r="V66" s="9">
        <f t="shared" si="34"/>
        <v>3</v>
      </c>
      <c r="W66" s="9">
        <v>5</v>
      </c>
      <c r="Z66" s="9">
        <v>62</v>
      </c>
      <c r="AA66" s="80">
        <f>[5]圣人天赋!GE67</f>
        <v>0</v>
      </c>
      <c r="AB66" s="80">
        <f>[5]圣人天赋!GF67</f>
        <v>0</v>
      </c>
      <c r="AC66" s="80">
        <f>[5]圣人天赋!GG67</f>
        <v>0</v>
      </c>
      <c r="AD66" s="80">
        <f>[5]圣人天赋!GH67</f>
        <v>0</v>
      </c>
      <c r="AE66" s="80">
        <f>[5]圣人天赋!GI67</f>
        <v>0</v>
      </c>
      <c r="AG66" s="52"/>
      <c r="AH66" s="35" t="e">
        <f>[5]圣人天赋!GE67/AA66</f>
        <v>#DIV/0!</v>
      </c>
      <c r="AJ66" s="9">
        <v>62</v>
      </c>
      <c r="AK66" s="9">
        <f>MAX([4]带兵数!D65,1000+($AJ66-1)*50)</f>
        <v>5717.9946954767738</v>
      </c>
      <c r="AL66" s="9">
        <f>MAX([4]带兵数!E65,1000+($AJ66-1)*50)</f>
        <v>5770.4595889192997</v>
      </c>
      <c r="AM66" s="9">
        <f>MAX([4]带兵数!F65,1000+($AJ66-1)*50)</f>
        <v>5831.598744426452</v>
      </c>
      <c r="AN66" s="9">
        <f>MAX([4]带兵数!G65,1000+($AJ66-1)*50)</f>
        <v>5895.2604065282285</v>
      </c>
      <c r="AO66" s="9">
        <f>MAX([4]带兵数!H65,1000+($AJ66-1)*50)</f>
        <v>5968.9532424015661</v>
      </c>
      <c r="AQ66" s="15">
        <v>62</v>
      </c>
      <c r="AR66" s="15">
        <v>1.1499999999999999</v>
      </c>
      <c r="AS66" s="15">
        <f>$AR66*节奏总纲!P65*24*3600*AS$2</f>
        <v>10807888.181040514</v>
      </c>
      <c r="AT66" s="15">
        <f>$AR66*节奏总纲!Q65*24*3600*AT$2</f>
        <v>10927135.213971328</v>
      </c>
      <c r="AU66" s="15">
        <f>$AR66*节奏总纲!R65*24*3600*AU$2</f>
        <v>10235790.633324103</v>
      </c>
      <c r="AV66" s="15">
        <f>$AR66*节奏总纲!S65*24*3600*AV$2</f>
        <v>9401061.4028084073</v>
      </c>
      <c r="AW66" s="15">
        <f>$AR66*节奏总纲!T65*24*3600*AW$2</f>
        <v>6296675.654274202</v>
      </c>
      <c r="AX66" s="15">
        <f t="shared" si="21"/>
        <v>733752.70223033428</v>
      </c>
      <c r="AY66" s="15">
        <f t="shared" si="22"/>
        <v>738322.49296069518</v>
      </c>
      <c r="AZ66" s="15">
        <f t="shared" si="23"/>
        <v>701628.81617814861</v>
      </c>
      <c r="BA66" s="15">
        <f t="shared" si="24"/>
        <v>649995.71688196622</v>
      </c>
      <c r="BB66" s="15">
        <f t="shared" si="25"/>
        <v>453677.07656429801</v>
      </c>
      <c r="BE66" s="15">
        <v>62</v>
      </c>
      <c r="BF66" s="51"/>
      <c r="BG66" s="15">
        <v>62</v>
      </c>
      <c r="BH66" s="15"/>
      <c r="BI66" s="15"/>
      <c r="BJ66" s="15"/>
      <c r="BK66" s="15"/>
      <c r="BL66" s="15"/>
      <c r="BM66" s="15">
        <f>求节点($T$38:$T$157,$V$38:$V$157,节奏总纲!P65)*求节点($T$38:$T$157,$U$38:$U$157,节奏总纲!P65)*节奏总纲!W65</f>
        <v>224267.13041855631</v>
      </c>
      <c r="BN66" s="15">
        <f>求节点($T$38:$T$157,$V$38:$V$157,节奏总纲!Q65)*求节点($T$38:$T$157,$U$38:$U$157,节奏总纲!Q65)*节奏总纲!X65</f>
        <v>174773.08977769586</v>
      </c>
      <c r="BO66" s="15">
        <f>求节点($T$38:$T$157,$V$38:$V$157,节奏总纲!R65)*求节点($T$38:$T$157,$U$38:$U$157,节奏总纲!R65)*节奏总纲!Y65</f>
        <v>113402.5835017973</v>
      </c>
      <c r="BP66" s="15">
        <f>求节点($T$38:$T$157,$V$38:$V$157,节奏总纲!S65)*求节点($T$38:$T$157,$U$38:$U$157,节奏总纲!S65)*节奏总纲!Z65</f>
        <v>66246.57507002652</v>
      </c>
      <c r="BQ66" s="15">
        <f>求节点($T$38:$T$157,$V$38:$V$157,节奏总纲!T65)*求节点($T$38:$T$157,$U$38:$U$157,节奏总纲!T65)*节奏总纲!AA65</f>
        <v>23287.040476675636</v>
      </c>
      <c r="BR66" s="15"/>
      <c r="BS66" s="15"/>
      <c r="BT66" s="15"/>
      <c r="BU66" s="15"/>
      <c r="BV66" s="15"/>
      <c r="BY66" s="15">
        <v>62</v>
      </c>
      <c r="BZ66" s="15">
        <f t="shared" si="10"/>
        <v>224267.13041855631</v>
      </c>
      <c r="CA66" s="15">
        <f t="shared" si="11"/>
        <v>174773.08977769586</v>
      </c>
      <c r="CB66" s="15">
        <f t="shared" si="12"/>
        <v>113402.5835017973</v>
      </c>
      <c r="CC66" s="15">
        <f t="shared" si="13"/>
        <v>66246.57507002652</v>
      </c>
      <c r="CD66" s="15">
        <f t="shared" si="14"/>
        <v>23287.040476675636</v>
      </c>
      <c r="CE66" s="66">
        <f>SUM(BZ$5:BZ66)</f>
        <v>1847942.4017922259</v>
      </c>
      <c r="CF66" s="66">
        <f>SUM(CA$5:CA66)</f>
        <v>1417824.8645889696</v>
      </c>
      <c r="CG66" s="66">
        <f>SUM(CB$5:CB66)</f>
        <v>997153.76830610575</v>
      </c>
      <c r="CH66" s="66">
        <f>SUM(CC$5:CC66)</f>
        <v>592982.05439841957</v>
      </c>
      <c r="CI66" s="66">
        <f>SUM(CD$5:CD66)</f>
        <v>229573.27697534137</v>
      </c>
      <c r="CJ66" s="34"/>
      <c r="CK66" s="34"/>
      <c r="CN66" s="15"/>
      <c r="CO66" s="15"/>
      <c r="CP66" s="15"/>
      <c r="CQ66" s="15"/>
      <c r="CR66" s="15"/>
      <c r="CS66" s="15"/>
      <c r="CT66" s="15"/>
      <c r="CU66" s="15"/>
      <c r="CV66" s="15"/>
      <c r="CW66" s="15"/>
      <c r="CX66" s="15"/>
      <c r="CZ66" s="34"/>
      <c r="DA66" s="34"/>
      <c r="DR66" s="37"/>
      <c r="DS66" s="37"/>
      <c r="DT66" s="37"/>
      <c r="DU66" s="37"/>
      <c r="DV66" s="37"/>
      <c r="EC66" s="9">
        <v>1</v>
      </c>
      <c r="ED66" s="9">
        <f>INT(求节点(F$38:F$67,$K$38:$K$67,节奏总纲!P65)*EC66)</f>
        <v>28114</v>
      </c>
      <c r="EE66" s="15">
        <v>62</v>
      </c>
      <c r="EF66" s="15">
        <f>求节点(F$38:F$67,$V$4:$V$33,节奏总纲!P65)*$ED66/10000</f>
        <v>324914.26491158619</v>
      </c>
      <c r="EG66" s="15">
        <f>求节点(G$38:G$67,$V$4:$V$33,节奏总纲!Q65)*$ED66/10000</f>
        <v>335399.39882548101</v>
      </c>
      <c r="EH66" s="15">
        <f>求节点(H$38:H$67,$V$4:$V$33,节奏总纲!R65)*$ED66/10000</f>
        <v>342222.09427372628</v>
      </c>
      <c r="EI66" s="15">
        <f>求节点(I$38:I$67,$V$4:$V$33,节奏总纲!S65)*$ED66/10000</f>
        <v>349131.10089781974</v>
      </c>
      <c r="EJ66" s="15">
        <f>求节点(J$38:J$67,$V$4:$V$33,节奏总纲!T65)*$ED66/10000</f>
        <v>357801.88040331524</v>
      </c>
      <c r="EK66" s="15">
        <f>求节点(F$38:F$67,$L$4:$L$33,节奏总纲!P65)</f>
        <v>4</v>
      </c>
      <c r="EL66" s="15">
        <f>求节点(G$38:G$67,$L$4:$L$33,节奏总纲!Q65)</f>
        <v>4</v>
      </c>
      <c r="EM66" s="15">
        <f>求节点(H$38:H$67,$L$4:$L$33,节奏总纲!R65)</f>
        <v>4</v>
      </c>
      <c r="EN66" s="15">
        <f>求节点(I$38:I$67,$L$4:$L$33,节奏总纲!S65)</f>
        <v>4</v>
      </c>
      <c r="EO66" s="15">
        <f>求节点(J$38:J$67,$L$4:$L$33,节奏总纲!T65)</f>
        <v>4</v>
      </c>
      <c r="EP66" s="15">
        <f t="shared" si="15"/>
        <v>1299657.0596463447</v>
      </c>
      <c r="EQ66" s="15">
        <f t="shared" si="16"/>
        <v>1341597.595301924</v>
      </c>
      <c r="ER66" s="15">
        <f t="shared" si="17"/>
        <v>1368888.3770949051</v>
      </c>
      <c r="ES66" s="15">
        <f t="shared" si="18"/>
        <v>1396524.4035912789</v>
      </c>
      <c r="ET66" s="15">
        <f t="shared" si="19"/>
        <v>1431207.521613261</v>
      </c>
      <c r="EY66" s="15">
        <v>62</v>
      </c>
      <c r="EZ66" s="15">
        <f>MAX($G$4,求节点(F$38:F$67,$G$4:$G$33,节奏总纲!P65))</f>
        <v>3500</v>
      </c>
      <c r="FA66" s="15">
        <f>MAX($G$4,求节点(G$38:G$67,$G$4:$G$33,节奏总纲!Q65))</f>
        <v>3500</v>
      </c>
      <c r="FB66" s="15">
        <f>MAX($G$4,求节点(H$38:H$67,$G$4:$G$33,节奏总纲!R65))</f>
        <v>3500</v>
      </c>
      <c r="FC66" s="15">
        <f>MAX($G$4,求节点(I$38:I$67,$G$4:$G$33,节奏总纲!S65))</f>
        <v>3500</v>
      </c>
      <c r="FD66" s="15">
        <f>MAX($G$4,求节点(J$38:J$67,$G$4:$G$33,节奏总纲!T65))</f>
        <v>3500</v>
      </c>
      <c r="FE66" s="15">
        <f>MAX($K$4,求节点(F$38:F$67,$K$4:$K$33,节奏总纲!P65))</f>
        <v>25671.081835909459</v>
      </c>
      <c r="FF66" s="15">
        <f>MAX($K$4,求节点(G$38:G$67,$K$4:$K$33,节奏总纲!Q65))</f>
        <v>26789.933715460025</v>
      </c>
      <c r="FG66" s="15">
        <f>MAX($K$4,求节点(H$38:H$67,$K$4:$K$33,节奏总纲!R65))</f>
        <v>27517.972640719177</v>
      </c>
      <c r="FH66" s="15">
        <f>MAX($K$4,求节点(I$38:I$67,$K$4:$K$33,节奏总纲!S65))</f>
        <v>28255.221693585372</v>
      </c>
      <c r="FI66" s="15">
        <f>MAX($K$4,求节点(J$38:J$67,$K$4:$K$33,节奏总纲!T65))</f>
        <v>29180.466714446393</v>
      </c>
      <c r="FO66" s="9">
        <v>62</v>
      </c>
      <c r="FP66" s="9">
        <f>求节点($EE$5:$EE$164,$ED$5:$ED$164,求节点(节奏总纲!$N$4:$N$163,节奏总纲!$O$4:$O$163,兵营招募!FO66))</f>
        <v>22430</v>
      </c>
    </row>
    <row r="67" spans="5:172" x14ac:dyDescent="0.15">
      <c r="E67" s="15">
        <v>30</v>
      </c>
      <c r="F67" s="15">
        <f>节奏总纲!BJ33</f>
        <v>41077.009235645834</v>
      </c>
      <c r="G67" s="15">
        <f>节奏总纲!BK33</f>
        <v>32861.60738851667</v>
      </c>
      <c r="H67" s="15">
        <f>节奏总纲!BL33</f>
        <v>24646.205541387499</v>
      </c>
      <c r="I67" s="15">
        <f>节奏总纲!BM33</f>
        <v>16430.803694258335</v>
      </c>
      <c r="J67" s="15">
        <f>节奏总纲!BN33</f>
        <v>8215.4018471291674</v>
      </c>
      <c r="K67" s="15">
        <v>45000</v>
      </c>
      <c r="L67" s="9">
        <f>求节点(节奏总纲!P$4:P$163,AK$5:AK$164,F67)*6</f>
        <v>70731.669505449448</v>
      </c>
      <c r="M67" s="9">
        <f>求节点(节奏总纲!Q$4:Q$163,AL$5:AL$164,G67)*6</f>
        <v>70720.758110934243</v>
      </c>
      <c r="N67" s="9">
        <f>求节点(节奏总纲!R$4:R$163,AM$5:AM$164,H67)*6</f>
        <v>70729.120555273505</v>
      </c>
      <c r="O67" s="9">
        <f>求节点(节奏总纲!S$4:S$163,AN$5:AN$164,I67)*6</f>
        <v>70723.14522064988</v>
      </c>
      <c r="P67" s="9">
        <f>求节点(节奏总纲!T$4:T$1163,AO$5:AO$164,J67)*6</f>
        <v>0</v>
      </c>
      <c r="Q67" s="9">
        <f t="shared" si="35"/>
        <v>20.331486730837092</v>
      </c>
      <c r="S67" s="9">
        <v>30</v>
      </c>
      <c r="T67" s="9">
        <f>求节点(节奏总纲!$BW$4:$BW$83,节奏总纲!$AM$4:$AM$83,$S67)</f>
        <v>6.8489946782792268</v>
      </c>
      <c r="U67" s="9">
        <v>2700</v>
      </c>
      <c r="V67" s="9">
        <f t="shared" si="34"/>
        <v>3</v>
      </c>
      <c r="W67" s="9">
        <v>5</v>
      </c>
      <c r="Z67" s="9">
        <v>63</v>
      </c>
      <c r="AA67" s="80">
        <f>[5]圣人天赋!GE68</f>
        <v>0</v>
      </c>
      <c r="AB67" s="80">
        <f>[5]圣人天赋!GF68</f>
        <v>0</v>
      </c>
      <c r="AC67" s="80">
        <f>[5]圣人天赋!GG68</f>
        <v>0</v>
      </c>
      <c r="AD67" s="80">
        <f>[5]圣人天赋!GH68</f>
        <v>0</v>
      </c>
      <c r="AE67" s="80">
        <f>[5]圣人天赋!GI68</f>
        <v>0</v>
      </c>
      <c r="AG67" s="52"/>
      <c r="AH67" s="35" t="e">
        <f>[5]圣人天赋!GE68/AA67</f>
        <v>#DIV/0!</v>
      </c>
      <c r="AJ67" s="9">
        <v>63</v>
      </c>
      <c r="AK67" s="9">
        <f>MAX([4]带兵数!D66,1000+($AJ67-1)*50)</f>
        <v>5784.0586819184891</v>
      </c>
      <c r="AL67" s="9">
        <f>MAX([4]带兵数!E66,1000+($AJ67-1)*50)</f>
        <v>5839.1430076047091</v>
      </c>
      <c r="AM67" s="9">
        <f>MAX([4]带兵数!F66,1000+($AJ67-1)*50)</f>
        <v>5897.2329150700543</v>
      </c>
      <c r="AN67" s="9">
        <f>MAX([4]带兵数!G66,1000+($AJ67-1)*50)</f>
        <v>5964.3685709059691</v>
      </c>
      <c r="AO67" s="9">
        <f>MAX([4]带兵数!H66,1000+($AJ67-1)*50)</f>
        <v>6038.3046871454753</v>
      </c>
      <c r="AQ67" s="15">
        <v>63</v>
      </c>
      <c r="AR67" s="15">
        <v>1.1499999999999999</v>
      </c>
      <c r="AS67" s="15">
        <f>$AR67*节奏总纲!P66*24*3600*AS$2</f>
        <v>11594304.85535528</v>
      </c>
      <c r="AT67" s="15">
        <f>$AR67*节奏总纲!Q66*24*3600*AT$2</f>
        <v>11731697.367891237</v>
      </c>
      <c r="AU67" s="15">
        <f>$AR67*节奏总纲!R66*24*3600*AU$2</f>
        <v>10985217.373620614</v>
      </c>
      <c r="AV67" s="15">
        <f>$AR67*节奏总纲!S66*24*3600*AV$2</f>
        <v>10104436.681442127</v>
      </c>
      <c r="AW67" s="15">
        <f>$AR67*节奏总纲!T66*24*3600*AW$2</f>
        <v>6766436.3135853428</v>
      </c>
      <c r="AX67" s="15">
        <f t="shared" si="21"/>
        <v>786416.67431476526</v>
      </c>
      <c r="AY67" s="15">
        <f t="shared" si="22"/>
        <v>804562.15391990915</v>
      </c>
      <c r="AZ67" s="15">
        <f t="shared" si="23"/>
        <v>749426.74029651098</v>
      </c>
      <c r="BA67" s="15">
        <f t="shared" si="24"/>
        <v>703375.27863371931</v>
      </c>
      <c r="BB67" s="15">
        <f t="shared" si="25"/>
        <v>469760.65931114089</v>
      </c>
      <c r="BE67" s="15">
        <v>63</v>
      </c>
      <c r="BF67" s="51"/>
      <c r="BG67" s="15">
        <v>63</v>
      </c>
      <c r="BH67" s="15"/>
      <c r="BI67" s="15"/>
      <c r="BJ67" s="15"/>
      <c r="BK67" s="15"/>
      <c r="BL67" s="15"/>
      <c r="BM67" s="15">
        <f>求节点($T$38:$T$157,$V$38:$V$157,节奏总纲!P66)*求节点($T$38:$T$157,$U$38:$U$157,节奏总纲!P66)*节奏总纲!W66</f>
        <v>251930.37215443613</v>
      </c>
      <c r="BN67" s="15">
        <f>求节点($T$38:$T$157,$V$38:$V$157,节奏总纲!Q66)*求节点($T$38:$T$157,$U$38:$U$157,节奏总纲!Q66)*节奏总纲!X66</f>
        <v>201970.27721401025</v>
      </c>
      <c r="BO67" s="15">
        <f>求节点($T$38:$T$157,$V$38:$V$157,节奏总纲!R66)*求节点($T$38:$T$157,$U$38:$U$157,节奏总纲!R66)*节奏总纲!Y66</f>
        <v>130086.21861523953</v>
      </c>
      <c r="BP67" s="15">
        <f>求节点($T$38:$T$157,$V$38:$V$157,节奏总纲!S66)*求节点($T$38:$T$157,$U$38:$U$157,节奏总纲!S66)*节奏总纲!Z66</f>
        <v>75942.380233026153</v>
      </c>
      <c r="BQ67" s="15">
        <f>求节点($T$38:$T$157,$V$38:$V$157,节奏总纲!T66)*求节点($T$38:$T$157,$U$38:$U$157,节奏总纲!T66)*节奏总纲!AA66</f>
        <v>26132.519700503224</v>
      </c>
      <c r="BR67" s="15"/>
      <c r="BS67" s="15"/>
      <c r="BT67" s="15"/>
      <c r="BU67" s="15"/>
      <c r="BV67" s="15"/>
      <c r="BY67" s="15">
        <v>63</v>
      </c>
      <c r="BZ67" s="15">
        <f t="shared" si="10"/>
        <v>251930.37215443613</v>
      </c>
      <c r="CA67" s="15">
        <f t="shared" si="11"/>
        <v>201970.27721401025</v>
      </c>
      <c r="CB67" s="15">
        <f t="shared" si="12"/>
        <v>130086.21861523953</v>
      </c>
      <c r="CC67" s="15">
        <f t="shared" si="13"/>
        <v>75942.380233026153</v>
      </c>
      <c r="CD67" s="15">
        <f t="shared" si="14"/>
        <v>26132.519700503224</v>
      </c>
      <c r="CE67" s="66">
        <f>SUM(BZ$5:BZ67)</f>
        <v>2099872.773946662</v>
      </c>
      <c r="CF67" s="66">
        <f>SUM(CA$5:CA67)</f>
        <v>1619795.1418029799</v>
      </c>
      <c r="CG67" s="66">
        <f>SUM(CB$5:CB67)</f>
        <v>1127239.9869213453</v>
      </c>
      <c r="CH67" s="66">
        <f>SUM(CC$5:CC67)</f>
        <v>668924.43463144568</v>
      </c>
      <c r="CI67" s="66">
        <f>SUM(CD$5:CD67)</f>
        <v>255705.79667584458</v>
      </c>
      <c r="CJ67" s="34"/>
      <c r="CK67" s="34"/>
      <c r="CN67" s="15"/>
      <c r="CO67" s="15"/>
      <c r="CP67" s="15"/>
      <c r="CQ67" s="15"/>
      <c r="CR67" s="15"/>
      <c r="CS67" s="15"/>
      <c r="CT67" s="15"/>
      <c r="CU67" s="15"/>
      <c r="CV67" s="15"/>
      <c r="CW67" s="15"/>
      <c r="CX67" s="15"/>
      <c r="CZ67" s="34"/>
      <c r="DA67" s="34"/>
      <c r="DR67" s="37"/>
      <c r="DS67" s="37"/>
      <c r="DT67" s="37"/>
      <c r="DU67" s="37"/>
      <c r="DV67" s="37"/>
      <c r="EC67" s="9">
        <v>1</v>
      </c>
      <c r="ED67" s="9">
        <f>INT(求节点(F$38:F$67,$K$38:$K$67,节奏总纲!P66)*EC67)</f>
        <v>28765</v>
      </c>
      <c r="EE67" s="15">
        <v>63</v>
      </c>
      <c r="EF67" s="15">
        <f>求节点(F$38:F$67,$V$4:$V$33,节奏总纲!P66)*$ED67/10000</f>
        <v>341814.44558228442</v>
      </c>
      <c r="EG67" s="15">
        <f>求节点(G$38:G$67,$V$4:$V$33,节奏总纲!Q66)*$ED67/10000</f>
        <v>348929.09361666738</v>
      </c>
      <c r="EH67" s="15">
        <f>求节点(H$38:H$67,$V$4:$V$33,节奏总纲!R66)*$ED67/10000</f>
        <v>355213.71171945421</v>
      </c>
      <c r="EI67" s="15">
        <f>求节点(I$38:I$67,$V$4:$V$33,节奏总纲!S66)*$ED67/10000</f>
        <v>362922.49483929656</v>
      </c>
      <c r="EJ67" s="15">
        <f>求节点(J$38:J$67,$V$4:$V$33,节奏总纲!T66)*$ED67/10000</f>
        <v>372439.57555877668</v>
      </c>
      <c r="EK67" s="15">
        <f>求节点(F$38:F$67,$L$4:$L$33,节奏总纲!P66)</f>
        <v>4</v>
      </c>
      <c r="EL67" s="15">
        <f>求节点(G$38:G$67,$L$4:$L$33,节奏总纲!Q66)</f>
        <v>4</v>
      </c>
      <c r="EM67" s="15">
        <f>求节点(H$38:H$67,$L$4:$L$33,节奏总纲!R66)</f>
        <v>4</v>
      </c>
      <c r="EN67" s="15">
        <f>求节点(I$38:I$67,$L$4:$L$33,节奏总纲!S66)</f>
        <v>4</v>
      </c>
      <c r="EO67" s="15">
        <f>求节点(J$38:J$67,$L$4:$L$33,节奏总纲!T66)</f>
        <v>4</v>
      </c>
      <c r="EP67" s="15">
        <f t="shared" si="15"/>
        <v>1367257.7823291377</v>
      </c>
      <c r="EQ67" s="15">
        <f t="shared" si="16"/>
        <v>1395716.3744666695</v>
      </c>
      <c r="ER67" s="15">
        <f t="shared" si="17"/>
        <v>1420854.8468778168</v>
      </c>
      <c r="ES67" s="15">
        <f t="shared" si="18"/>
        <v>1451689.9793571862</v>
      </c>
      <c r="ET67" s="15">
        <f t="shared" si="19"/>
        <v>1489758.3022351067</v>
      </c>
      <c r="EY67" s="15">
        <v>63</v>
      </c>
      <c r="EZ67" s="15">
        <f>MAX($G$4,求节点(F$38:F$67,$G$4:$G$33,节奏总纲!P66))</f>
        <v>3500</v>
      </c>
      <c r="FA67" s="15">
        <f>MAX($G$4,求节点(G$38:G$67,$G$4:$G$33,节奏总纲!Q66))</f>
        <v>3500</v>
      </c>
      <c r="FB67" s="15">
        <f>MAX($G$4,求节点(H$38:H$67,$G$4:$G$33,节奏总纲!R66))</f>
        <v>3500</v>
      </c>
      <c r="FC67" s="15">
        <f>MAX($G$4,求节点(I$38:I$67,$G$4:$G$33,节奏总纲!S66))</f>
        <v>3500</v>
      </c>
      <c r="FD67" s="15">
        <f>MAX($G$4,求节点(J$38:J$67,$G$4:$G$33,节奏总纲!T66))</f>
        <v>3500</v>
      </c>
      <c r="FE67" s="15">
        <f>MAX($K$4,求节点(F$38:F$67,$K$4:$K$33,节奏总纲!P66))</f>
        <v>26648.99484605782</v>
      </c>
      <c r="FF67" s="15">
        <f>MAX($K$4,求节点(G$38:G$67,$K$4:$K$33,节奏总纲!Q66))</f>
        <v>27391.00576568754</v>
      </c>
      <c r="FG67" s="15">
        <f>MAX($K$4,求节点(H$38:H$67,$K$4:$K$33,节奏总纲!R66))</f>
        <v>28046.450031578745</v>
      </c>
      <c r="FH67" s="15">
        <f>MAX($K$4,求节点(I$38:I$67,$K$4:$K$33,节奏总纲!S66))</f>
        <v>28850.425326538843</v>
      </c>
      <c r="FI67" s="15">
        <f>MAX($K$4,求节点(J$38:J$67,$K$4:$K$33,节奏总纲!T66))</f>
        <v>29842.994148316702</v>
      </c>
      <c r="FO67" s="9">
        <v>63</v>
      </c>
      <c r="FP67" s="9">
        <f>求节点($EE$5:$EE$164,$ED$5:$ED$164,求节点(节奏总纲!$N$4:$N$163,节奏总纲!$O$4:$O$163,兵营招募!FO67))</f>
        <v>22903</v>
      </c>
    </row>
    <row r="68" spans="5:172" x14ac:dyDescent="0.15">
      <c r="S68" s="9">
        <v>31</v>
      </c>
      <c r="T68" s="9">
        <f>求节点(节奏总纲!$BW$4:$BW$83,节奏总纲!$AM$4:$AM$83,$S68)</f>
        <v>7.1452407550273804</v>
      </c>
      <c r="U68" s="9">
        <v>2700</v>
      </c>
      <c r="V68" s="9">
        <f t="shared" si="34"/>
        <v>3</v>
      </c>
      <c r="W68" s="9">
        <v>5</v>
      </c>
      <c r="Z68" s="9">
        <v>64</v>
      </c>
      <c r="AA68" s="80">
        <f>[5]圣人天赋!GE69</f>
        <v>0</v>
      </c>
      <c r="AB68" s="80">
        <f>[5]圣人天赋!GF69</f>
        <v>0</v>
      </c>
      <c r="AC68" s="80">
        <f>[5]圣人天赋!GG69</f>
        <v>0</v>
      </c>
      <c r="AD68" s="80">
        <f>[5]圣人天赋!GH69</f>
        <v>0</v>
      </c>
      <c r="AE68" s="80">
        <f>[5]圣人天赋!GI69</f>
        <v>0</v>
      </c>
      <c r="AG68" s="52"/>
      <c r="AH68" s="35" t="e">
        <f>[5]圣人天赋!GE69/AA68</f>
        <v>#DIV/0!</v>
      </c>
      <c r="AJ68" s="9">
        <v>64</v>
      </c>
      <c r="AK68" s="9">
        <f>MAX([4]带兵数!D67,1000+($AJ68-1)*50)</f>
        <v>5851.6594496836879</v>
      </c>
      <c r="AL68" s="9">
        <f>MAX([4]带兵数!E67,1000+($AJ68-1)*50)</f>
        <v>5905.3752318195029</v>
      </c>
      <c r="AM68" s="9">
        <f>MAX([4]带兵数!F67,1000+($AJ68-1)*50)</f>
        <v>5966.6680815597847</v>
      </c>
      <c r="AN68" s="9">
        <f>MAX([4]带兵数!G67,1000+($AJ68-1)*50)</f>
        <v>6031.9769456836293</v>
      </c>
      <c r="AO68" s="9">
        <f>MAX([4]带兵数!H67,1000+($AJ68-1)*50)</f>
        <v>6104.2673018124933</v>
      </c>
      <c r="AQ68" s="15">
        <v>64</v>
      </c>
      <c r="AR68" s="15">
        <v>1.1499999999999999</v>
      </c>
      <c r="AS68" s="15">
        <f>$AR68*节奏总纲!P67*24*3600*AS$2</f>
        <v>12437165.377381893</v>
      </c>
      <c r="AT68" s="15">
        <f>$AR68*节奏总纲!Q67*24*3600*AT$2</f>
        <v>12588898.79498595</v>
      </c>
      <c r="AU68" s="15">
        <f>$AR68*节奏总纲!R67*24*3600*AU$2</f>
        <v>11797065.932625972</v>
      </c>
      <c r="AV68" s="15">
        <f>$AR68*节奏总纲!S67*24*3600*AV$2</f>
        <v>10859718.235350622</v>
      </c>
      <c r="AW68" s="15">
        <f>$AR68*节奏总纲!T67*24*3600*AW$2</f>
        <v>7255842.2811645968</v>
      </c>
      <c r="AX68" s="15">
        <f t="shared" si="21"/>
        <v>842860.52202661335</v>
      </c>
      <c r="AY68" s="15">
        <f t="shared" si="22"/>
        <v>857201.42709471285</v>
      </c>
      <c r="AZ68" s="15">
        <f t="shared" si="23"/>
        <v>811848.55900535733</v>
      </c>
      <c r="BA68" s="15">
        <f t="shared" si="24"/>
        <v>755281.55390849523</v>
      </c>
      <c r="BB68" s="15">
        <f t="shared" si="25"/>
        <v>489405.96757925395</v>
      </c>
      <c r="BE68" s="15">
        <v>64</v>
      </c>
      <c r="BF68" s="51"/>
      <c r="BG68" s="15">
        <v>64</v>
      </c>
      <c r="BH68" s="15"/>
      <c r="BI68" s="15"/>
      <c r="BJ68" s="15"/>
      <c r="BK68" s="15"/>
      <c r="BL68" s="15"/>
      <c r="BM68" s="15">
        <f>求节点($T$38:$T$157,$V$38:$V$157,节奏总纲!P67)*求节点($T$38:$T$157,$U$38:$U$157,节奏总纲!P67)*节奏总纲!W67</f>
        <v>283299.06663790782</v>
      </c>
      <c r="BN68" s="15">
        <f>求节点($T$38:$T$157,$V$38:$V$157,节奏总纲!Q67)*求节点($T$38:$T$157,$U$38:$U$157,节奏总纲!Q67)*节奏总纲!X67</f>
        <v>224330.98338905131</v>
      </c>
      <c r="BO68" s="15">
        <f>求节点($T$38:$T$157,$V$38:$V$157,节奏总纲!R67)*求节点($T$38:$T$157,$U$38:$U$157,节奏总纲!R67)*节奏总纲!Y67</f>
        <v>149996.99803287609</v>
      </c>
      <c r="BP68" s="15">
        <f>求节点($T$38:$T$157,$V$38:$V$157,节奏总纲!S67)*求节点($T$38:$T$157,$U$38:$U$157,节奏总纲!S67)*节奏总纲!Z67</f>
        <v>88580.922168334495</v>
      </c>
      <c r="BQ68" s="15">
        <f>求节点($T$38:$T$157,$V$38:$V$157,节奏总纲!T67)*求节点($T$38:$T$157,$U$38:$U$157,节奏总纲!T67)*节奏总纲!AA67</f>
        <v>29553.536244080813</v>
      </c>
      <c r="BR68" s="15"/>
      <c r="BS68" s="15"/>
      <c r="BT68" s="15"/>
      <c r="BU68" s="15"/>
      <c r="BV68" s="15"/>
      <c r="BY68" s="15">
        <v>64</v>
      </c>
      <c r="BZ68" s="15">
        <f t="shared" si="10"/>
        <v>283299.06663790782</v>
      </c>
      <c r="CA68" s="15">
        <f t="shared" si="11"/>
        <v>224330.98338905131</v>
      </c>
      <c r="CB68" s="15">
        <f t="shared" si="12"/>
        <v>149996.99803287609</v>
      </c>
      <c r="CC68" s="15">
        <f t="shared" si="13"/>
        <v>88580.922168334495</v>
      </c>
      <c r="CD68" s="15">
        <f t="shared" si="14"/>
        <v>29553.536244080813</v>
      </c>
      <c r="CE68" s="66">
        <f>SUM(BZ$5:BZ68)</f>
        <v>2383171.8405845696</v>
      </c>
      <c r="CF68" s="66">
        <f>SUM(CA$5:CA68)</f>
        <v>1844126.1251920313</v>
      </c>
      <c r="CG68" s="66">
        <f>SUM(CB$5:CB68)</f>
        <v>1277236.9849542214</v>
      </c>
      <c r="CH68" s="66">
        <f>SUM(CC$5:CC68)</f>
        <v>757505.35679978016</v>
      </c>
      <c r="CI68" s="66">
        <f>SUM(CD$5:CD68)</f>
        <v>285259.33291992539</v>
      </c>
      <c r="CJ68" s="34"/>
      <c r="CK68" s="34"/>
      <c r="CN68" s="15"/>
      <c r="CO68" s="15"/>
      <c r="CP68" s="15"/>
      <c r="CQ68" s="15"/>
      <c r="CR68" s="15"/>
      <c r="CS68" s="15"/>
      <c r="CT68" s="15"/>
      <c r="CU68" s="15"/>
      <c r="CV68" s="15"/>
      <c r="CW68" s="15"/>
      <c r="CX68" s="15"/>
      <c r="CZ68" s="34"/>
      <c r="DA68" s="34"/>
      <c r="DR68" s="37"/>
      <c r="DS68" s="37"/>
      <c r="DT68" s="37"/>
      <c r="DU68" s="37"/>
      <c r="DV68" s="37"/>
      <c r="EC68" s="9">
        <v>1</v>
      </c>
      <c r="ED68" s="9">
        <f>INT(求节点(F$38:F$67,$K$38:$K$67,节奏总纲!P67)*EC68)</f>
        <v>29105</v>
      </c>
      <c r="EE68" s="15">
        <v>64</v>
      </c>
      <c r="EF68" s="15">
        <f>求节点(F$38:F$67,$V$4:$V$33,节奏总纲!P67)*$ED68/10000</f>
        <v>352328.16477578349</v>
      </c>
      <c r="EG68" s="15">
        <f>求节点(G$38:G$67,$V$4:$V$33,节奏总纲!Q67)*$ED68/10000</f>
        <v>358080.06946629257</v>
      </c>
      <c r="EH68" s="15">
        <f>求节点(H$38:H$67,$V$4:$V$33,节奏总纲!R67)*$ED68/10000</f>
        <v>364966.47212337155</v>
      </c>
      <c r="EI68" s="15">
        <f>求节点(I$38:I$67,$V$4:$V$33,节奏总纲!S67)*$ED68/10000</f>
        <v>373412.80948448402</v>
      </c>
      <c r="EJ68" s="15">
        <f>求节点(J$38:J$67,$V$4:$V$33,节奏总纲!T67)*$ED68/10000</f>
        <v>392782.76311230724</v>
      </c>
      <c r="EK68" s="15">
        <f>求节点(F$38:F$67,$L$4:$L$33,节奏总纲!P67)</f>
        <v>4</v>
      </c>
      <c r="EL68" s="15">
        <f>求节点(G$38:G$67,$L$4:$L$33,节奏总纲!Q67)</f>
        <v>4</v>
      </c>
      <c r="EM68" s="15">
        <f>求节点(H$38:H$67,$L$4:$L$33,节奏总纲!R67)</f>
        <v>4</v>
      </c>
      <c r="EN68" s="15">
        <f>求节点(I$38:I$67,$L$4:$L$33,节奏总纲!S67)</f>
        <v>4</v>
      </c>
      <c r="EO68" s="15">
        <f>求节点(J$38:J$67,$L$4:$L$33,节奏总纲!T67)</f>
        <v>4</v>
      </c>
      <c r="EP68" s="15">
        <f t="shared" si="15"/>
        <v>1409312.6591031339</v>
      </c>
      <c r="EQ68" s="15">
        <f t="shared" si="16"/>
        <v>1432320.2778651703</v>
      </c>
      <c r="ER68" s="15">
        <f t="shared" si="17"/>
        <v>1459865.8884934862</v>
      </c>
      <c r="ES68" s="15">
        <f t="shared" si="18"/>
        <v>1493651.2379379361</v>
      </c>
      <c r="ET68" s="15">
        <f t="shared" si="19"/>
        <v>1571131.0524492289</v>
      </c>
      <c r="EY68" s="15">
        <v>64</v>
      </c>
      <c r="EZ68" s="15">
        <f>MAX($G$4,求节点(F$38:F$67,$G$4:$G$33,节奏总纲!P67))</f>
        <v>3500</v>
      </c>
      <c r="FA68" s="15">
        <f>MAX($G$4,求节点(G$38:G$67,$G$4:$G$33,节奏总纲!Q67))</f>
        <v>3500</v>
      </c>
      <c r="FB68" s="15">
        <f>MAX($G$4,求节点(H$38:H$67,$G$4:$G$33,节奏总纲!R67))</f>
        <v>3500</v>
      </c>
      <c r="FC68" s="15">
        <f>MAX($G$4,求节点(I$38:I$67,$G$4:$G$33,节奏总纲!S67))</f>
        <v>3500</v>
      </c>
      <c r="FD68" s="15">
        <f>MAX($G$4,求节点(J$38:J$67,$G$4:$G$33,节奏总纲!T67))</f>
        <v>3500</v>
      </c>
      <c r="FE68" s="15">
        <f>MAX($K$4,求节点(F$38:F$67,$K$4:$K$33,节奏总纲!P67))</f>
        <v>27316.251308275227</v>
      </c>
      <c r="FF68" s="15">
        <f>MAX($K$4,求节点(G$38:G$67,$K$4:$K$33,节奏总纲!Q67))</f>
        <v>27909.1293042047</v>
      </c>
      <c r="FG68" s="15">
        <f>MAX($K$4,求节点(H$38:H$67,$K$4:$K$33,节奏总纲!R67))</f>
        <v>28618.94576086977</v>
      </c>
      <c r="FH68" s="15">
        <f>MAX($K$4,求节点(I$38:I$67,$K$4:$K$33,节奏总纲!S67))</f>
        <v>29489.552601046285</v>
      </c>
      <c r="FI68" s="15">
        <f>MAX($K$4,求节点(J$38:J$67,$K$4:$K$33,节奏总纲!T67))</f>
        <v>30476.15016492474</v>
      </c>
      <c r="FO68" s="9">
        <v>64</v>
      </c>
      <c r="FP68" s="9">
        <f>求节点($EE$5:$EE$164,$ED$5:$ED$164,求节点(节奏总纲!$N$4:$N$163,节奏总纲!$O$4:$O$163,兵营招募!FO68))</f>
        <v>23409</v>
      </c>
    </row>
    <row r="69" spans="5:172" x14ac:dyDescent="0.15">
      <c r="S69" s="9">
        <v>32</v>
      </c>
      <c r="T69" s="9">
        <f>求节点(节奏总纲!$BW$4:$BW$83,节奏总纲!$AM$4:$AM$83,$S69)</f>
        <v>8.8355567243832152</v>
      </c>
      <c r="U69" s="9">
        <v>2700</v>
      </c>
      <c r="V69" s="9">
        <f t="shared" si="34"/>
        <v>3</v>
      </c>
      <c r="W69" s="9">
        <v>5</v>
      </c>
      <c r="Z69" s="9">
        <v>65</v>
      </c>
      <c r="AA69" s="80">
        <f>[5]圣人天赋!GE70</f>
        <v>0</v>
      </c>
      <c r="AB69" s="80">
        <f>[5]圣人天赋!GF70</f>
        <v>0</v>
      </c>
      <c r="AC69" s="80">
        <f>[5]圣人天赋!GG70</f>
        <v>0</v>
      </c>
      <c r="AD69" s="80">
        <f>[5]圣人天赋!GH70</f>
        <v>0</v>
      </c>
      <c r="AE69" s="80">
        <f>[5]圣人天赋!GI70</f>
        <v>0</v>
      </c>
      <c r="AG69" s="52"/>
      <c r="AH69" s="35" t="e">
        <f>[5]圣人天赋!GE70/AA69</f>
        <v>#DIV/0!</v>
      </c>
      <c r="AJ69" s="9">
        <v>65</v>
      </c>
      <c r="AK69" s="9">
        <f>MAX([4]带兵数!D68,1000+($AJ69-1)*50)</f>
        <v>5918.1858261446177</v>
      </c>
      <c r="AL69" s="9">
        <f>MAX([4]带兵数!E68,1000+($AJ69-1)*50)</f>
        <v>5973.0182618345607</v>
      </c>
      <c r="AM69" s="9">
        <f>MAX([4]带兵数!F68,1000+($AJ69-1)*50)</f>
        <v>6033.4433483033172</v>
      </c>
      <c r="AN69" s="9">
        <f>MAX([4]带兵数!G68,1000+($AJ69-1)*50)</f>
        <v>6100.5747752571242</v>
      </c>
      <c r="AO69" s="9">
        <f>MAX([4]带兵数!H68,1000+($AJ69-1)*50)</f>
        <v>6168.889626402015</v>
      </c>
      <c r="AQ69" s="15">
        <v>65</v>
      </c>
      <c r="AR69" s="15">
        <v>1.1499999999999999</v>
      </c>
      <c r="AS69" s="15">
        <f>$AR69*节奏总纲!P68*24*3600*AS$2</f>
        <v>13340520.917509504</v>
      </c>
      <c r="AT69" s="15">
        <f>$AR69*节奏总纲!Q68*24*3600*AT$2</f>
        <v>13501718.878596079</v>
      </c>
      <c r="AU69" s="15">
        <f>$AR69*节奏总纲!R68*24*3600*AU$2</f>
        <v>12678831.080001034</v>
      </c>
      <c r="AV69" s="15">
        <f>$AR69*节奏总纲!S68*24*3600*AV$2</f>
        <v>11657391.86175039</v>
      </c>
      <c r="AW69" s="15">
        <f>$AR69*节奏总纲!T68*24*3600*AW$2</f>
        <v>7748174.5488895196</v>
      </c>
      <c r="AX69" s="15">
        <f t="shared" si="21"/>
        <v>903355.54012761079</v>
      </c>
      <c r="AY69" s="15">
        <f t="shared" si="22"/>
        <v>912820.08361012861</v>
      </c>
      <c r="AZ69" s="15">
        <f t="shared" si="23"/>
        <v>881765.14737506211</v>
      </c>
      <c r="BA69" s="15">
        <f t="shared" si="24"/>
        <v>797673.62639976852</v>
      </c>
      <c r="BB69" s="15">
        <f t="shared" si="25"/>
        <v>492332.26772492286</v>
      </c>
      <c r="BE69" s="15">
        <v>65</v>
      </c>
      <c r="BF69" s="51"/>
      <c r="BG69" s="15">
        <v>65</v>
      </c>
      <c r="BH69" s="15"/>
      <c r="BI69" s="15"/>
      <c r="BJ69" s="15"/>
      <c r="BK69" s="15"/>
      <c r="BL69" s="15"/>
      <c r="BM69" s="15">
        <f>求节点($T$38:$T$157,$V$38:$V$157,节奏总纲!P68)*求节点($T$38:$T$157,$U$38:$U$157,节奏总纲!P68)*节奏总纲!W68</f>
        <v>309119.2468230559</v>
      </c>
      <c r="BN69" s="15">
        <f>求节点($T$38:$T$157,$V$38:$V$157,节奏总纲!Q68)*求节点($T$38:$T$157,$U$38:$U$157,节奏总纲!Q68)*节奏总纲!X68</f>
        <v>250335.93699167954</v>
      </c>
      <c r="BO69" s="15">
        <f>求节点($T$38:$T$157,$V$38:$V$157,节奏总纲!R68)*求节点($T$38:$T$157,$U$38:$U$157,节奏总纲!R68)*节奏总纲!Y68</f>
        <v>186363.40675197553</v>
      </c>
      <c r="BP69" s="15">
        <f>求节点($T$38:$T$157,$V$38:$V$157,节奏总纲!S68)*求节点($T$38:$T$157,$U$38:$U$157,节奏总纲!S68)*节奏总纲!Z68</f>
        <v>98161.101743809064</v>
      </c>
      <c r="BQ69" s="15">
        <f>求节点($T$38:$T$157,$V$38:$V$157,节奏总纲!T68)*求节点($T$38:$T$157,$U$38:$U$157,节奏总纲!T68)*节奏总纲!AA68</f>
        <v>33187.191339196565</v>
      </c>
      <c r="BR69" s="15"/>
      <c r="BS69" s="15"/>
      <c r="BT69" s="15"/>
      <c r="BU69" s="15"/>
      <c r="BV69" s="15"/>
      <c r="BY69" s="15">
        <v>65</v>
      </c>
      <c r="BZ69" s="15">
        <f t="shared" si="10"/>
        <v>309119.2468230559</v>
      </c>
      <c r="CA69" s="15">
        <f t="shared" si="11"/>
        <v>250335.93699167954</v>
      </c>
      <c r="CB69" s="15">
        <f t="shared" si="12"/>
        <v>186363.40675197553</v>
      </c>
      <c r="CC69" s="15">
        <f t="shared" si="13"/>
        <v>98161.101743809064</v>
      </c>
      <c r="CD69" s="15">
        <f t="shared" si="14"/>
        <v>33187.191339196565</v>
      </c>
      <c r="CE69" s="66">
        <f>SUM(BZ$5:BZ69)</f>
        <v>2692291.0874076253</v>
      </c>
      <c r="CF69" s="66">
        <f>SUM(CA$5:CA69)</f>
        <v>2094462.0621837107</v>
      </c>
      <c r="CG69" s="66">
        <f>SUM(CB$5:CB69)</f>
        <v>1463600.3917061971</v>
      </c>
      <c r="CH69" s="66">
        <f>SUM(CC$5:CC69)</f>
        <v>855666.45854358922</v>
      </c>
      <c r="CI69" s="66">
        <f>SUM(CD$5:CD69)</f>
        <v>318446.52425912197</v>
      </c>
      <c r="CJ69" s="34"/>
      <c r="CK69" s="34"/>
      <c r="CN69" s="15"/>
      <c r="CO69" s="15"/>
      <c r="CP69" s="15"/>
      <c r="CQ69" s="15"/>
      <c r="CR69" s="15"/>
      <c r="CS69" s="15"/>
      <c r="CT69" s="15"/>
      <c r="CU69" s="15"/>
      <c r="CV69" s="15"/>
      <c r="CW69" s="15"/>
      <c r="CX69" s="15"/>
      <c r="CZ69" s="34"/>
      <c r="DA69" s="34"/>
      <c r="DR69" s="37"/>
      <c r="DS69" s="37"/>
      <c r="DT69" s="37"/>
      <c r="DU69" s="37"/>
      <c r="DV69" s="37"/>
      <c r="EC69" s="9">
        <v>1</v>
      </c>
      <c r="ED69" s="9">
        <f>INT(求节点(F$38:F$67,$K$38:$K$67,节奏总纲!P68)*EC69)</f>
        <v>29275</v>
      </c>
      <c r="EE69" s="15">
        <v>65</v>
      </c>
      <c r="EF69" s="15">
        <f>求节点(F$38:F$67,$V$4:$V$33,节奏总纲!P68)*$ED69/10000</f>
        <v>359359.12136676646</v>
      </c>
      <c r="EG69" s="15">
        <f>求节点(G$38:G$67,$V$4:$V$33,节奏总纲!Q68)*$ED69/10000</f>
        <v>365555.66392924631</v>
      </c>
      <c r="EH69" s="15">
        <f>求节点(H$38:H$67,$V$4:$V$33,节奏总纲!R68)*$ED69/10000</f>
        <v>373165.93620227708</v>
      </c>
      <c r="EI69" s="15">
        <f>求节点(I$38:I$67,$V$4:$V$33,节奏总纲!S68)*$ED69/10000</f>
        <v>385050.26155234704</v>
      </c>
      <c r="EJ69" s="15">
        <f>求节点(J$38:J$67,$V$4:$V$33,节奏总纲!T68)*$ED69/10000</f>
        <v>413961.21420612285</v>
      </c>
      <c r="EK69" s="15">
        <f>求节点(F$38:F$67,$L$4:$L$33,节奏总纲!P68)</f>
        <v>4</v>
      </c>
      <c r="EL69" s="15">
        <f>求节点(G$38:G$67,$L$4:$L$33,节奏总纲!Q68)</f>
        <v>4</v>
      </c>
      <c r="EM69" s="15">
        <f>求节点(H$38:H$67,$L$4:$L$33,节奏总纲!R68)</f>
        <v>4</v>
      </c>
      <c r="EN69" s="15">
        <f>求节点(I$38:I$67,$L$4:$L$33,节奏总纲!S68)</f>
        <v>4</v>
      </c>
      <c r="EO69" s="15">
        <f>求节点(J$38:J$67,$L$4:$L$33,节奏总纲!T68)</f>
        <v>4</v>
      </c>
      <c r="EP69" s="15">
        <f t="shared" si="15"/>
        <v>1437436.4854670658</v>
      </c>
      <c r="EQ69" s="15">
        <f t="shared" si="16"/>
        <v>1462222.6557169852</v>
      </c>
      <c r="ER69" s="15">
        <f t="shared" si="17"/>
        <v>1492663.7448091083</v>
      </c>
      <c r="ES69" s="15">
        <f t="shared" si="18"/>
        <v>1540201.0462093882</v>
      </c>
      <c r="ET69" s="15">
        <f t="shared" si="19"/>
        <v>1655844.8568244914</v>
      </c>
      <c r="EY69" s="15">
        <v>65</v>
      </c>
      <c r="EZ69" s="15">
        <f>MAX($G$4,求节点(F$38:F$67,$G$4:$G$33,节奏总纲!P68))</f>
        <v>3500</v>
      </c>
      <c r="FA69" s="15">
        <f>MAX($G$4,求节点(G$38:G$67,$G$4:$G$33,节奏总纲!Q68))</f>
        <v>3500</v>
      </c>
      <c r="FB69" s="15">
        <f>MAX($G$4,求节点(H$38:H$67,$G$4:$G$33,节奏总纲!R68))</f>
        <v>3500</v>
      </c>
      <c r="FC69" s="15">
        <f>MAX($G$4,求节点(I$38:I$67,$G$4:$G$33,节奏总纲!S68))</f>
        <v>3500</v>
      </c>
      <c r="FD69" s="15">
        <f>MAX($G$4,求节点(J$38:J$67,$G$4:$G$33,节奏总纲!T68))</f>
        <v>3500</v>
      </c>
      <c r="FE69" s="15">
        <f>MAX($K$4,求节点(F$38:F$67,$K$4:$K$33,节奏总纲!P68))</f>
        <v>27825.870678063169</v>
      </c>
      <c r="FF69" s="15">
        <f>MAX($K$4,求节点(G$38:G$67,$K$4:$K$33,节奏总纲!Q68))</f>
        <v>28460.870769862984</v>
      </c>
      <c r="FG69" s="15">
        <f>MAX($K$4,求节点(H$38:H$67,$K$4:$K$33,节奏总纲!R68))</f>
        <v>29240.744956680828</v>
      </c>
      <c r="FH69" s="15">
        <f>MAX($K$4,求节点(I$38:I$67,$K$4:$K$33,节奏总纲!S68))</f>
        <v>30146.938355703456</v>
      </c>
      <c r="FI69" s="15">
        <f>MAX($K$4,求节点(J$38:J$67,$K$4:$K$33,节奏总纲!T68))</f>
        <v>31096.185186324648</v>
      </c>
      <c r="FO69" s="9">
        <v>65</v>
      </c>
      <c r="FP69" s="9">
        <f>求节点($EE$5:$EE$164,$ED$5:$ED$164,求节点(节奏总纲!$N$4:$N$163,节奏总纲!$O$4:$O$163,兵营招募!FO69))</f>
        <v>23952</v>
      </c>
    </row>
    <row r="70" spans="5:172" x14ac:dyDescent="0.15">
      <c r="S70" s="9">
        <v>33</v>
      </c>
      <c r="T70" s="9">
        <f>求节点(节奏总纲!$BW$4:$BW$83,节奏总纲!$AM$4:$AM$83,$S70)</f>
        <v>9.245285300771318</v>
      </c>
      <c r="U70" s="9">
        <v>3300</v>
      </c>
      <c r="V70" s="9">
        <f t="shared" si="34"/>
        <v>3</v>
      </c>
      <c r="W70" s="9">
        <v>5</v>
      </c>
      <c r="Z70" s="9">
        <v>66</v>
      </c>
      <c r="AA70" s="80">
        <f>[5]圣人天赋!GE71</f>
        <v>0</v>
      </c>
      <c r="AB70" s="80">
        <f>[5]圣人天赋!GF71</f>
        <v>0</v>
      </c>
      <c r="AC70" s="80">
        <f>[5]圣人天赋!GG71</f>
        <v>0</v>
      </c>
      <c r="AD70" s="80">
        <f>[5]圣人天赋!GH71</f>
        <v>0</v>
      </c>
      <c r="AE70" s="80">
        <f>[5]圣人天赋!GI71</f>
        <v>0</v>
      </c>
      <c r="AG70" s="52"/>
      <c r="AH70" s="35" t="e">
        <f>[5]圣人天赋!GE71/AA70</f>
        <v>#DIV/0!</v>
      </c>
      <c r="AJ70" s="9">
        <v>66</v>
      </c>
      <c r="AK70" s="9">
        <f>MAX([4]带兵数!D69,1000+($AJ70-1)*50)</f>
        <v>5985.3500482504596</v>
      </c>
      <c r="AL70" s="9">
        <f>MAX([4]带兵数!E69,1000+($AJ70-1)*50)</f>
        <v>6039.9957868613874</v>
      </c>
      <c r="AM70" s="9">
        <f>MAX([4]带兵数!F69,1000+($AJ70-1)*50)</f>
        <v>6102.3795989405535</v>
      </c>
      <c r="AN70" s="9">
        <f>MAX([4]带兵数!G69,1000+($AJ70-1)*50)</f>
        <v>6164.2486428831089</v>
      </c>
      <c r="AO70" s="9">
        <f>MAX([4]带兵数!H69,1000+($AJ70-1)*50)</f>
        <v>6235.0881200683125</v>
      </c>
      <c r="AQ70" s="15">
        <v>66</v>
      </c>
      <c r="AR70" s="15">
        <v>1.1499999999999999</v>
      </c>
      <c r="AS70" s="15">
        <f>$AR70*节奏总纲!P69*24*3600*AS$2</f>
        <v>14308713.412653416</v>
      </c>
      <c r="AT70" s="15">
        <f>$AR70*节奏总纲!Q69*24*3600*AT$2</f>
        <v>14493295.815676643</v>
      </c>
      <c r="AU70" s="15">
        <f>$AR70*节奏总纲!R69*24*3600*AU$2</f>
        <v>13610448.198115928</v>
      </c>
      <c r="AV70" s="15">
        <f>$AR70*节奏总纲!S69*24*3600*AV$2</f>
        <v>12460504.596852351</v>
      </c>
      <c r="AW70" s="15">
        <f>$AR70*节奏总纲!T69*24*3600*AW$2</f>
        <v>8301915.5220215125</v>
      </c>
      <c r="AX70" s="15">
        <f t="shared" si="21"/>
        <v>968192.49514391273</v>
      </c>
      <c r="AY70" s="15">
        <f t="shared" si="22"/>
        <v>991576.93708056398</v>
      </c>
      <c r="AZ70" s="15">
        <f t="shared" si="23"/>
        <v>931617.11811489426</v>
      </c>
      <c r="BA70" s="15">
        <f t="shared" si="24"/>
        <v>803112.7351019606</v>
      </c>
      <c r="BB70" s="15">
        <f t="shared" si="25"/>
        <v>553740.97313199285</v>
      </c>
      <c r="BE70" s="15">
        <v>66</v>
      </c>
      <c r="BF70" s="51"/>
      <c r="BG70" s="15">
        <v>66</v>
      </c>
      <c r="BH70" s="15"/>
      <c r="BI70" s="15"/>
      <c r="BJ70" s="15"/>
      <c r="BK70" s="15"/>
      <c r="BL70" s="15"/>
      <c r="BM70" s="15">
        <f>求节点($T$38:$T$157,$V$38:$V$157,节奏总纲!P69)*求节点($T$38:$T$157,$U$38:$U$157,节奏总纲!P69)*节奏总纲!W69</f>
        <v>350819.16314908653</v>
      </c>
      <c r="BN70" s="15">
        <f>求节点($T$38:$T$157,$V$38:$V$157,节奏总纲!Q69)*求节点($T$38:$T$157,$U$38:$U$157,节奏总纲!Q69)*节奏总纲!X69</f>
        <v>285444.95479314524</v>
      </c>
      <c r="BO70" s="15">
        <f>求节点($T$38:$T$157,$V$38:$V$157,节奏总纲!R69)*求节点($T$38:$T$157,$U$38:$U$157,节奏总纲!R69)*节奏总纲!Y69</f>
        <v>210234.650758084</v>
      </c>
      <c r="BP70" s="15">
        <f>求节点($T$38:$T$157,$V$38:$V$157,节奏总纲!S69)*求节点($T$38:$T$157,$U$38:$U$157,节奏总纲!S69)*节奏总纲!Z69</f>
        <v>102370.76103272641</v>
      </c>
      <c r="BQ70" s="15">
        <f>求节点($T$38:$T$157,$V$38:$V$157,节奏总纲!T69)*求节点($T$38:$T$157,$U$38:$U$157,节奏总纲!T69)*节奏总纲!AA69</f>
        <v>40498.72236831097</v>
      </c>
      <c r="BR70" s="15"/>
      <c r="BS70" s="15"/>
      <c r="BT70" s="15"/>
      <c r="BU70" s="15"/>
      <c r="BV70" s="15"/>
      <c r="BY70" s="15">
        <v>66</v>
      </c>
      <c r="BZ70" s="15">
        <f t="shared" ref="BZ70:BZ104" si="36">BH70+BM70+BR70</f>
        <v>350819.16314908653</v>
      </c>
      <c r="CA70" s="15">
        <f t="shared" ref="CA70:CA104" si="37">BI70+BN70+BS70</f>
        <v>285444.95479314524</v>
      </c>
      <c r="CB70" s="15">
        <f t="shared" ref="CB70:CB104" si="38">BJ70+BO70+BT70</f>
        <v>210234.650758084</v>
      </c>
      <c r="CC70" s="15">
        <f t="shared" ref="CC70:CC104" si="39">BK70+BP70+BU70</f>
        <v>102370.76103272641</v>
      </c>
      <c r="CD70" s="15">
        <f t="shared" ref="CD70:CD104" si="40">BL70+BQ70+BV70</f>
        <v>40498.72236831097</v>
      </c>
      <c r="CE70" s="66">
        <f>SUM(BZ$5:BZ70)</f>
        <v>3043110.250556712</v>
      </c>
      <c r="CF70" s="66">
        <f>SUM(CA$5:CA70)</f>
        <v>2379907.0169768562</v>
      </c>
      <c r="CG70" s="66">
        <f>SUM(CB$5:CB70)</f>
        <v>1673835.042464281</v>
      </c>
      <c r="CH70" s="66">
        <f>SUM(CC$5:CC70)</f>
        <v>958037.21957631561</v>
      </c>
      <c r="CI70" s="66">
        <f>SUM(CD$5:CD70)</f>
        <v>358945.24662743293</v>
      </c>
      <c r="CJ70" s="34"/>
      <c r="CK70" s="34"/>
      <c r="CN70" s="15"/>
      <c r="CO70" s="15"/>
      <c r="CP70" s="15"/>
      <c r="CQ70" s="15"/>
      <c r="CR70" s="15"/>
      <c r="CS70" s="15"/>
      <c r="CT70" s="15"/>
      <c r="CU70" s="15"/>
      <c r="CV70" s="15"/>
      <c r="CW70" s="15"/>
      <c r="CX70" s="15"/>
      <c r="CZ70" s="34"/>
      <c r="DA70" s="34"/>
      <c r="DR70" s="37"/>
      <c r="DS70" s="37"/>
      <c r="DT70" s="37"/>
      <c r="DU70" s="37"/>
      <c r="DV70" s="37"/>
      <c r="EC70" s="9">
        <v>1</v>
      </c>
      <c r="ED70" s="9">
        <f>INT(求节点(F$38:F$67,$K$38:$K$67,节奏总纲!P69)*EC70)</f>
        <v>29457</v>
      </c>
      <c r="EE70" s="15">
        <v>66</v>
      </c>
      <c r="EF70" s="15">
        <f>求节点(F$38:F$67,$V$4:$V$33,节奏总纲!P69)*$ED70/10000</f>
        <v>366956.32778374158</v>
      </c>
      <c r="EG70" s="15">
        <f>求节点(G$38:G$67,$V$4:$V$33,节奏总纲!Q69)*$ED70/10000</f>
        <v>373713.25820935023</v>
      </c>
      <c r="EH70" s="15">
        <f>求节点(H$38:H$67,$V$4:$V$33,节奏总纲!R69)*$ED70/10000</f>
        <v>381936.50198245177</v>
      </c>
      <c r="EI70" s="15">
        <f>求节点(I$38:I$67,$V$4:$V$33,节奏总纲!S69)*$ED70/10000</f>
        <v>406041.83963136107</v>
      </c>
      <c r="EJ70" s="15">
        <f>求节点(J$38:J$67,$V$4:$V$33,节奏总纲!T69)*$ED70/10000</f>
        <v>437906.49135171412</v>
      </c>
      <c r="EK70" s="15">
        <f>求节点(F$38:F$67,$L$4:$L$33,节奏总纲!P69)</f>
        <v>4</v>
      </c>
      <c r="EL70" s="15">
        <f>求节点(G$38:G$67,$L$4:$L$33,节奏总纲!Q69)</f>
        <v>4</v>
      </c>
      <c r="EM70" s="15">
        <f>求节点(H$38:H$67,$L$4:$L$33,节奏总纲!R69)</f>
        <v>4</v>
      </c>
      <c r="EN70" s="15">
        <f>求节点(I$38:I$67,$L$4:$L$33,节奏总纲!S69)</f>
        <v>4</v>
      </c>
      <c r="EO70" s="15">
        <f>求节点(J$38:J$67,$L$4:$L$33,节奏总纲!T69)</f>
        <v>4</v>
      </c>
      <c r="EP70" s="15">
        <f t="shared" ref="EP70:EP104" si="41">EF70*EK70</f>
        <v>1467825.3111349663</v>
      </c>
      <c r="EQ70" s="15">
        <f t="shared" ref="EQ70:EQ104" si="42">EG70*EL70</f>
        <v>1494853.0328374009</v>
      </c>
      <c r="ER70" s="15">
        <f t="shared" ref="ER70:ER104" si="43">EH70*EM70</f>
        <v>1527746.0079298071</v>
      </c>
      <c r="ES70" s="15">
        <f t="shared" ref="ES70:ES104" si="44">EI70*EN70</f>
        <v>1624167.3585254443</v>
      </c>
      <c r="ET70" s="15">
        <f t="shared" ref="ET70:ET104" si="45">EJ70*EO70</f>
        <v>1751625.9654068565</v>
      </c>
      <c r="EY70" s="15">
        <v>66</v>
      </c>
      <c r="EZ70" s="15">
        <f>MAX($G$4,求节点(F$38:F$67,$G$4:$G$33,节奏总纲!P69))</f>
        <v>3500</v>
      </c>
      <c r="FA70" s="15">
        <f>MAX($G$4,求节点(G$38:G$67,$G$4:$G$33,节奏总纲!Q69))</f>
        <v>3500</v>
      </c>
      <c r="FB70" s="15">
        <f>MAX($G$4,求节点(H$38:H$67,$G$4:$G$33,节奏总纲!R69))</f>
        <v>3500</v>
      </c>
      <c r="FC70" s="15">
        <f>MAX($G$4,求节点(I$38:I$67,$G$4:$G$33,节奏总纲!S69))</f>
        <v>3500</v>
      </c>
      <c r="FD70" s="15">
        <f>MAX($G$4,求节点(J$38:J$67,$G$4:$G$33,节奏总纲!T69))</f>
        <v>3500</v>
      </c>
      <c r="FE70" s="15">
        <f>MAX($K$4,求节点(F$38:F$67,$K$4:$K$33,节奏总纲!P69))</f>
        <v>28372.067194596355</v>
      </c>
      <c r="FF70" s="15">
        <f>MAX($K$4,求节点(G$38:G$67,$K$4:$K$33,节奏总纲!Q69))</f>
        <v>29060.215725567803</v>
      </c>
      <c r="FG70" s="15">
        <f>MAX($K$4,求节点(H$38:H$67,$K$4:$K$33,节奏总纲!R69))</f>
        <v>29897.698541852707</v>
      </c>
      <c r="FH70" s="15">
        <f>MAX($K$4,求节点(I$38:I$67,$K$4:$K$33,节奏总纲!S69))</f>
        <v>30753.794401353145</v>
      </c>
      <c r="FI70" s="15">
        <f>MAX($K$4,求节点(J$38:J$67,$K$4:$K$33,节奏总纲!T69))</f>
        <v>31793.55730396479</v>
      </c>
      <c r="FO70" s="9">
        <v>66</v>
      </c>
      <c r="FP70" s="9">
        <f>求节点($EE$5:$EE$164,$ED$5:$ED$164,求节点(节奏总纲!$N$4:$N$163,节奏总纲!$O$4:$O$163,兵营招募!FO70))</f>
        <v>24535</v>
      </c>
    </row>
    <row r="71" spans="5:172" x14ac:dyDescent="0.15">
      <c r="S71" s="9">
        <v>34</v>
      </c>
      <c r="T71" s="9">
        <f>求节点(节奏总纲!$BW$4:$BW$83,节奏总纲!$AM$4:$AM$83,$S71)</f>
        <v>9.6550138771594227</v>
      </c>
      <c r="U71" s="9">
        <v>3300</v>
      </c>
      <c r="V71" s="9">
        <f t="shared" si="34"/>
        <v>3</v>
      </c>
      <c r="W71" s="9">
        <v>5</v>
      </c>
      <c r="Z71" s="9">
        <v>67</v>
      </c>
      <c r="AA71" s="80">
        <f>[5]圣人天赋!GE72</f>
        <v>0</v>
      </c>
      <c r="AB71" s="80">
        <f>[5]圣人天赋!GF72</f>
        <v>0</v>
      </c>
      <c r="AC71" s="80">
        <f>[5]圣人天赋!GG72</f>
        <v>0</v>
      </c>
      <c r="AD71" s="80">
        <f>[5]圣人天赋!GH72</f>
        <v>0</v>
      </c>
      <c r="AE71" s="80">
        <f>[5]圣人天赋!GI72</f>
        <v>0</v>
      </c>
      <c r="AG71" s="52"/>
      <c r="AH71" s="35" t="e">
        <f>[5]圣人天赋!GE72/AA71</f>
        <v>#DIV/0!</v>
      </c>
      <c r="AJ71" s="9">
        <v>67</v>
      </c>
      <c r="AK71" s="9">
        <f>MAX([4]带兵数!D70,1000+($AJ71-1)*50)</f>
        <v>6052.3420039247139</v>
      </c>
      <c r="AL71" s="9">
        <f>MAX([4]带兵数!E70,1000+($AJ71-1)*50)</f>
        <v>6107.8836653495255</v>
      </c>
      <c r="AM71" s="9">
        <f>MAX([4]带兵数!F70,1000+($AJ71-1)*50)</f>
        <v>6166.6722334610458</v>
      </c>
      <c r="AN71" s="9">
        <f>MAX([4]带兵数!G70,1000+($AJ71-1)*50)</f>
        <v>6230.8845309680837</v>
      </c>
      <c r="AO71" s="9">
        <f>MAX([4]带兵数!H70,1000+($AJ71-1)*50)</f>
        <v>6300.4888716037349</v>
      </c>
      <c r="AQ71" s="15">
        <v>67</v>
      </c>
      <c r="AR71" s="15">
        <v>1.1499999999999999</v>
      </c>
      <c r="AS71" s="15">
        <f>$AR71*节奏总纲!P70*24*3600*AS$2</f>
        <v>15346396.435575463</v>
      </c>
      <c r="AT71" s="15">
        <f>$AR71*节奏总纲!Q70*24*3600*AT$2</f>
        <v>15556897.840016769</v>
      </c>
      <c r="AU71" s="15">
        <f>$AR71*节奏总纲!R70*24*3600*AU$2</f>
        <v>14564753.310456818</v>
      </c>
      <c r="AV71" s="15">
        <f>$AR71*节奏总纲!S70*24*3600*AV$2</f>
        <v>13320672.1060795</v>
      </c>
      <c r="AW71" s="15">
        <f>$AR71*节奏总纲!T70*24*3600*AW$2</f>
        <v>8882494.2569110766</v>
      </c>
      <c r="AX71" s="15">
        <f t="shared" ref="AX71:AX104" si="46">AS71-AS70</f>
        <v>1037683.0229220465</v>
      </c>
      <c r="AY71" s="15">
        <f t="shared" ref="AY71:AY104" si="47">AT71-AT70</f>
        <v>1063602.0243401267</v>
      </c>
      <c r="AZ71" s="15">
        <f t="shared" ref="AZ71:AZ104" si="48">AU71-AU70</f>
        <v>954305.11234088987</v>
      </c>
      <c r="BA71" s="15">
        <f t="shared" ref="BA71:BA104" si="49">AV71-AV70</f>
        <v>860167.50922714919</v>
      </c>
      <c r="BB71" s="15">
        <f t="shared" ref="BB71:BB104" si="50">AW71-AW70</f>
        <v>580578.7348895641</v>
      </c>
      <c r="BE71" s="15">
        <v>67</v>
      </c>
      <c r="BF71" s="51"/>
      <c r="BG71" s="15">
        <v>67</v>
      </c>
      <c r="BH71" s="15"/>
      <c r="BI71" s="15"/>
      <c r="BJ71" s="15"/>
      <c r="BK71" s="15"/>
      <c r="BL71" s="15"/>
      <c r="BM71" s="15">
        <f>求节点($T$38:$T$157,$V$38:$V$157,节奏总纲!P70)*求节点($T$38:$T$157,$U$38:$U$157,节奏总纲!P70)*节奏总纲!W70</f>
        <v>379834.03661211574</v>
      </c>
      <c r="BN71" s="15">
        <f>求节点($T$38:$T$157,$V$38:$V$157,节奏总纲!Q70)*求节点($T$38:$T$157,$U$38:$U$157,节奏总纲!Q70)*节奏总纲!X70</f>
        <v>311960.56614530954</v>
      </c>
      <c r="BO71" s="15">
        <f>求节点($T$38:$T$157,$V$38:$V$157,节奏总纲!R70)*求节点($T$38:$T$157,$U$38:$U$157,节奏总纲!R70)*节奏总纲!Y70</f>
        <v>220306.71386451309</v>
      </c>
      <c r="BP71" s="15">
        <f>求节点($T$38:$T$157,$V$38:$V$157,节奏总纲!S70)*求节点($T$38:$T$157,$U$38:$U$157,节奏总纲!S70)*节奏总纲!Z70</f>
        <v>113704.60846412087</v>
      </c>
      <c r="BQ71" s="15">
        <f>求节点($T$38:$T$157,$V$38:$V$157,节奏总纲!T70)*求节点($T$38:$T$157,$U$38:$U$157,节奏总纲!T70)*节奏总纲!AA70</f>
        <v>43796.034433895722</v>
      </c>
      <c r="BR71" s="15"/>
      <c r="BS71" s="15"/>
      <c r="BT71" s="15"/>
      <c r="BU71" s="15"/>
      <c r="BV71" s="15"/>
      <c r="BY71" s="15">
        <v>67</v>
      </c>
      <c r="BZ71" s="15">
        <f t="shared" si="36"/>
        <v>379834.03661211574</v>
      </c>
      <c r="CA71" s="15">
        <f t="shared" si="37"/>
        <v>311960.56614530954</v>
      </c>
      <c r="CB71" s="15">
        <f t="shared" si="38"/>
        <v>220306.71386451309</v>
      </c>
      <c r="CC71" s="15">
        <f t="shared" si="39"/>
        <v>113704.60846412087</v>
      </c>
      <c r="CD71" s="15">
        <f t="shared" si="40"/>
        <v>43796.034433895722</v>
      </c>
      <c r="CE71" s="66">
        <f>SUM(BZ$5:BZ71)</f>
        <v>3422944.2871688278</v>
      </c>
      <c r="CF71" s="66">
        <f>SUM(CA$5:CA71)</f>
        <v>2691867.5831221659</v>
      </c>
      <c r="CG71" s="66">
        <f>SUM(CB$5:CB71)</f>
        <v>1894141.7563287942</v>
      </c>
      <c r="CH71" s="66">
        <f>SUM(CC$5:CC71)</f>
        <v>1071741.8280404364</v>
      </c>
      <c r="CI71" s="66">
        <f>SUM(CD$5:CD71)</f>
        <v>402741.28106132866</v>
      </c>
      <c r="CJ71" s="34"/>
      <c r="CK71" s="34"/>
      <c r="CN71" s="15"/>
      <c r="CO71" s="15"/>
      <c r="CP71" s="15"/>
      <c r="CQ71" s="15"/>
      <c r="CR71" s="15"/>
      <c r="CS71" s="15"/>
      <c r="CT71" s="15"/>
      <c r="CU71" s="15"/>
      <c r="CV71" s="15"/>
      <c r="CW71" s="15"/>
      <c r="CX71" s="15"/>
      <c r="CZ71" s="34"/>
      <c r="DA71" s="34"/>
      <c r="DR71" s="37"/>
      <c r="DS71" s="37"/>
      <c r="DT71" s="37"/>
      <c r="DU71" s="37"/>
      <c r="DV71" s="37"/>
      <c r="EC71" s="9">
        <v>1</v>
      </c>
      <c r="ED71" s="9">
        <f>INT(求节点(F$38:F$67,$K$38:$K$67,节奏总纲!P70)*EC71)</f>
        <v>29652</v>
      </c>
      <c r="EE71" s="15">
        <v>67</v>
      </c>
      <c r="EF71" s="15">
        <f>求节点(F$38:F$67,$V$4:$V$33,节奏总纲!P70)*$ED71/10000</f>
        <v>375171.59519280767</v>
      </c>
      <c r="EG71" s="15">
        <f>求节点(G$38:G$67,$V$4:$V$33,节奏总纲!Q70)*$ED71/10000</f>
        <v>382541.39343522472</v>
      </c>
      <c r="EH71" s="15">
        <f>求节点(H$38:H$67,$V$4:$V$33,节奏总纲!R70)*$ED71/10000</f>
        <v>401195.60846087243</v>
      </c>
      <c r="EI71" s="15">
        <f>求节点(I$38:I$67,$V$4:$V$33,节奏总纲!S70)*$ED71/10000</f>
        <v>428780.6014896438</v>
      </c>
      <c r="EJ71" s="15">
        <f>求节点(J$38:J$67,$V$4:$V$33,节奏总纲!T70)*$ED71/10000</f>
        <v>463361.21234703722</v>
      </c>
      <c r="EK71" s="15">
        <f>求节点(F$38:F$67,$L$4:$L$33,节奏总纲!P70)</f>
        <v>4</v>
      </c>
      <c r="EL71" s="15">
        <f>求节点(G$38:G$67,$L$4:$L$33,节奏总纲!Q70)</f>
        <v>4</v>
      </c>
      <c r="EM71" s="15">
        <f>求节点(H$38:H$67,$L$4:$L$33,节奏总纲!R70)</f>
        <v>4</v>
      </c>
      <c r="EN71" s="15">
        <f>求节点(I$38:I$67,$L$4:$L$33,节奏总纲!S70)</f>
        <v>4</v>
      </c>
      <c r="EO71" s="15">
        <f>求节点(J$38:J$67,$L$4:$L$33,节奏总纲!T70)</f>
        <v>4</v>
      </c>
      <c r="EP71" s="15">
        <f t="shared" si="41"/>
        <v>1500686.3807712307</v>
      </c>
      <c r="EQ71" s="15">
        <f t="shared" si="42"/>
        <v>1530165.5737408989</v>
      </c>
      <c r="ER71" s="15">
        <f t="shared" si="43"/>
        <v>1604782.4338434897</v>
      </c>
      <c r="ES71" s="15">
        <f t="shared" si="44"/>
        <v>1715122.4059585752</v>
      </c>
      <c r="ET71" s="15">
        <f t="shared" si="45"/>
        <v>1853444.8493881489</v>
      </c>
      <c r="EY71" s="15">
        <v>67</v>
      </c>
      <c r="EZ71" s="15">
        <f>MAX($G$4,求节点(F$38:F$67,$G$4:$G$33,节奏总纲!P70))</f>
        <v>3500</v>
      </c>
      <c r="FA71" s="15">
        <f>MAX($G$4,求节点(G$38:G$67,$G$4:$G$33,节奏总纲!Q70))</f>
        <v>3500</v>
      </c>
      <c r="FB71" s="15">
        <f>MAX($G$4,求节点(H$38:H$67,$G$4:$G$33,节奏总纲!R70))</f>
        <v>3500</v>
      </c>
      <c r="FC71" s="15">
        <f>MAX($G$4,求节点(I$38:I$67,$G$4:$G$33,节奏总纲!S70))</f>
        <v>3500</v>
      </c>
      <c r="FD71" s="15">
        <f>MAX($G$4,求节点(J$38:J$67,$G$4:$G$33,节奏总纲!T70))</f>
        <v>3500</v>
      </c>
      <c r="FE71" s="15">
        <f>MAX($K$4,求节点(F$38:F$67,$K$4:$K$33,节奏总纲!P70))</f>
        <v>28957.466126346386</v>
      </c>
      <c r="FF71" s="15">
        <f>MAX($K$4,求节点(G$38:G$67,$K$4:$K$33,节奏总纲!Q70))</f>
        <v>29703.095248403959</v>
      </c>
      <c r="FG71" s="15">
        <f>MAX($K$4,求节点(H$38:H$67,$K$4:$K$33,节奏总纲!R70))</f>
        <v>30509.567111708497</v>
      </c>
      <c r="FH71" s="15">
        <f>MAX($K$4,求节点(I$38:I$67,$K$4:$K$33,节奏总纲!S70))</f>
        <v>31403.762743817118</v>
      </c>
      <c r="FI71" s="15">
        <f>MAX($K$4,求节点(J$38:J$67,$K$4:$K$33,节奏总纲!T70))</f>
        <v>32524.728449774619</v>
      </c>
      <c r="FO71" s="9">
        <v>67</v>
      </c>
      <c r="FP71" s="9">
        <f>求节点($EE$5:$EE$164,$ED$5:$ED$164,求节点(节奏总纲!$N$4:$N$163,节奏总纲!$O$4:$O$163,兵营招募!FO71))</f>
        <v>25132</v>
      </c>
    </row>
    <row r="72" spans="5:172" x14ac:dyDescent="0.15">
      <c r="S72" s="9">
        <v>35</v>
      </c>
      <c r="T72" s="9">
        <f>求节点(节奏总纲!$BW$4:$BW$83,节奏总纲!$AM$4:$AM$83,$S72)</f>
        <v>10.064742453547527</v>
      </c>
      <c r="U72" s="9">
        <v>3300</v>
      </c>
      <c r="V72" s="9">
        <f t="shared" si="34"/>
        <v>3</v>
      </c>
      <c r="W72" s="9">
        <v>5</v>
      </c>
      <c r="Z72" s="9">
        <v>68</v>
      </c>
      <c r="AA72" s="80">
        <f>[5]圣人天赋!GE73</f>
        <v>0</v>
      </c>
      <c r="AB72" s="80">
        <f>[5]圣人天赋!GF73</f>
        <v>0</v>
      </c>
      <c r="AC72" s="80">
        <f>[5]圣人天赋!GG73</f>
        <v>0</v>
      </c>
      <c r="AD72" s="80">
        <f>[5]圣人天赋!GH73</f>
        <v>0</v>
      </c>
      <c r="AE72" s="80">
        <f>[5]圣人天赋!GI73</f>
        <v>0</v>
      </c>
      <c r="AG72" s="52"/>
      <c r="AH72" s="35" t="e">
        <f>[5]圣人天赋!GE73/AA72</f>
        <v>#DIV/0!</v>
      </c>
      <c r="AJ72" s="9">
        <v>68</v>
      </c>
      <c r="AK72" s="9">
        <f>MAX([4]带兵数!D71,1000+($AJ72-1)*50)</f>
        <v>6119.0779383138506</v>
      </c>
      <c r="AL72" s="9">
        <f>MAX([4]带兵数!E71,1000+($AJ72-1)*50)</f>
        <v>6173.8919857187802</v>
      </c>
      <c r="AM72" s="9">
        <f>MAX([4]带兵数!F71,1000+($AJ72-1)*50)</f>
        <v>6231.3229873395803</v>
      </c>
      <c r="AN72" s="9">
        <f>MAX([4]带兵数!G71,1000+($AJ72-1)*50)</f>
        <v>6295.0201830884398</v>
      </c>
      <c r="AO72" s="9">
        <f>MAX([4]带兵数!H71,1000+($AJ72-1)*50)</f>
        <v>6365.9720729358742</v>
      </c>
      <c r="AQ72" s="15">
        <v>68</v>
      </c>
      <c r="AR72" s="15">
        <v>1.1499999999999999</v>
      </c>
      <c r="AS72" s="15">
        <f>$AR72*节奏总纲!P71*24*3600*AS$2</f>
        <v>16458557.562067749</v>
      </c>
      <c r="AT72" s="15">
        <f>$AR72*节奏总纲!Q71*24*3600*AT$2</f>
        <v>16663192.294422792</v>
      </c>
      <c r="AU72" s="15">
        <f>$AR72*节奏总纲!R71*24*3600*AU$2</f>
        <v>15550045.184641611</v>
      </c>
      <c r="AV72" s="15">
        <f>$AR72*节奏总纲!S71*24*3600*AV$2</f>
        <v>14261340.127531707</v>
      </c>
      <c r="AW72" s="15">
        <f>$AR72*节奏总纲!T71*24*3600*AW$2</f>
        <v>9496587.7133130915</v>
      </c>
      <c r="AX72" s="15">
        <f t="shared" si="46"/>
        <v>1112161.1264922861</v>
      </c>
      <c r="AY72" s="15">
        <f t="shared" si="47"/>
        <v>1106294.454406023</v>
      </c>
      <c r="AZ72" s="15">
        <f t="shared" si="48"/>
        <v>985291.87418479286</v>
      </c>
      <c r="BA72" s="15">
        <f t="shared" si="49"/>
        <v>940668.02145220712</v>
      </c>
      <c r="BB72" s="15">
        <f t="shared" si="50"/>
        <v>614093.45640201494</v>
      </c>
      <c r="BE72" s="15">
        <v>68</v>
      </c>
      <c r="BF72" s="51"/>
      <c r="BG72" s="15">
        <v>68</v>
      </c>
      <c r="BH72" s="15"/>
      <c r="BI72" s="15"/>
      <c r="BJ72" s="15"/>
      <c r="BK72" s="15"/>
      <c r="BL72" s="15"/>
      <c r="BM72" s="15">
        <f>求节点($T$38:$T$157,$V$38:$V$157,节奏总纲!P71)*求节点($T$38:$T$157,$U$38:$U$157,节奏总纲!P71)*节奏总纲!W71</f>
        <v>411501.72083178832</v>
      </c>
      <c r="BN72" s="15">
        <f>求节点($T$38:$T$157,$V$38:$V$157,节奏总纲!Q71)*求节点($T$38:$T$157,$U$38:$U$157,节奏总纲!Q71)*节奏总纲!X71</f>
        <v>342870.81310243753</v>
      </c>
      <c r="BO72" s="15">
        <f>求节点($T$38:$T$157,$V$38:$V$157,节奏总纲!R71)*求节点($T$38:$T$157,$U$38:$U$157,节奏总纲!R71)*节奏总纲!Y71</f>
        <v>237673.35402793123</v>
      </c>
      <c r="BP72" s="15">
        <f>求节点($T$38:$T$157,$V$38:$V$157,节奏总纲!S71)*求节点($T$38:$T$157,$U$38:$U$157,节奏总纲!S71)*节奏总纲!Z71</f>
        <v>136328.69876118895</v>
      </c>
      <c r="BQ72" s="15">
        <f>求节点($T$38:$T$157,$V$38:$V$157,节奏总纲!T71)*求节点($T$38:$T$157,$U$38:$U$157,节奏总纲!T71)*节奏总纲!AA71</f>
        <v>47817.229387972933</v>
      </c>
      <c r="BR72" s="15"/>
      <c r="BS72" s="15"/>
      <c r="BT72" s="15"/>
      <c r="BU72" s="15"/>
      <c r="BV72" s="15"/>
      <c r="BY72" s="15">
        <v>68</v>
      </c>
      <c r="BZ72" s="15">
        <f t="shared" si="36"/>
        <v>411501.72083178832</v>
      </c>
      <c r="CA72" s="15">
        <f t="shared" si="37"/>
        <v>342870.81310243753</v>
      </c>
      <c r="CB72" s="15">
        <f t="shared" si="38"/>
        <v>237673.35402793123</v>
      </c>
      <c r="CC72" s="15">
        <f t="shared" si="39"/>
        <v>136328.69876118895</v>
      </c>
      <c r="CD72" s="15">
        <f t="shared" si="40"/>
        <v>47817.229387972933</v>
      </c>
      <c r="CE72" s="66">
        <f>SUM(BZ$5:BZ72)</f>
        <v>3834446.008000616</v>
      </c>
      <c r="CF72" s="66">
        <f>SUM(CA$5:CA72)</f>
        <v>3034738.3962246035</v>
      </c>
      <c r="CG72" s="66">
        <f>SUM(CB$5:CB72)</f>
        <v>2131815.1103567253</v>
      </c>
      <c r="CH72" s="66">
        <f>SUM(CC$5:CC72)</f>
        <v>1208070.5268016253</v>
      </c>
      <c r="CI72" s="66">
        <f>SUM(CD$5:CD72)</f>
        <v>450558.51044930157</v>
      </c>
      <c r="CJ72" s="34"/>
      <c r="CK72" s="34"/>
      <c r="CN72" s="15"/>
      <c r="CO72" s="15"/>
      <c r="CP72" s="15"/>
      <c r="CQ72" s="15"/>
      <c r="CR72" s="15"/>
      <c r="CS72" s="15"/>
      <c r="CT72" s="15"/>
      <c r="CU72" s="15"/>
      <c r="CV72" s="15"/>
      <c r="CW72" s="15"/>
      <c r="CX72" s="15"/>
      <c r="CZ72" s="34"/>
      <c r="DA72" s="34"/>
      <c r="DR72" s="37"/>
      <c r="DS72" s="37"/>
      <c r="DT72" s="37"/>
      <c r="DU72" s="37"/>
      <c r="DV72" s="37"/>
      <c r="EC72" s="9">
        <v>1</v>
      </c>
      <c r="ED72" s="9">
        <f>INT(求节点(F$38:F$67,$K$38:$K$67,节奏总纲!P71)*EC72)</f>
        <v>29861</v>
      </c>
      <c r="EE72" s="15">
        <v>68</v>
      </c>
      <c r="EF72" s="15">
        <f>求节点(F$38:F$67,$V$4:$V$33,节奏总纲!P71)*$ED72/10000</f>
        <v>384061.04550322215</v>
      </c>
      <c r="EG72" s="15">
        <f>求节点(G$38:G$67,$V$4:$V$33,节奏总纲!Q71)*$ED72/10000</f>
        <v>398506.52121698478</v>
      </c>
      <c r="EH72" s="15">
        <f>求节点(H$38:H$67,$V$4:$V$33,节奏总纲!R71)*$ED72/10000</f>
        <v>423297.92452270596</v>
      </c>
      <c r="EI72" s="15">
        <f>求节点(I$38:I$67,$V$4:$V$33,节奏总纲!S71)*$ED72/10000</f>
        <v>453884.72080898535</v>
      </c>
      <c r="EJ72" s="15">
        <f>求节点(J$38:J$67,$V$4:$V$33,节奏总纲!T71)*$ED72/10000</f>
        <v>488198.33764329442</v>
      </c>
      <c r="EK72" s="15">
        <f>求节点(F$38:F$67,$L$4:$L$33,节奏总纲!P71)</f>
        <v>4</v>
      </c>
      <c r="EL72" s="15">
        <f>求节点(G$38:G$67,$L$4:$L$33,节奏总纲!Q71)</f>
        <v>4</v>
      </c>
      <c r="EM72" s="15">
        <f>求节点(H$38:H$67,$L$4:$L$33,节奏总纲!R71)</f>
        <v>4</v>
      </c>
      <c r="EN72" s="15">
        <f>求节点(I$38:I$67,$L$4:$L$33,节奏总纲!S71)</f>
        <v>4</v>
      </c>
      <c r="EO72" s="15">
        <f>求节点(J$38:J$67,$L$4:$L$33,节奏总纲!T71)</f>
        <v>4</v>
      </c>
      <c r="EP72" s="15">
        <f t="shared" si="41"/>
        <v>1536244.1820128886</v>
      </c>
      <c r="EQ72" s="15">
        <f t="shared" si="42"/>
        <v>1594026.0848679391</v>
      </c>
      <c r="ER72" s="15">
        <f t="shared" si="43"/>
        <v>1693191.6980908238</v>
      </c>
      <c r="ES72" s="15">
        <f t="shared" si="44"/>
        <v>1815538.8832359414</v>
      </c>
      <c r="ET72" s="15">
        <f t="shared" si="45"/>
        <v>1952793.3505731777</v>
      </c>
      <c r="EY72" s="15">
        <v>68</v>
      </c>
      <c r="EZ72" s="15">
        <f>MAX($G$4,求节点(F$38:F$67,$G$4:$G$33,节奏总纲!P71))</f>
        <v>3500</v>
      </c>
      <c r="FA72" s="15">
        <f>MAX($G$4,求节点(G$38:G$67,$G$4:$G$33,节奏总纲!Q71))</f>
        <v>3500</v>
      </c>
      <c r="FB72" s="15">
        <f>MAX($G$4,求节点(H$38:H$67,$G$4:$G$33,节奏总纲!R71))</f>
        <v>3500</v>
      </c>
      <c r="FC72" s="15">
        <f>MAX($G$4,求节点(I$38:I$67,$G$4:$G$33,节奏总纲!S71))</f>
        <v>3500</v>
      </c>
      <c r="FD72" s="15">
        <f>MAX($G$4,求节点(J$38:J$67,$G$4:$G$33,节奏总纲!T71))</f>
        <v>3500</v>
      </c>
      <c r="FE72" s="15">
        <f>MAX($K$4,求节点(F$38:F$67,$K$4:$K$33,节奏总纲!P71))</f>
        <v>29584.88116639317</v>
      </c>
      <c r="FF72" s="15">
        <f>MAX($K$4,求节点(G$38:G$67,$K$4:$K$33,节奏总纲!Q71))</f>
        <v>30331.983329257317</v>
      </c>
      <c r="FG72" s="15">
        <f>MAX($K$4,求节点(H$38:H$67,$K$4:$K$33,节奏总纲!R71))</f>
        <v>31129.997163062206</v>
      </c>
      <c r="FH72" s="15">
        <f>MAX($K$4,求节点(I$38:I$67,$K$4:$K$33,节奏总纲!S71))</f>
        <v>32114.559685289012</v>
      </c>
      <c r="FI72" s="15">
        <f>MAX($K$4,求节点(J$38:J$67,$K$4:$K$33,节奏总纲!T71))</f>
        <v>33303.379442744132</v>
      </c>
      <c r="FO72" s="9">
        <v>68</v>
      </c>
      <c r="FP72" s="9">
        <f>求节点($EE$5:$EE$164,$ED$5:$ED$164,求节点(节奏总纲!$N$4:$N$163,节奏总纲!$O$4:$O$163,兵营招募!FO72))</f>
        <v>25689</v>
      </c>
    </row>
    <row r="73" spans="5:172" x14ac:dyDescent="0.15">
      <c r="S73" s="9">
        <v>36</v>
      </c>
      <c r="T73" s="9">
        <f>求节点(节奏总纲!$BW$4:$BW$83,节奏总纲!$AM$4:$AM$83,$S73)</f>
        <v>17.314186320787698</v>
      </c>
      <c r="U73" s="9">
        <v>3300</v>
      </c>
      <c r="V73" s="9">
        <f t="shared" si="34"/>
        <v>3</v>
      </c>
      <c r="W73" s="9">
        <v>5</v>
      </c>
      <c r="Z73" s="9">
        <v>69</v>
      </c>
      <c r="AA73" s="80">
        <f>[5]圣人天赋!GE74</f>
        <v>0</v>
      </c>
      <c r="AB73" s="80">
        <f>[5]圣人天赋!GF74</f>
        <v>0</v>
      </c>
      <c r="AC73" s="80">
        <f>[5]圣人天赋!GG74</f>
        <v>0</v>
      </c>
      <c r="AD73" s="80">
        <f>[5]圣人天赋!GH74</f>
        <v>0</v>
      </c>
      <c r="AE73" s="80">
        <f>[5]圣人天赋!GI74</f>
        <v>0</v>
      </c>
      <c r="AG73" s="52"/>
      <c r="AH73" s="35" t="e">
        <f>[5]圣人天赋!GE74/AA73</f>
        <v>#DIV/0!</v>
      </c>
      <c r="AJ73" s="9">
        <v>69</v>
      </c>
      <c r="AK73" s="9">
        <f>MAX([4]带兵数!D72,1000+($AJ73-1)*50)</f>
        <v>6186.536882419874</v>
      </c>
      <c r="AL73" s="9">
        <f>MAX([4]带兵数!E72,1000+($AJ73-1)*50)</f>
        <v>6239.0086613900839</v>
      </c>
      <c r="AM73" s="9">
        <f>MAX([4]带兵数!F72,1000+($AJ73-1)*50)</f>
        <v>6297.7349475328356</v>
      </c>
      <c r="AN73" s="9">
        <f>MAX([4]带兵数!G72,1000+($AJ73-1)*50)</f>
        <v>6363.0671141986095</v>
      </c>
      <c r="AO73" s="9">
        <f>MAX([4]带兵数!H72,1000+($AJ73-1)*50)</f>
        <v>6430.2363103332473</v>
      </c>
      <c r="AQ73" s="15">
        <v>69</v>
      </c>
      <c r="AR73" s="15">
        <v>1.1499999999999999</v>
      </c>
      <c r="AS73" s="15">
        <f>$AR73*节奏总纲!P72*24*3600*AS$2</f>
        <v>17650542.343506653</v>
      </c>
      <c r="AT73" s="15">
        <f>$AR73*节奏总纲!Q72*24*3600*AT$2</f>
        <v>17824694.36129592</v>
      </c>
      <c r="AU73" s="15">
        <f>$AR73*节奏总纲!R72*24*3600*AU$2</f>
        <v>16671525.594853483</v>
      </c>
      <c r="AV73" s="15">
        <f>$AR73*节奏总纲!S72*24*3600*AV$2</f>
        <v>15285369.669476762</v>
      </c>
      <c r="AW73" s="15">
        <f>$AR73*节奏总纲!T72*24*3600*AW$2</f>
        <v>10152591.955985028</v>
      </c>
      <c r="AX73" s="15">
        <f t="shared" si="46"/>
        <v>1191984.7814389039</v>
      </c>
      <c r="AY73" s="15">
        <f t="shared" si="47"/>
        <v>1161502.0668731276</v>
      </c>
      <c r="AZ73" s="15">
        <f t="shared" si="48"/>
        <v>1121480.4102118723</v>
      </c>
      <c r="BA73" s="15">
        <f t="shared" si="49"/>
        <v>1024029.5419450551</v>
      </c>
      <c r="BB73" s="15">
        <f t="shared" si="50"/>
        <v>656004.24267193675</v>
      </c>
      <c r="BE73" s="15">
        <v>69</v>
      </c>
      <c r="BF73" s="51"/>
      <c r="BG73" s="15">
        <v>69</v>
      </c>
      <c r="BH73" s="15"/>
      <c r="BI73" s="15"/>
      <c r="BJ73" s="15"/>
      <c r="BK73" s="15"/>
      <c r="BL73" s="15"/>
      <c r="BM73" s="15">
        <f>求节点($T$38:$T$157,$V$38:$V$157,节奏总纲!P72)*求节点($T$38:$T$157,$U$38:$U$157,节奏总纲!P72)*节奏总纲!W72</f>
        <v>446097.42180019786</v>
      </c>
      <c r="BN73" s="15">
        <f>求节点($T$38:$T$157,$V$38:$V$157,节奏总纲!Q72)*求节点($T$38:$T$157,$U$38:$U$157,节奏总纲!Q72)*节奏总纲!X72</f>
        <v>364178.69194150058</v>
      </c>
      <c r="BO73" s="15">
        <f>求节点($T$38:$T$157,$V$38:$V$157,节奏总纲!R72)*求节点($T$38:$T$157,$U$38:$U$157,节奏总纲!R72)*节奏总纲!Y72</f>
        <v>283756.58140363049</v>
      </c>
      <c r="BP73" s="15">
        <f>求节点($T$38:$T$157,$V$38:$V$157,节奏总纲!S72)*求节点($T$38:$T$157,$U$38:$U$157,节奏总纲!S72)*节奏总纲!Z72</f>
        <v>162793.31608131656</v>
      </c>
      <c r="BQ73" s="15">
        <f>求节点($T$38:$T$157,$V$38:$V$157,节奏总纲!T72)*求节点($T$38:$T$157,$U$38:$U$157,节奏总纲!T72)*节奏总纲!AA72</f>
        <v>52784.422079967626</v>
      </c>
      <c r="BR73" s="15"/>
      <c r="BS73" s="15"/>
      <c r="BT73" s="15"/>
      <c r="BU73" s="15"/>
      <c r="BV73" s="15"/>
      <c r="BY73" s="15">
        <v>69</v>
      </c>
      <c r="BZ73" s="15">
        <f t="shared" si="36"/>
        <v>446097.42180019786</v>
      </c>
      <c r="CA73" s="15">
        <f t="shared" si="37"/>
        <v>364178.69194150058</v>
      </c>
      <c r="CB73" s="15">
        <f t="shared" si="38"/>
        <v>283756.58140363049</v>
      </c>
      <c r="CC73" s="15">
        <f t="shared" si="39"/>
        <v>162793.31608131656</v>
      </c>
      <c r="CD73" s="15">
        <f t="shared" si="40"/>
        <v>52784.422079967626</v>
      </c>
      <c r="CE73" s="66">
        <f>SUM(BZ$5:BZ73)</f>
        <v>4280543.429800814</v>
      </c>
      <c r="CF73" s="66">
        <f>SUM(CA$5:CA73)</f>
        <v>3398917.0881661042</v>
      </c>
      <c r="CG73" s="66">
        <f>SUM(CB$5:CB73)</f>
        <v>2415571.6917603556</v>
      </c>
      <c r="CH73" s="66">
        <f>SUM(CC$5:CC73)</f>
        <v>1370863.8428829419</v>
      </c>
      <c r="CI73" s="66">
        <f>SUM(CD$5:CD73)</f>
        <v>503342.93252926919</v>
      </c>
      <c r="CJ73" s="34"/>
      <c r="CK73" s="34"/>
      <c r="CN73" s="15"/>
      <c r="CO73" s="15"/>
      <c r="CP73" s="15"/>
      <c r="CQ73" s="15"/>
      <c r="CR73" s="15"/>
      <c r="CS73" s="15"/>
      <c r="CT73" s="15"/>
      <c r="CU73" s="15"/>
      <c r="CV73" s="15"/>
      <c r="CW73" s="15"/>
      <c r="CX73" s="15"/>
      <c r="CZ73" s="34"/>
      <c r="DA73" s="34"/>
      <c r="DR73" s="37"/>
      <c r="DS73" s="37"/>
      <c r="DT73" s="37"/>
      <c r="DU73" s="37"/>
      <c r="DV73" s="37"/>
      <c r="EC73" s="9">
        <v>1</v>
      </c>
      <c r="ED73" s="9">
        <f>INT(求节点(F$38:F$67,$K$38:$K$67,节奏总纲!P72)*EC73)</f>
        <v>30076</v>
      </c>
      <c r="EE73" s="15">
        <v>69</v>
      </c>
      <c r="EF73" s="15">
        <f>求节点(F$38:F$67,$V$4:$V$33,节奏总纲!P72)*$ED73/10000</f>
        <v>398177.92047805531</v>
      </c>
      <c r="EG73" s="15">
        <f>求节点(G$38:G$67,$V$4:$V$33,节奏总纲!Q72)*$ED73/10000</f>
        <v>420991.64730751485</v>
      </c>
      <c r="EH73" s="15">
        <f>求节点(H$38:H$67,$V$4:$V$33,节奏总纲!R72)*$ED73/10000</f>
        <v>448442.31048442557</v>
      </c>
      <c r="EI73" s="15">
        <f>求节点(I$38:I$67,$V$4:$V$33,节奏总纲!S72)*$ED73/10000</f>
        <v>481364.55855132849</v>
      </c>
      <c r="EJ73" s="15">
        <f>求节点(J$38:J$67,$V$4:$V$33,节奏总纲!T72)*$ED73/10000</f>
        <v>510711.53412231093</v>
      </c>
      <c r="EK73" s="15">
        <f>求节点(F$38:F$67,$L$4:$L$33,节奏总纲!P72)</f>
        <v>4</v>
      </c>
      <c r="EL73" s="15">
        <f>求节点(G$38:G$67,$L$4:$L$33,节奏总纲!Q72)</f>
        <v>4</v>
      </c>
      <c r="EM73" s="15">
        <f>求节点(H$38:H$67,$L$4:$L$33,节奏总纲!R72)</f>
        <v>4</v>
      </c>
      <c r="EN73" s="15">
        <f>求节点(I$38:I$67,$L$4:$L$33,节奏总纲!S72)</f>
        <v>4</v>
      </c>
      <c r="EO73" s="15">
        <f>求节点(J$38:J$67,$L$4:$L$33,节奏总纲!T72)</f>
        <v>4</v>
      </c>
      <c r="EP73" s="15">
        <f t="shared" si="41"/>
        <v>1592711.6819122212</v>
      </c>
      <c r="EQ73" s="15">
        <f t="shared" si="42"/>
        <v>1683966.5892300594</v>
      </c>
      <c r="ER73" s="15">
        <f t="shared" si="43"/>
        <v>1793769.2419377023</v>
      </c>
      <c r="ES73" s="15">
        <f t="shared" si="44"/>
        <v>1925458.234205314</v>
      </c>
      <c r="ET73" s="15">
        <f t="shared" si="45"/>
        <v>2042846.1364892437</v>
      </c>
      <c r="EY73" s="15">
        <v>69</v>
      </c>
      <c r="EZ73" s="15">
        <f>MAX($G$4,求节点(F$38:F$67,$G$4:$G$33,节奏总纲!P72))</f>
        <v>3500</v>
      </c>
      <c r="FA73" s="15">
        <f>MAX($G$4,求节点(G$38:G$67,$G$4:$G$33,节奏总纲!Q72))</f>
        <v>3500</v>
      </c>
      <c r="FB73" s="15">
        <f>MAX($G$4,求节点(H$38:H$67,$G$4:$G$33,节奏总纲!R72))</f>
        <v>3500</v>
      </c>
      <c r="FC73" s="15">
        <f>MAX($G$4,求节点(I$38:I$67,$G$4:$G$33,节奏总纲!S72))</f>
        <v>3500</v>
      </c>
      <c r="FD73" s="15">
        <f>MAX($G$4,求节点(J$38:J$67,$G$4:$G$33,节奏总纲!T72))</f>
        <v>3500</v>
      </c>
      <c r="FE73" s="15">
        <f>MAX($K$4,求节点(F$38:F$67,$K$4:$K$33,节奏总纲!P72))</f>
        <v>30229.782879744955</v>
      </c>
      <c r="FF73" s="15">
        <f>MAX($K$4,求节点(G$38:G$67,$K$4:$K$33,节奏总纲!Q72))</f>
        <v>30958.88744558653</v>
      </c>
      <c r="FG73" s="15">
        <f>MAX($K$4,求节点(H$38:H$67,$K$4:$K$33,节奏总纲!R72))</f>
        <v>31836.183996355256</v>
      </c>
      <c r="FH73" s="15">
        <f>MAX($K$4,求节点(I$38:I$67,$K$4:$K$33,节奏总纲!S72))</f>
        <v>32888.347089338014</v>
      </c>
      <c r="FI73" s="15">
        <f>MAX($K$4,求节点(J$38:J$67,$K$4:$K$33,节奏总纲!T72))</f>
        <v>34144.150689471106</v>
      </c>
      <c r="FO73" s="9">
        <v>69</v>
      </c>
      <c r="FP73" s="9">
        <f>求节点($EE$5:$EE$164,$ED$5:$ED$164,求节点(节奏总纲!$N$4:$N$163,节奏总纲!$O$4:$O$163,兵营招募!FO73))</f>
        <v>26285</v>
      </c>
    </row>
    <row r="74" spans="5:172" x14ac:dyDescent="0.15">
      <c r="S74" s="9">
        <v>37</v>
      </c>
      <c r="T74" s="9">
        <f>求节点(节奏总纲!$BW$4:$BW$83,节奏总纲!$AM$4:$AM$83,$S74)</f>
        <v>18.092204729386541</v>
      </c>
      <c r="U74" s="9">
        <v>3600</v>
      </c>
      <c r="V74" s="9">
        <f t="shared" si="34"/>
        <v>3</v>
      </c>
      <c r="W74" s="9">
        <v>5</v>
      </c>
      <c r="Z74" s="9">
        <v>70</v>
      </c>
      <c r="AA74" s="80">
        <f>[5]圣人天赋!GE75</f>
        <v>0</v>
      </c>
      <c r="AB74" s="80">
        <f>[5]圣人天赋!GF75</f>
        <v>0</v>
      </c>
      <c r="AC74" s="80">
        <f>[5]圣人天赋!GG75</f>
        <v>0</v>
      </c>
      <c r="AD74" s="80">
        <f>[5]圣人天赋!GH75</f>
        <v>0</v>
      </c>
      <c r="AE74" s="80">
        <f>[5]圣人天赋!GI75</f>
        <v>0</v>
      </c>
      <c r="AG74" s="52"/>
      <c r="AH74" s="35" t="e">
        <f>[5]圣人天赋!GE75/AA74</f>
        <v>#DIV/0!</v>
      </c>
      <c r="AJ74" s="9">
        <v>70</v>
      </c>
      <c r="AK74" s="9">
        <f>MAX([4]带兵数!D73,1000+($AJ74-1)*50)</f>
        <v>6252.8525141348637</v>
      </c>
      <c r="AL74" s="9">
        <f>MAX([4]带兵数!E73,1000+($AJ74-1)*50)</f>
        <v>6306.7205562734362</v>
      </c>
      <c r="AM74" s="9">
        <f>MAX([4]带兵数!F73,1000+($AJ74-1)*50)</f>
        <v>6366.000939224954</v>
      </c>
      <c r="AN74" s="9">
        <f>MAX([4]带兵数!G73,1000+($AJ74-1)*50)</f>
        <v>6428.1700810460788</v>
      </c>
      <c r="AO74" s="9">
        <f>MAX([4]带兵数!H73,1000+($AJ74-1)*50)</f>
        <v>6498.0332137364976</v>
      </c>
      <c r="AQ74" s="15">
        <v>70</v>
      </c>
      <c r="AR74" s="15">
        <v>1.1499999999999999</v>
      </c>
      <c r="AS74" s="15">
        <f>$AR74*节奏总纲!P73*24*3600*AS$2</f>
        <v>18928080</v>
      </c>
      <c r="AT74" s="15">
        <f>$AR74*节奏总纲!Q73*24*3600*AT$2</f>
        <v>19121461.883999996</v>
      </c>
      <c r="AU74" s="15">
        <f>$AR74*节奏总纲!R73*24*3600*AU$2</f>
        <v>17905963.68</v>
      </c>
      <c r="AV74" s="15">
        <f>$AR74*节奏总纲!S73*24*3600*AV$2</f>
        <v>16375943.880000001</v>
      </c>
      <c r="AW74" s="15">
        <f>$AR74*节奏总纲!T73*24*3600*AW$2</f>
        <v>10879860.384</v>
      </c>
      <c r="AX74" s="15">
        <f t="shared" si="46"/>
        <v>1277537.6564933471</v>
      </c>
      <c r="AY74" s="15">
        <f t="shared" si="47"/>
        <v>1296767.522704076</v>
      </c>
      <c r="AZ74" s="15">
        <f t="shared" si="48"/>
        <v>1234438.0851465166</v>
      </c>
      <c r="BA74" s="15">
        <f t="shared" si="49"/>
        <v>1090574.2105232384</v>
      </c>
      <c r="BB74" s="15">
        <f t="shared" si="50"/>
        <v>727268.42801497132</v>
      </c>
      <c r="BE74" s="15">
        <v>70</v>
      </c>
      <c r="BF74" s="51"/>
      <c r="BG74" s="15">
        <v>70</v>
      </c>
      <c r="BH74" s="15"/>
      <c r="BI74" s="15"/>
      <c r="BJ74" s="15"/>
      <c r="BK74" s="15"/>
      <c r="BL74" s="15"/>
      <c r="BM74" s="15">
        <f>求节点($T$38:$T$157,$V$38:$V$157,节奏总纲!P73)*求节点($T$38:$T$157,$U$38:$U$157,节奏总纲!P73)*节奏总纲!W73</f>
        <v>483928.70829774346</v>
      </c>
      <c r="BN74" s="15">
        <f>求节点($T$38:$T$157,$V$38:$V$157,节奏总纲!Q73)*求节点($T$38:$T$157,$U$38:$U$157,节奏总纲!Q73)*节奏总纲!X73</f>
        <v>410990.54107802967</v>
      </c>
      <c r="BO74" s="15">
        <f>求节点($T$38:$T$157,$V$38:$V$157,节奏总纲!R73)*求节点($T$38:$T$157,$U$38:$U$157,节奏总纲!R73)*节奏总纲!Y73</f>
        <v>316809.29117588641</v>
      </c>
      <c r="BP74" s="15">
        <f>求节点($T$38:$T$157,$V$38:$V$157,节奏总纲!S73)*求节点($T$38:$T$157,$U$38:$U$157,节奏总纲!S73)*节奏总纲!Z73</f>
        <v>184396.60564402601</v>
      </c>
      <c r="BQ74" s="15">
        <f>求节点($T$38:$T$157,$V$38:$V$157,节奏总纲!T73)*求节点($T$38:$T$157,$U$38:$U$157,节奏总纲!T73)*节奏总纲!AA73</f>
        <v>60612.618649531265</v>
      </c>
      <c r="BR74" s="15"/>
      <c r="BS74" s="15"/>
      <c r="BT74" s="15"/>
      <c r="BU74" s="15"/>
      <c r="BV74" s="15"/>
      <c r="BY74" s="15">
        <v>70</v>
      </c>
      <c r="BZ74" s="15">
        <f t="shared" si="36"/>
        <v>483928.70829774346</v>
      </c>
      <c r="CA74" s="15">
        <f t="shared" si="37"/>
        <v>410990.54107802967</v>
      </c>
      <c r="CB74" s="15">
        <f t="shared" si="38"/>
        <v>316809.29117588641</v>
      </c>
      <c r="CC74" s="15">
        <f t="shared" si="39"/>
        <v>184396.60564402601</v>
      </c>
      <c r="CD74" s="15">
        <f t="shared" si="40"/>
        <v>60612.618649531265</v>
      </c>
      <c r="CE74" s="66">
        <f>SUM(BZ$5:BZ74)</f>
        <v>4764472.1380985575</v>
      </c>
      <c r="CF74" s="66">
        <f>SUM(CA$5:CA74)</f>
        <v>3809907.6292441338</v>
      </c>
      <c r="CG74" s="66">
        <f>SUM(CB$5:CB74)</f>
        <v>2732380.9829362421</v>
      </c>
      <c r="CH74" s="66">
        <f>SUM(CC$5:CC74)</f>
        <v>1555260.448526968</v>
      </c>
      <c r="CI74" s="66">
        <f>SUM(CD$5:CD74)</f>
        <v>563955.55117880041</v>
      </c>
      <c r="CJ74" s="34"/>
      <c r="CK74" s="34"/>
      <c r="CN74" s="15"/>
      <c r="CO74" s="15"/>
      <c r="CP74" s="15"/>
      <c r="CQ74" s="15"/>
      <c r="CR74" s="15"/>
      <c r="CS74" s="15"/>
      <c r="CT74" s="15"/>
      <c r="CU74" s="15"/>
      <c r="CV74" s="15"/>
      <c r="CW74" s="15"/>
      <c r="CX74" s="15"/>
      <c r="CZ74" s="34"/>
      <c r="DA74" s="34"/>
      <c r="DR74" s="37"/>
      <c r="DS74" s="37"/>
      <c r="DT74" s="37"/>
      <c r="DU74" s="37"/>
      <c r="DV74" s="37"/>
      <c r="EC74" s="9">
        <v>1</v>
      </c>
      <c r="ED74" s="9">
        <f>INT(求节点(F$38:F$67,$K$38:$K$67,节奏总纲!P73)*EC74)</f>
        <v>30291</v>
      </c>
      <c r="EE74" s="15">
        <v>70</v>
      </c>
      <c r="EF74" s="15">
        <f>求节点(F$38:F$67,$V$4:$V$33,节奏总纲!P73)*$ED74/10000</f>
        <v>421305.42124920344</v>
      </c>
      <c r="EG74" s="15">
        <f>求节点(G$38:G$67,$V$4:$V$33,节奏总纲!Q73)*$ED74/10000</f>
        <v>446057.96606676007</v>
      </c>
      <c r="EH74" s="15">
        <f>求节点(H$38:H$67,$V$4:$V$33,节奏总纲!R73)*$ED74/10000</f>
        <v>476144.13966139266</v>
      </c>
      <c r="EI74" s="15">
        <f>求节点(I$38:I$67,$V$4:$V$33,节奏总纲!S73)*$ED74/10000</f>
        <v>504823.88405813923</v>
      </c>
      <c r="EJ74" s="15">
        <f>求节点(J$38:J$67,$V$4:$V$33,节奏总纲!T73)*$ED74/10000</f>
        <v>535574.94328512577</v>
      </c>
      <c r="EK74" s="15">
        <f>求节点(F$38:F$67,$L$4:$L$33,节奏总纲!P73)</f>
        <v>4</v>
      </c>
      <c r="EL74" s="15">
        <f>求节点(G$38:G$67,$L$4:$L$33,节奏总纲!Q73)</f>
        <v>4</v>
      </c>
      <c r="EM74" s="15">
        <f>求节点(H$38:H$67,$L$4:$L$33,节奏总纲!R73)</f>
        <v>4</v>
      </c>
      <c r="EN74" s="15">
        <f>求节点(I$38:I$67,$L$4:$L$33,节奏总纲!S73)</f>
        <v>4</v>
      </c>
      <c r="EO74" s="15">
        <f>求节点(J$38:J$67,$L$4:$L$33,节奏总纲!T73)</f>
        <v>4</v>
      </c>
      <c r="EP74" s="15">
        <f t="shared" si="41"/>
        <v>1685221.6849968138</v>
      </c>
      <c r="EQ74" s="15">
        <f t="shared" si="42"/>
        <v>1784231.8642670403</v>
      </c>
      <c r="ER74" s="15">
        <f t="shared" si="43"/>
        <v>1904576.5586455707</v>
      </c>
      <c r="ES74" s="15">
        <f t="shared" si="44"/>
        <v>2019295.5362325569</v>
      </c>
      <c r="ET74" s="15">
        <f t="shared" si="45"/>
        <v>2142299.7731405031</v>
      </c>
      <c r="EY74" s="15">
        <v>70</v>
      </c>
      <c r="EZ74" s="15">
        <f>MAX($G$4,求节点(F$38:F$67,$G$4:$G$33,节奏总纲!P73))</f>
        <v>3500</v>
      </c>
      <c r="FA74" s="15">
        <f>MAX($G$4,求节点(G$38:G$67,$G$4:$G$33,节奏总纲!Q73))</f>
        <v>3500</v>
      </c>
      <c r="FB74" s="15">
        <f>MAX($G$4,求节点(H$38:H$67,$G$4:$G$33,节奏总纲!R73))</f>
        <v>3500</v>
      </c>
      <c r="FC74" s="15">
        <f>MAX($G$4,求节点(I$38:I$67,$G$4:$G$33,节奏总纲!S73))</f>
        <v>3500</v>
      </c>
      <c r="FD74" s="15">
        <f>MAX($G$4,求节点(J$38:J$67,$G$4:$G$33,节奏总纲!T73))</f>
        <v>3500</v>
      </c>
      <c r="FE74" s="15">
        <f>MAX($K$4,求节点(F$38:F$67,$K$4:$K$33,节奏总纲!P73))</f>
        <v>30873.346700449565</v>
      </c>
      <c r="FF74" s="15">
        <f>MAX($K$4,求节点(G$38:G$67,$K$4:$K$33,节奏总纲!Q73))</f>
        <v>31658.799155682544</v>
      </c>
      <c r="FG74" s="15">
        <f>MAX($K$4,求节点(H$38:H$67,$K$4:$K$33,节奏总纲!R73))</f>
        <v>32613.499332680443</v>
      </c>
      <c r="FH74" s="15">
        <f>MAX($K$4,求节点(I$38:I$67,$K$4:$K$33,节奏总纲!S73))</f>
        <v>33725.01659388547</v>
      </c>
      <c r="FI74" s="15">
        <f>MAX($K$4,求节点(J$38:J$67,$K$4:$K$33,节奏总纲!T73))</f>
        <v>35076.258049686927</v>
      </c>
      <c r="FO74" s="9">
        <v>70</v>
      </c>
      <c r="FP74" s="9">
        <f>求节点($EE$5:$EE$164,$ED$5:$ED$164,求节点(节奏总纲!$N$4:$N$163,节奏总纲!$O$4:$O$163,兵营招募!FO74))</f>
        <v>26925</v>
      </c>
    </row>
    <row r="75" spans="5:172" x14ac:dyDescent="0.15">
      <c r="S75" s="9">
        <v>38</v>
      </c>
      <c r="T75" s="9">
        <f>求节点(节奏总纲!$BW$4:$BW$83,节奏总纲!$AM$4:$AM$83,$S75)</f>
        <v>18.870223137985384</v>
      </c>
      <c r="U75" s="9">
        <v>4100</v>
      </c>
      <c r="V75" s="9">
        <f t="shared" si="34"/>
        <v>3</v>
      </c>
      <c r="W75" s="9">
        <v>5</v>
      </c>
      <c r="Z75" s="9">
        <v>71</v>
      </c>
      <c r="AA75" s="80">
        <f>[5]圣人天赋!GE76</f>
        <v>0.15239221627661759</v>
      </c>
      <c r="AB75" s="80">
        <f>[5]圣人天赋!GF76</f>
        <v>0.15445601810971676</v>
      </c>
      <c r="AC75" s="80">
        <f>[5]圣人天赋!GG76</f>
        <v>0.15896373911092604</v>
      </c>
      <c r="AD75" s="80">
        <f>[5]圣人天赋!GH76</f>
        <v>0.16584099892544735</v>
      </c>
      <c r="AE75" s="80">
        <f>[5]圣人天赋!GI76</f>
        <v>0.17494564506932567</v>
      </c>
      <c r="AG75" s="52"/>
      <c r="AH75" s="35">
        <f>[5]圣人天赋!GE76/AA75</f>
        <v>1</v>
      </c>
      <c r="AJ75" s="9">
        <v>71</v>
      </c>
      <c r="AK75" s="9">
        <f>MAX([4]带兵数!D74,1000+($AJ75-1)*50)</f>
        <v>6320.7783723382399</v>
      </c>
      <c r="AL75" s="9">
        <f>MAX([4]带兵数!E74,1000+($AJ75-1)*50)</f>
        <v>6373.7125609793566</v>
      </c>
      <c r="AM75" s="9">
        <f>MAX([4]带兵数!F74,1000+($AJ75-1)*50)</f>
        <v>6432.7183381803452</v>
      </c>
      <c r="AN75" s="9">
        <f>MAX([4]带兵数!G74,1000+($AJ75-1)*50)</f>
        <v>6495.3077749655904</v>
      </c>
      <c r="AO75" s="9">
        <f>MAX([4]带兵数!H74,1000+($AJ75-1)*50)</f>
        <v>6563.6236620449563</v>
      </c>
      <c r="AQ75" s="15">
        <v>71</v>
      </c>
      <c r="AR75" s="15">
        <v>1.1499999999999999</v>
      </c>
      <c r="AS75" s="15">
        <f>$AR75*节奏总纲!P74*24*3600*AS$2</f>
        <v>20297310.95762036</v>
      </c>
      <c r="AT75" s="15">
        <f>$AR75*节奏总纲!Q74*24*3600*AT$2</f>
        <v>20523625.974797834</v>
      </c>
      <c r="AU75" s="15">
        <f>$AR75*节奏总纲!R74*24*3600*AU$2</f>
        <v>19193137.241525814</v>
      </c>
      <c r="AV75" s="15">
        <f>$AR75*节奏总纲!S74*24*3600*AV$2</f>
        <v>17540259.552543595</v>
      </c>
      <c r="AW75" s="15">
        <f>$AR75*节奏总纲!T74*24*3600*AW$2</f>
        <v>11662834.87624866</v>
      </c>
      <c r="AX75" s="15">
        <f t="shared" si="46"/>
        <v>1369230.95762036</v>
      </c>
      <c r="AY75" s="15">
        <f t="shared" si="47"/>
        <v>1402164.0907978378</v>
      </c>
      <c r="AZ75" s="15">
        <f t="shared" si="48"/>
        <v>1287173.5615258142</v>
      </c>
      <c r="BA75" s="15">
        <f t="shared" si="49"/>
        <v>1164315.6725435946</v>
      </c>
      <c r="BB75" s="15">
        <f t="shared" si="50"/>
        <v>782974.49224865995</v>
      </c>
      <c r="BE75" s="15">
        <v>71</v>
      </c>
      <c r="BF75" s="51"/>
      <c r="BG75" s="15">
        <v>71</v>
      </c>
      <c r="BH75" s="15"/>
      <c r="BI75" s="15"/>
      <c r="BJ75" s="15"/>
      <c r="BK75" s="15"/>
      <c r="BL75" s="15"/>
      <c r="BM75" s="15">
        <f>求节点($T$38:$T$157,$V$38:$V$157,节奏总纲!P74)*求节点($T$38:$T$157,$U$38:$U$157,节奏总纲!P74)*节奏总纲!W74</f>
        <v>535541.69561026595</v>
      </c>
      <c r="BN75" s="15">
        <f>求节点($T$38:$T$157,$V$38:$V$157,节奏总纲!Q74)*求节点($T$38:$T$157,$U$38:$U$157,节奏总纲!Q74)*节奏总纲!X74</f>
        <v>449539.3197254141</v>
      </c>
      <c r="BO75" s="15">
        <f>求节点($T$38:$T$157,$V$38:$V$157,节奏总纲!R74)*求节点($T$38:$T$157,$U$38:$U$157,节奏总纲!R74)*节奏总纲!Y74</f>
        <v>350096.3286336952</v>
      </c>
      <c r="BP75" s="15">
        <f>求节点($T$38:$T$157,$V$38:$V$157,节奏总纲!S74)*求节点($T$38:$T$157,$U$38:$U$157,节奏总纲!S74)*节奏总纲!Z74</f>
        <v>210926.75227239035</v>
      </c>
      <c r="BQ75" s="15">
        <f>求节点($T$38:$T$157,$V$38:$V$157,节奏总纲!T74)*求节点($T$38:$T$157,$U$38:$U$157,节奏总纲!T74)*节奏总纲!AA74</f>
        <v>67682.423761134618</v>
      </c>
      <c r="BR75" s="15"/>
      <c r="BS75" s="15"/>
      <c r="BT75" s="15"/>
      <c r="BU75" s="15"/>
      <c r="BV75" s="15"/>
      <c r="BY75" s="15">
        <v>71</v>
      </c>
      <c r="BZ75" s="15">
        <f t="shared" si="36"/>
        <v>535541.69561026595</v>
      </c>
      <c r="CA75" s="15">
        <f t="shared" si="37"/>
        <v>449539.3197254141</v>
      </c>
      <c r="CB75" s="15">
        <f t="shared" si="38"/>
        <v>350096.3286336952</v>
      </c>
      <c r="CC75" s="15">
        <f t="shared" si="39"/>
        <v>210926.75227239035</v>
      </c>
      <c r="CD75" s="15">
        <f t="shared" si="40"/>
        <v>67682.423761134618</v>
      </c>
      <c r="CE75" s="66">
        <f>SUM(BZ$5:BZ75)</f>
        <v>5300013.8337088237</v>
      </c>
      <c r="CF75" s="66">
        <f>SUM(CA$5:CA75)</f>
        <v>4259446.9489695476</v>
      </c>
      <c r="CG75" s="66">
        <f>SUM(CB$5:CB75)</f>
        <v>3082477.3115699375</v>
      </c>
      <c r="CH75" s="66">
        <f>SUM(CC$5:CC75)</f>
        <v>1766187.2007993583</v>
      </c>
      <c r="CI75" s="66">
        <f>SUM(CD$5:CD75)</f>
        <v>631637.97493993503</v>
      </c>
      <c r="CJ75" s="34"/>
      <c r="CK75" s="34"/>
      <c r="CN75" s="15"/>
      <c r="CO75" s="15"/>
      <c r="CP75" s="15"/>
      <c r="CQ75" s="15"/>
      <c r="CR75" s="15"/>
      <c r="CS75" s="15"/>
      <c r="CT75" s="15"/>
      <c r="CU75" s="15"/>
      <c r="CV75" s="15"/>
      <c r="CW75" s="15"/>
      <c r="CX75" s="15"/>
      <c r="CZ75" s="34"/>
      <c r="DA75" s="34"/>
      <c r="DR75" s="37"/>
      <c r="DS75" s="37"/>
      <c r="DT75" s="37"/>
      <c r="DU75" s="37"/>
      <c r="DV75" s="37"/>
      <c r="EC75" s="9">
        <v>1</v>
      </c>
      <c r="ED75" s="9">
        <f>INT(求节点(F$38:F$67,$K$38:$K$67,节奏总纲!P74)*EC75)</f>
        <v>30521</v>
      </c>
      <c r="EE75" s="15">
        <v>71</v>
      </c>
      <c r="EF75" s="15">
        <f>求节点(F$38:F$67,$V$4:$V$33,节奏总纲!P74)*$ED75/10000</f>
        <v>446406.19505025761</v>
      </c>
      <c r="EG75" s="15">
        <f>求节点(G$38:G$67,$V$4:$V$33,节奏总纲!Q74)*$ED75/10000</f>
        <v>473475.5162346118</v>
      </c>
      <c r="EH75" s="15">
        <f>求节点(H$38:H$67,$V$4:$V$33,节奏总纲!R74)*$ED75/10000</f>
        <v>501927.02622833825</v>
      </c>
      <c r="EI75" s="15">
        <f>求节点(I$38:I$67,$V$4:$V$33,节奏总纲!S74)*$ED75/10000</f>
        <v>529187.79976129322</v>
      </c>
      <c r="EJ75" s="15">
        <f>求节点(J$38:J$67,$V$4:$V$33,节奏总纲!T74)*$ED75/10000</f>
        <v>561252.82237023802</v>
      </c>
      <c r="EK75" s="15">
        <f>求节点(F$38:F$67,$L$4:$L$33,节奏总纲!P74)</f>
        <v>4</v>
      </c>
      <c r="EL75" s="15">
        <f>求节点(G$38:G$67,$L$4:$L$33,节奏总纲!Q74)</f>
        <v>4</v>
      </c>
      <c r="EM75" s="15">
        <f>求节点(H$38:H$67,$L$4:$L$33,节奏总纲!R74)</f>
        <v>4</v>
      </c>
      <c r="EN75" s="15">
        <f>求节点(I$38:I$67,$L$4:$L$33,节奏总纲!S74)</f>
        <v>4</v>
      </c>
      <c r="EO75" s="15">
        <f>求节点(J$38:J$67,$L$4:$L$33,节奏总纲!T74)</f>
        <v>4</v>
      </c>
      <c r="EP75" s="15">
        <f t="shared" si="41"/>
        <v>1785624.7802010304</v>
      </c>
      <c r="EQ75" s="15">
        <f t="shared" si="42"/>
        <v>1893902.0649384472</v>
      </c>
      <c r="ER75" s="15">
        <f t="shared" si="43"/>
        <v>2007708.104913353</v>
      </c>
      <c r="ES75" s="15">
        <f t="shared" si="44"/>
        <v>2116751.1990451729</v>
      </c>
      <c r="ET75" s="15">
        <f t="shared" si="45"/>
        <v>2245011.2894809521</v>
      </c>
      <c r="EY75" s="15">
        <v>71</v>
      </c>
      <c r="EZ75" s="15">
        <f>MAX($G$4,求节点(F$38:F$67,$G$4:$G$33,节奏总纲!P74))</f>
        <v>3500</v>
      </c>
      <c r="FA75" s="15">
        <f>MAX($G$4,求节点(G$38:G$67,$G$4:$G$33,节奏总纲!Q74))</f>
        <v>3500</v>
      </c>
      <c r="FB75" s="15">
        <f>MAX($G$4,求节点(H$38:H$67,$G$4:$G$33,节奏总纲!R74))</f>
        <v>3500</v>
      </c>
      <c r="FC75" s="15">
        <f>MAX($G$4,求节点(I$38:I$67,$G$4:$G$33,节奏总纲!S74))</f>
        <v>3500</v>
      </c>
      <c r="FD75" s="15">
        <f>MAX($G$4,求节点(J$38:J$67,$G$4:$G$33,节奏总纲!T74))</f>
        <v>3500</v>
      </c>
      <c r="FE75" s="15">
        <f>MAX($K$4,求节点(F$38:F$67,$K$4:$K$33,节奏总纲!P74))</f>
        <v>31563.101324929226</v>
      </c>
      <c r="FF75" s="15">
        <f>MAX($K$4,求节点(G$38:G$67,$K$4:$K$33,节奏总纲!Q74))</f>
        <v>32415.597154894531</v>
      </c>
      <c r="FG75" s="15">
        <f>MAX($K$4,求节点(H$38:H$67,$K$4:$K$33,节奏总纲!R74))</f>
        <v>33431.520492355477</v>
      </c>
      <c r="FH75" s="15">
        <f>MAX($K$4,求节点(I$38:I$67,$K$4:$K$33,节奏总纲!S74))</f>
        <v>34620.367333326758</v>
      </c>
      <c r="FI75" s="15">
        <f>MAX($K$4,求节点(J$38:J$67,$K$4:$K$33,节奏总纲!T74))</f>
        <v>36036.220817932328</v>
      </c>
      <c r="FO75" s="9">
        <v>71</v>
      </c>
      <c r="FP75" s="9">
        <f>求节点($EE$5:$EE$164,$ED$5:$ED$164,求节点(节奏总纲!$N$4:$N$163,节奏总纲!$O$4:$O$163,兵营招募!FO75))</f>
        <v>27505</v>
      </c>
    </row>
    <row r="76" spans="5:172" x14ac:dyDescent="0.15">
      <c r="S76" s="9">
        <v>39</v>
      </c>
      <c r="T76" s="9">
        <f>求节点(节奏总纲!$BW$4:$BW$83,节奏总纲!$AM$4:$AM$83,$S76)</f>
        <v>19.648241546584227</v>
      </c>
      <c r="U76" s="9">
        <v>4700</v>
      </c>
      <c r="V76" s="9">
        <f t="shared" si="34"/>
        <v>3</v>
      </c>
      <c r="W76" s="9">
        <v>5</v>
      </c>
      <c r="Z76" s="9">
        <v>72</v>
      </c>
      <c r="AA76" s="80">
        <f>[5]圣人天赋!GE77</f>
        <v>0.15193318569736305</v>
      </c>
      <c r="AB76" s="80">
        <f>[5]圣人天赋!GF77</f>
        <v>0.15395243579576781</v>
      </c>
      <c r="AC76" s="80">
        <f>[5]圣人天赋!GG77</f>
        <v>0.15844448434947755</v>
      </c>
      <c r="AD76" s="80">
        <f>[5]圣人天赋!GH77</f>
        <v>0.16525368019976019</v>
      </c>
      <c r="AE76" s="80">
        <f>[5]圣人天赋!GI77</f>
        <v>0.17422788072377079</v>
      </c>
      <c r="AG76" s="52"/>
      <c r="AH76" s="35">
        <f>[5]圣人天赋!GE77/AA76</f>
        <v>1</v>
      </c>
      <c r="AJ76" s="9">
        <v>72</v>
      </c>
      <c r="AK76" s="9">
        <f>MAX([4]带兵数!D75,1000+($AJ76-1)*50)</f>
        <v>6386.6814302636958</v>
      </c>
      <c r="AL76" s="9">
        <f>MAX([4]带兵数!E75,1000+($AJ76-1)*50)</f>
        <v>6441.672781355448</v>
      </c>
      <c r="AM76" s="9">
        <f>MAX([4]带兵数!F75,1000+($AJ76-1)*50)</f>
        <v>6497.8709261323856</v>
      </c>
      <c r="AN76" s="9">
        <f>MAX([4]带兵数!G75,1000+($AJ76-1)*50)</f>
        <v>6560.486138479986</v>
      </c>
      <c r="AO76" s="9">
        <f>MAX([4]带兵数!H75,1000+($AJ76-1)*50)</f>
        <v>6631.4746184152809</v>
      </c>
      <c r="AQ76" s="15">
        <v>72</v>
      </c>
      <c r="AR76" s="15">
        <v>1.1499999999999999</v>
      </c>
      <c r="AS76" s="15">
        <f>$AR76*节奏总纲!P75*24*3600*AS$2</f>
        <v>21764816.362081029</v>
      </c>
      <c r="AT76" s="15">
        <f>$AR76*节奏总纲!Q75*24*3600*AT$2</f>
        <v>22010033.293093808</v>
      </c>
      <c r="AU76" s="15">
        <f>$AR76*节奏总纲!R75*24*3600*AU$2</f>
        <v>20531476.768229771</v>
      </c>
      <c r="AV76" s="15">
        <f>$AR76*节奏总纲!S75*24*3600*AV$2</f>
        <v>18775781.581688568</v>
      </c>
      <c r="AW76" s="15">
        <f>$AR76*节奏总纲!T75*24*3600*AW$2</f>
        <v>12488651.628562093</v>
      </c>
      <c r="AX76" s="15">
        <f t="shared" si="46"/>
        <v>1467505.4044606686</v>
      </c>
      <c r="AY76" s="15">
        <f t="shared" si="47"/>
        <v>1486407.3182959743</v>
      </c>
      <c r="AZ76" s="15">
        <f t="shared" si="48"/>
        <v>1338339.5267039575</v>
      </c>
      <c r="BA76" s="15">
        <f t="shared" si="49"/>
        <v>1235522.0291449726</v>
      </c>
      <c r="BB76" s="15">
        <f t="shared" si="50"/>
        <v>825816.75231343322</v>
      </c>
      <c r="BE76" s="15">
        <v>72</v>
      </c>
      <c r="BF76" s="51"/>
      <c r="BG76" s="15">
        <v>72</v>
      </c>
      <c r="BH76" s="15"/>
      <c r="BI76" s="15"/>
      <c r="BJ76" s="15"/>
      <c r="BK76" s="15"/>
      <c r="BL76" s="15"/>
      <c r="BM76" s="15">
        <f>求节点($T$38:$T$157,$V$38:$V$157,节奏总纲!P75)*求节点($T$38:$T$157,$U$38:$U$157,节奏总纲!P75)*节奏总纲!W75</f>
        <v>598677.72725590505</v>
      </c>
      <c r="BN76" s="15">
        <f>求节点($T$38:$T$157,$V$38:$V$157,节奏总纲!Q75)*求节点($T$38:$T$157,$U$38:$U$157,节奏总纲!Q75)*节奏总纲!X75</f>
        <v>482329.78404593642</v>
      </c>
      <c r="BO76" s="15">
        <f>求节点($T$38:$T$157,$V$38:$V$157,节奏总纲!R75)*求节点($T$38:$T$157,$U$38:$U$157,节奏总纲!R75)*节奏总纲!Y75</f>
        <v>367601.54273950943</v>
      </c>
      <c r="BP76" s="15">
        <f>求节点($T$38:$T$157,$V$38:$V$157,节奏总纲!S75)*求节点($T$38:$T$157,$U$38:$U$157,节奏总纲!S75)*节奏总纲!Z75</f>
        <v>232922.17045148529</v>
      </c>
      <c r="BQ76" s="15">
        <f>求节点($T$38:$T$157,$V$38:$V$157,节奏总纲!T75)*求节点($T$38:$T$157,$U$38:$U$157,节奏总纲!T75)*节奏总纲!AA75</f>
        <v>76663.978293327746</v>
      </c>
      <c r="BR76" s="15"/>
      <c r="BS76" s="15"/>
      <c r="BT76" s="15"/>
      <c r="BU76" s="15"/>
      <c r="BV76" s="15"/>
      <c r="BY76" s="15">
        <v>72</v>
      </c>
      <c r="BZ76" s="15">
        <f t="shared" si="36"/>
        <v>598677.72725590505</v>
      </c>
      <c r="CA76" s="15">
        <f t="shared" si="37"/>
        <v>482329.78404593642</v>
      </c>
      <c r="CB76" s="15">
        <f t="shared" si="38"/>
        <v>367601.54273950943</v>
      </c>
      <c r="CC76" s="15">
        <f t="shared" si="39"/>
        <v>232922.17045148529</v>
      </c>
      <c r="CD76" s="15">
        <f t="shared" si="40"/>
        <v>76663.978293327746</v>
      </c>
      <c r="CE76" s="66">
        <f>SUM(BZ$5:BZ76)</f>
        <v>5898691.5609647287</v>
      </c>
      <c r="CF76" s="66">
        <f>SUM(CA$5:CA76)</f>
        <v>4741776.7330154842</v>
      </c>
      <c r="CG76" s="66">
        <f>SUM(CB$5:CB76)</f>
        <v>3450078.8543094471</v>
      </c>
      <c r="CH76" s="66">
        <f>SUM(CC$5:CC76)</f>
        <v>1999109.3712508436</v>
      </c>
      <c r="CI76" s="66">
        <f>SUM(CD$5:CD76)</f>
        <v>708301.95323326276</v>
      </c>
      <c r="CJ76" s="34"/>
      <c r="CK76" s="34"/>
      <c r="CN76" s="15"/>
      <c r="CO76" s="15"/>
      <c r="CP76" s="15"/>
      <c r="CQ76" s="15"/>
      <c r="CR76" s="15"/>
      <c r="CS76" s="15"/>
      <c r="CT76" s="15"/>
      <c r="CU76" s="15"/>
      <c r="CV76" s="15"/>
      <c r="CW76" s="15"/>
      <c r="CX76" s="15"/>
      <c r="CZ76" s="34"/>
      <c r="DA76" s="34"/>
      <c r="DR76" s="37"/>
      <c r="DS76" s="37"/>
      <c r="DT76" s="37"/>
      <c r="DU76" s="37"/>
      <c r="DV76" s="37"/>
      <c r="EC76" s="9">
        <v>1</v>
      </c>
      <c r="ED76" s="9">
        <f>INT(求节点(F$38:F$67,$K$38:$K$67,节奏总纲!P75)*EC76)</f>
        <v>30767</v>
      </c>
      <c r="EE76" s="15">
        <v>72</v>
      </c>
      <c r="EF76" s="15">
        <f>求节点(F$38:F$67,$V$4:$V$33,节奏总纲!P75)*$ED76/10000</f>
        <v>473667.20227733609</v>
      </c>
      <c r="EG76" s="15">
        <f>求节点(G$38:G$67,$V$4:$V$33,节奏总纲!Q75)*$ED76/10000</f>
        <v>501122.91194744006</v>
      </c>
      <c r="EH76" s="15">
        <f>求节点(H$38:H$67,$V$4:$V$33,节奏总纲!R75)*$ED76/10000</f>
        <v>525797.24956219387</v>
      </c>
      <c r="EI76" s="15">
        <f>求节点(I$38:I$67,$V$4:$V$33,节奏总纲!S75)*$ED76/10000</f>
        <v>555415.05203007755</v>
      </c>
      <c r="EJ76" s="15">
        <f>求节点(J$38:J$67,$V$4:$V$33,节奏总纲!T75)*$ED76/10000</f>
        <v>571521.11781224306</v>
      </c>
      <c r="EK76" s="15">
        <f>求节点(F$38:F$67,$L$4:$L$33,节奏总纲!P75)</f>
        <v>4</v>
      </c>
      <c r="EL76" s="15">
        <f>求节点(G$38:G$67,$L$4:$L$33,节奏总纲!Q75)</f>
        <v>4</v>
      </c>
      <c r="EM76" s="15">
        <f>求节点(H$38:H$67,$L$4:$L$33,节奏总纲!R75)</f>
        <v>4</v>
      </c>
      <c r="EN76" s="15">
        <f>求节点(I$38:I$67,$L$4:$L$33,节奏总纲!S75)</f>
        <v>4</v>
      </c>
      <c r="EO76" s="15">
        <f>求节点(J$38:J$67,$L$4:$L$33,节奏总纲!T75)</f>
        <v>4</v>
      </c>
      <c r="EP76" s="15">
        <f t="shared" si="41"/>
        <v>1894668.8091093444</v>
      </c>
      <c r="EQ76" s="15">
        <f t="shared" si="42"/>
        <v>2004491.6477897603</v>
      </c>
      <c r="ER76" s="15">
        <f t="shared" si="43"/>
        <v>2103188.9982487755</v>
      </c>
      <c r="ES76" s="15">
        <f t="shared" si="44"/>
        <v>2221660.2081203102</v>
      </c>
      <c r="ET76" s="15">
        <f t="shared" si="45"/>
        <v>2286084.4712489722</v>
      </c>
      <c r="EY76" s="15">
        <v>72</v>
      </c>
      <c r="EZ76" s="15">
        <f>MAX($G$4,求节点(F$38:F$67,$G$4:$G$33,节奏总纲!P75))</f>
        <v>3500</v>
      </c>
      <c r="FA76" s="15">
        <f>MAX($G$4,求节点(G$38:G$67,$G$4:$G$33,节奏总纲!Q75))</f>
        <v>3500</v>
      </c>
      <c r="FB76" s="15">
        <f>MAX($G$4,求节点(H$38:H$67,$G$4:$G$33,节奏总纲!R75))</f>
        <v>3500</v>
      </c>
      <c r="FC76" s="15">
        <f>MAX($G$4,求节点(I$38:I$67,$G$4:$G$33,节奏总纲!S75))</f>
        <v>3500</v>
      </c>
      <c r="FD76" s="15">
        <f>MAX($G$4,求节点(J$38:J$67,$G$4:$G$33,节奏总纲!T75))</f>
        <v>3500</v>
      </c>
      <c r="FE76" s="15">
        <f>MAX($K$4,求节点(F$38:F$67,$K$4:$K$33,节奏总纲!P75))</f>
        <v>32302.362027108218</v>
      </c>
      <c r="FF76" s="15">
        <f>MAX($K$4,求节点(G$38:G$67,$K$4:$K$33,节奏总纲!Q75))</f>
        <v>33221.717113182982</v>
      </c>
      <c r="FG76" s="15">
        <f>MAX($K$4,求节点(H$38:H$67,$K$4:$K$33,节奏总纲!R75))</f>
        <v>34289.16539708028</v>
      </c>
      <c r="FH76" s="15">
        <f>MAX($K$4,求节点(I$38:I$67,$K$4:$K$33,节奏总纲!S75))</f>
        <v>35570.475270956995</v>
      </c>
      <c r="FI76" s="15">
        <f>MAX($K$4,求节点(J$38:J$67,$K$4:$K$33,节奏总纲!T75))</f>
        <v>36516.861473925797</v>
      </c>
      <c r="FO76" s="9">
        <v>72</v>
      </c>
      <c r="FP76" s="9">
        <f>求节点($EE$5:$EE$164,$ED$5:$ED$164,求节点(节奏总纲!$N$4:$N$163,节奏总纲!$O$4:$O$163,兵营招募!FO76))</f>
        <v>28114</v>
      </c>
    </row>
    <row r="77" spans="5:172" x14ac:dyDescent="0.15">
      <c r="S77" s="9">
        <v>40</v>
      </c>
      <c r="T77" s="9">
        <f>求节点(节奏总纲!$BW$4:$BW$83,节奏总纲!$AM$4:$AM$83,$S77)</f>
        <v>24.074703862418847</v>
      </c>
      <c r="U77" s="9">
        <v>5900</v>
      </c>
      <c r="V77" s="9">
        <f t="shared" si="34"/>
        <v>3</v>
      </c>
      <c r="W77" s="9">
        <v>5</v>
      </c>
      <c r="Z77" s="9">
        <v>73</v>
      </c>
      <c r="AA77" s="80">
        <f>[5]圣人天赋!GE78</f>
        <v>0.15144927103784836</v>
      </c>
      <c r="AB77" s="80">
        <f>[5]圣人天赋!GF78</f>
        <v>0.15348601470775777</v>
      </c>
      <c r="AC77" s="80">
        <f>[5]圣人天赋!GG78</f>
        <v>0.15791063119436718</v>
      </c>
      <c r="AD77" s="80">
        <f>[5]圣人天赋!GH78</f>
        <v>0.16464804421136947</v>
      </c>
      <c r="AE77" s="80">
        <f>[5]圣人天赋!GI78</f>
        <v>0.17355817469556739</v>
      </c>
      <c r="AG77" s="52"/>
      <c r="AH77" s="35">
        <f>[5]圣人天赋!GE78/AA77</f>
        <v>1</v>
      </c>
      <c r="AJ77" s="9">
        <v>73</v>
      </c>
      <c r="AK77" s="9">
        <f>MAX([4]带兵数!D76,1000+($AJ77-1)*50)</f>
        <v>6455.0728962151661</v>
      </c>
      <c r="AL77" s="9">
        <f>MAX([4]带兵数!E76,1000+($AJ77-1)*50)</f>
        <v>6506.0938373564059</v>
      </c>
      <c r="AM77" s="9">
        <f>MAX([4]带兵数!F76,1000+($AJ77-1)*50)</f>
        <v>6564.2929396202453</v>
      </c>
      <c r="AN77" s="9">
        <f>MAX([4]带兵数!G76,1000+($AJ77-1)*50)</f>
        <v>6627.0735222023523</v>
      </c>
      <c r="AO77" s="9">
        <f>MAX([4]带兵数!H76,1000+($AJ77-1)*50)</f>
        <v>6696.121686962174</v>
      </c>
      <c r="AQ77" s="15">
        <v>73</v>
      </c>
      <c r="AR77" s="15">
        <v>1.1499999999999999</v>
      </c>
      <c r="AS77" s="15">
        <f>$AR77*节奏总纲!P76*24*3600*AS$2</f>
        <v>23337649.710710563</v>
      </c>
      <c r="AT77" s="15">
        <f>$AR77*节奏总纲!Q76*24*3600*AT$2</f>
        <v>23546132.714792911</v>
      </c>
      <c r="AU77" s="15">
        <f>$AR77*节奏总纲!R76*24*3600*AU$2</f>
        <v>21974730.967605069</v>
      </c>
      <c r="AV77" s="15">
        <f>$AR77*节奏总纲!S76*24*3600*AV$2</f>
        <v>20109274.834062275</v>
      </c>
      <c r="AW77" s="15">
        <f>$AR77*节奏总纲!T76*24*3600*AW$2</f>
        <v>13377140.814179294</v>
      </c>
      <c r="AX77" s="15">
        <f t="shared" si="46"/>
        <v>1572833.3486295342</v>
      </c>
      <c r="AY77" s="15">
        <f t="shared" si="47"/>
        <v>1536099.421699103</v>
      </c>
      <c r="AZ77" s="15">
        <f t="shared" si="48"/>
        <v>1443254.1993752979</v>
      </c>
      <c r="BA77" s="15">
        <f t="shared" si="49"/>
        <v>1333493.2523737065</v>
      </c>
      <c r="BB77" s="15">
        <f t="shared" si="50"/>
        <v>888489.18561720103</v>
      </c>
      <c r="BE77" s="15">
        <v>73</v>
      </c>
      <c r="BF77" s="51"/>
      <c r="BG77" s="15">
        <v>73</v>
      </c>
      <c r="BH77" s="15"/>
      <c r="BI77" s="15"/>
      <c r="BJ77" s="15"/>
      <c r="BK77" s="15"/>
      <c r="BL77" s="15"/>
      <c r="BM77" s="15">
        <f>求节点($T$38:$T$157,$V$38:$V$157,节奏总纲!P76)*求节点($T$38:$T$157,$U$38:$U$157,节奏总纲!P76)*节奏总纲!W76</f>
        <v>696504.30092290242</v>
      </c>
      <c r="BN77" s="15">
        <f>求节点($T$38:$T$157,$V$38:$V$157,节奏总纲!Q76)*求节点($T$38:$T$157,$U$38:$U$157,节奏总纲!Q76)*节奏总纲!X76</f>
        <v>511168.07067093579</v>
      </c>
      <c r="BO77" s="15">
        <f>求节点($T$38:$T$157,$V$38:$V$157,节奏总纲!R76)*求节点($T$38:$T$157,$U$38:$U$157,节奏总纲!R76)*节奏总纲!Y76</f>
        <v>400591.80107031501</v>
      </c>
      <c r="BP77" s="15">
        <f>求节点($T$38:$T$157,$V$38:$V$157,节奏总纲!S76)*求节点($T$38:$T$157,$U$38:$U$157,节奏总纲!S76)*节奏总纲!Z76</f>
        <v>263364.53840373998</v>
      </c>
      <c r="BQ77" s="15">
        <f>求节点($T$38:$T$157,$V$38:$V$157,节奏总纲!T76)*求节点($T$38:$T$157,$U$38:$U$157,节奏总纲!T76)*节奏总纲!AA76</f>
        <v>89042.235869506927</v>
      </c>
      <c r="BR77" s="15"/>
      <c r="BS77" s="15"/>
      <c r="BT77" s="15"/>
      <c r="BU77" s="15"/>
      <c r="BV77" s="15"/>
      <c r="BY77" s="15">
        <v>73</v>
      </c>
      <c r="BZ77" s="15">
        <f t="shared" si="36"/>
        <v>696504.30092290242</v>
      </c>
      <c r="CA77" s="15">
        <f t="shared" si="37"/>
        <v>511168.07067093579</v>
      </c>
      <c r="CB77" s="15">
        <f t="shared" si="38"/>
        <v>400591.80107031501</v>
      </c>
      <c r="CC77" s="15">
        <f t="shared" si="39"/>
        <v>263364.53840373998</v>
      </c>
      <c r="CD77" s="15">
        <f t="shared" si="40"/>
        <v>89042.235869506927</v>
      </c>
      <c r="CE77" s="66">
        <f>SUM(BZ$5:BZ77)</f>
        <v>6595195.861887631</v>
      </c>
      <c r="CF77" s="66">
        <f>SUM(CA$5:CA77)</f>
        <v>5252944.8036864195</v>
      </c>
      <c r="CG77" s="66">
        <f>SUM(CB$5:CB77)</f>
        <v>3850670.6553797619</v>
      </c>
      <c r="CH77" s="66">
        <f>SUM(CC$5:CC77)</f>
        <v>2262473.9096545838</v>
      </c>
      <c r="CI77" s="66">
        <f>SUM(CD$5:CD77)</f>
        <v>797344.18910276971</v>
      </c>
      <c r="CJ77" s="34"/>
      <c r="CK77" s="34"/>
      <c r="CN77" s="15"/>
      <c r="CO77" s="15"/>
      <c r="CP77" s="15"/>
      <c r="CQ77" s="15"/>
      <c r="CR77" s="15"/>
      <c r="CS77" s="15"/>
      <c r="CT77" s="15"/>
      <c r="CU77" s="15"/>
      <c r="CV77" s="15"/>
      <c r="CW77" s="15"/>
      <c r="CX77" s="15"/>
      <c r="CZ77" s="34"/>
      <c r="DA77" s="34"/>
      <c r="DR77" s="37"/>
      <c r="DS77" s="37"/>
      <c r="DT77" s="37"/>
      <c r="DU77" s="37"/>
      <c r="DV77" s="37"/>
      <c r="EC77" s="9">
        <v>1</v>
      </c>
      <c r="ED77" s="9">
        <f>INT(求节点(F$38:F$67,$K$38:$K$67,节奏总纲!P76)*EC77)</f>
        <v>31032</v>
      </c>
      <c r="EE77" s="15">
        <v>73</v>
      </c>
      <c r="EF77" s="15">
        <f>求节点(F$38:F$67,$V$4:$V$33,节奏总纲!P76)*$ED77/10000</f>
        <v>502516.44408964395</v>
      </c>
      <c r="EG77" s="15">
        <f>求节点(G$38:G$67,$V$4:$V$33,节奏总纲!Q76)*$ED77/10000</f>
        <v>525110.62514011888</v>
      </c>
      <c r="EH77" s="15">
        <f>求节点(H$38:H$67,$V$4:$V$33,节奏总纲!R76)*$ED77/10000</f>
        <v>551888.9137925338</v>
      </c>
      <c r="EI77" s="15">
        <f>求节点(I$38:I$67,$V$4:$V$33,节奏总纲!S76)*$ED77/10000</f>
        <v>573475.2559235635</v>
      </c>
      <c r="EJ77" s="15">
        <f>求节点(J$38:J$67,$V$4:$V$33,节奏总纲!T76)*$ED77/10000</f>
        <v>582677.48308300448</v>
      </c>
      <c r="EK77" s="15">
        <f>求节点(F$38:F$67,$L$4:$L$33,节奏总纲!P76)</f>
        <v>4</v>
      </c>
      <c r="EL77" s="15">
        <f>求节点(G$38:G$67,$L$4:$L$33,节奏总纲!Q76)</f>
        <v>4</v>
      </c>
      <c r="EM77" s="15">
        <f>求节点(H$38:H$67,$L$4:$L$33,节奏总纲!R76)</f>
        <v>4</v>
      </c>
      <c r="EN77" s="15">
        <f>求节点(I$38:I$67,$L$4:$L$33,节奏总纲!S76)</f>
        <v>4</v>
      </c>
      <c r="EO77" s="15">
        <f>求节点(J$38:J$67,$L$4:$L$33,节奏总纲!T76)</f>
        <v>4</v>
      </c>
      <c r="EP77" s="15">
        <f t="shared" si="41"/>
        <v>2010065.7763585758</v>
      </c>
      <c r="EQ77" s="15">
        <f t="shared" si="42"/>
        <v>2100442.5005604755</v>
      </c>
      <c r="ER77" s="15">
        <f t="shared" si="43"/>
        <v>2207555.6551701352</v>
      </c>
      <c r="ES77" s="15">
        <f t="shared" si="44"/>
        <v>2293901.023694254</v>
      </c>
      <c r="ET77" s="15">
        <f t="shared" si="45"/>
        <v>2330709.9323320179</v>
      </c>
      <c r="EY77" s="15">
        <v>73</v>
      </c>
      <c r="EZ77" s="15">
        <f>MAX($G$4,求节点(F$38:F$67,$G$4:$G$33,节奏总纲!P76))</f>
        <v>3500</v>
      </c>
      <c r="FA77" s="15">
        <f>MAX($G$4,求节点(G$38:G$67,$G$4:$G$33,节奏总纲!Q76))</f>
        <v>3500</v>
      </c>
      <c r="FB77" s="15">
        <f>MAX($G$4,求节点(H$38:H$67,$G$4:$G$33,节奏总纲!R76))</f>
        <v>3500</v>
      </c>
      <c r="FC77" s="15">
        <f>MAX($G$4,求节点(I$38:I$67,$G$4:$G$33,节奏总纲!S76))</f>
        <v>3500</v>
      </c>
      <c r="FD77" s="15">
        <f>MAX($G$4,求节点(J$38:J$67,$G$4:$G$33,节奏总纲!T76))</f>
        <v>3500</v>
      </c>
      <c r="FE77" s="15">
        <f>MAX($K$4,求节点(F$38:F$67,$K$4:$K$33,节奏总纲!P76))</f>
        <v>33096.356461245494</v>
      </c>
      <c r="FF77" s="15">
        <f>MAX($K$4,求节点(G$38:G$67,$K$4:$K$33,节奏总纲!Q76))</f>
        <v>34065.467030290332</v>
      </c>
      <c r="FG77" s="15">
        <f>MAX($K$4,求节点(H$38:H$67,$K$4:$K$33,节奏总纲!R76))</f>
        <v>35214.042519528666</v>
      </c>
      <c r="FH77" s="15">
        <f>MAX($K$4,求节点(I$38:I$67,$K$4:$K$33,节奏总纲!S76))</f>
        <v>36270.61715643244</v>
      </c>
      <c r="FI77" s="15">
        <f>MAX($K$4,求节点(J$38:J$67,$K$4:$K$33,节奏总纲!T76))</f>
        <v>37033.978647707801</v>
      </c>
      <c r="FO77" s="9">
        <v>73</v>
      </c>
      <c r="FP77" s="9">
        <f>求节点($EE$5:$EE$164,$ED$5:$ED$164,求节点(节奏总纲!$N$4:$N$163,节奏总纲!$O$4:$O$163,兵营招募!FO77))</f>
        <v>28765</v>
      </c>
    </row>
    <row r="78" spans="5:172" x14ac:dyDescent="0.15">
      <c r="S78" s="9">
        <v>41</v>
      </c>
      <c r="T78" s="9">
        <f>求节点(节奏总纲!$BW$4:$BW$83,节奏总纲!$AM$4:$AM$83,$S78)</f>
        <v>25.143527896814135</v>
      </c>
      <c r="U78" s="9">
        <v>6300</v>
      </c>
      <c r="V78" s="9">
        <f t="shared" si="34"/>
        <v>3</v>
      </c>
      <c r="W78" s="9">
        <v>5</v>
      </c>
      <c r="Z78" s="9">
        <v>74</v>
      </c>
      <c r="AA78" s="80">
        <f>[5]圣人天赋!GE79</f>
        <v>0.15099429131896239</v>
      </c>
      <c r="AB78" s="80">
        <f>[5]圣人天赋!GF79</f>
        <v>0.15297871444546621</v>
      </c>
      <c r="AC78" s="80">
        <f>[5]圣人天赋!GG79</f>
        <v>0.15737026444441016</v>
      </c>
      <c r="AD78" s="80">
        <f>[5]圣人天赋!GH79</f>
        <v>0.16403135050288264</v>
      </c>
      <c r="AE78" s="80">
        <f>[5]圣人天赋!GI79</f>
        <v>0.17281853487460222</v>
      </c>
      <c r="AG78" s="52"/>
      <c r="AH78" s="35">
        <f>[5]圣人天赋!GE79/AA78</f>
        <v>1</v>
      </c>
      <c r="AJ78" s="9">
        <v>74</v>
      </c>
      <c r="AK78" s="9">
        <f>MAX([4]带兵数!D77,1000+($AJ78-1)*50)</f>
        <v>6520.5708681037622</v>
      </c>
      <c r="AL78" s="9">
        <f>MAX([4]带兵数!E77,1000+($AJ78-1)*50)</f>
        <v>6574.4081480508385</v>
      </c>
      <c r="AM78" s="9">
        <f>MAX([4]带兵数!F77,1000+($AJ78-1)*50)</f>
        <v>6631.2813526599875</v>
      </c>
      <c r="AN78" s="9">
        <f>MAX([4]带兵数!G77,1000+($AJ78-1)*50)</f>
        <v>6694.5114997782593</v>
      </c>
      <c r="AO78" s="9">
        <f>MAX([4]带兵数!H77,1000+($AJ78-1)*50)</f>
        <v>6765.431008359853</v>
      </c>
      <c r="AQ78" s="15">
        <v>74</v>
      </c>
      <c r="AR78" s="15">
        <v>1.1499999999999999</v>
      </c>
      <c r="AS78" s="15">
        <f>$AR78*节奏总纲!P77*24*3600*AS$2</f>
        <v>25023370.754763786</v>
      </c>
      <c r="AT78" s="15">
        <f>$AR78*节奏总纲!Q77*24*3600*AT$2</f>
        <v>25241074.080330234</v>
      </c>
      <c r="AU78" s="15">
        <f>$AR78*节奏总纲!R77*24*3600*AU$2</f>
        <v>23588697.498157326</v>
      </c>
      <c r="AV78" s="15">
        <f>$AR78*节奏总纲!S77*24*3600*AV$2</f>
        <v>21578486.714191306</v>
      </c>
      <c r="AW78" s="15">
        <f>$AR78*节奏总纲!T77*24*3600*AW$2</f>
        <v>14358410.13908346</v>
      </c>
      <c r="AX78" s="15">
        <f t="shared" si="46"/>
        <v>1685721.044053223</v>
      </c>
      <c r="AY78" s="15">
        <f t="shared" si="47"/>
        <v>1694941.3655373231</v>
      </c>
      <c r="AZ78" s="15">
        <f t="shared" si="48"/>
        <v>1613966.5305522569</v>
      </c>
      <c r="BA78" s="15">
        <f t="shared" si="49"/>
        <v>1469211.8801290318</v>
      </c>
      <c r="BB78" s="15">
        <f t="shared" si="50"/>
        <v>981269.32490416616</v>
      </c>
      <c r="BE78" s="15">
        <v>74</v>
      </c>
      <c r="BF78" s="51"/>
      <c r="BG78" s="15">
        <v>74</v>
      </c>
      <c r="BH78" s="15"/>
      <c r="BI78" s="15"/>
      <c r="BJ78" s="15"/>
      <c r="BK78" s="15"/>
      <c r="BL78" s="15"/>
      <c r="BM78" s="15">
        <f>求节点($T$38:$T$157,$V$38:$V$157,节奏总纲!P77)*求节点($T$38:$T$157,$U$38:$U$157,节奏总纲!P77)*节奏总纲!W77</f>
        <v>780426.40928390075</v>
      </c>
      <c r="BN78" s="15">
        <f>求节点($T$38:$T$157,$V$38:$V$157,节奏总纲!Q77)*求节点($T$38:$T$157,$U$38:$U$157,节奏总纲!Q77)*节奏总纲!X77</f>
        <v>587939.10198707273</v>
      </c>
      <c r="BO78" s="15">
        <f>求节点($T$38:$T$157,$V$38:$V$157,节奏总纲!R77)*求节点($T$38:$T$157,$U$38:$U$157,节奏总纲!R77)*节奏总纲!Y77</f>
        <v>453193.99382125633</v>
      </c>
      <c r="BP78" s="15">
        <f>求节点($T$38:$T$157,$V$38:$V$157,节奏总纲!S77)*求节点($T$38:$T$157,$U$38:$U$157,节奏总纲!S77)*节奏总纲!Z77</f>
        <v>301649.78215209633</v>
      </c>
      <c r="BQ78" s="15">
        <f>求节点($T$38:$T$157,$V$38:$V$157,节奏总纲!T77)*求节点($T$38:$T$157,$U$38:$U$157,节奏总纲!T77)*节奏总纲!AA77</f>
        <v>102010.75980786297</v>
      </c>
      <c r="BR78" s="15"/>
      <c r="BS78" s="15"/>
      <c r="BT78" s="15"/>
      <c r="BU78" s="15"/>
      <c r="BV78" s="15"/>
      <c r="BY78" s="15">
        <v>74</v>
      </c>
      <c r="BZ78" s="15">
        <f t="shared" si="36"/>
        <v>780426.40928390075</v>
      </c>
      <c r="CA78" s="15">
        <f t="shared" si="37"/>
        <v>587939.10198707273</v>
      </c>
      <c r="CB78" s="15">
        <f t="shared" si="38"/>
        <v>453193.99382125633</v>
      </c>
      <c r="CC78" s="15">
        <f t="shared" si="39"/>
        <v>301649.78215209633</v>
      </c>
      <c r="CD78" s="15">
        <f t="shared" si="40"/>
        <v>102010.75980786297</v>
      </c>
      <c r="CE78" s="66">
        <f>SUM(BZ$5:BZ78)</f>
        <v>7375622.2711715316</v>
      </c>
      <c r="CF78" s="66">
        <f>SUM(CA$5:CA78)</f>
        <v>5840883.9056734927</v>
      </c>
      <c r="CG78" s="66">
        <f>SUM(CB$5:CB78)</f>
        <v>4303864.6492010187</v>
      </c>
      <c r="CH78" s="66">
        <f>SUM(CC$5:CC78)</f>
        <v>2564123.6918066801</v>
      </c>
      <c r="CI78" s="66">
        <f>SUM(CD$5:CD78)</f>
        <v>899354.94891063264</v>
      </c>
      <c r="CJ78" s="34"/>
      <c r="CK78" s="34"/>
      <c r="CN78" s="15"/>
      <c r="CO78" s="15"/>
      <c r="CP78" s="15"/>
      <c r="CQ78" s="15"/>
      <c r="CR78" s="15"/>
      <c r="CS78" s="15"/>
      <c r="CT78" s="15"/>
      <c r="CU78" s="15"/>
      <c r="CV78" s="15"/>
      <c r="CW78" s="15"/>
      <c r="CX78" s="15"/>
      <c r="CZ78" s="34"/>
      <c r="DA78" s="34"/>
      <c r="DR78" s="37"/>
      <c r="DS78" s="37"/>
      <c r="DT78" s="37"/>
      <c r="DU78" s="37"/>
      <c r="DV78" s="37"/>
      <c r="EC78" s="9">
        <v>1</v>
      </c>
      <c r="ED78" s="9">
        <f>INT(求节点(F$38:F$67,$K$38:$K$67,节奏总纲!P77)*EC78)</f>
        <v>31320</v>
      </c>
      <c r="EE78" s="15">
        <v>74</v>
      </c>
      <c r="EF78" s="15">
        <f>求节点(F$38:F$67,$V$4:$V$33,节奏总纲!P77)*$ED78/10000</f>
        <v>527515.54377603717</v>
      </c>
      <c r="EG78" s="15">
        <f>求节点(G$38:G$67,$V$4:$V$33,节奏总纲!Q77)*$ED78/10000</f>
        <v>551891.11473093752</v>
      </c>
      <c r="EH78" s="15">
        <f>求节点(H$38:H$67,$V$4:$V$33,节奏总纲!R77)*$ED78/10000</f>
        <v>576876.97573585925</v>
      </c>
      <c r="EI78" s="15">
        <f>求节点(I$38:I$67,$V$4:$V$33,节奏总纲!S77)*$ED78/10000</f>
        <v>585039.86872035975</v>
      </c>
      <c r="EJ78" s="15">
        <f>求节点(J$38:J$67,$V$4:$V$33,节奏总纲!T77)*$ED78/10000</f>
        <v>595033.80137576861</v>
      </c>
      <c r="EK78" s="15">
        <f>求节点(F$38:F$67,$L$4:$L$33,节奏总纲!P77)</f>
        <v>4</v>
      </c>
      <c r="EL78" s="15">
        <f>求节点(G$38:G$67,$L$4:$L$33,节奏总纲!Q77)</f>
        <v>4</v>
      </c>
      <c r="EM78" s="15">
        <f>求节点(H$38:H$67,$L$4:$L$33,节奏总纲!R77)</f>
        <v>4</v>
      </c>
      <c r="EN78" s="15">
        <f>求节点(I$38:I$67,$L$4:$L$33,节奏总纲!S77)</f>
        <v>4</v>
      </c>
      <c r="EO78" s="15">
        <f>求节点(J$38:J$67,$L$4:$L$33,节奏总纲!T77)</f>
        <v>4</v>
      </c>
      <c r="EP78" s="15">
        <f t="shared" si="41"/>
        <v>2110062.1751041487</v>
      </c>
      <c r="EQ78" s="15">
        <f t="shared" si="42"/>
        <v>2207564.4589237501</v>
      </c>
      <c r="ER78" s="15">
        <f t="shared" si="43"/>
        <v>2307507.902943437</v>
      </c>
      <c r="ES78" s="15">
        <f t="shared" si="44"/>
        <v>2340159.474881439</v>
      </c>
      <c r="ET78" s="15">
        <f t="shared" si="45"/>
        <v>2380135.2055030745</v>
      </c>
      <c r="EY78" s="15">
        <v>74</v>
      </c>
      <c r="EZ78" s="15">
        <f>MAX($G$4,求节点(F$38:F$67,$G$4:$G$33,节奏总纲!P77))</f>
        <v>3500</v>
      </c>
      <c r="FA78" s="15">
        <f>MAX($G$4,求节点(G$38:G$67,$G$4:$G$33,节奏总纲!Q77))</f>
        <v>3500</v>
      </c>
      <c r="FB78" s="15">
        <f>MAX($G$4,求节点(H$38:H$67,$G$4:$G$33,节奏总纲!R77))</f>
        <v>3500</v>
      </c>
      <c r="FC78" s="15">
        <f>MAX($G$4,求节点(I$38:I$67,$G$4:$G$33,节奏总纲!S77))</f>
        <v>3500</v>
      </c>
      <c r="FD78" s="15">
        <f>MAX($G$4,求节点(J$38:J$67,$G$4:$G$33,节奏总纲!T77))</f>
        <v>3500</v>
      </c>
      <c r="FE78" s="15">
        <f>MAX($K$4,求节点(F$38:F$67,$K$4:$K$33,节奏总纲!P77))</f>
        <v>33960.561715815049</v>
      </c>
      <c r="FF78" s="15">
        <f>MAX($K$4,求节点(G$38:G$67,$K$4:$K$33,节奏总纲!Q77))</f>
        <v>34996.465777163161</v>
      </c>
      <c r="FG78" s="15">
        <f>MAX($K$4,求节点(H$38:H$67,$K$4:$K$33,节奏总纲!R77))</f>
        <v>36112.764329470665</v>
      </c>
      <c r="FH78" s="15">
        <f>MAX($K$4,求节点(I$38:I$67,$K$4:$K$33,节奏总纲!S77))</f>
        <v>36783.682283687645</v>
      </c>
      <c r="FI78" s="15">
        <f>MAX($K$4,求节点(J$38:J$67,$K$4:$K$33,节奏总纲!T77))</f>
        <v>37605.095582193528</v>
      </c>
      <c r="FO78" s="9">
        <v>74</v>
      </c>
      <c r="FP78" s="9">
        <f>求节点($EE$5:$EE$164,$ED$5:$ED$164,求节点(节奏总纲!$N$4:$N$163,节奏总纲!$O$4:$O$163,兵营招募!FO78))</f>
        <v>29105</v>
      </c>
    </row>
    <row r="79" spans="5:172" x14ac:dyDescent="0.15">
      <c r="S79" s="9">
        <v>42</v>
      </c>
      <c r="T79" s="9">
        <f>求节点(节奏总纲!$BW$4:$BW$83,节奏总纲!$AM$4:$AM$83,$S79)</f>
        <v>26.212351931209426</v>
      </c>
      <c r="U79" s="9">
        <v>6800</v>
      </c>
      <c r="V79" s="9">
        <f t="shared" si="34"/>
        <v>3</v>
      </c>
      <c r="W79" s="9">
        <v>5</v>
      </c>
      <c r="Z79" s="9">
        <v>75</v>
      </c>
      <c r="AA79" s="80">
        <f>[5]圣人天赋!GE80</f>
        <v>0.15050665613026817</v>
      </c>
      <c r="AB79" s="80">
        <f>[5]圣人天赋!GF80</f>
        <v>0.15249627566461937</v>
      </c>
      <c r="AC79" s="80">
        <f>[5]圣人天赋!GG80</f>
        <v>0.15681096227375993</v>
      </c>
      <c r="AD79" s="80">
        <f>[5]圣人天赋!GH80</f>
        <v>0.16341367998709314</v>
      </c>
      <c r="AE79" s="80">
        <f>[5]圣人天赋!GI80</f>
        <v>0.17211378668218455</v>
      </c>
      <c r="AG79" s="52"/>
      <c r="AH79" s="35">
        <f>[5]圣人天赋!GE80/AA79</f>
        <v>1</v>
      </c>
      <c r="AJ79" s="9">
        <v>75</v>
      </c>
      <c r="AK79" s="9">
        <f>MAX([4]带兵数!D78,1000+($AJ79-1)*50)</f>
        <v>6589.3343869731825</v>
      </c>
      <c r="AL79" s="9">
        <f>MAX([4]带兵数!E78,1000+($AJ79-1)*50)</f>
        <v>6640.3546986076808</v>
      </c>
      <c r="AM79" s="9">
        <f>MAX([4]带兵数!F78,1000+($AJ79-1)*50)</f>
        <v>6699.9163240208773</v>
      </c>
      <c r="AN79" s="9">
        <f>MAX([4]带兵数!G78,1000+($AJ79-1)*50)</f>
        <v>6762.0246163774536</v>
      </c>
      <c r="AO79" s="9">
        <f>MAX([4]带兵数!H78,1000+($AJ79-1)*50)</f>
        <v>6832.414221187697</v>
      </c>
      <c r="AQ79" s="15">
        <v>75</v>
      </c>
      <c r="AR79" s="15">
        <v>1.1499999999999999</v>
      </c>
      <c r="AS79" s="15">
        <f>$AR79*节奏总纲!P78*24*3600*AS$2</f>
        <v>26830081.835019007</v>
      </c>
      <c r="AT79" s="15">
        <f>$AR79*节奏总纲!Q78*24*3600*AT$2</f>
        <v>27082284.604268182</v>
      </c>
      <c r="AU79" s="15">
        <f>$AR79*节奏总纲!R78*24*3600*AU$2</f>
        <v>25313287.875279266</v>
      </c>
      <c r="AV79" s="15">
        <f>$AR79*节奏总纲!S78*24*3600*AV$2</f>
        <v>23154360.623621412</v>
      </c>
      <c r="AW79" s="15">
        <f>$AR79*节奏总纲!T78*24*3600*AW$2</f>
        <v>15427297.055135928</v>
      </c>
      <c r="AX79" s="15">
        <f t="shared" si="46"/>
        <v>1806711.0802552216</v>
      </c>
      <c r="AY79" s="15">
        <f t="shared" si="47"/>
        <v>1841210.523937948</v>
      </c>
      <c r="AZ79" s="15">
        <f t="shared" si="48"/>
        <v>1724590.3771219403</v>
      </c>
      <c r="BA79" s="15">
        <f t="shared" si="49"/>
        <v>1575873.9094301052</v>
      </c>
      <c r="BB79" s="15">
        <f t="shared" si="50"/>
        <v>1068886.9160524681</v>
      </c>
      <c r="BE79" s="15">
        <v>75</v>
      </c>
      <c r="BF79" s="51"/>
      <c r="BG79" s="15">
        <v>75</v>
      </c>
      <c r="BH79" s="15"/>
      <c r="BI79" s="15"/>
      <c r="BJ79" s="15"/>
      <c r="BK79" s="15"/>
      <c r="BL79" s="15"/>
      <c r="BM79" s="15">
        <f>求节点($T$38:$T$157,$V$38:$V$157,节奏总纲!P78)*求节点($T$38:$T$157,$U$38:$U$157,节奏总纲!P78)*节奏总纲!W78</f>
        <v>849003.4676718507</v>
      </c>
      <c r="BN79" s="15">
        <f>求节点($T$38:$T$157,$V$38:$V$157,节奏总纲!Q78)*求节点($T$38:$T$157,$U$38:$U$157,节奏总纲!Q78)*节奏总纲!X78</f>
        <v>698872.17954856611</v>
      </c>
      <c r="BO79" s="15">
        <f>求节点($T$38:$T$157,$V$38:$V$157,节奏总纲!R78)*求节点($T$38:$T$157,$U$38:$U$157,节奏总纲!R78)*节奏总纲!Y78</f>
        <v>490215.61566603067</v>
      </c>
      <c r="BP79" s="15">
        <f>求节点($T$38:$T$157,$V$38:$V$157,节奏总纲!S78)*求节点($T$38:$T$157,$U$38:$U$157,节奏总纲!S78)*节奏总纲!Z78</f>
        <v>327416.67979510938</v>
      </c>
      <c r="BQ79" s="15">
        <f>求节点($T$38:$T$157,$V$38:$V$157,节奏总纲!T78)*求节点($T$38:$T$157,$U$38:$U$157,节奏总纲!T78)*节奏总纲!AA78</f>
        <v>115474.33809820049</v>
      </c>
      <c r="BR79" s="15"/>
      <c r="BS79" s="15"/>
      <c r="BT79" s="15"/>
      <c r="BU79" s="15"/>
      <c r="BV79" s="15"/>
      <c r="BY79" s="15">
        <v>75</v>
      </c>
      <c r="BZ79" s="15">
        <f t="shared" si="36"/>
        <v>849003.4676718507</v>
      </c>
      <c r="CA79" s="15">
        <f t="shared" si="37"/>
        <v>698872.17954856611</v>
      </c>
      <c r="CB79" s="15">
        <f t="shared" si="38"/>
        <v>490215.61566603067</v>
      </c>
      <c r="CC79" s="15">
        <f t="shared" si="39"/>
        <v>327416.67979510938</v>
      </c>
      <c r="CD79" s="15">
        <f t="shared" si="40"/>
        <v>115474.33809820049</v>
      </c>
      <c r="CE79" s="66">
        <f>SUM(BZ$5:BZ79)</f>
        <v>8224625.7388433823</v>
      </c>
      <c r="CF79" s="66">
        <f>SUM(CA$5:CA79)</f>
        <v>6539756.0852220589</v>
      </c>
      <c r="CG79" s="66">
        <f>SUM(CB$5:CB79)</f>
        <v>4794080.2648670496</v>
      </c>
      <c r="CH79" s="66">
        <f>SUM(CC$5:CC79)</f>
        <v>2891540.3716017893</v>
      </c>
      <c r="CI79" s="66">
        <f>SUM(CD$5:CD79)</f>
        <v>1014829.2870088331</v>
      </c>
      <c r="CJ79" s="34"/>
      <c r="CK79" s="34"/>
      <c r="CN79" s="15"/>
      <c r="CO79" s="15"/>
      <c r="CP79" s="15"/>
      <c r="CQ79" s="15"/>
      <c r="CR79" s="15"/>
      <c r="CS79" s="15"/>
      <c r="CT79" s="15"/>
      <c r="CU79" s="15"/>
      <c r="CV79" s="15"/>
      <c r="CW79" s="15"/>
      <c r="CX79" s="15"/>
      <c r="CZ79" s="34"/>
      <c r="DA79" s="34"/>
      <c r="DR79" s="37"/>
      <c r="DS79" s="37"/>
      <c r="DT79" s="37"/>
      <c r="DU79" s="37"/>
      <c r="DV79" s="37"/>
      <c r="EC79" s="9">
        <v>1</v>
      </c>
      <c r="ED79" s="9">
        <f>INT(求节点(F$38:F$67,$K$38:$K$67,节奏总纲!P78)*EC79)</f>
        <v>31628</v>
      </c>
      <c r="EE79" s="15">
        <v>75</v>
      </c>
      <c r="EF79" s="15">
        <f>求节点(F$38:F$67,$V$4:$V$33,节奏总纲!P78)*$ED79/10000</f>
        <v>554712.36157588323</v>
      </c>
      <c r="EG79" s="15">
        <f>求节点(G$38:G$67,$V$4:$V$33,节奏总纲!Q78)*$ED79/10000</f>
        <v>581208.06068650307</v>
      </c>
      <c r="EH79" s="15">
        <f>求节点(H$38:H$67,$V$4:$V$33,节奏总纲!R78)*$ED79/10000</f>
        <v>588716.16538755212</v>
      </c>
      <c r="EI79" s="15">
        <f>求节点(I$38:I$67,$V$4:$V$33,节奏总纲!S78)*$ED79/10000</f>
        <v>597554.49647515826</v>
      </c>
      <c r="EJ79" s="15">
        <f>求节点(J$38:J$67,$V$4:$V$33,节奏总纲!T78)*$ED79/10000</f>
        <v>608528.86416425544</v>
      </c>
      <c r="EK79" s="15">
        <f>求节点(F$38:F$67,$L$4:$L$33,节奏总纲!P78)</f>
        <v>4</v>
      </c>
      <c r="EL79" s="15">
        <f>求节点(G$38:G$67,$L$4:$L$33,节奏总纲!Q78)</f>
        <v>4</v>
      </c>
      <c r="EM79" s="15">
        <f>求节点(H$38:H$67,$L$4:$L$33,节奏总纲!R78)</f>
        <v>4</v>
      </c>
      <c r="EN79" s="15">
        <f>求节点(I$38:I$67,$L$4:$L$33,节奏总纲!S78)</f>
        <v>4</v>
      </c>
      <c r="EO79" s="15">
        <f>求节点(J$38:J$67,$L$4:$L$33,节奏总纲!T78)</f>
        <v>4</v>
      </c>
      <c r="EP79" s="15">
        <f t="shared" si="41"/>
        <v>2218849.4463035329</v>
      </c>
      <c r="EQ79" s="15">
        <f t="shared" si="42"/>
        <v>2324832.2427460123</v>
      </c>
      <c r="ER79" s="15">
        <f t="shared" si="43"/>
        <v>2354864.6615502085</v>
      </c>
      <c r="ES79" s="15">
        <f t="shared" si="44"/>
        <v>2390217.985900633</v>
      </c>
      <c r="ET79" s="15">
        <f t="shared" si="45"/>
        <v>2434115.4566570218</v>
      </c>
      <c r="EY79" s="15">
        <v>75</v>
      </c>
      <c r="EZ79" s="15">
        <f>MAX($G$4,求节点(F$38:F$67,$G$4:$G$33,节奏总纲!P78))</f>
        <v>3500</v>
      </c>
      <c r="FA79" s="15">
        <f>MAX($G$4,求节点(G$38:G$67,$G$4:$G$33,节奏总纲!Q78))</f>
        <v>3500</v>
      </c>
      <c r="FB79" s="15">
        <f>MAX($G$4,求节点(H$38:H$67,$G$4:$G$33,节奏总纲!R78))</f>
        <v>3500</v>
      </c>
      <c r="FC79" s="15">
        <f>MAX($G$4,求节点(I$38:I$67,$G$4:$G$33,节奏总纲!S78))</f>
        <v>3500</v>
      </c>
      <c r="FD79" s="15">
        <f>MAX($G$4,求节点(J$38:J$67,$G$4:$G$33,节奏总纲!T78))</f>
        <v>3500</v>
      </c>
      <c r="FE79" s="15">
        <f>MAX($K$4,求节点(F$38:F$67,$K$4:$K$33,节奏总纲!P78))</f>
        <v>34886.793973847132</v>
      </c>
      <c r="FF79" s="15">
        <f>MAX($K$4,求节点(G$38:G$67,$K$4:$K$33,节奏总纲!Q78))</f>
        <v>36003.545439262896</v>
      </c>
      <c r="FG79" s="15">
        <f>MAX($K$4,求节点(H$38:H$67,$K$4:$K$33,节奏总纲!R78))</f>
        <v>36614.636111471831</v>
      </c>
      <c r="FH79" s="15">
        <f>MAX($K$4,求节点(I$38:I$67,$K$4:$K$33,节奏总纲!S78))</f>
        <v>37333.994977734808</v>
      </c>
      <c r="FI79" s="15">
        <f>MAX($K$4,求节点(J$38:J$67,$K$4:$K$33,节奏总纲!T78))</f>
        <v>38227.20757868074</v>
      </c>
      <c r="FO79" s="9">
        <v>75</v>
      </c>
      <c r="FP79" s="9">
        <f>求节点($EE$5:$EE$164,$ED$5:$ED$164,求节点(节奏总纲!$N$4:$N$163,节奏总纲!$O$4:$O$163,兵营招募!FO79))</f>
        <v>29275</v>
      </c>
    </row>
    <row r="80" spans="5:172" x14ac:dyDescent="0.15">
      <c r="S80" s="9">
        <v>43</v>
      </c>
      <c r="T80" s="9">
        <f>求节点(节奏总纲!$BW$4:$BW$83,节奏总纲!$AM$4:$AM$83,$S80)</f>
        <v>27.281175965604714</v>
      </c>
      <c r="U80" s="9">
        <v>7200</v>
      </c>
      <c r="V80" s="9">
        <f t="shared" si="34"/>
        <v>3</v>
      </c>
      <c r="W80" s="9">
        <v>5</v>
      </c>
      <c r="Z80" s="9">
        <v>76</v>
      </c>
      <c r="AA80" s="80">
        <f>[5]圣人天赋!GE81</f>
        <v>0.22508211355775859</v>
      </c>
      <c r="AB80" s="80">
        <f>[5]圣人天赋!GF81</f>
        <v>0.2279775135786696</v>
      </c>
      <c r="AC80" s="80">
        <f>[5]圣人天赋!GG81</f>
        <v>0.23442962560954833</v>
      </c>
      <c r="AD80" s="80">
        <f>[5]圣人天赋!GH81</f>
        <v>0.24418569609730253</v>
      </c>
      <c r="AE80" s="80">
        <f>[5]圣人天赋!GI81</f>
        <v>0.25703364831511039</v>
      </c>
      <c r="AG80" s="52"/>
      <c r="AH80" s="35">
        <f>[5]圣人天赋!GE81/AA80</f>
        <v>1</v>
      </c>
      <c r="AJ80" s="9">
        <v>76</v>
      </c>
      <c r="AK80" s="9">
        <f>MAX([4]带兵数!D79,1000+($AJ80-1)*50)</f>
        <v>6654.5257628160962</v>
      </c>
      <c r="AL80" s="9">
        <f>MAX([4]带兵数!E79,1000+($AJ80-1)*50)</f>
        <v>6709.0467569098701</v>
      </c>
      <c r="AM80" s="9">
        <f>MAX([4]带兵数!F79,1000+($AJ80-1)*50)</f>
        <v>6765.5289501711122</v>
      </c>
      <c r="AN80" s="9">
        <f>MAX([4]带兵数!G79,1000+($AJ80-1)*50)</f>
        <v>6829.9643027024376</v>
      </c>
      <c r="AO80" s="9">
        <f>MAX([4]带兵数!H79,1000+($AJ80-1)*50)</f>
        <v>6902.948963772873</v>
      </c>
      <c r="AQ80" s="15">
        <v>76</v>
      </c>
      <c r="AR80" s="15">
        <v>1.1499999999999999</v>
      </c>
      <c r="AS80" s="15">
        <f>$AR80*节奏总纲!P79*24*3600*AS$2</f>
        <v>28766466.82530684</v>
      </c>
      <c r="AT80" s="15">
        <f>$AR80*节奏总纲!Q79*24*3600*AT$2</f>
        <v>29033515.525668435</v>
      </c>
      <c r="AU80" s="15">
        <f>$AR80*节奏总纲!R79*24*3600*AU$2</f>
        <v>27128695.980719365</v>
      </c>
      <c r="AV80" s="15">
        <f>$AR80*节奏总纲!S79*24*3600*AV$2</f>
        <v>24849432.925927557</v>
      </c>
      <c r="AW80" s="15">
        <f>$AR80*节奏总纲!T79*24*3600*AW$2</f>
        <v>16592498.064836983</v>
      </c>
      <c r="AX80" s="15">
        <f t="shared" si="46"/>
        <v>1936384.9902878329</v>
      </c>
      <c r="AY80" s="15">
        <f t="shared" si="47"/>
        <v>1951230.9214002527</v>
      </c>
      <c r="AZ80" s="15">
        <f t="shared" si="48"/>
        <v>1815408.1054400988</v>
      </c>
      <c r="BA80" s="15">
        <f t="shared" si="49"/>
        <v>1695072.3023061454</v>
      </c>
      <c r="BB80" s="15">
        <f t="shared" si="50"/>
        <v>1165201.0097010545</v>
      </c>
      <c r="BE80" s="15">
        <v>76</v>
      </c>
      <c r="BF80" s="51"/>
      <c r="BG80" s="15">
        <v>76</v>
      </c>
      <c r="BH80" s="15"/>
      <c r="BI80" s="15"/>
      <c r="BJ80" s="15"/>
      <c r="BK80" s="15"/>
      <c r="BL80" s="15"/>
      <c r="BM80" s="15">
        <f>求节点($T$38:$T$157,$V$38:$V$157,节奏总纲!P79)*求节点($T$38:$T$157,$U$38:$U$157,节奏总纲!P79)*节奏总纲!W79</f>
        <v>938858.11958188075</v>
      </c>
      <c r="BN80" s="15">
        <f>求节点($T$38:$T$157,$V$38:$V$157,节奏总纲!Q79)*求节点($T$38:$T$157,$U$38:$U$157,节奏总纲!Q79)*节奏总纲!X79</f>
        <v>770069.24774798856</v>
      </c>
      <c r="BO80" s="15">
        <f>求节点($T$38:$T$157,$V$38:$V$157,节奏总纲!R79)*求节点($T$38:$T$157,$U$38:$U$157,节奏总纲!R79)*节奏总纲!Y79</f>
        <v>534227.33044067887</v>
      </c>
      <c r="BP80" s="15">
        <f>求节点($T$38:$T$157,$V$38:$V$157,节奏总纲!S79)*求节点($T$38:$T$157,$U$38:$U$157,节奏总纲!S79)*节奏总纲!Z79</f>
        <v>370696.98135159543</v>
      </c>
      <c r="BQ80" s="15">
        <f>求节点($T$38:$T$157,$V$38:$V$157,节奏总纲!T79)*求节点($T$38:$T$157,$U$38:$U$157,节奏总纲!T79)*节奏总纲!AA79</f>
        <v>136759.80319166533</v>
      </c>
      <c r="BR80" s="15"/>
      <c r="BS80" s="15"/>
      <c r="BT80" s="15"/>
      <c r="BU80" s="15"/>
      <c r="BV80" s="15"/>
      <c r="BY80" s="15">
        <v>76</v>
      </c>
      <c r="BZ80" s="15">
        <f t="shared" si="36"/>
        <v>938858.11958188075</v>
      </c>
      <c r="CA80" s="15">
        <f t="shared" si="37"/>
        <v>770069.24774798856</v>
      </c>
      <c r="CB80" s="15">
        <f t="shared" si="38"/>
        <v>534227.33044067887</v>
      </c>
      <c r="CC80" s="15">
        <f t="shared" si="39"/>
        <v>370696.98135159543</v>
      </c>
      <c r="CD80" s="15">
        <f t="shared" si="40"/>
        <v>136759.80319166533</v>
      </c>
      <c r="CE80" s="66">
        <f>SUM(BZ$5:BZ80)</f>
        <v>9163483.8584252633</v>
      </c>
      <c r="CF80" s="66">
        <f>SUM(CA$5:CA80)</f>
        <v>7309825.3329700474</v>
      </c>
      <c r="CG80" s="66">
        <f>SUM(CB$5:CB80)</f>
        <v>5328307.5953077283</v>
      </c>
      <c r="CH80" s="66">
        <f>SUM(CC$5:CC80)</f>
        <v>3262237.3529533846</v>
      </c>
      <c r="CI80" s="66">
        <f>SUM(CD$5:CD80)</f>
        <v>1151589.0902004985</v>
      </c>
      <c r="CJ80" s="34"/>
      <c r="CK80" s="34"/>
      <c r="CN80" s="15"/>
      <c r="CO80" s="15"/>
      <c r="CP80" s="15"/>
      <c r="CQ80" s="15"/>
      <c r="CR80" s="15"/>
      <c r="CS80" s="15"/>
      <c r="CT80" s="15"/>
      <c r="CU80" s="15"/>
      <c r="CV80" s="15"/>
      <c r="CW80" s="15"/>
      <c r="CX80" s="15"/>
      <c r="CZ80" s="34"/>
      <c r="DA80" s="34"/>
      <c r="DR80" s="37"/>
      <c r="DS80" s="37"/>
      <c r="DT80" s="37"/>
      <c r="DU80" s="37"/>
      <c r="DV80" s="37"/>
      <c r="EC80" s="9">
        <v>1</v>
      </c>
      <c r="ED80" s="9">
        <f>INT(求节点(F$38:F$67,$K$38:$K$67,节奏总纲!P79)*EC80)</f>
        <v>31959</v>
      </c>
      <c r="EE80" s="15">
        <v>76</v>
      </c>
      <c r="EF80" s="15">
        <f>求节点(F$38:F$67,$V$4:$V$33,节奏总纲!P79)*$ED80/10000</f>
        <v>584353.44633529661</v>
      </c>
      <c r="EG80" s="15">
        <f>求节点(G$38:G$67,$V$4:$V$33,节奏总纲!Q79)*$ED80/10000</f>
        <v>593333.11593388813</v>
      </c>
      <c r="EH80" s="15">
        <f>求节点(H$38:H$67,$V$4:$V$33,节奏总纲!R79)*$ED80/10000</f>
        <v>601436.16423597094</v>
      </c>
      <c r="EI80" s="15">
        <f>求节点(I$38:I$67,$V$4:$V$33,节奏总纲!S79)*$ED80/10000</f>
        <v>611157.05074116308</v>
      </c>
      <c r="EJ80" s="15">
        <f>求节点(J$38:J$67,$V$4:$V$33,节奏总纲!T79)*$ED80/10000</f>
        <v>623316.81967673835</v>
      </c>
      <c r="EK80" s="15">
        <f>求节点(F$38:F$67,$L$4:$L$33,节奏总纲!P79)</f>
        <v>4</v>
      </c>
      <c r="EL80" s="15">
        <f>求节点(G$38:G$67,$L$4:$L$33,节奏总纲!Q79)</f>
        <v>4</v>
      </c>
      <c r="EM80" s="15">
        <f>求节点(H$38:H$67,$L$4:$L$33,节奏总纲!R79)</f>
        <v>4</v>
      </c>
      <c r="EN80" s="15">
        <f>求节点(I$38:I$67,$L$4:$L$33,节奏总纲!S79)</f>
        <v>4</v>
      </c>
      <c r="EO80" s="15">
        <f>求节点(J$38:J$67,$L$4:$L$33,节奏总纲!T79)</f>
        <v>4</v>
      </c>
      <c r="EP80" s="15">
        <f t="shared" si="41"/>
        <v>2337413.7853411864</v>
      </c>
      <c r="EQ80" s="15">
        <f t="shared" si="42"/>
        <v>2373332.4637355525</v>
      </c>
      <c r="ER80" s="15">
        <f t="shared" si="43"/>
        <v>2405744.6569438837</v>
      </c>
      <c r="ES80" s="15">
        <f t="shared" si="44"/>
        <v>2444628.2029646523</v>
      </c>
      <c r="ET80" s="15">
        <f t="shared" si="45"/>
        <v>2493267.2787069534</v>
      </c>
      <c r="EY80" s="15">
        <v>76</v>
      </c>
      <c r="EZ80" s="15">
        <f>MAX($G$4,求节点(F$38:F$67,$G$4:$G$33,节奏总纲!P79))</f>
        <v>3500</v>
      </c>
      <c r="FA80" s="15">
        <f>MAX($G$4,求节点(G$38:G$67,$G$4:$G$33,节奏总纲!Q79))</f>
        <v>3500</v>
      </c>
      <c r="FB80" s="15">
        <f>MAX($G$4,求节点(H$38:H$67,$G$4:$G$33,节奏总纲!R79))</f>
        <v>3500</v>
      </c>
      <c r="FC80" s="15">
        <f>MAX($G$4,求节点(I$38:I$67,$G$4:$G$33,节奏总纲!S79))</f>
        <v>3500</v>
      </c>
      <c r="FD80" s="15">
        <f>MAX($G$4,求节点(J$38:J$67,$G$4:$G$33,节奏总纲!T79))</f>
        <v>3500</v>
      </c>
      <c r="FE80" s="15">
        <f>MAX($K$4,求节点(F$38:F$67,$K$4:$K$33,节奏总纲!P79))</f>
        <v>35879.50512815098</v>
      </c>
      <c r="FF80" s="15">
        <f>MAX($K$4,求节点(G$38:G$67,$K$4:$K$33,节奏总纲!Q79))</f>
        <v>36490.253679886133</v>
      </c>
      <c r="FG80" s="15">
        <f>MAX($K$4,求节点(H$38:H$67,$K$4:$K$33,节奏总纲!R79))</f>
        <v>37142.936694046723</v>
      </c>
      <c r="FH80" s="15">
        <f>MAX($K$4,求节点(I$38:I$67,$K$4:$K$33,节奏总纲!S79))</f>
        <v>37925.933076147878</v>
      </c>
      <c r="FI80" s="15">
        <f>MAX($K$4,求节点(J$38:J$67,$K$4:$K$33,节奏总纲!T79))</f>
        <v>38905.376162810411</v>
      </c>
      <c r="FO80" s="9">
        <v>76</v>
      </c>
      <c r="FP80" s="9">
        <f>求节点($EE$5:$EE$164,$ED$5:$ED$164,求节点(节奏总纲!$N$4:$N$163,节奏总纲!$O$4:$O$163,兵营招募!FO80))</f>
        <v>29457</v>
      </c>
    </row>
    <row r="81" spans="19:172" x14ac:dyDescent="0.15">
      <c r="S81" s="9">
        <v>44</v>
      </c>
      <c r="T81" s="9">
        <f>求节点(节奏总纲!$BW$4:$BW$83,节奏总纲!$AM$4:$AM$83,$S81)</f>
        <v>39.220797956048642</v>
      </c>
      <c r="U81" s="9">
        <v>8600</v>
      </c>
      <c r="V81" s="9">
        <f t="shared" si="34"/>
        <v>3</v>
      </c>
      <c r="W81" s="9">
        <v>5</v>
      </c>
      <c r="Z81" s="9">
        <v>77</v>
      </c>
      <c r="AA81" s="80">
        <f>[5]圣人天赋!GE82</f>
        <v>0.22435705646301887</v>
      </c>
      <c r="AB81" s="80">
        <f>[5]圣人天赋!GF82</f>
        <v>0.22725887355508004</v>
      </c>
      <c r="AC81" s="80">
        <f>[5]圣人天赋!GG82</f>
        <v>0.23358015542853738</v>
      </c>
      <c r="AD81" s="80">
        <f>[5]圣人天赋!GH82</f>
        <v>0.24325512616519249</v>
      </c>
      <c r="AE81" s="80">
        <f>[5]圣人天赋!GI82</f>
        <v>0.25604004245655276</v>
      </c>
      <c r="AG81" s="52"/>
      <c r="AH81" s="35">
        <f>[5]圣人天赋!GE82/AA81</f>
        <v>1</v>
      </c>
      <c r="AJ81" s="9">
        <v>77</v>
      </c>
      <c r="AK81" s="9">
        <f>MAX([4]带兵数!D80,1000+($AJ81-1)*50)</f>
        <v>6722.8629024654092</v>
      </c>
      <c r="AL81" s="9">
        <f>MAX([4]带兵数!E80,1000+($AJ81-1)*50)</f>
        <v>6774.6746949155558</v>
      </c>
      <c r="AM81" s="9">
        <f>MAX([4]带兵数!F80,1000+($AJ81-1)*50)</f>
        <v>6834.7735983456605</v>
      </c>
      <c r="AN81" s="9">
        <f>MAX([4]带兵数!G80,1000+($AJ81-1)*50)</f>
        <v>6897.6858376824393</v>
      </c>
      <c r="AO81" s="9">
        <f>MAX([4]带兵数!H80,1000+($AJ81-1)*50)</f>
        <v>6967.1092241532115</v>
      </c>
      <c r="AQ81" s="15">
        <v>77</v>
      </c>
      <c r="AR81" s="15">
        <v>1.1499999999999999</v>
      </c>
      <c r="AS81" s="15">
        <f>$AR81*节奏总纲!P80*24*3600*AS$2</f>
        <v>30841832.871150926</v>
      </c>
      <c r="AT81" s="15">
        <f>$AR81*节奏总纲!Q80*24*3600*AT$2</f>
        <v>31146138.955479618</v>
      </c>
      <c r="AU81" s="15">
        <f>$AR81*节奏总纲!R80*24*3600*AU$2</f>
        <v>29118802.474749293</v>
      </c>
      <c r="AV81" s="15">
        <f>$AR81*节奏总纲!S80*24*3600*AV$2</f>
        <v>26683325.739024077</v>
      </c>
      <c r="AW81" s="15">
        <f>$AR81*节奏总纲!T80*24*3600*AW$2</f>
        <v>17746390.634060241</v>
      </c>
      <c r="AX81" s="15">
        <f t="shared" si="46"/>
        <v>2075366.0458440855</v>
      </c>
      <c r="AY81" s="15">
        <f t="shared" si="47"/>
        <v>2112623.4298111834</v>
      </c>
      <c r="AZ81" s="15">
        <f t="shared" si="48"/>
        <v>1990106.494029928</v>
      </c>
      <c r="BA81" s="15">
        <f t="shared" si="49"/>
        <v>1833892.8130965196</v>
      </c>
      <c r="BB81" s="15">
        <f t="shared" si="50"/>
        <v>1153892.5692232586</v>
      </c>
      <c r="BE81" s="15">
        <v>77</v>
      </c>
      <c r="BF81" s="51"/>
      <c r="BG81" s="15">
        <v>77</v>
      </c>
      <c r="BH81" s="15"/>
      <c r="BI81" s="15"/>
      <c r="BJ81" s="15"/>
      <c r="BK81" s="15"/>
      <c r="BL81" s="15"/>
      <c r="BM81" s="15">
        <f>求节点($T$38:$T$157,$V$38:$V$157,节奏总纲!P80)*求节点($T$38:$T$157,$U$38:$U$157,节奏总纲!P80)*节奏总纲!W80</f>
        <v>1039462.1190592397</v>
      </c>
      <c r="BN81" s="15">
        <f>求节点($T$38:$T$157,$V$38:$V$157,节奏总纲!Q80)*求节点($T$38:$T$157,$U$38:$U$157,节奏总纲!Q80)*节奏总纲!X80</f>
        <v>849071.41686255415</v>
      </c>
      <c r="BO81" s="15">
        <f>求节点($T$38:$T$157,$V$38:$V$157,节奏总纲!R80)*求节点($T$38:$T$157,$U$38:$U$157,节奏总纲!R80)*节奏总纲!Y80</f>
        <v>611699.43522782496</v>
      </c>
      <c r="BP81" s="15">
        <f>求节点($T$38:$T$157,$V$38:$V$157,节奏总纲!S80)*求节点($T$38:$T$157,$U$38:$U$157,节奏总纲!S80)*节奏总纲!Z80</f>
        <v>405368.25996661943</v>
      </c>
      <c r="BQ81" s="15">
        <f>求节点($T$38:$T$157,$V$38:$V$157,节奏总纲!T80)*求节点($T$38:$T$157,$U$38:$U$157,节奏总纲!T80)*节奏总纲!AA80</f>
        <v>142971.7061716037</v>
      </c>
      <c r="BR81" s="15"/>
      <c r="BS81" s="15"/>
      <c r="BT81" s="15"/>
      <c r="BU81" s="15"/>
      <c r="BV81" s="15"/>
      <c r="BY81" s="15">
        <v>77</v>
      </c>
      <c r="BZ81" s="15">
        <f t="shared" si="36"/>
        <v>1039462.1190592397</v>
      </c>
      <c r="CA81" s="15">
        <f t="shared" si="37"/>
        <v>849071.41686255415</v>
      </c>
      <c r="CB81" s="15">
        <f t="shared" si="38"/>
        <v>611699.43522782496</v>
      </c>
      <c r="CC81" s="15">
        <f t="shared" si="39"/>
        <v>405368.25996661943</v>
      </c>
      <c r="CD81" s="15">
        <f t="shared" si="40"/>
        <v>142971.7061716037</v>
      </c>
      <c r="CE81" s="66">
        <f>SUM(BZ$5:BZ81)</f>
        <v>10202945.977484504</v>
      </c>
      <c r="CF81" s="66">
        <f>SUM(CA$5:CA81)</f>
        <v>8158896.7498326013</v>
      </c>
      <c r="CG81" s="66">
        <f>SUM(CB$5:CB81)</f>
        <v>5940007.0305355536</v>
      </c>
      <c r="CH81" s="66">
        <f>SUM(CC$5:CC81)</f>
        <v>3667605.6129200039</v>
      </c>
      <c r="CI81" s="66">
        <f>SUM(CD$5:CD81)</f>
        <v>1294560.7963721021</v>
      </c>
      <c r="CJ81" s="34"/>
      <c r="CK81" s="34"/>
      <c r="CN81" s="15"/>
      <c r="CO81" s="15"/>
      <c r="CP81" s="15"/>
      <c r="CQ81" s="15"/>
      <c r="CR81" s="15"/>
      <c r="CS81" s="15"/>
      <c r="CT81" s="15"/>
      <c r="CU81" s="15"/>
      <c r="CV81" s="15"/>
      <c r="CW81" s="15"/>
      <c r="CX81" s="15"/>
      <c r="CZ81" s="34"/>
      <c r="DA81" s="34"/>
      <c r="DR81" s="37"/>
      <c r="DS81" s="37"/>
      <c r="DT81" s="37"/>
      <c r="DU81" s="37"/>
      <c r="DV81" s="37"/>
      <c r="EC81" s="9">
        <v>1</v>
      </c>
      <c r="ED81" s="9">
        <f>INT(求节点(F$38:F$67,$K$38:$K$67,节奏总纲!P80)*EC81)</f>
        <v>32142</v>
      </c>
      <c r="EE81" s="15">
        <v>77</v>
      </c>
      <c r="EF81" s="15">
        <f>求节点(F$38:F$67,$V$4:$V$33,节奏总纲!P80)*$ED81/10000</f>
        <v>595958.8089101204</v>
      </c>
      <c r="EG81" s="15">
        <f>求节点(G$38:G$67,$V$4:$V$33,节奏总纲!Q80)*$ED81/10000</f>
        <v>603310.32091089187</v>
      </c>
      <c r="EH81" s="15">
        <f>求节点(H$38:H$67,$V$4:$V$33,节奏总纲!R80)*$ED81/10000</f>
        <v>612111.21637523023</v>
      </c>
      <c r="EI81" s="15">
        <f>求节点(I$38:I$67,$V$4:$V$33,节奏总纲!S80)*$ED81/10000</f>
        <v>622652.86620560486</v>
      </c>
      <c r="EJ81" s="15">
        <f>求节点(J$38:J$67,$V$4:$V$33,节奏总纲!T80)*$ED81/10000</f>
        <v>634534.23847669992</v>
      </c>
      <c r="EK81" s="15">
        <f>求节点(F$38:F$67,$L$4:$L$33,节奏总纲!P80)</f>
        <v>4</v>
      </c>
      <c r="EL81" s="15">
        <f>求节点(G$38:G$67,$L$4:$L$33,节奏总纲!Q80)</f>
        <v>4</v>
      </c>
      <c r="EM81" s="15">
        <f>求节点(H$38:H$67,$L$4:$L$33,节奏总纲!R80)</f>
        <v>4</v>
      </c>
      <c r="EN81" s="15">
        <f>求节点(I$38:I$67,$L$4:$L$33,节奏总纲!S80)</f>
        <v>4</v>
      </c>
      <c r="EO81" s="15">
        <f>求节点(J$38:J$67,$L$4:$L$33,节奏总纲!T80)</f>
        <v>4</v>
      </c>
      <c r="EP81" s="15">
        <f t="shared" si="41"/>
        <v>2383835.2356404816</v>
      </c>
      <c r="EQ81" s="15">
        <f t="shared" si="42"/>
        <v>2413241.2836435675</v>
      </c>
      <c r="ER81" s="15">
        <f t="shared" si="43"/>
        <v>2448444.8655009209</v>
      </c>
      <c r="ES81" s="15">
        <f t="shared" si="44"/>
        <v>2490611.4648224195</v>
      </c>
      <c r="ET81" s="15">
        <f t="shared" si="45"/>
        <v>2538136.9539067997</v>
      </c>
      <c r="EY81" s="15">
        <v>77</v>
      </c>
      <c r="EZ81" s="15">
        <f>MAX($G$4,求节点(F$38:F$67,$G$4:$G$33,节奏总纲!P80))</f>
        <v>3500</v>
      </c>
      <c r="FA81" s="15">
        <f>MAX($G$4,求节点(G$38:G$67,$G$4:$G$33,节奏总纲!Q80))</f>
        <v>3500</v>
      </c>
      <c r="FB81" s="15">
        <f>MAX($G$4,求节点(H$38:H$67,$G$4:$G$33,节奏总纲!R80))</f>
        <v>3500</v>
      </c>
      <c r="FC81" s="15">
        <f>MAX($G$4,求节点(I$38:I$67,$G$4:$G$33,节奏总纲!S80))</f>
        <v>3500</v>
      </c>
      <c r="FD81" s="15">
        <f>MAX($G$4,求节点(J$38:J$67,$G$4:$G$33,节奏总纲!T80))</f>
        <v>3500</v>
      </c>
      <c r="FE81" s="15">
        <f>MAX($K$4,求节点(F$38:F$67,$K$4:$K$33,节奏总纲!P80))</f>
        <v>36428.442102764981</v>
      </c>
      <c r="FF81" s="15">
        <f>MAX($K$4,求节点(G$38:G$67,$K$4:$K$33,节奏总纲!Q80))</f>
        <v>37017.219105323813</v>
      </c>
      <c r="FG81" s="15">
        <f>MAX($K$4,求节点(H$38:H$67,$K$4:$K$33,节奏总纲!R80))</f>
        <v>37722.076126679814</v>
      </c>
      <c r="FH81" s="15">
        <f>MAX($K$4,求节点(I$38:I$67,$K$4:$K$33,节奏总纲!S80))</f>
        <v>38566.348840714891</v>
      </c>
      <c r="FI81" s="15">
        <f>MAX($K$4,求节点(J$38:J$67,$K$4:$K$33,节奏总纲!T80))</f>
        <v>39515.770391228347</v>
      </c>
      <c r="FO81" s="9">
        <v>77</v>
      </c>
      <c r="FP81" s="9">
        <f>求节点($EE$5:$EE$164,$ED$5:$ED$164,求节点(节奏总纲!$N$4:$N$163,节奏总纲!$O$4:$O$163,兵营招募!FO81))</f>
        <v>29652</v>
      </c>
    </row>
    <row r="82" spans="19:172" x14ac:dyDescent="0.15">
      <c r="S82" s="9">
        <v>45</v>
      </c>
      <c r="T82" s="9">
        <f>求节点(节奏总纲!$BW$4:$BW$83,节奏总纲!$AM$4:$AM$83,$S82)</f>
        <v>40.936301697836335</v>
      </c>
      <c r="U82" s="9">
        <v>9000</v>
      </c>
      <c r="V82" s="9">
        <f t="shared" si="34"/>
        <v>3</v>
      </c>
      <c r="W82" s="9">
        <v>5</v>
      </c>
      <c r="Z82" s="9">
        <v>78</v>
      </c>
      <c r="AA82" s="80">
        <f>[5]圣人天赋!GE83</f>
        <v>0.22367175005310494</v>
      </c>
      <c r="AB82" s="80">
        <f>[5]圣人天赋!GF83</f>
        <v>0.2264969589125557</v>
      </c>
      <c r="AC82" s="80">
        <f>[5]圣人天赋!GG83</f>
        <v>0.23278470031352466</v>
      </c>
      <c r="AD82" s="80">
        <f>[5]圣人天赋!GH83</f>
        <v>0.24232603011838078</v>
      </c>
      <c r="AE82" s="80">
        <f>[5]圣人天赋!GI83</f>
        <v>0.25500659862270325</v>
      </c>
      <c r="AG82" s="52"/>
      <c r="AH82" s="35">
        <f>[5]圣人天赋!GE83/AA82</f>
        <v>1</v>
      </c>
      <c r="AJ82" s="9">
        <v>78</v>
      </c>
      <c r="AK82" s="9">
        <f>MAX([4]带兵数!D81,1000+($AJ82-1)*50)</f>
        <v>6788.5499964596729</v>
      </c>
      <c r="AL82" s="9">
        <f>MAX([4]带兵数!E81,1000+($AJ82-1)*50)</f>
        <v>6843.0502277742426</v>
      </c>
      <c r="AM82" s="9">
        <f>MAX([4]带兵数!F81,1000+($AJ82-1)*50)</f>
        <v>6900.8869383463989</v>
      </c>
      <c r="AN82" s="9">
        <f>MAX([4]带兵数!G81,1000+($AJ82-1)*50)</f>
        <v>6965.3317888009888</v>
      </c>
      <c r="AO82" s="9">
        <f>MAX([4]带兵数!H81,1000+($AJ82-1)*50)</f>
        <v>7033.0400612131916</v>
      </c>
      <c r="AQ82" s="15">
        <v>78</v>
      </c>
      <c r="AR82" s="15">
        <v>1.1499999999999999</v>
      </c>
      <c r="AS82" s="15">
        <f>$AR82*节奏总纲!P81*24*3600*AS$2</f>
        <v>33066155.124135502</v>
      </c>
      <c r="AT82" s="15">
        <f>$AR82*节奏总纲!Q81*24*3600*AT$2</f>
        <v>33392407.854693647</v>
      </c>
      <c r="AU82" s="15">
        <f>$AR82*节奏总纲!R81*24*3600*AU$2</f>
        <v>31245312.181966446</v>
      </c>
      <c r="AV82" s="15">
        <f>$AR82*节奏总纲!S81*24*3600*AV$2</f>
        <v>28607735.208231229</v>
      </c>
      <c r="AW82" s="15">
        <f>$AR82*节奏总纲!T81*24*3600*AW$2</f>
        <v>18973359.810228948</v>
      </c>
      <c r="AX82" s="15">
        <f t="shared" si="46"/>
        <v>2224322.2529845759</v>
      </c>
      <c r="AY82" s="15">
        <f t="shared" si="47"/>
        <v>2246268.8992140293</v>
      </c>
      <c r="AZ82" s="15">
        <f t="shared" si="48"/>
        <v>2126509.7072171532</v>
      </c>
      <c r="BA82" s="15">
        <f t="shared" si="49"/>
        <v>1924409.4692071527</v>
      </c>
      <c r="BB82" s="15">
        <f t="shared" si="50"/>
        <v>1226969.1761687063</v>
      </c>
      <c r="BE82" s="15">
        <v>78</v>
      </c>
      <c r="BF82" s="51"/>
      <c r="BG82" s="15">
        <v>78</v>
      </c>
      <c r="BH82" s="15"/>
      <c r="BI82" s="15"/>
      <c r="BJ82" s="15"/>
      <c r="BK82" s="15"/>
      <c r="BL82" s="15"/>
      <c r="BM82" s="15">
        <f>求节点($T$38:$T$157,$V$38:$V$157,节奏总纲!P81)*求节点($T$38:$T$157,$U$38:$U$157,节奏总纲!P81)*节奏总纲!W81</f>
        <v>1119324.8052458621</v>
      </c>
      <c r="BN82" s="15">
        <f>求节点($T$38:$T$157,$V$38:$V$157,节奏总纲!Q81)*求节点($T$38:$T$157,$U$38:$U$157,节奏总纲!Q81)*节奏总纲!X81</f>
        <v>931374.80489452172</v>
      </c>
      <c r="BO82" s="15">
        <f>求节点($T$38:$T$157,$V$38:$V$157,节奏总纲!R81)*求节点($T$38:$T$157,$U$38:$U$157,节奏总纲!R81)*节奏总纲!Y81</f>
        <v>706268.32063371479</v>
      </c>
      <c r="BP82" s="15">
        <f>求节点($T$38:$T$157,$V$38:$V$157,节奏总纲!S81)*求节点($T$38:$T$157,$U$38:$U$157,节奏总纲!S81)*节奏总纲!Z81</f>
        <v>430124.99144803232</v>
      </c>
      <c r="BQ82" s="15">
        <f>求节点($T$38:$T$157,$V$38:$V$157,节奏总纲!T81)*求节点($T$38:$T$157,$U$38:$U$157,节奏总纲!T81)*节奏总纲!AA81</f>
        <v>172882.13029752302</v>
      </c>
      <c r="BR82" s="15"/>
      <c r="BS82" s="15"/>
      <c r="BT82" s="15"/>
      <c r="BU82" s="15"/>
      <c r="BV82" s="15"/>
      <c r="BY82" s="15">
        <v>78</v>
      </c>
      <c r="BZ82" s="15">
        <f t="shared" si="36"/>
        <v>1119324.8052458621</v>
      </c>
      <c r="CA82" s="15">
        <f t="shared" si="37"/>
        <v>931374.80489452172</v>
      </c>
      <c r="CB82" s="15">
        <f t="shared" si="38"/>
        <v>706268.32063371479</v>
      </c>
      <c r="CC82" s="15">
        <f t="shared" si="39"/>
        <v>430124.99144803232</v>
      </c>
      <c r="CD82" s="15">
        <f t="shared" si="40"/>
        <v>172882.13029752302</v>
      </c>
      <c r="CE82" s="66">
        <f>SUM(BZ$5:BZ82)</f>
        <v>11322270.782730365</v>
      </c>
      <c r="CF82" s="66">
        <f>SUM(CA$5:CA82)</f>
        <v>9090271.5547271222</v>
      </c>
      <c r="CG82" s="66">
        <f>SUM(CB$5:CB82)</f>
        <v>6646275.3511692686</v>
      </c>
      <c r="CH82" s="66">
        <f>SUM(CC$5:CC82)</f>
        <v>4097730.6043680361</v>
      </c>
      <c r="CI82" s="66">
        <f>SUM(CD$5:CD82)</f>
        <v>1467442.9266696251</v>
      </c>
      <c r="CJ82" s="34"/>
      <c r="CK82" s="34"/>
      <c r="CN82" s="15"/>
      <c r="CO82" s="15"/>
      <c r="CP82" s="15"/>
      <c r="CQ82" s="15"/>
      <c r="CR82" s="15"/>
      <c r="CS82" s="15"/>
      <c r="CT82" s="15"/>
      <c r="CU82" s="15"/>
      <c r="CV82" s="15"/>
      <c r="CW82" s="15"/>
      <c r="CX82" s="15"/>
      <c r="CZ82" s="34"/>
      <c r="DA82" s="34"/>
      <c r="DR82" s="37"/>
      <c r="DS82" s="37"/>
      <c r="DT82" s="37"/>
      <c r="DU82" s="37"/>
      <c r="DV82" s="37"/>
      <c r="EC82" s="9">
        <v>1</v>
      </c>
      <c r="ED82" s="9">
        <f>INT(求节点(F$38:F$67,$K$38:$K$67,节奏总纲!P81)*EC82)</f>
        <v>32315</v>
      </c>
      <c r="EE82" s="15">
        <v>78</v>
      </c>
      <c r="EF82" s="15">
        <f>求节点(F$38:F$67,$V$4:$V$33,节奏总纲!P81)*$ED82/10000</f>
        <v>605667.04973235144</v>
      </c>
      <c r="EG82" s="15">
        <f>求节点(G$38:G$67,$V$4:$V$33,节奏总纲!Q81)*$ED82/10000</f>
        <v>613591.17720778566</v>
      </c>
      <c r="EH82" s="15">
        <f>求节点(H$38:H$67,$V$4:$V$33,节奏总纲!R81)*$ED82/10000</f>
        <v>623174.21754901181</v>
      </c>
      <c r="EI82" s="15">
        <f>求节点(I$38:I$67,$V$4:$V$33,节奏总纲!S81)*$ED82/10000</f>
        <v>634134.10182190582</v>
      </c>
      <c r="EJ82" s="15">
        <f>求节点(J$38:J$67,$V$4:$V$33,节奏总纲!T81)*$ED82/10000</f>
        <v>645996.66991675051</v>
      </c>
      <c r="EK82" s="15">
        <f>求节点(F$38:F$67,$L$4:$L$33,节奏总纲!P81)</f>
        <v>4</v>
      </c>
      <c r="EL82" s="15">
        <f>求节点(G$38:G$67,$L$4:$L$33,节奏总纲!Q81)</f>
        <v>4</v>
      </c>
      <c r="EM82" s="15">
        <f>求节点(H$38:H$67,$L$4:$L$33,节奏总纲!R81)</f>
        <v>4</v>
      </c>
      <c r="EN82" s="15">
        <f>求节点(I$38:I$67,$L$4:$L$33,节奏总纲!S81)</f>
        <v>4</v>
      </c>
      <c r="EO82" s="15">
        <f>求节点(J$38:J$67,$L$4:$L$33,节奏总纲!T81)</f>
        <v>4</v>
      </c>
      <c r="EP82" s="15">
        <f t="shared" si="41"/>
        <v>2422668.1989294058</v>
      </c>
      <c r="EQ82" s="15">
        <f t="shared" si="42"/>
        <v>2454364.7088311426</v>
      </c>
      <c r="ER82" s="15">
        <f t="shared" si="43"/>
        <v>2492696.8701960472</v>
      </c>
      <c r="ES82" s="15">
        <f t="shared" si="44"/>
        <v>2536536.4072876233</v>
      </c>
      <c r="ET82" s="15">
        <f t="shared" si="45"/>
        <v>2583986.6796670021</v>
      </c>
      <c r="EY82" s="15">
        <v>78</v>
      </c>
      <c r="EZ82" s="15">
        <f>MAX($G$4,求节点(F$38:F$67,$G$4:$G$33,节奏总纲!P81))</f>
        <v>3500</v>
      </c>
      <c r="FA82" s="15">
        <f>MAX($G$4,求节点(G$38:G$67,$G$4:$G$33,节奏总纲!Q81))</f>
        <v>3500</v>
      </c>
      <c r="FB82" s="15">
        <f>MAX($G$4,求节点(H$38:H$67,$G$4:$G$33,节奏总纲!R81))</f>
        <v>3500</v>
      </c>
      <c r="FC82" s="15">
        <f>MAX($G$4,求节点(I$38:I$67,$G$4:$G$33,节奏总纲!S81))</f>
        <v>3500</v>
      </c>
      <c r="FD82" s="15">
        <f>MAX($G$4,求节点(J$38:J$67,$G$4:$G$33,节奏总纲!T81))</f>
        <v>3500</v>
      </c>
      <c r="FE82" s="15">
        <f>MAX($K$4,求节点(F$38:F$67,$K$4:$K$33,节奏总纲!P81))</f>
        <v>36946.280813990161</v>
      </c>
      <c r="FF82" s="15">
        <f>MAX($K$4,求节点(G$38:G$67,$K$4:$K$33,节奏总纲!Q81))</f>
        <v>37577.520590869455</v>
      </c>
      <c r="FG82" s="15">
        <f>MAX($K$4,求节点(H$38:H$67,$K$4:$K$33,节奏总纲!R81))</f>
        <v>38340.910158436898</v>
      </c>
      <c r="FH82" s="15">
        <f>MAX($K$4,求节点(I$38:I$67,$K$4:$K$33,节奏总纲!S81))</f>
        <v>39213.092105495612</v>
      </c>
      <c r="FI82" s="15">
        <f>MAX($K$4,求节点(J$38:J$67,$K$4:$K$33,节奏总纲!T81))</f>
        <v>40154.149833009847</v>
      </c>
      <c r="FO82" s="9">
        <v>78</v>
      </c>
      <c r="FP82" s="9">
        <f>求节点($EE$5:$EE$164,$ED$5:$ED$164,求节点(节奏总纲!$N$4:$N$163,节奏总纲!$O$4:$O$163,兵营招募!FO82))</f>
        <v>29861</v>
      </c>
    </row>
    <row r="83" spans="19:172" x14ac:dyDescent="0.15">
      <c r="S83" s="9">
        <v>46</v>
      </c>
      <c r="T83" s="9">
        <f>求节点(节奏总纲!$BW$4:$BW$83,节奏总纲!$AM$4:$AM$83,$S83)</f>
        <v>42.651805439624027</v>
      </c>
      <c r="U83" s="9">
        <v>9400</v>
      </c>
      <c r="V83" s="9">
        <f t="shared" si="34"/>
        <v>3</v>
      </c>
      <c r="W83" s="9">
        <v>5</v>
      </c>
      <c r="Z83" s="9">
        <v>79</v>
      </c>
      <c r="AA83" s="80">
        <f>[5]圣人天赋!GE84</f>
        <v>0.22295297539015679</v>
      </c>
      <c r="AB83" s="80">
        <f>[5]圣人天赋!GF84</f>
        <v>0.22576749841763996</v>
      </c>
      <c r="AC83" s="80">
        <f>[5]圣人天赋!GG84</f>
        <v>0.23193073982132184</v>
      </c>
      <c r="AD83" s="80">
        <f>[5]圣人天赋!GH84</f>
        <v>0.24146149434600389</v>
      </c>
      <c r="AE83" s="80">
        <f>[5]圣人天赋!GI84</f>
        <v>0.25398561797687319</v>
      </c>
      <c r="AG83" s="52"/>
      <c r="AH83" s="35">
        <f>[5]圣人天赋!GE84/AA83</f>
        <v>1</v>
      </c>
      <c r="AJ83" s="9">
        <v>79</v>
      </c>
      <c r="AK83" s="9">
        <f>MAX([4]带兵数!D82,1000+($AJ83-1)*50)</f>
        <v>6856.4683073228825</v>
      </c>
      <c r="AL83" s="9">
        <f>MAX([4]带兵数!E82,1000+($AJ83-1)*50)</f>
        <v>6909.3651798323854</v>
      </c>
      <c r="AM83" s="9">
        <f>MAX([4]带兵数!F82,1000+($AJ83-1)*50)</f>
        <v>6970.3918944161269</v>
      </c>
      <c r="AN83" s="9">
        <f>MAX([4]带兵数!G82,1000+($AJ83-1)*50)</f>
        <v>7029.6669566151886</v>
      </c>
      <c r="AO83" s="9">
        <f>MAX([4]带兵数!H82,1000+($AJ83-1)*50)</f>
        <v>7098.4169788056379</v>
      </c>
      <c r="AQ83" s="15">
        <v>79</v>
      </c>
      <c r="AR83" s="15">
        <v>1.1499999999999999</v>
      </c>
      <c r="AS83" s="15">
        <f>$AR83*节奏总纲!P82*24*3600*AS$2</f>
        <v>35450124.687013313</v>
      </c>
      <c r="AT83" s="15">
        <f>$AR83*节奏总纲!Q82*24*3600*AT$2</f>
        <v>35832986.033633046</v>
      </c>
      <c r="AU83" s="15">
        <f>$AR83*节奏总纲!R82*24*3600*AU$2</f>
        <v>33531091.270622991</v>
      </c>
      <c r="AV83" s="15">
        <f>$AR83*节奏总纲!S82*24*3600*AV$2</f>
        <v>30581640.89666348</v>
      </c>
      <c r="AW83" s="15">
        <f>$AR83*节奏总纲!T82*24*3600*AW$2</f>
        <v>20305831.420721222</v>
      </c>
      <c r="AX83" s="15">
        <f t="shared" si="46"/>
        <v>2383969.5628778115</v>
      </c>
      <c r="AY83" s="15">
        <f t="shared" si="47"/>
        <v>2440578.1789393984</v>
      </c>
      <c r="AZ83" s="15">
        <f t="shared" si="48"/>
        <v>2285779.0886565447</v>
      </c>
      <c r="BA83" s="15">
        <f t="shared" si="49"/>
        <v>1973905.6884322502</v>
      </c>
      <c r="BB83" s="15">
        <f t="shared" si="50"/>
        <v>1332471.6104922742</v>
      </c>
      <c r="BE83" s="15">
        <v>79</v>
      </c>
      <c r="BF83" s="51"/>
      <c r="BG83" s="15">
        <v>79</v>
      </c>
      <c r="BH83" s="15"/>
      <c r="BI83" s="15"/>
      <c r="BJ83" s="15"/>
      <c r="BK83" s="15"/>
      <c r="BL83" s="15"/>
      <c r="BM83" s="15">
        <f>求节点($T$38:$T$157,$V$38:$V$157,节奏总纲!P82)*求节点($T$38:$T$157,$U$38:$U$157,节奏总纲!P82)*节奏总纲!W82</f>
        <v>1249649.5693709694</v>
      </c>
      <c r="BN83" s="15">
        <f>求节点($T$38:$T$157,$V$38:$V$157,节奏总纲!Q82)*求节点($T$38:$T$157,$U$38:$U$157,节奏总纲!Q82)*节奏总纲!X82</f>
        <v>1045692.719754086</v>
      </c>
      <c r="BO83" s="15">
        <f>求节点($T$38:$T$157,$V$38:$V$157,节奏总纲!R82)*求节点($T$38:$T$157,$U$38:$U$157,节奏总纲!R82)*节奏总纲!Y82</f>
        <v>793673.2946724128</v>
      </c>
      <c r="BP83" s="15">
        <f>求节点($T$38:$T$157,$V$38:$V$157,节奏总纲!S82)*求节点($T$38:$T$157,$U$38:$U$157,节奏总纲!S82)*节奏总纲!Z82</f>
        <v>446184.01719233237</v>
      </c>
      <c r="BQ83" s="15">
        <f>求节点($T$38:$T$157,$V$38:$V$157,节奏总纲!T82)*求节点($T$38:$T$157,$U$38:$U$157,节奏总纲!T82)*节奏总纲!AA82</f>
        <v>198533.62117566343</v>
      </c>
      <c r="BR83" s="15"/>
      <c r="BS83" s="15"/>
      <c r="BT83" s="15"/>
      <c r="BU83" s="15"/>
      <c r="BV83" s="15"/>
      <c r="BY83" s="15">
        <v>79</v>
      </c>
      <c r="BZ83" s="15">
        <f t="shared" si="36"/>
        <v>1249649.5693709694</v>
      </c>
      <c r="CA83" s="15">
        <f t="shared" si="37"/>
        <v>1045692.719754086</v>
      </c>
      <c r="CB83" s="15">
        <f t="shared" si="38"/>
        <v>793673.2946724128</v>
      </c>
      <c r="CC83" s="15">
        <f t="shared" si="39"/>
        <v>446184.01719233237</v>
      </c>
      <c r="CD83" s="15">
        <f t="shared" si="40"/>
        <v>198533.62117566343</v>
      </c>
      <c r="CE83" s="66">
        <f>SUM(BZ$5:BZ83)</f>
        <v>12571920.352101335</v>
      </c>
      <c r="CF83" s="66">
        <f>SUM(CA$5:CA83)</f>
        <v>10135964.274481209</v>
      </c>
      <c r="CG83" s="66">
        <f>SUM(CB$5:CB83)</f>
        <v>7439948.6458416814</v>
      </c>
      <c r="CH83" s="66">
        <f>SUM(CC$5:CC83)</f>
        <v>4543914.6215603687</v>
      </c>
      <c r="CI83" s="66">
        <f>SUM(CD$5:CD83)</f>
        <v>1665976.5478452886</v>
      </c>
      <c r="CJ83" s="34"/>
      <c r="CK83" s="34"/>
      <c r="CN83" s="15"/>
      <c r="CO83" s="15"/>
      <c r="CP83" s="15"/>
      <c r="CQ83" s="15"/>
      <c r="CR83" s="15"/>
      <c r="CS83" s="15"/>
      <c r="CT83" s="15"/>
      <c r="CU83" s="15"/>
      <c r="CV83" s="15"/>
      <c r="CW83" s="15"/>
      <c r="CX83" s="15"/>
      <c r="CZ83" s="34"/>
      <c r="DA83" s="34"/>
      <c r="DR83" s="37"/>
      <c r="DS83" s="37"/>
      <c r="DT83" s="37"/>
      <c r="DU83" s="37"/>
      <c r="DV83" s="37"/>
      <c r="EC83" s="9">
        <v>1</v>
      </c>
      <c r="ED83" s="9">
        <f>INT(求节点(F$38:F$67,$K$38:$K$67,节奏总纲!P82)*EC83)</f>
        <v>32500</v>
      </c>
      <c r="EE83" s="15">
        <v>79</v>
      </c>
      <c r="EF83" s="15">
        <f>求节点(F$38:F$67,$V$4:$V$33,节奏总纲!P82)*$ED83/10000</f>
        <v>616141.45763036876</v>
      </c>
      <c r="EG83" s="15">
        <f>求节点(G$38:G$67,$V$4:$V$33,节奏总纲!Q82)*$ED83/10000</f>
        <v>624789.72210366256</v>
      </c>
      <c r="EH83" s="15">
        <f>求节点(H$38:H$67,$V$4:$V$33,节奏总纲!R82)*$ED83/10000</f>
        <v>635131.98160994297</v>
      </c>
      <c r="EI83" s="15">
        <f>求节点(I$38:I$67,$V$4:$V$33,节奏总纲!S82)*$ED83/10000</f>
        <v>645576.49484774028</v>
      </c>
      <c r="EJ83" s="15">
        <f>求节点(J$38:J$67,$V$4:$V$33,节奏总纲!T82)*$ED83/10000</f>
        <v>658484.04255057033</v>
      </c>
      <c r="EK83" s="15">
        <f>求节点(F$38:F$67,$L$4:$L$33,节奏总纲!P82)</f>
        <v>4</v>
      </c>
      <c r="EL83" s="15">
        <f>求节点(G$38:G$67,$L$4:$L$33,节奏总纲!Q82)</f>
        <v>4</v>
      </c>
      <c r="EM83" s="15">
        <f>求节点(H$38:H$67,$L$4:$L$33,节奏总纲!R82)</f>
        <v>4</v>
      </c>
      <c r="EN83" s="15">
        <f>求节点(I$38:I$67,$L$4:$L$33,节奏总纲!S82)</f>
        <v>4</v>
      </c>
      <c r="EO83" s="15">
        <f>求节点(J$38:J$67,$L$4:$L$33,节奏总纲!T82)</f>
        <v>4</v>
      </c>
      <c r="EP83" s="15">
        <f t="shared" si="41"/>
        <v>2464565.8305214751</v>
      </c>
      <c r="EQ83" s="15">
        <f t="shared" si="42"/>
        <v>2499158.8884146502</v>
      </c>
      <c r="ER83" s="15">
        <f t="shared" si="43"/>
        <v>2540527.9264397719</v>
      </c>
      <c r="ES83" s="15">
        <f t="shared" si="44"/>
        <v>2582305.9793909611</v>
      </c>
      <c r="ET83" s="15">
        <f t="shared" si="45"/>
        <v>2633936.1702022813</v>
      </c>
      <c r="EY83" s="15">
        <v>79</v>
      </c>
      <c r="EZ83" s="15">
        <f>MAX($G$4,求节点(F$38:F$67,$G$4:$G$33,节奏总纲!P82))</f>
        <v>3500</v>
      </c>
      <c r="FA83" s="15">
        <f>MAX($G$4,求节点(G$38:G$67,$G$4:$G$33,节奏总纲!Q82))</f>
        <v>3500</v>
      </c>
      <c r="FB83" s="15">
        <f>MAX($G$4,求节点(H$38:H$67,$G$4:$G$33,节奏总纲!R82))</f>
        <v>3500</v>
      </c>
      <c r="FC83" s="15">
        <f>MAX($G$4,求节点(I$38:I$67,$G$4:$G$33,节奏总纲!S82))</f>
        <v>3500</v>
      </c>
      <c r="FD83" s="15">
        <f>MAX($G$4,求节点(J$38:J$67,$G$4:$G$33,节奏总纲!T82))</f>
        <v>3500</v>
      </c>
      <c r="FE83" s="15">
        <f>MAX($K$4,求节点(F$38:F$67,$K$4:$K$33,节奏总纲!P82))</f>
        <v>37501.286602555301</v>
      </c>
      <c r="FF83" s="15">
        <f>MAX($K$4,求节点(G$38:G$67,$K$4:$K$33,节奏总纲!Q82))</f>
        <v>38186.289905945006</v>
      </c>
      <c r="FG83" s="15">
        <f>MAX($K$4,求节点(H$38:H$67,$K$4:$K$33,节奏总纲!R82))</f>
        <v>39005.44682733035</v>
      </c>
      <c r="FH83" s="15">
        <f>MAX($K$4,求节点(I$38:I$67,$K$4:$K$33,节奏总纲!S82))</f>
        <v>39829.29380117901</v>
      </c>
      <c r="FI83" s="15">
        <f>MAX($K$4,求节点(J$38:J$67,$K$4:$K$33,节奏总纲!T82))</f>
        <v>40847.421106174079</v>
      </c>
      <c r="FO83" s="9">
        <v>79</v>
      </c>
      <c r="FP83" s="9">
        <f>求节点($EE$5:$EE$164,$ED$5:$ED$164,求节点(节奏总纲!$N$4:$N$163,节奏总纲!$O$4:$O$163,兵营招募!FO83))</f>
        <v>30076</v>
      </c>
    </row>
    <row r="84" spans="19:172" x14ac:dyDescent="0.15">
      <c r="S84" s="9">
        <v>47</v>
      </c>
      <c r="T84" s="9">
        <f>求节点(节奏总纲!$BW$4:$BW$83,节奏总纲!$AM$4:$AM$83,$S84)</f>
        <v>44.36730918141172</v>
      </c>
      <c r="U84" s="9">
        <v>9900</v>
      </c>
      <c r="V84" s="9">
        <f t="shared" si="34"/>
        <v>3</v>
      </c>
      <c r="W84" s="9">
        <v>5</v>
      </c>
      <c r="Z84" s="9">
        <v>80</v>
      </c>
      <c r="AA84" s="80">
        <f>[5]圣人天赋!GE85</f>
        <v>0.22226030156432502</v>
      </c>
      <c r="AB84" s="80">
        <f>[5]圣人天赋!GF85</f>
        <v>0.22500364042671511</v>
      </c>
      <c r="AC84" s="80">
        <f>[5]圣人天赋!GG85</f>
        <v>0.23118643087438093</v>
      </c>
      <c r="AD84" s="80">
        <f>[5]圣人天赋!GH85</f>
        <v>0.24055889162404237</v>
      </c>
      <c r="AE84" s="80">
        <f>[5]圣人天赋!GI85</f>
        <v>0.25297680279125934</v>
      </c>
      <c r="AG84" s="52"/>
      <c r="AH84" s="35">
        <f>[5]圣人天赋!GE85/AA84</f>
        <v>1</v>
      </c>
      <c r="AJ84" s="9">
        <v>80</v>
      </c>
      <c r="AK84" s="9">
        <f>MAX([4]带兵数!D83,1000+($AJ84-1)*50)</f>
        <v>6922.6465623783333</v>
      </c>
      <c r="AL84" s="9">
        <f>MAX([4]带兵数!E83,1000+($AJ84-1)*50)</f>
        <v>6977.864099891106</v>
      </c>
      <c r="AM84" s="9">
        <f>MAX([4]带兵数!F83,1000+($AJ84-1)*50)</f>
        <v>7033.5402391663247</v>
      </c>
      <c r="AN84" s="9">
        <f>MAX([4]带兵数!G83,1000+($AJ84-1)*50)</f>
        <v>7095.9542756901392</v>
      </c>
      <c r="AO84" s="9">
        <f>MAX([4]带兵数!H83,1000+($AJ84-1)*50)</f>
        <v>7163.2532092773636</v>
      </c>
      <c r="AQ84" s="15">
        <v>80</v>
      </c>
      <c r="AR84" s="15">
        <v>1.1499999999999999</v>
      </c>
      <c r="AS84" s="15">
        <f>$AR84*节奏总纲!P83*24*3600*AS$2</f>
        <v>38005200</v>
      </c>
      <c r="AT84" s="15">
        <f>$AR84*节奏总纲!Q83*24*3600*AT$2</f>
        <v>38442259.800000004</v>
      </c>
      <c r="AU84" s="15">
        <f>$AR84*节奏总纲!R83*24*3600*AU$2</f>
        <v>35836369.920000002</v>
      </c>
      <c r="AV84" s="15">
        <f>$AR84*节奏总纲!S83*24*3600*AV$2</f>
        <v>32684472</v>
      </c>
      <c r="AW84" s="15">
        <f>$AR84*节奏总纲!T83*24*3600*AW$2</f>
        <v>21693368.159999996</v>
      </c>
      <c r="AX84" s="15">
        <f t="shared" si="46"/>
        <v>2555075.3129866868</v>
      </c>
      <c r="AY84" s="15">
        <f t="shared" si="47"/>
        <v>2609273.7663669586</v>
      </c>
      <c r="AZ84" s="15">
        <f t="shared" si="48"/>
        <v>2305278.6493770108</v>
      </c>
      <c r="BA84" s="15">
        <f t="shared" si="49"/>
        <v>2102831.1033365205</v>
      </c>
      <c r="BB84" s="15">
        <f t="shared" si="50"/>
        <v>1387536.7392787747</v>
      </c>
      <c r="BE84" s="15">
        <v>80</v>
      </c>
      <c r="BF84" s="51"/>
      <c r="BG84" s="15">
        <v>80</v>
      </c>
      <c r="BH84" s="15"/>
      <c r="BI84" s="15"/>
      <c r="BJ84" s="15"/>
      <c r="BK84" s="15"/>
      <c r="BL84" s="15"/>
      <c r="BM84" s="15">
        <f>求节点($T$38:$T$157,$V$38:$V$157,节奏总纲!P83)*求节点($T$38:$T$157,$U$38:$U$157,节奏总纲!P83)*节奏总纲!W83</f>
        <v>1348942.6378535025</v>
      </c>
      <c r="BN84" s="15">
        <f>求节点($T$38:$T$157,$V$38:$V$157,节奏总纲!Q83)*求节点($T$38:$T$157,$U$38:$U$157,节奏总纲!Q83)*节奏总纲!X83</f>
        <v>1125463.1497441991</v>
      </c>
      <c r="BO84" s="15">
        <f>求节点($T$38:$T$157,$V$38:$V$157,节奏总纲!R83)*求节点($T$38:$T$157,$U$38:$U$157,节奏总纲!R83)*节奏总纲!Y83</f>
        <v>813095.80629012419</v>
      </c>
      <c r="BP84" s="15">
        <f>求节点($T$38:$T$157,$V$38:$V$157,节奏总纲!S83)*求节点($T$38:$T$157,$U$38:$U$157,节奏总纲!S83)*节奏总纲!Z83</f>
        <v>480996.54852961382</v>
      </c>
      <c r="BQ84" s="15">
        <f>求节点($T$38:$T$157,$V$38:$V$157,节奏总纲!T83)*求节点($T$38:$T$157,$U$38:$U$157,节奏总纲!T83)*节奏总纲!AA83</f>
        <v>212549.55267529975</v>
      </c>
      <c r="BR84" s="15"/>
      <c r="BS84" s="15"/>
      <c r="BT84" s="15"/>
      <c r="BU84" s="15"/>
      <c r="BV84" s="15"/>
      <c r="BY84" s="15">
        <v>80</v>
      </c>
      <c r="BZ84" s="15">
        <f t="shared" si="36"/>
        <v>1348942.6378535025</v>
      </c>
      <c r="CA84" s="15">
        <f t="shared" si="37"/>
        <v>1125463.1497441991</v>
      </c>
      <c r="CB84" s="15">
        <f t="shared" si="38"/>
        <v>813095.80629012419</v>
      </c>
      <c r="CC84" s="15">
        <f t="shared" si="39"/>
        <v>480996.54852961382</v>
      </c>
      <c r="CD84" s="15">
        <f t="shared" si="40"/>
        <v>212549.55267529975</v>
      </c>
      <c r="CE84" s="66">
        <f>SUM(BZ$5:BZ84)</f>
        <v>13920862.989954839</v>
      </c>
      <c r="CF84" s="66">
        <f>SUM(CA$5:CA84)</f>
        <v>11261427.424225409</v>
      </c>
      <c r="CG84" s="66">
        <f>SUM(CB$5:CB84)</f>
        <v>8253044.4521318059</v>
      </c>
      <c r="CH84" s="66">
        <f>SUM(CC$5:CC84)</f>
        <v>5024911.1700899825</v>
      </c>
      <c r="CI84" s="66">
        <f>SUM(CD$5:CD84)</f>
        <v>1878526.1005205885</v>
      </c>
      <c r="CJ84" s="34"/>
      <c r="CK84" s="34"/>
      <c r="CN84" s="15"/>
      <c r="CO84" s="15"/>
      <c r="CP84" s="15"/>
      <c r="CQ84" s="15"/>
      <c r="CR84" s="15"/>
      <c r="CS84" s="15"/>
      <c r="CT84" s="15"/>
      <c r="CU84" s="15"/>
      <c r="CV84" s="15"/>
      <c r="CW84" s="15"/>
      <c r="CX84" s="15"/>
      <c r="CZ84" s="34"/>
      <c r="DA84" s="34"/>
      <c r="DR84" s="37"/>
      <c r="DS84" s="37"/>
      <c r="DT84" s="37"/>
      <c r="DU84" s="37"/>
      <c r="DV84" s="37"/>
      <c r="EC84" s="9">
        <v>1</v>
      </c>
      <c r="ED84" s="9">
        <f>INT(求节点(F$38:F$67,$K$38:$K$67,节奏总纲!P83)*EC84)</f>
        <v>32698</v>
      </c>
      <c r="EE84" s="15">
        <v>80</v>
      </c>
      <c r="EF84" s="15">
        <f>求节点(F$38:F$67,$V$4:$V$33,节奏总纲!P83)*$ED84/10000</f>
        <v>627450.87977903383</v>
      </c>
      <c r="EG84" s="15">
        <f>求节点(G$38:G$67,$V$4:$V$33,节奏总纲!Q83)*$ED84/10000</f>
        <v>636863.2449790797</v>
      </c>
      <c r="EH84" s="15">
        <f>求节点(H$38:H$67,$V$4:$V$33,节奏总纲!R83)*$ED84/10000</f>
        <v>646650.63873239921</v>
      </c>
      <c r="EI84" s="15">
        <f>求节点(I$38:I$67,$V$4:$V$33,节奏总纲!S83)*$ED84/10000</f>
        <v>657882.53149234666</v>
      </c>
      <c r="EJ84" s="15">
        <f>求节点(J$38:J$67,$V$4:$V$33,节奏总纲!T83)*$ED84/10000</f>
        <v>671703.81270294089</v>
      </c>
      <c r="EK84" s="15">
        <f>求节点(F$38:F$67,$L$4:$L$33,节奏总纲!P83)</f>
        <v>4</v>
      </c>
      <c r="EL84" s="15">
        <f>求节点(G$38:G$67,$L$4:$L$33,节奏总纲!Q83)</f>
        <v>4</v>
      </c>
      <c r="EM84" s="15">
        <f>求节点(H$38:H$67,$L$4:$L$33,节奏总纲!R83)</f>
        <v>4</v>
      </c>
      <c r="EN84" s="15">
        <f>求节点(I$38:I$67,$L$4:$L$33,节奏总纲!S83)</f>
        <v>4</v>
      </c>
      <c r="EO84" s="15">
        <f>求节点(J$38:J$67,$L$4:$L$33,节奏总纲!T83)</f>
        <v>4</v>
      </c>
      <c r="EP84" s="15">
        <f t="shared" si="41"/>
        <v>2509803.5191161353</v>
      </c>
      <c r="EQ84" s="15">
        <f t="shared" si="42"/>
        <v>2547452.9799163188</v>
      </c>
      <c r="ER84" s="15">
        <f t="shared" si="43"/>
        <v>2586602.5549295968</v>
      </c>
      <c r="ES84" s="15">
        <f t="shared" si="44"/>
        <v>2631530.1259693867</v>
      </c>
      <c r="ET84" s="15">
        <f t="shared" si="45"/>
        <v>2686815.2508117636</v>
      </c>
      <c r="EY84" s="15">
        <v>80</v>
      </c>
      <c r="EZ84" s="15">
        <f>MAX($G$4,求节点(F$38:F$67,$G$4:$G$33,节奏总纲!P83))</f>
        <v>3500</v>
      </c>
      <c r="FA84" s="15">
        <f>MAX($G$4,求节点(G$38:G$67,$G$4:$G$33,节奏总纲!Q83))</f>
        <v>3500</v>
      </c>
      <c r="FB84" s="15">
        <f>MAX($G$4,求节点(H$38:H$67,$G$4:$G$33,节奏总纲!R83))</f>
        <v>3500</v>
      </c>
      <c r="FC84" s="15">
        <f>MAX($G$4,求节点(I$38:I$67,$G$4:$G$33,节奏总纲!S83))</f>
        <v>3500</v>
      </c>
      <c r="FD84" s="15">
        <f>MAX($G$4,求节点(J$38:J$67,$G$4:$G$33,节奏总纲!T83))</f>
        <v>3500</v>
      </c>
      <c r="FE84" s="15">
        <f>MAX($K$4,求节点(F$38:F$67,$K$4:$K$33,节奏总纲!P83))</f>
        <v>38096.127078293452</v>
      </c>
      <c r="FF84" s="15">
        <f>MAX($K$4,求节点(G$38:G$67,$K$4:$K$33,节奏总纲!Q83))</f>
        <v>38837.138060412275</v>
      </c>
      <c r="FG84" s="15">
        <f>MAX($K$4,求节点(H$38:H$67,$K$4:$K$33,节奏总纲!R83))</f>
        <v>39605.153211941986</v>
      </c>
      <c r="FH84" s="15">
        <f>MAX($K$4,求节点(I$38:I$67,$K$4:$K$33,节奏总纲!S83))</f>
        <v>40485.742637212774</v>
      </c>
      <c r="FI84" s="15">
        <f>MAX($K$4,求节点(J$38:J$67,$K$4:$K$33,节奏总纲!T83))</f>
        <v>41569.342199447179</v>
      </c>
      <c r="FO84" s="9">
        <v>80</v>
      </c>
      <c r="FP84" s="9">
        <f>求节点($EE$5:$EE$164,$ED$5:$ED$164,求节点(节奏总纲!$N$4:$N$163,节奏总纲!$O$4:$O$163,兵营招募!FO84))</f>
        <v>30291</v>
      </c>
    </row>
    <row r="85" spans="19:172" x14ac:dyDescent="0.15">
      <c r="S85" s="9">
        <v>48</v>
      </c>
      <c r="T85" s="9">
        <f>求节点(节奏总纲!$BW$4:$BW$83,节奏总纲!$AM$4:$AM$83,$S85)</f>
        <v>54.110931329932889</v>
      </c>
      <c r="U85" s="9">
        <v>11000</v>
      </c>
      <c r="V85" s="9">
        <f t="shared" si="34"/>
        <v>3</v>
      </c>
      <c r="W85" s="9">
        <v>5</v>
      </c>
      <c r="Z85" s="9">
        <v>81</v>
      </c>
      <c r="AA85" s="80">
        <f>[5]圣人天赋!GE86</f>
        <v>0.22154769936017057</v>
      </c>
      <c r="AB85" s="80">
        <f>[5]圣人天赋!GF86</f>
        <v>0.22430638973402164</v>
      </c>
      <c r="AC85" s="80">
        <f>[5]圣人天赋!GG86</f>
        <v>0.23039481199008766</v>
      </c>
      <c r="AD85" s="80">
        <f>[5]圣人天赋!GH86</f>
        <v>0.23969675163740536</v>
      </c>
      <c r="AE85" s="80">
        <f>[5]圣人天赋!GI86</f>
        <v>0.25194412633038477</v>
      </c>
      <c r="AG85" s="52"/>
      <c r="AH85" s="35">
        <f>[5]圣人天赋!GE86/AA85</f>
        <v>1</v>
      </c>
      <c r="AJ85" s="9">
        <v>81</v>
      </c>
      <c r="AK85" s="9">
        <f>MAX([4]带兵数!D84,1000+($AJ85-1)*50)</f>
        <v>6990.1533759886324</v>
      </c>
      <c r="AL85" s="9">
        <f>MAX([4]带兵数!E84,1000+($AJ85-1)*50)</f>
        <v>7042.1339851414859</v>
      </c>
      <c r="AM85" s="9">
        <f>MAX([4]带兵数!F84,1000+($AJ85-1)*50)</f>
        <v>7099.4311889804285</v>
      </c>
      <c r="AN85" s="9">
        <f>MAX([4]带兵数!G84,1000+($AJ85-1)*50)</f>
        <v>7160.1665826971657</v>
      </c>
      <c r="AO85" s="9">
        <f>MAX([4]带兵数!H84,1000+($AJ85-1)*50)</f>
        <v>7229.1499408717918</v>
      </c>
      <c r="AQ85" s="15">
        <v>81</v>
      </c>
      <c r="AR85" s="15">
        <v>1.1499999999999999</v>
      </c>
      <c r="AS85" s="15">
        <f>$AR85*节奏总纲!P84*24*3600*AS$2</f>
        <v>40743661.91524072</v>
      </c>
      <c r="AT85" s="15">
        <f>$AR85*节奏总纲!Q84*24*3600*AT$2</f>
        <v>41098131.773903325</v>
      </c>
      <c r="AU85" s="15">
        <f>$AR85*节奏总纲!R84*24*3600*AU$2</f>
        <v>38288177.223815553</v>
      </c>
      <c r="AV85" s="15">
        <f>$AR85*节奏总纲!S84*24*3600*AV$2</f>
        <v>34964852.533595756</v>
      </c>
      <c r="AW85" s="15">
        <f>$AR85*节奏总纲!T84*24*3600*AW$2</f>
        <v>23207589.826921117</v>
      </c>
      <c r="AX85" s="15">
        <f t="shared" si="46"/>
        <v>2738461.9152407199</v>
      </c>
      <c r="AY85" s="15">
        <f t="shared" si="47"/>
        <v>2655871.9739033207</v>
      </c>
      <c r="AZ85" s="15">
        <f t="shared" si="48"/>
        <v>2451807.3038155511</v>
      </c>
      <c r="BA85" s="15">
        <f t="shared" si="49"/>
        <v>2280380.5335957557</v>
      </c>
      <c r="BB85" s="15">
        <f t="shared" si="50"/>
        <v>1514221.6669211201</v>
      </c>
      <c r="BE85" s="15">
        <v>81</v>
      </c>
      <c r="BF85" s="51"/>
      <c r="BG85" s="15">
        <v>81</v>
      </c>
      <c r="BH85" s="15"/>
      <c r="BI85" s="15"/>
      <c r="BJ85" s="15"/>
      <c r="BK85" s="15"/>
      <c r="BL85" s="15"/>
      <c r="BM85" s="15">
        <f>求节点($T$38:$T$157,$V$38:$V$157,节奏总纲!P84)*求节点($T$38:$T$157,$U$38:$U$157,节奏总纲!P84)*节奏总纲!W84</f>
        <v>1456790.0248528016</v>
      </c>
      <c r="BN85" s="15">
        <f>求节点($T$38:$T$157,$V$38:$V$157,节奏总纲!Q84)*求节点($T$38:$T$157,$U$38:$U$157,节奏总纲!Q84)*节奏总纲!X84</f>
        <v>1192548.0489526768</v>
      </c>
      <c r="BO85" s="15">
        <f>求节点($T$38:$T$157,$V$38:$V$157,节奏总纲!R84)*求节点($T$38:$T$157,$U$38:$U$157,节奏总纲!R84)*节奏总纲!Y84</f>
        <v>890856.99666378717</v>
      </c>
      <c r="BP85" s="15">
        <f>求节点($T$38:$T$157,$V$38:$V$157,节奏总纲!S84)*求节点($T$38:$T$157,$U$38:$U$157,节奏总纲!S84)*节奏总纲!Z84</f>
        <v>550816.55400863558</v>
      </c>
      <c r="BQ85" s="15">
        <f>求节点($T$38:$T$157,$V$38:$V$157,节奏总纲!T84)*求节点($T$38:$T$157,$U$38:$U$157,节奏总纲!T84)*节奏总纲!AA84</f>
        <v>242676.55992895053</v>
      </c>
      <c r="BR85" s="15"/>
      <c r="BS85" s="15"/>
      <c r="BT85" s="15"/>
      <c r="BU85" s="15"/>
      <c r="BV85" s="15"/>
      <c r="BY85" s="15">
        <v>81</v>
      </c>
      <c r="BZ85" s="15">
        <f t="shared" si="36"/>
        <v>1456790.0248528016</v>
      </c>
      <c r="CA85" s="15">
        <f t="shared" si="37"/>
        <v>1192548.0489526768</v>
      </c>
      <c r="CB85" s="15">
        <f t="shared" si="38"/>
        <v>890856.99666378717</v>
      </c>
      <c r="CC85" s="15">
        <f t="shared" si="39"/>
        <v>550816.55400863558</v>
      </c>
      <c r="CD85" s="15">
        <f t="shared" si="40"/>
        <v>242676.55992895053</v>
      </c>
      <c r="CE85" s="66">
        <f>SUM(BZ$5:BZ85)</f>
        <v>15377653.01480764</v>
      </c>
      <c r="CF85" s="66">
        <f>SUM(CA$5:CA85)</f>
        <v>12453975.473178085</v>
      </c>
      <c r="CG85" s="66">
        <f>SUM(CB$5:CB85)</f>
        <v>9143901.4487955924</v>
      </c>
      <c r="CH85" s="66">
        <f>SUM(CC$5:CC85)</f>
        <v>5575727.7240986181</v>
      </c>
      <c r="CI85" s="66">
        <f>SUM(CD$5:CD85)</f>
        <v>2121202.6604495388</v>
      </c>
      <c r="CJ85" s="34"/>
      <c r="CK85" s="34"/>
      <c r="CN85" s="15"/>
      <c r="CO85" s="15"/>
      <c r="CP85" s="15"/>
      <c r="CQ85" s="15"/>
      <c r="CR85" s="15"/>
      <c r="CS85" s="15"/>
      <c r="CT85" s="15"/>
      <c r="CU85" s="15"/>
      <c r="CV85" s="15"/>
      <c r="CW85" s="15"/>
      <c r="CX85" s="15"/>
      <c r="CZ85" s="34"/>
      <c r="DA85" s="34"/>
      <c r="DR85" s="37"/>
      <c r="DS85" s="37"/>
      <c r="DT85" s="37"/>
      <c r="DU85" s="37"/>
      <c r="DV85" s="37"/>
      <c r="EC85" s="9">
        <v>1</v>
      </c>
      <c r="ED85" s="9">
        <f>INT(求节点(F$38:F$67,$K$38:$K$67,节奏总纲!P84)*EC85)</f>
        <v>32911</v>
      </c>
      <c r="EE85" s="15">
        <v>81</v>
      </c>
      <c r="EF85" s="15">
        <f>求节点(F$38:F$67,$V$4:$V$33,节奏总纲!P84)*$ED85/10000</f>
        <v>639688.94425377878</v>
      </c>
      <c r="EG85" s="15">
        <f>求节点(G$38:G$67,$V$4:$V$33,节奏总纲!Q84)*$ED85/10000</f>
        <v>648827.77822807315</v>
      </c>
      <c r="EH85" s="15">
        <f>求节点(H$38:H$67,$V$4:$V$33,节奏总纲!R84)*$ED85/10000</f>
        <v>659051.46022122155</v>
      </c>
      <c r="EI85" s="15">
        <f>求节点(I$38:I$67,$V$4:$V$33,节奏总纲!S84)*$ED85/10000</f>
        <v>671307.17838692118</v>
      </c>
      <c r="EJ85" s="15">
        <f>求节点(J$38:J$67,$V$4:$V$33,节奏总纲!T84)*$ED85/10000</f>
        <v>685015.01719811279</v>
      </c>
      <c r="EK85" s="15">
        <f>求节点(F$38:F$67,$L$4:$L$33,节奏总纲!P84)</f>
        <v>4</v>
      </c>
      <c r="EL85" s="15">
        <f>求节点(G$38:G$67,$L$4:$L$33,节奏总纲!Q84)</f>
        <v>4</v>
      </c>
      <c r="EM85" s="15">
        <f>求节点(H$38:H$67,$L$4:$L$33,节奏总纲!R84)</f>
        <v>4</v>
      </c>
      <c r="EN85" s="15">
        <f>求节点(I$38:I$67,$L$4:$L$33,节奏总纲!S84)</f>
        <v>4</v>
      </c>
      <c r="EO85" s="15">
        <f>求节点(J$38:J$67,$L$4:$L$33,节奏总纲!T84)</f>
        <v>4</v>
      </c>
      <c r="EP85" s="15">
        <f t="shared" si="41"/>
        <v>2558755.7770151151</v>
      </c>
      <c r="EQ85" s="15">
        <f t="shared" si="42"/>
        <v>2595311.1129122926</v>
      </c>
      <c r="ER85" s="15">
        <f t="shared" si="43"/>
        <v>2636205.8408848862</v>
      </c>
      <c r="ES85" s="15">
        <f t="shared" si="44"/>
        <v>2685228.7135476847</v>
      </c>
      <c r="ET85" s="15">
        <f t="shared" si="45"/>
        <v>2740060.0687924512</v>
      </c>
      <c r="EY85" s="15">
        <v>81</v>
      </c>
      <c r="EZ85" s="15">
        <f>MAX($G$4,求节点(F$38:F$67,$G$4:$G$33,节奏总纲!P84))</f>
        <v>3500</v>
      </c>
      <c r="FA85" s="15">
        <f>MAX($G$4,求节点(G$38:G$67,$G$4:$G$33,节奏总纲!Q84))</f>
        <v>3500</v>
      </c>
      <c r="FB85" s="15">
        <f>MAX($G$4,求节点(H$38:H$67,$G$4:$G$33,节奏总纲!R84))</f>
        <v>3500</v>
      </c>
      <c r="FC85" s="15">
        <f>MAX($G$4,求节点(I$38:I$67,$G$4:$G$33,节奏总纲!S84))</f>
        <v>3500</v>
      </c>
      <c r="FD85" s="15">
        <f>MAX($G$4,求节点(J$38:J$67,$G$4:$G$33,节奏总纲!T84))</f>
        <v>3500</v>
      </c>
      <c r="FE85" s="15">
        <f>MAX($K$4,求节点(F$38:F$67,$K$4:$K$33,节奏总纲!P84))</f>
        <v>38733.66131463206</v>
      </c>
      <c r="FF85" s="15">
        <f>MAX($K$4,求节点(G$38:G$67,$K$4:$K$33,节奏总纲!Q84))</f>
        <v>39446.62098080312</v>
      </c>
      <c r="FG85" s="15">
        <f>MAX($K$4,求节点(H$38:H$67,$K$4:$K$33,节奏总纲!R84))</f>
        <v>40242.978272410488</v>
      </c>
      <c r="FH85" s="15">
        <f>MAX($K$4,求节点(I$38:I$67,$K$4:$K$33,节奏总纲!S84))</f>
        <v>41197.617758623041</v>
      </c>
      <c r="FI85" s="15">
        <f>MAX($K$4,求节点(J$38:J$67,$K$4:$K$33,节奏总纲!T84))</f>
        <v>42266.180156632632</v>
      </c>
      <c r="FO85" s="9">
        <v>81</v>
      </c>
      <c r="FP85" s="9">
        <f>求节点($EE$5:$EE$164,$ED$5:$ED$164,求节点(节奏总纲!$N$4:$N$163,节奏总纲!$O$4:$O$163,兵营招募!FO85))</f>
        <v>30521</v>
      </c>
    </row>
    <row r="86" spans="19:172" x14ac:dyDescent="0.15">
      <c r="S86" s="9">
        <v>49</v>
      </c>
      <c r="T86" s="9">
        <f>求节点(节奏总纲!$BW$4:$BW$83,节奏总纲!$AM$4:$AM$83,$S86)</f>
        <v>56.458198497449665</v>
      </c>
      <c r="U86" s="9">
        <v>12000</v>
      </c>
      <c r="V86" s="9">
        <f t="shared" si="34"/>
        <v>3</v>
      </c>
      <c r="W86" s="9">
        <v>5</v>
      </c>
      <c r="Z86" s="9">
        <v>82</v>
      </c>
      <c r="AA86" s="80">
        <f>[5]圣人天赋!GE87</f>
        <v>0.22084773442356923</v>
      </c>
      <c r="AB86" s="80">
        <f>[5]圣人天赋!GF87</f>
        <v>0.2235686139303269</v>
      </c>
      <c r="AC86" s="80">
        <f>[5]圣人天赋!GG87</f>
        <v>0.22961090929443623</v>
      </c>
      <c r="AD86" s="80">
        <f>[5]圣人天赋!GH87</f>
        <v>0.23875275658530543</v>
      </c>
      <c r="AE86" s="80">
        <f>[5]圣人天赋!GI87</f>
        <v>0.25093870723865236</v>
      </c>
      <c r="AG86" s="52"/>
      <c r="AH86" s="35">
        <f>[5]圣人天赋!GE87/AA86</f>
        <v>1</v>
      </c>
      <c r="AJ86" s="9">
        <v>82</v>
      </c>
      <c r="AK86" s="9">
        <f>MAX([4]带兵数!D85,1000+($AJ86-1)*50)</f>
        <v>7056.8177050953855</v>
      </c>
      <c r="AL86" s="9">
        <f>MAX([4]带兵数!E85,1000+($AJ86-1)*50)</f>
        <v>7108.9768933125815</v>
      </c>
      <c r="AM86" s="9">
        <f>MAX([4]带兵数!F85,1000+($AJ86-1)*50)</f>
        <v>7164.874823510946</v>
      </c>
      <c r="AN86" s="9">
        <f>MAX([4]带兵数!G85,1000+($AJ86-1)*50)</f>
        <v>7228.5765853689554</v>
      </c>
      <c r="AO86" s="9">
        <f>MAX([4]带兵数!H85,1000+($AJ86-1)*50)</f>
        <v>7293.8352338376762</v>
      </c>
      <c r="AQ86" s="15">
        <v>82</v>
      </c>
      <c r="AR86" s="15">
        <v>1.1499999999999999</v>
      </c>
      <c r="AS86" s="15">
        <f>$AR86*节奏总纲!P85*24*3600*AS$2</f>
        <v>43678672.724162027</v>
      </c>
      <c r="AT86" s="15">
        <f>$AR86*节奏总纲!Q85*24*3600*AT$2</f>
        <v>44017910.41565302</v>
      </c>
      <c r="AU86" s="15">
        <f>$AR86*节奏总纲!R85*24*3600*AU$2</f>
        <v>41011361.776473194</v>
      </c>
      <c r="AV86" s="15">
        <f>$AR86*节奏总纲!S85*24*3600*AV$2</f>
        <v>37461741.639756292</v>
      </c>
      <c r="AW86" s="15">
        <f>$AR86*节奏总纲!T85*24*3600*AW$2</f>
        <v>24809486.10732403</v>
      </c>
      <c r="AX86" s="15">
        <f t="shared" si="46"/>
        <v>2935010.8089213073</v>
      </c>
      <c r="AY86" s="15">
        <f t="shared" si="47"/>
        <v>2919778.6417496949</v>
      </c>
      <c r="AZ86" s="15">
        <f t="shared" si="48"/>
        <v>2723184.5526576415</v>
      </c>
      <c r="BA86" s="15">
        <f t="shared" si="49"/>
        <v>2496889.1061605364</v>
      </c>
      <c r="BB86" s="15">
        <f t="shared" si="50"/>
        <v>1601896.2804029137</v>
      </c>
      <c r="BE86" s="15">
        <v>82</v>
      </c>
      <c r="BF86" s="51"/>
      <c r="BG86" s="15">
        <v>82</v>
      </c>
      <c r="BH86" s="15"/>
      <c r="BI86" s="15"/>
      <c r="BJ86" s="15"/>
      <c r="BK86" s="15"/>
      <c r="BL86" s="15"/>
      <c r="BM86" s="15">
        <f>求节点($T$38:$T$157,$V$38:$V$157,节奏总纲!P85)*求节点($T$38:$T$157,$U$38:$U$157,节奏总纲!P85)*节奏总纲!W85</f>
        <v>1574018.0017332248</v>
      </c>
      <c r="BN86" s="15">
        <f>求节点($T$38:$T$157,$V$38:$V$157,节奏总纲!Q85)*求节点($T$38:$T$157,$U$38:$U$157,节奏总纲!Q85)*节奏总纲!X85</f>
        <v>1320259.8145301803</v>
      </c>
      <c r="BO86" s="15">
        <f>求节点($T$38:$T$157,$V$38:$V$157,节奏总纲!R85)*求节点($T$38:$T$157,$U$38:$U$157,节奏总纲!R85)*节奏总纲!Y85</f>
        <v>1021632.714705008</v>
      </c>
      <c r="BP86" s="15">
        <f>求节点($T$38:$T$157,$V$38:$V$157,节奏总纲!S85)*求节点($T$38:$T$157,$U$38:$U$157,节奏总纲!S85)*节奏总纲!Z85</f>
        <v>638045.26389582502</v>
      </c>
      <c r="BQ86" s="15">
        <f>求节点($T$38:$T$157,$V$38:$V$157,节奏总纲!T85)*求节点($T$38:$T$157,$U$38:$U$157,节奏总纲!T85)*节奏总纲!AA85</f>
        <v>268725.94918615272</v>
      </c>
      <c r="BR86" s="15"/>
      <c r="BS86" s="15"/>
      <c r="BT86" s="15"/>
      <c r="BU86" s="15"/>
      <c r="BV86" s="15"/>
      <c r="BY86" s="15">
        <v>82</v>
      </c>
      <c r="BZ86" s="15">
        <f t="shared" si="36"/>
        <v>1574018.0017332248</v>
      </c>
      <c r="CA86" s="15">
        <f t="shared" si="37"/>
        <v>1320259.8145301803</v>
      </c>
      <c r="CB86" s="15">
        <f t="shared" si="38"/>
        <v>1021632.714705008</v>
      </c>
      <c r="CC86" s="15">
        <f t="shared" si="39"/>
        <v>638045.26389582502</v>
      </c>
      <c r="CD86" s="15">
        <f t="shared" si="40"/>
        <v>268725.94918615272</v>
      </c>
      <c r="CE86" s="66">
        <f>SUM(BZ$5:BZ86)</f>
        <v>16951671.016540863</v>
      </c>
      <c r="CF86" s="66">
        <f>SUM(CA$5:CA86)</f>
        <v>13774235.287708266</v>
      </c>
      <c r="CG86" s="66">
        <f>SUM(CB$5:CB86)</f>
        <v>10165534.1635006</v>
      </c>
      <c r="CH86" s="66">
        <f>SUM(CC$5:CC86)</f>
        <v>6213772.9879944436</v>
      </c>
      <c r="CI86" s="66">
        <f>SUM(CD$5:CD86)</f>
        <v>2389928.6096356916</v>
      </c>
      <c r="CJ86" s="34"/>
      <c r="CK86" s="34"/>
      <c r="CN86" s="15"/>
      <c r="CO86" s="15"/>
      <c r="CP86" s="15"/>
      <c r="CQ86" s="15"/>
      <c r="CR86" s="15"/>
      <c r="CS86" s="15"/>
      <c r="CT86" s="15"/>
      <c r="CU86" s="15"/>
      <c r="CV86" s="15"/>
      <c r="CW86" s="15"/>
      <c r="CX86" s="15"/>
      <c r="CZ86" s="34"/>
      <c r="DA86" s="34"/>
      <c r="DR86" s="37"/>
      <c r="DS86" s="37"/>
      <c r="DT86" s="37"/>
      <c r="DU86" s="37"/>
      <c r="DV86" s="37"/>
      <c r="EC86" s="9">
        <v>1</v>
      </c>
      <c r="ED86" s="9">
        <f>INT(求节点(F$38:F$67,$K$38:$K$67,节奏总纲!P85)*EC86)</f>
        <v>33124</v>
      </c>
      <c r="EE86" s="15">
        <v>82</v>
      </c>
      <c r="EF86" s="15">
        <f>求节点(F$38:F$67,$V$4:$V$33,节奏总纲!P85)*$ED86/10000</f>
        <v>652072.25543052063</v>
      </c>
      <c r="EG86" s="15">
        <f>求节点(G$38:G$67,$V$4:$V$33,节奏总纲!Q85)*$ED86/10000</f>
        <v>661439.38278524717</v>
      </c>
      <c r="EH86" s="15">
        <f>求节点(H$38:H$67,$V$4:$V$33,节奏总纲!R85)*$ED86/10000</f>
        <v>672470.47215701011</v>
      </c>
      <c r="EI86" s="15">
        <f>求节点(I$38:I$67,$V$4:$V$33,节奏总纲!S85)*$ED86/10000</f>
        <v>685723.4402221092</v>
      </c>
      <c r="EJ86" s="15">
        <f>求节点(J$38:J$67,$V$4:$V$33,节奏总纲!T85)*$ED86/10000</f>
        <v>697449.47651727707</v>
      </c>
      <c r="EK86" s="15">
        <f>求节点(F$38:F$67,$L$4:$L$33,节奏总纲!P85)</f>
        <v>4</v>
      </c>
      <c r="EL86" s="15">
        <f>求节点(G$38:G$67,$L$4:$L$33,节奏总纲!Q85)</f>
        <v>4</v>
      </c>
      <c r="EM86" s="15">
        <f>求节点(H$38:H$67,$L$4:$L$33,节奏总纲!R85)</f>
        <v>4</v>
      </c>
      <c r="EN86" s="15">
        <f>求节点(I$38:I$67,$L$4:$L$33,节奏总纲!S85)</f>
        <v>4</v>
      </c>
      <c r="EO86" s="15">
        <f>求节点(J$38:J$67,$L$4:$L$33,节奏总纲!T85)</f>
        <v>4</v>
      </c>
      <c r="EP86" s="15">
        <f t="shared" si="41"/>
        <v>2608289.0217220825</v>
      </c>
      <c r="EQ86" s="15">
        <f t="shared" si="42"/>
        <v>2645757.5311409887</v>
      </c>
      <c r="ER86" s="15">
        <f t="shared" si="43"/>
        <v>2689881.8886280404</v>
      </c>
      <c r="ES86" s="15">
        <f t="shared" si="44"/>
        <v>2742893.7608884368</v>
      </c>
      <c r="ET86" s="15">
        <f t="shared" si="45"/>
        <v>2789797.9060691083</v>
      </c>
      <c r="EY86" s="15">
        <v>82</v>
      </c>
      <c r="EZ86" s="15">
        <f>MAX($G$4,求节点(F$38:F$67,$G$4:$G$33,节奏总纲!P85))</f>
        <v>3500</v>
      </c>
      <c r="FA86" s="15">
        <f>MAX($G$4,求节点(G$38:G$67,$G$4:$G$33,节奏总纲!Q85))</f>
        <v>3500</v>
      </c>
      <c r="FB86" s="15">
        <f>MAX($G$4,求节点(H$38:H$67,$G$4:$G$33,节奏总纲!R85))</f>
        <v>3500</v>
      </c>
      <c r="FC86" s="15">
        <f>MAX($G$4,求节点(I$38:I$67,$G$4:$G$33,节奏总纲!S85))</f>
        <v>3500</v>
      </c>
      <c r="FD86" s="15">
        <f>MAX($G$4,求节点(J$38:J$67,$G$4:$G$33,节奏总纲!T85))</f>
        <v>3500</v>
      </c>
      <c r="FE86" s="15">
        <f>MAX($K$4,求节点(F$38:F$67,$K$4:$K$33,节奏总纲!P85))</f>
        <v>39372.731539516615</v>
      </c>
      <c r="FF86" s="15">
        <f>MAX($K$4,求节点(G$38:G$67,$K$4:$K$33,节奏总纲!Q85))</f>
        <v>40097.677035597757</v>
      </c>
      <c r="FG86" s="15">
        <f>MAX($K$4,求节点(H$38:H$67,$K$4:$K$33,节奏总纲!R85))</f>
        <v>40951.400728474924</v>
      </c>
      <c r="FH86" s="15">
        <f>MAX($K$4,求节点(I$38:I$67,$K$4:$K$33,节奏总纲!S85))</f>
        <v>41977.081190015007</v>
      </c>
      <c r="FI86" s="15">
        <f>MAX($K$4,求节点(J$38:J$67,$K$4:$K$33,节奏总纲!T85))</f>
        <v>42887.296344952258</v>
      </c>
      <c r="FO86" s="9">
        <v>82</v>
      </c>
      <c r="FP86" s="9">
        <f>求节点($EE$5:$EE$164,$ED$5:$ED$164,求节点(节奏总纲!$N$4:$N$163,节奏总纲!$O$4:$O$163,兵营招募!FO86))</f>
        <v>30767</v>
      </c>
    </row>
    <row r="87" spans="19:172" x14ac:dyDescent="0.15">
      <c r="S87" s="9">
        <v>50</v>
      </c>
      <c r="T87" s="9">
        <f>求节点(节奏总纲!$BW$4:$BW$83,节奏总纲!$AM$4:$AM$83,$S87)</f>
        <v>58.805465664966448</v>
      </c>
      <c r="U87" s="9">
        <v>12000</v>
      </c>
      <c r="V87" s="9">
        <f t="shared" si="34"/>
        <v>3</v>
      </c>
      <c r="W87" s="9">
        <v>5</v>
      </c>
      <c r="Z87" s="9">
        <v>83</v>
      </c>
      <c r="AA87" s="80">
        <f>[5]圣人天赋!GE88</f>
        <v>0.22014119782596062</v>
      </c>
      <c r="AB87" s="80">
        <f>[5]圣人天赋!GF88</f>
        <v>0.22282591103225058</v>
      </c>
      <c r="AC87" s="80">
        <f>[5]圣人天赋!GG88</f>
        <v>0.22877033600493832</v>
      </c>
      <c r="AD87" s="80">
        <f>[5]圣人天赋!GH88</f>
        <v>0.2378760661016257</v>
      </c>
      <c r="AE87" s="80">
        <f>[5]圣人天赋!GI88</f>
        <v>0.24986440468715629</v>
      </c>
      <c r="AG87" s="52"/>
      <c r="AH87" s="35">
        <f>[5]圣人天赋!GE88/AA87</f>
        <v>1</v>
      </c>
      <c r="AJ87" s="9">
        <v>83</v>
      </c>
      <c r="AK87" s="9">
        <f>MAX([4]带兵数!D86,1000+($AJ87-1)*50)</f>
        <v>7123.9201449359607</v>
      </c>
      <c r="AL87" s="9">
        <f>MAX([4]带兵数!E86,1000+($AJ87-1)*50)</f>
        <v>7176.132632872982</v>
      </c>
      <c r="AM87" s="9">
        <f>MAX([4]带兵数!F86,1000+($AJ87-1)*50)</f>
        <v>7233.6037098586512</v>
      </c>
      <c r="AN87" s="9">
        <f>MAX([4]带兵数!G86,1000+($AJ87-1)*50)</f>
        <v>7293.5350717115061</v>
      </c>
      <c r="AO87" s="9">
        <f>MAX([4]带兵数!H86,1000+($AJ87-1)*50)</f>
        <v>7361.582013904168</v>
      </c>
      <c r="AQ87" s="15">
        <v>83</v>
      </c>
      <c r="AR87" s="15">
        <v>1.1499999999999999</v>
      </c>
      <c r="AS87" s="15">
        <f>$AR87*节奏总纲!P86*24*3600*AS$2</f>
        <v>46824339.421421178</v>
      </c>
      <c r="AT87" s="15">
        <f>$AR87*节奏总纲!Q86*24*3600*AT$2</f>
        <v>47215322.655590028</v>
      </c>
      <c r="AU87" s="15">
        <f>$AR87*节奏总纲!R86*24*3600*AU$2</f>
        <v>44027365.546648279</v>
      </c>
      <c r="AV87" s="15">
        <f>$AR87*节奏总纲!S86*24*3600*AV$2</f>
        <v>40136262.940728173</v>
      </c>
      <c r="AW87" s="15">
        <f>$AR87*节奏总纲!T86*24*3600*AW$2</f>
        <v>26586859.92348294</v>
      </c>
      <c r="AX87" s="15">
        <f t="shared" si="46"/>
        <v>3145666.6972591504</v>
      </c>
      <c r="AY87" s="15">
        <f t="shared" si="47"/>
        <v>3197412.2399370074</v>
      </c>
      <c r="AZ87" s="15">
        <f t="shared" si="48"/>
        <v>3016003.7701750845</v>
      </c>
      <c r="BA87" s="15">
        <f t="shared" si="49"/>
        <v>2674521.3009718806</v>
      </c>
      <c r="BB87" s="15">
        <f t="shared" si="50"/>
        <v>1777373.8161589094</v>
      </c>
      <c r="BE87" s="15">
        <v>83</v>
      </c>
      <c r="BF87" s="51"/>
      <c r="BG87" s="15">
        <v>83</v>
      </c>
      <c r="BH87" s="15"/>
      <c r="BI87" s="15"/>
      <c r="BJ87" s="15"/>
      <c r="BK87" s="15"/>
      <c r="BL87" s="15"/>
      <c r="BM87" s="15">
        <f>求节点($T$38:$T$157,$V$38:$V$157,节奏总纲!P86)*求节点($T$38:$T$157,$U$38:$U$157,节奏总纲!P86)*节奏总纲!W86</f>
        <v>1701543.7126247068</v>
      </c>
      <c r="BN87" s="15">
        <f>求节点($T$38:$T$157,$V$38:$V$157,节奏总纲!Q86)*求节点($T$38:$T$157,$U$38:$U$157,节奏总纲!Q86)*节奏总纲!X86</f>
        <v>1456846.280680408</v>
      </c>
      <c r="BO87" s="15">
        <f>求节点($T$38:$T$157,$V$38:$V$157,节奏总纲!R86)*求节点($T$38:$T$157,$U$38:$U$157,节奏总纲!R86)*节奏总纲!Y86</f>
        <v>1138286.4470769498</v>
      </c>
      <c r="BP87" s="15">
        <f>求节点($T$38:$T$157,$V$38:$V$157,节奏总纲!S86)*求节点($T$38:$T$157,$U$38:$U$157,节奏总纲!S86)*节奏总纲!Z86</f>
        <v>710823.84706677415</v>
      </c>
      <c r="BQ87" s="15">
        <f>求节点($T$38:$T$157,$V$38:$V$157,节奏总纲!T86)*求节点($T$38:$T$157,$U$38:$U$157,节奏总纲!T86)*节奏总纲!AA86</f>
        <v>304099.7873862877</v>
      </c>
      <c r="BR87" s="15"/>
      <c r="BS87" s="15"/>
      <c r="BT87" s="15"/>
      <c r="BU87" s="15"/>
      <c r="BV87" s="15"/>
      <c r="BY87" s="15">
        <v>83</v>
      </c>
      <c r="BZ87" s="15">
        <f t="shared" si="36"/>
        <v>1701543.7126247068</v>
      </c>
      <c r="CA87" s="15">
        <f t="shared" si="37"/>
        <v>1456846.280680408</v>
      </c>
      <c r="CB87" s="15">
        <f t="shared" si="38"/>
        <v>1138286.4470769498</v>
      </c>
      <c r="CC87" s="15">
        <f t="shared" si="39"/>
        <v>710823.84706677415</v>
      </c>
      <c r="CD87" s="15">
        <f t="shared" si="40"/>
        <v>304099.7873862877</v>
      </c>
      <c r="CE87" s="66">
        <f>SUM(BZ$5:BZ87)</f>
        <v>18653214.729165569</v>
      </c>
      <c r="CF87" s="66">
        <f>SUM(CA$5:CA87)</f>
        <v>15231081.568388674</v>
      </c>
      <c r="CG87" s="66">
        <f>SUM(CB$5:CB87)</f>
        <v>11303820.61057755</v>
      </c>
      <c r="CH87" s="66">
        <f>SUM(CC$5:CC87)</f>
        <v>6924596.8350612177</v>
      </c>
      <c r="CI87" s="66">
        <f>SUM(CD$5:CD87)</f>
        <v>2694028.3970219791</v>
      </c>
      <c r="CJ87" s="34"/>
      <c r="CK87" s="34"/>
      <c r="CN87" s="15"/>
      <c r="CO87" s="15"/>
      <c r="CP87" s="15"/>
      <c r="CQ87" s="15"/>
      <c r="CR87" s="15"/>
      <c r="CS87" s="15"/>
      <c r="CT87" s="15"/>
      <c r="CU87" s="15"/>
      <c r="CV87" s="15"/>
      <c r="CW87" s="15"/>
      <c r="CX87" s="15"/>
      <c r="CZ87" s="34"/>
      <c r="DA87" s="34"/>
      <c r="DR87" s="37"/>
      <c r="DS87" s="37"/>
      <c r="DT87" s="37"/>
      <c r="DU87" s="37"/>
      <c r="DV87" s="37"/>
      <c r="EC87" s="9">
        <v>1</v>
      </c>
      <c r="ED87" s="9">
        <f>INT(求节点(F$38:F$67,$K$38:$K$67,节奏总纲!P86)*EC87)</f>
        <v>33342</v>
      </c>
      <c r="EE87" s="15">
        <v>83</v>
      </c>
      <c r="EF87" s="15">
        <f>求节点(F$38:F$67,$V$4:$V$33,节奏总纲!P86)*$ED87/10000</f>
        <v>664878.42970379558</v>
      </c>
      <c r="EG87" s="15">
        <f>求节点(G$38:G$67,$V$4:$V$33,节奏总纲!Q86)*$ED87/10000</f>
        <v>675065.46513522521</v>
      </c>
      <c r="EH87" s="15">
        <f>求节点(H$38:H$67,$V$4:$V$33,节奏总纲!R86)*$ED87/10000</f>
        <v>687100.84810475796</v>
      </c>
      <c r="EI87" s="15">
        <f>求节点(I$38:I$67,$V$4:$V$33,节奏总纲!S86)*$ED87/10000</f>
        <v>698380.89259087644</v>
      </c>
      <c r="EJ87" s="15">
        <f>求节点(J$38:J$67,$V$4:$V$33,节奏总纲!T86)*$ED87/10000</f>
        <v>710975.55315949931</v>
      </c>
      <c r="EK87" s="15">
        <f>求节点(F$38:F$67,$L$4:$L$33,节奏总纲!P86)</f>
        <v>4</v>
      </c>
      <c r="EL87" s="15">
        <f>求节点(G$38:G$67,$L$4:$L$33,节奏总纲!Q86)</f>
        <v>4</v>
      </c>
      <c r="EM87" s="15">
        <f>求节点(H$38:H$67,$L$4:$L$33,节奏总纲!R86)</f>
        <v>4</v>
      </c>
      <c r="EN87" s="15">
        <f>求节点(I$38:I$67,$L$4:$L$33,节奏总纲!S86)</f>
        <v>4</v>
      </c>
      <c r="EO87" s="15">
        <f>求节点(J$38:J$67,$L$4:$L$33,节奏总纲!T86)</f>
        <v>4</v>
      </c>
      <c r="EP87" s="15">
        <f t="shared" si="41"/>
        <v>2659513.7188151823</v>
      </c>
      <c r="EQ87" s="15">
        <f t="shared" si="42"/>
        <v>2700261.8605409008</v>
      </c>
      <c r="ER87" s="15">
        <f t="shared" si="43"/>
        <v>2748403.3924190318</v>
      </c>
      <c r="ES87" s="15">
        <f t="shared" si="44"/>
        <v>2793523.5703635057</v>
      </c>
      <c r="ET87" s="15">
        <f t="shared" si="45"/>
        <v>2843902.2126379972</v>
      </c>
      <c r="EY87" s="15">
        <v>83</v>
      </c>
      <c r="EZ87" s="15">
        <f>MAX($G$4,求节点(F$38:F$67,$G$4:$G$33,节奏总纲!P86))</f>
        <v>3500</v>
      </c>
      <c r="FA87" s="15">
        <f>MAX($G$4,求节点(G$38:G$67,$G$4:$G$33,节奏总纲!Q86))</f>
        <v>3500</v>
      </c>
      <c r="FB87" s="15">
        <f>MAX($G$4,求节点(H$38:H$67,$G$4:$G$33,节奏总纲!R86))</f>
        <v>3500</v>
      </c>
      <c r="FC87" s="15">
        <f>MAX($G$4,求节点(I$38:I$67,$G$4:$G$33,节奏总纲!S86))</f>
        <v>3500</v>
      </c>
      <c r="FD87" s="15">
        <f>MAX($G$4,求节点(J$38:J$67,$G$4:$G$33,节奏总纲!T86))</f>
        <v>3500</v>
      </c>
      <c r="FE87" s="15">
        <f>MAX($K$4,求节点(F$38:F$67,$K$4:$K$33,节奏总纲!P86))</f>
        <v>40027.394750045656</v>
      </c>
      <c r="FF87" s="15">
        <f>MAX($K$4,求节点(G$38:G$67,$K$4:$K$33,节奏总纲!Q86))</f>
        <v>40810.640192708182</v>
      </c>
      <c r="FG87" s="15">
        <f>MAX($K$4,求节点(H$38:H$67,$K$4:$K$33,节奏总纲!R86))</f>
        <v>41735.998598010374</v>
      </c>
      <c r="FH87" s="15">
        <f>MAX($K$4,求节点(I$38:I$67,$K$4:$K$33,节奏总纲!S86))</f>
        <v>42605.128354430097</v>
      </c>
      <c r="FI87" s="15">
        <f>MAX($K$4,求节点(J$38:J$67,$K$4:$K$33,节奏总纲!T86))</f>
        <v>43576.451856090636</v>
      </c>
      <c r="FO87" s="9">
        <v>83</v>
      </c>
      <c r="FP87" s="9">
        <f>求节点($EE$5:$EE$164,$ED$5:$ED$164,求节点(节奏总纲!$N$4:$N$163,节奏总纲!$O$4:$O$163,兵营招募!FO87))</f>
        <v>31032</v>
      </c>
    </row>
    <row r="88" spans="19:172" x14ac:dyDescent="0.15">
      <c r="S88" s="9">
        <v>51</v>
      </c>
      <c r="T88" s="9">
        <f>求节点(节奏总纲!$BW$4:$BW$83,节奏总纲!$AM$4:$AM$83,$S88)</f>
        <v>61.152732832483224</v>
      </c>
      <c r="U88" s="9">
        <v>13000</v>
      </c>
      <c r="V88" s="9">
        <f t="shared" si="34"/>
        <v>3</v>
      </c>
      <c r="W88" s="9">
        <v>5</v>
      </c>
      <c r="Z88" s="9">
        <v>84</v>
      </c>
      <c r="AA88" s="80">
        <f>[5]圣人天赋!GE89</f>
        <v>0.21943402440987964</v>
      </c>
      <c r="AB88" s="80">
        <f>[5]圣人天赋!GF89</f>
        <v>0.2220780171777636</v>
      </c>
      <c r="AC88" s="80">
        <f>[5]圣人天赋!GG89</f>
        <v>0.22798023098642539</v>
      </c>
      <c r="AD88" s="80">
        <f>[5]圣人天赋!GH89</f>
        <v>0.23695199378401971</v>
      </c>
      <c r="AE88" s="80">
        <f>[5]圣人天赋!GI89</f>
        <v>0.24885733923392347</v>
      </c>
      <c r="AG88" s="52"/>
      <c r="AH88" s="35">
        <f>[5]圣人天赋!GE89/AA88</f>
        <v>1</v>
      </c>
      <c r="AJ88" s="9">
        <v>84</v>
      </c>
      <c r="AK88" s="9">
        <f>MAX([4]带兵数!D87,1000+($AJ88-1)*50)</f>
        <v>7191.0650393413598</v>
      </c>
      <c r="AL88" s="9">
        <f>MAX([4]带兵数!E87,1000+($AJ88-1)*50)</f>
        <v>7243.6179569673941</v>
      </c>
      <c r="AM88" s="9">
        <f>MAX([4]带兵数!F87,1000+($AJ88-1)*50)</f>
        <v>7299.4068993376604</v>
      </c>
      <c r="AN88" s="9">
        <f>MAX([4]带兵数!G87,1000+($AJ88-1)*50)</f>
        <v>7360.9233956913004</v>
      </c>
      <c r="AO88" s="9">
        <f>MAX([4]带兵数!H87,1000+($AJ88-1)*50)</f>
        <v>7427.9255981153665</v>
      </c>
      <c r="AQ88" s="15">
        <v>84</v>
      </c>
      <c r="AR88" s="15">
        <v>1.1499999999999999</v>
      </c>
      <c r="AS88" s="15">
        <f>$AR88*节奏总纲!P87*24*3600*AS$2</f>
        <v>50195781.509527579</v>
      </c>
      <c r="AT88" s="15">
        <f>$AR88*节奏总纲!Q87*24*3600*AT$2</f>
        <v>50644197.157679357</v>
      </c>
      <c r="AU88" s="15">
        <f>$AR88*节奏总纲!R87*24*3600*AU$2</f>
        <v>47150570.764616236</v>
      </c>
      <c r="AV88" s="15">
        <f>$AR88*节奏总纲!S87*24*3600*AV$2</f>
        <v>42967588.972155601</v>
      </c>
      <c r="AW88" s="15">
        <f>$AR88*节奏总纲!T87*24*3600*AW$2</f>
        <v>28511203.897411659</v>
      </c>
      <c r="AX88" s="15">
        <f t="shared" si="46"/>
        <v>3371442.0881064013</v>
      </c>
      <c r="AY88" s="15">
        <f t="shared" si="47"/>
        <v>3428874.5020893291</v>
      </c>
      <c r="AZ88" s="15">
        <f t="shared" si="48"/>
        <v>3123205.2179679573</v>
      </c>
      <c r="BA88" s="15">
        <f t="shared" si="49"/>
        <v>2831326.0314274281</v>
      </c>
      <c r="BB88" s="15">
        <f t="shared" si="50"/>
        <v>1924343.9739287198</v>
      </c>
      <c r="BE88" s="15">
        <v>84</v>
      </c>
      <c r="BF88" s="51"/>
      <c r="BG88" s="15">
        <v>84</v>
      </c>
      <c r="BH88" s="15"/>
      <c r="BI88" s="15"/>
      <c r="BJ88" s="15"/>
      <c r="BK88" s="15"/>
      <c r="BL88" s="15"/>
      <c r="BM88" s="15">
        <f>求节点($T$38:$T$157,$V$38:$V$157,节奏总纲!P87)*求节点($T$38:$T$157,$U$38:$U$157,节奏总纲!P87)*节奏总纲!W87</f>
        <v>1889487.093152097</v>
      </c>
      <c r="BN88" s="15">
        <f>求节点($T$38:$T$157,$V$38:$V$157,节奏总纲!Q87)*求节点($T$38:$T$157,$U$38:$U$157,节奏总纲!Q87)*节奏总纲!X87</f>
        <v>1575011.9875742225</v>
      </c>
      <c r="BO88" s="15">
        <f>求节点($T$38:$T$157,$V$38:$V$157,节奏总纲!R87)*求节点($T$38:$T$157,$U$38:$U$157,节奏总纲!R87)*节奏总纲!Y87</f>
        <v>1227560.9396350309</v>
      </c>
      <c r="BP88" s="15">
        <f>求节点($T$38:$T$157,$V$38:$V$157,节奏总纲!S87)*求节点($T$38:$T$157,$U$38:$U$157,节奏总纲!S87)*节奏总纲!Z87</f>
        <v>786479.45317428501</v>
      </c>
      <c r="BQ88" s="15">
        <f>求节点($T$38:$T$157,$V$38:$V$157,节奏总纲!T87)*求节点($T$38:$T$157,$U$38:$U$157,节奏总纲!T87)*节奏总纲!AA87</f>
        <v>346879.88443042681</v>
      </c>
      <c r="BR88" s="15"/>
      <c r="BS88" s="15"/>
      <c r="BT88" s="15"/>
      <c r="BU88" s="15"/>
      <c r="BV88" s="15"/>
      <c r="BY88" s="15">
        <v>84</v>
      </c>
      <c r="BZ88" s="15">
        <f t="shared" si="36"/>
        <v>1889487.093152097</v>
      </c>
      <c r="CA88" s="15">
        <f t="shared" si="37"/>
        <v>1575011.9875742225</v>
      </c>
      <c r="CB88" s="15">
        <f t="shared" si="38"/>
        <v>1227560.9396350309</v>
      </c>
      <c r="CC88" s="15">
        <f t="shared" si="39"/>
        <v>786479.45317428501</v>
      </c>
      <c r="CD88" s="15">
        <f t="shared" si="40"/>
        <v>346879.88443042681</v>
      </c>
      <c r="CE88" s="66">
        <f>SUM(BZ$5:BZ88)</f>
        <v>20542701.822317667</v>
      </c>
      <c r="CF88" s="66">
        <f>SUM(CA$5:CA88)</f>
        <v>16806093.555962898</v>
      </c>
      <c r="CG88" s="66">
        <f>SUM(CB$5:CB88)</f>
        <v>12531381.550212581</v>
      </c>
      <c r="CH88" s="66">
        <f>SUM(CC$5:CC88)</f>
        <v>7711076.2882355023</v>
      </c>
      <c r="CI88" s="66">
        <f>SUM(CD$5:CD88)</f>
        <v>3040908.2814524057</v>
      </c>
      <c r="CJ88" s="34"/>
      <c r="CK88" s="34"/>
      <c r="CN88" s="15"/>
      <c r="CO88" s="15"/>
      <c r="CP88" s="15"/>
      <c r="CQ88" s="15"/>
      <c r="CR88" s="15"/>
      <c r="CS88" s="15"/>
      <c r="CT88" s="15"/>
      <c r="CU88" s="15"/>
      <c r="CV88" s="15"/>
      <c r="CW88" s="15"/>
      <c r="CX88" s="15"/>
      <c r="CZ88" s="34"/>
      <c r="DA88" s="34"/>
      <c r="DR88" s="37"/>
      <c r="DS88" s="37"/>
      <c r="DT88" s="37"/>
      <c r="DU88" s="37"/>
      <c r="DV88" s="37"/>
      <c r="EC88" s="9">
        <v>1</v>
      </c>
      <c r="ED88" s="9">
        <f>INT(求节点(F$38:F$67,$K$38:$K$67,节奏总纲!P87)*EC88)</f>
        <v>33576</v>
      </c>
      <c r="EE88" s="15">
        <v>84</v>
      </c>
      <c r="EF88" s="15">
        <f>求节点(F$38:F$67,$V$4:$V$33,节奏总纲!P87)*$ED88/10000</f>
        <v>678734.50802178355</v>
      </c>
      <c r="EG88" s="15">
        <f>求节点(G$38:G$67,$V$4:$V$33,节奏总纲!Q87)*$ED88/10000</f>
        <v>689817.18613383535</v>
      </c>
      <c r="EH88" s="15">
        <f>求节点(H$38:H$67,$V$4:$V$33,节奏总纲!R87)*$ED88/10000</f>
        <v>700718.03906777175</v>
      </c>
      <c r="EI88" s="15">
        <f>求节点(I$38:I$67,$V$4:$V$33,节奏总纲!S87)*$ED88/10000</f>
        <v>711883.06435778423</v>
      </c>
      <c r="EJ88" s="15">
        <f>求节点(J$38:J$67,$V$4:$V$33,节奏总纲!T87)*$ED88/10000</f>
        <v>725708.04256210919</v>
      </c>
      <c r="EK88" s="15">
        <f>求节点(F$38:F$67,$L$4:$L$33,节奏总纲!P87)</f>
        <v>4</v>
      </c>
      <c r="EL88" s="15">
        <f>求节点(G$38:G$67,$L$4:$L$33,节奏总纲!Q87)</f>
        <v>4</v>
      </c>
      <c r="EM88" s="15">
        <f>求节点(H$38:H$67,$L$4:$L$33,节奏总纲!R87)</f>
        <v>4</v>
      </c>
      <c r="EN88" s="15">
        <f>求节点(I$38:I$67,$L$4:$L$33,节奏总纲!S87)</f>
        <v>4</v>
      </c>
      <c r="EO88" s="15">
        <f>求节点(J$38:J$67,$L$4:$L$33,节奏总纲!T87)</f>
        <v>4</v>
      </c>
      <c r="EP88" s="15">
        <f t="shared" si="41"/>
        <v>2714938.0320871342</v>
      </c>
      <c r="EQ88" s="15">
        <f t="shared" si="42"/>
        <v>2759268.7445353414</v>
      </c>
      <c r="ER88" s="15">
        <f t="shared" si="43"/>
        <v>2802872.156271087</v>
      </c>
      <c r="ES88" s="15">
        <f t="shared" si="44"/>
        <v>2847532.2574311369</v>
      </c>
      <c r="ET88" s="15">
        <f t="shared" si="45"/>
        <v>2902832.1702484367</v>
      </c>
      <c r="EY88" s="15">
        <v>84</v>
      </c>
      <c r="EZ88" s="15">
        <f>MAX($G$4,求节点(F$38:F$67,$G$4:$G$33,节奏总纲!P87))</f>
        <v>3500</v>
      </c>
      <c r="FA88" s="15">
        <f>MAX($G$4,求节点(G$38:G$67,$G$4:$G$33,节奏总纲!Q87))</f>
        <v>3500</v>
      </c>
      <c r="FB88" s="15">
        <f>MAX($G$4,求节点(H$38:H$67,$G$4:$G$33,节奏总纲!R87))</f>
        <v>3500</v>
      </c>
      <c r="FC88" s="15">
        <f>MAX($G$4,求节点(I$38:I$67,$G$4:$G$33,节奏总纲!S87))</f>
        <v>3500</v>
      </c>
      <c r="FD88" s="15">
        <f>MAX($G$4,求节点(J$38:J$67,$G$4:$G$33,节奏总纲!T87))</f>
        <v>3500</v>
      </c>
      <c r="FE88" s="15">
        <f>MAX($K$4,求节点(F$38:F$67,$K$4:$K$33,节奏总纲!P87))</f>
        <v>40729.045405989462</v>
      </c>
      <c r="FF88" s="15">
        <f>MAX($K$4,求节点(G$38:G$67,$K$4:$K$33,节奏总纲!Q87))</f>
        <v>41575.215107325144</v>
      </c>
      <c r="FG88" s="15">
        <f>MAX($K$4,求节点(H$38:H$67,$K$4:$K$33,节奏总纲!R87))</f>
        <v>42408.749725348156</v>
      </c>
      <c r="FH88" s="15">
        <f>MAX($K$4,求节点(I$38:I$67,$K$4:$K$33,节奏总纲!S87))</f>
        <v>43263.816106206898</v>
      </c>
      <c r="FI88" s="15">
        <f>MAX($K$4,求节点(J$38:J$67,$K$4:$K$33,节奏总纲!T87))</f>
        <v>44322.593294038059</v>
      </c>
      <c r="FO88" s="9">
        <v>84</v>
      </c>
      <c r="FP88" s="9">
        <f>求节点($EE$5:$EE$164,$ED$5:$ED$164,求节点(节奏总纲!$N$4:$N$163,节奏总纲!$O$4:$O$163,兵营招募!FO88))</f>
        <v>31320</v>
      </c>
    </row>
    <row r="89" spans="19:172" x14ac:dyDescent="0.15">
      <c r="S89" s="9">
        <v>52</v>
      </c>
      <c r="T89" s="9">
        <f>求节点(节奏总纲!$BW$4:$BW$83,节奏总纲!$AM$4:$AM$83,$S89)</f>
        <v>63.5</v>
      </c>
      <c r="U89" s="9">
        <v>14000</v>
      </c>
      <c r="V89" s="9">
        <f t="shared" si="34"/>
        <v>3</v>
      </c>
      <c r="W89" s="9">
        <v>5</v>
      </c>
      <c r="Z89" s="9">
        <v>85</v>
      </c>
      <c r="AA89" s="80">
        <f>[5]圣人天赋!GE90</f>
        <v>0.21873344953848056</v>
      </c>
      <c r="AB89" s="80">
        <f>[5]圣人天赋!GF90</f>
        <v>0.22135129153142369</v>
      </c>
      <c r="AC89" s="80">
        <f>[5]圣人天赋!GG90</f>
        <v>0.22718431051159271</v>
      </c>
      <c r="AD89" s="80">
        <f>[5]圣人天赋!GH90</f>
        <v>0.23604616033525283</v>
      </c>
      <c r="AE89" s="80">
        <f>[5]圣人天赋!GI90</f>
        <v>0.24798571592199808</v>
      </c>
      <c r="AG89" s="52"/>
      <c r="AH89" s="35">
        <f>[5]圣人天赋!GE90/AA89</f>
        <v>1</v>
      </c>
      <c r="AJ89" s="9">
        <v>85</v>
      </c>
      <c r="AK89" s="9">
        <f>MAX([4]带兵数!D88,1000+($AJ89-1)*50)</f>
        <v>7257.7700307679652</v>
      </c>
      <c r="AL89" s="9">
        <f>MAX([4]带兵数!E88,1000+($AJ89-1)*50)</f>
        <v>7309.7592678461178</v>
      </c>
      <c r="AM89" s="9">
        <f>MAX([4]带兵数!F88,1000+($AJ89-1)*50)</f>
        <v>7365.5472167192656</v>
      </c>
      <c r="AN89" s="9">
        <f>MAX([4]带兵数!G88,1000+($AJ89-1)*50)</f>
        <v>7427.3763930639598</v>
      </c>
      <c r="AO89" s="9">
        <f>MAX([4]带兵数!H88,1000+($AJ89-1)*50)</f>
        <v>7496.3491154445537</v>
      </c>
      <c r="AQ89" s="15">
        <v>85</v>
      </c>
      <c r="AR89" s="15">
        <v>1.1499999999999999</v>
      </c>
      <c r="AS89" s="15">
        <f>$AR89*节奏总纲!P88*24*3600*AS$2</f>
        <v>53809203.67003803</v>
      </c>
      <c r="AT89" s="15">
        <f>$AR89*节奏总纲!Q88*24*3600*AT$2</f>
        <v>54202010.856829308</v>
      </c>
      <c r="AU89" s="15">
        <f>$AR89*节奏总纲!R88*24*3600*AU$2</f>
        <v>50458683.921516992</v>
      </c>
      <c r="AV89" s="15">
        <f>$AR89*节奏总纲!S88*24*3600*AV$2</f>
        <v>46096551.143999249</v>
      </c>
      <c r="AW89" s="15">
        <f>$AR89*节奏总纲!T88*24*3600*AW$2</f>
        <v>30563627.6845816</v>
      </c>
      <c r="AX89" s="15">
        <f t="shared" si="46"/>
        <v>3613422.1605104506</v>
      </c>
      <c r="AY89" s="15">
        <f t="shared" si="47"/>
        <v>3557813.6991499513</v>
      </c>
      <c r="AZ89" s="15">
        <f t="shared" si="48"/>
        <v>3308113.1569007561</v>
      </c>
      <c r="BA89" s="15">
        <f t="shared" si="49"/>
        <v>3128962.171843648</v>
      </c>
      <c r="BB89" s="15">
        <f t="shared" si="50"/>
        <v>2052423.7871699408</v>
      </c>
      <c r="BE89" s="15">
        <v>85</v>
      </c>
      <c r="BF89" s="51"/>
      <c r="BG89" s="15">
        <v>85</v>
      </c>
      <c r="BH89" s="15"/>
      <c r="BI89" s="15"/>
      <c r="BJ89" s="15"/>
      <c r="BK89" s="15"/>
      <c r="BL89" s="15"/>
      <c r="BM89" s="15">
        <f>求节点($T$38:$T$157,$V$38:$V$157,节奏总纲!P88)*求节点($T$38:$T$157,$U$38:$U$157,节奏总纲!P88)*节奏总纲!W88</f>
        <v>2088249.7063826348</v>
      </c>
      <c r="BN89" s="15">
        <f>求节点($T$38:$T$157,$V$38:$V$157,节奏总纲!Q88)*求节点($T$38:$T$157,$U$38:$U$157,节奏总纲!Q88)*节奏总纲!X88</f>
        <v>1647915.9226903487</v>
      </c>
      <c r="BO89" s="15">
        <f>求节点($T$38:$T$157,$V$38:$V$157,节奏总纲!R88)*求节点($T$38:$T$157,$U$38:$U$157,节奏总纲!R88)*节奏总纲!Y88</f>
        <v>1309291.4895081159</v>
      </c>
      <c r="BP89" s="15">
        <f>求节点($T$38:$T$157,$V$38:$V$157,节奏总纲!S88)*求节点($T$38:$T$157,$U$38:$U$157,节奏总纲!S88)*节奏总纲!Z88</f>
        <v>894197.36416562798</v>
      </c>
      <c r="BQ89" s="15">
        <f>求节点($T$38:$T$157,$V$38:$V$157,节奏总纲!T88)*求节点($T$38:$T$157,$U$38:$U$157,节奏总纲!T88)*节奏总纲!AA88</f>
        <v>375399.0742587854</v>
      </c>
      <c r="BR89" s="15"/>
      <c r="BS89" s="15"/>
      <c r="BT89" s="15"/>
      <c r="BU89" s="15"/>
      <c r="BV89" s="15"/>
      <c r="BY89" s="15">
        <v>85</v>
      </c>
      <c r="BZ89" s="15">
        <f t="shared" si="36"/>
        <v>2088249.7063826348</v>
      </c>
      <c r="CA89" s="15">
        <f t="shared" si="37"/>
        <v>1647915.9226903487</v>
      </c>
      <c r="CB89" s="15">
        <f t="shared" si="38"/>
        <v>1309291.4895081159</v>
      </c>
      <c r="CC89" s="15">
        <f t="shared" si="39"/>
        <v>894197.36416562798</v>
      </c>
      <c r="CD89" s="15">
        <f t="shared" si="40"/>
        <v>375399.0742587854</v>
      </c>
      <c r="CE89" s="66">
        <f>SUM(BZ$5:BZ89)</f>
        <v>22630951.528700303</v>
      </c>
      <c r="CF89" s="66">
        <f>SUM(CA$5:CA89)</f>
        <v>18454009.478653245</v>
      </c>
      <c r="CG89" s="66">
        <f>SUM(CB$5:CB89)</f>
        <v>13840673.039720697</v>
      </c>
      <c r="CH89" s="66">
        <f>SUM(CC$5:CC89)</f>
        <v>8605273.6524011306</v>
      </c>
      <c r="CI89" s="66">
        <f>SUM(CD$5:CD89)</f>
        <v>3416307.355711191</v>
      </c>
      <c r="CJ89" s="34"/>
      <c r="CK89" s="34"/>
      <c r="CN89" s="15"/>
      <c r="CO89" s="15"/>
      <c r="CP89" s="15"/>
      <c r="CQ89" s="15"/>
      <c r="CR89" s="15"/>
      <c r="CS89" s="15"/>
      <c r="CT89" s="15"/>
      <c r="CU89" s="15"/>
      <c r="CV89" s="15"/>
      <c r="CW89" s="15"/>
      <c r="CX89" s="15"/>
      <c r="CZ89" s="34"/>
      <c r="DA89" s="34"/>
      <c r="DR89" s="37"/>
      <c r="DS89" s="37"/>
      <c r="DT89" s="37"/>
      <c r="DU89" s="37"/>
      <c r="DV89" s="37"/>
      <c r="EC89" s="9">
        <v>1</v>
      </c>
      <c r="ED89" s="9">
        <f>INT(求节点(F$38:F$67,$K$38:$K$67,节奏总纲!P88)*EC89)</f>
        <v>33827</v>
      </c>
      <c r="EE89" s="15">
        <v>85</v>
      </c>
      <c r="EF89" s="15">
        <f>求节点(F$38:F$67,$V$4:$V$33,节奏总纲!P88)*$ED89/10000</f>
        <v>693731.50278779282</v>
      </c>
      <c r="EG89" s="15">
        <f>求节点(G$38:G$67,$V$4:$V$33,节奏总纲!Q88)*$ED89/10000</f>
        <v>704192.21066118055</v>
      </c>
      <c r="EH89" s="15">
        <f>求节点(H$38:H$67,$V$4:$V$33,节奏总纲!R88)*$ED89/10000</f>
        <v>714393.21753315115</v>
      </c>
      <c r="EI89" s="15">
        <f>求节点(I$38:I$67,$V$4:$V$33,节奏总纲!S88)*$ED89/10000</f>
        <v>726780.80794090731</v>
      </c>
      <c r="EJ89" s="15">
        <f>求节点(J$38:J$67,$V$4:$V$33,节奏总纲!T88)*$ED89/10000</f>
        <v>741590.31091707444</v>
      </c>
      <c r="EK89" s="15">
        <f>求节点(F$38:F$67,$L$4:$L$33,节奏总纲!P88)</f>
        <v>4</v>
      </c>
      <c r="EL89" s="15">
        <f>求节点(G$38:G$67,$L$4:$L$33,节奏总纲!Q88)</f>
        <v>4</v>
      </c>
      <c r="EM89" s="15">
        <f>求节点(H$38:H$67,$L$4:$L$33,节奏总纲!R88)</f>
        <v>4</v>
      </c>
      <c r="EN89" s="15">
        <f>求节点(I$38:I$67,$L$4:$L$33,节奏总纲!S88)</f>
        <v>4</v>
      </c>
      <c r="EO89" s="15">
        <f>求节点(J$38:J$67,$L$4:$L$33,节奏总纲!T88)</f>
        <v>4</v>
      </c>
      <c r="EP89" s="15">
        <f t="shared" si="41"/>
        <v>2774926.0111511713</v>
      </c>
      <c r="EQ89" s="15">
        <f t="shared" si="42"/>
        <v>2816768.8426447222</v>
      </c>
      <c r="ER89" s="15">
        <f t="shared" si="43"/>
        <v>2857572.8701326046</v>
      </c>
      <c r="ES89" s="15">
        <f t="shared" si="44"/>
        <v>2907123.2317636292</v>
      </c>
      <c r="ET89" s="15">
        <f t="shared" si="45"/>
        <v>2966361.2436682978</v>
      </c>
      <c r="EY89" s="15">
        <v>85</v>
      </c>
      <c r="EZ89" s="15">
        <f>MAX($G$4,求节点(F$38:F$67,$G$4:$G$33,节奏总纲!P88))</f>
        <v>3500</v>
      </c>
      <c r="FA89" s="15">
        <f>MAX($G$4,求节点(G$38:G$67,$G$4:$G$33,节奏总纲!Q88))</f>
        <v>3500</v>
      </c>
      <c r="FB89" s="15">
        <f>MAX($G$4,求节点(H$38:H$67,$G$4:$G$33,节奏总纲!R88))</f>
        <v>3500</v>
      </c>
      <c r="FC89" s="15">
        <f>MAX($G$4,求节点(I$38:I$67,$G$4:$G$33,节奏总纲!S88))</f>
        <v>3500</v>
      </c>
      <c r="FD89" s="15">
        <f>MAX($G$4,求节点(J$38:J$67,$G$4:$G$33,节奏总纲!T88))</f>
        <v>3500</v>
      </c>
      <c r="FE89" s="15">
        <f>MAX($K$4,求节点(F$38:F$67,$K$4:$K$33,节奏总纲!P88))</f>
        <v>41481.055959001234</v>
      </c>
      <c r="FF89" s="15">
        <f>MAX($K$4,求节点(G$38:G$67,$K$4:$K$33,节奏总纲!Q88))</f>
        <v>42274.649673617168</v>
      </c>
      <c r="FG89" s="15">
        <f>MAX($K$4,求节点(H$38:H$67,$K$4:$K$33,节奏总纲!R88))</f>
        <v>43050.090447491348</v>
      </c>
      <c r="FH89" s="15">
        <f>MAX($K$4,求节点(I$38:I$67,$K$4:$K$33,节奏总纲!S88))</f>
        <v>43991.746777379813</v>
      </c>
      <c r="FI89" s="15">
        <f>MAX($K$4,求节点(J$38:J$67,$K$4:$K$33,节奏总纲!T88))</f>
        <v>45054.431033051711</v>
      </c>
      <c r="FO89" s="9">
        <v>85</v>
      </c>
      <c r="FP89" s="9">
        <f>求节点($EE$5:$EE$164,$ED$5:$ED$164,求节点(节奏总纲!$N$4:$N$163,节奏总纲!$O$4:$O$163,兵营招募!FO89))</f>
        <v>31628</v>
      </c>
    </row>
    <row r="90" spans="19:172" x14ac:dyDescent="0.15">
      <c r="S90" s="9">
        <v>53</v>
      </c>
      <c r="T90" s="9">
        <f>求节点(节奏总纲!$BW$4:$BW$83,节奏总纲!$AM$4:$AM$83,$S90)</f>
        <v>66.061715416752079</v>
      </c>
      <c r="U90" s="9">
        <v>14000</v>
      </c>
      <c r="V90" s="9">
        <f t="shared" si="34"/>
        <v>3</v>
      </c>
      <c r="W90" s="9">
        <v>5</v>
      </c>
      <c r="Z90" s="9">
        <v>86</v>
      </c>
      <c r="AA90" s="80">
        <f>[5]圣人天赋!GE91</f>
        <v>0.21801915523048615</v>
      </c>
      <c r="AB90" s="80">
        <f>[5]圣人天赋!GF91</f>
        <v>0.22062182161086494</v>
      </c>
      <c r="AC90" s="80">
        <f>[5]圣人天赋!GG91</f>
        <v>0.22637072414853132</v>
      </c>
      <c r="AD90" s="80">
        <f>[5]圣人天赋!GH91</f>
        <v>0.23522307034281204</v>
      </c>
      <c r="AE90" s="80">
        <f>[5]圣人天赋!GI91</f>
        <v>0.24727036228608432</v>
      </c>
      <c r="AG90" s="52"/>
      <c r="AH90" s="35">
        <f>[5]圣人天赋!GE91/AA90</f>
        <v>1</v>
      </c>
      <c r="AJ90" s="9">
        <v>86</v>
      </c>
      <c r="AK90" s="9">
        <f>MAX([4]带兵数!D89,1000+($AJ90-1)*50)</f>
        <v>7325.3896513009249</v>
      </c>
      <c r="AL90" s="9">
        <f>MAX([4]带兵数!E89,1000+($AJ90-1)*50)</f>
        <v>7376.0748183577853</v>
      </c>
      <c r="AM90" s="9">
        <f>MAX([4]带兵数!F89,1000+($AJ90-1)*50)</f>
        <v>7432.7116435634034</v>
      </c>
      <c r="AN90" s="9">
        <f>MAX([4]带兵数!G89,1000+($AJ90-1)*50)</f>
        <v>7496.9826703325634</v>
      </c>
      <c r="AO90" s="9">
        <f>MAX([4]带兵数!H89,1000+($AJ90-1)*50)</f>
        <v>7556.0909841064313</v>
      </c>
      <c r="AQ90" s="15">
        <v>86</v>
      </c>
      <c r="AR90" s="15">
        <v>1.1499999999999999</v>
      </c>
      <c r="AS90" s="15">
        <f>$AR90*节奏总纲!P89*24*3600*AS$2</f>
        <v>57681973.65061368</v>
      </c>
      <c r="AT90" s="15">
        <f>$AR90*节奏总纲!Q89*24*3600*AT$2</f>
        <v>58076133.803892866</v>
      </c>
      <c r="AU90" s="15">
        <f>$AR90*节奏总纲!R89*24*3600*AU$2</f>
        <v>54098000.35445556</v>
      </c>
      <c r="AV90" s="15">
        <f>$AR90*节奏总纲!S89*24*3600*AV$2</f>
        <v>49529588.041326955</v>
      </c>
      <c r="AW90" s="15">
        <f>$AR90*节奏总纲!T89*24*3600*AW$2</f>
        <v>32474951.165295497</v>
      </c>
      <c r="AX90" s="15">
        <f t="shared" si="46"/>
        <v>3872769.9805756509</v>
      </c>
      <c r="AY90" s="15">
        <f t="shared" si="47"/>
        <v>3874122.9470635578</v>
      </c>
      <c r="AZ90" s="15">
        <f t="shared" si="48"/>
        <v>3639316.4329385683</v>
      </c>
      <c r="BA90" s="15">
        <f t="shared" si="49"/>
        <v>3433036.8973277062</v>
      </c>
      <c r="BB90" s="15">
        <f t="shared" si="50"/>
        <v>1911323.4807138965</v>
      </c>
      <c r="BE90" s="15">
        <v>86</v>
      </c>
      <c r="BF90" s="51"/>
      <c r="BG90" s="15">
        <v>86</v>
      </c>
      <c r="BH90" s="15"/>
      <c r="BI90" s="15"/>
      <c r="BJ90" s="15"/>
      <c r="BK90" s="15"/>
      <c r="BL90" s="15"/>
      <c r="BM90" s="15">
        <f>求节点($T$38:$T$157,$V$38:$V$157,节奏总纲!P89)*求节点($T$38:$T$157,$U$38:$U$157,节奏总纲!P89)*节奏总纲!W89</f>
        <v>2338629.2153234626</v>
      </c>
      <c r="BN90" s="15">
        <f>求节点($T$38:$T$157,$V$38:$V$157,节奏总纲!Q89)*求节点($T$38:$T$157,$U$38:$U$157,节奏总纲!Q89)*节奏总纲!X89</f>
        <v>1846651.8658235904</v>
      </c>
      <c r="BO90" s="15">
        <f>求节点($T$38:$T$157,$V$38:$V$157,节奏总纲!R89)*求节点($T$38:$T$157,$U$38:$U$157,节奏总纲!R89)*节奏总纲!Y89</f>
        <v>1451332.7008803885</v>
      </c>
      <c r="BP90" s="15">
        <f>求节点($T$38:$T$157,$V$38:$V$157,节奏总纲!S89)*求节点($T$38:$T$157,$U$38:$U$157,节奏总纲!S89)*节奏总纲!Z89</f>
        <v>1013819.2518897295</v>
      </c>
      <c r="BQ90" s="15">
        <f>求节点($T$38:$T$157,$V$38:$V$157,节奏总纲!T89)*求节点($T$38:$T$157,$U$38:$U$157,节奏总纲!T89)*节奏总纲!AA89</f>
        <v>352844.10235238279</v>
      </c>
      <c r="BR90" s="15"/>
      <c r="BS90" s="15"/>
      <c r="BT90" s="15"/>
      <c r="BU90" s="15"/>
      <c r="BV90" s="15"/>
      <c r="BY90" s="15">
        <v>86</v>
      </c>
      <c r="BZ90" s="15">
        <f t="shared" si="36"/>
        <v>2338629.2153234626</v>
      </c>
      <c r="CA90" s="15">
        <f t="shared" si="37"/>
        <v>1846651.8658235904</v>
      </c>
      <c r="CB90" s="15">
        <f t="shared" si="38"/>
        <v>1451332.7008803885</v>
      </c>
      <c r="CC90" s="15">
        <f t="shared" si="39"/>
        <v>1013819.2518897295</v>
      </c>
      <c r="CD90" s="15">
        <f t="shared" si="40"/>
        <v>352844.10235238279</v>
      </c>
      <c r="CE90" s="66">
        <f>SUM(BZ$5:BZ90)</f>
        <v>24969580.744023766</v>
      </c>
      <c r="CF90" s="66">
        <f>SUM(CA$5:CA90)</f>
        <v>20300661.344476834</v>
      </c>
      <c r="CG90" s="66">
        <f>SUM(CB$5:CB90)</f>
        <v>15292005.740601085</v>
      </c>
      <c r="CH90" s="66">
        <f>SUM(CC$5:CC90)</f>
        <v>9619092.9042908605</v>
      </c>
      <c r="CI90" s="66">
        <f>SUM(CD$5:CD90)</f>
        <v>3769151.4580635736</v>
      </c>
      <c r="CJ90" s="34"/>
      <c r="CK90" s="34"/>
      <c r="CN90" s="15"/>
      <c r="CO90" s="15"/>
      <c r="CP90" s="15"/>
      <c r="CQ90" s="15"/>
      <c r="CR90" s="15"/>
      <c r="CS90" s="15"/>
      <c r="CT90" s="15"/>
      <c r="CU90" s="15"/>
      <c r="CV90" s="15"/>
      <c r="CW90" s="15"/>
      <c r="CX90" s="15"/>
      <c r="CZ90" s="34"/>
      <c r="DA90" s="34"/>
      <c r="DR90" s="37"/>
      <c r="DS90" s="37"/>
      <c r="DT90" s="37"/>
      <c r="DU90" s="37"/>
      <c r="DV90" s="37"/>
      <c r="EC90" s="9">
        <v>1</v>
      </c>
      <c r="ED90" s="9">
        <f>INT(求节点(F$38:F$67,$K$38:$K$67,节奏总纲!P89)*EC90)</f>
        <v>34071</v>
      </c>
      <c r="EE90" s="15">
        <v>86</v>
      </c>
      <c r="EF90" s="15">
        <f>求节点(F$38:F$67,$V$4:$V$33,节奏总纲!P89)*$ED90/10000</f>
        <v>708466.90900673799</v>
      </c>
      <c r="EG90" s="15">
        <f>求节点(G$38:G$67,$V$4:$V$33,节奏总纲!Q89)*$ED90/10000</f>
        <v>717801.70702315797</v>
      </c>
      <c r="EH90" s="15">
        <f>求节点(H$38:H$67,$V$4:$V$33,节奏总纲!R89)*$ED90/10000</f>
        <v>728894.80561833223</v>
      </c>
      <c r="EI90" s="15">
        <f>求节点(I$38:I$67,$V$4:$V$33,节奏总纲!S89)*$ED90/10000</f>
        <v>742605.59889535967</v>
      </c>
      <c r="EJ90" s="15">
        <f>求节点(J$38:J$67,$V$4:$V$33,节奏总纲!T89)*$ED90/10000</f>
        <v>756685.30322149815</v>
      </c>
      <c r="EK90" s="15">
        <f>求节点(F$38:F$67,$L$4:$L$33,节奏总纲!P89)</f>
        <v>4</v>
      </c>
      <c r="EL90" s="15">
        <f>求节点(G$38:G$67,$L$4:$L$33,节奏总纲!Q89)</f>
        <v>4</v>
      </c>
      <c r="EM90" s="15">
        <f>求节点(H$38:H$67,$L$4:$L$33,节奏总纲!R89)</f>
        <v>4</v>
      </c>
      <c r="EN90" s="15">
        <f>求节点(I$38:I$67,$L$4:$L$33,节奏总纲!S89)</f>
        <v>4</v>
      </c>
      <c r="EO90" s="15">
        <f>求节点(J$38:J$67,$L$4:$L$33,节奏总纲!T89)</f>
        <v>4</v>
      </c>
      <c r="EP90" s="15">
        <f t="shared" si="41"/>
        <v>2833867.636026952</v>
      </c>
      <c r="EQ90" s="15">
        <f t="shared" si="42"/>
        <v>2871206.8280926319</v>
      </c>
      <c r="ER90" s="15">
        <f t="shared" si="43"/>
        <v>2915579.2224733289</v>
      </c>
      <c r="ES90" s="15">
        <f t="shared" si="44"/>
        <v>2970422.3955814387</v>
      </c>
      <c r="ET90" s="15">
        <f t="shared" si="45"/>
        <v>3026741.2128859926</v>
      </c>
      <c r="EY90" s="15">
        <v>86</v>
      </c>
      <c r="EZ90" s="15">
        <f>MAX($G$4,求节点(F$38:F$67,$G$4:$G$33,节奏总纲!P89))</f>
        <v>3500</v>
      </c>
      <c r="FA90" s="15">
        <f>MAX($G$4,求节点(G$38:G$67,$G$4:$G$33,节奏总纲!Q89))</f>
        <v>3500</v>
      </c>
      <c r="FB90" s="15">
        <f>MAX($G$4,求节点(H$38:H$67,$G$4:$G$33,节奏总纲!R89))</f>
        <v>3500</v>
      </c>
      <c r="FC90" s="15">
        <f>MAX($G$4,求节点(I$38:I$67,$G$4:$G$33,节奏总纲!S89))</f>
        <v>3500</v>
      </c>
      <c r="FD90" s="15">
        <f>MAX($G$4,求节点(J$38:J$67,$G$4:$G$33,节奏总纲!T89))</f>
        <v>3500</v>
      </c>
      <c r="FE90" s="15">
        <f>MAX($K$4,求节点(F$38:F$67,$K$4:$K$33,节奏总纲!P89))</f>
        <v>42213.912921257936</v>
      </c>
      <c r="FF90" s="15">
        <f>MAX($K$4,求节点(G$38:G$67,$K$4:$K$33,节奏总纲!Q89))</f>
        <v>42918.426099469289</v>
      </c>
      <c r="FG90" s="15">
        <f>MAX($K$4,求节点(H$38:H$67,$K$4:$K$33,节奏总纲!R89))</f>
        <v>43755.641230825226</v>
      </c>
      <c r="FH90" s="15">
        <f>MAX($K$4,求节点(I$38:I$67,$K$4:$K$33,节奏总纲!S89))</f>
        <v>44790.418258716607</v>
      </c>
      <c r="FI90" s="15">
        <f>MAX($K$4,求节点(J$38:J$67,$K$4:$K$33,节奏总纲!T89))</f>
        <v>45395.13848837556</v>
      </c>
      <c r="FO90" s="9">
        <v>86</v>
      </c>
      <c r="FP90" s="9">
        <f>求节点($EE$5:$EE$164,$ED$5:$ED$164,求节点(节奏总纲!$N$4:$N$163,节奏总纲!$O$4:$O$163,兵营招募!FO90))</f>
        <v>31959</v>
      </c>
    </row>
    <row r="91" spans="19:172" x14ac:dyDescent="0.15">
      <c r="S91" s="9">
        <v>54</v>
      </c>
      <c r="T91" s="9">
        <f>求节点(节奏总纲!$BW$4:$BW$83,节奏总纲!$AM$4:$AM$83,$S91)</f>
        <v>68.623430833504159</v>
      </c>
      <c r="U91" s="9">
        <v>15000</v>
      </c>
      <c r="V91" s="9">
        <f t="shared" si="34"/>
        <v>3</v>
      </c>
      <c r="W91" s="9">
        <v>5</v>
      </c>
      <c r="Z91" s="9">
        <v>87</v>
      </c>
      <c r="AA91" s="80">
        <f>[5]圣人天赋!GE92</f>
        <v>0.21732444104027654</v>
      </c>
      <c r="AB91" s="80">
        <f>[5]圣人天赋!GF92</f>
        <v>0.21986241065964637</v>
      </c>
      <c r="AC91" s="80">
        <f>[5]圣人天赋!GG92</f>
        <v>0.22561052250564456</v>
      </c>
      <c r="AD91" s="80">
        <f>[5]圣人天赋!GH92</f>
        <v>0.23455783923032233</v>
      </c>
      <c r="AE91" s="80">
        <f>[5]圣人天赋!GI92</f>
        <v>0.24651145276160175</v>
      </c>
      <c r="AG91" s="52"/>
      <c r="AH91" s="35">
        <f>[5]圣人天赋!GE92/AA91</f>
        <v>1</v>
      </c>
      <c r="AJ91" s="9">
        <v>87</v>
      </c>
      <c r="AK91" s="9">
        <f>MAX([4]带兵数!D90,1000+($AJ91-1)*50)</f>
        <v>7391.703930648232</v>
      </c>
      <c r="AL91" s="9">
        <f>MAX([4]带兵数!E90,1000+($AJ91-1)*50)</f>
        <v>7444.2913866891213</v>
      </c>
      <c r="AM91" s="9">
        <f>MAX([4]带兵数!F90,1000+($AJ91-1)*50)</f>
        <v>7500.9766300257579</v>
      </c>
      <c r="AN91" s="9">
        <f>MAX([4]带兵数!G90,1000+($AJ91-1)*50)</f>
        <v>7559.6256903639569</v>
      </c>
      <c r="AO91" s="9">
        <f>MAX([4]带兵数!H90,1000+($AJ91-1)*50)</f>
        <v>7618.2526243554612</v>
      </c>
      <c r="AQ91" s="15">
        <v>87</v>
      </c>
      <c r="AR91" s="15">
        <v>1.1499999999999999</v>
      </c>
      <c r="AS91" s="15">
        <f>$AR91*节奏总纲!P90*24*3600*AS$2</f>
        <v>61832705.742301807</v>
      </c>
      <c r="AT91" s="15">
        <f>$AR91*节奏总纲!Q90*24*3600*AT$2</f>
        <v>62298512.125560485</v>
      </c>
      <c r="AU91" s="15">
        <f>$AR91*节奏总纲!R90*24*3600*AU$2</f>
        <v>58106254.676232412</v>
      </c>
      <c r="AV91" s="15">
        <f>$AR91*节奏总纲!S90*24*3600*AV$2</f>
        <v>52805130.703925729</v>
      </c>
      <c r="AW91" s="15">
        <f>$AR91*节奏总纲!T90*24*3600*AW$2</f>
        <v>34502649.804204404</v>
      </c>
      <c r="AX91" s="15">
        <f t="shared" si="46"/>
        <v>4150732.0916881263</v>
      </c>
      <c r="AY91" s="15">
        <f t="shared" si="47"/>
        <v>4222378.321667619</v>
      </c>
      <c r="AZ91" s="15">
        <f t="shared" si="48"/>
        <v>4008254.321776852</v>
      </c>
      <c r="BA91" s="15">
        <f t="shared" si="49"/>
        <v>3275542.6625987738</v>
      </c>
      <c r="BB91" s="15">
        <f t="shared" si="50"/>
        <v>2027698.6389089078</v>
      </c>
      <c r="BE91" s="15">
        <v>87</v>
      </c>
      <c r="BF91" s="51"/>
      <c r="BG91" s="15">
        <v>87</v>
      </c>
      <c r="BH91" s="15"/>
      <c r="BI91" s="15"/>
      <c r="BJ91" s="15"/>
      <c r="BK91" s="15"/>
      <c r="BL91" s="15"/>
      <c r="BM91" s="15">
        <f>求节点($T$38:$T$157,$V$38:$V$157,节奏总纲!P90)*求节点($T$38:$T$157,$U$38:$U$157,节奏总纲!P90)*节奏总纲!W90</f>
        <v>2590030.089418916</v>
      </c>
      <c r="BN91" s="15">
        <f>求节点($T$38:$T$157,$V$38:$V$157,节奏总纲!Q90)*求节点($T$38:$T$157,$U$38:$U$157,节奏总纲!Q90)*节奏总纲!X90</f>
        <v>2076117.5394662702</v>
      </c>
      <c r="BO91" s="15">
        <f>求节点($T$38:$T$157,$V$38:$V$157,节奏总纲!R90)*求节点($T$38:$T$157,$U$38:$U$157,节奏总纲!R90)*节奏总纲!Y90</f>
        <v>1611753.4921231391</v>
      </c>
      <c r="BP91" s="15">
        <f>求节点($T$38:$T$157,$V$38:$V$157,节奏总纲!S90)*求节点($T$38:$T$157,$U$38:$U$157,节奏总纲!S90)*节奏总纲!Z90</f>
        <v>988992.34981847496</v>
      </c>
      <c r="BQ91" s="15">
        <f>求节点($T$38:$T$157,$V$38:$V$157,节奏总纲!T90)*求节点($T$38:$T$157,$U$38:$U$157,节奏总纲!T90)*节奏总纲!AA90</f>
        <v>377989.00384411891</v>
      </c>
      <c r="BR91" s="15"/>
      <c r="BS91" s="15"/>
      <c r="BT91" s="15"/>
      <c r="BU91" s="15"/>
      <c r="BV91" s="15"/>
      <c r="BY91" s="15">
        <v>87</v>
      </c>
      <c r="BZ91" s="15">
        <f t="shared" si="36"/>
        <v>2590030.089418916</v>
      </c>
      <c r="CA91" s="15">
        <f t="shared" si="37"/>
        <v>2076117.5394662702</v>
      </c>
      <c r="CB91" s="15">
        <f t="shared" si="38"/>
        <v>1611753.4921231391</v>
      </c>
      <c r="CC91" s="15">
        <f t="shared" si="39"/>
        <v>988992.34981847496</v>
      </c>
      <c r="CD91" s="15">
        <f t="shared" si="40"/>
        <v>377989.00384411891</v>
      </c>
      <c r="CE91" s="66">
        <f>SUM(BZ$5:BZ91)</f>
        <v>27559610.833442681</v>
      </c>
      <c r="CF91" s="66">
        <f>SUM(CA$5:CA91)</f>
        <v>22376778.883943103</v>
      </c>
      <c r="CG91" s="66">
        <f>SUM(CB$5:CB91)</f>
        <v>16903759.232724223</v>
      </c>
      <c r="CH91" s="66">
        <f>SUM(CC$5:CC91)</f>
        <v>10608085.254109336</v>
      </c>
      <c r="CI91" s="66">
        <f>SUM(CD$5:CD91)</f>
        <v>4147140.4619076923</v>
      </c>
      <c r="CJ91" s="34"/>
      <c r="CK91" s="34"/>
      <c r="CN91" s="15"/>
      <c r="CO91" s="15"/>
      <c r="CP91" s="15"/>
      <c r="CQ91" s="15"/>
      <c r="CR91" s="15"/>
      <c r="CS91" s="15"/>
      <c r="CT91" s="15"/>
      <c r="CU91" s="15"/>
      <c r="CV91" s="15"/>
      <c r="CW91" s="15"/>
      <c r="CX91" s="15"/>
      <c r="CZ91" s="34"/>
      <c r="DA91" s="34"/>
      <c r="DR91" s="37"/>
      <c r="DS91" s="37"/>
      <c r="DT91" s="37"/>
      <c r="DU91" s="37"/>
      <c r="DV91" s="37"/>
      <c r="EC91" s="9">
        <v>1</v>
      </c>
      <c r="ED91" s="9">
        <f>INT(求节点(F$38:F$67,$K$38:$K$67,节奏总纲!P90)*EC91)</f>
        <v>34285</v>
      </c>
      <c r="EE91" s="15">
        <v>87</v>
      </c>
      <c r="EF91" s="15">
        <f>求节点(F$38:F$67,$V$4:$V$33,节奏总纲!P90)*$ED91/10000</f>
        <v>721500.16845222667</v>
      </c>
      <c r="EG91" s="15">
        <f>求节点(G$38:G$67,$V$4:$V$33,节奏总纲!Q90)*$ED91/10000</f>
        <v>731665.43811832333</v>
      </c>
      <c r="EH91" s="15">
        <f>求节点(H$38:H$67,$V$4:$V$33,节奏总纲!R90)*$ED91/10000</f>
        <v>743833.92654461518</v>
      </c>
      <c r="EI91" s="15">
        <f>求节点(I$38:I$67,$V$4:$V$33,节奏总纲!S90)*$ED91/10000</f>
        <v>757374.95162138308</v>
      </c>
      <c r="EJ91" s="15">
        <f>求节点(J$38:J$67,$V$4:$V$33,节奏总纲!T90)*$ED91/10000</f>
        <v>771842.1511384208</v>
      </c>
      <c r="EK91" s="15">
        <f>求节点(F$38:F$67,$L$4:$L$33,节奏总纲!P90)</f>
        <v>4</v>
      </c>
      <c r="EL91" s="15">
        <f>求节点(G$38:G$67,$L$4:$L$33,节奏总纲!Q90)</f>
        <v>4</v>
      </c>
      <c r="EM91" s="15">
        <f>求节点(H$38:H$67,$L$4:$L$33,节奏总纲!R90)</f>
        <v>4</v>
      </c>
      <c r="EN91" s="15">
        <f>求节点(I$38:I$67,$L$4:$L$33,节奏总纲!S90)</f>
        <v>4</v>
      </c>
      <c r="EO91" s="15">
        <f>求节点(J$38:J$67,$L$4:$L$33,节奏总纲!T90)</f>
        <v>4</v>
      </c>
      <c r="EP91" s="15">
        <f t="shared" si="41"/>
        <v>2886000.6738089067</v>
      </c>
      <c r="EQ91" s="15">
        <f t="shared" si="42"/>
        <v>2926661.7524732933</v>
      </c>
      <c r="ER91" s="15">
        <f t="shared" si="43"/>
        <v>2975335.7061784607</v>
      </c>
      <c r="ES91" s="15">
        <f t="shared" si="44"/>
        <v>3029499.8064855323</v>
      </c>
      <c r="ET91" s="15">
        <f t="shared" si="45"/>
        <v>3087368.6045536832</v>
      </c>
      <c r="EY91" s="15">
        <v>87</v>
      </c>
      <c r="EZ91" s="15">
        <f>MAX($G$4,求节点(F$38:F$67,$G$4:$G$33,节奏总纲!P90))</f>
        <v>3500</v>
      </c>
      <c r="FA91" s="15">
        <f>MAX($G$4,求节点(G$38:G$67,$G$4:$G$33,节奏总纲!Q90))</f>
        <v>3500</v>
      </c>
      <c r="FB91" s="15">
        <f>MAX($G$4,求节点(H$38:H$67,$G$4:$G$33,节奏总纲!R90))</f>
        <v>3500</v>
      </c>
      <c r="FC91" s="15">
        <f>MAX($G$4,求节点(I$38:I$67,$G$4:$G$33,节奏总纲!S90))</f>
        <v>3500</v>
      </c>
      <c r="FD91" s="15">
        <f>MAX($G$4,求节点(J$38:J$67,$G$4:$G$33,节奏总纲!T90))</f>
        <v>3500</v>
      </c>
      <c r="FE91" s="15">
        <f>MAX($K$4,求节点(F$38:F$67,$K$4:$K$33,节奏总纲!P90))</f>
        <v>42857.671678192397</v>
      </c>
      <c r="FF91" s="15">
        <f>MAX($K$4,求节点(G$38:G$67,$K$4:$K$33,节奏总纲!Q90))</f>
        <v>43620.073326896338</v>
      </c>
      <c r="FG91" s="15">
        <f>MAX($K$4,求节点(H$38:H$67,$K$4:$K$33,节奏总纲!R90))</f>
        <v>44532.717648510494</v>
      </c>
      <c r="FH91" s="15">
        <f>MAX($K$4,求节点(I$38:I$67,$K$4:$K$33,节奏总纲!S90))</f>
        <v>45253.981353066025</v>
      </c>
      <c r="FI91" s="15">
        <f>MAX($K$4,求节点(J$38:J$67,$K$4:$K$33,节奏总纲!T90))</f>
        <v>45756.590670801663</v>
      </c>
      <c r="FO91" s="9">
        <v>87</v>
      </c>
      <c r="FP91" s="9">
        <f>求节点($EE$5:$EE$164,$ED$5:$ED$164,求节点(节奏总纲!$N$4:$N$163,节奏总纲!$O$4:$O$163,兵营招募!FO91))</f>
        <v>32142</v>
      </c>
    </row>
    <row r="92" spans="19:172" x14ac:dyDescent="0.15">
      <c r="S92" s="9">
        <v>55</v>
      </c>
      <c r="T92" s="9">
        <f>求节点(节奏总纲!$BW$4:$BW$83,节奏总纲!$AM$4:$AM$83,$S92)</f>
        <v>71.185146250256238</v>
      </c>
      <c r="U92" s="9">
        <v>15000</v>
      </c>
      <c r="V92" s="9">
        <f t="shared" si="34"/>
        <v>3</v>
      </c>
      <c r="W92" s="9">
        <v>5</v>
      </c>
      <c r="Z92" s="9">
        <v>88</v>
      </c>
      <c r="AA92" s="80">
        <f>[5]圣人天赋!GE93</f>
        <v>0.21660311722939707</v>
      </c>
      <c r="AB92" s="80">
        <f>[5]圣人天赋!GF93</f>
        <v>0.21915094682102215</v>
      </c>
      <c r="AC92" s="80">
        <f>[5]圣人天赋!GG93</f>
        <v>0.22497123746211617</v>
      </c>
      <c r="AD92" s="80">
        <f>[5]圣人天赋!GH93</f>
        <v>0.23390874417922303</v>
      </c>
      <c r="AE92" s="80">
        <f>[5]圣人天赋!GI93</f>
        <v>0.24576605258719439</v>
      </c>
      <c r="AG92" s="52"/>
      <c r="AH92" s="35">
        <f>[5]圣人天赋!GE93/AA92</f>
        <v>1</v>
      </c>
      <c r="AJ92" s="9">
        <v>88</v>
      </c>
      <c r="AK92" s="9">
        <f>MAX([4]带兵数!D91,1000+($AJ92-1)*50)</f>
        <v>7459.7921847068637</v>
      </c>
      <c r="AL92" s="9">
        <f>MAX([4]带兵数!E91,1000+($AJ92-1)*50)</f>
        <v>7511.829617379196</v>
      </c>
      <c r="AM92" s="9">
        <f>MAX([4]带兵数!F91,1000+($AJ92-1)*50)</f>
        <v>7567.301633179989</v>
      </c>
      <c r="AN92" s="9">
        <f>MAX([4]带兵数!G91,1000+($AJ92-1)*50)</f>
        <v>7621.234347485708</v>
      </c>
      <c r="AO92" s="9">
        <f>MAX([4]带兵数!H91,1000+($AJ92-1)*50)</f>
        <v>7679.6637451558699</v>
      </c>
      <c r="AQ92" s="15">
        <v>88</v>
      </c>
      <c r="AR92" s="15">
        <v>1.1499999999999999</v>
      </c>
      <c r="AS92" s="15">
        <f>$AR92*节奏总纲!P91*24*3600*AS$2</f>
        <v>66281350.248271003</v>
      </c>
      <c r="AT92" s="15">
        <f>$AR92*节奏总纲!Q91*24*3600*AT$2</f>
        <v>66904394.940604746</v>
      </c>
      <c r="AU92" s="15">
        <f>$AR92*节奏总纲!R91*24*3600*AU$2</f>
        <v>62180744.046244644</v>
      </c>
      <c r="AV92" s="15">
        <f>$AR92*节奏总纲!S91*24*3600*AV$2</f>
        <v>56140303.660285547</v>
      </c>
      <c r="AW92" s="15">
        <f>$AR92*节奏总纲!T91*24*3600*AW$2</f>
        <v>36719868.037542142</v>
      </c>
      <c r="AX92" s="15">
        <f t="shared" si="46"/>
        <v>4448644.5059691966</v>
      </c>
      <c r="AY92" s="15">
        <f t="shared" si="47"/>
        <v>4605882.8150442615</v>
      </c>
      <c r="AZ92" s="15">
        <f t="shared" si="48"/>
        <v>4074489.3700122312</v>
      </c>
      <c r="BA92" s="15">
        <f t="shared" si="49"/>
        <v>3335172.9563598186</v>
      </c>
      <c r="BB92" s="15">
        <f t="shared" si="50"/>
        <v>2217218.2333377376</v>
      </c>
      <c r="BE92" s="15">
        <v>88</v>
      </c>
      <c r="BF92" s="51"/>
      <c r="BG92" s="15">
        <v>88</v>
      </c>
      <c r="BH92" s="15"/>
      <c r="BI92" s="15"/>
      <c r="BJ92" s="15"/>
      <c r="BK92" s="15"/>
      <c r="BL92" s="15"/>
      <c r="BM92" s="15">
        <f>求节点($T$38:$T$157,$V$38:$V$157,节奏总纲!P91)*求节点($T$38:$T$157,$U$38:$U$157,节奏总纲!P91)*节奏总纲!W91</f>
        <v>2787759.8723753202</v>
      </c>
      <c r="BN92" s="15">
        <f>求节点($T$38:$T$157,$V$38:$V$157,节奏总纲!Q91)*求节点($T$38:$T$157,$U$38:$U$157,节奏总纲!Q91)*节奏总纲!X91</f>
        <v>2383997.316275504</v>
      </c>
      <c r="BO92" s="15">
        <f>求节点($T$38:$T$157,$V$38:$V$157,节奏总纲!R91)*求节点($T$38:$T$157,$U$38:$U$157,节奏总纲!R91)*节奏总纲!Y91</f>
        <v>1652121.1312065963</v>
      </c>
      <c r="BP92" s="15">
        <f>求节点($T$38:$T$157,$V$38:$V$157,节奏总纲!S91)*求节点($T$38:$T$157,$U$38:$U$157,节奏总纲!S91)*节奏总纲!Z91</f>
        <v>1008563.5138727836</v>
      </c>
      <c r="BQ92" s="15">
        <f>求节点($T$38:$T$157,$V$38:$V$157,节奏总纲!T91)*求节点($T$38:$T$157,$U$38:$U$157,节奏总纲!T91)*节奏总纲!AA91</f>
        <v>417695.46776840079</v>
      </c>
      <c r="BR92" s="15"/>
      <c r="BS92" s="15"/>
      <c r="BT92" s="15"/>
      <c r="BU92" s="15"/>
      <c r="BV92" s="15"/>
      <c r="BY92" s="15">
        <v>88</v>
      </c>
      <c r="BZ92" s="15">
        <f t="shared" si="36"/>
        <v>2787759.8723753202</v>
      </c>
      <c r="CA92" s="15">
        <f t="shared" si="37"/>
        <v>2383997.316275504</v>
      </c>
      <c r="CB92" s="15">
        <f t="shared" si="38"/>
        <v>1652121.1312065963</v>
      </c>
      <c r="CC92" s="15">
        <f t="shared" si="39"/>
        <v>1008563.5138727836</v>
      </c>
      <c r="CD92" s="15">
        <f t="shared" si="40"/>
        <v>417695.46776840079</v>
      </c>
      <c r="CE92" s="66">
        <f>SUM(BZ$5:BZ92)</f>
        <v>30347370.705818001</v>
      </c>
      <c r="CF92" s="66">
        <f>SUM(CA$5:CA92)</f>
        <v>24760776.200218607</v>
      </c>
      <c r="CG92" s="66">
        <f>SUM(CB$5:CB92)</f>
        <v>18555880.363930821</v>
      </c>
      <c r="CH92" s="66">
        <f>SUM(CC$5:CC92)</f>
        <v>11616648.76798212</v>
      </c>
      <c r="CI92" s="66">
        <f>SUM(CD$5:CD92)</f>
        <v>4564835.9296760932</v>
      </c>
      <c r="CJ92" s="34"/>
      <c r="CK92" s="34"/>
      <c r="CN92" s="15"/>
      <c r="CO92" s="15"/>
      <c r="CP92" s="15"/>
      <c r="CQ92" s="15"/>
      <c r="CR92" s="15"/>
      <c r="CS92" s="15"/>
      <c r="CT92" s="15"/>
      <c r="CU92" s="15"/>
      <c r="CV92" s="15"/>
      <c r="CW92" s="15"/>
      <c r="CX92" s="15"/>
      <c r="CZ92" s="34"/>
      <c r="DA92" s="34"/>
      <c r="DR92" s="37"/>
      <c r="DS92" s="37"/>
      <c r="DT92" s="37"/>
      <c r="DU92" s="37"/>
      <c r="DV92" s="37"/>
      <c r="EC92" s="9">
        <v>1</v>
      </c>
      <c r="ED92" s="9">
        <f>INT(求节点(F$38:F$67,$K$38:$K$67,节奏总纲!P91)*EC92)</f>
        <v>34515</v>
      </c>
      <c r="EE92" s="15">
        <v>88</v>
      </c>
      <c r="EF92" s="15">
        <f>求节点(F$38:F$67,$V$4:$V$33,节奏总纲!P91)*$ED92/10000</f>
        <v>735601.4836053563</v>
      </c>
      <c r="EG92" s="15">
        <f>求节点(G$38:G$67,$V$4:$V$33,节奏总纲!Q91)*$ED92/10000</f>
        <v>746847.17610311217</v>
      </c>
      <c r="EH92" s="15">
        <f>求节点(H$38:H$67,$V$4:$V$33,节奏总纲!R91)*$ED92/10000</f>
        <v>759394.20741590147</v>
      </c>
      <c r="EI92" s="15">
        <f>求节点(I$38:I$67,$V$4:$V$33,节奏总纲!S91)*$ED92/10000</f>
        <v>772792.30973544624</v>
      </c>
      <c r="EJ92" s="15">
        <f>求节点(J$38:J$67,$V$4:$V$33,节奏总纲!T91)*$ED92/10000</f>
        <v>788472.88263753697</v>
      </c>
      <c r="EK92" s="15">
        <f>求节点(F$38:F$67,$L$4:$L$33,节奏总纲!P91)</f>
        <v>4</v>
      </c>
      <c r="EL92" s="15">
        <f>求节点(G$38:G$67,$L$4:$L$33,节奏总纲!Q91)</f>
        <v>4</v>
      </c>
      <c r="EM92" s="15">
        <f>求节点(H$38:H$67,$L$4:$L$33,节奏总纲!R91)</f>
        <v>4</v>
      </c>
      <c r="EN92" s="15">
        <f>求节点(I$38:I$67,$L$4:$L$33,节奏总纲!S91)</f>
        <v>4</v>
      </c>
      <c r="EO92" s="15">
        <f>求节点(J$38:J$67,$L$4:$L$33,节奏总纲!T91)</f>
        <v>4</v>
      </c>
      <c r="EP92" s="15">
        <f t="shared" si="41"/>
        <v>2942405.9344214252</v>
      </c>
      <c r="EQ92" s="15">
        <f t="shared" si="42"/>
        <v>2987388.7044124487</v>
      </c>
      <c r="ER92" s="15">
        <f t="shared" si="43"/>
        <v>3037576.8296636059</v>
      </c>
      <c r="ES92" s="15">
        <f t="shared" si="44"/>
        <v>3091169.2389417849</v>
      </c>
      <c r="ET92" s="15">
        <f t="shared" si="45"/>
        <v>3153891.5305501479</v>
      </c>
      <c r="EY92" s="15">
        <v>88</v>
      </c>
      <c r="EZ92" s="15">
        <f>MAX($G$4,求节点(F$38:F$67,$G$4:$G$33,节奏总纲!P91))</f>
        <v>3500</v>
      </c>
      <c r="FA92" s="15">
        <f>MAX($G$4,求节点(G$38:G$67,$G$4:$G$33,节奏总纲!Q91))</f>
        <v>3500</v>
      </c>
      <c r="FB92" s="15">
        <f>MAX($G$4,求节点(H$38:H$67,$G$4:$G$33,节奏总纲!R91))</f>
        <v>3500</v>
      </c>
      <c r="FC92" s="15">
        <f>MAX($G$4,求节点(I$38:I$67,$G$4:$G$33,节奏总纲!S91))</f>
        <v>3500</v>
      </c>
      <c r="FD92" s="15">
        <f>MAX($G$4,求节点(J$38:J$67,$G$4:$G$33,节奏总纲!T91))</f>
        <v>3500</v>
      </c>
      <c r="FE92" s="15">
        <f>MAX($K$4,求节点(F$38:F$67,$K$4:$K$33,节奏总纲!P91))</f>
        <v>43547.635230150117</v>
      </c>
      <c r="FF92" s="15">
        <f>MAX($K$4,求节点(G$38:G$67,$K$4:$K$33,节奏总纲!Q91))</f>
        <v>44385.448824029285</v>
      </c>
      <c r="FG92" s="15">
        <f>MAX($K$4,求节点(H$38:H$67,$K$4:$K$33,节奏总纲!R91))</f>
        <v>45148.327082046737</v>
      </c>
      <c r="FH92" s="15">
        <f>MAX($K$4,求节点(I$38:I$67,$K$4:$K$33,节奏总纲!S91))</f>
        <v>45610.69280536352</v>
      </c>
      <c r="FI92" s="15">
        <f>MAX($K$4,求节点(J$38:J$67,$K$4:$K$33,节奏总纲!T91))</f>
        <v>46151.826113572439</v>
      </c>
      <c r="FO92" s="9">
        <v>88</v>
      </c>
      <c r="FP92" s="9">
        <f>求节点($EE$5:$EE$164,$ED$5:$ED$164,求节点(节奏总纲!$N$4:$N$163,节奏总纲!$O$4:$O$163,兵营招募!FO92))</f>
        <v>32315</v>
      </c>
    </row>
    <row r="93" spans="19:172" x14ac:dyDescent="0.15">
      <c r="S93" s="9">
        <v>56</v>
      </c>
      <c r="T93" s="9">
        <f>求节点(节奏总纲!$BW$4:$BW$83,节奏总纲!$AM$4:$AM$83,$S93)</f>
        <v>85.62747641525452</v>
      </c>
      <c r="U93" s="9">
        <v>17000</v>
      </c>
      <c r="V93" s="9">
        <f t="shared" si="34"/>
        <v>3</v>
      </c>
      <c r="W93" s="9">
        <v>5</v>
      </c>
      <c r="Z93" s="9">
        <v>89</v>
      </c>
      <c r="AA93" s="80">
        <f>[5]圣人天赋!GE94</f>
        <v>0.21593133230790135</v>
      </c>
      <c r="AB93" s="80">
        <f>[5]圣人天赋!GF94</f>
        <v>0.21855789155323493</v>
      </c>
      <c r="AC93" s="80">
        <f>[5]圣人天赋!GG94</f>
        <v>0.22440968723030522</v>
      </c>
      <c r="AD93" s="80">
        <f>[5]圣人天赋!GH94</f>
        <v>0.23325041214611963</v>
      </c>
      <c r="AE93" s="80">
        <f>[5]圣人天赋!GI94</f>
        <v>0.24505019713061924</v>
      </c>
      <c r="AG93" s="52"/>
      <c r="AH93" s="35">
        <f>[5]圣人天赋!GE94/AA93</f>
        <v>1</v>
      </c>
      <c r="AJ93" s="9">
        <v>89</v>
      </c>
      <c r="AK93" s="9">
        <f>MAX([4]带兵数!D92,1000+($AJ93-1)*50)</f>
        <v>7525.7223076748915</v>
      </c>
      <c r="AL93" s="9">
        <f>MAX([4]带兵数!E92,1000+($AJ93-1)*50)</f>
        <v>7578.897495775007</v>
      </c>
      <c r="AM93" s="9">
        <f>MAX([4]带兵数!F92,1000+($AJ93-1)*50)</f>
        <v>7627.993678963393</v>
      </c>
      <c r="AN93" s="9">
        <f>MAX([4]带兵数!G92,1000+($AJ93-1)*50)</f>
        <v>7683.4351188384899</v>
      </c>
      <c r="AO93" s="9">
        <f>MAX([4]带兵数!H92,1000+($AJ93-1)*50)</f>
        <v>7739.4334927433802</v>
      </c>
      <c r="AQ93" s="15">
        <v>89</v>
      </c>
      <c r="AR93" s="15">
        <v>1.1499999999999999</v>
      </c>
      <c r="AS93" s="15">
        <f>$AR93*节奏总纲!P92*24*3600*AS$2</f>
        <v>71049289.374026626</v>
      </c>
      <c r="AT93" s="15">
        <f>$AR93*节奏总纲!Q92*24*3600*AT$2</f>
        <v>71601105.521498233</v>
      </c>
      <c r="AU93" s="15">
        <f>$AR93*节奏总纲!R92*24*3600*AU$2</f>
        <v>66094785.59501116</v>
      </c>
      <c r="AV93" s="15">
        <f>$AR93*节奏总纲!S92*24*3600*AV$2</f>
        <v>59693244.62241137</v>
      </c>
      <c r="AW93" s="15">
        <f>$AR93*节奏总纲!T92*24*3600*AW$2</f>
        <v>38935010.576966591</v>
      </c>
      <c r="AX93" s="15">
        <f t="shared" si="46"/>
        <v>4767939.125755623</v>
      </c>
      <c r="AY93" s="15">
        <f t="shared" si="47"/>
        <v>4696710.5808934867</v>
      </c>
      <c r="AZ93" s="15">
        <f t="shared" si="48"/>
        <v>3914041.5487665161</v>
      </c>
      <c r="BA93" s="15">
        <f t="shared" si="49"/>
        <v>3552940.9621258229</v>
      </c>
      <c r="BB93" s="15">
        <f t="shared" si="50"/>
        <v>2215142.5394244492</v>
      </c>
      <c r="BE93" s="15">
        <v>89</v>
      </c>
      <c r="BF93" s="51"/>
      <c r="BG93" s="15">
        <v>89</v>
      </c>
      <c r="BH93" s="15"/>
      <c r="BI93" s="15"/>
      <c r="BJ93" s="15"/>
      <c r="BK93" s="15"/>
      <c r="BL93" s="15"/>
      <c r="BM93" s="15">
        <f>求节点($T$38:$T$157,$V$38:$V$157,节奏总纲!P92)*求节点($T$38:$T$157,$U$38:$U$157,节奏总纲!P92)*节奏总纲!W92</f>
        <v>3006414.6418625778</v>
      </c>
      <c r="BN93" s="15">
        <f>求节点($T$38:$T$157,$V$38:$V$157,节奏总纲!Q92)*求节点($T$38:$T$157,$U$38:$U$157,节奏总纲!Q92)*节奏总纲!X92</f>
        <v>2512043.2713543479</v>
      </c>
      <c r="BO93" s="15">
        <f>求节点($T$38:$T$157,$V$38:$V$157,节奏总纲!R92)*求节点($T$38:$T$157,$U$38:$U$157,节奏总纲!R92)*节奏总纲!Y92</f>
        <v>1626101.3958552026</v>
      </c>
      <c r="BP93" s="15">
        <f>求节点($T$38:$T$157,$V$38:$V$157,节奏总纲!S92)*求节点($T$38:$T$157,$U$38:$U$157,节奏总纲!S92)*节奏总纲!Z92</f>
        <v>1118593.5289059742</v>
      </c>
      <c r="BQ93" s="15">
        <f>求节点($T$38:$T$157,$V$38:$V$157,节奏总纲!T92)*求节点($T$38:$T$157,$U$38:$U$157,节奏总纲!T92)*节奏总纲!AA92</f>
        <v>421673.82469715341</v>
      </c>
      <c r="BR93" s="15"/>
      <c r="BS93" s="15"/>
      <c r="BT93" s="15"/>
      <c r="BU93" s="15"/>
      <c r="BV93" s="15"/>
      <c r="BY93" s="15">
        <v>89</v>
      </c>
      <c r="BZ93" s="15">
        <f t="shared" si="36"/>
        <v>3006414.6418625778</v>
      </c>
      <c r="CA93" s="15">
        <f t="shared" si="37"/>
        <v>2512043.2713543479</v>
      </c>
      <c r="CB93" s="15">
        <f t="shared" si="38"/>
        <v>1626101.3958552026</v>
      </c>
      <c r="CC93" s="15">
        <f t="shared" si="39"/>
        <v>1118593.5289059742</v>
      </c>
      <c r="CD93" s="15">
        <f t="shared" si="40"/>
        <v>421673.82469715341</v>
      </c>
      <c r="CE93" s="66">
        <f>SUM(BZ$5:BZ93)</f>
        <v>33353785.34768058</v>
      </c>
      <c r="CF93" s="66">
        <f>SUM(CA$5:CA93)</f>
        <v>27272819.471572954</v>
      </c>
      <c r="CG93" s="66">
        <f>SUM(CB$5:CB93)</f>
        <v>20181981.759786025</v>
      </c>
      <c r="CH93" s="66">
        <f>SUM(CC$5:CC93)</f>
        <v>12735242.296888094</v>
      </c>
      <c r="CI93" s="66">
        <f>SUM(CD$5:CD93)</f>
        <v>4986509.7543732468</v>
      </c>
      <c r="CJ93" s="34"/>
      <c r="CK93" s="34"/>
      <c r="CN93" s="15"/>
      <c r="CO93" s="15"/>
      <c r="CP93" s="15"/>
      <c r="CQ93" s="15"/>
      <c r="CR93" s="15"/>
      <c r="CS93" s="15"/>
      <c r="CT93" s="15"/>
      <c r="CU93" s="15"/>
      <c r="CV93" s="15"/>
      <c r="CW93" s="15"/>
      <c r="CX93" s="15"/>
      <c r="CZ93" s="34"/>
      <c r="DA93" s="34"/>
      <c r="DR93" s="37"/>
      <c r="DS93" s="37"/>
      <c r="DT93" s="37"/>
      <c r="DU93" s="37"/>
      <c r="DV93" s="37"/>
      <c r="EC93" s="9">
        <v>1</v>
      </c>
      <c r="ED93" s="9">
        <f>INT(求节点(F$38:F$67,$K$38:$K$67,节奏总纲!P92)*EC93)</f>
        <v>34762</v>
      </c>
      <c r="EE93" s="15">
        <v>89</v>
      </c>
      <c r="EF93" s="15">
        <f>求节点(F$38:F$67,$V$4:$V$33,节奏总纲!P92)*$ED93/10000</f>
        <v>750862.56303946348</v>
      </c>
      <c r="EG93" s="15">
        <f>求节点(G$38:G$67,$V$4:$V$33,节奏总纲!Q92)*$ED93/10000</f>
        <v>762725.94889570528</v>
      </c>
      <c r="EH93" s="15">
        <f>求节点(H$38:H$67,$V$4:$V$33,节奏总纲!R92)*$ED93/10000</f>
        <v>775009.83045951265</v>
      </c>
      <c r="EI93" s="15">
        <f>求节点(I$38:I$67,$V$4:$V$33,节奏总纲!S92)*$ED93/10000</f>
        <v>789412.89720784849</v>
      </c>
      <c r="EJ93" s="15">
        <f>求节点(J$38:J$67,$V$4:$V$33,节奏总纲!T92)*$ED93/10000</f>
        <v>805639.44888240658</v>
      </c>
      <c r="EK93" s="15">
        <f>求节点(F$38:F$67,$L$4:$L$33,节奏总纲!P92)</f>
        <v>4</v>
      </c>
      <c r="EL93" s="15">
        <f>求节点(G$38:G$67,$L$4:$L$33,节奏总纲!Q92)</f>
        <v>4</v>
      </c>
      <c r="EM93" s="15">
        <f>求节点(H$38:H$67,$L$4:$L$33,节奏总纲!R92)</f>
        <v>4</v>
      </c>
      <c r="EN93" s="15">
        <f>求节点(I$38:I$67,$L$4:$L$33,节奏总纲!S92)</f>
        <v>4</v>
      </c>
      <c r="EO93" s="15">
        <f>求节点(J$38:J$67,$L$4:$L$33,节奏总纲!T92)</f>
        <v>4</v>
      </c>
      <c r="EP93" s="15">
        <f t="shared" si="41"/>
        <v>3003450.2521578539</v>
      </c>
      <c r="EQ93" s="15">
        <f t="shared" si="42"/>
        <v>3050903.7955828211</v>
      </c>
      <c r="ER93" s="15">
        <f t="shared" si="43"/>
        <v>3100039.3218380506</v>
      </c>
      <c r="ES93" s="15">
        <f t="shared" si="44"/>
        <v>3157651.588831394</v>
      </c>
      <c r="ET93" s="15">
        <f t="shared" si="45"/>
        <v>3222557.7955296263</v>
      </c>
      <c r="EY93" s="15">
        <v>89</v>
      </c>
      <c r="EZ93" s="15">
        <f>MAX($G$4,求节点(F$38:F$67,$G$4:$G$33,节奏总纲!P92))</f>
        <v>3500</v>
      </c>
      <c r="FA93" s="15">
        <f>MAX($G$4,求节点(G$38:G$67,$G$4:$G$33,节奏总纲!Q92))</f>
        <v>3500</v>
      </c>
      <c r="FB93" s="15">
        <f>MAX($G$4,求节点(H$38:H$67,$G$4:$G$33,节奏总纲!R92))</f>
        <v>3500</v>
      </c>
      <c r="FC93" s="15">
        <f>MAX($G$4,求节点(I$38:I$67,$G$4:$G$33,节奏总纲!S92))</f>
        <v>3500</v>
      </c>
      <c r="FD93" s="15">
        <f>MAX($G$4,求节点(J$38:J$67,$G$4:$G$33,节奏总纲!T92))</f>
        <v>3500</v>
      </c>
      <c r="FE93" s="15">
        <f>MAX($K$4,求节点(F$38:F$67,$K$4:$K$33,节奏总纲!P92))</f>
        <v>44287.119855255682</v>
      </c>
      <c r="FF93" s="15">
        <f>MAX($K$4,求节点(G$38:G$67,$K$4:$K$33,节奏总纲!Q92))</f>
        <v>45076.27832425417</v>
      </c>
      <c r="FG93" s="15">
        <f>MAX($K$4,求节点(H$38:H$67,$K$4:$K$33,节奏总纲!R92))</f>
        <v>45497.180415762377</v>
      </c>
      <c r="FH93" s="15">
        <f>MAX($K$4,求节点(I$38:I$67,$K$4:$K$33,节奏总纲!S92))</f>
        <v>45990.69550600621</v>
      </c>
      <c r="FI93" s="15">
        <f>MAX($K$4,求节点(J$38:J$67,$K$4:$K$33,节奏总纲!T92))</f>
        <v>46546.691548650451</v>
      </c>
      <c r="FO93" s="9">
        <v>89</v>
      </c>
      <c r="FP93" s="9">
        <f>求节点($EE$5:$EE$164,$ED$5:$ED$164,求节点(节奏总纲!$N$4:$N$163,节奏总纲!$O$4:$O$163,兵营招募!FO93))</f>
        <v>32500</v>
      </c>
    </row>
    <row r="94" spans="19:172" x14ac:dyDescent="0.15">
      <c r="S94" s="9">
        <v>57</v>
      </c>
      <c r="T94" s="9">
        <f>求节点(节奏总纲!$BW$4:$BW$83,节奏总纲!$AM$4:$AM$83,$S94)</f>
        <v>89.070866327532244</v>
      </c>
      <c r="U94" s="9">
        <v>17000</v>
      </c>
      <c r="V94" s="9">
        <f t="shared" si="34"/>
        <v>3</v>
      </c>
      <c r="W94" s="9">
        <v>5</v>
      </c>
      <c r="Z94" s="9">
        <v>90</v>
      </c>
      <c r="AA94" s="80">
        <f>[5]圣人天赋!GE95</f>
        <v>0.21534872503176547</v>
      </c>
      <c r="AB94" s="80">
        <f>[5]圣人天赋!GF95</f>
        <v>0.21804350995498595</v>
      </c>
      <c r="AC94" s="80">
        <f>[5]圣人天赋!GG95</f>
        <v>0.22380956018953113</v>
      </c>
      <c r="AD94" s="80">
        <f>[5]圣人天赋!GH95</f>
        <v>0.23264198030915589</v>
      </c>
      <c r="AE94" s="80">
        <f>[5]圣人天赋!GI95</f>
        <v>0.24450000000000005</v>
      </c>
      <c r="AG94" s="52"/>
      <c r="AH94" s="35">
        <f>[5]圣人天赋!GE95/AA94</f>
        <v>1</v>
      </c>
      <c r="AJ94" s="9">
        <v>90</v>
      </c>
      <c r="AK94" s="9">
        <f>MAX([4]带兵数!D93,1000+($AJ94-1)*50)</f>
        <v>7594.2729140195461</v>
      </c>
      <c r="AL94" s="9">
        <f>MAX([4]带兵数!E93,1000+($AJ94-1)*50)</f>
        <v>7639.7214321439733</v>
      </c>
      <c r="AM94" s="9">
        <f>MAX([4]带兵数!F93,1000+($AJ94-1)*50)</f>
        <v>7692.1192353066954</v>
      </c>
      <c r="AN94" s="9">
        <f>MAX([4]带兵数!G93,1000+($AJ94-1)*50)</f>
        <v>7742.4371596694982</v>
      </c>
      <c r="AO94" s="9">
        <f>MAX([4]带兵数!H93,1000+($AJ94-1)*50)</f>
        <v>7799.9355476740957</v>
      </c>
      <c r="AQ94" s="15">
        <v>90</v>
      </c>
      <c r="AR94" s="15">
        <v>1.1499999999999999</v>
      </c>
      <c r="AS94" s="15">
        <f>$AR94*节奏总纲!P93*24*3600*AS$2</f>
        <v>76159439.999999985</v>
      </c>
      <c r="AT94" s="15">
        <f>$AR94*节奏总纲!Q93*24*3600*AT$2</f>
        <v>76182287.832000002</v>
      </c>
      <c r="AU94" s="15">
        <f>$AR94*节奏总纲!R93*24*3600*AU$2</f>
        <v>70371322.559999987</v>
      </c>
      <c r="AV94" s="15">
        <f>$AR94*节奏总纲!S93*24*3600*AV$2</f>
        <v>63313881.119999997</v>
      </c>
      <c r="AW94" s="15">
        <f>$AR94*节奏总纲!T93*24*3600*AW$2</f>
        <v>41278416.480000004</v>
      </c>
      <c r="AX94" s="15">
        <f t="shared" si="46"/>
        <v>5110150.6259733588</v>
      </c>
      <c r="AY94" s="15">
        <f t="shared" si="47"/>
        <v>4581182.3105017692</v>
      </c>
      <c r="AZ94" s="15">
        <f t="shared" si="48"/>
        <v>4276536.9649888277</v>
      </c>
      <c r="BA94" s="15">
        <f t="shared" si="49"/>
        <v>3620636.497588627</v>
      </c>
      <c r="BB94" s="15">
        <f t="shared" si="50"/>
        <v>2343405.903033413</v>
      </c>
      <c r="BE94" s="15">
        <v>90</v>
      </c>
      <c r="BF94" s="51"/>
      <c r="BG94" s="15">
        <v>90</v>
      </c>
      <c r="BH94" s="15"/>
      <c r="BI94" s="15"/>
      <c r="BJ94" s="15"/>
      <c r="BK94" s="15"/>
      <c r="BL94" s="15"/>
      <c r="BM94" s="15">
        <f>求节点($T$38:$T$157,$V$38:$V$157,节奏总纲!P93)*求节点($T$38:$T$157,$U$38:$U$157,节奏总纲!P93)*节奏总纲!W93</f>
        <v>3243523.9914534423</v>
      </c>
      <c r="BN94" s="15">
        <f>求节点($T$38:$T$157,$V$38:$V$157,节奏总纲!Q93)*求节点($T$38:$T$157,$U$38:$U$157,节奏总纲!Q93)*节奏总纲!X93</f>
        <v>2457548.4798762412</v>
      </c>
      <c r="BO94" s="15">
        <f>求节点($T$38:$T$157,$V$38:$V$157,节奏总纲!R93)*求节点($T$38:$T$157,$U$38:$U$157,节奏总纲!R93)*节奏总纲!Y93</f>
        <v>1819200.7355210243</v>
      </c>
      <c r="BP94" s="15">
        <f>求节点($T$38:$T$157,$V$38:$V$157,节奏总纲!S93)*求节点($T$38:$T$157,$U$38:$U$157,节奏总纲!S93)*节奏总纲!Z93</f>
        <v>1146847.15075331</v>
      </c>
      <c r="BQ94" s="15">
        <f>求节点($T$38:$T$157,$V$38:$V$157,节奏总纲!T93)*求节点($T$38:$T$157,$U$38:$U$157,节奏总纲!T93)*节奏总纲!AA93</f>
        <v>468372.50032229844</v>
      </c>
      <c r="BR94" s="15"/>
      <c r="BS94" s="15"/>
      <c r="BT94" s="15"/>
      <c r="BU94" s="15"/>
      <c r="BV94" s="15"/>
      <c r="BY94" s="15">
        <v>90</v>
      </c>
      <c r="BZ94" s="15">
        <f t="shared" si="36"/>
        <v>3243523.9914534423</v>
      </c>
      <c r="CA94" s="15">
        <f t="shared" si="37"/>
        <v>2457548.4798762412</v>
      </c>
      <c r="CB94" s="15">
        <f t="shared" si="38"/>
        <v>1819200.7355210243</v>
      </c>
      <c r="CC94" s="15">
        <f t="shared" si="39"/>
        <v>1146847.15075331</v>
      </c>
      <c r="CD94" s="15">
        <f t="shared" si="40"/>
        <v>468372.50032229844</v>
      </c>
      <c r="CE94" s="66">
        <f>SUM(BZ$5:BZ94)</f>
        <v>36597309.339134023</v>
      </c>
      <c r="CF94" s="66">
        <f>SUM(CA$5:CA94)</f>
        <v>29730367.951449197</v>
      </c>
      <c r="CG94" s="66">
        <f>SUM(CB$5:CB94)</f>
        <v>22001182.495307051</v>
      </c>
      <c r="CH94" s="66">
        <f>SUM(CC$5:CC94)</f>
        <v>13882089.447641404</v>
      </c>
      <c r="CI94" s="66">
        <f>SUM(CD$5:CD94)</f>
        <v>5454882.254695545</v>
      </c>
      <c r="CJ94" s="34"/>
      <c r="CK94" s="34"/>
      <c r="CN94" s="15"/>
      <c r="CO94" s="15"/>
      <c r="CP94" s="15"/>
      <c r="CQ94" s="15"/>
      <c r="CR94" s="15"/>
      <c r="CS94" s="15"/>
      <c r="CT94" s="15"/>
      <c r="CU94" s="15"/>
      <c r="CV94" s="15"/>
      <c r="CW94" s="15"/>
      <c r="CX94" s="15"/>
      <c r="CZ94" s="34"/>
      <c r="DA94" s="34"/>
      <c r="DR94" s="37"/>
      <c r="DS94" s="37"/>
      <c r="DT94" s="37"/>
      <c r="DU94" s="37"/>
      <c r="DV94" s="37"/>
      <c r="EC94" s="9">
        <v>1</v>
      </c>
      <c r="ED94" s="9">
        <f>INT(求节点(F$38:F$67,$K$38:$K$67,节奏总纲!P93)*EC94)</f>
        <v>35012</v>
      </c>
      <c r="EE94" s="15">
        <v>90</v>
      </c>
      <c r="EF94" s="15">
        <f>求节点(F$38:F$67,$V$4:$V$33,节奏总纲!P93)*$ED94/10000</f>
        <v>767045.89842197089</v>
      </c>
      <c r="EG94" s="15">
        <f>求节点(G$38:G$67,$V$4:$V$33,节奏总纲!Q93)*$ED94/10000</f>
        <v>778498.91216106212</v>
      </c>
      <c r="EH94" s="15">
        <f>求节点(H$38:H$67,$V$4:$V$33,节奏总纲!R93)*$ED94/10000</f>
        <v>791787.60057610518</v>
      </c>
      <c r="EI94" s="15">
        <f>求节点(I$38:I$67,$V$4:$V$33,节奏总纲!S93)*$ED94/10000</f>
        <v>806472.99798372062</v>
      </c>
      <c r="EJ94" s="15">
        <f>求节点(J$38:J$67,$V$4:$V$33,节奏总纲!T93)*$ED94/10000</f>
        <v>823712.37754918204</v>
      </c>
      <c r="EK94" s="15">
        <f>求节点(F$38:F$67,$L$4:$L$33,节奏总纲!P93)</f>
        <v>4</v>
      </c>
      <c r="EL94" s="15">
        <f>求节点(G$38:G$67,$L$4:$L$33,节奏总纲!Q93)</f>
        <v>4</v>
      </c>
      <c r="EM94" s="15">
        <f>求节点(H$38:H$67,$L$4:$L$33,节奏总纲!R93)</f>
        <v>4</v>
      </c>
      <c r="EN94" s="15">
        <f>求节点(I$38:I$67,$L$4:$L$33,节奏总纲!S93)</f>
        <v>4</v>
      </c>
      <c r="EO94" s="15">
        <f>求节点(J$38:J$67,$L$4:$L$33,节奏总纲!T93)</f>
        <v>4</v>
      </c>
      <c r="EP94" s="15">
        <f t="shared" si="41"/>
        <v>3068183.5936878836</v>
      </c>
      <c r="EQ94" s="15">
        <f t="shared" si="42"/>
        <v>3113995.6486442485</v>
      </c>
      <c r="ER94" s="15">
        <f t="shared" si="43"/>
        <v>3167150.4023044207</v>
      </c>
      <c r="ES94" s="15">
        <f t="shared" si="44"/>
        <v>3225891.9919348825</v>
      </c>
      <c r="ET94" s="15">
        <f t="shared" si="45"/>
        <v>3294849.5101967282</v>
      </c>
      <c r="EY94" s="15">
        <v>90</v>
      </c>
      <c r="EZ94" s="15">
        <f>MAX($G$4,求节点(F$38:F$67,$G$4:$G$33,节奏总纲!P93))</f>
        <v>3500</v>
      </c>
      <c r="FA94" s="15">
        <f>MAX($G$4,求节点(G$38:G$67,$G$4:$G$33,节奏总纲!Q93))</f>
        <v>3500</v>
      </c>
      <c r="FB94" s="15">
        <f>MAX($G$4,求节点(H$38:H$67,$G$4:$G$33,节奏总纲!R93))</f>
        <v>3500</v>
      </c>
      <c r="FC94" s="15">
        <f>MAX($G$4,求节点(I$38:I$67,$G$4:$G$33,节奏总纲!S93))</f>
        <v>3500</v>
      </c>
      <c r="FD94" s="15">
        <f>MAX($G$4,求节点(J$38:J$67,$G$4:$G$33,节奏总纲!T93))</f>
        <v>3500</v>
      </c>
      <c r="FE94" s="15">
        <f>MAX($K$4,求节点(F$38:F$67,$K$4:$K$33,节奏总纲!P93))</f>
        <v>45036.631736539697</v>
      </c>
      <c r="FF94" s="15">
        <f>MAX($K$4,求节点(G$38:G$67,$K$4:$K$33,节奏总纲!Q93))</f>
        <v>45426.262357338041</v>
      </c>
      <c r="FG94" s="15">
        <f>MAX($K$4,求节点(H$38:H$67,$K$4:$K$33,节奏总纲!R93))</f>
        <v>45878.342485302674</v>
      </c>
      <c r="FH94" s="15">
        <f>MAX($K$4,求节点(I$38:I$67,$K$4:$K$33,节奏总纲!S93))</f>
        <v>46377.938542632954</v>
      </c>
      <c r="FI94" s="15">
        <f>MAX($K$4,求节点(J$38:J$67,$K$4:$K$33,节奏总纲!T93))</f>
        <v>46964.420870803282</v>
      </c>
      <c r="FO94" s="9">
        <v>90</v>
      </c>
      <c r="FP94" s="9">
        <f>求节点($EE$5:$EE$164,$ED$5:$ED$164,求节点(节奏总纲!$N$4:$N$163,节奏总纲!$O$4:$O$163,兵营招募!FO94))</f>
        <v>32698</v>
      </c>
    </row>
    <row r="95" spans="19:172" x14ac:dyDescent="0.15">
      <c r="S95" s="9">
        <v>58</v>
      </c>
      <c r="T95" s="9">
        <f>求节点(节奏总纲!$BW$4:$BW$83,节奏总纲!$AM$4:$AM$83,$S95)</f>
        <v>92.514256239809981</v>
      </c>
      <c r="U95" s="9">
        <v>17000</v>
      </c>
      <c r="V95" s="9">
        <f t="shared" si="34"/>
        <v>3</v>
      </c>
      <c r="W95" s="9">
        <v>5</v>
      </c>
      <c r="Z95" s="9">
        <v>91</v>
      </c>
      <c r="AA95" s="80">
        <f>[5]圣人天赋!GE96</f>
        <v>0.21480209683892193</v>
      </c>
      <c r="AB95" s="80">
        <f>[5]圣人天赋!GF96</f>
        <v>0.21743264633241455</v>
      </c>
      <c r="AC95" s="80">
        <f>[5]圣人天赋!GG96</f>
        <v>0.22320215583257683</v>
      </c>
      <c r="AD95" s="80">
        <f>[5]圣人天赋!GH96</f>
        <v>0.23190199465850486</v>
      </c>
      <c r="AE95" s="80">
        <f>[5]圣人天赋!GI96</f>
        <v>0.24450000000000005</v>
      </c>
      <c r="AG95" s="52"/>
      <c r="AH95" s="35">
        <f>[5]圣人天赋!GE96/AA95</f>
        <v>1</v>
      </c>
      <c r="AJ95" s="9">
        <v>91</v>
      </c>
      <c r="AK95" s="9">
        <f>MAX([4]带兵数!D94,1000+($AJ95-1)*50)</f>
        <v>7659.8252634231749</v>
      </c>
      <c r="AL95" s="9">
        <f>MAX([4]带兵数!E94,1000+($AJ95-1)*50)</f>
        <v>7708.542162617312</v>
      </c>
      <c r="AM95" s="9">
        <f>MAX([4]带兵数!F94,1000+($AJ95-1)*50)</f>
        <v>7755.4959541611015</v>
      </c>
      <c r="AN95" s="9">
        <f>MAX([4]带兵数!G94,1000+($AJ95-1)*50)</f>
        <v>7809.8721372753316</v>
      </c>
      <c r="AO95" s="9">
        <f>MAX([4]带兵数!H94,1000+($AJ95-1)*50)</f>
        <v>7863.425055198697</v>
      </c>
      <c r="AQ95" s="15">
        <v>91</v>
      </c>
      <c r="AR95" s="15">
        <v>1.1499999999999999</v>
      </c>
      <c r="AS95" s="15">
        <f>$AR95*节奏总纲!P94*24*3600*AS$2</f>
        <v>81636363.83048147</v>
      </c>
      <c r="AT95" s="15">
        <f>$AR95*节奏总纲!Q94*24*3600*AT$2</f>
        <v>81660854.73963061</v>
      </c>
      <c r="AU95" s="15">
        <f>$AR95*节奏总纲!R94*24*3600*AU$2</f>
        <v>75203418.360639527</v>
      </c>
      <c r="AV95" s="15">
        <f>$AR95*节奏总纲!S94*24*3600*AV$2</f>
        <v>67717363.797384366</v>
      </c>
      <c r="AW95" s="15">
        <f>$AR95*节奏总纲!T94*24*3600*AW$2</f>
        <v>44083636.468460001</v>
      </c>
      <c r="AX95" s="15">
        <f t="shared" si="46"/>
        <v>5476923.8304814845</v>
      </c>
      <c r="AY95" s="15">
        <f t="shared" si="47"/>
        <v>5478566.9076306075</v>
      </c>
      <c r="AZ95" s="15">
        <f t="shared" si="48"/>
        <v>4832095.80063954</v>
      </c>
      <c r="BA95" s="15">
        <f t="shared" si="49"/>
        <v>4403482.6773843691</v>
      </c>
      <c r="BB95" s="15">
        <f t="shared" si="50"/>
        <v>2805219.9884599969</v>
      </c>
      <c r="BE95" s="15">
        <v>91</v>
      </c>
      <c r="BF95" s="51"/>
      <c r="BG95" s="15">
        <v>91</v>
      </c>
      <c r="BH95" s="15"/>
      <c r="BI95" s="15"/>
      <c r="BJ95" s="15"/>
      <c r="BK95" s="15"/>
      <c r="BL95" s="15"/>
      <c r="BM95" s="15">
        <f>求节点($T$38:$T$157,$V$38:$V$157,节奏总纲!P94)*求节点($T$38:$T$157,$U$38:$U$157,节奏总纲!P94)*节奏总纲!W94</f>
        <v>3500823.0219880957</v>
      </c>
      <c r="BN95" s="15">
        <f>求节点($T$38:$T$157,$V$38:$V$157,节奏总纲!Q94)*求节点($T$38:$T$157,$U$38:$U$157,节奏总纲!Q94)*节奏总纲!X94</f>
        <v>2956956.0655750846</v>
      </c>
      <c r="BO95" s="15">
        <f>求节点($T$38:$T$157,$V$38:$V$157,节奏总纲!R94)*求节点($T$38:$T$157,$U$38:$U$157,节奏总纲!R94)*节奏总纲!Y94</f>
        <v>2188449.1850722539</v>
      </c>
      <c r="BP95" s="15">
        <f>求节点($T$38:$T$157,$V$38:$V$157,节奏总纲!S94)*求节点($T$38:$T$157,$U$38:$U$157,节奏总纲!S94)*节奏总纲!Z94</f>
        <v>1405082.4444081143</v>
      </c>
      <c r="BQ95" s="15">
        <f>求节点($T$38:$T$157,$V$38:$V$157,节奏总纲!T94)*求节点($T$38:$T$157,$U$38:$U$157,节奏总纲!T94)*节奏总纲!AA94</f>
        <v>581988.23127725138</v>
      </c>
      <c r="BR95" s="15"/>
      <c r="BS95" s="15"/>
      <c r="BT95" s="15"/>
      <c r="BU95" s="15"/>
      <c r="BV95" s="15"/>
      <c r="BY95" s="15">
        <v>91</v>
      </c>
      <c r="BZ95" s="15">
        <f t="shared" si="36"/>
        <v>3500823.0219880957</v>
      </c>
      <c r="CA95" s="15">
        <f t="shared" si="37"/>
        <v>2956956.0655750846</v>
      </c>
      <c r="CB95" s="15">
        <f t="shared" si="38"/>
        <v>2188449.1850722539</v>
      </c>
      <c r="CC95" s="15">
        <f t="shared" si="39"/>
        <v>1405082.4444081143</v>
      </c>
      <c r="CD95" s="15">
        <f t="shared" si="40"/>
        <v>581988.23127725138</v>
      </c>
      <c r="CE95" s="66">
        <f>SUM(BZ$5:BZ95)</f>
        <v>40098132.361122116</v>
      </c>
      <c r="CF95" s="66">
        <f>SUM(CA$5:CA95)</f>
        <v>32687324.017024282</v>
      </c>
      <c r="CG95" s="66">
        <f>SUM(CB$5:CB95)</f>
        <v>24189631.680379305</v>
      </c>
      <c r="CH95" s="66">
        <f>SUM(CC$5:CC95)</f>
        <v>15287171.892049519</v>
      </c>
      <c r="CI95" s="66">
        <f>SUM(CD$5:CD95)</f>
        <v>6036870.4859727966</v>
      </c>
      <c r="CJ95" s="34"/>
      <c r="CK95" s="34"/>
      <c r="CN95" s="15"/>
      <c r="CO95" s="15"/>
      <c r="CP95" s="15"/>
      <c r="CQ95" s="15"/>
      <c r="CR95" s="15"/>
      <c r="CS95" s="15"/>
      <c r="CT95" s="15"/>
      <c r="CU95" s="15"/>
      <c r="CV95" s="15"/>
      <c r="CW95" s="15"/>
      <c r="CX95" s="15"/>
      <c r="CZ95" s="34"/>
      <c r="DA95" s="34"/>
      <c r="DR95" s="37"/>
      <c r="DS95" s="37"/>
      <c r="DT95" s="37"/>
      <c r="DU95" s="37"/>
      <c r="DV95" s="37"/>
      <c r="EC95" s="9">
        <v>1</v>
      </c>
      <c r="ED95" s="9">
        <f>INT(求节点(F$38:F$67,$K$38:$K$67,节奏总纲!P94)*EC95)</f>
        <v>35142</v>
      </c>
      <c r="EE95" s="15">
        <v>91</v>
      </c>
      <c r="EF95" s="15">
        <f>求节点(F$38:F$67,$V$4:$V$33,节奏总纲!P94)*$ED95/10000</f>
        <v>781415.75110005657</v>
      </c>
      <c r="EG95" s="15">
        <f>求节点(G$38:G$67,$V$4:$V$33,节奏总纲!Q94)*$ED95/10000</f>
        <v>793737.97928418242</v>
      </c>
      <c r="EH95" s="15">
        <f>求节点(H$38:H$67,$V$4:$V$33,节奏总纲!R94)*$ED95/10000</f>
        <v>807434.11444354185</v>
      </c>
      <c r="EI95" s="15">
        <f>求节点(I$38:I$67,$V$4:$V$33,节奏总纲!S94)*$ED95/10000</f>
        <v>823362.8484376556</v>
      </c>
      <c r="EJ95" s="15">
        <f>求节点(J$38:J$67,$V$4:$V$33,节奏总纲!T94)*$ED95/10000</f>
        <v>841524.18126652413</v>
      </c>
      <c r="EK95" s="15">
        <f>求节点(F$38:F$67,$L$4:$L$33,节奏总纲!P94)</f>
        <v>4</v>
      </c>
      <c r="EL95" s="15">
        <f>求节点(G$38:G$67,$L$4:$L$33,节奏总纲!Q94)</f>
        <v>4</v>
      </c>
      <c r="EM95" s="15">
        <f>求节点(H$38:H$67,$L$4:$L$33,节奏总纲!R94)</f>
        <v>4</v>
      </c>
      <c r="EN95" s="15">
        <f>求节点(I$38:I$67,$L$4:$L$33,节奏总纲!S94)</f>
        <v>4</v>
      </c>
      <c r="EO95" s="15">
        <f>求节点(J$38:J$67,$L$4:$L$33,节奏总纲!T94)</f>
        <v>4</v>
      </c>
      <c r="EP95" s="15">
        <f t="shared" si="41"/>
        <v>3125663.0044002263</v>
      </c>
      <c r="EQ95" s="15">
        <f t="shared" si="42"/>
        <v>3174951.9171367297</v>
      </c>
      <c r="ER95" s="15">
        <f t="shared" si="43"/>
        <v>3229736.4577741674</v>
      </c>
      <c r="ES95" s="15">
        <f t="shared" si="44"/>
        <v>3293451.3937506224</v>
      </c>
      <c r="ET95" s="15">
        <f t="shared" si="45"/>
        <v>3366096.7250660965</v>
      </c>
      <c r="EY95" s="15">
        <v>91</v>
      </c>
      <c r="EZ95" s="15">
        <f>MAX($G$4,求节点(F$38:F$67,$G$4:$G$33,节奏总纲!P94))</f>
        <v>3500</v>
      </c>
      <c r="FA95" s="15">
        <f>MAX($G$4,求节点(G$38:G$67,$G$4:$G$33,节奏总纲!Q94))</f>
        <v>3500</v>
      </c>
      <c r="FB95" s="15">
        <f>MAX($G$4,求节点(H$38:H$67,$G$4:$G$33,节奏总纲!R94))</f>
        <v>3500</v>
      </c>
      <c r="FC95" s="15">
        <f>MAX($G$4,求节点(I$38:I$67,$G$4:$G$33,节奏总纲!S94))</f>
        <v>3500</v>
      </c>
      <c r="FD95" s="15">
        <f>MAX($G$4,求节点(J$38:J$67,$G$4:$G$33,节奏总纲!T94))</f>
        <v>3500</v>
      </c>
      <c r="FE95" s="15">
        <f>MAX($K$4,求节点(F$38:F$67,$K$4:$K$33,节奏总纲!P94))</f>
        <v>45427.152503979632</v>
      </c>
      <c r="FF95" s="15">
        <f>MAX($K$4,求节点(G$38:G$67,$K$4:$K$33,节奏总纲!Q94))</f>
        <v>45844.802989841795</v>
      </c>
      <c r="FG95" s="15">
        <f>MAX($K$4,求节点(H$38:H$67,$K$4:$K$33,节奏总纲!R94))</f>
        <v>46309.020777263497</v>
      </c>
      <c r="FH95" s="15">
        <f>MAX($K$4,求节点(I$38:I$67,$K$4:$K$33,节奏总纲!S94))</f>
        <v>46848.910429719457</v>
      </c>
      <c r="FI95" s="15">
        <f>MAX($K$4,求节点(J$38:J$67,$K$4:$K$33,节奏总纲!T94))</f>
        <v>47464.471947209677</v>
      </c>
      <c r="FO95" s="9">
        <v>91</v>
      </c>
      <c r="FP95" s="9">
        <f>求节点($EE$5:$EE$164,$ED$5:$ED$164,求节点(节奏总纲!$N$4:$N$163,节奏总纲!$O$4:$O$163,兵营招募!FO95))</f>
        <v>32911</v>
      </c>
    </row>
    <row r="96" spans="19:172" x14ac:dyDescent="0.15">
      <c r="S96" s="9">
        <v>59</v>
      </c>
      <c r="T96" s="9">
        <f>求节点(节奏总纲!$BW$4:$BW$83,节奏总纲!$AM$4:$AM$83,$S96)</f>
        <v>95.957646152087705</v>
      </c>
      <c r="U96" s="9">
        <v>18000</v>
      </c>
      <c r="V96" s="9">
        <f t="shared" si="34"/>
        <v>3</v>
      </c>
      <c r="W96" s="9">
        <v>5</v>
      </c>
      <c r="Z96" s="9">
        <v>92</v>
      </c>
      <c r="AA96" s="80">
        <f>[5]圣人天赋!GE97</f>
        <v>0.21421623524795805</v>
      </c>
      <c r="AB96" s="80">
        <f>[5]圣人天赋!GF97</f>
        <v>0.21687540047180667</v>
      </c>
      <c r="AC96" s="80">
        <f>[5]圣人天赋!GG97</f>
        <v>0.22254528898697612</v>
      </c>
      <c r="AD96" s="80">
        <f>[5]圣人天赋!GH97</f>
        <v>0.23190000000000005</v>
      </c>
      <c r="AE96" s="80">
        <f>[5]圣人天赋!GI97</f>
        <v>0.24450000000000005</v>
      </c>
      <c r="AG96" s="52"/>
      <c r="AH96" s="35">
        <f>[5]圣人天赋!GE97/AA96</f>
        <v>1</v>
      </c>
      <c r="AJ96" s="9">
        <v>92</v>
      </c>
      <c r="AK96" s="9">
        <f>MAX([4]带兵数!D95,1000+($AJ96-1)*50)</f>
        <v>7728.6470626701648</v>
      </c>
      <c r="AL96" s="9">
        <f>MAX([4]带兵数!E95,1000+($AJ96-1)*50)</f>
        <v>7772.4285339835969</v>
      </c>
      <c r="AM96" s="9">
        <f>MAX([4]带兵数!F95,1000+($AJ96-1)*50)</f>
        <v>7823.0950009437602</v>
      </c>
      <c r="AN96" s="9">
        <f>MAX([4]带兵数!G95,1000+($AJ96-1)*50)</f>
        <v>7873.689666001048</v>
      </c>
      <c r="AO96" s="9">
        <f>MAX([4]带兵数!H95,1000+($AJ96-1)*50)</f>
        <v>7928.4969997617018</v>
      </c>
      <c r="AQ96" s="15">
        <v>92</v>
      </c>
      <c r="AR96" s="15">
        <v>1.1499999999999999</v>
      </c>
      <c r="AS96" s="15">
        <f>$AR96*节奏总纲!P95*24*3600*AS$2</f>
        <v>87506385.448324054</v>
      </c>
      <c r="AT96" s="15">
        <f>$AR96*节奏总纲!Q95*24*3600*AT$2</f>
        <v>87338664.876214787</v>
      </c>
      <c r="AU96" s="15">
        <f>$AR96*节奏总纲!R95*24*3600*AU$2</f>
        <v>80505874.612458125</v>
      </c>
      <c r="AV96" s="15">
        <f>$AR96*节奏总纲!S95*24*3600*AV$2</f>
        <v>72426118.356062889</v>
      </c>
      <c r="AW96" s="15">
        <f>$AR96*节奏总纲!T95*24*3600*AW$2</f>
        <v>46990928.985750027</v>
      </c>
      <c r="AX96" s="15">
        <f t="shared" si="46"/>
        <v>5870021.6178425848</v>
      </c>
      <c r="AY96" s="15">
        <f t="shared" si="47"/>
        <v>5677810.1365841776</v>
      </c>
      <c r="AZ96" s="15">
        <f t="shared" si="48"/>
        <v>5302456.2518185973</v>
      </c>
      <c r="BA96" s="15">
        <f t="shared" si="49"/>
        <v>4708754.5586785227</v>
      </c>
      <c r="BB96" s="15">
        <f t="shared" si="50"/>
        <v>2907292.5172900259</v>
      </c>
      <c r="BE96" s="15">
        <v>92</v>
      </c>
      <c r="BF96" s="51"/>
      <c r="BG96" s="15">
        <v>92</v>
      </c>
      <c r="BH96" s="15"/>
      <c r="BI96" s="15"/>
      <c r="BJ96" s="15"/>
      <c r="BK96" s="15"/>
      <c r="BL96" s="15"/>
      <c r="BM96" s="15">
        <f>求节点($T$38:$T$157,$V$38:$V$157,节奏总纲!P95)*求节点($T$38:$T$157,$U$38:$U$157,节奏总纲!P95)*节奏总纲!W95</f>
        <v>3780232.4168682783</v>
      </c>
      <c r="BN96" s="15">
        <f>求节点($T$38:$T$157,$V$38:$V$157,节奏总纲!Q95)*求节点($T$38:$T$157,$U$38:$U$157,节奏总纲!Q95)*节奏总纲!X95</f>
        <v>3083838.6597973411</v>
      </c>
      <c r="BO96" s="15">
        <f>求节点($T$38:$T$157,$V$38:$V$157,节奏总纲!R95)*求节点($T$38:$T$157,$U$38:$U$157,节奏总纲!R95)*节奏总纲!Y95</f>
        <v>2467076.2149776467</v>
      </c>
      <c r="BP96" s="15">
        <f>求节点($T$38:$T$157,$V$38:$V$157,节奏总纲!S95)*求节点($T$38:$T$157,$U$38:$U$157,节奏总纲!S95)*节奏总纲!Z95</f>
        <v>1514229.2049512551</v>
      </c>
      <c r="BQ96" s="15">
        <f>求节点($T$38:$T$157,$V$38:$V$157,节奏总纲!T95)*求节点($T$38:$T$157,$U$38:$U$157,节奏总纲!T95)*节奏总纲!AA95</f>
        <v>643724.18861091544</v>
      </c>
      <c r="BR96" s="15"/>
      <c r="BS96" s="15"/>
      <c r="BT96" s="15"/>
      <c r="BU96" s="15"/>
      <c r="BV96" s="15"/>
      <c r="BY96" s="15">
        <v>92</v>
      </c>
      <c r="BZ96" s="15">
        <f t="shared" si="36"/>
        <v>3780232.4168682783</v>
      </c>
      <c r="CA96" s="15">
        <f t="shared" si="37"/>
        <v>3083838.6597973411</v>
      </c>
      <c r="CB96" s="15">
        <f t="shared" si="38"/>
        <v>2467076.2149776467</v>
      </c>
      <c r="CC96" s="15">
        <f t="shared" si="39"/>
        <v>1514229.2049512551</v>
      </c>
      <c r="CD96" s="15">
        <f t="shared" si="40"/>
        <v>643724.18861091544</v>
      </c>
      <c r="CE96" s="66">
        <f>SUM(BZ$5:BZ96)</f>
        <v>43878364.777990393</v>
      </c>
      <c r="CF96" s="66">
        <f>SUM(CA$5:CA96)</f>
        <v>35771162.676821627</v>
      </c>
      <c r="CG96" s="66">
        <f>SUM(CB$5:CB96)</f>
        <v>26656707.895356953</v>
      </c>
      <c r="CH96" s="66">
        <f>SUM(CC$5:CC96)</f>
        <v>16801401.097000774</v>
      </c>
      <c r="CI96" s="66">
        <f>SUM(CD$5:CD96)</f>
        <v>6680594.6745837117</v>
      </c>
      <c r="CJ96" s="34"/>
      <c r="CK96" s="34"/>
      <c r="CN96" s="15"/>
      <c r="CO96" s="15"/>
      <c r="CP96" s="15"/>
      <c r="CQ96" s="15"/>
      <c r="CR96" s="15"/>
      <c r="CS96" s="15"/>
      <c r="CT96" s="15"/>
      <c r="CU96" s="15"/>
      <c r="CV96" s="15"/>
      <c r="CW96" s="15"/>
      <c r="CX96" s="15"/>
      <c r="CZ96" s="34"/>
      <c r="DA96" s="34"/>
      <c r="DR96" s="37"/>
      <c r="DS96" s="37"/>
      <c r="DT96" s="37"/>
      <c r="DU96" s="37"/>
      <c r="DV96" s="37"/>
      <c r="EC96" s="9">
        <v>1</v>
      </c>
      <c r="ED96" s="9">
        <f>INT(求节点(F$38:F$67,$K$38:$K$67,节奏总纲!P95)*EC96)</f>
        <v>35281</v>
      </c>
      <c r="EE96" s="15">
        <v>92</v>
      </c>
      <c r="EF96" s="15">
        <f>求节点(F$38:F$67,$V$4:$V$33,节奏总纲!P95)*$ED96/10000</f>
        <v>796904.15331097436</v>
      </c>
      <c r="EG96" s="15">
        <f>求节点(G$38:G$67,$V$4:$V$33,节奏总纲!Q95)*$ED96/10000</f>
        <v>809725.71251305449</v>
      </c>
      <c r="EH96" s="15">
        <f>求节点(H$38:H$67,$V$4:$V$33,节奏总纲!R95)*$ED96/10000</f>
        <v>824626.44347763387</v>
      </c>
      <c r="EI96" s="15">
        <f>求节点(I$38:I$67,$V$4:$V$33,节奏总纲!S95)*$ED96/10000</f>
        <v>841537.04047929624</v>
      </c>
      <c r="EJ96" s="15">
        <f>求节点(J$38:J$67,$V$4:$V$33,节奏总纲!T95)*$ED96/10000</f>
        <v>860203.38252484705</v>
      </c>
      <c r="EK96" s="15">
        <f>求节点(F$38:F$67,$L$4:$L$33,节奏总纲!P95)</f>
        <v>4</v>
      </c>
      <c r="EL96" s="15">
        <f>求节点(G$38:G$67,$L$4:$L$33,节奏总纲!Q95)</f>
        <v>4</v>
      </c>
      <c r="EM96" s="15">
        <f>求节点(H$38:H$67,$L$4:$L$33,节奏总纲!R95)</f>
        <v>4</v>
      </c>
      <c r="EN96" s="15">
        <f>求节点(I$38:I$67,$L$4:$L$33,节奏总纲!S95)</f>
        <v>4</v>
      </c>
      <c r="EO96" s="15">
        <f>求节点(J$38:J$67,$L$4:$L$33,节奏总纲!T95)</f>
        <v>4</v>
      </c>
      <c r="EP96" s="15">
        <f t="shared" si="41"/>
        <v>3187616.6132438974</v>
      </c>
      <c r="EQ96" s="15">
        <f t="shared" si="42"/>
        <v>3238902.850052218</v>
      </c>
      <c r="ER96" s="15">
        <f t="shared" si="43"/>
        <v>3298505.7739105355</v>
      </c>
      <c r="ES96" s="15">
        <f t="shared" si="44"/>
        <v>3366148.1619171849</v>
      </c>
      <c r="ET96" s="15">
        <f t="shared" si="45"/>
        <v>3440813.5300993882</v>
      </c>
      <c r="EY96" s="15">
        <v>92</v>
      </c>
      <c r="EZ96" s="15">
        <f>MAX($G$4,求节点(F$38:F$67,$G$4:$G$33,节奏总纲!P95))</f>
        <v>3500</v>
      </c>
      <c r="FA96" s="15">
        <f>MAX($G$4,求节点(G$38:G$67,$G$4:$G$33,节奏总纲!Q95))</f>
        <v>3500</v>
      </c>
      <c r="FB96" s="15">
        <f>MAX($G$4,求节点(H$38:H$67,$G$4:$G$33,节奏总纲!R95))</f>
        <v>3500</v>
      </c>
      <c r="FC96" s="15">
        <f>MAX($G$4,求节点(I$38:I$67,$G$4:$G$33,节奏总纲!S95))</f>
        <v>3500</v>
      </c>
      <c r="FD96" s="15">
        <f>MAX($G$4,求节点(J$38:J$67,$G$4:$G$33,节奏总纲!T95))</f>
        <v>3500</v>
      </c>
      <c r="FE96" s="15">
        <f>MAX($K$4,求节点(F$38:F$67,$K$4:$K$33,节奏总纲!P95))</f>
        <v>45845.702299091055</v>
      </c>
      <c r="FF96" s="15">
        <f>MAX($K$4,求节点(G$38:G$67,$K$4:$K$33,节奏总纲!Q95))</f>
        <v>46278.565009338585</v>
      </c>
      <c r="FG96" s="15">
        <f>MAX($K$4,求节点(H$38:H$67,$K$4:$K$33,节奏总纲!R95))</f>
        <v>46781.62167259922</v>
      </c>
      <c r="FH96" s="15">
        <f>MAX($K$4,求节点(I$38:I$67,$K$4:$K$33,节奏总纲!S95))</f>
        <v>47352.532490439196</v>
      </c>
      <c r="FI96" s="15">
        <f>MAX($K$4,求节点(J$38:J$67,$K$4:$K$33,节奏总纲!T95))</f>
        <v>47982.718201934687</v>
      </c>
      <c r="FO96" s="9">
        <v>92</v>
      </c>
      <c r="FP96" s="9">
        <f>求节点($EE$5:$EE$164,$ED$5:$ED$164,求节点(节奏总纲!$N$4:$N$163,节奏总纲!$O$4:$O$163,兵营招募!FO96))</f>
        <v>33124</v>
      </c>
    </row>
    <row r="97" spans="19:172" x14ac:dyDescent="0.15">
      <c r="S97" s="9">
        <v>60</v>
      </c>
      <c r="T97" s="9">
        <f>求节点(节奏总纲!$BW$4:$BW$83,节奏总纲!$AM$4:$AM$83,$S97)</f>
        <v>133.875</v>
      </c>
      <c r="U97" s="9">
        <v>19000</v>
      </c>
      <c r="V97" s="9">
        <f t="shared" si="34"/>
        <v>3</v>
      </c>
      <c r="W97" s="9">
        <v>5</v>
      </c>
      <c r="Z97" s="9">
        <v>93</v>
      </c>
      <c r="AA97" s="80">
        <f>[5]圣人天赋!GE98</f>
        <v>0.28489579840716062</v>
      </c>
      <c r="AB97" s="80">
        <f>[5]圣人天赋!GF98</f>
        <v>0.28836116335081907</v>
      </c>
      <c r="AC97" s="80">
        <f>[5]圣人天赋!GG98</f>
        <v>0.29659999999999997</v>
      </c>
      <c r="AD97" s="80">
        <f>[5]圣人天赋!GH98</f>
        <v>0.30920000000000003</v>
      </c>
      <c r="AE97" s="80">
        <f>[5]圣人天赋!GI98</f>
        <v>0.32600000000000007</v>
      </c>
      <c r="AG97" s="52"/>
      <c r="AH97" s="35">
        <f>[5]圣人天赋!GE98/AA97</f>
        <v>1</v>
      </c>
      <c r="AJ97" s="9">
        <v>93</v>
      </c>
      <c r="AK97" s="9">
        <f>MAX([4]带兵数!D96,1000+($AJ97-1)*50)</f>
        <v>7794.0125995524631</v>
      </c>
      <c r="AL97" s="9">
        <f>MAX([4]带兵数!E96,1000+($AJ97-1)*50)</f>
        <v>7840.659544186844</v>
      </c>
      <c r="AM97" s="9">
        <f>MAX([4]带兵数!F96,1000+($AJ97-1)*50)</f>
        <v>7888.0310631705115</v>
      </c>
      <c r="AN97" s="9">
        <f>MAX([4]带兵数!G96,1000+($AJ97-1)*50)</f>
        <v>7939.7988787201884</v>
      </c>
      <c r="AO97" s="9">
        <f>MAX([4]带兵数!H96,1000+($AJ97-1)*50)</f>
        <v>7991.4208810757218</v>
      </c>
      <c r="AQ97" s="15">
        <v>93</v>
      </c>
      <c r="AR97" s="15">
        <v>1.1499999999999999</v>
      </c>
      <c r="AS97" s="15">
        <f>$AR97*节奏总纲!P96*24*3600*AS$2</f>
        <v>93797718.842842251</v>
      </c>
      <c r="AT97" s="15">
        <f>$AR97*节奏总纲!Q96*24*3600*AT$2</f>
        <v>93606996.81452848</v>
      </c>
      <c r="AU97" s="15">
        <f>$AR97*节奏总纲!R96*24*3600*AU$2</f>
        <v>86181344.072803468</v>
      </c>
      <c r="AV97" s="15">
        <f>$AR97*节奏总纲!S96*24*3600*AV$2</f>
        <v>77383118.045344859</v>
      </c>
      <c r="AW97" s="15">
        <f>$AR97*节奏总纲!T96*24*3600*AW$2</f>
        <v>50181779.580920607</v>
      </c>
      <c r="AX97" s="15">
        <f t="shared" si="46"/>
        <v>6291333.3945181966</v>
      </c>
      <c r="AY97" s="15">
        <f t="shared" si="47"/>
        <v>6268331.9383136928</v>
      </c>
      <c r="AZ97" s="15">
        <f t="shared" si="48"/>
        <v>5675469.4603453428</v>
      </c>
      <c r="BA97" s="15">
        <f t="shared" si="49"/>
        <v>4956999.6892819703</v>
      </c>
      <c r="BB97" s="15">
        <f t="shared" si="50"/>
        <v>3190850.5951705799</v>
      </c>
      <c r="BE97" s="15">
        <v>93</v>
      </c>
      <c r="BF97" s="51"/>
      <c r="BG97" s="15">
        <v>93</v>
      </c>
      <c r="BH97" s="15"/>
      <c r="BI97" s="15"/>
      <c r="BJ97" s="15"/>
      <c r="BK97" s="15"/>
      <c r="BL97" s="15"/>
      <c r="BM97" s="15">
        <f>求节点($T$38:$T$157,$V$38:$V$157,节奏总纲!P96)*求节点($T$38:$T$157,$U$38:$U$157,节奏总纲!P96)*节奏总纲!W96</f>
        <v>4052388.6599151008</v>
      </c>
      <c r="BN97" s="15">
        <f>求节点($T$38:$T$157,$V$38:$V$157,节奏总纲!Q96)*求节点($T$38:$T$157,$U$38:$U$157,节奏总纲!Q96)*节奏总纲!X96</f>
        <v>3428151.7974905595</v>
      </c>
      <c r="BO97" s="15">
        <f>求节点($T$38:$T$157,$V$38:$V$157,节奏总纲!R96)*求节点($T$38:$T$157,$U$38:$U$157,节奏总纲!R96)*节奏总纲!Y96</f>
        <v>2661695.5414557168</v>
      </c>
      <c r="BP97" s="15">
        <f>求节点($T$38:$T$157,$V$38:$V$157,节奏总纲!S96)*求节点($T$38:$T$157,$U$38:$U$157,节奏总纲!S96)*节奏总纲!Z96</f>
        <v>1607068.9305420136</v>
      </c>
      <c r="BQ97" s="15">
        <f>求节点($T$38:$T$157,$V$38:$V$157,节奏总纲!T96)*求节点($T$38:$T$157,$U$38:$U$157,节奏总纲!T96)*节奏总纲!AA96</f>
        <v>738622.82295615412</v>
      </c>
      <c r="BR97" s="15"/>
      <c r="BS97" s="15"/>
      <c r="BT97" s="15"/>
      <c r="BU97" s="15"/>
      <c r="BV97" s="15"/>
      <c r="BY97" s="15">
        <v>93</v>
      </c>
      <c r="BZ97" s="15">
        <f t="shared" si="36"/>
        <v>4052388.6599151008</v>
      </c>
      <c r="CA97" s="15">
        <f t="shared" si="37"/>
        <v>3428151.7974905595</v>
      </c>
      <c r="CB97" s="15">
        <f t="shared" si="38"/>
        <v>2661695.5414557168</v>
      </c>
      <c r="CC97" s="15">
        <f t="shared" si="39"/>
        <v>1607068.9305420136</v>
      </c>
      <c r="CD97" s="15">
        <f t="shared" si="40"/>
        <v>738622.82295615412</v>
      </c>
      <c r="CE97" s="66">
        <f>SUM(BZ$5:BZ97)</f>
        <v>47930753.43790549</v>
      </c>
      <c r="CF97" s="66">
        <f>SUM(CA$5:CA97)</f>
        <v>39199314.474312186</v>
      </c>
      <c r="CG97" s="66">
        <f>SUM(CB$5:CB97)</f>
        <v>29318403.436812669</v>
      </c>
      <c r="CH97" s="66">
        <f>SUM(CC$5:CC97)</f>
        <v>18408470.027542789</v>
      </c>
      <c r="CI97" s="66">
        <f>SUM(CD$5:CD97)</f>
        <v>7419217.4975398658</v>
      </c>
      <c r="CJ97" s="34"/>
      <c r="CK97" s="34"/>
      <c r="CN97" s="15"/>
      <c r="CO97" s="15"/>
      <c r="CP97" s="15"/>
      <c r="CQ97" s="15"/>
      <c r="CR97" s="15"/>
      <c r="CS97" s="15"/>
      <c r="CT97" s="15"/>
      <c r="CU97" s="15"/>
      <c r="CV97" s="15"/>
      <c r="CW97" s="15"/>
      <c r="CX97" s="15"/>
      <c r="CZ97" s="34"/>
      <c r="DA97" s="34"/>
      <c r="DR97" s="37"/>
      <c r="DS97" s="37"/>
      <c r="DT97" s="37"/>
      <c r="DU97" s="37"/>
      <c r="DV97" s="37"/>
      <c r="EC97" s="9">
        <v>1</v>
      </c>
      <c r="ED97" s="9">
        <f>INT(求节点(F$38:F$67,$K$38:$K$67,节奏总纲!P96)*EC97)</f>
        <v>35431</v>
      </c>
      <c r="EE97" s="15">
        <v>93</v>
      </c>
      <c r="EF97" s="15">
        <f>求节点(F$38:F$67,$V$4:$V$33,节奏总纲!P96)*$ED97/10000</f>
        <v>813636.17198302865</v>
      </c>
      <c r="EG97" s="15">
        <f>求节点(G$38:G$67,$V$4:$V$33,节奏总纲!Q96)*$ED97/10000</f>
        <v>827413.1091806147</v>
      </c>
      <c r="EH97" s="15">
        <f>求节点(H$38:H$67,$V$4:$V$33,节奏总纲!R96)*$ED97/10000</f>
        <v>843179.49579301476</v>
      </c>
      <c r="EI97" s="15">
        <f>求节点(I$38:I$67,$V$4:$V$33,节奏总纲!S96)*$ED97/10000</f>
        <v>860885.59558485833</v>
      </c>
      <c r="EJ97" s="15">
        <f>求节点(J$38:J$67,$V$4:$V$33,节奏总纲!T96)*$ED97/10000</f>
        <v>869760.77255837095</v>
      </c>
      <c r="EK97" s="15">
        <f>求节点(F$38:F$67,$L$4:$L$33,节奏总纲!P96)</f>
        <v>4</v>
      </c>
      <c r="EL97" s="15">
        <f>求节点(G$38:G$67,$L$4:$L$33,节奏总纲!Q96)</f>
        <v>4</v>
      </c>
      <c r="EM97" s="15">
        <f>求节点(H$38:H$67,$L$4:$L$33,节奏总纲!R96)</f>
        <v>4</v>
      </c>
      <c r="EN97" s="15">
        <f>求节点(I$38:I$67,$L$4:$L$33,节奏总纲!S96)</f>
        <v>4</v>
      </c>
      <c r="EO97" s="15">
        <f>求节点(J$38:J$67,$L$4:$L$33,节奏总纲!T96)</f>
        <v>4</v>
      </c>
      <c r="EP97" s="15">
        <f t="shared" si="41"/>
        <v>3254544.6879321146</v>
      </c>
      <c r="EQ97" s="15">
        <f t="shared" si="42"/>
        <v>3309652.4367224588</v>
      </c>
      <c r="ER97" s="15">
        <f t="shared" si="43"/>
        <v>3372717.9831720591</v>
      </c>
      <c r="ES97" s="15">
        <f t="shared" si="44"/>
        <v>3443542.3823394333</v>
      </c>
      <c r="ET97" s="15">
        <f t="shared" si="45"/>
        <v>3479043.0902334838</v>
      </c>
      <c r="EY97" s="15">
        <v>93</v>
      </c>
      <c r="EZ97" s="15">
        <f>MAX($G$4,求节点(F$38:F$67,$G$4:$G$33,节奏总纲!P96))</f>
        <v>3500</v>
      </c>
      <c r="FA97" s="15">
        <f>MAX($G$4,求节点(G$38:G$67,$G$4:$G$33,节奏总纲!Q96))</f>
        <v>3500</v>
      </c>
      <c r="FB97" s="15">
        <f>MAX($G$4,求节点(H$38:H$67,$G$4:$G$33,节奏总纲!R96))</f>
        <v>3500</v>
      </c>
      <c r="FC97" s="15">
        <f>MAX($G$4,求节点(I$38:I$67,$G$4:$G$33,节奏总纲!S96))</f>
        <v>3500</v>
      </c>
      <c r="FD97" s="15">
        <f>MAX($G$4,求节点(J$38:J$67,$G$4:$G$33,节奏总纲!T96))</f>
        <v>3500</v>
      </c>
      <c r="FE97" s="15">
        <f>MAX($K$4,求节点(F$38:F$67,$K$4:$K$33,节奏总纲!P96))</f>
        <v>46294.292862241491</v>
      </c>
      <c r="FF97" s="15">
        <f>MAX($K$4,求节点(G$38:G$67,$K$4:$K$33,节奏总纲!Q96))</f>
        <v>46757.440536175927</v>
      </c>
      <c r="FG97" s="15">
        <f>MAX($K$4,求节点(H$38:H$67,$K$4:$K$33,节奏总纲!R96))</f>
        <v>47287.468740642413</v>
      </c>
      <c r="FH97" s="15">
        <f>MAX($K$4,求节点(I$38:I$67,$K$4:$K$33,节奏总纲!S96))</f>
        <v>47882.705462377642</v>
      </c>
      <c r="FI97" s="15">
        <f>MAX($K$4,求节点(J$38:J$67,$K$4:$K$33,节奏总纲!T96))</f>
        <v>48355.178734814246</v>
      </c>
      <c r="FO97" s="9">
        <v>93</v>
      </c>
      <c r="FP97" s="9">
        <f>求节点($EE$5:$EE$164,$ED$5:$ED$164,求节点(节奏总纲!$N$4:$N$163,节奏总纲!$O$4:$O$163,兵营招募!FO97))</f>
        <v>33342</v>
      </c>
    </row>
    <row r="98" spans="19:172" x14ac:dyDescent="0.15">
      <c r="S98" s="9">
        <v>61</v>
      </c>
      <c r="T98" s="9">
        <f>求节点(节奏总纲!$BW$4:$BW$83,节奏总纲!$AM$4:$AM$83,$S98)</f>
        <v>139.2375982014994</v>
      </c>
      <c r="U98" s="9">
        <v>20000</v>
      </c>
      <c r="V98" s="9">
        <f t="shared" si="34"/>
        <v>3</v>
      </c>
      <c r="W98" s="9">
        <v>5</v>
      </c>
      <c r="Z98" s="9">
        <v>94</v>
      </c>
      <c r="AA98" s="80">
        <f>[5]圣人天赋!GE99</f>
        <v>0.28412102120870336</v>
      </c>
      <c r="AB98" s="80">
        <f>[5]圣人天赋!GF99</f>
        <v>0.28819999999999996</v>
      </c>
      <c r="AC98" s="80">
        <f>[5]圣人天赋!GG99</f>
        <v>0.29659999999999997</v>
      </c>
      <c r="AD98" s="80">
        <f>[5]圣人天赋!GH99</f>
        <v>0.30920000000000003</v>
      </c>
      <c r="AE98" s="80">
        <f>[5]圣人天赋!GI99</f>
        <v>0.32600000000000007</v>
      </c>
      <c r="AG98" s="52"/>
      <c r="AH98" s="35">
        <f>[5]圣人天赋!GE99/AA98</f>
        <v>1</v>
      </c>
      <c r="AJ98" s="9">
        <v>94</v>
      </c>
      <c r="AK98" s="9">
        <f>MAX([4]带兵数!D97,1000+($AJ98-1)*50)</f>
        <v>7862.436174456041</v>
      </c>
      <c r="AL98" s="9">
        <f>MAX([4]带兵数!E97,1000+($AJ98-1)*50)</f>
        <v>7905.7869409358391</v>
      </c>
      <c r="AM98" s="9">
        <f>MAX([4]带兵数!F97,1000+($AJ98-1)*50)</f>
        <v>7954.8076625951617</v>
      </c>
      <c r="AN98" s="9">
        <f>MAX([4]带兵数!G97,1000+($AJ98-1)*50)</f>
        <v>8003.4530106928969</v>
      </c>
      <c r="AO98" s="9">
        <f>MAX([4]带兵数!H97,1000+($AJ98-1)*50)</f>
        <v>8056.4865346365668</v>
      </c>
      <c r="AQ98" s="15">
        <v>94</v>
      </c>
      <c r="AR98" s="15">
        <v>1.1499999999999999</v>
      </c>
      <c r="AS98" s="15">
        <f>$AR98*节奏总纲!P97*24*3600*AS$2</f>
        <v>100540603.01905517</v>
      </c>
      <c r="AT98" s="15">
        <f>$AR98*节奏总纲!Q97*24*3600*AT$2</f>
        <v>100207143.35237531</v>
      </c>
      <c r="AU98" s="15">
        <f>$AR98*节奏总纲!R97*24*3600*AU$2</f>
        <v>92215841.089077383</v>
      </c>
      <c r="AV98" s="15">
        <f>$AR98*节奏总纲!S97*24*3600*AV$2</f>
        <v>82644375.681663364</v>
      </c>
      <c r="AW98" s="15">
        <f>$AR98*节奏总纲!T97*24*3600*AW$2</f>
        <v>53547925.167948782</v>
      </c>
      <c r="AX98" s="15">
        <f t="shared" si="46"/>
        <v>6742884.1762129217</v>
      </c>
      <c r="AY98" s="15">
        <f t="shared" si="47"/>
        <v>6600146.5378468335</v>
      </c>
      <c r="AZ98" s="15">
        <f t="shared" si="48"/>
        <v>6034497.0162739158</v>
      </c>
      <c r="BA98" s="15">
        <f t="shared" si="49"/>
        <v>5261257.6363185048</v>
      </c>
      <c r="BB98" s="15">
        <f t="shared" si="50"/>
        <v>3366145.5870281756</v>
      </c>
      <c r="BE98" s="15">
        <v>94</v>
      </c>
      <c r="BF98" s="51"/>
      <c r="BG98" s="15">
        <v>94</v>
      </c>
      <c r="BH98" s="15"/>
      <c r="BI98" s="15"/>
      <c r="BJ98" s="15"/>
      <c r="BK98" s="15"/>
      <c r="BL98" s="15"/>
      <c r="BM98" s="15">
        <f>求节点($T$38:$T$157,$V$38:$V$157,节奏总纲!P97)*求节点($T$38:$T$157,$U$38:$U$157,节奏总纲!P97)*节奏总纲!W97</f>
        <v>4343242.6255799802</v>
      </c>
      <c r="BN98" s="15">
        <f>求节点($T$38:$T$157,$V$38:$V$157,节奏总纲!Q97)*求节点($T$38:$T$157,$U$38:$U$157,节奏总纲!Q97)*节奏总纲!X97</f>
        <v>3635761.3871665969</v>
      </c>
      <c r="BO98" s="15">
        <f>求节点($T$38:$T$157,$V$38:$V$157,节奏总纲!R97)*求节点($T$38:$T$157,$U$38:$U$157,节奏总纲!R97)*节奏总纲!Y97</f>
        <v>2846803.2736392897</v>
      </c>
      <c r="BP98" s="15">
        <f>求节点($T$38:$T$157,$V$38:$V$157,节奏总纲!S97)*求节点($T$38:$T$157,$U$38:$U$157,节奏总纲!S97)*节奏总纲!Z97</f>
        <v>1749155.787651028</v>
      </c>
      <c r="BQ98" s="15">
        <f>求节点($T$38:$T$157,$V$38:$V$157,节奏总纲!T97)*求节点($T$38:$T$157,$U$38:$U$157,节奏总纲!T97)*节奏总纲!AA97</f>
        <v>790175.32023370627</v>
      </c>
      <c r="BR98" s="15"/>
      <c r="BS98" s="15"/>
      <c r="BT98" s="15"/>
      <c r="BU98" s="15"/>
      <c r="BV98" s="15"/>
      <c r="BY98" s="15">
        <v>94</v>
      </c>
      <c r="BZ98" s="15">
        <f t="shared" si="36"/>
        <v>4343242.6255799802</v>
      </c>
      <c r="CA98" s="15">
        <f t="shared" si="37"/>
        <v>3635761.3871665969</v>
      </c>
      <c r="CB98" s="15">
        <f t="shared" si="38"/>
        <v>2846803.2736392897</v>
      </c>
      <c r="CC98" s="15">
        <f t="shared" si="39"/>
        <v>1749155.787651028</v>
      </c>
      <c r="CD98" s="15">
        <f t="shared" si="40"/>
        <v>790175.32023370627</v>
      </c>
      <c r="CE98" s="66">
        <f>SUM(BZ$5:BZ98)</f>
        <v>52273996.063485473</v>
      </c>
      <c r="CF98" s="66">
        <f>SUM(CA$5:CA98)</f>
        <v>42835075.861478783</v>
      </c>
      <c r="CG98" s="66">
        <f>SUM(CB$5:CB98)</f>
        <v>32165206.710451961</v>
      </c>
      <c r="CH98" s="66">
        <f>SUM(CC$5:CC98)</f>
        <v>20157625.815193817</v>
      </c>
      <c r="CI98" s="66">
        <f>SUM(CD$5:CD98)</f>
        <v>8209392.8177735722</v>
      </c>
      <c r="CJ98" s="34"/>
      <c r="CK98" s="34"/>
      <c r="CN98" s="15"/>
      <c r="CO98" s="15"/>
      <c r="CP98" s="15"/>
      <c r="CQ98" s="15"/>
      <c r="CR98" s="15"/>
      <c r="CS98" s="15"/>
      <c r="CT98" s="15"/>
      <c r="CU98" s="15"/>
      <c r="CV98" s="15"/>
      <c r="CW98" s="15"/>
      <c r="CX98" s="15"/>
      <c r="CZ98" s="34"/>
      <c r="DA98" s="34"/>
      <c r="DR98" s="37"/>
      <c r="DS98" s="37"/>
      <c r="DT98" s="37"/>
      <c r="DU98" s="37"/>
      <c r="DV98" s="37"/>
      <c r="EC98" s="9">
        <v>1</v>
      </c>
      <c r="ED98" s="9">
        <f>INT(求节点(F$38:F$67,$K$38:$K$67,节奏总纲!P97)*EC98)</f>
        <v>35591</v>
      </c>
      <c r="EE98" s="15">
        <v>94</v>
      </c>
      <c r="EF98" s="15">
        <f>求节点(F$38:F$67,$V$4:$V$33,节奏总纲!P97)*$ED98/10000</f>
        <v>831676.64564119803</v>
      </c>
      <c r="EG98" s="15">
        <f>求节点(G$38:G$67,$V$4:$V$33,节奏总纲!Q97)*$ED98/10000</f>
        <v>846216.1209180837</v>
      </c>
      <c r="EH98" s="15">
        <f>求节点(H$38:H$67,$V$4:$V$33,节奏总纲!R97)*$ED98/10000</f>
        <v>863058.34918541531</v>
      </c>
      <c r="EI98" s="15">
        <f>求节点(I$38:I$67,$V$4:$V$33,节奏总纲!S97)*$ED98/10000</f>
        <v>872647.68740739673</v>
      </c>
      <c r="EJ98" s="15">
        <f>求节点(J$38:J$67,$V$4:$V$33,节奏总纲!T97)*$ED98/10000</f>
        <v>879574.9566647755</v>
      </c>
      <c r="EK98" s="15">
        <f>求节点(F$38:F$67,$L$4:$L$33,节奏总纲!P97)</f>
        <v>4</v>
      </c>
      <c r="EL98" s="15">
        <f>求节点(G$38:G$67,$L$4:$L$33,节奏总纲!Q97)</f>
        <v>4</v>
      </c>
      <c r="EM98" s="15">
        <f>求节点(H$38:H$67,$L$4:$L$33,节奏总纲!R97)</f>
        <v>4</v>
      </c>
      <c r="EN98" s="15">
        <f>求节点(I$38:I$67,$L$4:$L$33,节奏总纲!S97)</f>
        <v>4</v>
      </c>
      <c r="EO98" s="15">
        <f>求节点(J$38:J$67,$L$4:$L$33,节奏总纲!T97)</f>
        <v>4</v>
      </c>
      <c r="EP98" s="15">
        <f t="shared" si="41"/>
        <v>3326706.5825647921</v>
      </c>
      <c r="EQ98" s="15">
        <f t="shared" si="42"/>
        <v>3384864.4836723348</v>
      </c>
      <c r="ER98" s="15">
        <f t="shared" si="43"/>
        <v>3452233.3967416612</v>
      </c>
      <c r="ES98" s="15">
        <f t="shared" si="44"/>
        <v>3490590.7496295869</v>
      </c>
      <c r="ET98" s="15">
        <f t="shared" si="45"/>
        <v>3518299.826659102</v>
      </c>
      <c r="EY98" s="15">
        <v>94</v>
      </c>
      <c r="EZ98" s="15">
        <f>MAX($G$4,求节点(F$38:F$67,$G$4:$G$33,节奏总纲!P97))</f>
        <v>3500</v>
      </c>
      <c r="FA98" s="15">
        <f>MAX($G$4,求节点(G$38:G$67,$G$4:$G$33,节奏总纲!Q97))</f>
        <v>3500</v>
      </c>
      <c r="FB98" s="15">
        <f>MAX($G$4,求节点(H$38:H$67,$G$4:$G$33,节奏总纲!R97))</f>
        <v>3500</v>
      </c>
      <c r="FC98" s="15">
        <f>MAX($G$4,求节点(I$38:I$67,$G$4:$G$33,节奏总纲!S97))</f>
        <v>3500</v>
      </c>
      <c r="FD98" s="15">
        <f>MAX($G$4,求节点(J$38:J$67,$G$4:$G$33,节奏总纲!T97))</f>
        <v>3500</v>
      </c>
      <c r="FE98" s="15">
        <f>MAX($K$4,求节点(F$38:F$67,$K$4:$K$33,节奏总纲!P97))</f>
        <v>46775.080323370341</v>
      </c>
      <c r="FF98" s="15">
        <f>MAX($K$4,求节点(G$38:G$67,$K$4:$K$33,节奏总纲!Q97))</f>
        <v>47261.665373280739</v>
      </c>
      <c r="FG98" s="15">
        <f>MAX($K$4,求节点(H$38:H$67,$K$4:$K$33,节奏总纲!R97))</f>
        <v>47825.315458720223</v>
      </c>
      <c r="FH98" s="15">
        <f>MAX($K$4,求节点(I$38:I$67,$K$4:$K$33,节奏总纲!S97))</f>
        <v>48286.855269734835</v>
      </c>
      <c r="FI98" s="15">
        <f>MAX($K$4,求节点(J$38:J$67,$K$4:$K$33,节奏总纲!T97))</f>
        <v>48741.610925526387</v>
      </c>
      <c r="FO98" s="9">
        <v>94</v>
      </c>
      <c r="FP98" s="9">
        <f>求节点($EE$5:$EE$164,$ED$5:$ED$164,求节点(节奏总纲!$N$4:$N$163,节奏总纲!$O$4:$O$163,兵营招募!FO98))</f>
        <v>33576</v>
      </c>
    </row>
    <row r="99" spans="19:172" x14ac:dyDescent="0.15">
      <c r="S99" s="9">
        <v>62</v>
      </c>
      <c r="T99" s="9">
        <f>求节点(节奏总纲!$BW$4:$BW$83,节奏总纲!$AM$4:$AM$83,$S99)</f>
        <v>144.60019640299879</v>
      </c>
      <c r="U99" s="9">
        <v>20000</v>
      </c>
      <c r="V99" s="9">
        <f t="shared" si="34"/>
        <v>3</v>
      </c>
      <c r="W99" s="9">
        <v>5</v>
      </c>
      <c r="Z99" s="9">
        <v>95</v>
      </c>
      <c r="AA99" s="80">
        <f>[5]圣人天赋!GE100</f>
        <v>0.28399999999999997</v>
      </c>
      <c r="AB99" s="80">
        <f>[5]圣人天赋!GF100</f>
        <v>0.28819999999999996</v>
      </c>
      <c r="AC99" s="80">
        <f>[5]圣人天赋!GG100</f>
        <v>0.29659999999999997</v>
      </c>
      <c r="AD99" s="80">
        <f>[5]圣人天赋!GH100</f>
        <v>0.30920000000000003</v>
      </c>
      <c r="AE99" s="80">
        <f>[5]圣人天赋!GI100</f>
        <v>0.32600000000000007</v>
      </c>
      <c r="AG99" s="52"/>
      <c r="AH99" s="35">
        <f>[5]圣人天赋!GE100/AA99</f>
        <v>1</v>
      </c>
      <c r="AJ99" s="9">
        <v>95</v>
      </c>
      <c r="AK99" s="9">
        <f>MAX([4]带兵数!D98,1000+($AJ99-1)*50)</f>
        <v>7928.2838700936845</v>
      </c>
      <c r="AL99" s="9">
        <f>MAX([4]带兵数!E98,1000+($AJ99-1)*50)</f>
        <v>7974.1452913721341</v>
      </c>
      <c r="AM99" s="9">
        <f>MAX([4]带兵数!F98,1000+($AJ99-1)*50)</f>
        <v>8019.3273390033364</v>
      </c>
      <c r="AN99" s="9">
        <f>MAX([4]带兵数!G98,1000+($AJ99-1)*50)</f>
        <v>8068.7185373346801</v>
      </c>
      <c r="AO99" s="9">
        <f>MAX([4]带兵数!H98,1000+($AJ99-1)*50)</f>
        <v>8123.8289705589768</v>
      </c>
      <c r="AQ99" s="15">
        <v>95</v>
      </c>
      <c r="AR99" s="15">
        <v>1.1499999999999999</v>
      </c>
      <c r="AS99" s="15">
        <f>$AR99*节奏总纲!P98*24*3600*AS$2</f>
        <v>107767447.34007606</v>
      </c>
      <c r="AT99" s="15">
        <f>$AR99*节奏总纲!Q98*24*3600*AT$2</f>
        <v>107485455.85286953</v>
      </c>
      <c r="AU99" s="15">
        <f>$AR99*节奏总纲!R98*24*3600*AU$2</f>
        <v>98556922.840744212</v>
      </c>
      <c r="AV99" s="15">
        <f>$AR99*节奏总纲!S98*24*3600*AV$2</f>
        <v>88279500.612745613</v>
      </c>
      <c r="AW99" s="15">
        <f>$AR99*节奏总纲!T98*24*3600*AW$2</f>
        <v>57483156.411196575</v>
      </c>
      <c r="AX99" s="15">
        <f t="shared" si="46"/>
        <v>7226844.3210208863</v>
      </c>
      <c r="AY99" s="15">
        <f t="shared" si="47"/>
        <v>7278312.5004942119</v>
      </c>
      <c r="AZ99" s="15">
        <f t="shared" si="48"/>
        <v>6341081.751666829</v>
      </c>
      <c r="BA99" s="15">
        <f t="shared" si="49"/>
        <v>5635124.9310822487</v>
      </c>
      <c r="BB99" s="15">
        <f t="shared" si="50"/>
        <v>3935231.2432477921</v>
      </c>
      <c r="BE99" s="15">
        <v>95</v>
      </c>
      <c r="BF99" s="51"/>
      <c r="BG99" s="15">
        <v>95</v>
      </c>
      <c r="BH99" s="15"/>
      <c r="BI99" s="15"/>
      <c r="BJ99" s="15"/>
      <c r="BK99" s="15"/>
      <c r="BL99" s="15"/>
      <c r="BM99" s="15">
        <f>求节点($T$38:$T$157,$V$38:$V$157,节奏总纲!P98)*求节点($T$38:$T$157,$U$38:$U$157,节奏总纲!P98)*节奏总纲!W98</f>
        <v>4654972.187453066</v>
      </c>
      <c r="BN99" s="15">
        <f>求节点($T$38:$T$157,$V$38:$V$157,节奏总纲!Q98)*求节点($T$38:$T$157,$U$38:$U$157,节奏总纲!Q98)*节奏总纲!X98</f>
        <v>4018391.9947518152</v>
      </c>
      <c r="BO99" s="15">
        <f>求节点($T$38:$T$157,$V$38:$V$157,节奏总纲!R98)*求节点($T$38:$T$157,$U$38:$U$157,节奏总纲!R98)*节奏总纲!Y98</f>
        <v>3009909.3646459803</v>
      </c>
      <c r="BP99" s="15">
        <f>求节点($T$38:$T$157,$V$38:$V$157,节奏总纲!S98)*求节点($T$38:$T$157,$U$38:$U$157,节奏总纲!S98)*节奏总纲!Z98</f>
        <v>1924363.1742350524</v>
      </c>
      <c r="BQ99" s="15">
        <f>求节点($T$38:$T$157,$V$38:$V$157,节奏总纲!T98)*求节点($T$38:$T$157,$U$38:$U$157,节奏总纲!T98)*节奏总纲!AA98</f>
        <v>953622.6298848252</v>
      </c>
      <c r="BR99" s="15"/>
      <c r="BS99" s="15"/>
      <c r="BT99" s="15"/>
      <c r="BU99" s="15"/>
      <c r="BV99" s="15"/>
      <c r="BY99" s="15">
        <v>95</v>
      </c>
      <c r="BZ99" s="15">
        <f t="shared" si="36"/>
        <v>4654972.187453066</v>
      </c>
      <c r="CA99" s="15">
        <f t="shared" si="37"/>
        <v>4018391.9947518152</v>
      </c>
      <c r="CB99" s="15">
        <f t="shared" si="38"/>
        <v>3009909.3646459803</v>
      </c>
      <c r="CC99" s="15">
        <f t="shared" si="39"/>
        <v>1924363.1742350524</v>
      </c>
      <c r="CD99" s="15">
        <f t="shared" si="40"/>
        <v>953622.6298848252</v>
      </c>
      <c r="CE99" s="66">
        <f>SUM(BZ$5:BZ99)</f>
        <v>56928968.250938542</v>
      </c>
      <c r="CF99" s="66">
        <f>SUM(CA$5:CA99)</f>
        <v>46853467.856230602</v>
      </c>
      <c r="CG99" s="66">
        <f>SUM(CB$5:CB99)</f>
        <v>35175116.075097941</v>
      </c>
      <c r="CH99" s="66">
        <f>SUM(CC$5:CC99)</f>
        <v>22081988.98942887</v>
      </c>
      <c r="CI99" s="66">
        <f>SUM(CD$5:CD99)</f>
        <v>9163015.4476583973</v>
      </c>
      <c r="CJ99" s="34"/>
      <c r="CK99" s="34"/>
      <c r="CN99" s="15"/>
      <c r="CO99" s="15"/>
      <c r="CP99" s="15"/>
      <c r="CQ99" s="15"/>
      <c r="CR99" s="15"/>
      <c r="CS99" s="15"/>
      <c r="CT99" s="15"/>
      <c r="CU99" s="15"/>
      <c r="CV99" s="15"/>
      <c r="CW99" s="15"/>
      <c r="CX99" s="15"/>
      <c r="CZ99" s="34"/>
      <c r="DA99" s="34"/>
      <c r="DR99" s="37"/>
      <c r="DS99" s="37"/>
      <c r="DT99" s="37"/>
      <c r="DU99" s="37"/>
      <c r="DV99" s="37"/>
      <c r="EC99" s="9">
        <v>1</v>
      </c>
      <c r="ED99" s="9">
        <f>INT(求节点(F$38:F$67,$K$38:$K$67,节奏总纲!P98)*EC99)</f>
        <v>35763</v>
      </c>
      <c r="EE99" s="15">
        <v>95</v>
      </c>
      <c r="EF99" s="15">
        <f>求节点(F$38:F$67,$V$4:$V$33,节奏总纲!P98)*$ED99/10000</f>
        <v>851167.63961060951</v>
      </c>
      <c r="EG99" s="15">
        <f>求节点(G$38:G$67,$V$4:$V$33,节奏总纲!Q98)*$ED99/10000</f>
        <v>867000.56300846289</v>
      </c>
      <c r="EH99" s="15">
        <f>求节点(H$38:H$67,$V$4:$V$33,节奏总纲!R98)*$ED99/10000</f>
        <v>876323.4146260916</v>
      </c>
      <c r="EI99" s="15">
        <f>求节点(I$38:I$67,$V$4:$V$33,节奏总纲!S98)*$ED99/10000</f>
        <v>882806.099309413</v>
      </c>
      <c r="EJ99" s="15">
        <f>求节点(J$38:J$67,$V$4:$V$33,节奏总纲!T98)*$ED99/10000</f>
        <v>890740.60237361491</v>
      </c>
      <c r="EK99" s="15">
        <f>求节点(F$38:F$67,$L$4:$L$33,节奏总纲!P98)</f>
        <v>4</v>
      </c>
      <c r="EL99" s="15">
        <f>求节点(G$38:G$67,$L$4:$L$33,节奏总纲!Q98)</f>
        <v>4</v>
      </c>
      <c r="EM99" s="15">
        <f>求节点(H$38:H$67,$L$4:$L$33,节奏总纲!R98)</f>
        <v>4</v>
      </c>
      <c r="EN99" s="15">
        <f>求节点(I$38:I$67,$L$4:$L$33,节奏总纲!S98)</f>
        <v>4</v>
      </c>
      <c r="EO99" s="15">
        <f>求节点(J$38:J$67,$L$4:$L$33,节奏总纲!T98)</f>
        <v>4</v>
      </c>
      <c r="EP99" s="15">
        <f t="shared" si="41"/>
        <v>3404670.558442438</v>
      </c>
      <c r="EQ99" s="15">
        <f t="shared" si="42"/>
        <v>3468002.2520338516</v>
      </c>
      <c r="ER99" s="15">
        <f t="shared" si="43"/>
        <v>3505293.6585043664</v>
      </c>
      <c r="ES99" s="15">
        <f t="shared" si="44"/>
        <v>3531224.397237652</v>
      </c>
      <c r="ET99" s="15">
        <f t="shared" si="45"/>
        <v>3562962.4094944596</v>
      </c>
      <c r="EY99" s="15">
        <v>95</v>
      </c>
      <c r="EZ99" s="15">
        <f>MAX($G$4,求节点(F$38:F$67,$G$4:$G$33,节奏总纲!P98))</f>
        <v>3500</v>
      </c>
      <c r="FA99" s="15">
        <f>MAX($G$4,求节点(G$38:G$67,$G$4:$G$33,节奏总纲!Q98))</f>
        <v>3500</v>
      </c>
      <c r="FB99" s="15">
        <f>MAX($G$4,求节点(H$38:H$67,$G$4:$G$33,节奏总纲!R98))</f>
        <v>3500</v>
      </c>
      <c r="FC99" s="15">
        <f>MAX($G$4,求节点(I$38:I$67,$G$4:$G$33,节奏总纲!S98))</f>
        <v>3500</v>
      </c>
      <c r="FD99" s="15">
        <f>MAX($G$4,求节点(J$38:J$67,$G$4:$G$33,节奏总纲!T98))</f>
        <v>3500</v>
      </c>
      <c r="FE99" s="15">
        <f>MAX($K$4,求节点(F$38:F$67,$K$4:$K$33,节奏总纲!P98))</f>
        <v>47290.375565328432</v>
      </c>
      <c r="FF99" s="15">
        <f>MAX($K$4,求节点(G$38:G$67,$K$4:$K$33,节奏总纲!Q98))</f>
        <v>47817.699381603961</v>
      </c>
      <c r="FG99" s="15">
        <f>MAX($K$4,求节点(H$38:H$67,$K$4:$K$33,节奏总纲!R98))</f>
        <v>48251.478164929213</v>
      </c>
      <c r="FH99" s="15">
        <f>MAX($K$4,求节点(I$38:I$67,$K$4:$K$33,节奏总纲!S98))</f>
        <v>48675.001346442812</v>
      </c>
      <c r="FI99" s="15">
        <f>MAX($K$4,求节点(J$38:J$67,$K$4:$K$33,节奏总纲!T98))</f>
        <v>49193.373925958491</v>
      </c>
      <c r="FO99" s="9">
        <v>95</v>
      </c>
      <c r="FP99" s="9">
        <f>求节点($EE$5:$EE$164,$ED$5:$ED$164,求节点(节奏总纲!$N$4:$N$163,节奏总纲!$O$4:$O$163,兵营招募!FO99))</f>
        <v>33827</v>
      </c>
    </row>
    <row r="100" spans="19:172" x14ac:dyDescent="0.15">
      <c r="S100" s="9">
        <v>63</v>
      </c>
      <c r="T100" s="9">
        <f>求节点(节奏总纲!$BW$4:$BW$83,节奏总纲!$AM$4:$AM$83,$S100)</f>
        <v>149.96279460449816</v>
      </c>
      <c r="U100" s="9">
        <v>21000</v>
      </c>
      <c r="V100" s="9">
        <f t="shared" si="34"/>
        <v>3</v>
      </c>
      <c r="W100" s="9">
        <v>5</v>
      </c>
      <c r="Z100" s="9">
        <v>96</v>
      </c>
      <c r="AA100" s="80">
        <f>[5]圣人天赋!GE101</f>
        <v>0.28399999999999997</v>
      </c>
      <c r="AB100" s="80">
        <f>[5]圣人天赋!GF101</f>
        <v>0.28819999999999996</v>
      </c>
      <c r="AC100" s="80">
        <f>[5]圣人天赋!GG101</f>
        <v>0.29659999999999997</v>
      </c>
      <c r="AD100" s="80">
        <f>[5]圣人天赋!GH101</f>
        <v>0.30920000000000003</v>
      </c>
      <c r="AE100" s="80">
        <f>[5]圣人天赋!GI101</f>
        <v>0.32600000000000007</v>
      </c>
      <c r="AG100" s="52"/>
      <c r="AH100" s="35">
        <f>[5]圣人天赋!GE101/AA100</f>
        <v>1</v>
      </c>
      <c r="AJ100" s="9">
        <v>96</v>
      </c>
      <c r="AK100" s="9">
        <f>MAX([4]带兵数!D99,1000+($AJ100-1)*50)</f>
        <v>7996.3157135581278</v>
      </c>
      <c r="AL100" s="9">
        <f>MAX([4]带兵数!E99,1000+($AJ100-1)*50)</f>
        <v>8039.0870529884769</v>
      </c>
      <c r="AM100" s="9">
        <f>MAX([4]带兵数!F99,1000+($AJ100-1)*50)</f>
        <v>8084.5792648501019</v>
      </c>
      <c r="AN100" s="9">
        <f>MAX([4]带兵数!G99,1000+($AJ100-1)*50)</f>
        <v>8135.2362918407725</v>
      </c>
      <c r="AO100" s="9">
        <f>MAX([4]带兵数!H99,1000+($AJ100-1)*50)</f>
        <v>8192.1316321108388</v>
      </c>
      <c r="AQ100" s="15">
        <v>96</v>
      </c>
      <c r="AR100" s="15">
        <v>1.1499999999999999</v>
      </c>
      <c r="AS100" s="15">
        <f>$AR100*节奏总纲!P99*24*3600*AS$2</f>
        <v>115512987.30122736</v>
      </c>
      <c r="AT100" s="15">
        <f>$AR100*节奏总纲!Q99*24*3600*AT$2</f>
        <v>114941198.01408628</v>
      </c>
      <c r="AU100" s="15">
        <f>$AR100*节奏总纲!R99*24*3600*AU$2</f>
        <v>105317040.95543903</v>
      </c>
      <c r="AV100" s="15">
        <f>$AR100*节奏总纲!S99*24*3600*AV$2</f>
        <v>94566632.270604804</v>
      </c>
      <c r="AW100" s="15">
        <f>$AR100*节奏总纲!T99*24*3600*AW$2</f>
        <v>61660832.621395178</v>
      </c>
      <c r="AX100" s="15">
        <f t="shared" si="46"/>
        <v>7745539.9611513019</v>
      </c>
      <c r="AY100" s="15">
        <f t="shared" si="47"/>
        <v>7455742.1612167507</v>
      </c>
      <c r="AZ100" s="15">
        <f t="shared" si="48"/>
        <v>6760118.1146948189</v>
      </c>
      <c r="BA100" s="15">
        <f t="shared" si="49"/>
        <v>6287131.6578591913</v>
      </c>
      <c r="BB100" s="15">
        <f t="shared" si="50"/>
        <v>4177676.2101986036</v>
      </c>
      <c r="BE100" s="15">
        <v>96</v>
      </c>
      <c r="BF100" s="51"/>
      <c r="BG100" s="15">
        <v>96</v>
      </c>
      <c r="BH100" s="15"/>
      <c r="BI100" s="15"/>
      <c r="BJ100" s="15"/>
      <c r="BK100" s="15"/>
      <c r="BL100" s="15"/>
      <c r="BM100" s="15">
        <f>求节点($T$38:$T$157,$V$38:$V$157,节奏总纲!P99)*求节点($T$38:$T$157,$U$38:$U$157,节奏总纲!P99)*节奏总纲!W99</f>
        <v>4989075.6593567207</v>
      </c>
      <c r="BN100" s="15">
        <f>求节点($T$38:$T$157,$V$38:$V$157,节奏总纲!Q99)*求节点($T$38:$T$157,$U$38:$U$157,节奏总纲!Q99)*节奏总纲!X99</f>
        <v>4116351.7798298164</v>
      </c>
      <c r="BO100" s="15">
        <f>求节点($T$38:$T$157,$V$38:$V$157,节奏总纲!R99)*求节点($T$38:$T$157,$U$38:$U$157,节奏总纲!R99)*节奏总纲!Y99</f>
        <v>3229808.0208352539</v>
      </c>
      <c r="BP100" s="15">
        <f>求节点($T$38:$T$157,$V$38:$V$157,节奏总纲!S99)*求节点($T$38:$T$157,$U$38:$U$157,节奏总纲!S99)*节奏总纲!Z99</f>
        <v>2277946.2528475272</v>
      </c>
      <c r="BQ100" s="15">
        <f>求节点($T$38:$T$157,$V$38:$V$157,节奏总纲!T99)*求节点($T$38:$T$157,$U$38:$U$157,节奏总纲!T99)*节奏总纲!AA99</f>
        <v>1046025.7745901345</v>
      </c>
      <c r="BR100" s="15"/>
      <c r="BS100" s="15"/>
      <c r="BT100" s="15"/>
      <c r="BU100" s="15"/>
      <c r="BV100" s="15"/>
      <c r="BY100" s="15">
        <v>96</v>
      </c>
      <c r="BZ100" s="15">
        <f t="shared" si="36"/>
        <v>4989075.6593567207</v>
      </c>
      <c r="CA100" s="15">
        <f t="shared" si="37"/>
        <v>4116351.7798298164</v>
      </c>
      <c r="CB100" s="15">
        <f t="shared" si="38"/>
        <v>3229808.0208352539</v>
      </c>
      <c r="CC100" s="15">
        <f t="shared" si="39"/>
        <v>2277946.2528475272</v>
      </c>
      <c r="CD100" s="15">
        <f t="shared" si="40"/>
        <v>1046025.7745901345</v>
      </c>
      <c r="CE100" s="66">
        <f>SUM(BZ$5:BZ100)</f>
        <v>61918043.910295263</v>
      </c>
      <c r="CF100" s="66">
        <f>SUM(CA$5:CA100)</f>
        <v>50969819.636060417</v>
      </c>
      <c r="CG100" s="66">
        <f>SUM(CB$5:CB100)</f>
        <v>38404924.095933191</v>
      </c>
      <c r="CH100" s="66">
        <f>SUM(CC$5:CC100)</f>
        <v>24359935.242276397</v>
      </c>
      <c r="CI100" s="66">
        <f>SUM(CD$5:CD100)</f>
        <v>10209041.222248532</v>
      </c>
      <c r="CJ100" s="34"/>
      <c r="CK100" s="34"/>
      <c r="CN100" s="15"/>
      <c r="CO100" s="15"/>
      <c r="CP100" s="15"/>
      <c r="CQ100" s="15"/>
      <c r="CR100" s="15"/>
      <c r="CS100" s="15"/>
      <c r="CT100" s="15"/>
      <c r="CU100" s="15"/>
      <c r="CV100" s="15"/>
      <c r="CW100" s="15"/>
      <c r="CX100" s="15"/>
      <c r="CZ100" s="34"/>
      <c r="DA100" s="34"/>
      <c r="DR100" s="37"/>
      <c r="DS100" s="37"/>
      <c r="DT100" s="37"/>
      <c r="DU100" s="37"/>
      <c r="DV100" s="37"/>
      <c r="EC100" s="9">
        <v>1</v>
      </c>
      <c r="ED100" s="9">
        <f>INT(求节点(F$38:F$67,$K$38:$K$67,节奏总纲!P99)*EC100)</f>
        <v>35947</v>
      </c>
      <c r="EE100" s="15">
        <v>96</v>
      </c>
      <c r="EF100" s="15">
        <f>求节点(F$38:F$67,$V$4:$V$33,节奏总纲!P99)*$ED100/10000</f>
        <v>872214.42426780344</v>
      </c>
      <c r="EG100" s="15">
        <f>求节点(G$38:G$67,$V$4:$V$33,节奏总纲!Q99)*$ED100/10000</f>
        <v>880800.38279538404</v>
      </c>
      <c r="EH100" s="15">
        <f>求节点(H$38:H$67,$V$4:$V$33,节奏总纲!R99)*$ED100/10000</f>
        <v>886802.03876528854</v>
      </c>
      <c r="EI100" s="15">
        <f>求节点(I$38:I$67,$V$4:$V$33,节奏总纲!S99)*$ED100/10000</f>
        <v>894010.82667248289</v>
      </c>
      <c r="EJ100" s="15">
        <f>求节点(J$38:J$67,$V$4:$V$33,节奏总纲!T99)*$ED100/10000</f>
        <v>902702.17662096769</v>
      </c>
      <c r="EK100" s="15">
        <f>求节点(F$38:F$67,$L$4:$L$33,节奏总纲!P99)</f>
        <v>4</v>
      </c>
      <c r="EL100" s="15">
        <f>求节点(G$38:G$67,$L$4:$L$33,节奏总纲!Q99)</f>
        <v>4</v>
      </c>
      <c r="EM100" s="15">
        <f>求节点(H$38:H$67,$L$4:$L$33,节奏总纲!R99)</f>
        <v>4</v>
      </c>
      <c r="EN100" s="15">
        <f>求节点(I$38:I$67,$L$4:$L$33,节奏总纲!S99)</f>
        <v>4</v>
      </c>
      <c r="EO100" s="15">
        <f>求节点(J$38:J$67,$L$4:$L$33,节奏总纲!T99)</f>
        <v>4</v>
      </c>
      <c r="EP100" s="15">
        <f t="shared" si="41"/>
        <v>3488857.6970712137</v>
      </c>
      <c r="EQ100" s="15">
        <f t="shared" si="42"/>
        <v>3523201.5311815361</v>
      </c>
      <c r="ER100" s="15">
        <f t="shared" si="43"/>
        <v>3547208.1550611542</v>
      </c>
      <c r="ES100" s="15">
        <f t="shared" si="44"/>
        <v>3576043.3066899315</v>
      </c>
      <c r="ET100" s="15">
        <f t="shared" si="45"/>
        <v>3610808.7064838707</v>
      </c>
      <c r="EY100" s="15">
        <v>96</v>
      </c>
      <c r="EZ100" s="15">
        <f>MAX($G$4,求节点(F$38:F$67,$G$4:$G$33,节奏总纲!P99))</f>
        <v>3500</v>
      </c>
      <c r="FA100" s="15">
        <f>MAX($G$4,求节点(G$38:G$67,$G$4:$G$33,节奏总纲!Q99))</f>
        <v>3500</v>
      </c>
      <c r="FB100" s="15">
        <f>MAX($G$4,求节点(H$38:H$67,$G$4:$G$33,节奏总纲!R99))</f>
        <v>3500</v>
      </c>
      <c r="FC100" s="15">
        <f>MAX($G$4,求节点(I$38:I$67,$G$4:$G$33,节奏总纲!S99))</f>
        <v>3500</v>
      </c>
      <c r="FD100" s="15">
        <f>MAX($G$4,求节点(J$38:J$67,$G$4:$G$33,节奏总纲!T99))</f>
        <v>3500</v>
      </c>
      <c r="FE100" s="15">
        <f>MAX($K$4,求节点(F$38:F$67,$K$4:$K$33,节奏总纲!P99))</f>
        <v>47842.655331030342</v>
      </c>
      <c r="FF100" s="15">
        <f>MAX($K$4,求节点(G$38:G$67,$K$4:$K$33,节奏总纲!Q99))</f>
        <v>48249.417743215941</v>
      </c>
      <c r="FG100" s="15">
        <f>MAX($K$4,求节点(H$38:H$67,$K$4:$K$33,节奏总纲!R99))</f>
        <v>48639.507616566902</v>
      </c>
      <c r="FH100" s="15">
        <f>MAX($K$4,求节点(I$38:I$67,$K$4:$K$33,节奏总纲!S99))</f>
        <v>49108.057492773158</v>
      </c>
      <c r="FI100" s="15">
        <f>MAX($K$4,求节点(J$38:J$67,$K$4:$K$33,节奏总纲!T99))</f>
        <v>49672.969513331263</v>
      </c>
      <c r="FO100" s="9">
        <v>96</v>
      </c>
      <c r="FP100" s="9">
        <f>求节点($EE$5:$EE$164,$ED$5:$ED$164,求节点(节奏总纲!$N$4:$N$163,节奏总纲!$O$4:$O$163,兵营招募!FO100))</f>
        <v>34071</v>
      </c>
    </row>
    <row r="101" spans="19:172" x14ac:dyDescent="0.15">
      <c r="S101" s="9">
        <v>64</v>
      </c>
      <c r="T101" s="9">
        <f>求节点(节奏总纲!$BW$4:$BW$83,节奏总纲!$AM$4:$AM$83,$S101)</f>
        <v>155.32539280599755</v>
      </c>
      <c r="U101" s="9">
        <v>22000</v>
      </c>
      <c r="V101" s="9">
        <f t="shared" si="34"/>
        <v>3</v>
      </c>
      <c r="W101" s="9">
        <v>5</v>
      </c>
      <c r="Z101" s="9">
        <v>97</v>
      </c>
      <c r="AA101" s="80">
        <f>[5]圣人天赋!GE102</f>
        <v>0.28399999999999997</v>
      </c>
      <c r="AB101" s="80">
        <f>[5]圣人天赋!GF102</f>
        <v>0.28819999999999996</v>
      </c>
      <c r="AC101" s="80">
        <f>[5]圣人天赋!GG102</f>
        <v>0.29659999999999997</v>
      </c>
      <c r="AD101" s="80">
        <f>[5]圣人天赋!GH102</f>
        <v>0.30920000000000003</v>
      </c>
      <c r="AE101" s="80">
        <f>[5]圣人天赋!GI102</f>
        <v>0.32600000000000007</v>
      </c>
      <c r="AG101" s="52"/>
      <c r="AH101" s="35">
        <f>[5]圣人天赋!GE102/AA101</f>
        <v>1</v>
      </c>
      <c r="AJ101" s="9">
        <v>97</v>
      </c>
      <c r="AK101" s="9">
        <f>MAX([4]带兵数!D100,1000+($AJ101-1)*50)</f>
        <v>8062.6384257945538</v>
      </c>
      <c r="AL101" s="9">
        <f>MAX([4]带兵数!E100,1000+($AJ101-1)*50)</f>
        <v>8105.6535794428028</v>
      </c>
      <c r="AM101" s="9">
        <f>MAX([4]带兵数!F100,1000+($AJ101-1)*50)</f>
        <v>8153.232771226174</v>
      </c>
      <c r="AN101" s="9">
        <f>MAX([4]带兵数!G100,1000+($AJ101-1)*50)</f>
        <v>8205.3890418266001</v>
      </c>
      <c r="AO101" s="9">
        <f>MAX([4]带兵数!H100,1000+($AJ101-1)*50)</f>
        <v>8263.5165952675561</v>
      </c>
      <c r="AQ101" s="15">
        <v>97</v>
      </c>
      <c r="AR101" s="15">
        <v>1.1499999999999999</v>
      </c>
      <c r="AS101" s="15">
        <f>$AR101*节奏总纲!P100*24*3600*AS$2</f>
        <v>123814451.48460361</v>
      </c>
      <c r="AT101" s="15">
        <f>$AR101*节奏总纲!Q100*24*3600*AT$2</f>
        <v>123057119.75635614</v>
      </c>
      <c r="AU101" s="15">
        <f>$AR101*节奏总纲!R100*24*3600*AU$2</f>
        <v>113133391.46986517</v>
      </c>
      <c r="AV101" s="15">
        <f>$AR101*节奏总纲!S100*24*3600*AV$2</f>
        <v>101796114.86225829</v>
      </c>
      <c r="AW101" s="15">
        <f>$AR101*节奏总纲!T100*24*3600*AW$2</f>
        <v>66562649.118122905</v>
      </c>
      <c r="AX101" s="15">
        <f t="shared" si="46"/>
        <v>8301464.1833762527</v>
      </c>
      <c r="AY101" s="15">
        <f t="shared" si="47"/>
        <v>8115921.7422698587</v>
      </c>
      <c r="AZ101" s="15">
        <f t="shared" si="48"/>
        <v>7816350.514426142</v>
      </c>
      <c r="BA101" s="15">
        <f t="shared" si="49"/>
        <v>7229482.5916534811</v>
      </c>
      <c r="BB101" s="15">
        <f t="shared" si="50"/>
        <v>4901816.4967277274</v>
      </c>
      <c r="BE101" s="15">
        <v>97</v>
      </c>
      <c r="BF101" s="51"/>
      <c r="BG101" s="15">
        <v>97</v>
      </c>
      <c r="BH101" s="15"/>
      <c r="BI101" s="15"/>
      <c r="BJ101" s="15"/>
      <c r="BK101" s="15"/>
      <c r="BL101" s="15"/>
      <c r="BM101" s="15">
        <f>求节点($T$38:$T$157,$V$38:$V$157,节奏总纲!P100)*求节点($T$38:$T$157,$U$38:$U$157,节奏总纲!P100)*节奏总纲!W100</f>
        <v>5347158.8942842241</v>
      </c>
      <c r="BN101" s="15">
        <f>求节点($T$38:$T$157,$V$38:$V$157,节奏总纲!Q100)*求节点($T$38:$T$157,$U$38:$U$157,节奏总纲!Q100)*节奏总纲!X100</f>
        <v>4480840.1613636129</v>
      </c>
      <c r="BO101" s="15">
        <f>求节点($T$38:$T$157,$V$38:$V$157,节奏总纲!R100)*求节点($T$38:$T$157,$U$38:$U$157,节奏总纲!R100)*节奏总纲!Y100</f>
        <v>3762517.1547968904</v>
      </c>
      <c r="BP101" s="15">
        <f>求节点($T$38:$T$157,$V$38:$V$157,节奏总纲!S100)*求节点($T$38:$T$157,$U$38:$U$157,节奏总纲!S100)*节奏总纲!Z100</f>
        <v>2706690.3422857206</v>
      </c>
      <c r="BQ101" s="15">
        <f>求节点($T$38:$T$157,$V$38:$V$157,节奏总纲!T100)*求节点($T$38:$T$157,$U$38:$U$157,节奏总纲!T100)*节奏总纲!AA100</f>
        <v>1233347.5484922829</v>
      </c>
      <c r="BR101" s="15"/>
      <c r="BS101" s="15"/>
      <c r="BT101" s="15"/>
      <c r="BU101" s="15"/>
      <c r="BV101" s="15"/>
      <c r="BY101" s="15">
        <v>97</v>
      </c>
      <c r="BZ101" s="15">
        <f t="shared" si="36"/>
        <v>5347158.8942842241</v>
      </c>
      <c r="CA101" s="15">
        <f t="shared" si="37"/>
        <v>4480840.1613636129</v>
      </c>
      <c r="CB101" s="15">
        <f t="shared" si="38"/>
        <v>3762517.1547968904</v>
      </c>
      <c r="CC101" s="15">
        <f t="shared" si="39"/>
        <v>2706690.3422857206</v>
      </c>
      <c r="CD101" s="15">
        <f t="shared" si="40"/>
        <v>1233347.5484922829</v>
      </c>
      <c r="CE101" s="66">
        <f>SUM(BZ$5:BZ101)</f>
        <v>67265202.804579481</v>
      </c>
      <c r="CF101" s="66">
        <f>SUM(CA$5:CA101)</f>
        <v>55450659.797424033</v>
      </c>
      <c r="CG101" s="66">
        <f>SUM(CB$5:CB101)</f>
        <v>42167441.250730082</v>
      </c>
      <c r="CH101" s="66">
        <f>SUM(CC$5:CC101)</f>
        <v>27066625.584562115</v>
      </c>
      <c r="CI101" s="66">
        <f>SUM(CD$5:CD101)</f>
        <v>11442388.770740815</v>
      </c>
      <c r="CJ101" s="34"/>
      <c r="CK101" s="34"/>
      <c r="CN101" s="15"/>
      <c r="CO101" s="15"/>
      <c r="CP101" s="15"/>
      <c r="CQ101" s="15"/>
      <c r="CR101" s="15"/>
      <c r="CS101" s="15"/>
      <c r="CT101" s="15"/>
      <c r="CU101" s="15"/>
      <c r="CV101" s="15"/>
      <c r="CW101" s="15"/>
      <c r="CX101" s="15"/>
      <c r="CZ101" s="34"/>
      <c r="DA101" s="34"/>
      <c r="DR101" s="37"/>
      <c r="DS101" s="37"/>
      <c r="DT101" s="37"/>
      <c r="DU101" s="37"/>
      <c r="DV101" s="37"/>
      <c r="EC101" s="9">
        <v>1</v>
      </c>
      <c r="ED101" s="9">
        <f>INT(求节点(F$38:F$67,$K$38:$K$67,节奏总纲!P100)*EC101)</f>
        <v>36093</v>
      </c>
      <c r="EE101" s="15">
        <v>97</v>
      </c>
      <c r="EF101" s="15">
        <f>求节点(F$38:F$67,$V$4:$V$33,节奏总纲!P100)*$ED101/10000</f>
        <v>884848.20967673452</v>
      </c>
      <c r="EG101" s="15">
        <f>求节点(G$38:G$67,$V$4:$V$33,节奏总纲!Q100)*$ED101/10000</f>
        <v>890546.12318136764</v>
      </c>
      <c r="EH101" s="15">
        <f>求节点(H$38:H$67,$V$4:$V$33,节奏总纲!R100)*$ED101/10000</f>
        <v>897334.58146723465</v>
      </c>
      <c r="EI101" s="15">
        <f>求节点(I$38:I$67,$V$4:$V$33,节奏总纲!S100)*$ED101/10000</f>
        <v>905334.34956044506</v>
      </c>
      <c r="EJ101" s="15">
        <f>求节点(J$38:J$67,$V$4:$V$33,节奏总纲!T100)*$ED101/10000</f>
        <v>915061.42348164925</v>
      </c>
      <c r="EK101" s="15">
        <f>求节点(F$38:F$67,$L$4:$L$33,节奏总纲!P100)</f>
        <v>4</v>
      </c>
      <c r="EL101" s="15">
        <f>求节点(G$38:G$67,$L$4:$L$33,节奏总纲!Q100)</f>
        <v>4</v>
      </c>
      <c r="EM101" s="15">
        <f>求节点(H$38:H$67,$L$4:$L$33,节奏总纲!R100)</f>
        <v>4</v>
      </c>
      <c r="EN101" s="15">
        <f>求节点(I$38:I$67,$L$4:$L$33,节奏总纲!S100)</f>
        <v>4</v>
      </c>
      <c r="EO101" s="15">
        <f>求节点(J$38:J$67,$L$4:$L$33,节奏总纲!T100)</f>
        <v>4</v>
      </c>
      <c r="EP101" s="15">
        <f t="shared" si="41"/>
        <v>3539392.8387069381</v>
      </c>
      <c r="EQ101" s="15">
        <f t="shared" si="42"/>
        <v>3562184.4927254706</v>
      </c>
      <c r="ER101" s="15">
        <f t="shared" si="43"/>
        <v>3589338.3258689386</v>
      </c>
      <c r="ES101" s="15">
        <f t="shared" si="44"/>
        <v>3621337.3982417802</v>
      </c>
      <c r="ET101" s="15">
        <f t="shared" si="45"/>
        <v>3660245.693926597</v>
      </c>
      <c r="EY101" s="15">
        <v>97</v>
      </c>
      <c r="EZ101" s="15">
        <f>MAX($G$4,求节点(F$38:F$67,$G$4:$G$33,节奏总纲!P100))</f>
        <v>3500</v>
      </c>
      <c r="FA101" s="15">
        <f>MAX($G$4,求节点(G$38:G$67,$G$4:$G$33,节奏总纲!Q100))</f>
        <v>3500</v>
      </c>
      <c r="FB101" s="15">
        <f>MAX($G$4,求节点(H$38:H$67,$G$4:$G$33,节奏总纲!R100))</f>
        <v>3500</v>
      </c>
      <c r="FC101" s="15">
        <f>MAX($G$4,求节点(I$38:I$67,$G$4:$G$33,节奏总纲!S100))</f>
        <v>3500</v>
      </c>
      <c r="FD101" s="15">
        <f>MAX($G$4,求节点(J$38:J$67,$G$4:$G$33,节奏总纲!T100))</f>
        <v>3500</v>
      </c>
      <c r="FE101" s="15">
        <f>MAX($K$4,求节点(F$38:F$67,$K$4:$K$33,节奏总纲!P100))</f>
        <v>48279.870308862963</v>
      </c>
      <c r="FF101" s="15">
        <f>MAX($K$4,求节点(G$38:G$67,$K$4:$K$33,节奏总纲!Q100))</f>
        <v>48648.719726206247</v>
      </c>
      <c r="FG101" s="15">
        <f>MAX($K$4,求节点(H$38:H$67,$K$4:$K$33,节奏总纲!R100))</f>
        <v>49088.164600433476</v>
      </c>
      <c r="FH101" s="15">
        <f>MAX($K$4,求节点(I$38:I$67,$K$4:$K$33,节奏总纲!S100))</f>
        <v>49606.02254925327</v>
      </c>
      <c r="FI101" s="15">
        <f>MAX($K$4,求节点(J$38:J$67,$K$4:$K$33,节奏总纲!T100))</f>
        <v>50235.69612105703</v>
      </c>
      <c r="FO101" s="9">
        <v>97</v>
      </c>
      <c r="FP101" s="9">
        <f>求节点($EE$5:$EE$164,$ED$5:$ED$164,求节点(节奏总纲!$N$4:$N$163,节奏总纲!$O$4:$O$163,兵营招募!FO101))</f>
        <v>34285</v>
      </c>
    </row>
    <row r="102" spans="19:172" x14ac:dyDescent="0.15">
      <c r="S102" s="9">
        <v>65</v>
      </c>
      <c r="T102" s="9">
        <f>求节点(节奏总纲!$BW$4:$BW$83,节奏总纲!$AM$4:$AM$83,$S102)</f>
        <v>161.54024546936205</v>
      </c>
      <c r="U102" s="9">
        <v>22000</v>
      </c>
      <c r="V102" s="9">
        <f t="shared" si="34"/>
        <v>3</v>
      </c>
      <c r="W102" s="9">
        <v>5</v>
      </c>
      <c r="Z102" s="9">
        <v>98</v>
      </c>
      <c r="AA102" s="80">
        <f>[5]圣人天赋!GE103</f>
        <v>0.28399999999999997</v>
      </c>
      <c r="AB102" s="80">
        <f>[5]圣人天赋!GF103</f>
        <v>0.28819999999999996</v>
      </c>
      <c r="AC102" s="80">
        <f>[5]圣人天赋!GG103</f>
        <v>0.29659999999999997</v>
      </c>
      <c r="AD102" s="80">
        <f>[5]圣人天赋!GH103</f>
        <v>0.30920000000000003</v>
      </c>
      <c r="AE102" s="80">
        <f>[5]圣人天赋!GI103</f>
        <v>0.32600000000000007</v>
      </c>
      <c r="AG102" s="52"/>
      <c r="AH102" s="35">
        <f>[5]圣人天赋!GE103/AA102</f>
        <v>1</v>
      </c>
      <c r="AJ102" s="9">
        <v>98</v>
      </c>
      <c r="AK102" s="9">
        <f>MAX([4]带兵数!D101,1000+($AJ102-1)*50)</f>
        <v>8130.2848669690393</v>
      </c>
      <c r="AL102" s="9">
        <f>MAX([4]带兵数!E101,1000+($AJ102-1)*50)</f>
        <v>8174.3263351667183</v>
      </c>
      <c r="AM102" s="9">
        <f>MAX([4]带兵数!F101,1000+($AJ102-1)*50)</f>
        <v>8223.4023573310569</v>
      </c>
      <c r="AN102" s="9">
        <f>MAX([4]带兵数!G101,1000+($AJ102-1)*50)</f>
        <v>8276.5483052665913</v>
      </c>
      <c r="AO102" s="9">
        <f>MAX([4]带兵数!H101,1000+($AJ102-1)*50)</f>
        <v>8335.5218110725364</v>
      </c>
      <c r="AQ102" s="15">
        <v>98</v>
      </c>
      <c r="AR102" s="15">
        <v>1.1499999999999999</v>
      </c>
      <c r="AS102" s="15">
        <f>$AR102*节奏总纲!P101*24*3600*AS$2</f>
        <v>132711740.49654204</v>
      </c>
      <c r="AT102" s="15">
        <f>$AR102*节奏总纲!Q101*24*3600*AT$2</f>
        <v>132209647.74499677</v>
      </c>
      <c r="AU102" s="15">
        <f>$AR102*节奏总纲!R101*24*3600*AU$2</f>
        <v>121811682.87709272</v>
      </c>
      <c r="AV102" s="15">
        <f>$AR102*节奏总纲!S101*24*3600*AV$2</f>
        <v>109774728.01405637</v>
      </c>
      <c r="AW102" s="15">
        <f>$AR102*节奏总纲!T101*24*3600*AW$2</f>
        <v>71770509.260529906</v>
      </c>
      <c r="AX102" s="15">
        <f t="shared" si="46"/>
        <v>8897289.0119384229</v>
      </c>
      <c r="AY102" s="15">
        <f t="shared" si="47"/>
        <v>9152527.9886406362</v>
      </c>
      <c r="AZ102" s="15">
        <f t="shared" si="48"/>
        <v>8678291.407227546</v>
      </c>
      <c r="BA102" s="15">
        <f t="shared" si="49"/>
        <v>7978613.1517980844</v>
      </c>
      <c r="BB102" s="15">
        <f t="shared" si="50"/>
        <v>5207860.1424070001</v>
      </c>
      <c r="BE102" s="15">
        <v>98</v>
      </c>
      <c r="BF102" s="51"/>
      <c r="BG102" s="15">
        <v>98</v>
      </c>
      <c r="BH102" s="15"/>
      <c r="BI102" s="15"/>
      <c r="BJ102" s="15"/>
      <c r="BK102" s="15"/>
      <c r="BL102" s="15"/>
      <c r="BM102" s="15">
        <f>求节点($T$38:$T$157,$V$38:$V$157,节奏总纲!P101)*求节点($T$38:$T$157,$U$38:$U$157,节奏总纲!P101)*节奏总纲!W101</f>
        <v>5730943.002858879</v>
      </c>
      <c r="BN102" s="15">
        <f>求节点($T$38:$T$157,$V$38:$V$157,节奏总纲!Q101)*求节点($T$38:$T$157,$U$38:$U$157,节奏总纲!Q101)*节奏总纲!X101</f>
        <v>5053155.5492840093</v>
      </c>
      <c r="BO102" s="15">
        <f>求节点($T$38:$T$157,$V$38:$V$157,节奏总纲!R101)*求节点($T$38:$T$157,$U$38:$U$157,节奏总纲!R101)*节奏总纲!Y101</f>
        <v>4192411.3078394001</v>
      </c>
      <c r="BP102" s="15">
        <f>求节点($T$38:$T$157,$V$38:$V$157,节奏总纲!S101)*求节点($T$38:$T$157,$U$38:$U$157,节奏总纲!S101)*节奏总纲!Z101</f>
        <v>2998268.2767634462</v>
      </c>
      <c r="BQ102" s="15">
        <f>求节点($T$38:$T$157,$V$38:$V$157,节奏总纲!T101)*求节点($T$38:$T$157,$U$38:$U$157,节奏总纲!T101)*节奏总纲!AA101</f>
        <v>1366616.7351696517</v>
      </c>
      <c r="BR102" s="15"/>
      <c r="BS102" s="15"/>
      <c r="BT102" s="15"/>
      <c r="BU102" s="15"/>
      <c r="BV102" s="15"/>
      <c r="BY102" s="15">
        <v>98</v>
      </c>
      <c r="BZ102" s="15">
        <f t="shared" si="36"/>
        <v>5730943.002858879</v>
      </c>
      <c r="CA102" s="15">
        <f t="shared" si="37"/>
        <v>5053155.5492840093</v>
      </c>
      <c r="CB102" s="15">
        <f t="shared" si="38"/>
        <v>4192411.3078394001</v>
      </c>
      <c r="CC102" s="15">
        <f t="shared" si="39"/>
        <v>2998268.2767634462</v>
      </c>
      <c r="CD102" s="15">
        <f t="shared" si="40"/>
        <v>1366616.7351696517</v>
      </c>
      <c r="CE102" s="66">
        <f>SUM(BZ$5:BZ102)</f>
        <v>72996145.807438359</v>
      </c>
      <c r="CF102" s="66">
        <f>SUM(CA$5:CA102)</f>
        <v>60503815.346708044</v>
      </c>
      <c r="CG102" s="66">
        <f>SUM(CB$5:CB102)</f>
        <v>46359852.558569483</v>
      </c>
      <c r="CH102" s="66">
        <f>SUM(CC$5:CC102)</f>
        <v>30064893.861325562</v>
      </c>
      <c r="CI102" s="66">
        <f>SUM(CD$5:CD102)</f>
        <v>12809005.505910465</v>
      </c>
      <c r="CJ102" s="34"/>
      <c r="CK102" s="34"/>
      <c r="CN102" s="15"/>
      <c r="CO102" s="15"/>
      <c r="CP102" s="15"/>
      <c r="CQ102" s="15"/>
      <c r="CR102" s="15"/>
      <c r="CS102" s="15"/>
      <c r="CT102" s="15"/>
      <c r="CU102" s="15"/>
      <c r="CV102" s="15"/>
      <c r="CW102" s="15"/>
      <c r="CX102" s="15"/>
      <c r="CZ102" s="34"/>
      <c r="DA102" s="34"/>
      <c r="DR102" s="37"/>
      <c r="DS102" s="37"/>
      <c r="DT102" s="37"/>
      <c r="DU102" s="37"/>
      <c r="DV102" s="37"/>
      <c r="EC102" s="9">
        <v>1</v>
      </c>
      <c r="ED102" s="9">
        <f>INT(求节点(F$38:F$67,$K$38:$K$67,节奏总纲!P101)*EC102)</f>
        <v>36229</v>
      </c>
      <c r="EE102" s="15">
        <v>98</v>
      </c>
      <c r="EF102" s="15">
        <f>求节点(F$38:F$67,$V$4:$V$33,节奏总纲!P101)*$ED102/10000</f>
        <v>894517.52539464738</v>
      </c>
      <c r="EG102" s="15">
        <f>求节点(G$38:G$67,$V$4:$V$33,节奏总纲!Q101)*$ED102/10000</f>
        <v>900884.14103390579</v>
      </c>
      <c r="EH102" s="15">
        <f>求节点(H$38:H$67,$V$4:$V$33,节奏总纲!R101)*$ED102/10000</f>
        <v>908439.82156064454</v>
      </c>
      <c r="EI102" s="15">
        <f>求节点(I$38:I$67,$V$4:$V$33,节奏总纲!S101)*$ED102/10000</f>
        <v>917267.25029485417</v>
      </c>
      <c r="EJ102" s="15">
        <f>求节点(J$38:J$67,$V$4:$V$33,节奏总纲!T101)*$ED102/10000</f>
        <v>927779.84383648657</v>
      </c>
      <c r="EK102" s="15">
        <f>求节点(F$38:F$67,$L$4:$L$33,节奏总纲!P101)</f>
        <v>4</v>
      </c>
      <c r="EL102" s="15">
        <f>求节点(G$38:G$67,$L$4:$L$33,节奏总纲!Q101)</f>
        <v>4</v>
      </c>
      <c r="EM102" s="15">
        <f>求节点(H$38:H$67,$L$4:$L$33,节奏总纲!R101)</f>
        <v>4</v>
      </c>
      <c r="EN102" s="15">
        <f>求节点(I$38:I$67,$L$4:$L$33,节奏总纲!S101)</f>
        <v>4</v>
      </c>
      <c r="EO102" s="15">
        <f>求节点(J$38:J$67,$L$4:$L$33,节奏总纲!T101)</f>
        <v>4</v>
      </c>
      <c r="EP102" s="15">
        <f t="shared" si="41"/>
        <v>3578070.1015785895</v>
      </c>
      <c r="EQ102" s="15">
        <f t="shared" si="42"/>
        <v>3603536.5641356232</v>
      </c>
      <c r="ER102" s="15">
        <f t="shared" si="43"/>
        <v>3633759.2862425782</v>
      </c>
      <c r="ES102" s="15">
        <f t="shared" si="44"/>
        <v>3669069.0011794167</v>
      </c>
      <c r="ET102" s="15">
        <f t="shared" si="45"/>
        <v>3711119.3753459463</v>
      </c>
      <c r="EY102" s="15">
        <v>98</v>
      </c>
      <c r="EZ102" s="15">
        <f>MAX($G$4,求节点(F$38:F$67,$G$4:$G$33,节奏总纲!P101))</f>
        <v>3500</v>
      </c>
      <c r="FA102" s="15">
        <f>MAX($G$4,求节点(G$38:G$67,$G$4:$G$33,节奏总纲!Q101))</f>
        <v>3500</v>
      </c>
      <c r="FB102" s="15">
        <f>MAX($G$4,求节点(H$38:H$67,$G$4:$G$33,节奏总纲!R101))</f>
        <v>3500</v>
      </c>
      <c r="FC102" s="15">
        <f>MAX($G$4,求节点(I$38:I$67,$G$4:$G$33,节奏总纲!S101))</f>
        <v>3500</v>
      </c>
      <c r="FD102" s="15">
        <f>MAX($G$4,求节点(J$38:J$67,$G$4:$G$33,节奏总纲!T101))</f>
        <v>3500</v>
      </c>
      <c r="FE102" s="15">
        <f>MAX($K$4,求节点(F$38:F$67,$K$4:$K$33,节奏总纲!P101))</f>
        <v>48688.432421866266</v>
      </c>
      <c r="FF102" s="15">
        <f>MAX($K$4,求节点(G$38:G$67,$K$4:$K$33,节奏总纲!Q101))</f>
        <v>49099.022561952472</v>
      </c>
      <c r="FG102" s="15">
        <f>MAX($K$4,求节点(H$38:H$67,$K$4:$K$33,节奏总纲!R101))</f>
        <v>49586.296822203192</v>
      </c>
      <c r="FH102" s="15">
        <f>MAX($K$4,求节点(I$38:I$67,$K$4:$K$33,节奏总纲!S101))</f>
        <v>50155.587542100075</v>
      </c>
      <c r="FI102" s="15">
        <f>MAX($K$4,求节点(J$38:J$67,$K$4:$K$33,节奏总纲!T101))</f>
        <v>50833.556419051318</v>
      </c>
      <c r="FO102" s="9">
        <v>98</v>
      </c>
      <c r="FP102" s="9">
        <f>求节点($EE$5:$EE$164,$ED$5:$ED$164,求节点(节奏总纲!$N$4:$N$163,节奏总纲!$O$4:$O$163,兵营招募!FO102))</f>
        <v>34515</v>
      </c>
    </row>
    <row r="103" spans="19:172" x14ac:dyDescent="0.15">
      <c r="S103" s="9">
        <v>66</v>
      </c>
      <c r="T103" s="9">
        <f>求节点(节奏总纲!$BW$4:$BW$83,节奏总纲!$AM$4:$AM$83,$S103)</f>
        <v>167.75509813272657</v>
      </c>
      <c r="U103" s="9">
        <v>23000</v>
      </c>
      <c r="V103" s="9">
        <f t="shared" ref="V103:V157" si="51">24*3600/$C$4</f>
        <v>3</v>
      </c>
      <c r="W103" s="9">
        <v>5</v>
      </c>
      <c r="Z103" s="9">
        <v>99</v>
      </c>
      <c r="AA103" s="80">
        <f>[5]圣人天赋!GE104</f>
        <v>0.28399999999999997</v>
      </c>
      <c r="AB103" s="80">
        <f>[5]圣人天赋!GF104</f>
        <v>0.28819999999999996</v>
      </c>
      <c r="AC103" s="80">
        <f>[5]圣人天赋!GG104</f>
        <v>0.29659999999999997</v>
      </c>
      <c r="AD103" s="80">
        <f>[5]圣人天赋!GH104</f>
        <v>0.30920000000000003</v>
      </c>
      <c r="AE103" s="80">
        <f>[5]圣人天赋!GI104</f>
        <v>0.32600000000000007</v>
      </c>
      <c r="AG103" s="52"/>
      <c r="AH103" s="35">
        <f>[5]圣人天赋!GE104/AA103</f>
        <v>1</v>
      </c>
      <c r="AJ103" s="9">
        <v>99</v>
      </c>
      <c r="AK103" s="9">
        <f>MAX([4]带兵数!D102,1000+($AJ103-1)*50)</f>
        <v>8197.0754516970574</v>
      </c>
      <c r="AL103" s="9">
        <f>MAX([4]带兵数!E102,1000+($AJ103-1)*50)</f>
        <v>8242.7153089140375</v>
      </c>
      <c r="AM103" s="9">
        <f>MAX([4]带兵数!F102,1000+($AJ103-1)*50)</f>
        <v>8292.339753941611</v>
      </c>
      <c r="AN103" s="9">
        <f>MAX([4]带兵数!G102,1000+($AJ103-1)*50)</f>
        <v>8346.3650287732671</v>
      </c>
      <c r="AO103" s="9">
        <f>MAX([4]带兵数!H102,1000+($AJ103-1)*50)</f>
        <v>8400.7477093078123</v>
      </c>
      <c r="AQ103" s="15">
        <v>99</v>
      </c>
      <c r="AR103" s="15">
        <v>1.1499999999999999</v>
      </c>
      <c r="AS103" s="15">
        <f>$AR103*节奏总纲!P102*24*3600*AS$2</f>
        <v>142247618.74805325</v>
      </c>
      <c r="AT103" s="15">
        <f>$AR103*节奏总纲!Q102*24*3600*AT$2</f>
        <v>141974977.47878617</v>
      </c>
      <c r="AU103" s="15">
        <f>$AR103*节奏总纲!R102*24*3600*AU$2</f>
        <v>130886775.59737544</v>
      </c>
      <c r="AV103" s="15">
        <f>$AR103*节奏总纲!S102*24*3600*AV$2</f>
        <v>118089231.49734223</v>
      </c>
      <c r="AW103" s="15">
        <f>$AR103*节奏总纲!T102*24*3600*AW$2</f>
        <v>76785264.600199133</v>
      </c>
      <c r="AX103" s="15">
        <f t="shared" si="46"/>
        <v>9535878.2515112162</v>
      </c>
      <c r="AY103" s="15">
        <f t="shared" si="47"/>
        <v>9765329.7337893993</v>
      </c>
      <c r="AZ103" s="15">
        <f t="shared" si="48"/>
        <v>9075092.7202827185</v>
      </c>
      <c r="BA103" s="15">
        <f t="shared" si="49"/>
        <v>8314503.4832858592</v>
      </c>
      <c r="BB103" s="15">
        <f t="shared" si="50"/>
        <v>5014755.3396692276</v>
      </c>
      <c r="BE103" s="15">
        <v>99</v>
      </c>
      <c r="BF103" s="51"/>
      <c r="BG103" s="15">
        <v>99</v>
      </c>
      <c r="BH103" s="15"/>
      <c r="BI103" s="15"/>
      <c r="BJ103" s="15"/>
      <c r="BK103" s="15"/>
      <c r="BL103" s="15"/>
      <c r="BM103" s="15">
        <f>求节点($T$38:$T$157,$V$38:$V$157,节奏总纲!P102)*求节点($T$38:$T$157,$U$38:$U$157,节奏总纲!P102)*节奏总纲!W102</f>
        <v>6142272.6257721297</v>
      </c>
      <c r="BN103" s="15">
        <f>求节点($T$38:$T$157,$V$38:$V$157,节奏总纲!Q102)*求节点($T$38:$T$157,$U$38:$U$157,节奏总纲!Q102)*节奏总纲!X102</f>
        <v>5391486.3954668799</v>
      </c>
      <c r="BO103" s="15">
        <f>求节点($T$38:$T$157,$V$38:$V$157,节奏总纲!R102)*求节点($T$38:$T$157,$U$38:$U$157,节奏总纲!R102)*节奏总纲!Y102</f>
        <v>4384102.763421597</v>
      </c>
      <c r="BP103" s="15">
        <f>求节点($T$38:$T$157,$V$38:$V$157,节奏总纲!S102)*求节点($T$38:$T$157,$U$38:$U$157,节奏总纲!S102)*节奏总纲!Z102</f>
        <v>3144818.6960229618</v>
      </c>
      <c r="BQ103" s="15">
        <f>求节点($T$38:$T$157,$V$38:$V$157,节奏总纲!T102)*求节点($T$38:$T$157,$U$38:$U$157,节奏总纲!T102)*节奏总纲!AA102</f>
        <v>1325189.5464801188</v>
      </c>
      <c r="BR103" s="15"/>
      <c r="BS103" s="15"/>
      <c r="BT103" s="15"/>
      <c r="BU103" s="15"/>
      <c r="BV103" s="15"/>
      <c r="BY103" s="15">
        <v>99</v>
      </c>
      <c r="BZ103" s="15">
        <f t="shared" si="36"/>
        <v>6142272.6257721297</v>
      </c>
      <c r="CA103" s="15">
        <f t="shared" si="37"/>
        <v>5391486.3954668799</v>
      </c>
      <c r="CB103" s="15">
        <f t="shared" si="38"/>
        <v>4384102.763421597</v>
      </c>
      <c r="CC103" s="15">
        <f t="shared" si="39"/>
        <v>3144818.6960229618</v>
      </c>
      <c r="CD103" s="15">
        <f t="shared" si="40"/>
        <v>1325189.5464801188</v>
      </c>
      <c r="CE103" s="66">
        <f>SUM(BZ$5:BZ103)</f>
        <v>79138418.433210492</v>
      </c>
      <c r="CF103" s="66">
        <f>SUM(CA$5:CA103)</f>
        <v>65895301.742174923</v>
      </c>
      <c r="CG103" s="66">
        <f>SUM(CB$5:CB103)</f>
        <v>50743955.321991079</v>
      </c>
      <c r="CH103" s="66">
        <f>SUM(CC$5:CC103)</f>
        <v>33209712.557348523</v>
      </c>
      <c r="CI103" s="66">
        <f>SUM(CD$5:CD103)</f>
        <v>14134195.052390585</v>
      </c>
      <c r="CJ103" s="34"/>
      <c r="CK103" s="34"/>
      <c r="CN103" s="15"/>
      <c r="CO103" s="15"/>
      <c r="CP103" s="15"/>
      <c r="CQ103" s="15"/>
      <c r="CR103" s="15"/>
      <c r="CS103" s="15"/>
      <c r="CT103" s="15"/>
      <c r="CU103" s="15"/>
      <c r="CV103" s="15"/>
      <c r="CW103" s="15"/>
      <c r="CX103" s="15"/>
      <c r="CZ103" s="34"/>
      <c r="DA103" s="34"/>
      <c r="DR103" s="37"/>
      <c r="DS103" s="37"/>
      <c r="DT103" s="37"/>
      <c r="DU103" s="37"/>
      <c r="DV103" s="37"/>
      <c r="EC103" s="9">
        <v>1</v>
      </c>
      <c r="ED103" s="9">
        <f>INT(求节点(F$38:F$67,$K$38:$K$67,节奏总纲!P102)*EC103)</f>
        <v>36375</v>
      </c>
      <c r="EE103" s="15">
        <v>99</v>
      </c>
      <c r="EF103" s="15">
        <f>求节点(F$38:F$67,$V$4:$V$33,节奏总纲!P102)*$ED103/10000</f>
        <v>904939.58882589277</v>
      </c>
      <c r="EG103" s="15">
        <f>求节点(G$38:G$67,$V$4:$V$33,节奏总纲!Q102)*$ED103/10000</f>
        <v>911994.55872275028</v>
      </c>
      <c r="EH103" s="15">
        <f>求节点(H$38:H$67,$V$4:$V$33,节奏总纲!R102)*$ED103/10000</f>
        <v>920210.52666870027</v>
      </c>
      <c r="EI103" s="15">
        <f>求节点(I$38:I$67,$V$4:$V$33,节奏总纲!S102)*$ED103/10000</f>
        <v>929879.86078559421</v>
      </c>
      <c r="EJ103" s="15">
        <f>求节点(J$38:J$67,$V$4:$V$33,节奏总纲!T102)*$ED103/10000</f>
        <v>938215.59962479817</v>
      </c>
      <c r="EK103" s="15">
        <f>求节点(F$38:F$67,$L$4:$L$33,节奏总纲!P102)</f>
        <v>4</v>
      </c>
      <c r="EL103" s="15">
        <f>求节点(G$38:G$67,$L$4:$L$33,节奏总纲!Q102)</f>
        <v>4</v>
      </c>
      <c r="EM103" s="15">
        <f>求节点(H$38:H$67,$L$4:$L$33,节奏总纲!R102)</f>
        <v>4</v>
      </c>
      <c r="EN103" s="15">
        <f>求节点(I$38:I$67,$L$4:$L$33,节奏总纲!S102)</f>
        <v>4</v>
      </c>
      <c r="EO103" s="15">
        <f>求节点(J$38:J$67,$L$4:$L$33,节奏总纲!T102)</f>
        <v>4</v>
      </c>
      <c r="EP103" s="15">
        <f t="shared" si="41"/>
        <v>3619758.3553035711</v>
      </c>
      <c r="EQ103" s="15">
        <f t="shared" si="42"/>
        <v>3647978.2348910011</v>
      </c>
      <c r="ER103" s="15">
        <f t="shared" si="43"/>
        <v>3680842.1066748011</v>
      </c>
      <c r="ES103" s="15">
        <f t="shared" si="44"/>
        <v>3719519.4431423768</v>
      </c>
      <c r="ET103" s="15">
        <f t="shared" si="45"/>
        <v>3752862.3984991927</v>
      </c>
      <c r="EY103" s="15">
        <v>99</v>
      </c>
      <c r="EZ103" s="15">
        <f>MAX($G$4,求节点(F$38:F$67,$G$4:$G$33,节奏总纲!P102))</f>
        <v>3500</v>
      </c>
      <c r="FA103" s="15">
        <f>MAX($G$4,求节点(G$38:G$67,$G$4:$G$33,节奏总纲!Q102))</f>
        <v>3500</v>
      </c>
      <c r="FB103" s="15">
        <f>MAX($G$4,求节点(H$38:H$67,$G$4:$G$33,节奏总纲!R102))</f>
        <v>3500</v>
      </c>
      <c r="FC103" s="15">
        <f>MAX($G$4,求节点(I$38:I$67,$G$4:$G$33,节奏总纲!S102))</f>
        <v>3500</v>
      </c>
      <c r="FD103" s="15">
        <f>MAX($G$4,求节点(J$38:J$67,$G$4:$G$33,节奏总纲!T102))</f>
        <v>3500</v>
      </c>
      <c r="FE103" s="15">
        <f>MAX($K$4,求节点(F$38:F$67,$K$4:$K$33,节奏总纲!P102))</f>
        <v>49126.318452380961</v>
      </c>
      <c r="FF103" s="15">
        <f>MAX($K$4,求节点(G$38:G$67,$K$4:$K$33,节奏总纲!Q102))</f>
        <v>49579.475140363575</v>
      </c>
      <c r="FG103" s="15">
        <f>MAX($K$4,求节点(H$38:H$67,$K$4:$K$33,节奏总纲!R102))</f>
        <v>50107.205361383574</v>
      </c>
      <c r="FH103" s="15">
        <f>MAX($K$4,求节点(I$38:I$67,$K$4:$K$33,节奏总纲!S102))</f>
        <v>50728.288581789784</v>
      </c>
      <c r="FI103" s="15">
        <f>MAX($K$4,求节点(J$38:J$67,$K$4:$K$33,节奏总纲!T102))</f>
        <v>51263.711958428757</v>
      </c>
      <c r="FO103" s="9">
        <v>99</v>
      </c>
      <c r="FP103" s="9">
        <f>求节点($EE$5:$EE$164,$ED$5:$ED$164,求节点(节奏总纲!$N$4:$N$163,节奏总纲!$O$4:$O$163,兵营招募!FO103))</f>
        <v>34762</v>
      </c>
    </row>
    <row r="104" spans="19:172" x14ac:dyDescent="0.15">
      <c r="S104" s="9">
        <v>67</v>
      </c>
      <c r="T104" s="9">
        <f>求节点(节奏总纲!$BW$4:$BW$83,节奏总纲!$AM$4:$AM$83,$S104)</f>
        <v>173.96995079609107</v>
      </c>
      <c r="U104" s="9">
        <v>23000</v>
      </c>
      <c r="V104" s="9">
        <f t="shared" si="51"/>
        <v>3</v>
      </c>
      <c r="W104" s="9">
        <v>5</v>
      </c>
      <c r="Z104" s="9">
        <v>100</v>
      </c>
      <c r="AA104" s="80">
        <f>[5]圣人天赋!GE105</f>
        <v>0.28399999999999997</v>
      </c>
      <c r="AB104" s="80">
        <f>[5]圣人天赋!GF105</f>
        <v>0.28819999999999996</v>
      </c>
      <c r="AC104" s="80">
        <f>[5]圣人天赋!GG105</f>
        <v>0.29659999999999997</v>
      </c>
      <c r="AD104" s="80">
        <f>[5]圣人天赋!GH105</f>
        <v>0.30920000000000003</v>
      </c>
      <c r="AE104" s="80">
        <f>[5]圣人天赋!GI105</f>
        <v>0.32600000000000007</v>
      </c>
      <c r="AG104" s="52"/>
      <c r="AH104" s="35">
        <f>[5]圣人天赋!GE105/AA104</f>
        <v>1</v>
      </c>
      <c r="AJ104" s="9">
        <v>100</v>
      </c>
      <c r="AK104" s="9">
        <f>MAX([4]带兵数!D103,1000+($AJ104-1)*50)</f>
        <v>8264.3426622219631</v>
      </c>
      <c r="AL104" s="9">
        <f>MAX([4]带兵数!E103,1000+($AJ104-1)*50)</f>
        <v>8310.2428306858419</v>
      </c>
      <c r="AM104" s="9">
        <f>MAX([4]带兵数!F103,1000+($AJ104-1)*50)</f>
        <v>8360.0042099102466</v>
      </c>
      <c r="AN104" s="9">
        <f>MAX([4]带兵数!G103,1000+($AJ104-1)*50)</f>
        <v>8411.7844456964613</v>
      </c>
      <c r="AO104" s="9">
        <f>MAX([4]带兵数!H103,1000+($AJ104-1)*50)</f>
        <v>8464.9127628067745</v>
      </c>
      <c r="AQ104" s="15">
        <v>100</v>
      </c>
      <c r="AR104" s="15">
        <v>1.1499999999999999</v>
      </c>
      <c r="AS104" s="15">
        <f>$AR104*节奏总纲!P103*24*3600*AS$2</f>
        <v>152467919.99999997</v>
      </c>
      <c r="AT104" s="15">
        <f>$AR104*节奏总纲!Q103*24*3600*AT$2</f>
        <v>152211265.66800001</v>
      </c>
      <c r="AU104" s="15">
        <f>$AR104*节奏总纲!R103*24*3600*AU$2</f>
        <v>140433118.84799999</v>
      </c>
      <c r="AV104" s="15">
        <f>$AR104*节奏总纲!S103*24*3600*AV$2</f>
        <v>126243437.75999996</v>
      </c>
      <c r="AW104" s="15">
        <f>$AR104*节奏总纲!T103*24*3600*AW$2</f>
        <v>81905766.623999983</v>
      </c>
      <c r="AX104" s="15">
        <f t="shared" si="46"/>
        <v>10220301.251946718</v>
      </c>
      <c r="AY104" s="15">
        <f t="shared" si="47"/>
        <v>10236288.189213842</v>
      </c>
      <c r="AZ104" s="15">
        <f t="shared" si="48"/>
        <v>9546343.2506245524</v>
      </c>
      <c r="BA104" s="15">
        <f t="shared" si="49"/>
        <v>8154206.2626577318</v>
      </c>
      <c r="BB104" s="15">
        <f t="shared" si="50"/>
        <v>5120502.0238008499</v>
      </c>
      <c r="BE104" s="15">
        <v>100</v>
      </c>
      <c r="BF104" s="51"/>
      <c r="BG104" s="15">
        <v>100</v>
      </c>
      <c r="BH104" s="15"/>
      <c r="BI104" s="15"/>
      <c r="BJ104" s="15"/>
      <c r="BK104" s="15"/>
      <c r="BL104" s="15"/>
      <c r="BM104" s="15">
        <f>求节点($T$38:$T$157,$V$38:$V$157,节奏总纲!P103)*求节点($T$38:$T$157,$U$38:$U$157,节奏总纲!P103)*节奏总纲!W103</f>
        <v>6583124.7999656843</v>
      </c>
      <c r="BN104" s="15">
        <f>求节点($T$38:$T$157,$V$38:$V$157,节奏总纲!Q103)*求节点($T$38:$T$157,$U$38:$U$157,节奏总纲!Q103)*节奏总纲!X103</f>
        <v>5651504.8663706435</v>
      </c>
      <c r="BO104" s="15">
        <f>求节点($T$38:$T$157,$V$38:$V$157,节奏总纲!R103)*求节点($T$38:$T$157,$U$38:$U$157,节奏总纲!R103)*节奏总纲!Y103</f>
        <v>4611760.024456311</v>
      </c>
      <c r="BP104" s="15">
        <f>求节点($T$38:$T$157,$V$38:$V$157,节奏总纲!S103)*求节点($T$38:$T$157,$U$38:$U$157,节奏总纲!S103)*节奏总纲!Z103</f>
        <v>3103739.6123372535</v>
      </c>
      <c r="BQ104" s="15">
        <f>求节点($T$38:$T$157,$V$38:$V$157,节奏总纲!T103)*求节点($T$38:$T$157,$U$38:$U$157,节奏总纲!T103)*节奏总纲!AA103</f>
        <v>1362774.2902204208</v>
      </c>
      <c r="BR104" s="15"/>
      <c r="BS104" s="15"/>
      <c r="BT104" s="15"/>
      <c r="BU104" s="15"/>
      <c r="BV104" s="15"/>
      <c r="BY104" s="15">
        <v>100</v>
      </c>
      <c r="BZ104" s="15">
        <f t="shared" si="36"/>
        <v>6583124.7999656843</v>
      </c>
      <c r="CA104" s="15">
        <f t="shared" si="37"/>
        <v>5651504.8663706435</v>
      </c>
      <c r="CB104" s="15">
        <f t="shared" si="38"/>
        <v>4611760.024456311</v>
      </c>
      <c r="CC104" s="15">
        <f t="shared" si="39"/>
        <v>3103739.6123372535</v>
      </c>
      <c r="CD104" s="15">
        <f t="shared" si="40"/>
        <v>1362774.2902204208</v>
      </c>
      <c r="CE104" s="66">
        <f>SUM(BZ$5:BZ104)</f>
        <v>85721543.233176172</v>
      </c>
      <c r="CF104" s="66">
        <f>SUM(CA$5:CA104)</f>
        <v>71546806.608545572</v>
      </c>
      <c r="CG104" s="66">
        <f>SUM(CB$5:CB104)</f>
        <v>55355715.346447393</v>
      </c>
      <c r="CH104" s="66">
        <f>SUM(CC$5:CC104)</f>
        <v>36313452.169685774</v>
      </c>
      <c r="CI104" s="66">
        <f>SUM(CD$5:CD104)</f>
        <v>15496969.342611006</v>
      </c>
      <c r="CJ104" s="34"/>
      <c r="CK104" s="34"/>
      <c r="CN104" s="15"/>
      <c r="CO104" s="15"/>
      <c r="CP104" s="15"/>
      <c r="CQ104" s="15"/>
      <c r="CR104" s="15"/>
      <c r="CS104" s="15"/>
      <c r="CT104" s="15"/>
      <c r="CU104" s="15"/>
      <c r="CV104" s="15"/>
      <c r="CW104" s="15"/>
      <c r="CX104" s="15"/>
      <c r="CZ104" s="34"/>
      <c r="DA104" s="34"/>
      <c r="DR104" s="37"/>
      <c r="DS104" s="37"/>
      <c r="DT104" s="37"/>
      <c r="DU104" s="37"/>
      <c r="DV104" s="37"/>
      <c r="EC104" s="9">
        <v>1</v>
      </c>
      <c r="ED104" s="9">
        <f>INT(求节点(F$38:F$67,$K$38:$K$67,节奏总纲!P103)*EC104)</f>
        <v>36531</v>
      </c>
      <c r="EE104" s="15">
        <v>100</v>
      </c>
      <c r="EF104" s="15">
        <f>求节点(F$38:F$67,$V$4:$V$33,节奏总纲!P103)*$ED104/10000</f>
        <v>916158.42682767846</v>
      </c>
      <c r="EG104" s="15">
        <f>求节点(G$38:G$67,$V$4:$V$33,节奏总纲!Q103)*$ED104/10000</f>
        <v>923780.08393767697</v>
      </c>
      <c r="EH104" s="15">
        <f>求节点(H$38:H$67,$V$4:$V$33,节奏总纲!R103)*$ED104/10000</f>
        <v>932724.47028878855</v>
      </c>
      <c r="EI104" s="15">
        <f>求节点(I$38:I$67,$V$4:$V$33,节奏总纲!S103)*$ED104/10000</f>
        <v>941037.33118143922</v>
      </c>
      <c r="EJ104" s="15">
        <f>求节点(J$38:J$67,$V$4:$V$33,节奏总纲!T103)*$ED104/10000</f>
        <v>948161.73366975179</v>
      </c>
      <c r="EK104" s="15">
        <f>求节点(F$38:F$67,$L$4:$L$33,节奏总纲!P103)</f>
        <v>4</v>
      </c>
      <c r="EL104" s="15">
        <f>求节点(G$38:G$67,$L$4:$L$33,节奏总纲!Q103)</f>
        <v>4</v>
      </c>
      <c r="EM104" s="15">
        <f>求节点(H$38:H$67,$L$4:$L$33,节奏总纲!R103)</f>
        <v>4</v>
      </c>
      <c r="EN104" s="15">
        <f>求节点(I$38:I$67,$L$4:$L$33,节奏总纲!S103)</f>
        <v>4</v>
      </c>
      <c r="EO104" s="15">
        <f>求节点(J$38:J$67,$L$4:$L$33,节奏总纲!T103)</f>
        <v>4</v>
      </c>
      <c r="EP104" s="15">
        <f t="shared" si="41"/>
        <v>3664633.7073107138</v>
      </c>
      <c r="EQ104" s="15">
        <f t="shared" si="42"/>
        <v>3695120.3357507079</v>
      </c>
      <c r="ER104" s="15">
        <f t="shared" si="43"/>
        <v>3730897.8811551542</v>
      </c>
      <c r="ES104" s="15">
        <f t="shared" si="44"/>
        <v>3764149.3247257569</v>
      </c>
      <c r="ET104" s="15">
        <f t="shared" si="45"/>
        <v>3792646.9346790072</v>
      </c>
      <c r="EY104" s="15">
        <v>100</v>
      </c>
      <c r="EZ104" s="15">
        <f>MAX($G$4,求节点(F$38:F$67,$G$4:$G$33,节奏总纲!P103))</f>
        <v>3500</v>
      </c>
      <c r="FA104" s="15">
        <f>MAX($G$4,求节点(G$38:G$67,$G$4:$G$33,节奏总纲!Q103))</f>
        <v>3500</v>
      </c>
      <c r="FB104" s="15">
        <f>MAX($G$4,求节点(H$38:H$67,$G$4:$G$33,节奏总纲!R103))</f>
        <v>3500</v>
      </c>
      <c r="FC104" s="15">
        <f>MAX($G$4,求节点(I$38:I$67,$G$4:$G$33,节奏总纲!S103))</f>
        <v>3500</v>
      </c>
      <c r="FD104" s="15">
        <f>MAX($G$4,求节点(J$38:J$67,$G$4:$G$33,节奏总纲!T103))</f>
        <v>3500</v>
      </c>
      <c r="FE104" s="15">
        <f>MAX($K$4,求节点(F$38:F$67,$K$4:$K$33,节奏总纲!P103))</f>
        <v>49595.63307950196</v>
      </c>
      <c r="FF104" s="15">
        <f>MAX($K$4,求节点(G$38:G$67,$K$4:$K$33,节奏总纲!Q103))</f>
        <v>50083.098795471691</v>
      </c>
      <c r="FG104" s="15">
        <f>MAX($K$4,求节点(H$38:H$67,$K$4:$K$33,节奏总纲!R103))</f>
        <v>50655.163588420008</v>
      </c>
      <c r="FH104" s="15">
        <f>MAX($K$4,求节点(I$38:I$67,$K$4:$K$33,节奏总纲!S103))</f>
        <v>51186.837295109959</v>
      </c>
      <c r="FI104" s="15">
        <f>MAX($K$4,求节点(J$38:J$67,$K$4:$K$33,节奏总纲!T103))</f>
        <v>51642.499614957145</v>
      </c>
      <c r="FO104" s="9">
        <v>100</v>
      </c>
      <c r="FP104" s="9">
        <f>求节点($EE$5:$EE$164,$ED$5:$ED$164,求节点(节奏总纲!$N$4:$N$163,节奏总纲!$O$4:$O$163,兵营招募!FO104))</f>
        <v>35012</v>
      </c>
    </row>
    <row r="105" spans="19:172" x14ac:dyDescent="0.15">
      <c r="S105" s="9">
        <v>68</v>
      </c>
      <c r="T105" s="9">
        <f>求节点(节奏总纲!$BW$4:$BW$83,节奏总纲!$AM$4:$AM$83,$S105)</f>
        <v>208.99265815439742</v>
      </c>
      <c r="U105" s="9">
        <v>25000</v>
      </c>
      <c r="V105" s="9">
        <f t="shared" si="51"/>
        <v>3</v>
      </c>
      <c r="W105" s="9">
        <v>5</v>
      </c>
      <c r="Z105" s="9">
        <v>101</v>
      </c>
      <c r="AA105" s="80">
        <f>[5]圣人天赋!GE106</f>
        <v>0.28399999999999997</v>
      </c>
      <c r="AB105" s="80">
        <f>[5]圣人天赋!GF106</f>
        <v>0.28819999999999996</v>
      </c>
      <c r="AC105" s="80">
        <f>[5]圣人天赋!GG106</f>
        <v>0.29659999999999997</v>
      </c>
      <c r="AD105" s="80">
        <f>[5]圣人天赋!GH106</f>
        <v>0.30920000000000003</v>
      </c>
      <c r="AE105" s="80">
        <f>[5]圣人天赋!GI106</f>
        <v>0.32600000000000007</v>
      </c>
      <c r="AG105" s="52"/>
      <c r="AH105" s="35">
        <f>[5]圣人天赋!GE106/AA105</f>
        <v>1</v>
      </c>
      <c r="AJ105" s="9">
        <v>101</v>
      </c>
      <c r="AK105" s="9">
        <f>MAX([4]带兵数!D104,1000+($AJ105-1)*50)</f>
        <v>8331.5939989486415</v>
      </c>
      <c r="AL105" s="9">
        <f>MAX([4]带兵数!E104,1000+($AJ105-1)*50)</f>
        <v>8377.6955934140733</v>
      </c>
      <c r="AM105" s="9">
        <f>MAX([4]带兵数!F104,1000+($AJ105-1)*50)</f>
        <v>8426.5685304832405</v>
      </c>
      <c r="AN105" s="9">
        <f>MAX([4]带兵数!G104,1000+($AJ105-1)*50)</f>
        <v>8475.197516897897</v>
      </c>
      <c r="AO105" s="9">
        <f>MAX([4]带兵数!H104,1000+($AJ105-1)*50)</f>
        <v>8529.7353484420164</v>
      </c>
      <c r="AQ105" s="15">
        <v>100</v>
      </c>
      <c r="AR105" s="15">
        <v>1.1499999999999999</v>
      </c>
      <c r="AS105" s="15">
        <f>$AR105*节奏总纲!P104*24*3600*AS$2</f>
        <v>163421767.66096282</v>
      </c>
      <c r="AT105" s="15">
        <f>$AR105*节奏总纲!Q104*24*3600*AT$2</f>
        <v>163299201.33521709</v>
      </c>
      <c r="AU105" s="15">
        <f>$AR105*节奏总纲!R104*24*3600*AU$2</f>
        <v>150282657.54102141</v>
      </c>
      <c r="AV105" s="15">
        <f>$AR105*节奏总纲!S104*24*3600*AV$2</f>
        <v>134632299.59135655</v>
      </c>
      <c r="AW105" s="15">
        <f>$AR105*节奏总纲!T104*24*3600*AW$2</f>
        <v>87463330.052147299</v>
      </c>
      <c r="AX105" s="15">
        <f t="shared" ref="AX105:AX164" si="52">AS105-AS104</f>
        <v>10953847.66096285</v>
      </c>
      <c r="AY105" s="15">
        <f t="shared" ref="AY105:AY164" si="53">AT105-AT104</f>
        <v>11087935.667217076</v>
      </c>
      <c r="AZ105" s="15">
        <f t="shared" ref="AZ105:AZ164" si="54">AU105-AU104</f>
        <v>9849538.6930214167</v>
      </c>
      <c r="BA105" s="15">
        <f t="shared" ref="BA105:BA164" si="55">AV105-AV104</f>
        <v>8388861.831356585</v>
      </c>
      <c r="BB105" s="15">
        <f t="shared" ref="BB105:BB164" si="56">AW105-AW104</f>
        <v>5557563.428147316</v>
      </c>
      <c r="BE105" s="15">
        <v>100</v>
      </c>
      <c r="BF105" s="51"/>
      <c r="BG105" s="15">
        <v>100</v>
      </c>
      <c r="BH105" s="15"/>
      <c r="BI105" s="15"/>
      <c r="BJ105" s="15"/>
      <c r="BK105" s="15"/>
      <c r="BL105" s="15"/>
      <c r="BM105" s="15">
        <f>求节点($T$38:$T$157,$V$38:$V$157,节奏总纲!P104)*求节点($T$38:$T$157,$U$38:$U$157,节奏总纲!P104)*节奏总纲!W104</f>
        <v>7055618.4611676726</v>
      </c>
      <c r="BN105" s="15">
        <f>求节点($T$38:$T$157,$V$38:$V$157,节奏总纲!Q104)*求节点($T$38:$T$157,$U$38:$U$157,节奏总纲!Q104)*节奏总纲!X104</f>
        <v>6121703.6119901091</v>
      </c>
      <c r="BO105" s="15">
        <f>求节点($T$38:$T$157,$V$38:$V$157,节奏总纲!R104)*求节点($T$38:$T$157,$U$38:$U$157,节奏总纲!R104)*节奏总纲!Y104</f>
        <v>4758231.2526673451</v>
      </c>
      <c r="BP105" s="15">
        <f>求节点($T$38:$T$157,$V$38:$V$157,节奏总纲!S104)*求节点($T$38:$T$157,$U$38:$U$157,节奏总纲!S104)*节奏总纲!Z104</f>
        <v>3213748.691545798</v>
      </c>
      <c r="BQ105" s="15">
        <f>求节点($T$38:$T$157,$V$38:$V$157,节奏总纲!T104)*求节点($T$38:$T$157,$U$38:$U$157,节奏总纲!T104)*节奏总纲!AA104</f>
        <v>1490450.4121587151</v>
      </c>
      <c r="BR105" s="15"/>
      <c r="BS105" s="15"/>
      <c r="BT105" s="15"/>
      <c r="BU105" s="15"/>
      <c r="BV105" s="15"/>
      <c r="BY105" s="15">
        <v>101</v>
      </c>
      <c r="BZ105" s="15">
        <f t="shared" ref="BZ105:BZ164" si="57">BH105+BM105+BR105</f>
        <v>7055618.4611676726</v>
      </c>
      <c r="CA105" s="15">
        <f t="shared" ref="CA105:CA164" si="58">BI105+BN105+BS105</f>
        <v>6121703.6119901091</v>
      </c>
      <c r="CB105" s="15">
        <f t="shared" ref="CB105:CB164" si="59">BJ105+BO105+BT105</f>
        <v>4758231.2526673451</v>
      </c>
      <c r="CC105" s="15">
        <f t="shared" ref="CC105:CC164" si="60">BK105+BP105+BU105</f>
        <v>3213748.691545798</v>
      </c>
      <c r="CD105" s="15">
        <f t="shared" ref="CD105:CD164" si="61">BL105+BQ105+BV105</f>
        <v>1490450.4121587151</v>
      </c>
      <c r="CE105" s="66">
        <f>SUM(BZ$5:BZ105)</f>
        <v>92777161.69434385</v>
      </c>
      <c r="CF105" s="66">
        <f>SUM(CA$5:CA105)</f>
        <v>77668510.220535681</v>
      </c>
      <c r="CG105" s="66">
        <f>SUM(CB$5:CB105)</f>
        <v>60113946.599114738</v>
      </c>
      <c r="CH105" s="66">
        <f>SUM(CC$5:CC105)</f>
        <v>39527200.861231573</v>
      </c>
      <c r="CI105" s="66">
        <f>SUM(CD$5:CD105)</f>
        <v>16987419.75476972</v>
      </c>
      <c r="CJ105" s="34"/>
      <c r="CK105" s="34"/>
      <c r="CN105" s="15"/>
      <c r="CO105" s="15"/>
      <c r="CP105" s="15"/>
      <c r="CQ105" s="15"/>
      <c r="CR105" s="15"/>
      <c r="CS105" s="15"/>
      <c r="CT105" s="15"/>
      <c r="CU105" s="15"/>
      <c r="CV105" s="15"/>
      <c r="CW105" s="15"/>
      <c r="CX105" s="15"/>
      <c r="EC105" s="9">
        <v>1</v>
      </c>
      <c r="ED105" s="9">
        <f>INT(求节点(F$38:F$67,$K$38:$K$67,节奏总纲!P104)*EC105)</f>
        <v>36699</v>
      </c>
      <c r="EE105" s="15">
        <v>101</v>
      </c>
      <c r="EF105" s="15">
        <f>求节点(F$38:F$67,$V$4:$V$33,节奏总纲!P104)*$ED105/10000</f>
        <v>928272.37845516496</v>
      </c>
      <c r="EG105" s="15">
        <f>求节点(G$38:G$67,$V$4:$V$33,节奏总纲!Q104)*$ED105/10000</f>
        <v>936597.04328710458</v>
      </c>
      <c r="EH105" s="15">
        <f>求节点(H$38:H$67,$V$4:$V$33,节奏总纲!R104)*$ED105/10000</f>
        <v>944662.34496612125</v>
      </c>
      <c r="EI105" s="15">
        <f>求节点(I$38:I$67,$V$4:$V$33,节奏总纲!S104)*$ED105/10000</f>
        <v>951213.38531725388</v>
      </c>
      <c r="EJ105" s="15">
        <f>求节点(J$38:J$67,$V$4:$V$33,节奏总纲!T104)*$ED105/10000</f>
        <v>958979.69112482853</v>
      </c>
      <c r="EK105" s="15">
        <f>求节点(F$38:F$67,$L$4:$L$33,节奏总纲!P104)</f>
        <v>4</v>
      </c>
      <c r="EL105" s="15">
        <f>求节点(G$38:G$67,$L$4:$L$33,节奏总纲!Q104)</f>
        <v>4</v>
      </c>
      <c r="EM105" s="15">
        <f>求节点(H$38:H$67,$L$4:$L$33,节奏总纲!R104)</f>
        <v>4</v>
      </c>
      <c r="EN105" s="15">
        <f>求节点(I$38:I$67,$L$4:$L$33,节奏总纲!S104)</f>
        <v>4</v>
      </c>
      <c r="EO105" s="15">
        <f>求节点(J$38:J$67,$L$4:$L$33,节奏总纲!T104)</f>
        <v>4</v>
      </c>
      <c r="EP105" s="15">
        <f t="shared" ref="EP105:EP163" si="62">EF105*EK105</f>
        <v>3713089.5138206598</v>
      </c>
      <c r="EQ105" s="15">
        <f t="shared" ref="EQ105:EQ163" si="63">EG105*EL105</f>
        <v>3746388.1731484183</v>
      </c>
      <c r="ER105" s="15">
        <f t="shared" ref="ER105:ER163" si="64">EH105*EM105</f>
        <v>3778649.379864485</v>
      </c>
      <c r="ES105" s="15">
        <f t="shared" ref="ES105:ES163" si="65">EI105*EN105</f>
        <v>3804853.5412690155</v>
      </c>
      <c r="ET105" s="15">
        <f t="shared" ref="ET105:ET163" si="66">EJ105*EO105</f>
        <v>3835918.7644993141</v>
      </c>
      <c r="EY105" s="15">
        <v>101</v>
      </c>
      <c r="EZ105" s="15">
        <f>MAX($G$4,求节点(F$38:F$67,$G$4:$G$33,节奏总纲!P104))</f>
        <v>3500</v>
      </c>
      <c r="FA105" s="15">
        <f>MAX($G$4,求节点(G$38:G$67,$G$4:$G$33,节奏总纲!Q104))</f>
        <v>3500</v>
      </c>
      <c r="FB105" s="15">
        <f>MAX($G$4,求节点(H$38:H$67,$G$4:$G$33,节奏总纲!R104))</f>
        <v>3500</v>
      </c>
      <c r="FC105" s="15">
        <f>MAX($G$4,求节点(I$38:I$67,$G$4:$G$33,节奏总纲!S104))</f>
        <v>3500</v>
      </c>
      <c r="FD105" s="15">
        <f>MAX($G$4,求节点(J$38:J$67,$G$4:$G$33,节奏总纲!T104))</f>
        <v>3500</v>
      </c>
      <c r="FE105" s="15">
        <f>MAX($K$4,求节点(F$38:F$67,$K$4:$K$33,节奏总纲!P104))</f>
        <v>50098.632042430363</v>
      </c>
      <c r="FF105" s="15">
        <f>MAX($K$4,求节点(G$38:G$67,$K$4:$K$33,节奏总纲!Q104))</f>
        <v>50628.623363079278</v>
      </c>
      <c r="FG105" s="15">
        <f>MAX($K$4,求节点(H$38:H$67,$K$4:$K$33,节奏总纲!R104))</f>
        <v>51142.102280800216</v>
      </c>
      <c r="FH105" s="15">
        <f>MAX($K$4,求节点(I$38:I$67,$K$4:$K$33,节奏总纲!S104))</f>
        <v>51559.175472023475</v>
      </c>
      <c r="FI105" s="15">
        <f>MAX($K$4,求节点(J$38:J$67,$K$4:$K$33,节奏总纲!T104))</f>
        <v>52053.618762488142</v>
      </c>
      <c r="FO105" s="9">
        <v>101</v>
      </c>
      <c r="FP105" s="9">
        <f>求节点($EE$5:$EE$164,$ED$5:$ED$164,求节点(节奏总纲!$N$4:$N$163,节奏总纲!$O$4:$O$163,兵营招募!FO105))</f>
        <v>35142</v>
      </c>
    </row>
    <row r="106" spans="19:172" x14ac:dyDescent="0.15">
      <c r="S106" s="9">
        <v>69</v>
      </c>
      <c r="T106" s="9">
        <f>求节点(节奏总纲!$BW$4:$BW$83,节奏总纲!$AM$4:$AM$83,$S106)</f>
        <v>217.33785091133569</v>
      </c>
      <c r="U106" s="9">
        <v>25000</v>
      </c>
      <c r="V106" s="9">
        <f t="shared" si="51"/>
        <v>3</v>
      </c>
      <c r="W106" s="9">
        <v>5</v>
      </c>
      <c r="Z106" s="9">
        <v>102</v>
      </c>
      <c r="AA106" s="80">
        <f>[5]圣人天赋!GE107</f>
        <v>0.28399999999999997</v>
      </c>
      <c r="AB106" s="80">
        <f>[5]圣人天赋!GF107</f>
        <v>0.28819999999999996</v>
      </c>
      <c r="AC106" s="80">
        <f>[5]圣人天赋!GG107</f>
        <v>0.29659999999999997</v>
      </c>
      <c r="AD106" s="80">
        <f>[5]圣人天赋!GH107</f>
        <v>0.30920000000000003</v>
      </c>
      <c r="AE106" s="80">
        <f>[5]圣人天赋!GI107</f>
        <v>0.32600000000000007</v>
      </c>
      <c r="AG106" s="52"/>
      <c r="AH106" s="35">
        <f>[5]圣人天赋!GE107/AA106</f>
        <v>1</v>
      </c>
      <c r="AJ106" s="9">
        <v>102</v>
      </c>
      <c r="AK106" s="9">
        <f>MAX([4]带兵数!D105,1000+($AJ106-1)*50)</f>
        <v>8398.4879988131961</v>
      </c>
      <c r="AL106" s="9">
        <f>MAX([4]带兵数!E105,1000+($AJ106-1)*50)</f>
        <v>8443.9512739205456</v>
      </c>
      <c r="AM106" s="9">
        <f>MAX([4]带兵数!F105,1000+($AJ106-1)*50)</f>
        <v>8489.4010346323121</v>
      </c>
      <c r="AN106" s="9">
        <f>MAX([4]带兵数!G105,1000+($AJ106-1)*50)</f>
        <v>8539.9103008807124</v>
      </c>
      <c r="AO106" s="9">
        <f>MAX([4]带兵数!H105,1000+($AJ106-1)*50)</f>
        <v>8594.4593793802942</v>
      </c>
      <c r="AQ106" s="15">
        <v>100</v>
      </c>
      <c r="AR106" s="15">
        <v>1.1499999999999999</v>
      </c>
      <c r="AS106" s="15">
        <f>$AR106*节奏总纲!P105*24*3600*AS$2</f>
        <v>175161810.89664814</v>
      </c>
      <c r="AT106" s="15">
        <f>$AR106*节奏总纲!Q105*24*3600*AT$2</f>
        <v>174621728.64638346</v>
      </c>
      <c r="AU106" s="15">
        <f>$AR106*节奏总纲!R105*24*3600*AU$2</f>
        <v>160214669.70013416</v>
      </c>
      <c r="AV106" s="15">
        <f>$AR106*节奏总纲!S105*24*3600*AV$2</f>
        <v>143574297.66495261</v>
      </c>
      <c r="AW106" s="15">
        <f>$AR106*节奏总纲!T105*24*3600*AW$2</f>
        <v>93466342.294451416</v>
      </c>
      <c r="AX106" s="15">
        <f t="shared" si="52"/>
        <v>11740043.235685319</v>
      </c>
      <c r="AY106" s="15">
        <f t="shared" si="53"/>
        <v>11322527.311166376</v>
      </c>
      <c r="AZ106" s="15">
        <f t="shared" si="54"/>
        <v>9932012.1591127515</v>
      </c>
      <c r="BA106" s="15">
        <f t="shared" si="55"/>
        <v>8941998.0735960603</v>
      </c>
      <c r="BB106" s="15">
        <f t="shared" si="56"/>
        <v>6003012.2423041165</v>
      </c>
      <c r="BE106" s="15">
        <v>100</v>
      </c>
      <c r="BF106" s="51"/>
      <c r="BG106" s="15">
        <v>100</v>
      </c>
      <c r="BH106" s="15"/>
      <c r="BI106" s="15"/>
      <c r="BJ106" s="15"/>
      <c r="BK106" s="15"/>
      <c r="BL106" s="15"/>
      <c r="BM106" s="15">
        <f>求节点($T$38:$T$157,$V$38:$V$157,节奏总纲!P105)*求节点($T$38:$T$157,$U$38:$U$157,节奏总纲!P105)*节奏总纲!W105</f>
        <v>7562024.6284607565</v>
      </c>
      <c r="BN106" s="15">
        <f>求节点($T$38:$T$157,$V$38:$V$157,节奏总纲!Q105)*求节点($T$38:$T$157,$U$38:$U$157,节奏总纲!Q105)*节奏总纲!X105</f>
        <v>6251222.8080973802</v>
      </c>
      <c r="BO106" s="15">
        <f>求节点($T$38:$T$157,$V$38:$V$157,节奏总纲!R105)*求节点($T$38:$T$157,$U$38:$U$157,节奏总纲!R105)*节奏总纲!Y105</f>
        <v>4798073.5068177674</v>
      </c>
      <c r="BP106" s="15">
        <f>求节点($T$38:$T$157,$V$38:$V$157,节奏总纲!S105)*求节点($T$38:$T$157,$U$38:$U$157,节奏总纲!S105)*节奏总纲!Z105</f>
        <v>3449164.29801491</v>
      </c>
      <c r="BQ106" s="15">
        <f>求节点($T$38:$T$157,$V$38:$V$157,节奏总纲!T105)*求节点($T$38:$T$157,$U$38:$U$157,节奏总纲!T105)*节奏总纲!AA105</f>
        <v>1623162.3986377749</v>
      </c>
      <c r="BR106" s="15"/>
      <c r="BS106" s="15"/>
      <c r="BT106" s="15"/>
      <c r="BU106" s="15"/>
      <c r="BV106" s="15"/>
      <c r="BY106" s="15">
        <v>102</v>
      </c>
      <c r="BZ106" s="15">
        <f t="shared" si="57"/>
        <v>7562024.6284607565</v>
      </c>
      <c r="CA106" s="15">
        <f t="shared" si="58"/>
        <v>6251222.8080973802</v>
      </c>
      <c r="CB106" s="15">
        <f t="shared" si="59"/>
        <v>4798073.5068177674</v>
      </c>
      <c r="CC106" s="15">
        <f t="shared" si="60"/>
        <v>3449164.29801491</v>
      </c>
      <c r="CD106" s="15">
        <f t="shared" si="61"/>
        <v>1623162.3986377749</v>
      </c>
      <c r="CE106" s="66">
        <f>SUM(BZ$5:BZ106)</f>
        <v>100339186.3228046</v>
      </c>
      <c r="CF106" s="66">
        <f>SUM(CA$5:CA106)</f>
        <v>83919733.028633058</v>
      </c>
      <c r="CG106" s="66">
        <f>SUM(CB$5:CB106)</f>
        <v>64912020.105932504</v>
      </c>
      <c r="CH106" s="66">
        <f>SUM(CC$5:CC106)</f>
        <v>42976365.159246482</v>
      </c>
      <c r="CI106" s="66">
        <f>SUM(CD$5:CD106)</f>
        <v>18610582.153407495</v>
      </c>
      <c r="CJ106" s="34"/>
      <c r="CK106" s="34"/>
      <c r="CN106" s="15"/>
      <c r="CO106" s="15"/>
      <c r="CP106" s="15"/>
      <c r="CQ106" s="15"/>
      <c r="CR106" s="15"/>
      <c r="CS106" s="15"/>
      <c r="CT106" s="15"/>
      <c r="CU106" s="15"/>
      <c r="CV106" s="15"/>
      <c r="CW106" s="15"/>
      <c r="CX106" s="15"/>
      <c r="EC106" s="9">
        <v>1</v>
      </c>
      <c r="ED106" s="9">
        <f>INT(求节点(F$38:F$67,$K$38:$K$67,节奏总纲!P105)*EC106)</f>
        <v>36879</v>
      </c>
      <c r="EE106" s="15">
        <v>102</v>
      </c>
      <c r="EF106" s="15">
        <f>求节点(F$38:F$67,$V$4:$V$33,节奏总纲!P105)*$ED106/10000</f>
        <v>941334.62059643969</v>
      </c>
      <c r="EG106" s="15">
        <f>求节点(G$38:G$67,$V$4:$V$33,节奏总纲!Q105)*$ED106/10000</f>
        <v>948941.38020048197</v>
      </c>
      <c r="EH106" s="15">
        <f>求节点(H$38:H$67,$V$4:$V$33,节奏总纲!R105)*$ED106/10000</f>
        <v>955094.16271099739</v>
      </c>
      <c r="EI106" s="15">
        <f>求节点(I$38:I$67,$V$4:$V$33,节奏总纲!S105)*$ED106/10000</f>
        <v>962143.44483384839</v>
      </c>
      <c r="EJ106" s="15">
        <f>求节点(J$38:J$67,$V$4:$V$33,节奏总纲!T105)*$ED106/10000</f>
        <v>970692.57421688037</v>
      </c>
      <c r="EK106" s="15">
        <f>求节点(F$38:F$67,$L$4:$L$33,节奏总纲!P105)</f>
        <v>4</v>
      </c>
      <c r="EL106" s="15">
        <f>求节点(G$38:G$67,$L$4:$L$33,节奏总纲!Q105)</f>
        <v>4</v>
      </c>
      <c r="EM106" s="15">
        <f>求节点(H$38:H$67,$L$4:$L$33,节奏总纲!R105)</f>
        <v>4</v>
      </c>
      <c r="EN106" s="15">
        <f>求节点(I$38:I$67,$L$4:$L$33,节奏总纲!S105)</f>
        <v>4</v>
      </c>
      <c r="EO106" s="15">
        <f>求节点(J$38:J$67,$L$4:$L$33,节奏总纲!T105)</f>
        <v>4</v>
      </c>
      <c r="EP106" s="15">
        <f t="shared" si="62"/>
        <v>3765338.4823857588</v>
      </c>
      <c r="EQ106" s="15">
        <f t="shared" si="63"/>
        <v>3795765.5208019279</v>
      </c>
      <c r="ER106" s="15">
        <f t="shared" si="64"/>
        <v>3820376.6508439896</v>
      </c>
      <c r="ES106" s="15">
        <f t="shared" si="65"/>
        <v>3848573.7793353936</v>
      </c>
      <c r="ET106" s="15">
        <f t="shared" si="66"/>
        <v>3882770.2968675215</v>
      </c>
      <c r="EY106" s="15">
        <v>102</v>
      </c>
      <c r="EZ106" s="15">
        <f>MAX($G$4,求节点(F$38:F$67,$G$4:$G$33,节奏总纲!P105))</f>
        <v>3500</v>
      </c>
      <c r="FA106" s="15">
        <f>MAX($G$4,求节点(G$38:G$67,$G$4:$G$33,节奏总纲!Q105))</f>
        <v>3500</v>
      </c>
      <c r="FB106" s="15">
        <f>MAX($G$4,求节点(H$38:H$67,$G$4:$G$33,节奏总纲!R105))</f>
        <v>3500</v>
      </c>
      <c r="FC106" s="15">
        <f>MAX($G$4,求节点(I$38:I$67,$G$4:$G$33,节奏总纲!S105))</f>
        <v>3500</v>
      </c>
      <c r="FD106" s="15">
        <f>MAX($G$4,求节点(J$38:J$67,$G$4:$G$33,节奏总纲!T105))</f>
        <v>3500</v>
      </c>
      <c r="FE106" s="15">
        <f>MAX($K$4,求节点(F$38:F$67,$K$4:$K$33,节奏总纲!P105))</f>
        <v>50637.732982580303</v>
      </c>
      <c r="FF106" s="15">
        <f>MAX($K$4,求节点(G$38:G$67,$K$4:$K$33,节奏总纲!Q105))</f>
        <v>51119.655019869344</v>
      </c>
      <c r="FG106" s="15">
        <f>MAX($K$4,求节点(H$38:H$67,$K$4:$K$33,节奏总纲!R105))</f>
        <v>51509.461144528308</v>
      </c>
      <c r="FH106" s="15">
        <f>MAX($K$4,求节点(I$38:I$67,$K$4:$K$33,节奏总纲!S105))</f>
        <v>51956.064505079405</v>
      </c>
      <c r="FI106" s="15">
        <f>MAX($K$4,求节点(J$38:J$67,$K$4:$K$33,节奏总纲!T105))</f>
        <v>52497.689857237121</v>
      </c>
      <c r="FO106" s="9">
        <v>102</v>
      </c>
      <c r="FP106" s="9">
        <f>求节点($EE$5:$EE$164,$ED$5:$ED$164,求节点(节奏总纲!$N$4:$N$163,节奏总纲!$O$4:$O$163,兵营招募!FO106))</f>
        <v>35281</v>
      </c>
    </row>
    <row r="107" spans="19:172" x14ac:dyDescent="0.15">
      <c r="S107" s="9">
        <v>70</v>
      </c>
      <c r="T107" s="9">
        <f>求节点(节奏总纲!$BW$4:$BW$83,节奏总纲!$AM$4:$AM$83,$S107)</f>
        <v>225.68304366827394</v>
      </c>
      <c r="U107" s="9">
        <v>25000</v>
      </c>
      <c r="V107" s="9">
        <f t="shared" si="51"/>
        <v>3</v>
      </c>
      <c r="W107" s="9">
        <v>5</v>
      </c>
      <c r="Z107" s="9">
        <v>103</v>
      </c>
      <c r="AA107" s="80">
        <f>[5]圣人天赋!GE108</f>
        <v>0.28399999999999997</v>
      </c>
      <c r="AB107" s="80">
        <f>[5]圣人天赋!GF108</f>
        <v>0.28819999999999996</v>
      </c>
      <c r="AC107" s="80">
        <f>[5]圣人天赋!GG108</f>
        <v>0.29659999999999997</v>
      </c>
      <c r="AD107" s="80">
        <f>[5]圣人天赋!GH108</f>
        <v>0.30920000000000003</v>
      </c>
      <c r="AE107" s="80">
        <f>[5]圣人天赋!GI108</f>
        <v>0.32600000000000007</v>
      </c>
      <c r="AG107" s="52"/>
      <c r="AH107" s="35">
        <f>[5]圣人天赋!GE108/AA107</f>
        <v>1</v>
      </c>
      <c r="AJ107" s="9">
        <v>103</v>
      </c>
      <c r="AK107" s="9">
        <f>MAX([4]带兵数!D106,1000+($AJ107-1)*50)</f>
        <v>8466.1930117011798</v>
      </c>
      <c r="AL107" s="9">
        <f>MAX([4]带兵数!E106,1000+($AJ107-1)*50)</f>
        <v>8508.3763667062649</v>
      </c>
      <c r="AM107" s="9">
        <f>MAX([4]带兵数!F106,1000+($AJ107-1)*50)</f>
        <v>8555.8453389976094</v>
      </c>
      <c r="AN107" s="9">
        <f>MAX([4]带兵数!G106,1000+($AJ107-1)*50)</f>
        <v>8605.4541998878703</v>
      </c>
      <c r="AO107" s="9">
        <f>MAX([4]带兵数!H106,1000+($AJ107-1)*50)</f>
        <v>8662.0261567759662</v>
      </c>
      <c r="AQ107" s="15">
        <v>100</v>
      </c>
      <c r="AR107" s="15">
        <v>1.1499999999999999</v>
      </c>
      <c r="AS107" s="15">
        <f>$AR107*节奏总纲!P106*24*3600*AS$2</f>
        <v>187744477.68568456</v>
      </c>
      <c r="AT107" s="15">
        <f>$AR107*节奏总纲!Q106*24*3600*AT$2</f>
        <v>186639914.34196708</v>
      </c>
      <c r="AU107" s="15">
        <f>$AR107*节奏总纲!R106*24*3600*AU$2</f>
        <v>171197931.05231953</v>
      </c>
      <c r="AV107" s="15">
        <f>$AR107*节奏总纲!S106*24*3600*AV$2</f>
        <v>153762727.22457564</v>
      </c>
      <c r="AW107" s="15">
        <f>$AR107*节奏总纲!T106*24*3600*AW$2</f>
        <v>100105355.50200699</v>
      </c>
      <c r="AX107" s="15">
        <f t="shared" si="52"/>
        <v>12582666.789036423</v>
      </c>
      <c r="AY107" s="15">
        <f t="shared" si="53"/>
        <v>12018185.695583612</v>
      </c>
      <c r="AZ107" s="15">
        <f t="shared" si="54"/>
        <v>10983261.352185369</v>
      </c>
      <c r="BA107" s="15">
        <f t="shared" si="55"/>
        <v>10188429.559623033</v>
      </c>
      <c r="BB107" s="15">
        <f t="shared" si="56"/>
        <v>6639013.2075555772</v>
      </c>
      <c r="BE107" s="15">
        <v>100</v>
      </c>
      <c r="BF107" s="51"/>
      <c r="BG107" s="15">
        <v>100</v>
      </c>
      <c r="BH107" s="15"/>
      <c r="BI107" s="15"/>
      <c r="BJ107" s="15"/>
      <c r="BK107" s="15"/>
      <c r="BL107" s="15"/>
      <c r="BM107" s="15">
        <f>求节点($T$38:$T$157,$V$38:$V$157,节奏总纲!P106)*求节点($T$38:$T$157,$U$38:$U$157,节奏总纲!P106)*节奏总纲!W106</f>
        <v>8104777.3198302239</v>
      </c>
      <c r="BN107" s="15">
        <f>求节点($T$38:$T$157,$V$38:$V$157,节奏总纲!Q106)*求节点($T$38:$T$157,$U$38:$U$157,节奏总纲!Q106)*节奏总纲!X106</f>
        <v>6635299.2108122194</v>
      </c>
      <c r="BO107" s="15">
        <f>求节点($T$38:$T$157,$V$38:$V$157,节奏总纲!R106)*求节点($T$38:$T$157,$U$38:$U$157,节奏总纲!R106)*节奏总纲!Y106</f>
        <v>5305923.3585436558</v>
      </c>
      <c r="BP107" s="15">
        <f>求节点($T$38:$T$157,$V$38:$V$157,节奏总纲!S106)*求节点($T$38:$T$157,$U$38:$U$157,节奏总纲!S106)*节奏总纲!Z106</f>
        <v>3937557.3177287225</v>
      </c>
      <c r="BQ107" s="15">
        <f>求节点($T$38:$T$157,$V$38:$V$157,节奏总纲!T106)*求节点($T$38:$T$157,$U$38:$U$157,节奏总纲!T106)*节奏总纲!AA106</f>
        <v>1855436.7821687502</v>
      </c>
      <c r="BR107" s="15"/>
      <c r="BS107" s="15"/>
      <c r="BT107" s="15"/>
      <c r="BU107" s="15"/>
      <c r="BV107" s="15"/>
      <c r="BY107" s="15">
        <v>103</v>
      </c>
      <c r="BZ107" s="15">
        <f t="shared" si="57"/>
        <v>8104777.3198302239</v>
      </c>
      <c r="CA107" s="15">
        <f t="shared" si="58"/>
        <v>6635299.2108122194</v>
      </c>
      <c r="CB107" s="15">
        <f t="shared" si="59"/>
        <v>5305923.3585436558</v>
      </c>
      <c r="CC107" s="15">
        <f t="shared" si="60"/>
        <v>3937557.3177287225</v>
      </c>
      <c r="CD107" s="15">
        <f t="shared" si="61"/>
        <v>1855436.7821687502</v>
      </c>
      <c r="CE107" s="66">
        <f>SUM(BZ$5:BZ107)</f>
        <v>108443963.64263482</v>
      </c>
      <c r="CF107" s="66">
        <f>SUM(CA$5:CA107)</f>
        <v>90555032.239445284</v>
      </c>
      <c r="CG107" s="66">
        <f>SUM(CB$5:CB107)</f>
        <v>70217943.464476153</v>
      </c>
      <c r="CH107" s="66">
        <f>SUM(CC$5:CC107)</f>
        <v>46913922.476975203</v>
      </c>
      <c r="CI107" s="66">
        <f>SUM(CD$5:CD107)</f>
        <v>20466018.935576245</v>
      </c>
      <c r="CJ107" s="34"/>
      <c r="CK107" s="34"/>
      <c r="CN107" s="15"/>
      <c r="CO107" s="15"/>
      <c r="CP107" s="15"/>
      <c r="CQ107" s="15"/>
      <c r="CR107" s="15"/>
      <c r="CS107" s="15"/>
      <c r="CT107" s="15"/>
      <c r="CU107" s="15"/>
      <c r="CV107" s="15"/>
      <c r="CW107" s="15"/>
      <c r="CX107" s="15"/>
      <c r="EC107" s="9">
        <v>1</v>
      </c>
      <c r="ED107" s="9">
        <f>INT(求节点(F$38:F$67,$K$38:$K$67,节奏总纲!P106)*EC107)</f>
        <v>37046</v>
      </c>
      <c r="EE107" s="15">
        <v>103</v>
      </c>
      <c r="EF107" s="15">
        <f>求节点(F$38:F$67,$V$4:$V$33,节奏总纲!P106)*$ED107/10000</f>
        <v>953543.34319662279</v>
      </c>
      <c r="EG107" s="15">
        <f>求节点(G$38:G$67,$V$4:$V$33,节奏总纲!Q106)*$ED107/10000</f>
        <v>959279.7939125828</v>
      </c>
      <c r="EH107" s="15">
        <f>求节点(H$38:H$67,$V$4:$V$33,节奏总纲!R106)*$ED107/10000</f>
        <v>965860.38005059678</v>
      </c>
      <c r="EI107" s="15">
        <f>求节点(I$38:I$67,$V$4:$V$33,节奏总纲!S106)*$ED107/10000</f>
        <v>973670.46778160287</v>
      </c>
      <c r="EJ107" s="15">
        <f>求节点(J$38:J$67,$V$4:$V$33,节奏总纲!T106)*$ED107/10000</f>
        <v>982875.21403600287</v>
      </c>
      <c r="EK107" s="15">
        <f>求节点(F$38:F$67,$L$4:$L$33,节奏总纲!P106)</f>
        <v>4</v>
      </c>
      <c r="EL107" s="15">
        <f>求节点(G$38:G$67,$L$4:$L$33,节奏总纲!Q106)</f>
        <v>4</v>
      </c>
      <c r="EM107" s="15">
        <f>求节点(H$38:H$67,$L$4:$L$33,节奏总纲!R106)</f>
        <v>4</v>
      </c>
      <c r="EN107" s="15">
        <f>求节点(I$38:I$67,$L$4:$L$33,节奏总纲!S106)</f>
        <v>4</v>
      </c>
      <c r="EO107" s="15">
        <f>求节点(J$38:J$67,$L$4:$L$33,节奏总纲!T106)</f>
        <v>4</v>
      </c>
      <c r="EP107" s="15">
        <f t="shared" si="62"/>
        <v>3814173.3727864912</v>
      </c>
      <c r="EQ107" s="15">
        <f t="shared" si="63"/>
        <v>3837119.1756503312</v>
      </c>
      <c r="ER107" s="15">
        <f t="shared" si="64"/>
        <v>3863441.5202023871</v>
      </c>
      <c r="ES107" s="15">
        <f t="shared" si="65"/>
        <v>3894681.8711264115</v>
      </c>
      <c r="ET107" s="15">
        <f t="shared" si="66"/>
        <v>3931500.8561440115</v>
      </c>
      <c r="EY107" s="15">
        <v>103</v>
      </c>
      <c r="EZ107" s="15">
        <f>MAX($G$4,求节点(F$38:F$67,$G$4:$G$33,节奏总纲!P106))</f>
        <v>3500</v>
      </c>
      <c r="FA107" s="15">
        <f>MAX($G$4,求节点(G$38:G$67,$G$4:$G$33,节奏总纲!Q106))</f>
        <v>3500</v>
      </c>
      <c r="FB107" s="15">
        <f>MAX($G$4,求节点(H$38:H$67,$G$4:$G$33,节奏总纲!R106))</f>
        <v>3500</v>
      </c>
      <c r="FC107" s="15">
        <f>MAX($G$4,求节点(I$38:I$67,$G$4:$G$33,节奏总纲!S106))</f>
        <v>3500</v>
      </c>
      <c r="FD107" s="15">
        <f>MAX($G$4,求节点(J$38:J$67,$G$4:$G$33,节奏总纲!T106))</f>
        <v>3500</v>
      </c>
      <c r="FE107" s="15">
        <f>MAX($K$4,求节点(F$38:F$67,$K$4:$K$33,节奏总纲!P106))</f>
        <v>51138.881592310776</v>
      </c>
      <c r="FF107" s="15">
        <f>MAX($K$4,求节点(G$38:G$67,$K$4:$K$33,节奏总纲!Q106))</f>
        <v>51500.672939110729</v>
      </c>
      <c r="FG107" s="15">
        <f>MAX($K$4,求节点(H$38:H$67,$K$4:$K$33,节奏总纲!R106))</f>
        <v>51915.702935791669</v>
      </c>
      <c r="FH107" s="15">
        <f>MAX($K$4,求节点(I$38:I$67,$K$4:$K$33,节奏总纲!S106))</f>
        <v>52408.276183386231</v>
      </c>
      <c r="FI107" s="15">
        <f>MAX($K$4,求节点(J$38:J$67,$K$4:$K$33,节奏总纲!T106))</f>
        <v>52988.808939479823</v>
      </c>
      <c r="FO107" s="9">
        <v>103</v>
      </c>
      <c r="FP107" s="9">
        <f>求节点($EE$5:$EE$164,$ED$5:$ED$164,求节点(节奏总纲!$N$4:$N$163,节奏总纲!$O$4:$O$163,兵营招募!FO107))</f>
        <v>35431</v>
      </c>
    </row>
    <row r="108" spans="19:172" x14ac:dyDescent="0.15">
      <c r="S108" s="9">
        <v>71</v>
      </c>
      <c r="T108" s="9">
        <f>求节点(节奏总纲!$BW$4:$BW$83,节奏总纲!$AM$4:$AM$83,$S108)</f>
        <v>234.02823642521219</v>
      </c>
      <c r="U108" s="9">
        <v>26000</v>
      </c>
      <c r="V108" s="9">
        <f t="shared" si="51"/>
        <v>3</v>
      </c>
      <c r="W108" s="9">
        <v>5</v>
      </c>
      <c r="Z108" s="9">
        <v>104</v>
      </c>
      <c r="AA108" s="80">
        <f>[5]圣人天赋!GE109</f>
        <v>0.28399999999999997</v>
      </c>
      <c r="AB108" s="80">
        <f>[5]圣人天赋!GF109</f>
        <v>0.28819999999999996</v>
      </c>
      <c r="AC108" s="80">
        <f>[5]圣人天赋!GG109</f>
        <v>0.29659999999999997</v>
      </c>
      <c r="AD108" s="80">
        <f>[5]圣人天赋!GH109</f>
        <v>0.30920000000000003</v>
      </c>
      <c r="AE108" s="80">
        <f>[5]圣人天赋!GI109</f>
        <v>0.32600000000000007</v>
      </c>
      <c r="AG108" s="52"/>
      <c r="AH108" s="35">
        <f>[5]圣人天赋!GE109/AA108</f>
        <v>1</v>
      </c>
      <c r="AJ108" s="9">
        <v>104</v>
      </c>
      <c r="AK108" s="9">
        <f>MAX([4]带兵数!D107,1000+($AJ108-1)*50)</f>
        <v>8532.7196747503149</v>
      </c>
      <c r="AL108" s="9">
        <f>MAX([4]带兵数!E107,1000+($AJ108-1)*50)</f>
        <v>8577.0023936067737</v>
      </c>
      <c r="AM108" s="9">
        <f>MAX([4]带兵数!F107,1000+($AJ108-1)*50)</f>
        <v>8623.1533402271834</v>
      </c>
      <c r="AN108" s="9">
        <f>MAX([4]带兵数!G107,1000+($AJ108-1)*50)</f>
        <v>8675.7233285169023</v>
      </c>
      <c r="AO108" s="9">
        <f>MAX([4]带兵数!H107,1000+($AJ108-1)*50)</f>
        <v>8729.3396752318149</v>
      </c>
      <c r="AQ108" s="15">
        <v>100</v>
      </c>
      <c r="AR108" s="15">
        <v>1.1499999999999999</v>
      </c>
      <c r="AS108" s="15">
        <f>$AR108*节奏总纲!P107*24*3600*AS$2</f>
        <v>201230246.03811038</v>
      </c>
      <c r="AT108" s="15">
        <f>$AR108*节奏总纲!Q107*24*3600*AT$2</f>
        <v>200093295.147995</v>
      </c>
      <c r="AU108" s="15">
        <f>$AR108*节奏总纲!R107*24*3600*AU$2</f>
        <v>183897614.17936108</v>
      </c>
      <c r="AV108" s="15">
        <f>$AR108*节奏总纲!S107*24*3600*AV$2</f>
        <v>165210031.99728858</v>
      </c>
      <c r="AW108" s="15">
        <f>$AR108*节奏总纲!T107*24*3600*AW$2</f>
        <v>107456951.38435093</v>
      </c>
      <c r="AX108" s="15">
        <f t="shared" si="52"/>
        <v>13485768.352425814</v>
      </c>
      <c r="AY108" s="15">
        <f t="shared" si="53"/>
        <v>13453380.806027919</v>
      </c>
      <c r="AZ108" s="15">
        <f t="shared" si="54"/>
        <v>12699683.127041548</v>
      </c>
      <c r="BA108" s="15">
        <f t="shared" si="55"/>
        <v>11447304.772712946</v>
      </c>
      <c r="BB108" s="15">
        <f t="shared" si="56"/>
        <v>7351595.882343933</v>
      </c>
      <c r="BE108" s="15">
        <v>100</v>
      </c>
      <c r="BF108" s="51"/>
      <c r="BG108" s="15">
        <v>100</v>
      </c>
      <c r="BH108" s="15"/>
      <c r="BI108" s="15"/>
      <c r="BJ108" s="15"/>
      <c r="BK108" s="15"/>
      <c r="BL108" s="15"/>
      <c r="BM108" s="15">
        <f>求节点($T$38:$T$157,$V$38:$V$157,节奏总纲!P107)*求节点($T$38:$T$157,$U$38:$U$157,节奏总纲!P107)*节奏总纲!W107</f>
        <v>8686485.2511599381</v>
      </c>
      <c r="BN108" s="15">
        <f>求节点($T$38:$T$157,$V$38:$V$157,节奏总纲!Q107)*求节点($T$38:$T$157,$U$38:$U$157,节奏总纲!Q107)*节奏总纲!X107</f>
        <v>7427677.4636455085</v>
      </c>
      <c r="BO108" s="15">
        <f>求节点($T$38:$T$157,$V$38:$V$157,节奏总纲!R107)*求节点($T$38:$T$157,$U$38:$U$157,节奏总纲!R107)*节奏总纲!Y107</f>
        <v>6135112.6217592098</v>
      </c>
      <c r="BP108" s="15">
        <f>求节点($T$38:$T$157,$V$38:$V$157,节奏总纲!S107)*求节点($T$38:$T$157,$U$38:$U$157,节奏总纲!S107)*节奏总纲!Z107</f>
        <v>4424079.1392127359</v>
      </c>
      <c r="BQ108" s="15">
        <f>求节点($T$38:$T$157,$V$38:$V$157,节奏总纲!T107)*求节点($T$38:$T$157,$U$38:$U$157,节奏总纲!T107)*节奏总纲!AA107</f>
        <v>2121209.4333780864</v>
      </c>
      <c r="BR108" s="15"/>
      <c r="BS108" s="15"/>
      <c r="BT108" s="15"/>
      <c r="BU108" s="15"/>
      <c r="BV108" s="15"/>
      <c r="BY108" s="15">
        <v>104</v>
      </c>
      <c r="BZ108" s="15">
        <f t="shared" si="57"/>
        <v>8686485.2511599381</v>
      </c>
      <c r="CA108" s="15">
        <f t="shared" si="58"/>
        <v>7427677.4636455085</v>
      </c>
      <c r="CB108" s="15">
        <f t="shared" si="59"/>
        <v>6135112.6217592098</v>
      </c>
      <c r="CC108" s="15">
        <f t="shared" si="60"/>
        <v>4424079.1392127359</v>
      </c>
      <c r="CD108" s="15">
        <f t="shared" si="61"/>
        <v>2121209.4333780864</v>
      </c>
      <c r="CE108" s="66">
        <f>SUM(BZ$5:BZ108)</f>
        <v>117130448.89379476</v>
      </c>
      <c r="CF108" s="66">
        <f>SUM(CA$5:CA108)</f>
        <v>97982709.703090787</v>
      </c>
      <c r="CG108" s="66">
        <f>SUM(CB$5:CB108)</f>
        <v>76353056.086235359</v>
      </c>
      <c r="CH108" s="66">
        <f>SUM(CC$5:CC108)</f>
        <v>51338001.616187938</v>
      </c>
      <c r="CI108" s="66">
        <f>SUM(CD$5:CD108)</f>
        <v>22587228.368954331</v>
      </c>
      <c r="CJ108" s="34"/>
      <c r="CK108" s="34"/>
      <c r="CN108" s="15"/>
      <c r="CO108" s="15"/>
      <c r="CP108" s="15"/>
      <c r="CQ108" s="15"/>
      <c r="CR108" s="15"/>
      <c r="CS108" s="15"/>
      <c r="CT108" s="15"/>
      <c r="CU108" s="15"/>
      <c r="CV108" s="15"/>
      <c r="CW108" s="15"/>
      <c r="CX108" s="15"/>
      <c r="EC108" s="9">
        <v>1</v>
      </c>
      <c r="ED108" s="9">
        <f>INT(求节点(F$38:F$67,$K$38:$K$67,节奏总纲!P107)*EC108)</f>
        <v>37179</v>
      </c>
      <c r="EE108" s="15">
        <v>104</v>
      </c>
      <c r="EF108" s="15">
        <f>求节点(F$38:F$67,$V$4:$V$33,节奏总纲!P107)*$ED108/10000</f>
        <v>963316.49459267268</v>
      </c>
      <c r="EG108" s="15">
        <f>求节点(G$38:G$67,$V$4:$V$33,节奏总纲!Q107)*$ED108/10000</f>
        <v>969510.75844897423</v>
      </c>
      <c r="EH108" s="15">
        <f>求节点(H$38:H$67,$V$4:$V$33,节奏总纲!R107)*$ED108/10000</f>
        <v>976802.54005674249</v>
      </c>
      <c r="EI108" s="15">
        <f>求节点(I$38:I$67,$V$4:$V$33,节奏总纲!S107)*$ED108/10000</f>
        <v>985251.0579996903</v>
      </c>
      <c r="EJ108" s="15">
        <f>求节点(J$38:J$67,$V$4:$V$33,节奏总纲!T107)*$ED108/10000</f>
        <v>995057.65546243894</v>
      </c>
      <c r="EK108" s="15">
        <f>求节点(F$38:F$67,$L$4:$L$33,节奏总纲!P107)</f>
        <v>4</v>
      </c>
      <c r="EL108" s="15">
        <f>求节点(G$38:G$67,$L$4:$L$33,节奏总纲!Q107)</f>
        <v>4</v>
      </c>
      <c r="EM108" s="15">
        <f>求节点(H$38:H$67,$L$4:$L$33,节奏总纲!R107)</f>
        <v>4</v>
      </c>
      <c r="EN108" s="15">
        <f>求节点(I$38:I$67,$L$4:$L$33,节奏总纲!S107)</f>
        <v>4</v>
      </c>
      <c r="EO108" s="15">
        <f>求节点(J$38:J$67,$L$4:$L$33,节奏总纲!T107)</f>
        <v>4</v>
      </c>
      <c r="EP108" s="15">
        <f t="shared" si="62"/>
        <v>3853265.9783706907</v>
      </c>
      <c r="EQ108" s="15">
        <f t="shared" si="63"/>
        <v>3878043.0337958969</v>
      </c>
      <c r="ER108" s="15">
        <f t="shared" si="64"/>
        <v>3907210.16022697</v>
      </c>
      <c r="ES108" s="15">
        <f t="shared" si="65"/>
        <v>3941004.2319987612</v>
      </c>
      <c r="ET108" s="15">
        <f t="shared" si="66"/>
        <v>3980230.6218497558</v>
      </c>
      <c r="EY108" s="15">
        <v>104</v>
      </c>
      <c r="EZ108" s="15">
        <f>MAX($G$4,求节点(F$38:F$67,$G$4:$G$33,节奏总纲!P107))</f>
        <v>3500</v>
      </c>
      <c r="FA108" s="15">
        <f>MAX($G$4,求节点(G$38:G$67,$G$4:$G$33,节奏总纲!Q107))</f>
        <v>3500</v>
      </c>
      <c r="FB108" s="15">
        <f>MAX($G$4,求节点(H$38:H$67,$G$4:$G$33,节奏总纲!R107))</f>
        <v>3500</v>
      </c>
      <c r="FC108" s="15">
        <f>MAX($G$4,求节点(I$38:I$67,$G$4:$G$33,节奏总纲!S107))</f>
        <v>3500</v>
      </c>
      <c r="FD108" s="15">
        <f>MAX($G$4,求节点(J$38:J$67,$G$4:$G$33,节奏总纲!T107))</f>
        <v>3500</v>
      </c>
      <c r="FE108" s="15">
        <f>MAX($K$4,求节点(F$38:F$67,$K$4:$K$33,节奏总纲!P107))</f>
        <v>51537.923918001194</v>
      </c>
      <c r="FF108" s="15">
        <f>MAX($K$4,求节点(G$38:G$67,$K$4:$K$33,节奏总纲!Q107))</f>
        <v>51927.191491187885</v>
      </c>
      <c r="FG108" s="15">
        <f>MAX($K$4,求节点(H$38:H$67,$K$4:$K$33,节奏总纲!R107))</f>
        <v>52385.430629285918</v>
      </c>
      <c r="FH108" s="15">
        <f>MAX($K$4,求节点(I$38:I$67,$K$4:$K$33,节奏总纲!S107))</f>
        <v>52916.362819610651</v>
      </c>
      <c r="FI108" s="15">
        <f>MAX($K$4,求节点(J$38:J$67,$K$4:$K$33,节奏总纲!T107))</f>
        <v>53532.641119034313</v>
      </c>
      <c r="FO108" s="9">
        <v>104</v>
      </c>
      <c r="FP108" s="9">
        <f>求节点($EE$5:$EE$164,$ED$5:$ED$164,求节点(节奏总纲!$N$4:$N$163,节奏总纲!$O$4:$O$163,兵营招募!FO108))</f>
        <v>35591</v>
      </c>
    </row>
    <row r="109" spans="19:172" x14ac:dyDescent="0.15">
      <c r="S109" s="9">
        <v>72</v>
      </c>
      <c r="T109" s="9">
        <f>求节点(节奏总纲!$BW$4:$BW$83,节奏总纲!$AM$4:$AM$83,$S109)</f>
        <v>325.85912455595718</v>
      </c>
      <c r="U109" s="9">
        <v>27000</v>
      </c>
      <c r="V109" s="9">
        <f t="shared" si="51"/>
        <v>3</v>
      </c>
      <c r="W109" s="9">
        <v>5</v>
      </c>
      <c r="Z109" s="9">
        <v>105</v>
      </c>
      <c r="AA109" s="80">
        <f>[5]圣人天赋!GE110</f>
        <v>0.28399999999999997</v>
      </c>
      <c r="AB109" s="80">
        <f>[5]圣人天赋!GF110</f>
        <v>0.28819999999999996</v>
      </c>
      <c r="AC109" s="80">
        <f>[5]圣人天赋!GG110</f>
        <v>0.29659999999999997</v>
      </c>
      <c r="AD109" s="80">
        <f>[5]圣人天赋!GH110</f>
        <v>0.30920000000000003</v>
      </c>
      <c r="AE109" s="80">
        <f>[5]圣人天赋!GI110</f>
        <v>0.32600000000000007</v>
      </c>
      <c r="AG109" s="52"/>
      <c r="AH109" s="35">
        <f>[5]圣人天赋!GE110/AA109</f>
        <v>1</v>
      </c>
      <c r="AJ109" s="9">
        <v>105</v>
      </c>
      <c r="AK109" s="9">
        <f>MAX([4]带兵数!D108,1000+($AJ109-1)*50)</f>
        <v>8600.8713498260877</v>
      </c>
      <c r="AL109" s="9">
        <f>MAX([4]带兵数!E108,1000+($AJ109-1)*50)</f>
        <v>8643.6952996213076</v>
      </c>
      <c r="AM109" s="9">
        <f>MAX([4]带兵数!F108,1000+($AJ109-1)*50)</f>
        <v>8692.869497085283</v>
      </c>
      <c r="AN109" s="9">
        <f>MAX([4]带兵数!G108,1000+($AJ109-1)*50)</f>
        <v>8742.2396624597877</v>
      </c>
      <c r="AO109" s="9">
        <f>MAX([4]带兵数!H108,1000+($AJ109-1)*50)</f>
        <v>8797.7862645108053</v>
      </c>
      <c r="AQ109" s="15">
        <v>100</v>
      </c>
      <c r="AR109" s="15">
        <v>1.1499999999999999</v>
      </c>
      <c r="AS109" s="15">
        <f>$AR109*节奏总纲!P108*24*3600*AS$2</f>
        <v>215683934.68015218</v>
      </c>
      <c r="AT109" s="15">
        <f>$AR109*节奏总纲!Q108*24*3600*AT$2</f>
        <v>214716951.70633611</v>
      </c>
      <c r="AU109" s="15">
        <f>$AR109*节奏总纲!R108*24*3600*AU$2</f>
        <v>197365179.16131788</v>
      </c>
      <c r="AV109" s="15">
        <f>$AR109*节奏总纲!S108*24*3600*AV$2</f>
        <v>177256246.98463833</v>
      </c>
      <c r="AW109" s="15">
        <f>$AR109*节奏总纲!T108*24*3600*AW$2</f>
        <v>115175221.11920124</v>
      </c>
      <c r="AX109" s="15">
        <f t="shared" si="52"/>
        <v>14453688.642041802</v>
      </c>
      <c r="AY109" s="15">
        <f t="shared" si="53"/>
        <v>14623656.558341116</v>
      </c>
      <c r="AZ109" s="15">
        <f t="shared" si="54"/>
        <v>13467564.98195681</v>
      </c>
      <c r="BA109" s="15">
        <f t="shared" si="55"/>
        <v>12046214.987349749</v>
      </c>
      <c r="BB109" s="15">
        <f t="shared" si="56"/>
        <v>7718269.7348503172</v>
      </c>
      <c r="BE109" s="15">
        <v>100</v>
      </c>
      <c r="BF109" s="51"/>
      <c r="BG109" s="15">
        <v>100</v>
      </c>
      <c r="BH109" s="15"/>
      <c r="BI109" s="15"/>
      <c r="BJ109" s="15"/>
      <c r="BK109" s="15"/>
      <c r="BL109" s="15"/>
      <c r="BM109" s="15">
        <f>求节点($T$38:$T$157,$V$38:$V$157,节奏总纲!P108)*求节点($T$38:$T$157,$U$38:$U$157,节奏总纲!P108)*节奏总纲!W108</f>
        <v>9309944.3749061543</v>
      </c>
      <c r="BN109" s="15">
        <f>求节点($T$38:$T$157,$V$38:$V$157,节奏总纲!Q108)*求节点($T$38:$T$157,$U$38:$U$157,节奏总纲!Q108)*节奏总纲!X108</f>
        <v>8073792.4407680407</v>
      </c>
      <c r="BO109" s="15">
        <f>求节点($T$38:$T$157,$V$38:$V$157,节奏总纲!R108)*求节点($T$38:$T$157,$U$38:$U$157,节奏总纲!R108)*节奏总纲!Y108</f>
        <v>6506070.0395926582</v>
      </c>
      <c r="BP109" s="15">
        <f>求节点($T$38:$T$157,$V$38:$V$157,节奏总纲!S108)*求节点($T$38:$T$157,$U$38:$U$157,节奏总纲!S108)*节奏总纲!Z108</f>
        <v>4655542.0240965253</v>
      </c>
      <c r="BQ109" s="15">
        <f>求节点($T$38:$T$157,$V$38:$V$157,节奏总纲!T108)*求节点($T$38:$T$157,$U$38:$U$157,节奏总纲!T108)*节奏总纲!AA108</f>
        <v>2330395.4513436961</v>
      </c>
      <c r="BR109" s="15"/>
      <c r="BS109" s="15"/>
      <c r="BT109" s="15"/>
      <c r="BU109" s="15"/>
      <c r="BV109" s="15"/>
      <c r="BY109" s="15">
        <v>105</v>
      </c>
      <c r="BZ109" s="15">
        <f t="shared" si="57"/>
        <v>9309944.3749061543</v>
      </c>
      <c r="CA109" s="15">
        <f t="shared" si="58"/>
        <v>8073792.4407680407</v>
      </c>
      <c r="CB109" s="15">
        <f t="shared" si="59"/>
        <v>6506070.0395926582</v>
      </c>
      <c r="CC109" s="15">
        <f t="shared" si="60"/>
        <v>4655542.0240965253</v>
      </c>
      <c r="CD109" s="15">
        <f t="shared" si="61"/>
        <v>2330395.4513436961</v>
      </c>
      <c r="CE109" s="66">
        <f>SUM(BZ$5:BZ109)</f>
        <v>126440393.26870091</v>
      </c>
      <c r="CF109" s="66">
        <f>SUM(CA$5:CA109)</f>
        <v>106056502.14385882</v>
      </c>
      <c r="CG109" s="66">
        <f>SUM(CB$5:CB109)</f>
        <v>82859126.125828013</v>
      </c>
      <c r="CH109" s="66">
        <f>SUM(CC$5:CC109)</f>
        <v>55993543.640284464</v>
      </c>
      <c r="CI109" s="66">
        <f>SUM(CD$5:CD109)</f>
        <v>24917623.820298027</v>
      </c>
      <c r="CJ109" s="34"/>
      <c r="CK109" s="34"/>
      <c r="CN109" s="15"/>
      <c r="CO109" s="15"/>
      <c r="CP109" s="15"/>
      <c r="CQ109" s="15"/>
      <c r="CR109" s="15"/>
      <c r="CS109" s="15"/>
      <c r="CT109" s="15"/>
      <c r="CU109" s="15"/>
      <c r="CV109" s="15"/>
      <c r="CW109" s="15"/>
      <c r="CX109" s="15"/>
      <c r="EC109" s="9">
        <v>1</v>
      </c>
      <c r="ED109" s="9">
        <f>INT(求节点(F$38:F$67,$K$38:$K$67,节奏总纲!P108)*EC109)</f>
        <v>37321</v>
      </c>
      <c r="EE109" s="15">
        <v>105</v>
      </c>
      <c r="EF109" s="15">
        <f>求节点(F$38:F$67,$V$4:$V$33,节奏总纲!P108)*$ED109/10000</f>
        <v>973827.29355904006</v>
      </c>
      <c r="EG109" s="15">
        <f>求节点(G$38:G$67,$V$4:$V$33,节奏总纲!Q108)*$ED109/10000</f>
        <v>980619.25682208745</v>
      </c>
      <c r="EH109" s="15">
        <f>求节点(H$38:H$67,$V$4:$V$33,节奏总纲!R108)*$ED109/10000</f>
        <v>988490.11856469361</v>
      </c>
      <c r="EI109" s="15">
        <f>求节点(I$38:I$67,$V$4:$V$33,节奏总纲!S108)*$ED109/10000</f>
        <v>997554.5648457089</v>
      </c>
      <c r="EJ109" s="15">
        <f>求节点(J$38:J$67,$V$4:$V$33,节奏总纲!T108)*$ED109/10000</f>
        <v>1007390.3553216245</v>
      </c>
      <c r="EK109" s="15">
        <f>求节点(F$38:F$67,$L$4:$L$33,节奏总纲!P108)</f>
        <v>4</v>
      </c>
      <c r="EL109" s="15">
        <f>求节点(G$38:G$67,$L$4:$L$33,节奏总纲!Q108)</f>
        <v>4</v>
      </c>
      <c r="EM109" s="15">
        <f>求节点(H$38:H$67,$L$4:$L$33,节奏总纲!R108)</f>
        <v>4</v>
      </c>
      <c r="EN109" s="15">
        <f>求节点(I$38:I$67,$L$4:$L$33,节奏总纲!S108)</f>
        <v>4</v>
      </c>
      <c r="EO109" s="15">
        <f>求节点(J$38:J$67,$L$4:$L$33,节奏总纲!T108)</f>
        <v>4</v>
      </c>
      <c r="EP109" s="15">
        <f t="shared" si="62"/>
        <v>3895309.1742361602</v>
      </c>
      <c r="EQ109" s="15">
        <f t="shared" si="63"/>
        <v>3922477.0272883498</v>
      </c>
      <c r="ER109" s="15">
        <f t="shared" si="64"/>
        <v>3953960.4742587744</v>
      </c>
      <c r="ES109" s="15">
        <f t="shared" si="65"/>
        <v>3990218.2593828356</v>
      </c>
      <c r="ET109" s="15">
        <f t="shared" si="66"/>
        <v>4029561.4212864982</v>
      </c>
      <c r="EY109" s="15">
        <v>105</v>
      </c>
      <c r="EZ109" s="15">
        <f>MAX($G$4,求节点(F$38:F$67,$G$4:$G$33,节奏总纲!P108))</f>
        <v>3500</v>
      </c>
      <c r="FA109" s="15">
        <f>MAX($G$4,求节点(G$38:G$67,$G$4:$G$33,节奏总纲!Q108))</f>
        <v>3500</v>
      </c>
      <c r="FB109" s="15">
        <f>MAX($G$4,求节点(H$38:H$67,$G$4:$G$33,节奏总纲!R108))</f>
        <v>3500</v>
      </c>
      <c r="FC109" s="15">
        <f>MAX($G$4,求节点(I$38:I$67,$G$4:$G$33,节奏总纲!S108))</f>
        <v>3500</v>
      </c>
      <c r="FD109" s="15">
        <f>MAX($G$4,求节点(J$38:J$67,$G$4:$G$33,节奏总纲!T108))</f>
        <v>3500</v>
      </c>
      <c r="FE109" s="15">
        <f>MAX($K$4,求节点(F$38:F$67,$K$4:$K$33,节奏总纲!P108))</f>
        <v>51965.606893104959</v>
      </c>
      <c r="FF109" s="15">
        <f>MAX($K$4,求节点(G$38:G$67,$K$4:$K$33,节奏总纲!Q108))</f>
        <v>52390.811819138653</v>
      </c>
      <c r="FG109" s="15">
        <f>MAX($K$4,求节点(H$38:H$67,$K$4:$K$33,节奏总纲!R108))</f>
        <v>52883.560241865634</v>
      </c>
      <c r="FH109" s="15">
        <f>MAX($K$4,求节点(I$38:I$67,$K$4:$K$33,节奏总纲!S108))</f>
        <v>53451.03198180053</v>
      </c>
      <c r="FI109" s="15">
        <f>MAX($K$4,求节点(J$38:J$67,$K$4:$K$33,节奏总纲!T108))</f>
        <v>54066.793051143854</v>
      </c>
      <c r="FO109" s="9">
        <v>105</v>
      </c>
      <c r="FP109" s="9">
        <f>求节点($EE$5:$EE$164,$ED$5:$ED$164,求节点(节奏总纲!$N$4:$N$163,节奏总纲!$O$4:$O$163,兵营招募!FO109))</f>
        <v>35763</v>
      </c>
    </row>
    <row r="110" spans="19:172" x14ac:dyDescent="0.15">
      <c r="S110" s="9">
        <v>73</v>
      </c>
      <c r="T110" s="9">
        <f>求节点(节奏总纲!$BW$4:$BW$83,节奏总纲!$AM$4:$AM$83,$S110)</f>
        <v>338.83667046116898</v>
      </c>
      <c r="U110" s="9">
        <v>28000</v>
      </c>
      <c r="V110" s="9">
        <f t="shared" si="51"/>
        <v>3</v>
      </c>
      <c r="W110" s="9">
        <v>5</v>
      </c>
      <c r="Z110" s="9">
        <v>106</v>
      </c>
      <c r="AA110" s="80">
        <f>[5]圣人天赋!GE111</f>
        <v>0.28399999999999997</v>
      </c>
      <c r="AB110" s="80">
        <f>[5]圣人天赋!GF111</f>
        <v>0.28819999999999996</v>
      </c>
      <c r="AC110" s="80">
        <f>[5]圣人天赋!GG111</f>
        <v>0.29659999999999997</v>
      </c>
      <c r="AD110" s="80">
        <f>[5]圣人天赋!GH111</f>
        <v>0.30920000000000003</v>
      </c>
      <c r="AE110" s="80">
        <f>[5]圣人天赋!GI111</f>
        <v>0.32600000000000007</v>
      </c>
      <c r="AG110" s="52"/>
      <c r="AH110" s="35">
        <f>[5]圣人天赋!GE111/AA110</f>
        <v>1</v>
      </c>
      <c r="AJ110" s="9">
        <v>106</v>
      </c>
      <c r="AK110" s="9">
        <f>MAX([4]带兵数!D109,1000+($AJ110-1)*50)</f>
        <v>8667.0364089495706</v>
      </c>
      <c r="AL110" s="9">
        <f>MAX([4]带兵数!E109,1000+($AJ110-1)*50)</f>
        <v>8712.9826574193867</v>
      </c>
      <c r="AM110" s="9">
        <f>MAX([4]带兵数!F109,1000+($AJ110-1)*50)</f>
        <v>8758.5837231091937</v>
      </c>
      <c r="AN110" s="9">
        <f>MAX([4]带兵数!G109,1000+($AJ110-1)*50)</f>
        <v>8810.8243903139846</v>
      </c>
      <c r="AO110" s="9">
        <f>MAX([4]带兵数!H109,1000+($AJ110-1)*50)</f>
        <v>8861.2079069363099</v>
      </c>
      <c r="AQ110" s="15">
        <v>100</v>
      </c>
      <c r="AR110" s="15">
        <v>1.1499999999999999</v>
      </c>
      <c r="AS110" s="15">
        <f>$AR110*节奏总纲!P109*24*3600*AS$2</f>
        <v>231175014.60245454</v>
      </c>
      <c r="AT110" s="15">
        <f>$AR110*节奏总纲!Q109*24*3600*AT$2</f>
        <v>230300402.46387529</v>
      </c>
      <c r="AU110" s="15">
        <f>$AR110*节奏总纲!R109*24*3600*AU$2</f>
        <v>211571373.36416644</v>
      </c>
      <c r="AV110" s="15">
        <f>$AR110*节奏总纲!S109*24*3600*AV$2</f>
        <v>189871745.32681602</v>
      </c>
      <c r="AW110" s="15">
        <f>$AR110*节奏总纲!T109*24*3600*AW$2</f>
        <v>122985107.76850583</v>
      </c>
      <c r="AX110" s="15">
        <f t="shared" si="52"/>
        <v>15491079.922302365</v>
      </c>
      <c r="AY110" s="15">
        <f t="shared" si="53"/>
        <v>15583450.757539183</v>
      </c>
      <c r="AZ110" s="15">
        <f t="shared" si="54"/>
        <v>14206194.202848554</v>
      </c>
      <c r="BA110" s="15">
        <f t="shared" si="55"/>
        <v>12615498.342177689</v>
      </c>
      <c r="BB110" s="15">
        <f t="shared" si="56"/>
        <v>7809886.6493045837</v>
      </c>
      <c r="BE110" s="15">
        <v>100</v>
      </c>
      <c r="BF110" s="51"/>
      <c r="BG110" s="15">
        <v>100</v>
      </c>
      <c r="BH110" s="15"/>
      <c r="BI110" s="15"/>
      <c r="BJ110" s="15"/>
      <c r="BK110" s="15"/>
      <c r="BL110" s="15"/>
      <c r="BM110" s="15">
        <f>求节点($T$38:$T$157,$V$38:$V$157,节奏总纲!P109)*求节点($T$38:$T$157,$U$38:$U$157,节奏总纲!P109)*节奏总纲!W109</f>
        <v>9978151.3187133092</v>
      </c>
      <c r="BN110" s="15">
        <f>求节点($T$38:$T$157,$V$38:$V$157,节奏总纲!Q109)*求节点($T$38:$T$157,$U$38:$U$157,节奏总纲!Q109)*节奏总纲!X109</f>
        <v>8603699.5210706089</v>
      </c>
      <c r="BO110" s="15">
        <f>求节点($T$38:$T$157,$V$38:$V$157,节奏总纲!R109)*求节点($T$38:$T$157,$U$38:$U$157,节奏总纲!R109)*节奏总纲!Y109</f>
        <v>6862895.7501683654</v>
      </c>
      <c r="BP110" s="15">
        <f>求节点($T$38:$T$157,$V$38:$V$157,节奏总纲!S109)*求节点($T$38:$T$157,$U$38:$U$157,节奏总纲!S109)*节奏总纲!Z109</f>
        <v>4875554.9148512725</v>
      </c>
      <c r="BQ110" s="15">
        <f>求节点($T$38:$T$157,$V$38:$V$157,节奏总纲!T109)*求节点($T$38:$T$157,$U$38:$U$157,节奏总纲!T109)*节奏总纲!AA109</f>
        <v>2436659.4819690185</v>
      </c>
      <c r="BR110" s="15"/>
      <c r="BS110" s="15"/>
      <c r="BT110" s="15"/>
      <c r="BU110" s="15"/>
      <c r="BV110" s="15"/>
      <c r="BY110" s="15">
        <v>106</v>
      </c>
      <c r="BZ110" s="15">
        <f t="shared" si="57"/>
        <v>9978151.3187133092</v>
      </c>
      <c r="CA110" s="15">
        <f t="shared" si="58"/>
        <v>8603699.5210706089</v>
      </c>
      <c r="CB110" s="15">
        <f t="shared" si="59"/>
        <v>6862895.7501683654</v>
      </c>
      <c r="CC110" s="15">
        <f t="shared" si="60"/>
        <v>4875554.9148512725</v>
      </c>
      <c r="CD110" s="15">
        <f t="shared" si="61"/>
        <v>2436659.4819690185</v>
      </c>
      <c r="CE110" s="66">
        <f>SUM(BZ$5:BZ110)</f>
        <v>136418544.58741423</v>
      </c>
      <c r="CF110" s="66">
        <f>SUM(CA$5:CA110)</f>
        <v>114660201.66492943</v>
      </c>
      <c r="CG110" s="66">
        <f>SUM(CB$5:CB110)</f>
        <v>89722021.875996381</v>
      </c>
      <c r="CH110" s="66">
        <f>SUM(CC$5:CC110)</f>
        <v>60869098.555135734</v>
      </c>
      <c r="CI110" s="66">
        <f>SUM(CD$5:CD110)</f>
        <v>27354283.302267045</v>
      </c>
      <c r="CJ110" s="34"/>
      <c r="CK110" s="34"/>
      <c r="CN110" s="15"/>
      <c r="CO110" s="15"/>
      <c r="CP110" s="15"/>
      <c r="CQ110" s="15"/>
      <c r="CR110" s="15"/>
      <c r="CS110" s="15"/>
      <c r="CT110" s="15"/>
      <c r="CU110" s="15"/>
      <c r="CV110" s="15"/>
      <c r="CW110" s="15"/>
      <c r="CX110" s="15"/>
      <c r="EC110" s="9">
        <v>1</v>
      </c>
      <c r="ED110" s="9">
        <f>INT(求节点(F$38:F$67,$K$38:$K$67,节奏总纲!P109)*EC110)</f>
        <v>37474</v>
      </c>
      <c r="EE110" s="15">
        <v>106</v>
      </c>
      <c r="EF110" s="15">
        <f>求节点(F$38:F$67,$V$4:$V$33,节奏总纲!P109)*$ED110/10000</f>
        <v>985171.45168905961</v>
      </c>
      <c r="EG110" s="15">
        <f>求节点(G$38:G$67,$V$4:$V$33,节奏总纲!Q109)*$ED110/10000</f>
        <v>992563.3632276596</v>
      </c>
      <c r="EH110" s="15">
        <f>求节点(H$38:H$67,$V$4:$V$33,节奏总纲!R109)*$ED110/10000</f>
        <v>1000970.119764138</v>
      </c>
      <c r="EI110" s="15">
        <f>求节点(I$38:I$67,$V$4:$V$33,节奏总纲!S109)*$ED110/10000</f>
        <v>1010562.3610113573</v>
      </c>
      <c r="EJ110" s="15">
        <f>求节点(J$38:J$67,$V$4:$V$33,节奏总纲!T109)*$ED110/10000</f>
        <v>1017494.4547637578</v>
      </c>
      <c r="EK110" s="15">
        <f>求节点(F$38:F$67,$L$4:$L$33,节奏总纲!P109)</f>
        <v>4</v>
      </c>
      <c r="EL110" s="15">
        <f>求节点(G$38:G$67,$L$4:$L$33,节奏总纲!Q109)</f>
        <v>4</v>
      </c>
      <c r="EM110" s="15">
        <f>求节点(H$38:H$67,$L$4:$L$33,节奏总纲!R109)</f>
        <v>4</v>
      </c>
      <c r="EN110" s="15">
        <f>求节点(I$38:I$67,$L$4:$L$33,节奏总纲!S109)</f>
        <v>4</v>
      </c>
      <c r="EO110" s="15">
        <f>求节点(J$38:J$67,$L$4:$L$33,节奏总纲!T109)</f>
        <v>4</v>
      </c>
      <c r="EP110" s="15">
        <f t="shared" si="62"/>
        <v>3940685.8067562385</v>
      </c>
      <c r="EQ110" s="15">
        <f t="shared" si="63"/>
        <v>3970253.4529106384</v>
      </c>
      <c r="ER110" s="15">
        <f t="shared" si="64"/>
        <v>4003880.4790565521</v>
      </c>
      <c r="ES110" s="15">
        <f t="shared" si="65"/>
        <v>4042249.4440454291</v>
      </c>
      <c r="ET110" s="15">
        <f t="shared" si="66"/>
        <v>4069977.8190550311</v>
      </c>
      <c r="EY110" s="15">
        <v>106</v>
      </c>
      <c r="EZ110" s="15">
        <f>MAX($G$4,求节点(F$38:F$67,$G$4:$G$33,节奏总纲!P109))</f>
        <v>3500</v>
      </c>
      <c r="FA110" s="15">
        <f>MAX($G$4,求节点(G$38:G$67,$G$4:$G$33,节奏总纲!Q109))</f>
        <v>3500</v>
      </c>
      <c r="FB110" s="15">
        <f>MAX($G$4,求节点(H$38:H$67,$G$4:$G$33,节奏总纲!R109))</f>
        <v>3500</v>
      </c>
      <c r="FC110" s="15">
        <f>MAX($G$4,求节点(I$38:I$67,$G$4:$G$33,节奏总纲!S109))</f>
        <v>3500</v>
      </c>
      <c r="FD110" s="15">
        <f>MAX($G$4,求节点(J$38:J$67,$G$4:$G$33,节奏总纲!T109))</f>
        <v>3500</v>
      </c>
      <c r="FE110" s="15">
        <f>MAX($K$4,求节点(F$38:F$67,$K$4:$K$33,节奏总纲!P109))</f>
        <v>52423.986156199739</v>
      </c>
      <c r="FF110" s="15">
        <f>MAX($K$4,求节点(G$38:G$67,$K$4:$K$33,节奏总纲!Q109))</f>
        <v>52884.860932094205</v>
      </c>
      <c r="FG110" s="15">
        <f>MAX($K$4,求节点(H$38:H$67,$K$4:$K$33,节奏总纲!R109))</f>
        <v>53409.00979595934</v>
      </c>
      <c r="FH110" s="15">
        <f>MAX($K$4,求节点(I$38:I$67,$K$4:$K$33,节奏总纲!S109))</f>
        <v>54007.071882072334</v>
      </c>
      <c r="FI110" s="15">
        <f>MAX($K$4,求节点(J$38:J$67,$K$4:$K$33,节奏总纲!T109))</f>
        <v>54439.277697568621</v>
      </c>
      <c r="FO110" s="9">
        <v>106</v>
      </c>
      <c r="FP110" s="9">
        <f>求节点($EE$5:$EE$164,$ED$5:$ED$164,求节点(节奏总纲!$N$4:$N$163,节奏总纲!$O$4:$O$163,兵营招募!FO110))</f>
        <v>35947</v>
      </c>
    </row>
    <row r="111" spans="19:172" x14ac:dyDescent="0.15">
      <c r="S111" s="9">
        <v>74</v>
      </c>
      <c r="T111" s="9">
        <f>求节点(节奏总纲!$BW$4:$BW$83,节奏总纲!$AM$4:$AM$83,$S111)</f>
        <v>351.81421636638072</v>
      </c>
      <c r="U111" s="9">
        <v>28000</v>
      </c>
      <c r="V111" s="9">
        <f t="shared" si="51"/>
        <v>3</v>
      </c>
      <c r="W111" s="9">
        <v>5</v>
      </c>
      <c r="Z111" s="9">
        <v>107</v>
      </c>
      <c r="AA111" s="80">
        <f>[5]圣人天赋!GE112</f>
        <v>0.28399999999999997</v>
      </c>
      <c r="AB111" s="80">
        <f>[5]圣人天赋!GF112</f>
        <v>0.28819999999999996</v>
      </c>
      <c r="AC111" s="80">
        <f>[5]圣人天赋!GG112</f>
        <v>0.29659999999999997</v>
      </c>
      <c r="AD111" s="80">
        <f>[5]圣人天赋!GH112</f>
        <v>0.30920000000000003</v>
      </c>
      <c r="AE111" s="80">
        <f>[5]圣人天赋!GI112</f>
        <v>0.32600000000000007</v>
      </c>
      <c r="AG111" s="52"/>
      <c r="AH111" s="35">
        <f>[5]圣人天赋!GE112/AA111</f>
        <v>1</v>
      </c>
      <c r="AJ111" s="9">
        <v>107</v>
      </c>
      <c r="AK111" s="9">
        <f>MAX([4]带兵数!D110,1000+($AJ111-1)*50)</f>
        <v>8735.6278080669254</v>
      </c>
      <c r="AL111" s="9">
        <f>MAX([4]带兵数!E110,1000+($AJ111-1)*50)</f>
        <v>8778.2847825450335</v>
      </c>
      <c r="AM111" s="9">
        <f>MAX([4]带兵数!F110,1000+($AJ111-1)*50)</f>
        <v>8827.7987660046656</v>
      </c>
      <c r="AN111" s="9">
        <f>MAX([4]带兵数!G110,1000+($AJ111-1)*50)</f>
        <v>8873.6970459928525</v>
      </c>
      <c r="AO111" s="9">
        <f>MAX([4]带兵数!H110,1000+($AJ111-1)*50)</f>
        <v>8927.0102918190023</v>
      </c>
      <c r="AQ111" s="15">
        <v>100</v>
      </c>
      <c r="AR111" s="15">
        <v>1.1499999999999999</v>
      </c>
      <c r="AS111" s="15">
        <f>$AR111*节奏总纲!P110*24*3600*AS$2</f>
        <v>247777942.96920723</v>
      </c>
      <c r="AT111" s="15">
        <f>$AR111*节奏总纲!Q110*24*3600*AT$2</f>
        <v>246724886.71158814</v>
      </c>
      <c r="AU111" s="15">
        <f>$AR111*节奏总纲!R110*24*3600*AU$2</f>
        <v>226865484.58260614</v>
      </c>
      <c r="AV111" s="15">
        <f>$AR111*节奏总纲!S110*24*3600*AV$2</f>
        <v>202723653.67263976</v>
      </c>
      <c r="AW111" s="15">
        <f>$AR111*节奏总纲!T110*24*3600*AW$2</f>
        <v>131223198.59649214</v>
      </c>
      <c r="AX111" s="15">
        <f t="shared" si="52"/>
        <v>16602928.366752684</v>
      </c>
      <c r="AY111" s="15">
        <f t="shared" si="53"/>
        <v>16424484.247712851</v>
      </c>
      <c r="AZ111" s="15">
        <f t="shared" si="54"/>
        <v>15294111.218439698</v>
      </c>
      <c r="BA111" s="15">
        <f t="shared" si="55"/>
        <v>12851908.345823735</v>
      </c>
      <c r="BB111" s="15">
        <f t="shared" si="56"/>
        <v>8238090.8279863149</v>
      </c>
      <c r="BE111" s="15">
        <v>100</v>
      </c>
      <c r="BF111" s="51"/>
      <c r="BG111" s="15">
        <v>100</v>
      </c>
      <c r="BH111" s="15"/>
      <c r="BI111" s="15"/>
      <c r="BJ111" s="15"/>
      <c r="BK111" s="15"/>
      <c r="BL111" s="15"/>
      <c r="BM111" s="15">
        <f>求节点($T$38:$T$157,$V$38:$V$157,节奏总纲!P110)*求节点($T$38:$T$157,$U$38:$U$157,节奏总纲!P110)*节奏总纲!W110</f>
        <v>10694317.788568558</v>
      </c>
      <c r="BN111" s="15">
        <f>求节点($T$38:$T$157,$V$38:$V$157,节奏总纲!Q110)*求节点($T$38:$T$157,$U$38:$U$157,节奏总纲!Q110)*节奏总纲!X110</f>
        <v>9068038.2320015859</v>
      </c>
      <c r="BO111" s="15">
        <f>求节点($T$38:$T$157,$V$38:$V$157,节奏总纲!R110)*求节点($T$38:$T$157,$U$38:$U$157,节奏总纲!R110)*节奏总纲!Y110</f>
        <v>7388459.5258162878</v>
      </c>
      <c r="BP111" s="15">
        <f>求节点($T$38:$T$157,$V$38:$V$157,节奏总纲!S110)*求节点($T$38:$T$157,$U$38:$U$157,节奏总纲!S110)*节奏总纲!Z110</f>
        <v>4966921.0998352533</v>
      </c>
      <c r="BQ111" s="15">
        <f>求节点($T$38:$T$157,$V$38:$V$157,节奏总纲!T110)*求节点($T$38:$T$157,$U$38:$U$157,节奏总纲!T110)*节奏总纲!AA110</f>
        <v>2578962.1347720954</v>
      </c>
      <c r="BR111" s="15"/>
      <c r="BS111" s="15"/>
      <c r="BT111" s="15"/>
      <c r="BU111" s="15"/>
      <c r="BV111" s="15"/>
      <c r="BY111" s="15">
        <v>107</v>
      </c>
      <c r="BZ111" s="15">
        <f t="shared" si="57"/>
        <v>10694317.788568558</v>
      </c>
      <c r="CA111" s="15">
        <f t="shared" si="58"/>
        <v>9068038.2320015859</v>
      </c>
      <c r="CB111" s="15">
        <f t="shared" si="59"/>
        <v>7388459.5258162878</v>
      </c>
      <c r="CC111" s="15">
        <f t="shared" si="60"/>
        <v>4966921.0998352533</v>
      </c>
      <c r="CD111" s="15">
        <f t="shared" si="61"/>
        <v>2578962.1347720954</v>
      </c>
      <c r="CE111" s="66">
        <f>SUM(BZ$5:BZ111)</f>
        <v>147112862.37598279</v>
      </c>
      <c r="CF111" s="66">
        <f>SUM(CA$5:CA111)</f>
        <v>123728239.89693102</v>
      </c>
      <c r="CG111" s="66">
        <f>SUM(CB$5:CB111)</f>
        <v>97110481.401812673</v>
      </c>
      <c r="CH111" s="66">
        <f>SUM(CC$5:CC111)</f>
        <v>65836019.654970989</v>
      </c>
      <c r="CI111" s="66">
        <f>SUM(CD$5:CD111)</f>
        <v>29933245.437039141</v>
      </c>
      <c r="CJ111" s="34"/>
      <c r="CK111" s="34"/>
      <c r="CN111" s="15"/>
      <c r="CO111" s="15"/>
      <c r="CP111" s="15"/>
      <c r="CQ111" s="15"/>
      <c r="CR111" s="15"/>
      <c r="CS111" s="15"/>
      <c r="CT111" s="15"/>
      <c r="CU111" s="15"/>
      <c r="CV111" s="15"/>
      <c r="CW111" s="15"/>
      <c r="CX111" s="15"/>
      <c r="EC111" s="9">
        <v>1</v>
      </c>
      <c r="ED111" s="9">
        <f>INT(求节点(F$38:F$67,$K$38:$K$67,节奏总纲!P110)*EC111)</f>
        <v>37638</v>
      </c>
      <c r="EE111" s="15">
        <v>107</v>
      </c>
      <c r="EF111" s="15">
        <f>求节点(F$38:F$67,$V$4:$V$33,节奏总纲!P110)*$ED111/10000</f>
        <v>997396.96462813113</v>
      </c>
      <c r="EG111" s="15">
        <f>求节点(G$38:G$67,$V$4:$V$33,节奏总纲!Q110)*$ED111/10000</f>
        <v>1005295.3807891028</v>
      </c>
      <c r="EH111" s="15">
        <f>求节点(H$38:H$67,$V$4:$V$33,节奏总纲!R110)*$ED111/10000</f>
        <v>1014463.4488937075</v>
      </c>
      <c r="EI111" s="15">
        <f>求节点(I$38:I$67,$V$4:$V$33,节奏总纲!S110)*$ED111/10000</f>
        <v>1020909.46866091</v>
      </c>
      <c r="EJ111" s="15">
        <f>求节点(J$38:J$67,$V$4:$V$33,节奏总纲!T110)*$ED111/10000</f>
        <v>1028276.7551855274</v>
      </c>
      <c r="EK111" s="15">
        <f>求节点(F$38:F$67,$L$4:$L$33,节奏总纲!P110)</f>
        <v>4</v>
      </c>
      <c r="EL111" s="15">
        <f>求节点(G$38:G$67,$L$4:$L$33,节奏总纲!Q110)</f>
        <v>4</v>
      </c>
      <c r="EM111" s="15">
        <f>求节点(H$38:H$67,$L$4:$L$33,节奏总纲!R110)</f>
        <v>4</v>
      </c>
      <c r="EN111" s="15">
        <f>求节点(I$38:I$67,$L$4:$L$33,节奏总纲!S110)</f>
        <v>4</v>
      </c>
      <c r="EO111" s="15">
        <f>求节点(J$38:J$67,$L$4:$L$33,节奏总纲!T110)</f>
        <v>4</v>
      </c>
      <c r="EP111" s="15">
        <f t="shared" si="62"/>
        <v>3989587.8585125245</v>
      </c>
      <c r="EQ111" s="15">
        <f t="shared" si="63"/>
        <v>4021181.523156411</v>
      </c>
      <c r="ER111" s="15">
        <f t="shared" si="64"/>
        <v>4057853.7955748299</v>
      </c>
      <c r="ES111" s="15">
        <f t="shared" si="65"/>
        <v>4083637.8746436401</v>
      </c>
      <c r="ET111" s="15">
        <f t="shared" si="66"/>
        <v>4113107.0207421095</v>
      </c>
      <c r="EY111" s="15">
        <v>107</v>
      </c>
      <c r="EZ111" s="15">
        <f>MAX($G$4,求节点(F$38:F$67,$G$4:$G$33,节奏总纲!P110))</f>
        <v>3500</v>
      </c>
      <c r="FA111" s="15">
        <f>MAX($G$4,求节点(G$38:G$67,$G$4:$G$33,节奏总纲!Q110))</f>
        <v>3500</v>
      </c>
      <c r="FB111" s="15">
        <f>MAX($G$4,求节点(H$38:H$67,$G$4:$G$33,节奏总纲!R110))</f>
        <v>3500</v>
      </c>
      <c r="FC111" s="15">
        <f>MAX($G$4,求节点(I$38:I$67,$G$4:$G$33,节奏总纲!S110))</f>
        <v>3500</v>
      </c>
      <c r="FD111" s="15">
        <f>MAX($G$4,求节点(J$38:J$67,$G$4:$G$33,节奏总纲!T110))</f>
        <v>3500</v>
      </c>
      <c r="FE111" s="15">
        <f>MAX($K$4,求节点(F$38:F$67,$K$4:$K$33,节奏总纲!P110))</f>
        <v>52915.264886161662</v>
      </c>
      <c r="FF111" s="15">
        <f>MAX($K$4,求节点(G$38:G$67,$K$4:$K$33,节奏总纲!Q110))</f>
        <v>53405.57370615095</v>
      </c>
      <c r="FG111" s="15">
        <f>MAX($K$4,求节点(H$38:H$67,$K$4:$K$33,节奏总纲!R110))</f>
        <v>53974.69852337215</v>
      </c>
      <c r="FH111" s="15">
        <f>MAX($K$4,求节点(I$38:I$67,$K$4:$K$33,节奏总纲!S110))</f>
        <v>54374.847145737949</v>
      </c>
      <c r="FI111" s="15">
        <f>MAX($K$4,求节点(J$38:J$67,$K$4:$K$33,节奏总纲!T110))</f>
        <v>54832.185109297934</v>
      </c>
      <c r="FO111" s="9">
        <v>107</v>
      </c>
      <c r="FP111" s="9">
        <f>求节点($EE$5:$EE$164,$ED$5:$ED$164,求节点(节奏总纲!$N$4:$N$163,节奏总纲!$O$4:$O$163,兵营招募!FO111))</f>
        <v>36093</v>
      </c>
    </row>
    <row r="112" spans="19:172" x14ac:dyDescent="0.15">
      <c r="S112" s="9">
        <v>75</v>
      </c>
      <c r="T112" s="9">
        <f>求节点(节奏总纲!$BW$4:$BW$83,节奏总纲!$AM$4:$AM$83,$S112)</f>
        <v>364.79176227159246</v>
      </c>
      <c r="U112" s="9">
        <v>29000</v>
      </c>
      <c r="V112" s="9">
        <f t="shared" si="51"/>
        <v>3</v>
      </c>
      <c r="W112" s="9">
        <v>5</v>
      </c>
      <c r="Z112" s="9">
        <v>108</v>
      </c>
      <c r="AA112" s="80">
        <f>[5]圣人天赋!GE113</f>
        <v>0.28399999999999997</v>
      </c>
      <c r="AB112" s="80">
        <f>[5]圣人天赋!GF113</f>
        <v>0.28819999999999996</v>
      </c>
      <c r="AC112" s="80">
        <f>[5]圣人天赋!GG113</f>
        <v>0.29659999999999997</v>
      </c>
      <c r="AD112" s="80">
        <f>[5]圣人天赋!GH113</f>
        <v>0.30920000000000003</v>
      </c>
      <c r="AE112" s="80">
        <f>[5]圣人天赋!GI113</f>
        <v>0.32600000000000007</v>
      </c>
      <c r="AG112" s="52"/>
      <c r="AH112" s="35">
        <f>[5]圣人天赋!GE113/AA112</f>
        <v>1</v>
      </c>
      <c r="AJ112" s="9">
        <v>108</v>
      </c>
      <c r="AK112" s="9">
        <f>MAX([4]带兵数!D111,1000+($AJ112-1)*50)</f>
        <v>8801.4368600997659</v>
      </c>
      <c r="AL112" s="9">
        <f>MAX([4]带兵数!E111,1000+($AJ112-1)*50)</f>
        <v>8847.1573149325686</v>
      </c>
      <c r="AM112" s="9">
        <f>MAX([4]带兵数!F111,1000+($AJ112-1)*50)</f>
        <v>8890.3392312856377</v>
      </c>
      <c r="AN112" s="9">
        <f>MAX([4]带兵数!G111,1000+($AJ112-1)*50)</f>
        <v>8939.7540390571448</v>
      </c>
      <c r="AO112" s="9">
        <f>MAX([4]带兵数!H111,1000+($AJ112-1)*50)</f>
        <v>8991.663449571719</v>
      </c>
      <c r="AQ112" s="15">
        <v>100</v>
      </c>
      <c r="AR112" s="15">
        <v>1.1499999999999999</v>
      </c>
      <c r="AS112" s="15">
        <f>$AR112*节奏总纲!P111*24*3600*AS$2</f>
        <v>265572520.99308407</v>
      </c>
      <c r="AT112" s="15">
        <f>$AR112*节奏总纲!Q111*24*3600*AT$2</f>
        <v>264443837.77886349</v>
      </c>
      <c r="AU112" s="15">
        <f>$AR112*节奏总纲!R111*24*3600*AU$2</f>
        <v>242060500.4678297</v>
      </c>
      <c r="AV112" s="15">
        <f>$AR112*节奏总纲!S111*24*3600*AV$2</f>
        <v>216530128.78302795</v>
      </c>
      <c r="AW112" s="15">
        <f>$AR112*节奏总纲!T111*24*3600*AW$2</f>
        <v>140434749.10114288</v>
      </c>
      <c r="AX112" s="15">
        <f t="shared" si="52"/>
        <v>17794578.023876846</v>
      </c>
      <c r="AY112" s="15">
        <f t="shared" si="53"/>
        <v>17718951.067275345</v>
      </c>
      <c r="AZ112" s="15">
        <f t="shared" si="54"/>
        <v>15195015.885223567</v>
      </c>
      <c r="BA112" s="15">
        <f t="shared" si="55"/>
        <v>13806475.11038819</v>
      </c>
      <c r="BB112" s="15">
        <f t="shared" si="56"/>
        <v>9211550.5046507418</v>
      </c>
      <c r="BE112" s="15">
        <v>100</v>
      </c>
      <c r="BF112" s="51"/>
      <c r="BG112" s="15">
        <v>100</v>
      </c>
      <c r="BH112" s="15"/>
      <c r="BI112" s="15"/>
      <c r="BJ112" s="15"/>
      <c r="BK112" s="15"/>
      <c r="BL112" s="15"/>
      <c r="BM112" s="15">
        <f>求节点($T$38:$T$157,$V$38:$V$157,节奏总纲!P111)*求节点($T$38:$T$157,$U$38:$U$157,节奏总纲!P111)*节奏总纲!W111</f>
        <v>11461886.00571778</v>
      </c>
      <c r="BN112" s="15">
        <f>求节点($T$38:$T$157,$V$38:$V$157,节奏总纲!Q111)*求节点($T$38:$T$157,$U$38:$U$157,节奏总纲!Q111)*节奏总纲!X111</f>
        <v>9782719.7058801167</v>
      </c>
      <c r="BO112" s="15">
        <f>求节点($T$38:$T$157,$V$38:$V$157,节奏总纲!R111)*求节点($T$38:$T$157,$U$38:$U$157,节奏总纲!R111)*节奏总纲!Y111</f>
        <v>7340587.384165992</v>
      </c>
      <c r="BP112" s="15">
        <f>求节点($T$38:$T$157,$V$38:$V$157,节奏总纲!S111)*求节点($T$38:$T$157,$U$38:$U$157,节奏总纲!S111)*节奏总纲!Z111</f>
        <v>5335835.7914543664</v>
      </c>
      <c r="BQ112" s="15">
        <f>求节点($T$38:$T$157,$V$38:$V$157,节奏总纲!T111)*求节点($T$38:$T$157,$U$38:$U$157,节奏总纲!T111)*节奏总纲!AA111</f>
        <v>2901033.0245269947</v>
      </c>
      <c r="BR112" s="15"/>
      <c r="BS112" s="15"/>
      <c r="BT112" s="15"/>
      <c r="BU112" s="15"/>
      <c r="BV112" s="15"/>
      <c r="BY112" s="15">
        <v>108</v>
      </c>
      <c r="BZ112" s="15">
        <f t="shared" si="57"/>
        <v>11461886.00571778</v>
      </c>
      <c r="CA112" s="15">
        <f t="shared" si="58"/>
        <v>9782719.7058801167</v>
      </c>
      <c r="CB112" s="15">
        <f t="shared" si="59"/>
        <v>7340587.384165992</v>
      </c>
      <c r="CC112" s="15">
        <f t="shared" si="60"/>
        <v>5335835.7914543664</v>
      </c>
      <c r="CD112" s="15">
        <f t="shared" si="61"/>
        <v>2901033.0245269947</v>
      </c>
      <c r="CE112" s="66">
        <f>SUM(BZ$5:BZ112)</f>
        <v>158574748.38170058</v>
      </c>
      <c r="CF112" s="66">
        <f>SUM(CA$5:CA112)</f>
        <v>133510959.60281114</v>
      </c>
      <c r="CG112" s="66">
        <f>SUM(CB$5:CB112)</f>
        <v>104451068.78597866</v>
      </c>
      <c r="CH112" s="66">
        <f>SUM(CC$5:CC112)</f>
        <v>71171855.446425349</v>
      </c>
      <c r="CI112" s="66">
        <f>SUM(CD$5:CD112)</f>
        <v>32834278.461566135</v>
      </c>
      <c r="CJ112" s="34"/>
      <c r="CK112" s="34"/>
      <c r="CN112" s="15"/>
      <c r="CO112" s="15"/>
      <c r="CP112" s="15"/>
      <c r="CQ112" s="15"/>
      <c r="CR112" s="15"/>
      <c r="CS112" s="15"/>
      <c r="CT112" s="15"/>
      <c r="CU112" s="15"/>
      <c r="CV112" s="15"/>
      <c r="CW112" s="15"/>
      <c r="CX112" s="15"/>
      <c r="EC112" s="9">
        <v>1</v>
      </c>
      <c r="ED112" s="9">
        <f>INT(求节点(F$38:F$67,$K$38:$K$67,节奏总纲!P111)*EC112)</f>
        <v>37813</v>
      </c>
      <c r="EE112" s="15">
        <v>108</v>
      </c>
      <c r="EF112" s="15">
        <f>求节点(F$38:F$67,$V$4:$V$33,节奏总纲!P111)*$ED112/10000</f>
        <v>1010555.9143693987</v>
      </c>
      <c r="EG112" s="15">
        <f>求节点(G$38:G$67,$V$4:$V$33,节奏总纲!Q111)*$ED112/10000</f>
        <v>1019060.9297328241</v>
      </c>
      <c r="EH112" s="15">
        <f>求节点(H$38:H$67,$V$4:$V$33,节奏总纲!R111)*$ED112/10000</f>
        <v>1025190.075314551</v>
      </c>
      <c r="EI112" s="15">
        <f>求节点(I$38:I$67,$V$4:$V$33,节奏总纲!S111)*$ED112/10000</f>
        <v>1032050.3916746581</v>
      </c>
      <c r="EJ112" s="15">
        <f>求节点(J$38:J$67,$V$4:$V$33,节奏总纲!T111)*$ED112/10000</f>
        <v>1040167.9771684896</v>
      </c>
      <c r="EK112" s="15">
        <f>求节点(F$38:F$67,$L$4:$L$33,节奏总纲!P111)</f>
        <v>4</v>
      </c>
      <c r="EL112" s="15">
        <f>求节点(G$38:G$67,$L$4:$L$33,节奏总纲!Q111)</f>
        <v>4</v>
      </c>
      <c r="EM112" s="15">
        <f>求节点(H$38:H$67,$L$4:$L$33,节奏总纲!R111)</f>
        <v>4</v>
      </c>
      <c r="EN112" s="15">
        <f>求节点(I$38:I$67,$L$4:$L$33,节奏总纲!S111)</f>
        <v>4</v>
      </c>
      <c r="EO112" s="15">
        <f>求节点(J$38:J$67,$L$4:$L$33,节奏总纲!T111)</f>
        <v>4</v>
      </c>
      <c r="EP112" s="15">
        <f t="shared" si="62"/>
        <v>4042223.6574775949</v>
      </c>
      <c r="EQ112" s="15">
        <f t="shared" si="63"/>
        <v>4076243.7189312964</v>
      </c>
      <c r="ER112" s="15">
        <f t="shared" si="64"/>
        <v>4100760.301258204</v>
      </c>
      <c r="ES112" s="15">
        <f t="shared" si="65"/>
        <v>4128201.5666986322</v>
      </c>
      <c r="ET112" s="15">
        <f t="shared" si="66"/>
        <v>4160671.9086739584</v>
      </c>
      <c r="EY112" s="15">
        <v>108</v>
      </c>
      <c r="EZ112" s="15">
        <f>MAX($G$4,求节点(F$38:F$67,$G$4:$G$33,节奏总纲!P111))</f>
        <v>3500</v>
      </c>
      <c r="FA112" s="15">
        <f>MAX($G$4,求节点(G$38:G$67,$G$4:$G$33,节奏总纲!Q111))</f>
        <v>3500</v>
      </c>
      <c r="FB112" s="15">
        <f>MAX($G$4,求节点(H$38:H$67,$G$4:$G$33,节奏总纲!R111))</f>
        <v>3500</v>
      </c>
      <c r="FC112" s="15">
        <f>MAX($G$4,求节点(I$38:I$67,$G$4:$G$33,节奏总纲!S111))</f>
        <v>3500</v>
      </c>
      <c r="FD112" s="15">
        <f>MAX($G$4,求节点(J$38:J$67,$G$4:$G$33,节奏总纲!T111))</f>
        <v>3500</v>
      </c>
      <c r="FE112" s="15">
        <f>MAX($K$4,求节点(F$38:F$67,$K$4:$K$33,节奏总纲!P111))</f>
        <v>53441.804391643404</v>
      </c>
      <c r="FF112" s="15">
        <f>MAX($K$4,求节点(G$38:G$67,$K$4:$K$33,节奏总纲!Q111))</f>
        <v>53967.325541061771</v>
      </c>
      <c r="FG112" s="15">
        <f>MAX($K$4,求节点(H$38:H$67,$K$4:$K$33,节奏总纲!R111))</f>
        <v>54346.042744197344</v>
      </c>
      <c r="FH112" s="15">
        <f>MAX($K$4,求节点(I$38:I$67,$K$4:$K$33,节奏总纲!S111))</f>
        <v>54769.938667353556</v>
      </c>
      <c r="FI112" s="15">
        <f>MAX($K$4,求节点(J$38:J$67,$K$4:$K$33,节奏总纲!T111))</f>
        <v>55271.520695948762</v>
      </c>
      <c r="FO112" s="9">
        <v>108</v>
      </c>
      <c r="FP112" s="9">
        <f>求节点($EE$5:$EE$164,$ED$5:$ED$164,求节点(节奏总纲!$N$4:$N$163,节奏总纲!$O$4:$O$163,兵营招募!FO112))</f>
        <v>36229</v>
      </c>
    </row>
    <row r="113" spans="19:172" x14ac:dyDescent="0.15">
      <c r="S113" s="9">
        <v>76</v>
      </c>
      <c r="T113" s="9">
        <f>求节点(节奏总纲!$BW$4:$BW$83,节奏总纲!$AM$4:$AM$83,$S113)</f>
        <v>377.76930817680426</v>
      </c>
      <c r="U113" s="9">
        <v>30000</v>
      </c>
      <c r="V113" s="9">
        <f t="shared" si="51"/>
        <v>3</v>
      </c>
      <c r="W113" s="9">
        <v>5</v>
      </c>
      <c r="Z113" s="9">
        <v>109</v>
      </c>
      <c r="AA113" s="80">
        <f>[5]圣人天赋!GE114</f>
        <v>0.28399999999999997</v>
      </c>
      <c r="AB113" s="80">
        <f>[5]圣人天赋!GF114</f>
        <v>0.28819999999999996</v>
      </c>
      <c r="AC113" s="80">
        <f>[5]圣人天赋!GG114</f>
        <v>0.29659999999999997</v>
      </c>
      <c r="AD113" s="80">
        <f>[5]圣人天赋!GH114</f>
        <v>0.30920000000000003</v>
      </c>
      <c r="AE113" s="80">
        <f>[5]圣人天赋!GI114</f>
        <v>0.32600000000000007</v>
      </c>
      <c r="AG113" s="52"/>
      <c r="AH113" s="35">
        <f>[5]圣人天赋!GE114/AA113</f>
        <v>1</v>
      </c>
      <c r="AJ113" s="9">
        <v>109</v>
      </c>
      <c r="AK113" s="9">
        <f>MAX([4]带兵数!D112,1000+($AJ113-1)*50)</f>
        <v>8870.4611321594093</v>
      </c>
      <c r="AL113" s="9">
        <f>MAX([4]带兵数!E112,1000+($AJ113-1)*50)</f>
        <v>8910.5793781313932</v>
      </c>
      <c r="AM113" s="9">
        <f>MAX([4]带兵数!F112,1000+($AJ113-1)*50)</f>
        <v>8956.4476422637272</v>
      </c>
      <c r="AN113" s="9">
        <f>MAX([4]带兵数!G112,1000+($AJ113-1)*50)</f>
        <v>9004.1855520531826</v>
      </c>
      <c r="AO113" s="9">
        <f>MAX([4]带兵数!H112,1000+($AJ113-1)*50)</f>
        <v>9059.5591141330733</v>
      </c>
      <c r="AQ113" s="15">
        <v>100</v>
      </c>
      <c r="AR113" s="15">
        <v>1.1499999999999999</v>
      </c>
      <c r="AS113" s="15">
        <f>$AR113*节奏总纲!P112*24*3600*AS$2</f>
        <v>284644277.49610651</v>
      </c>
      <c r="AT113" s="15">
        <f>$AR113*节奏总纲!Q112*24*3600*AT$2</f>
        <v>282504701.34359419</v>
      </c>
      <c r="AU113" s="15">
        <f>$AR113*节奏总纲!R112*24*3600*AU$2</f>
        <v>258646766.81812879</v>
      </c>
      <c r="AV113" s="15">
        <f>$AR113*节奏总纲!S112*24*3600*AV$2</f>
        <v>231463238.31725064</v>
      </c>
      <c r="AW113" s="15">
        <f>$AR113*节奏总纲!T112*24*3600*AW$2</f>
        <v>150406036.22894269</v>
      </c>
      <c r="AX113" s="15">
        <f t="shared" si="52"/>
        <v>19071756.503022432</v>
      </c>
      <c r="AY113" s="15">
        <f t="shared" si="53"/>
        <v>18060863.564730704</v>
      </c>
      <c r="AZ113" s="15">
        <f t="shared" si="54"/>
        <v>16586266.35029909</v>
      </c>
      <c r="BA113" s="15">
        <f t="shared" si="55"/>
        <v>14933109.534222692</v>
      </c>
      <c r="BB113" s="15">
        <f t="shared" si="56"/>
        <v>9971287.127799809</v>
      </c>
      <c r="BE113" s="15">
        <v>100</v>
      </c>
      <c r="BF113" s="51"/>
      <c r="BG113" s="15">
        <v>100</v>
      </c>
      <c r="BH113" s="15"/>
      <c r="BI113" s="15"/>
      <c r="BJ113" s="15"/>
      <c r="BK113" s="15"/>
      <c r="BL113" s="15"/>
      <c r="BM113" s="15">
        <f>求节点($T$38:$T$157,$V$38:$V$157,节奏总纲!P112)*求节点($T$38:$T$157,$U$38:$U$157,节奏总纲!P112)*节奏总纲!W112</f>
        <v>12284545.251544259</v>
      </c>
      <c r="BN113" s="15">
        <f>求节点($T$38:$T$157,$V$38:$V$157,节奏总纲!Q112)*求节点($T$38:$T$157,$U$38:$U$157,节奏总纲!Q112)*节奏总纲!X112</f>
        <v>9971491.2710728385</v>
      </c>
      <c r="BO113" s="15">
        <f>求节点($T$38:$T$157,$V$38:$V$157,节奏总纲!R112)*求节点($T$38:$T$157,$U$38:$U$157,节奏总纲!R112)*节奏总纲!Y112</f>
        <v>8012689.0581155019</v>
      </c>
      <c r="BP113" s="15">
        <f>求节点($T$38:$T$157,$V$38:$V$157,节奏总纲!S112)*求节点($T$38:$T$157,$U$38:$U$157,节奏总纲!S112)*节奏总纲!Z112</f>
        <v>5771250.0615353603</v>
      </c>
      <c r="BQ113" s="15">
        <f>求节点($T$38:$T$157,$V$38:$V$157,节奏总纲!T112)*求节点($T$38:$T$157,$U$38:$U$157,节奏总纲!T112)*节奏总纲!AA112</f>
        <v>3160602.0270541697</v>
      </c>
      <c r="BR113" s="15"/>
      <c r="BS113" s="15"/>
      <c r="BT113" s="15"/>
      <c r="BU113" s="15"/>
      <c r="BV113" s="15"/>
      <c r="BY113" s="15">
        <v>109</v>
      </c>
      <c r="BZ113" s="15">
        <f t="shared" si="57"/>
        <v>12284545.251544259</v>
      </c>
      <c r="CA113" s="15">
        <f t="shared" si="58"/>
        <v>9971491.2710728385</v>
      </c>
      <c r="CB113" s="15">
        <f t="shared" si="59"/>
        <v>8012689.0581155019</v>
      </c>
      <c r="CC113" s="15">
        <f t="shared" si="60"/>
        <v>5771250.0615353603</v>
      </c>
      <c r="CD113" s="15">
        <f t="shared" si="61"/>
        <v>3160602.0270541697</v>
      </c>
      <c r="CE113" s="66">
        <f>SUM(BZ$5:BZ113)</f>
        <v>170859293.63324484</v>
      </c>
      <c r="CF113" s="66">
        <f>SUM(CA$5:CA113)</f>
        <v>143482450.87388399</v>
      </c>
      <c r="CG113" s="66">
        <f>SUM(CB$5:CB113)</f>
        <v>112463757.84409416</v>
      </c>
      <c r="CH113" s="66">
        <f>SUM(CC$5:CC113)</f>
        <v>76943105.507960707</v>
      </c>
      <c r="CI113" s="66">
        <f>SUM(CD$5:CD113)</f>
        <v>35994880.488620304</v>
      </c>
      <c r="CJ113" s="34"/>
      <c r="CK113" s="34"/>
      <c r="CN113" s="15"/>
      <c r="CO113" s="15"/>
      <c r="CP113" s="15"/>
      <c r="CQ113" s="15"/>
      <c r="CR113" s="15"/>
      <c r="CS113" s="15"/>
      <c r="CT113" s="15"/>
      <c r="CU113" s="15"/>
      <c r="CV113" s="15"/>
      <c r="CW113" s="15"/>
      <c r="CX113" s="15"/>
      <c r="EC113" s="9">
        <v>1</v>
      </c>
      <c r="ED113" s="9">
        <f>INT(求节点(F$38:F$67,$K$38:$K$67,节奏总纲!P112)*EC113)</f>
        <v>38001</v>
      </c>
      <c r="EE113" s="15">
        <v>109</v>
      </c>
      <c r="EF113" s="15">
        <f>求节点(F$38:F$67,$V$4:$V$33,节奏总纲!P112)*$ED113/10000</f>
        <v>1024723.3018190294</v>
      </c>
      <c r="EG113" s="15">
        <f>求节点(G$38:G$67,$V$4:$V$33,节奏总纲!Q112)*$ED113/10000</f>
        <v>1030320.6569296299</v>
      </c>
      <c r="EH113" s="15">
        <f>求节点(H$38:H$67,$V$4:$V$33,节奏总纲!R112)*$ED113/10000</f>
        <v>1036720.2628055892</v>
      </c>
      <c r="EI113" s="15">
        <f>求节点(I$38:I$67,$V$4:$V$33,节奏总纲!S112)*$ED113/10000</f>
        <v>1044131.8822617035</v>
      </c>
      <c r="EJ113" s="15">
        <f>求节点(J$38:J$67,$V$4:$V$33,节奏总纲!T112)*$ED113/10000</f>
        <v>1053074.4022608874</v>
      </c>
      <c r="EK113" s="15">
        <f>求节点(F$38:F$67,$L$4:$L$33,节奏总纲!P112)</f>
        <v>4</v>
      </c>
      <c r="EL113" s="15">
        <f>求节点(G$38:G$67,$L$4:$L$33,节奏总纲!Q112)</f>
        <v>4</v>
      </c>
      <c r="EM113" s="15">
        <f>求节点(H$38:H$67,$L$4:$L$33,节奏总纲!R112)</f>
        <v>4</v>
      </c>
      <c r="EN113" s="15">
        <f>求节点(I$38:I$67,$L$4:$L$33,节奏总纲!S112)</f>
        <v>4</v>
      </c>
      <c r="EO113" s="15">
        <f>求节点(J$38:J$67,$L$4:$L$33,节奏总纲!T112)</f>
        <v>4</v>
      </c>
      <c r="EP113" s="15">
        <f t="shared" si="62"/>
        <v>4098893.2072761175</v>
      </c>
      <c r="EQ113" s="15">
        <f t="shared" si="63"/>
        <v>4121282.6277185194</v>
      </c>
      <c r="ER113" s="15">
        <f t="shared" si="64"/>
        <v>4146881.051222357</v>
      </c>
      <c r="ES113" s="15">
        <f t="shared" si="65"/>
        <v>4176527.529046814</v>
      </c>
      <c r="ET113" s="15">
        <f t="shared" si="66"/>
        <v>4212297.6090435497</v>
      </c>
      <c r="EY113" s="15">
        <v>109</v>
      </c>
      <c r="EZ113" s="15">
        <f>MAX($G$4,求节点(F$38:F$67,$G$4:$G$33,节奏总纲!P112))</f>
        <v>3500</v>
      </c>
      <c r="FA113" s="15">
        <f>MAX($G$4,求节点(G$38:G$67,$G$4:$G$33,节奏总纲!Q112))</f>
        <v>3500</v>
      </c>
      <c r="FB113" s="15">
        <f>MAX($G$4,求节点(H$38:H$67,$G$4:$G$33,节奏总纲!R112))</f>
        <v>3500</v>
      </c>
      <c r="FC113" s="15">
        <f>MAX($G$4,求节点(I$38:I$67,$G$4:$G$33,节奏总纲!S112))</f>
        <v>3500</v>
      </c>
      <c r="FD113" s="15">
        <f>MAX($G$4,求节点(J$38:J$67,$G$4:$G$33,节奏总纲!T112))</f>
        <v>3500</v>
      </c>
      <c r="FE113" s="15">
        <f>MAX($K$4,求节点(F$38:F$67,$K$4:$K$33,节奏总纲!P112))</f>
        <v>54003.955738193159</v>
      </c>
      <c r="FF113" s="15">
        <f>MAX($K$4,求节点(G$38:G$67,$K$4:$K$33,节奏总纲!Q112))</f>
        <v>54348.1028001495</v>
      </c>
      <c r="FG113" s="15">
        <f>MAX($K$4,求节点(H$38:H$67,$K$4:$K$33,节奏总纲!R112))</f>
        <v>54741.575345016092</v>
      </c>
      <c r="FH113" s="15">
        <f>MAX($K$4,求节点(I$38:I$67,$K$4:$K$33,节奏总纲!S112))</f>
        <v>55197.270402728172</v>
      </c>
      <c r="FI113" s="15">
        <f>MAX($K$4,求节点(J$38:J$67,$K$4:$K$33,节奏总纲!T112))</f>
        <v>55747.091152599249</v>
      </c>
      <c r="FO113" s="9">
        <v>109</v>
      </c>
      <c r="FP113" s="9">
        <f>求节点($EE$5:$EE$164,$ED$5:$ED$164,求节点(节奏总纲!$N$4:$N$163,节奏总纲!$O$4:$O$163,兵营招募!FO113))</f>
        <v>36375</v>
      </c>
    </row>
    <row r="114" spans="19:172" x14ac:dyDescent="0.15">
      <c r="S114" s="9">
        <v>77</v>
      </c>
      <c r="T114" s="9">
        <f>求节点(节奏总纲!$BW$4:$BW$83,节奏总纲!$AM$4:$AM$83,$S114)</f>
        <v>392.80235322263513</v>
      </c>
      <c r="U114" s="9">
        <v>30000</v>
      </c>
      <c r="V114" s="9">
        <f t="shared" si="51"/>
        <v>3</v>
      </c>
      <c r="W114" s="9">
        <v>5</v>
      </c>
      <c r="Z114" s="9">
        <v>110</v>
      </c>
      <c r="AA114" s="80">
        <f>[5]圣人天赋!GE115</f>
        <v>0.28399999999999997</v>
      </c>
      <c r="AB114" s="80">
        <f>[5]圣人天赋!GF115</f>
        <v>0.28819999999999996</v>
      </c>
      <c r="AC114" s="80">
        <f>[5]圣人天赋!GG115</f>
        <v>0.29659999999999997</v>
      </c>
      <c r="AD114" s="80">
        <f>[5]圣人天赋!GH115</f>
        <v>0.30920000000000003</v>
      </c>
      <c r="AE114" s="80">
        <f>[5]圣人天赋!GI115</f>
        <v>0.32600000000000007</v>
      </c>
      <c r="AG114" s="52"/>
      <c r="AH114" s="35">
        <f>[5]圣人天赋!GE115/AA114</f>
        <v>1</v>
      </c>
      <c r="AJ114" s="9">
        <v>110</v>
      </c>
      <c r="AK114" s="9">
        <f>MAX([4]带兵数!D113,1000+($AJ114-1)*50)</f>
        <v>8935.9196425189639</v>
      </c>
      <c r="AL114" s="9">
        <f>MAX([4]带兵数!E113,1000+($AJ114-1)*50)</f>
        <v>8978.9188215849863</v>
      </c>
      <c r="AM114" s="9">
        <f>MAX([4]带兵数!F113,1000+($AJ114-1)*50)</f>
        <v>9023.9742830719788</v>
      </c>
      <c r="AN114" s="9">
        <f>MAX([4]带兵数!G113,1000+($AJ114-1)*50)</f>
        <v>9073.9943614471813</v>
      </c>
      <c r="AO114" s="9">
        <f>MAX([4]带兵数!H113,1000+($AJ114-1)*50)</f>
        <v>9127.3224714907956</v>
      </c>
      <c r="AQ114" s="15">
        <v>100</v>
      </c>
      <c r="AR114" s="15">
        <v>1.1499999999999999</v>
      </c>
      <c r="AS114" s="15">
        <f>$AR114*节奏总纲!P113*24*3600*AS$2</f>
        <v>305084880</v>
      </c>
      <c r="AT114" s="15">
        <f>$AR114*节奏总纲!Q113*24*3600*AT$2</f>
        <v>302791658.65199995</v>
      </c>
      <c r="AU114" s="15">
        <f>$AR114*节奏总纲!R113*24*3600*AU$2</f>
        <v>277667918.78399998</v>
      </c>
      <c r="AV114" s="15">
        <f>$AR114*节奏总纲!S113*24*3600*AV$2</f>
        <v>248745872.15999997</v>
      </c>
      <c r="AW114" s="15">
        <f>$AR114*节奏总纲!T113*24*3600*AW$2</f>
        <v>161572952.44799998</v>
      </c>
      <c r="AX114" s="15">
        <f t="shared" si="52"/>
        <v>20440602.503893495</v>
      </c>
      <c r="AY114" s="15">
        <f t="shared" si="53"/>
        <v>20286957.308405757</v>
      </c>
      <c r="AZ114" s="15">
        <f t="shared" si="54"/>
        <v>19021151.965871185</v>
      </c>
      <c r="BA114" s="15">
        <f t="shared" si="55"/>
        <v>17282633.842749327</v>
      </c>
      <c r="BB114" s="15">
        <f t="shared" si="56"/>
        <v>11166916.219057292</v>
      </c>
      <c r="BE114" s="15">
        <v>100</v>
      </c>
      <c r="BF114" s="51"/>
      <c r="BG114" s="15">
        <v>100</v>
      </c>
      <c r="BH114" s="15"/>
      <c r="BI114" s="15"/>
      <c r="BJ114" s="15"/>
      <c r="BK114" s="15"/>
      <c r="BL114" s="15"/>
      <c r="BM114" s="15">
        <f>求节点($T$38:$T$157,$V$38:$V$157,节奏总纲!P113)*求节点($T$38:$T$157,$U$38:$U$157,节奏总纲!P113)*节奏总纲!W113</f>
        <v>13166249.599931346</v>
      </c>
      <c r="BN114" s="15">
        <f>求节点($T$38:$T$157,$V$38:$V$157,节奏总纲!Q113)*求节点($T$38:$T$157,$U$38:$U$157,节奏总纲!Q113)*节奏总纲!X113</f>
        <v>11200528.534661593</v>
      </c>
      <c r="BO114" s="15">
        <f>求节点($T$38:$T$157,$V$38:$V$157,节奏总纲!R113)*求节点($T$38:$T$157,$U$38:$U$157,节奏总纲!R113)*节奏总纲!Y113</f>
        <v>9188962.3023532033</v>
      </c>
      <c r="BP114" s="15">
        <f>求节点($T$38:$T$157,$V$38:$V$157,节奏总纲!S113)*求节点($T$38:$T$157,$U$38:$U$157,节奏总纲!S113)*节奏总纲!Z113</f>
        <v>6679278.7798065078</v>
      </c>
      <c r="BQ114" s="15">
        <f>求节点($T$38:$T$157,$V$38:$V$157,节奏总纲!T113)*求节点($T$38:$T$157,$U$38:$U$157,节奏总纲!T113)*节奏总纲!AA113</f>
        <v>3565043.4358442966</v>
      </c>
      <c r="BR114" s="15"/>
      <c r="BS114" s="15"/>
      <c r="BT114" s="15"/>
      <c r="BU114" s="15"/>
      <c r="BV114" s="15"/>
      <c r="BY114" s="15">
        <v>110</v>
      </c>
      <c r="BZ114" s="15">
        <f t="shared" si="57"/>
        <v>13166249.599931346</v>
      </c>
      <c r="CA114" s="15">
        <f t="shared" si="58"/>
        <v>11200528.534661593</v>
      </c>
      <c r="CB114" s="15">
        <f t="shared" si="59"/>
        <v>9188962.3023532033</v>
      </c>
      <c r="CC114" s="15">
        <f t="shared" si="60"/>
        <v>6679278.7798065078</v>
      </c>
      <c r="CD114" s="15">
        <f t="shared" si="61"/>
        <v>3565043.4358442966</v>
      </c>
      <c r="CE114" s="66">
        <f>SUM(BZ$5:BZ114)</f>
        <v>184025543.2331762</v>
      </c>
      <c r="CF114" s="66">
        <f>SUM(CA$5:CA114)</f>
        <v>154682979.40854558</v>
      </c>
      <c r="CG114" s="66">
        <f>SUM(CB$5:CB114)</f>
        <v>121652720.14644736</v>
      </c>
      <c r="CH114" s="66">
        <f>SUM(CC$5:CC114)</f>
        <v>83622384.287767217</v>
      </c>
      <c r="CI114" s="66">
        <f>SUM(CD$5:CD114)</f>
        <v>39559923.924464598</v>
      </c>
      <c r="CJ114" s="34"/>
      <c r="CK114" s="34"/>
      <c r="CN114" s="15"/>
      <c r="CO114" s="15"/>
      <c r="CP114" s="15"/>
      <c r="CQ114" s="15"/>
      <c r="CR114" s="15"/>
      <c r="CS114" s="15"/>
      <c r="CT114" s="15"/>
      <c r="CU114" s="15"/>
      <c r="CV114" s="15"/>
      <c r="CW114" s="15"/>
      <c r="CX114" s="15"/>
      <c r="EC114" s="9">
        <v>1</v>
      </c>
      <c r="ED114" s="9">
        <f>INT(求节点(F$38:F$67,$K$38:$K$67,节奏总纲!P113)*EC114)</f>
        <v>38131</v>
      </c>
      <c r="EE114" s="15">
        <v>110</v>
      </c>
      <c r="EF114" s="15">
        <f>求节点(F$38:F$67,$V$4:$V$33,节奏总纲!P113)*$ED114/10000</f>
        <v>1034592.9755971916</v>
      </c>
      <c r="EG114" s="15">
        <f>求节点(G$38:G$67,$V$4:$V$33,节奏总纲!Q113)*$ED114/10000</f>
        <v>1040612.8060223456</v>
      </c>
      <c r="EH114" s="15">
        <f>求节点(H$38:H$67,$V$4:$V$33,节奏总纲!R113)*$ED114/10000</f>
        <v>1047669.5829112673</v>
      </c>
      <c r="EI114" s="15">
        <f>求节点(I$38:I$67,$V$4:$V$33,节奏总纲!S113)*$ED114/10000</f>
        <v>1055775.1796967476</v>
      </c>
      <c r="EJ114" s="15">
        <f>求节点(J$38:J$67,$V$4:$V$33,节奏总纲!T113)*$ED114/10000</f>
        <v>1065368.9133920618</v>
      </c>
      <c r="EK114" s="15">
        <f>求节点(F$38:F$67,$L$4:$L$33,节奏总纲!P113)</f>
        <v>4</v>
      </c>
      <c r="EL114" s="15">
        <f>求节点(G$38:G$67,$L$4:$L$33,节奏总纲!Q113)</f>
        <v>4</v>
      </c>
      <c r="EM114" s="15">
        <f>求节点(H$38:H$67,$L$4:$L$33,节奏总纲!R113)</f>
        <v>4</v>
      </c>
      <c r="EN114" s="15">
        <f>求节点(I$38:I$67,$L$4:$L$33,节奏总纲!S113)</f>
        <v>4</v>
      </c>
      <c r="EO114" s="15">
        <f>求节点(J$38:J$67,$L$4:$L$33,节奏总纲!T113)</f>
        <v>4</v>
      </c>
      <c r="EP114" s="15">
        <f t="shared" si="62"/>
        <v>4138371.9023887664</v>
      </c>
      <c r="EQ114" s="15">
        <f t="shared" si="63"/>
        <v>4162451.2240893822</v>
      </c>
      <c r="ER114" s="15">
        <f t="shared" si="64"/>
        <v>4190678.3316450692</v>
      </c>
      <c r="ES114" s="15">
        <f t="shared" si="65"/>
        <v>4223100.7187869903</v>
      </c>
      <c r="ET114" s="15">
        <f t="shared" si="66"/>
        <v>4261475.6535682473</v>
      </c>
      <c r="EY114" s="15">
        <v>110</v>
      </c>
      <c r="EZ114" s="15">
        <f>MAX($G$4,求节点(F$38:F$67,$G$4:$G$33,节奏总纲!P113))</f>
        <v>3500</v>
      </c>
      <c r="FA114" s="15">
        <f>MAX($G$4,求节点(G$38:G$67,$G$4:$G$33,节奏总纲!Q113))</f>
        <v>3500</v>
      </c>
      <c r="FB114" s="15">
        <f>MAX($G$4,求节点(H$38:H$67,$G$4:$G$33,节奏总纲!R113))</f>
        <v>3500</v>
      </c>
      <c r="FC114" s="15">
        <f>MAX($G$4,求节点(I$38:I$67,$G$4:$G$33,节奏总纲!S113))</f>
        <v>3500</v>
      </c>
      <c r="FD114" s="15">
        <f>MAX($G$4,求节点(J$38:J$67,$G$4:$G$33,节奏总纲!T113))</f>
        <v>3500</v>
      </c>
      <c r="FE114" s="15">
        <f>MAX($K$4,求节点(F$38:F$67,$K$4:$K$33,节奏总纲!P113))</f>
        <v>54393.913284993141</v>
      </c>
      <c r="FF114" s="15">
        <f>MAX($K$4,求节点(G$38:G$67,$K$4:$K$33,节奏总纲!Q113))</f>
        <v>54762.773906477938</v>
      </c>
      <c r="FG114" s="15">
        <f>MAX($K$4,求节点(H$38:H$67,$K$4:$K$33,节奏总纲!R113))</f>
        <v>55195.172649480817</v>
      </c>
      <c r="FH114" s="15">
        <f>MAX($K$4,求节点(I$38:I$67,$K$4:$K$33,节奏总纲!S113))</f>
        <v>55691.837049744368</v>
      </c>
      <c r="FI114" s="15">
        <f>MAX($K$4,求节点(J$38:J$67,$K$4:$K$33,节奏总纲!T113))</f>
        <v>56279.685929743799</v>
      </c>
      <c r="FO114" s="9">
        <v>110</v>
      </c>
      <c r="FP114" s="9">
        <f>求节点($EE$5:$EE$164,$ED$5:$ED$164,求节点(节奏总纲!$N$4:$N$163,节奏总纲!$O$4:$O$163,兵营招募!FO114))</f>
        <v>36531</v>
      </c>
    </row>
    <row r="115" spans="19:172" x14ac:dyDescent="0.15">
      <c r="S115" s="9">
        <v>78</v>
      </c>
      <c r="T115" s="9">
        <f>求节点(节奏总纲!$BW$4:$BW$83,节奏总纲!$AM$4:$AM$83,$S115)</f>
        <v>407.83539826846607</v>
      </c>
      <c r="U115" s="9">
        <v>31000</v>
      </c>
      <c r="V115" s="9">
        <f t="shared" si="51"/>
        <v>3</v>
      </c>
      <c r="W115" s="9">
        <v>5</v>
      </c>
      <c r="Z115" s="9">
        <v>111</v>
      </c>
      <c r="AA115" s="80">
        <f>[5]圣人天赋!GE116</f>
        <v>0.28399999999999997</v>
      </c>
      <c r="AB115" s="80">
        <f>[5]圣人天赋!GF116</f>
        <v>0.28819999999999996</v>
      </c>
      <c r="AC115" s="80">
        <f>[5]圣人天赋!GG116</f>
        <v>0.29659999999999997</v>
      </c>
      <c r="AD115" s="80">
        <f>[5]圣人天赋!GH116</f>
        <v>0.30920000000000003</v>
      </c>
      <c r="AE115" s="80">
        <f>[5]圣人天赋!GI116</f>
        <v>0.32600000000000007</v>
      </c>
      <c r="AG115" s="52"/>
      <c r="AH115" s="35">
        <f>[5]圣人天赋!GE116/AA115</f>
        <v>1</v>
      </c>
      <c r="AJ115" s="9">
        <v>111</v>
      </c>
      <c r="AK115" s="9">
        <f>MAX([4]带兵数!D114,1000+($AJ115-1)*50)</f>
        <v>9004.6408675687671</v>
      </c>
      <c r="AL115" s="9">
        <f>MAX([4]带兵数!E114,1000+($AJ115-1)*50)</f>
        <v>9046.1287240722304</v>
      </c>
      <c r="AM115" s="9">
        <f>MAX([4]带兵数!F114,1000+($AJ115-1)*50)</f>
        <v>9093.2224211633438</v>
      </c>
      <c r="AN115" s="9">
        <f>MAX([4]带兵数!G114,1000+($AJ115-1)*50)</f>
        <v>9142.6839752914966</v>
      </c>
      <c r="AO115" s="9">
        <f>MAX([4]带兵数!H114,1000+($AJ115-1)*50)</f>
        <v>9198.1867647056097</v>
      </c>
      <c r="AQ115" s="15">
        <v>100</v>
      </c>
      <c r="AR115" s="15">
        <v>1.1499999999999999</v>
      </c>
      <c r="AS115" s="15">
        <f>$AR115*节奏总纲!P114*24*3600*AS$2</f>
        <v>326992575.32192564</v>
      </c>
      <c r="AT115" s="15">
        <f>$AR115*节奏总纲!Q114*24*3600*AT$2</f>
        <v>324992470.73620647</v>
      </c>
      <c r="AU115" s="15">
        <f>$AR115*节奏总纲!R114*24*3600*AU$2</f>
        <v>298173629.68355316</v>
      </c>
      <c r="AV115" s="15">
        <f>$AR115*节奏总纲!S114*24*3600*AV$2</f>
        <v>267425427.8507815</v>
      </c>
      <c r="AW115" s="15">
        <f>$AR115*节奏总纲!T114*24*3600*AW$2</f>
        <v>173829253.04113564</v>
      </c>
      <c r="AX115" s="15">
        <f t="shared" si="52"/>
        <v>21907695.32192564</v>
      </c>
      <c r="AY115" s="15">
        <f t="shared" si="53"/>
        <v>22200812.084206522</v>
      </c>
      <c r="AZ115" s="15">
        <f t="shared" si="54"/>
        <v>20505710.89955318</v>
      </c>
      <c r="BA115" s="15">
        <f t="shared" si="55"/>
        <v>18679555.690781534</v>
      </c>
      <c r="BB115" s="15">
        <f t="shared" si="56"/>
        <v>12256300.593135655</v>
      </c>
      <c r="BE115" s="15">
        <v>100</v>
      </c>
      <c r="BF115" s="51"/>
      <c r="BG115" s="15">
        <v>100</v>
      </c>
      <c r="BH115" s="15"/>
      <c r="BI115" s="15"/>
      <c r="BJ115" s="15"/>
      <c r="BK115" s="15"/>
      <c r="BL115" s="15"/>
      <c r="BM115" s="15">
        <f>求节点($T$38:$T$157,$V$38:$V$157,节奏总纲!P114)*求节点($T$38:$T$157,$U$38:$U$157,节奏总纲!P114)*节奏总纲!W114</f>
        <v>14111236.922335345</v>
      </c>
      <c r="BN115" s="15">
        <f>求节点($T$38:$T$157,$V$38:$V$157,节奏总纲!Q114)*求节点($T$38:$T$157,$U$38:$U$157,节奏总纲!Q114)*节奏总纲!X114</f>
        <v>12257177.13413747</v>
      </c>
      <c r="BO115" s="15">
        <f>求节点($T$38:$T$157,$V$38:$V$157,节奏总纲!R114)*求节点($T$38:$T$157,$U$38:$U$157,节奏总纲!R114)*节奏总纲!Y114</f>
        <v>9906140.5311851334</v>
      </c>
      <c r="BP115" s="15">
        <f>求节点($T$38:$T$157,$V$38:$V$157,节奏总纲!S114)*求节点($T$38:$T$157,$U$38:$U$157,节奏总纲!S114)*节奏总纲!Z114</f>
        <v>7219151.9577899631</v>
      </c>
      <c r="BQ115" s="15">
        <f>求节点($T$38:$T$157,$V$38:$V$157,节奏总纲!T114)*求节点($T$38:$T$157,$U$38:$U$157,节奏总纲!T114)*节奏总纲!AA114</f>
        <v>3943502.6950779045</v>
      </c>
      <c r="BR115" s="15"/>
      <c r="BS115" s="15"/>
      <c r="BT115" s="15"/>
      <c r="BU115" s="15"/>
      <c r="BV115" s="15"/>
      <c r="BY115" s="15">
        <v>111</v>
      </c>
      <c r="BZ115" s="15">
        <f t="shared" si="57"/>
        <v>14111236.922335345</v>
      </c>
      <c r="CA115" s="15">
        <f t="shared" si="58"/>
        <v>12257177.13413747</v>
      </c>
      <c r="CB115" s="15">
        <f t="shared" si="59"/>
        <v>9906140.5311851334</v>
      </c>
      <c r="CC115" s="15">
        <f t="shared" si="60"/>
        <v>7219151.9577899631</v>
      </c>
      <c r="CD115" s="15">
        <f t="shared" si="61"/>
        <v>3943502.6950779045</v>
      </c>
      <c r="CE115" s="66">
        <f>SUM(BZ$5:BZ115)</f>
        <v>198136780.15551156</v>
      </c>
      <c r="CF115" s="66">
        <f>SUM(CA$5:CA115)</f>
        <v>166940156.54268306</v>
      </c>
      <c r="CG115" s="66">
        <f>SUM(CB$5:CB115)</f>
        <v>131558860.6776325</v>
      </c>
      <c r="CH115" s="66">
        <f>SUM(CC$5:CC115)</f>
        <v>90841536.245557174</v>
      </c>
      <c r="CI115" s="66">
        <f>SUM(CD$5:CD115)</f>
        <v>43503426.619542502</v>
      </c>
      <c r="CJ115" s="34"/>
      <c r="CK115" s="34"/>
      <c r="CN115" s="15"/>
      <c r="CO115" s="15"/>
      <c r="CP115" s="15"/>
      <c r="CQ115" s="15"/>
      <c r="CR115" s="15"/>
      <c r="CS115" s="15"/>
      <c r="CT115" s="15"/>
      <c r="CU115" s="15"/>
      <c r="CV115" s="15"/>
      <c r="CW115" s="15"/>
      <c r="CX115" s="15"/>
      <c r="EC115" s="9">
        <v>1</v>
      </c>
      <c r="ED115" s="9">
        <f>INT(求节点(F$38:F$67,$K$38:$K$67,节奏总纲!P114)*EC115)</f>
        <v>38270</v>
      </c>
      <c r="EE115" s="15">
        <v>111</v>
      </c>
      <c r="EF115" s="15">
        <f>求节点(F$38:F$67,$V$4:$V$33,节奏总纲!P114)*$ED115/10000</f>
        <v>1045210.1803299186</v>
      </c>
      <c r="EG115" s="15">
        <f>求节点(G$38:G$67,$V$4:$V$33,节奏总纲!Q114)*$ED115/10000</f>
        <v>1051839.0751864146</v>
      </c>
      <c r="EH115" s="15">
        <f>求节点(H$38:H$67,$V$4:$V$33,节奏总纲!R114)*$ED115/10000</f>
        <v>1059498.2799692254</v>
      </c>
      <c r="EI115" s="15">
        <f>求节点(I$38:I$67,$V$4:$V$33,节奏总纲!S114)*$ED115/10000</f>
        <v>1068379.3812348971</v>
      </c>
      <c r="EJ115" s="15">
        <f>求节点(J$38:J$67,$V$4:$V$33,节奏总纲!T114)*$ED115/10000</f>
        <v>1078827.2347852124</v>
      </c>
      <c r="EK115" s="15">
        <f>求节点(F$38:F$67,$L$4:$L$33,节奏总纲!P114)</f>
        <v>4</v>
      </c>
      <c r="EL115" s="15">
        <f>求节点(G$38:G$67,$L$4:$L$33,节奏总纲!Q114)</f>
        <v>4</v>
      </c>
      <c r="EM115" s="15">
        <f>求节点(H$38:H$67,$L$4:$L$33,节奏总纲!R114)</f>
        <v>4</v>
      </c>
      <c r="EN115" s="15">
        <f>求节点(I$38:I$67,$L$4:$L$33,节奏总纲!S114)</f>
        <v>4</v>
      </c>
      <c r="EO115" s="15">
        <f>求节点(J$38:J$67,$L$4:$L$33,节奏总纲!T114)</f>
        <v>4</v>
      </c>
      <c r="EP115" s="15">
        <f t="shared" si="62"/>
        <v>4180840.7213196745</v>
      </c>
      <c r="EQ115" s="15">
        <f t="shared" si="63"/>
        <v>4207356.3007456586</v>
      </c>
      <c r="ER115" s="15">
        <f t="shared" si="64"/>
        <v>4237993.1198769016</v>
      </c>
      <c r="ES115" s="15">
        <f t="shared" si="65"/>
        <v>4273517.5249395883</v>
      </c>
      <c r="ET115" s="15">
        <f t="shared" si="66"/>
        <v>4315308.9391408497</v>
      </c>
      <c r="EY115" s="15">
        <v>111</v>
      </c>
      <c r="EZ115" s="15">
        <f>MAX($G$4,求节点(F$38:F$67,$G$4:$G$33,节奏总纲!P114))</f>
        <v>3500</v>
      </c>
      <c r="FA115" s="15">
        <f>MAX($G$4,求节点(G$38:G$67,$G$4:$G$33,节奏总纲!Q114))</f>
        <v>3500</v>
      </c>
      <c r="FB115" s="15">
        <f>MAX($G$4,求节点(H$38:H$67,$G$4:$G$33,节奏总纲!R114))</f>
        <v>3500</v>
      </c>
      <c r="FC115" s="15">
        <f>MAX($G$4,求节点(I$38:I$67,$G$4:$G$33,节奏总纲!S114))</f>
        <v>3500</v>
      </c>
      <c r="FD115" s="15">
        <f>MAX($G$4,求节点(J$38:J$67,$G$4:$G$33,节奏总纲!T114))</f>
        <v>3500</v>
      </c>
      <c r="FE115" s="15">
        <f>MAX($K$4,求节点(F$38:F$67,$K$4:$K$33,节奏总纲!P114))</f>
        <v>54811.859435169121</v>
      </c>
      <c r="FF115" s="15">
        <f>MAX($K$4,求节点(G$38:G$67,$K$4:$K$33,节奏总纲!Q114))</f>
        <v>55216.564742057461</v>
      </c>
      <c r="FG115" s="15">
        <f>MAX($K$4,求节点(H$38:H$67,$K$4:$K$33,节奏总纲!R114))</f>
        <v>55684.172222527675</v>
      </c>
      <c r="FH115" s="15">
        <f>MAX($K$4,求节点(I$38:I$67,$K$4:$K$33,节奏总纲!S114))</f>
        <v>56226.378561749945</v>
      </c>
      <c r="FI115" s="15">
        <f>MAX($K$4,求节点(J$38:J$67,$K$4:$K$33,节奏总纲!T114))</f>
        <v>56864.23779303061</v>
      </c>
      <c r="FO115" s="9">
        <v>111</v>
      </c>
      <c r="FP115" s="9">
        <f>求节点($EE$5:$EE$164,$ED$5:$ED$164,求节点(节奏总纲!$N$4:$N$163,节奏总纲!$O$4:$O$163,兵营招募!FO115))</f>
        <v>36699</v>
      </c>
    </row>
    <row r="116" spans="19:172" x14ac:dyDescent="0.15">
      <c r="S116" s="9">
        <v>79</v>
      </c>
      <c r="T116" s="9">
        <f>求节点(节奏总纲!$BW$4:$BW$83,节奏总纲!$AM$4:$AM$83,$S116)</f>
        <v>422.868443314297</v>
      </c>
      <c r="U116" s="9">
        <v>31000</v>
      </c>
      <c r="V116" s="9">
        <f t="shared" si="51"/>
        <v>3</v>
      </c>
      <c r="W116" s="9">
        <v>5</v>
      </c>
      <c r="Z116" s="9">
        <v>112</v>
      </c>
      <c r="AA116" s="80">
        <f>[5]圣人天赋!GE117</f>
        <v>0.28399999999999997</v>
      </c>
      <c r="AB116" s="80">
        <f>[5]圣人天赋!GF117</f>
        <v>0.28819999999999996</v>
      </c>
      <c r="AC116" s="80">
        <f>[5]圣人天赋!GG117</f>
        <v>0.29659999999999997</v>
      </c>
      <c r="AD116" s="80">
        <f>[5]圣人天赋!GH117</f>
        <v>0.30920000000000003</v>
      </c>
      <c r="AE116" s="80">
        <f>[5]圣人天赋!GI117</f>
        <v>0.32600000000000007</v>
      </c>
      <c r="AG116" s="52"/>
      <c r="AH116" s="35">
        <f>[5]圣人天赋!GE117/AA116</f>
        <v>1</v>
      </c>
      <c r="AJ116" s="9">
        <v>112</v>
      </c>
      <c r="AK116" s="9">
        <f>MAX([4]带兵数!D115,1000+($AJ116-1)*50)</f>
        <v>9070.4833394530542</v>
      </c>
      <c r="AL116" s="9">
        <f>MAX([4]带兵数!E115,1000+($AJ116-1)*50)</f>
        <v>9114.6737906797462</v>
      </c>
      <c r="AM116" s="9">
        <f>MAX([4]带兵数!F115,1000+($AJ116-1)*50)</f>
        <v>9160.4169527518316</v>
      </c>
      <c r="AN116" s="9">
        <f>MAX([4]带兵数!G115,1000+($AJ116-1)*50)</f>
        <v>9211.3722358373288</v>
      </c>
      <c r="AO116" s="9">
        <f>MAX([4]带兵数!H115,1000+($AJ116-1)*50)</f>
        <v>9262.5402417517616</v>
      </c>
      <c r="AQ116" s="15">
        <v>100</v>
      </c>
      <c r="AR116" s="15">
        <v>1.1499999999999999</v>
      </c>
      <c r="AS116" s="15">
        <f>$AR116*节奏总纲!P115*24*3600*AS$2</f>
        <v>350472661.79329622</v>
      </c>
      <c r="AT116" s="15">
        <f>$AR116*节奏总纲!Q115*24*3600*AT$2</f>
        <v>348574268.20858258</v>
      </c>
      <c r="AU116" s="15">
        <f>$AR116*节奏总纲!R115*24*3600*AU$2</f>
        <v>319817986.30844265</v>
      </c>
      <c r="AV116" s="15">
        <f>$AR116*节奏总纲!S115*24*3600*AV$2</f>
        <v>286978697.89841074</v>
      </c>
      <c r="AW116" s="15">
        <f>$AR116*节奏总纲!T115*24*3600*AW$2</f>
        <v>185750510.75044703</v>
      </c>
      <c r="AX116" s="15">
        <f t="shared" si="52"/>
        <v>23480086.471370578</v>
      </c>
      <c r="AY116" s="15">
        <f t="shared" si="53"/>
        <v>23581797.472376108</v>
      </c>
      <c r="AZ116" s="15">
        <f t="shared" si="54"/>
        <v>21644356.624889493</v>
      </c>
      <c r="BA116" s="15">
        <f t="shared" si="55"/>
        <v>19553270.047629237</v>
      </c>
      <c r="BB116" s="15">
        <f t="shared" si="56"/>
        <v>11921257.709311396</v>
      </c>
      <c r="BE116" s="15">
        <v>100</v>
      </c>
      <c r="BF116" s="51"/>
      <c r="BG116" s="15">
        <v>100</v>
      </c>
      <c r="BH116" s="15"/>
      <c r="BI116" s="15"/>
      <c r="BJ116" s="15"/>
      <c r="BK116" s="15"/>
      <c r="BL116" s="15"/>
      <c r="BM116" s="15">
        <f>求节点($T$38:$T$157,$V$38:$V$157,节奏总纲!P115)*求节点($T$38:$T$157,$U$38:$U$157,节奏总纲!P115)*节奏总纲!W115</f>
        <v>15124049.256921513</v>
      </c>
      <c r="BN116" s="15">
        <f>求节点($T$38:$T$157,$V$38:$V$157,节奏总纲!Q115)*求节点($T$38:$T$157,$U$38:$U$157,节奏总纲!Q115)*节奏总纲!X115</f>
        <v>13019625.933679011</v>
      </c>
      <c r="BO116" s="15">
        <f>求节点($T$38:$T$157,$V$38:$V$157,节奏总纲!R115)*求节点($T$38:$T$157,$U$38:$U$157,节奏总纲!R115)*节奏总纲!Y115</f>
        <v>10456210.929898275</v>
      </c>
      <c r="BP116" s="15">
        <f>求节点($T$38:$T$157,$V$38:$V$157,节奏总纲!S115)*求节点($T$38:$T$157,$U$38:$U$157,节奏总纲!S115)*节奏总纲!Z115</f>
        <v>7556819.3420789316</v>
      </c>
      <c r="BQ116" s="15">
        <f>求节点($T$38:$T$157,$V$38:$V$157,节奏总纲!T115)*求节点($T$38:$T$157,$U$38:$U$157,节奏总纲!T115)*节奏总纲!AA115</f>
        <v>3839374.4635463371</v>
      </c>
      <c r="BR116" s="15"/>
      <c r="BS116" s="15"/>
      <c r="BT116" s="15"/>
      <c r="BU116" s="15"/>
      <c r="BV116" s="15"/>
      <c r="BY116" s="15">
        <v>112</v>
      </c>
      <c r="BZ116" s="15">
        <f t="shared" si="57"/>
        <v>15124049.256921513</v>
      </c>
      <c r="CA116" s="15">
        <f t="shared" si="58"/>
        <v>13019625.933679011</v>
      </c>
      <c r="CB116" s="15">
        <f t="shared" si="59"/>
        <v>10456210.929898275</v>
      </c>
      <c r="CC116" s="15">
        <f t="shared" si="60"/>
        <v>7556819.3420789316</v>
      </c>
      <c r="CD116" s="15">
        <f t="shared" si="61"/>
        <v>3839374.4635463371</v>
      </c>
      <c r="CE116" s="66">
        <f>SUM(BZ$5:BZ116)</f>
        <v>213260829.41243306</v>
      </c>
      <c r="CF116" s="66">
        <f>SUM(CA$5:CA116)</f>
        <v>179959782.47636208</v>
      </c>
      <c r="CG116" s="66">
        <f>SUM(CB$5:CB116)</f>
        <v>142015071.60753077</v>
      </c>
      <c r="CH116" s="66">
        <f>SUM(CC$5:CC116)</f>
        <v>98398355.587636113</v>
      </c>
      <c r="CI116" s="66">
        <f>SUM(CD$5:CD116)</f>
        <v>47342801.083088838</v>
      </c>
      <c r="CJ116" s="34"/>
      <c r="CK116" s="34"/>
      <c r="CN116" s="15"/>
      <c r="CO116" s="15"/>
      <c r="CP116" s="15"/>
      <c r="CQ116" s="15"/>
      <c r="CR116" s="15"/>
      <c r="CS116" s="15"/>
      <c r="CT116" s="15"/>
      <c r="CU116" s="15"/>
      <c r="CV116" s="15"/>
      <c r="CW116" s="15"/>
      <c r="CX116" s="15"/>
      <c r="EC116" s="9">
        <v>1</v>
      </c>
      <c r="ED116" s="9">
        <f>INT(求节点(F$38:F$67,$K$38:$K$67,节奏总纲!P115)*EC116)</f>
        <v>38419</v>
      </c>
      <c r="EE116" s="15">
        <v>112</v>
      </c>
      <c r="EF116" s="15">
        <f>求节点(F$38:F$67,$V$4:$V$33,节奏总纲!P115)*$ED116/10000</f>
        <v>1056645.2754390261</v>
      </c>
      <c r="EG116" s="15">
        <f>求节点(G$38:G$67,$V$4:$V$33,节奏总纲!Q115)*$ED116/10000</f>
        <v>1063860.2852452281</v>
      </c>
      <c r="EH116" s="15">
        <f>求节点(H$38:H$67,$V$4:$V$33,节奏总纲!R115)*$ED116/10000</f>
        <v>1072110.5916966379</v>
      </c>
      <c r="EI116" s="15">
        <f>求节点(I$38:I$67,$V$4:$V$33,节奏总纲!S115)*$ED116/10000</f>
        <v>1081739.7666887883</v>
      </c>
      <c r="EJ116" s="15">
        <f>求节点(J$38:J$67,$V$4:$V$33,节奏总纲!T115)*$ED116/10000</f>
        <v>1089850.7696207915</v>
      </c>
      <c r="EK116" s="15">
        <f>求节点(F$38:F$67,$L$4:$L$33,节奏总纲!P115)</f>
        <v>4</v>
      </c>
      <c r="EL116" s="15">
        <f>求节点(G$38:G$67,$L$4:$L$33,节奏总纲!Q115)</f>
        <v>4</v>
      </c>
      <c r="EM116" s="15">
        <f>求节点(H$38:H$67,$L$4:$L$33,节奏总纲!R115)</f>
        <v>4</v>
      </c>
      <c r="EN116" s="15">
        <f>求节点(I$38:I$67,$L$4:$L$33,节奏总纲!S115)</f>
        <v>4</v>
      </c>
      <c r="EO116" s="15">
        <f>求节点(J$38:J$67,$L$4:$L$33,节奏总纲!T115)</f>
        <v>4</v>
      </c>
      <c r="EP116" s="15">
        <f t="shared" si="62"/>
        <v>4226581.1017561043</v>
      </c>
      <c r="EQ116" s="15">
        <f t="shared" si="63"/>
        <v>4255441.1409809124</v>
      </c>
      <c r="ER116" s="15">
        <f t="shared" si="64"/>
        <v>4288442.3667865517</v>
      </c>
      <c r="ES116" s="15">
        <f t="shared" si="65"/>
        <v>4326959.0667551532</v>
      </c>
      <c r="ET116" s="15">
        <f t="shared" si="66"/>
        <v>4359403.0784831662</v>
      </c>
      <c r="EY116" s="15">
        <v>112</v>
      </c>
      <c r="EZ116" s="15">
        <f>MAX($G$4,求节点(F$38:F$67,$G$4:$G$33,节奏总纲!P115))</f>
        <v>3500</v>
      </c>
      <c r="FA116" s="15">
        <f>MAX($G$4,求节点(G$38:G$67,$G$4:$G$33,节奏总纲!Q115))</f>
        <v>3500</v>
      </c>
      <c r="FB116" s="15">
        <f>MAX($G$4,求节点(H$38:H$67,$G$4:$G$33,节奏总纲!R115))</f>
        <v>3500</v>
      </c>
      <c r="FC116" s="15">
        <f>MAX($G$4,求节点(I$38:I$67,$G$4:$G$33,节奏总纲!S115))</f>
        <v>3500</v>
      </c>
      <c r="FD116" s="15">
        <f>MAX($G$4,求节点(J$38:J$67,$G$4:$G$33,节奏总纲!T115))</f>
        <v>3500</v>
      </c>
      <c r="FE116" s="15">
        <f>MAX($K$4,求节点(F$38:F$67,$K$4:$K$33,节奏总纲!P115))</f>
        <v>55259.803027696937</v>
      </c>
      <c r="FF116" s="15">
        <f>MAX($K$4,求节点(G$38:G$67,$K$4:$K$33,节奏总纲!Q115))</f>
        <v>55698.583306912995</v>
      </c>
      <c r="FG116" s="15">
        <f>MAX($K$4,求节点(H$38:H$67,$K$4:$K$33,节奏总纲!R115))</f>
        <v>56200.325073813379</v>
      </c>
      <c r="FH116" s="15">
        <f>MAX($K$4,求节点(I$38:I$67,$K$4:$K$33,节奏总纲!S115))</f>
        <v>56785.922627408392</v>
      </c>
      <c r="FI116" s="15">
        <f>MAX($K$4,求节点(J$38:J$67,$K$4:$K$33,节奏总纲!T115))</f>
        <v>57279.192661243578</v>
      </c>
      <c r="FO116" s="9">
        <v>112</v>
      </c>
      <c r="FP116" s="9">
        <f>求节点($EE$5:$EE$164,$ED$5:$ED$164,求节点(节奏总纲!$N$4:$N$163,节奏总纲!$O$4:$O$163,兵营招募!FO116))</f>
        <v>36879</v>
      </c>
    </row>
    <row r="117" spans="19:172" x14ac:dyDescent="0.15">
      <c r="S117" s="9">
        <v>80</v>
      </c>
      <c r="T117" s="9">
        <f>求节点(节奏总纲!$BW$4:$BW$83,节奏总纲!$AM$4:$AM$83,$S117)</f>
        <v>588.22499999999991</v>
      </c>
      <c r="U117" s="9">
        <v>32000</v>
      </c>
      <c r="V117" s="9">
        <f t="shared" si="51"/>
        <v>3</v>
      </c>
      <c r="W117" s="9">
        <v>5</v>
      </c>
      <c r="Z117" s="9">
        <v>113</v>
      </c>
      <c r="AA117" s="80">
        <f>[5]圣人天赋!GE118</f>
        <v>0.28399999999999997</v>
      </c>
      <c r="AB117" s="80">
        <f>[5]圣人天赋!GF118</f>
        <v>0.28819999999999996</v>
      </c>
      <c r="AC117" s="80">
        <f>[5]圣人天赋!GG118</f>
        <v>0.29659999999999997</v>
      </c>
      <c r="AD117" s="80">
        <f>[5]圣人天赋!GH118</f>
        <v>0.30920000000000003</v>
      </c>
      <c r="AE117" s="80">
        <f>[5]圣人天赋!GI118</f>
        <v>0.32600000000000007</v>
      </c>
      <c r="AG117" s="52"/>
      <c r="AH117" s="35">
        <f>[5]圣人天赋!GE118/AA117</f>
        <v>1</v>
      </c>
      <c r="AJ117" s="9">
        <v>113</v>
      </c>
      <c r="AK117" s="9">
        <f>MAX([4]带兵数!D116,1000+($AJ117-1)*50)</f>
        <v>9138.8345847910641</v>
      </c>
      <c r="AL117" s="9">
        <f>MAX([4]带兵数!E116,1000+($AJ117-1)*50)</f>
        <v>9181.586561984117</v>
      </c>
      <c r="AM117" s="9">
        <f>MAX([4]带兵数!F116,1000+($AJ117-1)*50)</f>
        <v>9228.7957794339563</v>
      </c>
      <c r="AN117" s="9">
        <f>MAX([4]带兵数!G116,1000+($AJ117-1)*50)</f>
        <v>9276.8918714801857</v>
      </c>
      <c r="AO117" s="9">
        <f>MAX([4]带兵数!H116,1000+($AJ117-1)*50)</f>
        <v>9327.9418699074558</v>
      </c>
      <c r="AQ117" s="15">
        <v>100</v>
      </c>
      <c r="AR117" s="15">
        <v>1.1499999999999999</v>
      </c>
      <c r="AS117" s="15">
        <f>$AR117*节奏总纲!P116*24*3600*AS$2</f>
        <v>375637995.37136912</v>
      </c>
      <c r="AT117" s="15">
        <f>$AR117*节奏总纲!Q116*24*3600*AT$2</f>
        <v>373778587.29428083</v>
      </c>
      <c r="AU117" s="15">
        <f>$AR117*节奏总纲!R116*24*3600*AU$2</f>
        <v>343132787.50523335</v>
      </c>
      <c r="AV117" s="15">
        <f>$AR117*节奏总纲!S116*24*3600*AV$2</f>
        <v>306958848.55097049</v>
      </c>
      <c r="AW117" s="15">
        <f>$AR117*节奏总纲!T116*24*3600*AW$2</f>
        <v>198411989.15515715</v>
      </c>
      <c r="AX117" s="15">
        <f t="shared" si="52"/>
        <v>25165333.578072906</v>
      </c>
      <c r="AY117" s="15">
        <f t="shared" si="53"/>
        <v>25204319.085698247</v>
      </c>
      <c r="AZ117" s="15">
        <f t="shared" si="54"/>
        <v>23314801.196790695</v>
      </c>
      <c r="BA117" s="15">
        <f t="shared" si="55"/>
        <v>19980150.652559757</v>
      </c>
      <c r="BB117" s="15">
        <f t="shared" si="56"/>
        <v>12661478.404710114</v>
      </c>
      <c r="BE117" s="15">
        <v>100</v>
      </c>
      <c r="BF117" s="51"/>
      <c r="BG117" s="15">
        <v>100</v>
      </c>
      <c r="BH117" s="15"/>
      <c r="BI117" s="15"/>
      <c r="BJ117" s="15"/>
      <c r="BK117" s="15"/>
      <c r="BL117" s="15"/>
      <c r="BM117" s="15">
        <f>求节点($T$38:$T$157,$V$38:$V$157,节奏总纲!P116)*求节点($T$38:$T$157,$U$38:$U$157,节奏总纲!P116)*节奏总纲!W116</f>
        <v>16209554.639660448</v>
      </c>
      <c r="BN117" s="15">
        <f>求节点($T$38:$T$157,$V$38:$V$157,节奏总纲!Q116)*求节点($T$38:$T$157,$U$38:$U$157,节奏总纲!Q116)*节奏总纲!X116</f>
        <v>13915428.06663808</v>
      </c>
      <c r="BO117" s="15">
        <f>求节点($T$38:$T$157,$V$38:$V$157,节奏总纲!R116)*求节点($T$38:$T$157,$U$38:$U$157,节奏总纲!R116)*节奏总纲!Y116</f>
        <v>11263188.983956855</v>
      </c>
      <c r="BP117" s="15">
        <f>求节点($T$38:$T$157,$V$38:$V$157,节奏总纲!S116)*求节点($T$38:$T$157,$U$38:$U$157,节奏总纲!S116)*节奏总纲!Z116</f>
        <v>7721797.3536462598</v>
      </c>
      <c r="BQ117" s="15">
        <f>求节点($T$38:$T$157,$V$38:$V$157,节奏总纲!T116)*求节点($T$38:$T$157,$U$38:$U$157,节奏总纲!T116)*节奏总纲!AA116</f>
        <v>4077770.822772989</v>
      </c>
      <c r="BR117" s="15"/>
      <c r="BS117" s="15"/>
      <c r="BT117" s="15"/>
      <c r="BU117" s="15"/>
      <c r="BV117" s="15"/>
      <c r="BY117" s="15">
        <v>113</v>
      </c>
      <c r="BZ117" s="15">
        <f t="shared" si="57"/>
        <v>16209554.639660448</v>
      </c>
      <c r="CA117" s="15">
        <f t="shared" si="58"/>
        <v>13915428.06663808</v>
      </c>
      <c r="CB117" s="15">
        <f t="shared" si="59"/>
        <v>11263188.983956855</v>
      </c>
      <c r="CC117" s="15">
        <f t="shared" si="60"/>
        <v>7721797.3536462598</v>
      </c>
      <c r="CD117" s="15">
        <f t="shared" si="61"/>
        <v>4077770.822772989</v>
      </c>
      <c r="CE117" s="66">
        <f>SUM(BZ$5:BZ117)</f>
        <v>229470384.05209351</v>
      </c>
      <c r="CF117" s="66">
        <f>SUM(CA$5:CA117)</f>
        <v>193875210.54300016</v>
      </c>
      <c r="CG117" s="66">
        <f>SUM(CB$5:CB117)</f>
        <v>153278260.59148762</v>
      </c>
      <c r="CH117" s="66">
        <f>SUM(CC$5:CC117)</f>
        <v>106120152.94128238</v>
      </c>
      <c r="CI117" s="66">
        <f>SUM(CD$5:CD117)</f>
        <v>51420571.905861825</v>
      </c>
      <c r="CJ117" s="34"/>
      <c r="CK117" s="34"/>
      <c r="CN117" s="15"/>
      <c r="CO117" s="15"/>
      <c r="CP117" s="15"/>
      <c r="CQ117" s="15"/>
      <c r="CR117" s="15"/>
      <c r="CS117" s="15"/>
      <c r="CT117" s="15"/>
      <c r="CU117" s="15"/>
      <c r="CV117" s="15"/>
      <c r="CW117" s="15"/>
      <c r="CX117" s="15"/>
      <c r="EC117" s="9">
        <v>1</v>
      </c>
      <c r="ED117" s="9">
        <f>INT(求节点(F$38:F$67,$K$38:$K$67,节奏总纲!P116)*EC117)</f>
        <v>38579</v>
      </c>
      <c r="EE117" s="15">
        <v>113</v>
      </c>
      <c r="EF117" s="15">
        <f>求节点(F$38:F$67,$V$4:$V$33,节奏总纲!P116)*$ED117/10000</f>
        <v>1068973.0095318868</v>
      </c>
      <c r="EG117" s="15">
        <f>求节点(G$38:G$67,$V$4:$V$33,节奏总纲!Q116)*$ED117/10000</f>
        <v>1076797.4550559788</v>
      </c>
      <c r="EH117" s="15">
        <f>求节点(H$38:H$67,$V$4:$V$33,节奏总纲!R116)*$ED117/10000</f>
        <v>1085755.8781922578</v>
      </c>
      <c r="EI117" s="15">
        <f>求节点(I$38:I$67,$V$4:$V$33,节奏总纲!S116)*$ED117/10000</f>
        <v>1093589.3639989113</v>
      </c>
      <c r="EJ117" s="15">
        <f>求节点(J$38:J$67,$V$4:$V$33,节奏总纲!T116)*$ED117/10000</f>
        <v>1100821.6183511594</v>
      </c>
      <c r="EK117" s="15">
        <f>求节点(F$38:F$67,$L$4:$L$33,节奏总纲!P116)</f>
        <v>4</v>
      </c>
      <c r="EL117" s="15">
        <f>求节点(G$38:G$67,$L$4:$L$33,节奏总纲!Q116)</f>
        <v>4</v>
      </c>
      <c r="EM117" s="15">
        <f>求节点(H$38:H$67,$L$4:$L$33,节奏总纲!R116)</f>
        <v>4</v>
      </c>
      <c r="EN117" s="15">
        <f>求节点(I$38:I$67,$L$4:$L$33,节奏总纲!S116)</f>
        <v>4</v>
      </c>
      <c r="EO117" s="15">
        <f>求节点(J$38:J$67,$L$4:$L$33,节奏总纲!T116)</f>
        <v>4</v>
      </c>
      <c r="EP117" s="15">
        <f t="shared" si="62"/>
        <v>4275892.0381275471</v>
      </c>
      <c r="EQ117" s="15">
        <f t="shared" si="63"/>
        <v>4307189.8202239154</v>
      </c>
      <c r="ER117" s="15">
        <f t="shared" si="64"/>
        <v>4343023.5127690313</v>
      </c>
      <c r="ES117" s="15">
        <f t="shared" si="65"/>
        <v>4374357.4559956454</v>
      </c>
      <c r="ET117" s="15">
        <f t="shared" si="66"/>
        <v>4403286.4734046375</v>
      </c>
      <c r="EY117" s="15">
        <v>113</v>
      </c>
      <c r="EZ117" s="15">
        <f>MAX($G$4,求节点(F$38:F$67,$G$4:$G$33,节奏总纲!P116))</f>
        <v>3500</v>
      </c>
      <c r="FA117" s="15">
        <f>MAX($G$4,求节点(G$38:G$67,$G$4:$G$33,节奏总纲!Q116))</f>
        <v>3500</v>
      </c>
      <c r="FB117" s="15">
        <f>MAX($G$4,求节点(H$38:H$67,$G$4:$G$33,节奏总纲!R116))</f>
        <v>3500</v>
      </c>
      <c r="FC117" s="15">
        <f>MAX($G$4,求节点(I$38:I$67,$G$4:$G$33,节奏总纲!S116))</f>
        <v>3500</v>
      </c>
      <c r="FD117" s="15">
        <f>MAX($G$4,求节点(J$38:J$67,$G$4:$G$33,节奏总纲!T116))</f>
        <v>3500</v>
      </c>
      <c r="FE117" s="15">
        <f>MAX($K$4,求节点(F$38:F$67,$K$4:$K$33,节奏总纲!P116))</f>
        <v>55739.897082881434</v>
      </c>
      <c r="FF117" s="15">
        <f>MAX($K$4,求节点(G$38:G$67,$K$4:$K$33,节奏总纲!Q116))</f>
        <v>56213.766669338205</v>
      </c>
      <c r="FG117" s="15">
        <f>MAX($K$4,求节点(H$38:H$67,$K$4:$K$33,节奏总纲!R116))</f>
        <v>56756.313007455385</v>
      </c>
      <c r="FH117" s="15">
        <f>MAX($K$4,求节点(I$38:I$67,$K$4:$K$33,节奏总纲!S116))</f>
        <v>57230.730097878492</v>
      </c>
      <c r="FI117" s="15">
        <f>MAX($K$4,求节点(J$38:J$67,$K$4:$K$33,节奏总纲!T116))</f>
        <v>57668.734985061557</v>
      </c>
      <c r="FO117" s="9">
        <v>113</v>
      </c>
      <c r="FP117" s="9">
        <f>求节点($EE$5:$EE$164,$ED$5:$ED$164,求节点(节奏总纲!$N$4:$N$163,节奏总纲!$O$4:$O$163,兵营招募!FO117))</f>
        <v>37046</v>
      </c>
    </row>
    <row r="118" spans="19:172" x14ac:dyDescent="0.15">
      <c r="S118" s="9">
        <v>81</v>
      </c>
      <c r="T118" s="9">
        <f>求节点(节奏总纲!$BW$4:$BW$83,节奏总纲!$AM$4:$AM$83,$S118)</f>
        <v>611.58248174995947</v>
      </c>
      <c r="U118" s="9">
        <v>32000</v>
      </c>
      <c r="V118" s="9">
        <f t="shared" si="51"/>
        <v>3</v>
      </c>
      <c r="W118" s="9">
        <v>5</v>
      </c>
      <c r="Z118" s="9">
        <v>114</v>
      </c>
      <c r="AA118" s="80">
        <f>[5]圣人天赋!GE119</f>
        <v>0.28399999999999997</v>
      </c>
      <c r="AB118" s="80">
        <f>[5]圣人天赋!GF119</f>
        <v>0.28819999999999996</v>
      </c>
      <c r="AC118" s="80">
        <f>[5]圣人天赋!GG119</f>
        <v>0.29659999999999997</v>
      </c>
      <c r="AD118" s="80">
        <f>[5]圣人天赋!GH119</f>
        <v>0.30920000000000003</v>
      </c>
      <c r="AE118" s="80">
        <f>[5]圣人天赋!GI119</f>
        <v>0.32600000000000007</v>
      </c>
      <c r="AG118" s="52"/>
      <c r="AH118" s="35">
        <f>[5]圣人天赋!GE119/AA118</f>
        <v>1</v>
      </c>
      <c r="AJ118" s="9">
        <v>114</v>
      </c>
      <c r="AK118" s="9">
        <f>MAX([4]带兵数!D117,1000+($AJ118-1)*50)</f>
        <v>9205.1265141991007</v>
      </c>
      <c r="AL118" s="9">
        <f>MAX([4]带兵数!E117,1000+($AJ118-1)*50)</f>
        <v>9249.487602158224</v>
      </c>
      <c r="AM118" s="9">
        <f>MAX([4]带兵数!F117,1000+($AJ118-1)*50)</f>
        <v>9294.3116472404508</v>
      </c>
      <c r="AN118" s="9">
        <f>MAX([4]带兵数!G117,1000+($AJ118-1)*50)</f>
        <v>9341.5681191539097</v>
      </c>
      <c r="AO118" s="9">
        <f>MAX([4]带兵数!H117,1000+($AJ118-1)*50)</f>
        <v>9392.8360857153821</v>
      </c>
      <c r="AQ118" s="15">
        <v>100</v>
      </c>
      <c r="AR118" s="15">
        <v>1.1499999999999999</v>
      </c>
      <c r="AS118" s="15">
        <f>$AR118*节奏总纲!P117*24*3600*AS$2</f>
        <v>402609532.07622075</v>
      </c>
      <c r="AT118" s="15">
        <f>$AR118*节奏总纲!Q117*24*3600*AT$2</f>
        <v>400710557.11659461</v>
      </c>
      <c r="AU118" s="15">
        <f>$AR118*节奏总纲!R117*24*3600*AU$2</f>
        <v>366911486.89879584</v>
      </c>
      <c r="AV118" s="15">
        <f>$AR118*节奏总纲!S117*24*3600*AV$2</f>
        <v>327724159.1100437</v>
      </c>
      <c r="AW118" s="15">
        <f>$AR118*节奏总纲!T117*24*3600*AW$2</f>
        <v>211933657.68492258</v>
      </c>
      <c r="AX118" s="15">
        <f t="shared" si="52"/>
        <v>26971536.704851627</v>
      </c>
      <c r="AY118" s="15">
        <f t="shared" si="53"/>
        <v>26931969.822313786</v>
      </c>
      <c r="AZ118" s="15">
        <f t="shared" si="54"/>
        <v>23778699.393562496</v>
      </c>
      <c r="BA118" s="15">
        <f t="shared" si="55"/>
        <v>20765310.55907321</v>
      </c>
      <c r="BB118" s="15">
        <f t="shared" si="56"/>
        <v>13521668.529765427</v>
      </c>
      <c r="BE118" s="15">
        <v>100</v>
      </c>
      <c r="BF118" s="51"/>
      <c r="BG118" s="15">
        <v>100</v>
      </c>
      <c r="BH118" s="15"/>
      <c r="BI118" s="15"/>
      <c r="BJ118" s="15"/>
      <c r="BK118" s="15"/>
      <c r="BL118" s="15"/>
      <c r="BM118" s="15">
        <f>求节点($T$38:$T$157,$V$38:$V$157,节奏总纲!P117)*求节点($T$38:$T$157,$U$38:$U$157,节奏总纲!P117)*节奏总纲!W117</f>
        <v>17372970.502319921</v>
      </c>
      <c r="BN118" s="15">
        <f>求节点($T$38:$T$157,$V$38:$V$157,节奏总纲!Q117)*求节点($T$38:$T$157,$U$38:$U$157,节奏总纲!Q117)*节奏总纲!X117</f>
        <v>14869272.503692919</v>
      </c>
      <c r="BO118" s="15">
        <f>求节点($T$38:$T$157,$V$38:$V$157,节奏总纲!R117)*求节点($T$38:$T$157,$U$38:$U$157,节奏总纲!R117)*节奏总纲!Y117</f>
        <v>11487294.393025381</v>
      </c>
      <c r="BP118" s="15">
        <f>求节点($T$38:$T$157,$V$38:$V$157,节奏总纲!S117)*求节点($T$38:$T$157,$U$38:$U$157,节奏总纲!S117)*节奏总纲!Z117</f>
        <v>8025240.7957771067</v>
      </c>
      <c r="BQ118" s="15">
        <f>求节点($T$38:$T$157,$V$38:$V$157,节奏总纲!T117)*求节点($T$38:$T$157,$U$38:$U$157,节奏总纲!T117)*节奏总纲!AA117</f>
        <v>4354804.6794735743</v>
      </c>
      <c r="BR118" s="15"/>
      <c r="BS118" s="15"/>
      <c r="BT118" s="15"/>
      <c r="BU118" s="15"/>
      <c r="BV118" s="15"/>
      <c r="BY118" s="15">
        <v>114</v>
      </c>
      <c r="BZ118" s="15">
        <f t="shared" si="57"/>
        <v>17372970.502319921</v>
      </c>
      <c r="CA118" s="15">
        <f t="shared" si="58"/>
        <v>14869272.503692919</v>
      </c>
      <c r="CB118" s="15">
        <f t="shared" si="59"/>
        <v>11487294.393025381</v>
      </c>
      <c r="CC118" s="15">
        <f t="shared" si="60"/>
        <v>8025240.7957771067</v>
      </c>
      <c r="CD118" s="15">
        <f t="shared" si="61"/>
        <v>4354804.6794735743</v>
      </c>
      <c r="CE118" s="66">
        <f>SUM(BZ$5:BZ118)</f>
        <v>246843354.55441344</v>
      </c>
      <c r="CF118" s="66">
        <f>SUM(CA$5:CA118)</f>
        <v>208744483.04669309</v>
      </c>
      <c r="CG118" s="66">
        <f>SUM(CB$5:CB118)</f>
        <v>164765554.98451298</v>
      </c>
      <c r="CH118" s="66">
        <f>SUM(CC$5:CC118)</f>
        <v>114145393.73705949</v>
      </c>
      <c r="CI118" s="66">
        <f>SUM(CD$5:CD118)</f>
        <v>55775376.585335396</v>
      </c>
      <c r="CJ118" s="34"/>
      <c r="CK118" s="34"/>
      <c r="CN118" s="15"/>
      <c r="CO118" s="15"/>
      <c r="CP118" s="15"/>
      <c r="CQ118" s="15"/>
      <c r="CR118" s="15"/>
      <c r="CS118" s="15"/>
      <c r="CT118" s="15"/>
      <c r="CU118" s="15"/>
      <c r="CV118" s="15"/>
      <c r="CW118" s="15"/>
      <c r="CX118" s="15"/>
      <c r="EC118" s="9">
        <v>1</v>
      </c>
      <c r="ED118" s="9">
        <f>INT(求节点(F$38:F$67,$K$38:$K$67,节奏总纲!P117)*EC118)</f>
        <v>38751</v>
      </c>
      <c r="EE118" s="15">
        <v>114</v>
      </c>
      <c r="EF118" s="15">
        <f>求节点(F$38:F$67,$V$4:$V$33,节奏总纲!P117)*$ED118/10000</f>
        <v>1082272.9680694188</v>
      </c>
      <c r="EG118" s="15">
        <f>求节点(G$38:G$67,$V$4:$V$33,节奏总纲!Q117)*$ED118/10000</f>
        <v>1090728.4605386101</v>
      </c>
      <c r="EH118" s="15">
        <f>求节点(H$38:H$67,$V$4:$V$33,节奏总纲!R117)*$ED118/10000</f>
        <v>1098097.8352838114</v>
      </c>
      <c r="EI118" s="15">
        <f>求节点(I$38:I$67,$V$4:$V$33,节奏总纲!S117)*$ED118/10000</f>
        <v>1104822.508757914</v>
      </c>
      <c r="EJ118" s="15">
        <f>求节点(J$38:J$67,$V$4:$V$33,节奏总纲!T117)*$ED118/10000</f>
        <v>1112629.1561718415</v>
      </c>
      <c r="EK118" s="15">
        <f>求节点(F$38:F$67,$L$4:$L$33,节奏总纲!P117)</f>
        <v>4</v>
      </c>
      <c r="EL118" s="15">
        <f>求节点(G$38:G$67,$L$4:$L$33,节奏总纲!Q117)</f>
        <v>4</v>
      </c>
      <c r="EM118" s="15">
        <f>求节点(H$38:H$67,$L$4:$L$33,节奏总纲!R117)</f>
        <v>4</v>
      </c>
      <c r="EN118" s="15">
        <f>求节点(I$38:I$67,$L$4:$L$33,节奏总纲!S117)</f>
        <v>4</v>
      </c>
      <c r="EO118" s="15">
        <f>求节点(J$38:J$67,$L$4:$L$33,节奏总纲!T117)</f>
        <v>4</v>
      </c>
      <c r="EP118" s="15">
        <f t="shared" si="62"/>
        <v>4329091.8722776752</v>
      </c>
      <c r="EQ118" s="15">
        <f t="shared" si="63"/>
        <v>4362913.8421544405</v>
      </c>
      <c r="ER118" s="15">
        <f t="shared" si="64"/>
        <v>4392391.3411352457</v>
      </c>
      <c r="ES118" s="15">
        <f t="shared" si="65"/>
        <v>4419290.0350316558</v>
      </c>
      <c r="ET118" s="15">
        <f t="shared" si="66"/>
        <v>4450516.6246873662</v>
      </c>
      <c r="EY118" s="15">
        <v>114</v>
      </c>
      <c r="EZ118" s="15">
        <f>MAX($G$4,求节点(F$38:F$67,$G$4:$G$33,节奏总纲!P117))</f>
        <v>3500</v>
      </c>
      <c r="FA118" s="15">
        <f>MAX($G$4,求节点(G$38:G$67,$G$4:$G$33,节奏总纲!Q117))</f>
        <v>3500</v>
      </c>
      <c r="FB118" s="15">
        <f>MAX($G$4,求节点(H$38:H$67,$G$4:$G$33,节奏总纲!R117))</f>
        <v>3500</v>
      </c>
      <c r="FC118" s="15">
        <f>MAX($G$4,求节点(I$38:I$67,$G$4:$G$33,节奏总纲!S117))</f>
        <v>3500</v>
      </c>
      <c r="FD118" s="15">
        <f>MAX($G$4,求节点(J$38:J$67,$G$4:$G$33,节奏总纲!T117))</f>
        <v>3500</v>
      </c>
      <c r="FE118" s="15">
        <f>MAX($K$4,求节点(F$38:F$67,$K$4:$K$33,节奏总纲!P117))</f>
        <v>56254.449150749606</v>
      </c>
      <c r="FF118" s="15">
        <f>MAX($K$4,求节点(G$38:G$67,$K$4:$K$33,节奏总纲!Q117))</f>
        <v>56764.263698145747</v>
      </c>
      <c r="FG118" s="15">
        <f>MAX($K$4,求节点(H$38:H$67,$K$4:$K$33,节奏总纲!R117))</f>
        <v>57208.591981093967</v>
      </c>
      <c r="FH118" s="15">
        <f>MAX($K$4,求节点(I$38:I$67,$K$4:$K$33,节奏总纲!S117))</f>
        <v>57614.048715409328</v>
      </c>
      <c r="FI118" s="15">
        <f>MAX($K$4,求节点(J$38:J$67,$K$4:$K$33,节奏总纲!T117))</f>
        <v>58084.74186929885</v>
      </c>
      <c r="FO118" s="9">
        <v>114</v>
      </c>
      <c r="FP118" s="9">
        <f>求节点($EE$5:$EE$164,$ED$5:$ED$164,求节点(节奏总纲!$N$4:$N$163,节奏总纲!$O$4:$O$163,兵营招募!FO118))</f>
        <v>37179</v>
      </c>
    </row>
    <row r="119" spans="19:172" x14ac:dyDescent="0.15">
      <c r="S119" s="9">
        <v>82</v>
      </c>
      <c r="T119" s="9">
        <f>求节点(节奏总纲!$BW$4:$BW$83,节奏总纲!$AM$4:$AM$83,$S119)</f>
        <v>634.93996349991914</v>
      </c>
      <c r="U119" s="9">
        <v>32000</v>
      </c>
      <c r="V119" s="9">
        <f t="shared" si="51"/>
        <v>3</v>
      </c>
      <c r="W119" s="9">
        <v>5</v>
      </c>
      <c r="Z119" s="9">
        <v>115</v>
      </c>
      <c r="AA119" s="80">
        <f>[5]圣人天赋!GE120</f>
        <v>0.28399999999999997</v>
      </c>
      <c r="AB119" s="80">
        <f>[5]圣人天赋!GF120</f>
        <v>0.28819999999999996</v>
      </c>
      <c r="AC119" s="80">
        <f>[5]圣人天赋!GG120</f>
        <v>0.29659999999999997</v>
      </c>
      <c r="AD119" s="80">
        <f>[5]圣人天赋!GH120</f>
        <v>0.30920000000000003</v>
      </c>
      <c r="AE119" s="80">
        <f>[5]圣人天赋!GI120</f>
        <v>0.32600000000000007</v>
      </c>
      <c r="AG119" s="52"/>
      <c r="AH119" s="35">
        <f>[5]圣人天赋!GE120/AA119</f>
        <v>1</v>
      </c>
      <c r="AJ119" s="9">
        <v>115</v>
      </c>
      <c r="AK119" s="9">
        <f>MAX([4]带兵数!D118,1000+($AJ119-1)*50)</f>
        <v>9273.11336971315</v>
      </c>
      <c r="AL119" s="9">
        <f>MAX([4]带兵数!E118,1000+($AJ119-1)*50)</f>
        <v>9314.6342765223671</v>
      </c>
      <c r="AM119" s="9">
        <f>MAX([4]带兵数!F118,1000+($AJ119-1)*50)</f>
        <v>9358.3465384084921</v>
      </c>
      <c r="AN119" s="9">
        <f>MAX([4]带兵数!G118,1000+($AJ119-1)*50)</f>
        <v>9405.9685532497842</v>
      </c>
      <c r="AO119" s="9">
        <f>MAX([4]带兵数!H118,1000+($AJ119-1)*50)</f>
        <v>9457.0432709865909</v>
      </c>
      <c r="AQ119" s="15">
        <v>100</v>
      </c>
      <c r="AR119" s="15">
        <v>1.1499999999999999</v>
      </c>
      <c r="AS119" s="15">
        <f>$AR119*节奏总纲!P118*24*3600*AS$2</f>
        <v>431516909.36030436</v>
      </c>
      <c r="AT119" s="15">
        <f>$AR119*节奏总纲!Q118*24*3600*AT$2</f>
        <v>428273340.5916127</v>
      </c>
      <c r="AU119" s="15">
        <f>$AR119*节奏总纲!R118*24*3600*AU$2</f>
        <v>391472140.17166811</v>
      </c>
      <c r="AV119" s="15">
        <f>$AR119*节奏总纲!S118*24*3600*AV$2</f>
        <v>349528696.58184654</v>
      </c>
      <c r="AW119" s="15">
        <f>$AR119*节奏总纲!T118*24*3600*AW$2</f>
        <v>226201163.88667148</v>
      </c>
      <c r="AX119" s="15">
        <f t="shared" si="52"/>
        <v>28907377.284083605</v>
      </c>
      <c r="AY119" s="15">
        <f t="shared" si="53"/>
        <v>27562783.475018084</v>
      </c>
      <c r="AZ119" s="15">
        <f t="shared" si="54"/>
        <v>24560653.272872269</v>
      </c>
      <c r="BA119" s="15">
        <f t="shared" si="55"/>
        <v>21804537.471802831</v>
      </c>
      <c r="BB119" s="15">
        <f t="shared" si="56"/>
        <v>14267506.201748908</v>
      </c>
      <c r="BE119" s="15">
        <v>100</v>
      </c>
      <c r="BF119" s="51"/>
      <c r="BG119" s="15">
        <v>100</v>
      </c>
      <c r="BH119" s="15"/>
      <c r="BI119" s="15"/>
      <c r="BJ119" s="15"/>
      <c r="BK119" s="15"/>
      <c r="BL119" s="15"/>
      <c r="BM119" s="15">
        <f>求节点($T$38:$T$157,$V$38:$V$157,节奏总纲!P118)*求节点($T$38:$T$157,$U$38:$U$157,节奏总纲!P118)*节奏总纲!W118</f>
        <v>18619888.749812264</v>
      </c>
      <c r="BN119" s="15">
        <f>求节点($T$38:$T$157,$V$38:$V$157,节奏总纲!Q118)*求节点($T$38:$T$157,$U$38:$U$157,节奏总纲!Q118)*节奏总纲!X118</f>
        <v>15217547.812294317</v>
      </c>
      <c r="BO119" s="15">
        <f>求节点($T$38:$T$157,$V$38:$V$157,节奏总纲!R118)*求节点($T$38:$T$157,$U$38:$U$157,节奏总纲!R118)*节奏总纲!Y118</f>
        <v>11865049.890276445</v>
      </c>
      <c r="BP119" s="15">
        <f>求节点($T$38:$T$157,$V$38:$V$157,节奏总纲!S118)*求节点($T$38:$T$157,$U$38:$U$157,节奏总纲!S118)*节奏总纲!Z118</f>
        <v>8426874.3852377888</v>
      </c>
      <c r="BQ119" s="15">
        <f>求节点($T$38:$T$157,$V$38:$V$157,节奏总纲!T118)*求节点($T$38:$T$157,$U$38:$U$157,节奏总纲!T118)*节奏总纲!AA118</f>
        <v>4595010.0488724383</v>
      </c>
      <c r="BR119" s="15"/>
      <c r="BS119" s="15"/>
      <c r="BT119" s="15"/>
      <c r="BU119" s="15"/>
      <c r="BV119" s="15"/>
      <c r="BY119" s="15">
        <v>115</v>
      </c>
      <c r="BZ119" s="15">
        <f t="shared" si="57"/>
        <v>18619888.749812264</v>
      </c>
      <c r="CA119" s="15">
        <f t="shared" si="58"/>
        <v>15217547.812294317</v>
      </c>
      <c r="CB119" s="15">
        <f t="shared" si="59"/>
        <v>11865049.890276445</v>
      </c>
      <c r="CC119" s="15">
        <f t="shared" si="60"/>
        <v>8426874.3852377888</v>
      </c>
      <c r="CD119" s="15">
        <f t="shared" si="61"/>
        <v>4595010.0488724383</v>
      </c>
      <c r="CE119" s="66">
        <f>SUM(BZ$5:BZ119)</f>
        <v>265463243.30422571</v>
      </c>
      <c r="CF119" s="66">
        <f>SUM(CA$5:CA119)</f>
        <v>223962030.85898739</v>
      </c>
      <c r="CG119" s="66">
        <f>SUM(CB$5:CB119)</f>
        <v>176630604.87478942</v>
      </c>
      <c r="CH119" s="66">
        <f>SUM(CC$5:CC119)</f>
        <v>122572268.12229727</v>
      </c>
      <c r="CI119" s="66">
        <f>SUM(CD$5:CD119)</f>
        <v>60370386.634207837</v>
      </c>
      <c r="CJ119" s="34"/>
      <c r="CK119" s="34"/>
      <c r="CN119" s="15"/>
      <c r="CO119" s="15"/>
      <c r="CP119" s="15"/>
      <c r="CQ119" s="15"/>
      <c r="CR119" s="15"/>
      <c r="CS119" s="15"/>
      <c r="CT119" s="15"/>
      <c r="CU119" s="15"/>
      <c r="CV119" s="15"/>
      <c r="CW119" s="15"/>
      <c r="CX119" s="15"/>
      <c r="EC119" s="9">
        <v>1</v>
      </c>
      <c r="ED119" s="9">
        <f>INT(求节点(F$38:F$67,$K$38:$K$67,节奏总纲!P118)*EC119)</f>
        <v>38935</v>
      </c>
      <c r="EE119" s="15">
        <v>115</v>
      </c>
      <c r="EF119" s="15">
        <f>求节点(F$38:F$67,$V$4:$V$33,节奏总纲!P118)*$ED119/10000</f>
        <v>1096601.9026178247</v>
      </c>
      <c r="EG119" s="15">
        <f>求节点(G$38:G$67,$V$4:$V$33,节奏总纲!Q118)*$ED119/10000</f>
        <v>1103358.0229916093</v>
      </c>
      <c r="EH119" s="15">
        <f>求节点(H$38:H$67,$V$4:$V$33,节奏总纲!R118)*$ED119/10000</f>
        <v>1109607.8853210274</v>
      </c>
      <c r="EI119" s="15">
        <f>求节点(I$38:I$67,$V$4:$V$33,节奏总纲!S118)*$ED119/10000</f>
        <v>1116775.8690191917</v>
      </c>
      <c r="EJ119" s="15">
        <f>求节点(J$38:J$67,$V$4:$V$33,节奏总纲!T118)*$ED119/10000</f>
        <v>1125227.0102929533</v>
      </c>
      <c r="EK119" s="15">
        <f>求节点(F$38:F$67,$L$4:$L$33,节奏总纲!P118)</f>
        <v>4</v>
      </c>
      <c r="EL119" s="15">
        <f>求节点(G$38:G$67,$L$4:$L$33,节奏总纲!Q118)</f>
        <v>4</v>
      </c>
      <c r="EM119" s="15">
        <f>求节点(H$38:H$67,$L$4:$L$33,节奏总纲!R118)</f>
        <v>4</v>
      </c>
      <c r="EN119" s="15">
        <f>求节点(I$38:I$67,$L$4:$L$33,节奏总纲!S118)</f>
        <v>4</v>
      </c>
      <c r="EO119" s="15">
        <f>求节点(J$38:J$67,$L$4:$L$33,节奏总纲!T118)</f>
        <v>4</v>
      </c>
      <c r="EP119" s="15">
        <f t="shared" si="62"/>
        <v>4386407.6104712989</v>
      </c>
      <c r="EQ119" s="15">
        <f t="shared" si="63"/>
        <v>4413432.0919664372</v>
      </c>
      <c r="ER119" s="15">
        <f t="shared" si="64"/>
        <v>4438431.5412841095</v>
      </c>
      <c r="ES119" s="15">
        <f t="shared" si="65"/>
        <v>4467103.4760767668</v>
      </c>
      <c r="ET119" s="15">
        <f t="shared" si="66"/>
        <v>4500908.0411718134</v>
      </c>
      <c r="EY119" s="15">
        <v>115</v>
      </c>
      <c r="EZ119" s="15">
        <f>MAX($G$4,求节点(F$38:F$67,$G$4:$G$33,节奏总纲!P118))</f>
        <v>3500</v>
      </c>
      <c r="FA119" s="15">
        <f>MAX($G$4,求节点(G$38:G$67,$G$4:$G$33,节奏总纲!Q118))</f>
        <v>3500</v>
      </c>
      <c r="FB119" s="15">
        <f>MAX($G$4,求节点(H$38:H$67,$G$4:$G$33,节奏总纲!R118))</f>
        <v>3500</v>
      </c>
      <c r="FC119" s="15">
        <f>MAX($G$4,求节点(I$38:I$67,$G$4:$G$33,节奏总纲!S118))</f>
        <v>3500</v>
      </c>
      <c r="FD119" s="15">
        <f>MAX($G$4,求节点(J$38:J$67,$G$4:$G$33,节奏总纲!T118))</f>
        <v>3500</v>
      </c>
      <c r="FE119" s="15">
        <f>MAX($K$4,求节点(F$38:F$67,$K$4:$K$33,节奏总纲!P118))</f>
        <v>56805.932402183884</v>
      </c>
      <c r="FF119" s="15">
        <f>MAX($K$4,求节点(G$38:G$67,$K$4:$K$33,节奏总纲!Q118))</f>
        <v>57211.360114425639</v>
      </c>
      <c r="FG119" s="15">
        <f>MAX($K$4,求节点(H$38:H$67,$K$4:$K$33,节奏总纲!R118))</f>
        <v>57586.407811307094</v>
      </c>
      <c r="FH119" s="15">
        <f>MAX($K$4,求节点(I$38:I$67,$K$4:$K$33,节奏总纲!S118))</f>
        <v>58016.551010562282</v>
      </c>
      <c r="FI119" s="15">
        <f>MAX($K$4,求节点(J$38:J$67,$K$4:$K$33,节奏总纲!T118))</f>
        <v>58523.695152894012</v>
      </c>
      <c r="FO119" s="9">
        <v>115</v>
      </c>
      <c r="FP119" s="9">
        <f>求节点($EE$5:$EE$164,$ED$5:$ED$164,求节点(节奏总纲!$N$4:$N$163,节奏总纲!$O$4:$O$163,兵营招募!FO119))</f>
        <v>37321</v>
      </c>
    </row>
    <row r="120" spans="19:172" x14ac:dyDescent="0.15">
      <c r="S120" s="9">
        <v>83</v>
      </c>
      <c r="T120" s="9">
        <f>求节点(节奏总纲!$BW$4:$BW$83,节奏总纲!$AM$4:$AM$83,$S120)</f>
        <v>658.29744524987882</v>
      </c>
      <c r="U120" s="9">
        <v>32000</v>
      </c>
      <c r="V120" s="9">
        <f t="shared" si="51"/>
        <v>3</v>
      </c>
      <c r="W120" s="9">
        <v>5</v>
      </c>
      <c r="Z120" s="9">
        <v>116</v>
      </c>
      <c r="AA120" s="80">
        <f>[5]圣人天赋!GE121</f>
        <v>0.28399999999999997</v>
      </c>
      <c r="AB120" s="80">
        <f>[5]圣人天赋!GF121</f>
        <v>0.28819999999999996</v>
      </c>
      <c r="AC120" s="80">
        <f>[5]圣人天赋!GG121</f>
        <v>0.29659999999999997</v>
      </c>
      <c r="AD120" s="80">
        <f>[5]圣人天赋!GH121</f>
        <v>0.30920000000000003</v>
      </c>
      <c r="AE120" s="80">
        <f>[5]圣人天赋!GI121</f>
        <v>0.32600000000000007</v>
      </c>
      <c r="AG120" s="52"/>
      <c r="AH120" s="35">
        <f>[5]圣人天赋!GE121/AA120</f>
        <v>1</v>
      </c>
      <c r="AJ120" s="9">
        <v>116</v>
      </c>
      <c r="AK120" s="9">
        <f>MAX([4]带兵数!D119,1000+($AJ120-1)*50)</f>
        <v>9339.8477193800427</v>
      </c>
      <c r="AL120" s="9">
        <f>MAX([4]带兵数!E119,1000+($AJ120-1)*50)</f>
        <v>9381.0597738310807</v>
      </c>
      <c r="AM120" s="9">
        <f>MAX([4]带兵数!F119,1000+($AJ120-1)*50)</f>
        <v>9425.4284734329576</v>
      </c>
      <c r="AN120" s="9">
        <f>MAX([4]带兵数!G119,1000+($AJ120-1)*50)</f>
        <v>9473.0528781601242</v>
      </c>
      <c r="AO120" s="9">
        <f>MAX([4]带兵数!H119,1000+($AJ120-1)*50)</f>
        <v>9525.0055056035817</v>
      </c>
      <c r="AQ120" s="15">
        <v>100</v>
      </c>
      <c r="AR120" s="15">
        <v>1.1499999999999999</v>
      </c>
      <c r="AS120" s="15">
        <f>$AR120*节奏总纲!P119*24*3600*AS$2</f>
        <v>462499069.20490909</v>
      </c>
      <c r="AT120" s="15">
        <f>$AR120*节奏总纲!Q119*24*3600*AT$2</f>
        <v>458483035.62064648</v>
      </c>
      <c r="AU120" s="15">
        <f>$AR120*节奏总纲!R119*24*3600*AU$2</f>
        <v>419085823.2422083</v>
      </c>
      <c r="AV120" s="15">
        <f>$AR120*节奏总纲!S119*24*3600*AV$2</f>
        <v>374855495.59057885</v>
      </c>
      <c r="AW120" s="15">
        <f>$AR120*节奏总纲!T119*24*3600*AW$2</f>
        <v>242442012.07721338</v>
      </c>
      <c r="AX120" s="15">
        <f t="shared" si="52"/>
        <v>30982159.844604731</v>
      </c>
      <c r="AY120" s="15">
        <f t="shared" si="53"/>
        <v>30209695.02903378</v>
      </c>
      <c r="AZ120" s="15">
        <f t="shared" si="54"/>
        <v>27613683.07054019</v>
      </c>
      <c r="BA120" s="15">
        <f t="shared" si="55"/>
        <v>25326799.008732319</v>
      </c>
      <c r="BB120" s="15">
        <f t="shared" si="56"/>
        <v>16240848.190541893</v>
      </c>
      <c r="BE120" s="15">
        <v>100</v>
      </c>
      <c r="BF120" s="51"/>
      <c r="BG120" s="15">
        <v>100</v>
      </c>
      <c r="BH120" s="15"/>
      <c r="BI120" s="15"/>
      <c r="BJ120" s="15"/>
      <c r="BK120" s="15"/>
      <c r="BL120" s="15"/>
      <c r="BM120" s="15">
        <f>求节点($T$38:$T$157,$V$38:$V$157,节奏总纲!P119)*求节点($T$38:$T$157,$U$38:$U$157,节奏总纲!P119)*节奏总纲!W119</f>
        <v>19956302.637426618</v>
      </c>
      <c r="BN120" s="15">
        <f>求节点($T$38:$T$157,$V$38:$V$157,节奏总纲!Q119)*求节点($T$38:$T$157,$U$38:$U$157,节奏总纲!Q119)*节奏总纲!X119</f>
        <v>16678920.650950342</v>
      </c>
      <c r="BO120" s="15">
        <f>求节点($T$38:$T$157,$V$38:$V$157,节奏总纲!R119)*求节点($T$38:$T$157,$U$38:$U$157,节奏总纲!R119)*节奏总纲!Y119</f>
        <v>13339943.512338279</v>
      </c>
      <c r="BP120" s="15">
        <f>求节点($T$38:$T$157,$V$38:$V$157,节奏总纲!S119)*求节点($T$38:$T$157,$U$38:$U$157,节奏总纲!S119)*节奏总纲!Z119</f>
        <v>9788134.8826018721</v>
      </c>
      <c r="BQ120" s="15">
        <f>求节点($T$38:$T$157,$V$38:$V$157,节奏总纲!T119)*求节点($T$38:$T$157,$U$38:$U$157,节奏总纲!T119)*节奏总纲!AA119</f>
        <v>5230546.9212695137</v>
      </c>
      <c r="BR120" s="15"/>
      <c r="BS120" s="15"/>
      <c r="BT120" s="15"/>
      <c r="BU120" s="15"/>
      <c r="BV120" s="15"/>
      <c r="BY120" s="15">
        <v>116</v>
      </c>
      <c r="BZ120" s="15">
        <f t="shared" si="57"/>
        <v>19956302.637426618</v>
      </c>
      <c r="CA120" s="15">
        <f t="shared" si="58"/>
        <v>16678920.650950342</v>
      </c>
      <c r="CB120" s="15">
        <f t="shared" si="59"/>
        <v>13339943.512338279</v>
      </c>
      <c r="CC120" s="15">
        <f t="shared" si="60"/>
        <v>9788134.8826018721</v>
      </c>
      <c r="CD120" s="15">
        <f t="shared" si="61"/>
        <v>5230546.9212695137</v>
      </c>
      <c r="CE120" s="66">
        <f>SUM(BZ$5:BZ120)</f>
        <v>285419545.94165236</v>
      </c>
      <c r="CF120" s="66">
        <f>SUM(CA$5:CA120)</f>
        <v>240640951.50993773</v>
      </c>
      <c r="CG120" s="66">
        <f>SUM(CB$5:CB120)</f>
        <v>189970548.3871277</v>
      </c>
      <c r="CH120" s="66">
        <f>SUM(CC$5:CC120)</f>
        <v>132360403.00489914</v>
      </c>
      <c r="CI120" s="66">
        <f>SUM(CD$5:CD120)</f>
        <v>65600933.555477351</v>
      </c>
      <c r="CJ120" s="34"/>
      <c r="CK120" s="34"/>
      <c r="CN120" s="15"/>
      <c r="CO120" s="15"/>
      <c r="CP120" s="15"/>
      <c r="CQ120" s="15"/>
      <c r="CR120" s="15"/>
      <c r="CS120" s="15"/>
      <c r="CT120" s="15"/>
      <c r="CU120" s="15"/>
      <c r="CV120" s="15"/>
      <c r="CW120" s="15"/>
      <c r="CX120" s="15"/>
      <c r="EC120" s="9">
        <v>1</v>
      </c>
      <c r="ED120" s="9">
        <f>INT(求节点(F$38:F$67,$K$38:$K$67,节奏总纲!P119)*EC120)</f>
        <v>39085</v>
      </c>
      <c r="EE120" s="15">
        <v>116</v>
      </c>
      <c r="EF120" s="15">
        <f>求节点(F$38:F$67,$V$4:$V$33,节奏总纲!P119)*$ED120/10000</f>
        <v>1108357.0681565078</v>
      </c>
      <c r="EG120" s="15">
        <f>求节点(G$38:G$67,$V$4:$V$33,节奏总纲!Q119)*$ED120/10000</f>
        <v>1114272.1583825187</v>
      </c>
      <c r="EH120" s="15">
        <f>求节点(H$38:H$67,$V$4:$V$33,节奏总纲!R119)*$ED120/10000</f>
        <v>1120988.6223346556</v>
      </c>
      <c r="EI120" s="15">
        <f>求节点(I$38:I$67,$V$4:$V$33,节奏总纲!S119)*$ED120/10000</f>
        <v>1128899.2124826536</v>
      </c>
      <c r="EJ120" s="15">
        <f>求节点(J$38:J$67,$V$4:$V$33,节奏总纲!T119)*$ED120/10000</f>
        <v>1137920.6176965693</v>
      </c>
      <c r="EK120" s="15">
        <f>求节点(F$38:F$67,$L$4:$L$33,节奏总纲!P119)</f>
        <v>4</v>
      </c>
      <c r="EL120" s="15">
        <f>求节点(G$38:G$67,$L$4:$L$33,节奏总纲!Q119)</f>
        <v>4</v>
      </c>
      <c r="EM120" s="15">
        <f>求节点(H$38:H$67,$L$4:$L$33,节奏总纲!R119)</f>
        <v>4</v>
      </c>
      <c r="EN120" s="15">
        <f>求节点(I$38:I$67,$L$4:$L$33,节奏总纲!S119)</f>
        <v>4</v>
      </c>
      <c r="EO120" s="15">
        <f>求节点(J$38:J$67,$L$4:$L$33,节奏总纲!T119)</f>
        <v>4</v>
      </c>
      <c r="EP120" s="15">
        <f t="shared" si="62"/>
        <v>4433428.2726260312</v>
      </c>
      <c r="EQ120" s="15">
        <f t="shared" si="63"/>
        <v>4457088.6335300747</v>
      </c>
      <c r="ER120" s="15">
        <f t="shared" si="64"/>
        <v>4483954.4893386224</v>
      </c>
      <c r="ES120" s="15">
        <f t="shared" si="65"/>
        <v>4515596.8499306142</v>
      </c>
      <c r="ET120" s="15">
        <f t="shared" si="66"/>
        <v>4551682.4707862772</v>
      </c>
      <c r="EY120" s="15">
        <v>116</v>
      </c>
      <c r="EZ120" s="15">
        <f>MAX($G$4,求节点(F$38:F$67,$G$4:$G$33,节奏总纲!P119))</f>
        <v>3500</v>
      </c>
      <c r="FA120" s="15">
        <f>MAX($G$4,求节点(G$38:G$67,$G$4:$G$33,节奏总纲!Q119))</f>
        <v>3500</v>
      </c>
      <c r="FB120" s="15">
        <f>MAX($G$4,求节点(H$38:H$67,$G$4:$G$33,节奏总纲!R119))</f>
        <v>3500</v>
      </c>
      <c r="FC120" s="15">
        <f>MAX($G$4,求节点(I$38:I$67,$G$4:$G$33,节奏总纲!S119))</f>
        <v>3500</v>
      </c>
      <c r="FD120" s="15">
        <f>MAX($G$4,求节点(J$38:J$67,$G$4:$G$33,节奏总纲!T119))</f>
        <v>3500</v>
      </c>
      <c r="FE120" s="15">
        <f>MAX($K$4,求节点(F$38:F$67,$K$4:$K$33,节奏总纲!P119))</f>
        <v>57256.091035504222</v>
      </c>
      <c r="FF120" s="15">
        <f>MAX($K$4,求节点(G$38:G$67,$K$4:$K$33,节奏总纲!Q119))</f>
        <v>57609.687153359664</v>
      </c>
      <c r="FG120" s="15">
        <f>MAX($K$4,求节点(H$38:H$67,$K$4:$K$33,节奏总纲!R119))</f>
        <v>58011.18831199767</v>
      </c>
      <c r="FH120" s="15">
        <f>MAX($K$4,求节点(I$38:I$67,$K$4:$K$33,节奏总纲!S119))</f>
        <v>58484.072724475038</v>
      </c>
      <c r="FI120" s="15">
        <f>MAX($K$4,求节点(J$38:J$67,$K$4:$K$33,节奏总纲!T119))</f>
        <v>59023.360163779718</v>
      </c>
      <c r="FO120" s="9">
        <v>116</v>
      </c>
      <c r="FP120" s="9">
        <f>求节点($EE$5:$EE$164,$ED$5:$ED$164,求节点(节奏总纲!$N$4:$N$163,节奏总纲!$O$4:$O$163,兵营招募!FO120))</f>
        <v>37474</v>
      </c>
    </row>
    <row r="121" spans="19:172" x14ac:dyDescent="0.15">
      <c r="S121" s="9">
        <v>84</v>
      </c>
      <c r="T121" s="9">
        <f>求节点(节奏总纲!$BW$4:$BW$83,节奏总纲!$AM$4:$AM$83,$S121)</f>
        <v>915.14532082292135</v>
      </c>
      <c r="U121" s="9">
        <v>32000</v>
      </c>
      <c r="V121" s="9">
        <f t="shared" si="51"/>
        <v>3</v>
      </c>
      <c r="W121" s="9">
        <v>5</v>
      </c>
      <c r="Z121" s="9">
        <v>117</v>
      </c>
      <c r="AA121" s="80">
        <f>[5]圣人天赋!GE122</f>
        <v>0.28399999999999997</v>
      </c>
      <c r="AB121" s="80">
        <f>[5]圣人天赋!GF122</f>
        <v>0.28819999999999996</v>
      </c>
      <c r="AC121" s="80">
        <f>[5]圣人天赋!GG122</f>
        <v>0.29659999999999997</v>
      </c>
      <c r="AD121" s="80">
        <f>[5]圣人天赋!GH122</f>
        <v>0.30920000000000003</v>
      </c>
      <c r="AE121" s="80">
        <f>[5]圣人天赋!GI122</f>
        <v>0.32600000000000007</v>
      </c>
      <c r="AG121" s="52"/>
      <c r="AH121" s="35">
        <f>[5]圣人天赋!GE122/AA121</f>
        <v>1</v>
      </c>
      <c r="AJ121" s="9">
        <v>117</v>
      </c>
      <c r="AK121" s="9">
        <f>MAX([4]带兵数!D120,1000+($AJ121-1)*50)</f>
        <v>9407.4756475513695</v>
      </c>
      <c r="AL121" s="9">
        <f>MAX([4]带兵数!E120,1000+($AJ121-1)*50)</f>
        <v>9448.858139758293</v>
      </c>
      <c r="AM121" s="9">
        <f>MAX([4]带兵数!F120,1000+($AJ121-1)*50)</f>
        <v>9492.7597957455237</v>
      </c>
      <c r="AN121" s="9">
        <f>MAX([4]带兵数!G120,1000+($AJ121-1)*50)</f>
        <v>9541.5741365011127</v>
      </c>
      <c r="AO121" s="9">
        <f>MAX([4]带兵数!H120,1000+($AJ121-1)*50)</f>
        <v>9592.6729194306481</v>
      </c>
      <c r="AQ121" s="15">
        <v>100</v>
      </c>
      <c r="AR121" s="15">
        <v>1.1499999999999999</v>
      </c>
      <c r="AS121" s="15">
        <f>$AR121*节奏总纲!P120*24*3600*AS$2</f>
        <v>495704925.93841398</v>
      </c>
      <c r="AT121" s="15">
        <f>$AR121*节奏总纲!Q120*24*3600*AT$2</f>
        <v>491516219.3142345</v>
      </c>
      <c r="AU121" s="15">
        <f>$AR121*节奏总纲!R120*24*3600*AU$2</f>
        <v>449637414.82120413</v>
      </c>
      <c r="AV121" s="15">
        <f>$AR121*节奏总纲!S120*24*3600*AV$2</f>
        <v>401934077.4483974</v>
      </c>
      <c r="AW121" s="15">
        <f>$AR121*节奏总纲!T120*24*3600*AW$2</f>
        <v>260245086.11766738</v>
      </c>
      <c r="AX121" s="15">
        <f t="shared" si="52"/>
        <v>33205856.733504891</v>
      </c>
      <c r="AY121" s="15">
        <f t="shared" si="53"/>
        <v>33033183.693588018</v>
      </c>
      <c r="AZ121" s="15">
        <f t="shared" si="54"/>
        <v>30551591.578995824</v>
      </c>
      <c r="BA121" s="15">
        <f t="shared" si="55"/>
        <v>27078581.857818544</v>
      </c>
      <c r="BB121" s="15">
        <f t="shared" si="56"/>
        <v>17803074.040454</v>
      </c>
      <c r="BE121" s="15">
        <v>100</v>
      </c>
      <c r="BF121" s="51"/>
      <c r="BG121" s="15">
        <v>100</v>
      </c>
      <c r="BH121" s="15"/>
      <c r="BI121" s="15"/>
      <c r="BJ121" s="15"/>
      <c r="BK121" s="15"/>
      <c r="BL121" s="15"/>
      <c r="BM121" s="15">
        <f>求节点($T$38:$T$157,$V$38:$V$157,节奏总纲!P120)*求节点($T$38:$T$157,$U$38:$U$157,节奏总纲!P120)*节奏总纲!W120</f>
        <v>21388635.577136856</v>
      </c>
      <c r="BN121" s="15">
        <f>求节点($T$38:$T$157,$V$38:$V$157,节奏总纲!Q120)*求节点($T$38:$T$157,$U$38:$U$157,节奏总纲!Q120)*节奏总纲!X120</f>
        <v>18237782.577550329</v>
      </c>
      <c r="BO121" s="15">
        <f>求节点($T$38:$T$157,$V$38:$V$157,节奏总纲!R120)*求节点($T$38:$T$157,$U$38:$U$157,节奏总纲!R120)*节奏总纲!Y120</f>
        <v>14759222.985022133</v>
      </c>
      <c r="BP121" s="15">
        <f>求节点($T$38:$T$157,$V$38:$V$157,节奏总纲!S120)*求节点($T$38:$T$157,$U$38:$U$157,节奏总纲!S120)*节奏总纲!Z120</f>
        <v>10465152.408818765</v>
      </c>
      <c r="BQ121" s="15">
        <f>求节点($T$38:$T$157,$V$38:$V$157,节奏总纲!T120)*求节点($T$38:$T$157,$U$38:$U$157,节奏总纲!T120)*节奏总纲!AA120</f>
        <v>5733679.2400818234</v>
      </c>
      <c r="BR121" s="15"/>
      <c r="BS121" s="15"/>
      <c r="BT121" s="15"/>
      <c r="BU121" s="15"/>
      <c r="BV121" s="15"/>
      <c r="BY121" s="15">
        <v>117</v>
      </c>
      <c r="BZ121" s="15">
        <f t="shared" si="57"/>
        <v>21388635.577136856</v>
      </c>
      <c r="CA121" s="15">
        <f t="shared" si="58"/>
        <v>18237782.577550329</v>
      </c>
      <c r="CB121" s="15">
        <f t="shared" si="59"/>
        <v>14759222.985022133</v>
      </c>
      <c r="CC121" s="15">
        <f t="shared" si="60"/>
        <v>10465152.408818765</v>
      </c>
      <c r="CD121" s="15">
        <f t="shared" si="61"/>
        <v>5733679.2400818234</v>
      </c>
      <c r="CE121" s="66">
        <f>SUM(BZ$5:BZ121)</f>
        <v>306808181.51878923</v>
      </c>
      <c r="CF121" s="66">
        <f>SUM(CA$5:CA121)</f>
        <v>258878734.08748806</v>
      </c>
      <c r="CG121" s="66">
        <f>SUM(CB$5:CB121)</f>
        <v>204729771.37214983</v>
      </c>
      <c r="CH121" s="66">
        <f>SUM(CC$5:CC121)</f>
        <v>142825555.4137179</v>
      </c>
      <c r="CI121" s="66">
        <f>SUM(CD$5:CD121)</f>
        <v>71334612.795559168</v>
      </c>
      <c r="CJ121" s="34"/>
      <c r="CK121" s="34"/>
      <c r="CN121" s="15"/>
      <c r="CO121" s="15"/>
      <c r="CP121" s="15"/>
      <c r="CQ121" s="15"/>
      <c r="CR121" s="15"/>
      <c r="CS121" s="15"/>
      <c r="CT121" s="15"/>
      <c r="CU121" s="15"/>
      <c r="CV121" s="15"/>
      <c r="CW121" s="15"/>
      <c r="CX121" s="15"/>
      <c r="EC121" s="9">
        <v>1</v>
      </c>
      <c r="ED121" s="9">
        <f>INT(求节点(F$38:F$67,$K$38:$K$67,节奏总纲!P120)*EC121)</f>
        <v>39221</v>
      </c>
      <c r="EE121" s="15">
        <v>117</v>
      </c>
      <c r="EF121" s="15">
        <f>求节点(F$38:F$67,$V$4:$V$33,节奏总纲!P120)*$ED121/10000</f>
        <v>1119073.4377990898</v>
      </c>
      <c r="EG121" s="15">
        <f>求节点(G$38:G$67,$V$4:$V$33,节奏总纲!Q120)*$ED121/10000</f>
        <v>1125460.8721299439</v>
      </c>
      <c r="EH121" s="15">
        <f>求节点(H$38:H$67,$V$4:$V$33,节奏总纲!R120)*$ED121/10000</f>
        <v>1132778.4739184638</v>
      </c>
      <c r="EI121" s="15">
        <f>求节点(I$38:I$67,$V$4:$V$33,节奏总纲!S120)*$ED121/10000</f>
        <v>1141218.2502086638</v>
      </c>
      <c r="EJ121" s="15">
        <f>求节点(J$38:J$67,$V$4:$V$33,节奏总纲!T120)*$ED121/10000</f>
        <v>1151074.6118013642</v>
      </c>
      <c r="EK121" s="15">
        <f>求节点(F$38:F$67,$L$4:$L$33,节奏总纲!P120)</f>
        <v>4</v>
      </c>
      <c r="EL121" s="15">
        <f>求节点(G$38:G$67,$L$4:$L$33,节奏总纲!Q120)</f>
        <v>4</v>
      </c>
      <c r="EM121" s="15">
        <f>求节点(H$38:H$67,$L$4:$L$33,节奏总纲!R120)</f>
        <v>4</v>
      </c>
      <c r="EN121" s="15">
        <f>求节点(I$38:I$67,$L$4:$L$33,节奏总纲!S120)</f>
        <v>4</v>
      </c>
      <c r="EO121" s="15">
        <f>求节点(J$38:J$67,$L$4:$L$33,节奏总纲!T120)</f>
        <v>4</v>
      </c>
      <c r="EP121" s="15">
        <f t="shared" si="62"/>
        <v>4476293.7511963593</v>
      </c>
      <c r="EQ121" s="15">
        <f t="shared" si="63"/>
        <v>4501843.4885197757</v>
      </c>
      <c r="ER121" s="15">
        <f t="shared" si="64"/>
        <v>4531113.8956738552</v>
      </c>
      <c r="ES121" s="15">
        <f t="shared" si="65"/>
        <v>4564873.000834655</v>
      </c>
      <c r="ET121" s="15">
        <f t="shared" si="66"/>
        <v>4604298.4472054569</v>
      </c>
      <c r="EY121" s="15">
        <v>117</v>
      </c>
      <c r="EZ121" s="15">
        <f>MAX($G$4,求节点(F$38:F$67,$G$4:$G$33,节奏总纲!P120))</f>
        <v>3500</v>
      </c>
      <c r="FA121" s="15">
        <f>MAX($G$4,求节点(G$38:G$67,$G$4:$G$33,节奏总纲!Q120))</f>
        <v>3500</v>
      </c>
      <c r="FB121" s="15">
        <f>MAX($G$4,求节点(H$38:H$67,$G$4:$G$33,节奏总纲!R120))</f>
        <v>3500</v>
      </c>
      <c r="FC121" s="15">
        <f>MAX($G$4,求节点(I$38:I$67,$G$4:$G$33,节奏总纲!S120))</f>
        <v>3500</v>
      </c>
      <c r="FD121" s="15">
        <f>MAX($G$4,求节点(J$38:J$67,$G$4:$G$33,节奏总纲!T120))</f>
        <v>3500</v>
      </c>
      <c r="FE121" s="15">
        <f>MAX($K$4,求节点(F$38:F$67,$K$4:$K$33,节奏总纲!P120))</f>
        <v>57664.734834684081</v>
      </c>
      <c r="FF121" s="15">
        <f>MAX($K$4,求节点(G$38:G$67,$K$4:$K$33,节奏总纲!Q120))</f>
        <v>58045.243031516817</v>
      </c>
      <c r="FG121" s="15">
        <f>MAX($K$4,求节点(H$38:H$67,$K$4:$K$33,节奏总纲!R120))</f>
        <v>58481.162575650502</v>
      </c>
      <c r="FH121" s="15">
        <f>MAX($K$4,求节点(I$38:I$67,$K$4:$K$33,节奏总纲!S120))</f>
        <v>58983.931589234431</v>
      </c>
      <c r="FI121" s="15">
        <f>MAX($K$4,求节点(J$38:J$67,$K$4:$K$33,节奏总纲!T120))</f>
        <v>59571.088526230837</v>
      </c>
      <c r="FO121" s="9">
        <v>117</v>
      </c>
      <c r="FP121" s="9">
        <f>求节点($EE$5:$EE$164,$ED$5:$ED$164,求节点(节奏总纲!$N$4:$N$163,节奏总纲!$O$4:$O$163,兵营招募!FO121))</f>
        <v>37638</v>
      </c>
    </row>
    <row r="122" spans="19:172" x14ac:dyDescent="0.15">
      <c r="S122" s="9">
        <v>85</v>
      </c>
      <c r="T122" s="9">
        <f>求节点(节奏总纲!$BW$4:$BW$83,节奏总纲!$AM$4:$AM$83,$S122)</f>
        <v>951.41476421972231</v>
      </c>
      <c r="U122" s="9">
        <v>32000</v>
      </c>
      <c r="V122" s="9">
        <f t="shared" si="51"/>
        <v>3</v>
      </c>
      <c r="W122" s="9">
        <v>5</v>
      </c>
      <c r="Z122" s="9">
        <v>118</v>
      </c>
      <c r="AA122" s="80">
        <f>[5]圣人天赋!GE123</f>
        <v>0.34079999999999999</v>
      </c>
      <c r="AB122" s="80">
        <f>[5]圣人天赋!GF123</f>
        <v>0.34583999999999993</v>
      </c>
      <c r="AC122" s="80">
        <f>[5]圣人天赋!GG123</f>
        <v>0.35591999999999996</v>
      </c>
      <c r="AD122" s="80">
        <f>[5]圣人天赋!GH123</f>
        <v>0.37103999999999998</v>
      </c>
      <c r="AE122" s="80">
        <f>[5]圣人天赋!GI123</f>
        <v>0.39119999999999999</v>
      </c>
      <c r="AG122" s="52"/>
      <c r="AH122" s="35">
        <f>[5]圣人天赋!GE123/AA122</f>
        <v>1</v>
      </c>
      <c r="AJ122" s="9">
        <v>118</v>
      </c>
      <c r="AK122" s="9">
        <f>MAX([4]带兵数!D121,1000+($AJ122-1)*50)</f>
        <v>9474.645504649312</v>
      </c>
      <c r="AL122" s="9">
        <f>MAX([4]带兵数!E121,1000+($AJ122-1)*50)</f>
        <v>9515.8825463840603</v>
      </c>
      <c r="AM122" s="9">
        <f>MAX([4]带兵数!F121,1000+($AJ122-1)*50)</f>
        <v>9561.3208154410822</v>
      </c>
      <c r="AN122" s="9">
        <f>MAX([4]带兵数!G121,1000+($AJ122-1)*50)</f>
        <v>9609.2126738180541</v>
      </c>
      <c r="AO122" s="9">
        <f>MAX([4]带兵数!H121,1000+($AJ122-1)*50)</f>
        <v>9661.2208257096499</v>
      </c>
      <c r="AQ122" s="15">
        <v>100</v>
      </c>
      <c r="AR122" s="15">
        <v>1.1499999999999999</v>
      </c>
      <c r="AS122" s="15">
        <f>$AR122*节奏总纲!P121*24*3600*AS$2</f>
        <v>531294081.98616868</v>
      </c>
      <c r="AT122" s="15">
        <f>$AR122*节奏总纲!Q121*24*3600*AT$2</f>
        <v>526928615.61251563</v>
      </c>
      <c r="AU122" s="15">
        <f>$AR122*节奏总纲!R121*24*3600*AU$2</f>
        <v>482131669.59971529</v>
      </c>
      <c r="AV122" s="15">
        <f>$AR122*节奏总纲!S121*24*3600*AV$2</f>
        <v>431587892.60009772</v>
      </c>
      <c r="AW122" s="15">
        <f>$AR122*节奏总纲!T121*24*3600*AW$2</f>
        <v>279035651.85913581</v>
      </c>
      <c r="AX122" s="15">
        <f t="shared" si="52"/>
        <v>35589156.047754705</v>
      </c>
      <c r="AY122" s="15">
        <f t="shared" si="53"/>
        <v>35412396.298281133</v>
      </c>
      <c r="AZ122" s="15">
        <f t="shared" si="54"/>
        <v>32494254.778511167</v>
      </c>
      <c r="BA122" s="15">
        <f t="shared" si="55"/>
        <v>29653815.151700318</v>
      </c>
      <c r="BB122" s="15">
        <f t="shared" si="56"/>
        <v>18790565.74146843</v>
      </c>
      <c r="BE122" s="15">
        <v>100</v>
      </c>
      <c r="BF122" s="51"/>
      <c r="BG122" s="15">
        <v>100</v>
      </c>
      <c r="BH122" s="15"/>
      <c r="BI122" s="15"/>
      <c r="BJ122" s="15"/>
      <c r="BK122" s="15"/>
      <c r="BL122" s="15"/>
      <c r="BM122" s="15">
        <f>求节点($T$38:$T$157,$V$38:$V$157,节奏总纲!P121)*求节点($T$38:$T$157,$U$38:$U$157,节奏总纲!P121)*节奏总纲!W121</f>
        <v>22923772.011436131</v>
      </c>
      <c r="BN122" s="15">
        <f>求节点($T$38:$T$157,$V$38:$V$157,节奏总纲!Q121)*求节点($T$38:$T$157,$U$38:$U$157,节奏总纲!Q121)*节奏总纲!X121</f>
        <v>19551357.514578935</v>
      </c>
      <c r="BO122" s="15">
        <f>求节点($T$38:$T$157,$V$38:$V$157,节奏总纲!R121)*求节点($T$38:$T$157,$U$38:$U$157,节奏总纲!R121)*节奏总纲!Y121</f>
        <v>15697707.622469127</v>
      </c>
      <c r="BP122" s="15">
        <f>求节点($T$38:$T$157,$V$38:$V$157,节奏总纲!S121)*求节点($T$38:$T$157,$U$38:$U$157,节奏总纲!S121)*节奏总纲!Z121</f>
        <v>11460411.65283104</v>
      </c>
      <c r="BQ122" s="15">
        <f>求节点($T$38:$T$157,$V$38:$V$157,节奏总纲!T121)*求节点($T$38:$T$157,$U$38:$U$157,节奏总纲!T121)*节奏总纲!AA121</f>
        <v>6051711.9940316845</v>
      </c>
      <c r="BR122" s="15"/>
      <c r="BS122" s="15"/>
      <c r="BT122" s="15"/>
      <c r="BU122" s="15"/>
      <c r="BV122" s="15"/>
      <c r="BY122" s="15">
        <v>118</v>
      </c>
      <c r="BZ122" s="15">
        <f t="shared" si="57"/>
        <v>22923772.011436131</v>
      </c>
      <c r="CA122" s="15">
        <f t="shared" si="58"/>
        <v>19551357.514578935</v>
      </c>
      <c r="CB122" s="15">
        <f t="shared" si="59"/>
        <v>15697707.622469127</v>
      </c>
      <c r="CC122" s="15">
        <f t="shared" si="60"/>
        <v>11460411.65283104</v>
      </c>
      <c r="CD122" s="15">
        <f t="shared" si="61"/>
        <v>6051711.9940316845</v>
      </c>
      <c r="CE122" s="66">
        <f>SUM(BZ$5:BZ122)</f>
        <v>329731953.53022534</v>
      </c>
      <c r="CF122" s="66">
        <f>SUM(CA$5:CA122)</f>
        <v>278430091.60206699</v>
      </c>
      <c r="CG122" s="66">
        <f>SUM(CB$5:CB122)</f>
        <v>220427478.99461895</v>
      </c>
      <c r="CH122" s="66">
        <f>SUM(CC$5:CC122)</f>
        <v>154285967.06654894</v>
      </c>
      <c r="CI122" s="66">
        <f>SUM(CD$5:CD122)</f>
        <v>77386324.78959085</v>
      </c>
      <c r="CJ122" s="34"/>
      <c r="CK122" s="34"/>
      <c r="CN122" s="15"/>
      <c r="CO122" s="15"/>
      <c r="CP122" s="15"/>
      <c r="CQ122" s="15"/>
      <c r="CR122" s="15"/>
      <c r="CS122" s="15"/>
      <c r="CT122" s="15"/>
      <c r="CU122" s="15"/>
      <c r="CV122" s="15"/>
      <c r="CW122" s="15"/>
      <c r="CX122" s="15"/>
      <c r="EC122" s="9">
        <v>1</v>
      </c>
      <c r="ED122" s="9">
        <f>INT(求节点(F$38:F$67,$K$38:$K$67,节奏总纲!P121)*EC122)</f>
        <v>39367</v>
      </c>
      <c r="EE122" s="15">
        <v>118</v>
      </c>
      <c r="EF122" s="15">
        <f>求节点(F$38:F$67,$V$4:$V$33,节奏总纲!P121)*$ED122/10000</f>
        <v>1130618.6338779605</v>
      </c>
      <c r="EG122" s="15">
        <f>求节点(G$38:G$67,$V$4:$V$33,节奏总纲!Q121)*$ED122/10000</f>
        <v>1137517.6797079023</v>
      </c>
      <c r="EH122" s="15">
        <f>求节点(H$38:H$67,$V$4:$V$33,节奏总纲!R121)*$ED122/10000</f>
        <v>1145417.3855451141</v>
      </c>
      <c r="EI122" s="15">
        <f>求节点(I$38:I$67,$V$4:$V$33,节奏总纲!S121)*$ED122/10000</f>
        <v>1154689.5562546833</v>
      </c>
      <c r="EJ122" s="15">
        <f>求节点(J$38:J$67,$V$4:$V$33,节奏总纲!T121)*$ED122/10000</f>
        <v>1164208.6575488949</v>
      </c>
      <c r="EK122" s="15">
        <f>求节点(F$38:F$67,$L$4:$L$33,节奏总纲!P121)</f>
        <v>4</v>
      </c>
      <c r="EL122" s="15">
        <f>求节点(G$38:G$67,$L$4:$L$33,节奏总纲!Q121)</f>
        <v>4</v>
      </c>
      <c r="EM122" s="15">
        <f>求节点(H$38:H$67,$L$4:$L$33,节奏总纲!R121)</f>
        <v>4</v>
      </c>
      <c r="EN122" s="15">
        <f>求节点(I$38:I$67,$L$4:$L$33,节奏总纲!S121)</f>
        <v>4</v>
      </c>
      <c r="EO122" s="15">
        <f>求节点(J$38:J$67,$L$4:$L$33,节奏总纲!T121)</f>
        <v>4</v>
      </c>
      <c r="EP122" s="15">
        <f t="shared" si="62"/>
        <v>4522474.535511842</v>
      </c>
      <c r="EQ122" s="15">
        <f t="shared" si="63"/>
        <v>4550070.718831609</v>
      </c>
      <c r="ER122" s="15">
        <f t="shared" si="64"/>
        <v>4581669.5421804562</v>
      </c>
      <c r="ES122" s="15">
        <f t="shared" si="65"/>
        <v>4618758.2250187332</v>
      </c>
      <c r="ET122" s="15">
        <f t="shared" si="66"/>
        <v>4656834.6301955795</v>
      </c>
      <c r="EY122" s="15">
        <v>118</v>
      </c>
      <c r="EZ122" s="15">
        <f>MAX($G$4,求节点(F$38:F$67,$G$4:$G$33,节奏总纲!P121))</f>
        <v>3500</v>
      </c>
      <c r="FA122" s="15">
        <f>MAX($G$4,求节点(G$38:G$67,$G$4:$G$33,节奏总纲!Q121))</f>
        <v>3500</v>
      </c>
      <c r="FB122" s="15">
        <f>MAX($G$4,求节点(H$38:H$67,$G$4:$G$33,节奏总纲!R121))</f>
        <v>3500</v>
      </c>
      <c r="FC122" s="15">
        <f>MAX($G$4,求节点(I$38:I$67,$G$4:$G$33,节奏总纲!S121))</f>
        <v>3500</v>
      </c>
      <c r="FD122" s="15">
        <f>MAX($G$4,求节点(J$38:J$67,$G$4:$G$33,节奏总纲!T121))</f>
        <v>3500</v>
      </c>
      <c r="FE122" s="15">
        <f>MAX($K$4,求节点(F$38:F$67,$K$4:$K$33,节奏总纲!P121))</f>
        <v>58102.708414275097</v>
      </c>
      <c r="FF122" s="15">
        <f>MAX($K$4,求节点(G$38:G$67,$K$4:$K$33,节奏总纲!Q121))</f>
        <v>58512.169789482949</v>
      </c>
      <c r="FG122" s="15">
        <f>MAX($K$4,求节点(H$38:H$67,$K$4:$K$33,节奏总纲!R121))</f>
        <v>58981.020772006385</v>
      </c>
      <c r="FH122" s="15">
        <f>MAX($K$4,求节点(I$38:I$67,$K$4:$K$33,节奏总纲!S121))</f>
        <v>59531.328142545222</v>
      </c>
      <c r="FI122" s="15">
        <f>MAX($K$4,求节点(J$38:J$67,$K$4:$K$33,节奏总纲!T121))</f>
        <v>60096.290950844719</v>
      </c>
      <c r="FO122" s="9">
        <v>118</v>
      </c>
      <c r="FP122" s="9">
        <f>求节点($EE$5:$EE$164,$ED$5:$ED$164,求节点(节奏总纲!$N$4:$N$163,节奏总纲!$O$4:$O$163,兵营招募!FO122))</f>
        <v>37813</v>
      </c>
    </row>
    <row r="123" spans="19:172" x14ac:dyDescent="0.15">
      <c r="S123" s="9">
        <v>86</v>
      </c>
      <c r="T123" s="9">
        <f>求节点(节奏总纲!$BW$4:$BW$83,节奏总纲!$AM$4:$AM$83,$S123)</f>
        <v>987.68420761652328</v>
      </c>
      <c r="U123" s="9">
        <v>32000</v>
      </c>
      <c r="V123" s="9">
        <f t="shared" si="51"/>
        <v>3</v>
      </c>
      <c r="W123" s="9">
        <v>5</v>
      </c>
      <c r="Z123" s="9">
        <v>119</v>
      </c>
      <c r="AA123" s="80">
        <f>[5]圣人天赋!GE124</f>
        <v>0.34079999999999999</v>
      </c>
      <c r="AB123" s="80">
        <f>[5]圣人天赋!GF124</f>
        <v>0.34583999999999993</v>
      </c>
      <c r="AC123" s="80">
        <f>[5]圣人天赋!GG124</f>
        <v>0.35591999999999996</v>
      </c>
      <c r="AD123" s="80">
        <f>[5]圣人天赋!GH124</f>
        <v>0.37103999999999998</v>
      </c>
      <c r="AE123" s="80">
        <f>[5]圣人天赋!GI124</f>
        <v>0.39119999999999999</v>
      </c>
      <c r="AG123" s="52"/>
      <c r="AH123" s="35">
        <f>[5]圣人天赋!GE124/AA123</f>
        <v>1</v>
      </c>
      <c r="AJ123" s="9">
        <v>119</v>
      </c>
      <c r="AK123" s="9">
        <f>MAX([4]带兵数!D122,1000+($AJ123-1)*50)</f>
        <v>9541.9198446077917</v>
      </c>
      <c r="AL123" s="9">
        <f>MAX([4]带兵数!E122,1000+($AJ123-1)*50)</f>
        <v>9584.3850498495958</v>
      </c>
      <c r="AM123" s="9">
        <f>MAX([4]带兵数!F122,1000+($AJ123-1)*50)</f>
        <v>9628.7780384292182</v>
      </c>
      <c r="AN123" s="9">
        <f>MAX([4]带兵数!G122,1000+($AJ123-1)*50)</f>
        <v>9678.1643983802387</v>
      </c>
      <c r="AO123" s="9">
        <f>MAX([4]带兵数!H122,1000+($AJ123-1)*50)</f>
        <v>9725.4656492906943</v>
      </c>
      <c r="AQ123" s="15">
        <v>100</v>
      </c>
      <c r="AR123" s="15">
        <v>1.1499999999999999</v>
      </c>
      <c r="AS123" s="15">
        <f>$AR123*节奏总纲!P122*24*3600*AS$2</f>
        <v>569437594.99221313</v>
      </c>
      <c r="AT123" s="15">
        <f>$AR123*节奏总纲!Q122*24*3600*AT$2</f>
        <v>565157322.40318835</v>
      </c>
      <c r="AU123" s="15">
        <f>$AR123*节奏总纲!R122*24*3600*AU$2</f>
        <v>517580811.34158891</v>
      </c>
      <c r="AV123" s="15">
        <f>$AR123*节奏总纲!S122*24*3600*AV$2</f>
        <v>462857858.46283722</v>
      </c>
      <c r="AW123" s="15">
        <f>$AR123*节奏总纲!T122*24*3600*AW$2</f>
        <v>298157524.73792273</v>
      </c>
      <c r="AX123" s="15">
        <f t="shared" si="52"/>
        <v>38143513.006044447</v>
      </c>
      <c r="AY123" s="15">
        <f t="shared" si="53"/>
        <v>38228706.790672719</v>
      </c>
      <c r="AZ123" s="15">
        <f t="shared" si="54"/>
        <v>35449141.741873622</v>
      </c>
      <c r="BA123" s="15">
        <f t="shared" si="55"/>
        <v>31269965.862739503</v>
      </c>
      <c r="BB123" s="15">
        <f t="shared" si="56"/>
        <v>19121872.878786922</v>
      </c>
      <c r="BE123" s="15">
        <v>100</v>
      </c>
      <c r="BF123" s="51"/>
      <c r="BG123" s="15">
        <v>100</v>
      </c>
      <c r="BH123" s="15"/>
      <c r="BI123" s="15"/>
      <c r="BJ123" s="15"/>
      <c r="BK123" s="15"/>
      <c r="BL123" s="15"/>
      <c r="BM123" s="15">
        <f>求节点($T$38:$T$157,$V$38:$V$157,节奏总纲!P122)*求节点($T$38:$T$157,$U$38:$U$157,节奏总纲!P122)*节奏总纲!W122</f>
        <v>24569090.503088214</v>
      </c>
      <c r="BN123" s="15">
        <f>求节点($T$38:$T$157,$V$38:$V$157,节奏总纲!Q122)*求节点($T$38:$T$157,$U$38:$U$157,节奏总纲!Q122)*节奏总纲!X122</f>
        <v>21106256.337155413</v>
      </c>
      <c r="BO123" s="15">
        <f>求节点($T$38:$T$157,$V$38:$V$157,节奏总纲!R122)*求节点($T$38:$T$157,$U$38:$U$157,节奏总纲!R122)*节奏总纲!Y122</f>
        <v>17125189.247281961</v>
      </c>
      <c r="BP123" s="15">
        <f>求节点($T$38:$T$157,$V$38:$V$157,节奏总纲!S122)*求节点($T$38:$T$157,$U$38:$U$157,节奏总纲!S122)*节奏总纲!Z122</f>
        <v>12085010.961445231</v>
      </c>
      <c r="BQ123" s="15">
        <f>求节点($T$38:$T$157,$V$38:$V$157,节奏总纲!T122)*求节点($T$38:$T$157,$U$38:$U$157,节奏总纲!T122)*节奏总纲!AA122</f>
        <v>6158413.1654708395</v>
      </c>
      <c r="BR123" s="15"/>
      <c r="BS123" s="15"/>
      <c r="BT123" s="15"/>
      <c r="BU123" s="15"/>
      <c r="BV123" s="15"/>
      <c r="BY123" s="15">
        <v>119</v>
      </c>
      <c r="BZ123" s="15">
        <f t="shared" si="57"/>
        <v>24569090.503088214</v>
      </c>
      <c r="CA123" s="15">
        <f t="shared" si="58"/>
        <v>21106256.337155413</v>
      </c>
      <c r="CB123" s="15">
        <f t="shared" si="59"/>
        <v>17125189.247281961</v>
      </c>
      <c r="CC123" s="15">
        <f t="shared" si="60"/>
        <v>12085010.961445231</v>
      </c>
      <c r="CD123" s="15">
        <f t="shared" si="61"/>
        <v>6158413.1654708395</v>
      </c>
      <c r="CE123" s="66">
        <f>SUM(BZ$5:BZ123)</f>
        <v>354301044.03331357</v>
      </c>
      <c r="CF123" s="66">
        <f>SUM(CA$5:CA123)</f>
        <v>299536347.9392224</v>
      </c>
      <c r="CG123" s="66">
        <f>SUM(CB$5:CB123)</f>
        <v>237552668.24190092</v>
      </c>
      <c r="CH123" s="66">
        <f>SUM(CC$5:CC123)</f>
        <v>166370978.02799419</v>
      </c>
      <c r="CI123" s="66">
        <f>SUM(CD$5:CD123)</f>
        <v>83544737.955061689</v>
      </c>
      <c r="CJ123" s="34"/>
      <c r="CK123" s="34"/>
      <c r="CN123" s="15"/>
      <c r="CO123" s="15"/>
      <c r="CP123" s="15"/>
      <c r="CQ123" s="15"/>
      <c r="CR123" s="15"/>
      <c r="CS123" s="15"/>
      <c r="CT123" s="15"/>
      <c r="CU123" s="15"/>
      <c r="CV123" s="15"/>
      <c r="CW123" s="15"/>
      <c r="CX123" s="15"/>
      <c r="EC123" s="9">
        <v>1</v>
      </c>
      <c r="ED123" s="9">
        <f>INT(求节点(F$38:F$67,$K$38:$K$67,节奏总纲!P122)*EC123)</f>
        <v>39524</v>
      </c>
      <c r="EE123" s="15">
        <v>119</v>
      </c>
      <c r="EF123" s="15">
        <f>求节点(F$38:F$67,$V$4:$V$33,节奏总纲!P122)*$ED123/10000</f>
        <v>1143068.3086592958</v>
      </c>
      <c r="EG123" s="15">
        <f>求节点(G$38:G$67,$V$4:$V$33,节奏总纲!Q122)*$ED123/10000</f>
        <v>1150581.0596053447</v>
      </c>
      <c r="EH123" s="15">
        <f>求节点(H$38:H$67,$V$4:$V$33,节奏总纲!R122)*$ED123/10000</f>
        <v>1159210.1035913713</v>
      </c>
      <c r="EI123" s="15">
        <f>求节点(I$38:I$67,$V$4:$V$33,节奏总纲!S122)*$ED123/10000</f>
        <v>1168407.9621689918</v>
      </c>
      <c r="EJ123" s="15">
        <f>求节点(J$38:J$67,$V$4:$V$33,节奏总纲!T122)*$ED123/10000</f>
        <v>1175274.502011141</v>
      </c>
      <c r="EK123" s="15">
        <f>求节点(F$38:F$67,$L$4:$L$33,节奏总纲!P122)</f>
        <v>4</v>
      </c>
      <c r="EL123" s="15">
        <f>求节点(G$38:G$67,$L$4:$L$33,节奏总纲!Q122)</f>
        <v>4</v>
      </c>
      <c r="EM123" s="15">
        <f>求节点(H$38:H$67,$L$4:$L$33,节奏总纲!R122)</f>
        <v>4</v>
      </c>
      <c r="EN123" s="15">
        <f>求节点(I$38:I$67,$L$4:$L$33,节奏总纲!S122)</f>
        <v>4</v>
      </c>
      <c r="EO123" s="15">
        <f>求节点(J$38:J$67,$L$4:$L$33,节奏总纲!T122)</f>
        <v>4</v>
      </c>
      <c r="EP123" s="15">
        <f t="shared" si="62"/>
        <v>4572273.2346371831</v>
      </c>
      <c r="EQ123" s="15">
        <f t="shared" si="63"/>
        <v>4602324.2384213787</v>
      </c>
      <c r="ER123" s="15">
        <f t="shared" si="64"/>
        <v>4636840.4143654853</v>
      </c>
      <c r="ES123" s="15">
        <f t="shared" si="65"/>
        <v>4673631.8486759672</v>
      </c>
      <c r="ET123" s="15">
        <f t="shared" si="66"/>
        <v>4701098.0080445642</v>
      </c>
      <c r="EY123" s="15">
        <v>119</v>
      </c>
      <c r="EZ123" s="15">
        <f>MAX($G$4,求节点(F$38:F$67,$G$4:$G$33,节奏总纲!P122))</f>
        <v>3500</v>
      </c>
      <c r="FA123" s="15">
        <f>MAX($G$4,求节点(G$38:G$67,$G$4:$G$33,节奏总纲!Q122))</f>
        <v>3500</v>
      </c>
      <c r="FB123" s="15">
        <f>MAX($G$4,求节点(H$38:H$67,$G$4:$G$33,节奏总纲!R122))</f>
        <v>3500</v>
      </c>
      <c r="FC123" s="15">
        <f>MAX($G$4,求节点(I$38:I$67,$G$4:$G$33,节奏总纲!S122))</f>
        <v>3500</v>
      </c>
      <c r="FD123" s="15">
        <f>MAX($G$4,求节点(J$38:J$67,$G$4:$G$33,节奏总纲!T122))</f>
        <v>3500</v>
      </c>
      <c r="FE123" s="15">
        <f>MAX($K$4,求节点(F$38:F$67,$K$4:$K$33,节奏总纲!P122))</f>
        <v>58572.116874172745</v>
      </c>
      <c r="FF123" s="15">
        <f>MAX($K$4,求节点(G$38:G$67,$K$4:$K$33,节奏总纲!Q122))</f>
        <v>59016.230739571023</v>
      </c>
      <c r="FG123" s="15">
        <f>MAX($K$4,求节点(H$38:H$67,$K$4:$K$33,节奏总纲!R122))</f>
        <v>59526.333910413086</v>
      </c>
      <c r="FH123" s="15">
        <f>MAX($K$4,求节点(I$38:I$67,$K$4:$K$33,节奏总纲!S122))</f>
        <v>60070.062373612331</v>
      </c>
      <c r="FI123" s="15">
        <f>MAX($K$4,求节点(J$38:J$67,$K$4:$K$33,节奏总纲!T122))</f>
        <v>60475.975676623144</v>
      </c>
      <c r="FO123" s="9">
        <v>119</v>
      </c>
      <c r="FP123" s="9">
        <f>求节点($EE$5:$EE$164,$ED$5:$ED$164,求节点(节奏总纲!$N$4:$N$163,节奏总纲!$O$4:$O$163,兵营招募!FO123))</f>
        <v>38001</v>
      </c>
    </row>
    <row r="124" spans="19:172" x14ac:dyDescent="0.15">
      <c r="S124" s="9">
        <v>87</v>
      </c>
      <c r="T124" s="9">
        <f>求节点(节奏总纲!$BW$4:$BW$83,节奏总纲!$AM$4:$AM$83,$S124)</f>
        <v>1023.9536510133242</v>
      </c>
      <c r="U124" s="9">
        <v>32000</v>
      </c>
      <c r="V124" s="9">
        <f t="shared" si="51"/>
        <v>3</v>
      </c>
      <c r="W124" s="9">
        <v>5</v>
      </c>
      <c r="Z124" s="9">
        <v>120</v>
      </c>
      <c r="AA124" s="80">
        <f>[5]圣人天赋!GE125</f>
        <v>0.34079999999999999</v>
      </c>
      <c r="AB124" s="80">
        <f>[5]圣人天赋!GF125</f>
        <v>0.34583999999999993</v>
      </c>
      <c r="AC124" s="80">
        <f>[5]圣人天赋!GG125</f>
        <v>0.35591999999999996</v>
      </c>
      <c r="AD124" s="80">
        <f>[5]圣人天赋!GH125</f>
        <v>0.37103999999999998</v>
      </c>
      <c r="AE124" s="80">
        <f>[5]圣人天赋!GI125</f>
        <v>0.39119999999999999</v>
      </c>
      <c r="AG124" s="52"/>
      <c r="AH124" s="35">
        <f>[5]圣人天赋!GE125/AA124</f>
        <v>1</v>
      </c>
      <c r="AJ124" s="9">
        <v>120</v>
      </c>
      <c r="AK124" s="9">
        <f>MAX([4]带兵数!D123,1000+($AJ124-1)*50)</f>
        <v>9609.5184230627638</v>
      </c>
      <c r="AL124" s="9">
        <f>MAX([4]带兵数!E123,1000+($AJ124-1)*50)</f>
        <v>9651.4335426471262</v>
      </c>
      <c r="AM124" s="9">
        <f>MAX([4]带兵数!F123,1000+($AJ124-1)*50)</f>
        <v>9697.4598905166167</v>
      </c>
      <c r="AN124" s="9">
        <f>MAX([4]带兵数!G123,1000+($AJ124-1)*50)</f>
        <v>9741.3314878136025</v>
      </c>
      <c r="AO124" s="9">
        <f>MAX([4]带兵数!H123,1000+($AJ124-1)*50)</f>
        <v>9791.8752205023811</v>
      </c>
      <c r="AQ124" s="15">
        <v>100</v>
      </c>
      <c r="AR124" s="15">
        <v>1.1499999999999999</v>
      </c>
      <c r="AS124" s="15">
        <f>$AR124*节奏总纲!P123*24*3600*AS$2</f>
        <v>610318800</v>
      </c>
      <c r="AT124" s="15">
        <f>$AR124*节奏总纲!Q123*24*3600*AT$2</f>
        <v>606158460.17999995</v>
      </c>
      <c r="AU124" s="15">
        <f>$AR124*节奏总纲!R123*24*3600*AU$2</f>
        <v>554820477.11999989</v>
      </c>
      <c r="AV124" s="15">
        <f>$AR124*节奏总纲!S123*24*3600*AV$2</f>
        <v>493951348.80000001</v>
      </c>
      <c r="AW124" s="15">
        <f>$AR124*节奏总纲!T123*24*3600*AW$2</f>
        <v>318342286.07999992</v>
      </c>
      <c r="AX124" s="15">
        <f t="shared" si="52"/>
        <v>40881205.00778687</v>
      </c>
      <c r="AY124" s="15">
        <f t="shared" si="53"/>
        <v>41001137.7768116</v>
      </c>
      <c r="AZ124" s="15">
        <f t="shared" si="54"/>
        <v>37239665.778410971</v>
      </c>
      <c r="BA124" s="15">
        <f t="shared" si="55"/>
        <v>31093490.337162793</v>
      </c>
      <c r="BB124" s="15">
        <f t="shared" si="56"/>
        <v>20184761.342077196</v>
      </c>
      <c r="BE124" s="15">
        <v>100</v>
      </c>
      <c r="BF124" s="51"/>
      <c r="BG124" s="15">
        <v>100</v>
      </c>
      <c r="BH124" s="15"/>
      <c r="BI124" s="15"/>
      <c r="BJ124" s="15"/>
      <c r="BK124" s="15"/>
      <c r="BL124" s="15"/>
      <c r="BM124" s="15">
        <f>求节点($T$38:$T$157,$V$38:$V$157,节奏总纲!P123)*求节点($T$38:$T$157,$U$38:$U$157,节奏总纲!P123)*节奏总纲!W123</f>
        <v>26332499.199862693</v>
      </c>
      <c r="BN124" s="15">
        <f>求节点($T$38:$T$157,$V$38:$V$157,节奏总纲!Q123)*求节点($T$38:$T$157,$U$38:$U$157,节奏总纲!Q123)*节奏总纲!X123</f>
        <v>22636929.069323175</v>
      </c>
      <c r="BO124" s="15">
        <f>求节点($T$38:$T$157,$V$38:$V$157,节奏总纲!R123)*求节点($T$38:$T$157,$U$38:$U$157,节奏总纲!R123)*节奏总纲!Y123</f>
        <v>17990176.704546422</v>
      </c>
      <c r="BP124" s="15">
        <f>求节点($T$38:$T$157,$V$38:$V$157,节奏总纲!S123)*求节点($T$38:$T$157,$U$38:$U$157,节奏总纲!S123)*节奏总纲!Z123</f>
        <v>12016807.859773027</v>
      </c>
      <c r="BQ124" s="15">
        <f>求节点($T$38:$T$157,$V$38:$V$157,节奏总纲!T123)*求节点($T$38:$T$157,$U$38:$U$157,节奏总纲!T123)*节奏总纲!AA123</f>
        <v>6500728.2905240534</v>
      </c>
      <c r="BR124" s="15"/>
      <c r="BS124" s="15"/>
      <c r="BT124" s="15"/>
      <c r="BU124" s="15"/>
      <c r="BV124" s="15"/>
      <c r="BY124" s="15">
        <v>120</v>
      </c>
      <c r="BZ124" s="15">
        <f t="shared" si="57"/>
        <v>26332499.199862693</v>
      </c>
      <c r="CA124" s="15">
        <f t="shared" si="58"/>
        <v>22636929.069323175</v>
      </c>
      <c r="CB124" s="15">
        <f t="shared" si="59"/>
        <v>17990176.704546422</v>
      </c>
      <c r="CC124" s="15">
        <f t="shared" si="60"/>
        <v>12016807.859773027</v>
      </c>
      <c r="CD124" s="15">
        <f t="shared" si="61"/>
        <v>6500728.2905240534</v>
      </c>
      <c r="CE124" s="66">
        <f>SUM(BZ$5:BZ124)</f>
        <v>380633543.23317629</v>
      </c>
      <c r="CF124" s="66">
        <f>SUM(CA$5:CA124)</f>
        <v>322173277.00854558</v>
      </c>
      <c r="CG124" s="66">
        <f>SUM(CB$5:CB124)</f>
        <v>255542844.94644734</v>
      </c>
      <c r="CH124" s="66">
        <f>SUM(CC$5:CC124)</f>
        <v>178387785.88776723</v>
      </c>
      <c r="CI124" s="66">
        <f>SUM(CD$5:CD124)</f>
        <v>90045466.24558574</v>
      </c>
      <c r="CJ124" s="34"/>
      <c r="CK124" s="34"/>
      <c r="CN124" s="15"/>
      <c r="CO124" s="15"/>
      <c r="CP124" s="15"/>
      <c r="CQ124" s="15"/>
      <c r="CR124" s="15"/>
      <c r="CS124" s="15"/>
      <c r="CT124" s="15"/>
      <c r="CU124" s="15"/>
      <c r="CV124" s="15"/>
      <c r="CW124" s="15"/>
      <c r="CX124" s="15"/>
      <c r="EC124" s="9">
        <v>1</v>
      </c>
      <c r="ED124" s="9">
        <f>INT(求节点(F$38:F$67,$K$38:$K$67,节奏总纲!P123)*EC124)</f>
        <v>39691</v>
      </c>
      <c r="EE124" s="15">
        <v>120</v>
      </c>
      <c r="EF124" s="15">
        <f>求节点(F$38:F$67,$V$4:$V$33,节奏总纲!P123)*$ED124/10000</f>
        <v>1156444.6213264896</v>
      </c>
      <c r="EG124" s="15">
        <f>求节点(G$38:G$67,$V$4:$V$33,节奏总纲!Q123)*$ED124/10000</f>
        <v>1164626.4458235782</v>
      </c>
      <c r="EH124" s="15">
        <f>求节点(H$38:H$67,$V$4:$V$33,节奏总纲!R123)*$ED124/10000</f>
        <v>1173242.1111402093</v>
      </c>
      <c r="EI124" s="15">
        <f>求节点(I$38:I$67,$V$4:$V$33,节奏总纲!S123)*$ED124/10000</f>
        <v>1179637.6908385721</v>
      </c>
      <c r="EJ124" s="15">
        <f>求节点(J$38:J$67,$V$4:$V$33,节奏总纲!T123)*$ED124/10000</f>
        <v>1187048.8776134995</v>
      </c>
      <c r="EK124" s="15">
        <f>求节点(F$38:F$67,$L$4:$L$33,节奏总纲!P123)</f>
        <v>4</v>
      </c>
      <c r="EL124" s="15">
        <f>求节点(G$38:G$67,$L$4:$L$33,节奏总纲!Q123)</f>
        <v>4</v>
      </c>
      <c r="EM124" s="15">
        <f>求节点(H$38:H$67,$L$4:$L$33,节奏总纲!R123)</f>
        <v>4</v>
      </c>
      <c r="EN124" s="15">
        <f>求节点(I$38:I$67,$L$4:$L$33,节奏总纲!S123)</f>
        <v>4</v>
      </c>
      <c r="EO124" s="15">
        <f>求节点(J$38:J$67,$L$4:$L$33,节奏总纲!T123)</f>
        <v>4</v>
      </c>
      <c r="EP124" s="15">
        <f t="shared" si="62"/>
        <v>4625778.4853059584</v>
      </c>
      <c r="EQ124" s="15">
        <f t="shared" si="63"/>
        <v>4658505.7832943127</v>
      </c>
      <c r="ER124" s="15">
        <f t="shared" si="64"/>
        <v>4692968.444560837</v>
      </c>
      <c r="ES124" s="15">
        <f t="shared" si="65"/>
        <v>4718550.7633542884</v>
      </c>
      <c r="ET124" s="15">
        <f t="shared" si="66"/>
        <v>4748195.5104539981</v>
      </c>
      <c r="EY124" s="15">
        <v>120</v>
      </c>
      <c r="EZ124" s="15">
        <f>MAX($G$4,求节点(F$38:F$67,$G$4:$G$33,节奏总纲!P123))</f>
        <v>3500</v>
      </c>
      <c r="FA124" s="15">
        <f>MAX($G$4,求节点(G$38:G$67,$G$4:$G$33,节奏总纲!Q123))</f>
        <v>3500</v>
      </c>
      <c r="FB124" s="15">
        <f>MAX($G$4,求节点(H$38:H$67,$G$4:$G$33,节奏总纲!R123))</f>
        <v>3500</v>
      </c>
      <c r="FC124" s="15">
        <f>MAX($G$4,求节点(I$38:I$67,$G$4:$G$33,节奏总纲!S123))</f>
        <v>3500</v>
      </c>
      <c r="FD124" s="15">
        <f>MAX($G$4,求节点(J$38:J$67,$G$4:$G$33,节奏总纲!T123))</f>
        <v>3500</v>
      </c>
      <c r="FE124" s="15">
        <f>MAX($K$4,求节点(F$38:F$67,$K$4:$K$33,节奏总纲!P123))</f>
        <v>59075.216404581086</v>
      </c>
      <c r="FF124" s="15">
        <f>MAX($K$4,求节点(G$38:G$67,$K$4:$K$33,节奏总纲!Q123))</f>
        <v>59556.847312756123</v>
      </c>
      <c r="FG124" s="15">
        <f>MAX($K$4,求节点(H$38:H$67,$K$4:$K$33,节奏总纲!R123))</f>
        <v>60064.016674853505</v>
      </c>
      <c r="FH124" s="15">
        <f>MAX($K$4,求节点(I$38:I$67,$K$4:$K$33,节奏总纲!S123))</f>
        <v>60440.498578067694</v>
      </c>
      <c r="FI124" s="15">
        <f>MAX($K$4,求节点(J$38:J$67,$K$4:$K$33,节奏总纲!T123))</f>
        <v>60876.765161191433</v>
      </c>
      <c r="FO124" s="9">
        <v>120</v>
      </c>
      <c r="FP124" s="9">
        <f>求节点($EE$5:$EE$164,$ED$5:$ED$164,求节点(节奏总纲!$N$4:$N$163,节奏总纲!$O$4:$O$163,兵营招募!FO124))</f>
        <v>38131</v>
      </c>
    </row>
    <row r="125" spans="19:172" x14ac:dyDescent="0.15">
      <c r="S125" s="9">
        <v>88</v>
      </c>
      <c r="T125" s="9">
        <f>求节点(节奏总纲!$BW$4:$BW$83,节奏总纲!$AM$4:$AM$83,$S125)</f>
        <v>1422.6782097755249</v>
      </c>
      <c r="U125" s="9">
        <v>32000</v>
      </c>
      <c r="V125" s="9">
        <f t="shared" si="51"/>
        <v>3</v>
      </c>
      <c r="W125" s="9">
        <v>5</v>
      </c>
      <c r="Z125" s="9">
        <v>121</v>
      </c>
      <c r="AA125" s="80">
        <f>[5]圣人天赋!GE126</f>
        <v>0.34079999999999999</v>
      </c>
      <c r="AB125" s="80">
        <f>[5]圣人天赋!GF126</f>
        <v>0.34583999999999993</v>
      </c>
      <c r="AC125" s="80">
        <f>[5]圣人天赋!GG126</f>
        <v>0.35591999999999996</v>
      </c>
      <c r="AD125" s="80">
        <f>[5]圣人天赋!GH126</f>
        <v>0.37103999999999998</v>
      </c>
      <c r="AE125" s="80">
        <f>[5]圣人天赋!GI126</f>
        <v>0.39119999999999999</v>
      </c>
      <c r="AG125" s="52"/>
      <c r="AH125" s="35">
        <f>[5]圣人天赋!GE126/AA125</f>
        <v>1</v>
      </c>
      <c r="AJ125" s="9">
        <v>121</v>
      </c>
      <c r="AK125" s="9">
        <f>MAX([4]带兵数!D124,1000+($AJ125-1)*50)</f>
        <v>9676.4443944555514</v>
      </c>
      <c r="AL125" s="9">
        <f>MAX([4]带兵数!E124,1000+($AJ125-1)*50)</f>
        <v>9718.9921244478937</v>
      </c>
      <c r="AM125" s="9">
        <f>MAX([4]带兵数!F124,1000+($AJ125-1)*50)</f>
        <v>9760.4131448162898</v>
      </c>
      <c r="AN125" s="9">
        <f>MAX([4]带兵数!G124,1000+($AJ125-1)*50)</f>
        <v>9807.383875587273</v>
      </c>
      <c r="AO125" s="9">
        <f>MAX([4]带兵数!H124,1000+($AJ125-1)*50)</f>
        <v>9856.7913166257658</v>
      </c>
      <c r="AQ125" s="15">
        <v>100</v>
      </c>
      <c r="AR125" s="15">
        <v>1.1499999999999999</v>
      </c>
      <c r="AS125" s="15">
        <f>$AR125*节奏总纲!P124*24*3600*AS$2</f>
        <v>654134190.643852</v>
      </c>
      <c r="AT125" s="15">
        <f>$AR125*节奏总纲!Q124*24*3600*AT$2</f>
        <v>648835703.6996367</v>
      </c>
      <c r="AU125" s="15">
        <f>$AR125*节奏总纲!R124*24*3600*AU$2</f>
        <v>591947833.58664298</v>
      </c>
      <c r="AV125" s="15">
        <f>$AR125*节奏总纲!S124*24*3600*AV$2</f>
        <v>527123135.29383725</v>
      </c>
      <c r="AW125" s="15">
        <f>$AR125*节奏总纲!T124*24*3600*AW$2</f>
        <v>340803913.32544678</v>
      </c>
      <c r="AX125" s="15">
        <f t="shared" si="52"/>
        <v>43815390.643851995</v>
      </c>
      <c r="AY125" s="15">
        <f t="shared" si="53"/>
        <v>42677243.51963675</v>
      </c>
      <c r="AZ125" s="15">
        <f t="shared" si="54"/>
        <v>37127356.466643095</v>
      </c>
      <c r="BA125" s="15">
        <f t="shared" si="55"/>
        <v>33171786.493837237</v>
      </c>
      <c r="BB125" s="15">
        <f t="shared" si="56"/>
        <v>22461627.245446861</v>
      </c>
      <c r="BE125" s="15">
        <v>100</v>
      </c>
      <c r="BF125" s="51"/>
      <c r="BG125" s="15">
        <v>100</v>
      </c>
      <c r="BH125" s="15"/>
      <c r="BI125" s="15"/>
      <c r="BJ125" s="15"/>
      <c r="BK125" s="15"/>
      <c r="BL125" s="15"/>
      <c r="BM125" s="15">
        <f>求节点($T$38:$T$157,$V$38:$V$157,节奏总纲!P124)*求节点($T$38:$T$157,$U$38:$U$157,节奏总纲!P124)*节奏总纲!W124</f>
        <v>28222473.844671126</v>
      </c>
      <c r="BN125" s="15">
        <f>求节点($T$38:$T$157,$V$38:$V$157,节奏总纲!Q124)*求节点($T$38:$T$157,$U$38:$U$157,节奏总纲!Q124)*节奏总纲!X124</f>
        <v>23562315.262739386</v>
      </c>
      <c r="BO125" s="15">
        <f>求节点($T$38:$T$157,$V$38:$V$157,节奏总纲!R124)*求节点($T$38:$T$157,$U$38:$U$157,节奏总纲!R124)*节奏总纲!Y124</f>
        <v>17935920.998378266</v>
      </c>
      <c r="BP125" s="15">
        <f>求节点($T$38:$T$157,$V$38:$V$157,节奏总纲!S124)*求节点($T$38:$T$157,$U$38:$U$157,节奏总纲!S124)*节奏总纲!Z124</f>
        <v>12820014.103898481</v>
      </c>
      <c r="BQ125" s="15">
        <f>求节点($T$38:$T$157,$V$38:$V$157,节奏总纲!T124)*求节点($T$38:$T$157,$U$38:$U$157,节奏总纲!T124)*节奏总纲!AA124</f>
        <v>7234018.4365368402</v>
      </c>
      <c r="BR125" s="15"/>
      <c r="BS125" s="15"/>
      <c r="BT125" s="15"/>
      <c r="BU125" s="15"/>
      <c r="BV125" s="15"/>
      <c r="BY125" s="15">
        <v>121</v>
      </c>
      <c r="BZ125" s="15">
        <f t="shared" si="57"/>
        <v>28222473.844671126</v>
      </c>
      <c r="CA125" s="15">
        <f t="shared" si="58"/>
        <v>23562315.262739386</v>
      </c>
      <c r="CB125" s="15">
        <f t="shared" si="59"/>
        <v>17935920.998378266</v>
      </c>
      <c r="CC125" s="15">
        <f t="shared" si="60"/>
        <v>12820014.103898481</v>
      </c>
      <c r="CD125" s="15">
        <f t="shared" si="61"/>
        <v>7234018.4365368402</v>
      </c>
      <c r="CE125" s="66">
        <f>SUM(BZ$5:BZ125)</f>
        <v>408856017.07784742</v>
      </c>
      <c r="CF125" s="66">
        <f>SUM(CA$5:CA125)</f>
        <v>345735592.27128494</v>
      </c>
      <c r="CG125" s="66">
        <f>SUM(CB$5:CB125)</f>
        <v>273478765.94482559</v>
      </c>
      <c r="CH125" s="66">
        <f>SUM(CC$5:CC125)</f>
        <v>191207799.99166572</v>
      </c>
      <c r="CI125" s="66">
        <f>SUM(CD$5:CD125)</f>
        <v>97279484.682122573</v>
      </c>
      <c r="CJ125" s="34"/>
      <c r="CK125" s="34"/>
      <c r="CN125" s="15"/>
      <c r="CO125" s="15"/>
      <c r="CP125" s="15"/>
      <c r="CQ125" s="15"/>
      <c r="CR125" s="15"/>
      <c r="CS125" s="15"/>
      <c r="CT125" s="15"/>
      <c r="CU125" s="15"/>
      <c r="CV125" s="15"/>
      <c r="CW125" s="15"/>
      <c r="CX125" s="15"/>
      <c r="EC125" s="9">
        <v>1</v>
      </c>
      <c r="ED125" s="9">
        <f>INT(求节点(F$38:F$67,$K$38:$K$67,节奏总纲!P124)*EC125)</f>
        <v>39871</v>
      </c>
      <c r="EE125" s="15">
        <v>121</v>
      </c>
      <c r="EF125" s="15">
        <f>求节点(F$38:F$67,$V$4:$V$33,节奏总纲!P124)*$ED125/10000</f>
        <v>1170890.6185902236</v>
      </c>
      <c r="EG125" s="15">
        <f>求节点(G$38:G$67,$V$4:$V$33,节奏总纲!Q124)*$ED125/10000</f>
        <v>1178787.1842701714</v>
      </c>
      <c r="EH125" s="15">
        <f>求节点(H$38:H$67,$V$4:$V$33,节奏总纲!R124)*$ED125/10000</f>
        <v>1184852.9041320565</v>
      </c>
      <c r="EI125" s="15">
        <f>求节点(I$38:I$67,$V$4:$V$33,节奏总纲!S124)*$ED125/10000</f>
        <v>1191731.3270205033</v>
      </c>
      <c r="EJ125" s="15">
        <f>求节点(J$38:J$67,$V$4:$V$33,节奏总纲!T124)*$ED125/10000</f>
        <v>1200043.062519432</v>
      </c>
      <c r="EK125" s="15">
        <f>求节点(F$38:F$67,$L$4:$L$33,节奏总纲!P124)</f>
        <v>4</v>
      </c>
      <c r="EL125" s="15">
        <f>求节点(G$38:G$67,$L$4:$L$33,节奏总纲!Q124)</f>
        <v>4</v>
      </c>
      <c r="EM125" s="15">
        <f>求节点(H$38:H$67,$L$4:$L$33,节奏总纲!R124)</f>
        <v>4</v>
      </c>
      <c r="EN125" s="15">
        <f>求节点(I$38:I$67,$L$4:$L$33,节奏总纲!S124)</f>
        <v>4</v>
      </c>
      <c r="EO125" s="15">
        <f>求节点(J$38:J$67,$L$4:$L$33,节奏总纲!T124)</f>
        <v>4</v>
      </c>
      <c r="EP125" s="15">
        <f t="shared" si="62"/>
        <v>4683562.4743608944</v>
      </c>
      <c r="EQ125" s="15">
        <f t="shared" si="63"/>
        <v>4715148.7370806858</v>
      </c>
      <c r="ER125" s="15">
        <f t="shared" si="64"/>
        <v>4739411.6165282261</v>
      </c>
      <c r="ES125" s="15">
        <f t="shared" si="65"/>
        <v>4766925.3080820134</v>
      </c>
      <c r="ET125" s="15">
        <f t="shared" si="66"/>
        <v>4800172.2500777282</v>
      </c>
      <c r="EY125" s="15">
        <v>121</v>
      </c>
      <c r="EZ125" s="15">
        <f>MAX($G$4,求节点(F$38:F$67,$G$4:$G$33,节奏总纲!P124))</f>
        <v>3500</v>
      </c>
      <c r="FA125" s="15">
        <f>MAX($G$4,求节点(G$38:G$67,$G$4:$G$33,节奏总纲!Q124))</f>
        <v>3500</v>
      </c>
      <c r="FB125" s="15">
        <f>MAX($G$4,求节点(H$38:H$67,$G$4:$G$33,节奏总纲!R124))</f>
        <v>3500</v>
      </c>
      <c r="FC125" s="15">
        <f>MAX($G$4,求节点(I$38:I$67,$G$4:$G$33,节奏总纲!S124))</f>
        <v>3500</v>
      </c>
      <c r="FD125" s="15">
        <f>MAX($G$4,求节点(J$38:J$67,$G$4:$G$33,节奏总纲!T124))</f>
        <v>3500</v>
      </c>
      <c r="FE125" s="15">
        <f>MAX($K$4,求节点(F$38:F$67,$K$4:$K$33,节奏总纲!P124))</f>
        <v>59614.425130287214</v>
      </c>
      <c r="FF125" s="15">
        <f>MAX($K$4,求节点(G$38:G$67,$K$4:$K$33,节奏总纲!Q124))</f>
        <v>60077.165463184865</v>
      </c>
      <c r="FG125" s="15">
        <f>MAX($K$4,求节点(H$38:H$67,$K$4:$K$33,节奏总纲!R124))</f>
        <v>60432.617863875981</v>
      </c>
      <c r="FH125" s="15">
        <f>MAX($K$4,求节点(I$38:I$67,$K$4:$K$33,节奏总纲!S124))</f>
        <v>60835.694824952021</v>
      </c>
      <c r="FI125" s="15">
        <f>MAX($K$4,求节点(J$38:J$67,$K$4:$K$33,节奏总纲!T124))</f>
        <v>61322.764192525108</v>
      </c>
    </row>
    <row r="126" spans="19:172" x14ac:dyDescent="0.15">
      <c r="S126" s="9">
        <v>89</v>
      </c>
      <c r="T126" s="9">
        <f>求节点(节奏总纲!$BW$4:$BW$83,节奏总纲!$AM$4:$AM$83,$S126)</f>
        <v>1478.964868024234</v>
      </c>
      <c r="U126" s="9">
        <v>32000</v>
      </c>
      <c r="V126" s="9">
        <f t="shared" si="51"/>
        <v>3</v>
      </c>
      <c r="W126" s="9">
        <v>5</v>
      </c>
      <c r="Z126" s="9">
        <v>122</v>
      </c>
      <c r="AA126" s="80">
        <f>[5]圣人天赋!GE127</f>
        <v>0.34079999999999999</v>
      </c>
      <c r="AB126" s="80">
        <f>[5]圣人天赋!GF127</f>
        <v>0.34583999999999993</v>
      </c>
      <c r="AC126" s="80">
        <f>[5]圣人天赋!GG127</f>
        <v>0.35591999999999996</v>
      </c>
      <c r="AD126" s="80">
        <f>[5]圣人天赋!GH127</f>
        <v>0.37103999999999998</v>
      </c>
      <c r="AE126" s="80">
        <f>[5]圣人天赋!GI127</f>
        <v>0.39119999999999999</v>
      </c>
      <c r="AG126" s="52"/>
      <c r="AH126" s="35">
        <f>[5]圣人天赋!GE127/AA126</f>
        <v>1</v>
      </c>
      <c r="AJ126" s="9">
        <v>122</v>
      </c>
      <c r="AK126" s="9">
        <f>MAX([4]带兵数!D125,1000+($AJ126-1)*50)</f>
        <v>9744.4650363204728</v>
      </c>
      <c r="AL126" s="9">
        <f>MAX([4]带兵数!E125,1000+($AJ126-1)*50)</f>
        <v>9783.4793164008734</v>
      </c>
      <c r="AM126" s="9">
        <f>MAX([4]带兵数!F125,1000+($AJ126-1)*50)</f>
        <v>9827.522464183945</v>
      </c>
      <c r="AN126" s="9">
        <f>MAX([4]带兵数!G125,1000+($AJ126-1)*50)</f>
        <v>9872.1609454055506</v>
      </c>
      <c r="AO126" s="9">
        <f>MAX([4]带兵数!H125,1000+($AJ126-1)*50)</f>
        <v>9924.8748404290436</v>
      </c>
      <c r="AQ126" s="15">
        <v>100</v>
      </c>
      <c r="AR126" s="15">
        <v>1.1499999999999999</v>
      </c>
      <c r="AS126" s="15">
        <f>$AR126*节奏总纲!P125*24*3600*AS$2</f>
        <v>701094363.58659267</v>
      </c>
      <c r="AT126" s="15">
        <f>$AR126*节奏总纲!Q125*24*3600*AT$2</f>
        <v>693697818.05075407</v>
      </c>
      <c r="AU126" s="15">
        <f>$AR126*节奏总纲!R125*24*3600*AU$2</f>
        <v>632667553.70054114</v>
      </c>
      <c r="AV126" s="15">
        <f>$AR126*节奏总纲!S125*24*3600*AV$2</f>
        <v>564147264.56601155</v>
      </c>
      <c r="AW126" s="15">
        <f>$AR126*节奏总纲!T125*24*3600*AW$2</f>
        <v>364849506.81046277</v>
      </c>
      <c r="AX126" s="15">
        <f t="shared" si="52"/>
        <v>46960172.942740679</v>
      </c>
      <c r="AY126" s="15">
        <f t="shared" si="53"/>
        <v>44862114.351117373</v>
      </c>
      <c r="AZ126" s="15">
        <f t="shared" si="54"/>
        <v>40719720.113898158</v>
      </c>
      <c r="BA126" s="15">
        <f t="shared" si="55"/>
        <v>37024129.272174299</v>
      </c>
      <c r="BB126" s="15">
        <f t="shared" si="56"/>
        <v>24045593.485015988</v>
      </c>
      <c r="BE126" s="15">
        <v>100</v>
      </c>
      <c r="BF126" s="51"/>
      <c r="BG126" s="15">
        <v>100</v>
      </c>
      <c r="BH126" s="15"/>
      <c r="BI126" s="15"/>
      <c r="BJ126" s="15"/>
      <c r="BK126" s="15"/>
      <c r="BL126" s="15"/>
      <c r="BM126" s="15">
        <f>求节点($T$38:$T$157,$V$38:$V$157,节奏总纲!P125)*求节点($T$38:$T$157,$U$38:$U$157,节奏总纲!P125)*节奏总纲!W125</f>
        <v>30248098.513842676</v>
      </c>
      <c r="BN126" s="15">
        <f>求节点($T$38:$T$157,$V$38:$V$157,节奏总纲!Q125)*求节点($T$38:$T$157,$U$38:$U$157,节奏总纲!Q125)*节奏总纲!X125</f>
        <v>24768593.154516172</v>
      </c>
      <c r="BO126" s="15">
        <f>求节点($T$38:$T$157,$V$38:$V$157,节奏总纲!R125)*求节点($T$38:$T$157,$U$38:$U$157,节奏总纲!R125)*节奏总纲!Y125</f>
        <v>19671362.373863842</v>
      </c>
      <c r="BP126" s="15">
        <f>求节点($T$38:$T$157,$V$38:$V$157,节奏总纲!S125)*求节点($T$38:$T$157,$U$38:$U$157,节奏总纲!S125)*节奏总纲!Z125</f>
        <v>14308842.230791997</v>
      </c>
      <c r="BQ126" s="15">
        <f>求节点($T$38:$T$157,$V$38:$V$157,节奏总纲!T125)*求节点($T$38:$T$157,$U$38:$U$157,节奏总纲!T125)*节奏总纲!AA125</f>
        <v>7744152.4911484597</v>
      </c>
      <c r="BR126" s="15"/>
      <c r="BS126" s="15"/>
      <c r="BT126" s="15"/>
      <c r="BU126" s="15"/>
      <c r="BV126" s="15"/>
      <c r="BY126" s="15">
        <v>122</v>
      </c>
      <c r="BZ126" s="15">
        <f t="shared" si="57"/>
        <v>30248098.513842676</v>
      </c>
      <c r="CA126" s="15">
        <f t="shared" si="58"/>
        <v>24768593.154516172</v>
      </c>
      <c r="CB126" s="15">
        <f t="shared" si="59"/>
        <v>19671362.373863842</v>
      </c>
      <c r="CC126" s="15">
        <f t="shared" si="60"/>
        <v>14308842.230791997</v>
      </c>
      <c r="CD126" s="15">
        <f t="shared" si="61"/>
        <v>7744152.4911484597</v>
      </c>
      <c r="CE126" s="66">
        <f>SUM(BZ$5:BZ126)</f>
        <v>439104115.59169012</v>
      </c>
      <c r="CF126" s="66">
        <f>SUM(CA$5:CA126)</f>
        <v>370504185.4258011</v>
      </c>
      <c r="CG126" s="66">
        <f>SUM(CB$5:CB126)</f>
        <v>293150128.31868941</v>
      </c>
      <c r="CH126" s="66">
        <f>SUM(CC$5:CC126)</f>
        <v>205516642.22245771</v>
      </c>
      <c r="CI126" s="66">
        <f>SUM(CD$5:CD126)</f>
        <v>105023637.17327103</v>
      </c>
      <c r="CJ126" s="34"/>
      <c r="CK126" s="34"/>
      <c r="CN126" s="15"/>
      <c r="CO126" s="15"/>
      <c r="CP126" s="15"/>
      <c r="CQ126" s="15"/>
      <c r="CR126" s="15"/>
      <c r="CS126" s="15"/>
      <c r="CT126" s="15"/>
      <c r="CU126" s="15"/>
      <c r="CV126" s="15"/>
      <c r="CW126" s="15"/>
      <c r="CX126" s="15"/>
      <c r="EC126" s="9">
        <v>1</v>
      </c>
      <c r="ED126" s="9">
        <f>INT(求节点(F$38:F$67,$K$38:$K$67,节奏总纲!P125)*EC126)</f>
        <v>40041</v>
      </c>
      <c r="EE126" s="15">
        <v>122</v>
      </c>
      <c r="EF126" s="15">
        <f>求节点(F$38:F$67,$V$4:$V$33,节奏总纲!P125)*$ED126/10000</f>
        <v>1184618.1126426284</v>
      </c>
      <c r="EG126" s="15">
        <f>求节点(G$38:G$67,$V$4:$V$33,节奏总纲!Q125)*$ED126/10000</f>
        <v>1190355.7479480621</v>
      </c>
      <c r="EH126" s="15">
        <f>求节点(H$38:H$67,$V$4:$V$33,节奏总纲!R125)*$ED126/10000</f>
        <v>1196832.9537086659</v>
      </c>
      <c r="EI126" s="15">
        <f>求节点(I$38:I$67,$V$4:$V$33,节奏总纲!S125)*$ED126/10000</f>
        <v>1204371.8009291107</v>
      </c>
      <c r="EJ126" s="15">
        <f>求节点(J$38:J$67,$V$4:$V$33,节奏总纲!T125)*$ED126/10000</f>
        <v>1213342.0748369819</v>
      </c>
      <c r="EK126" s="15">
        <f>求节点(F$38:F$67,$L$4:$L$33,节奏总纲!P125)</f>
        <v>4</v>
      </c>
      <c r="EL126" s="15">
        <f>求节点(G$38:G$67,$L$4:$L$33,节奏总纲!Q125)</f>
        <v>4</v>
      </c>
      <c r="EM126" s="15">
        <f>求节点(H$38:H$67,$L$4:$L$33,节奏总纲!R125)</f>
        <v>4</v>
      </c>
      <c r="EN126" s="15">
        <f>求节点(I$38:I$67,$L$4:$L$33,节奏总纲!S125)</f>
        <v>4</v>
      </c>
      <c r="EO126" s="15">
        <f>求节点(J$38:J$67,$L$4:$L$33,节奏总纲!T125)</f>
        <v>4</v>
      </c>
      <c r="EP126" s="15">
        <f t="shared" si="62"/>
        <v>4738472.4505705135</v>
      </c>
      <c r="EQ126" s="15">
        <f t="shared" si="63"/>
        <v>4761422.9917922486</v>
      </c>
      <c r="ER126" s="15">
        <f t="shared" si="64"/>
        <v>4787331.8148346636</v>
      </c>
      <c r="ES126" s="15">
        <f t="shared" si="65"/>
        <v>4817487.2037164429</v>
      </c>
      <c r="ET126" s="15">
        <f t="shared" si="66"/>
        <v>4853368.2993479278</v>
      </c>
      <c r="EY126" s="15">
        <v>122</v>
      </c>
      <c r="EZ126" s="15">
        <f>MAX($G$4,求节点(F$38:F$67,$G$4:$G$33,节奏总纲!P125))</f>
        <v>3500</v>
      </c>
      <c r="FA126" s="15">
        <f>MAX($G$4,求节点(G$38:G$67,$G$4:$G$33,节奏总纲!Q125))</f>
        <v>3500</v>
      </c>
      <c r="FB126" s="15">
        <f>MAX($G$4,求节点(H$38:H$67,$G$4:$G$33,节奏总纲!R125))</f>
        <v>3500</v>
      </c>
      <c r="FC126" s="15">
        <f>MAX($G$4,求节点(I$38:I$67,$G$4:$G$33,节奏总纲!S125))</f>
        <v>3500</v>
      </c>
      <c r="FD126" s="15">
        <f>MAX($G$4,求节点(J$38:J$67,$G$4:$G$33,节奏总纲!T125))</f>
        <v>3500</v>
      </c>
      <c r="FE126" s="15">
        <f>MAX($K$4,求节点(F$38:F$67,$K$4:$K$33,节奏总纲!P125))</f>
        <v>60124.130980851427</v>
      </c>
      <c r="FF126" s="15">
        <f>MAX($K$4,求节点(G$38:G$67,$K$4:$K$33,节奏总纲!Q125))</f>
        <v>60458.930060943494</v>
      </c>
      <c r="FG126" s="15">
        <f>MAX($K$4,求节点(H$38:H$67,$K$4:$K$33,节奏总纲!R125))</f>
        <v>60836.884116016241</v>
      </c>
      <c r="FH126" s="15">
        <f>MAX($K$4,求节点(I$38:I$67,$K$4:$K$33,节奏总纲!S125))</f>
        <v>61276.786441625773</v>
      </c>
      <c r="FI126" s="15">
        <f>MAX($K$4,求节点(J$38:J$67,$K$4:$K$33,节奏总纲!T125))</f>
        <v>61800.214525262432</v>
      </c>
    </row>
    <row r="127" spans="19:172" x14ac:dyDescent="0.15">
      <c r="S127" s="9">
        <v>90</v>
      </c>
      <c r="T127" s="9">
        <f>求节点(节奏总纲!$BW$4:$BW$83,节奏总纲!$AM$4:$AM$83,$S127)</f>
        <v>1535.2515262729432</v>
      </c>
      <c r="U127" s="9">
        <v>32000</v>
      </c>
      <c r="V127" s="9">
        <f t="shared" si="51"/>
        <v>3</v>
      </c>
      <c r="W127" s="9">
        <v>5</v>
      </c>
      <c r="Z127" s="9">
        <v>123</v>
      </c>
      <c r="AA127" s="80">
        <f>[5]圣人天赋!GE128</f>
        <v>0.34079999999999999</v>
      </c>
      <c r="AB127" s="80">
        <f>[5]圣人天赋!GF128</f>
        <v>0.34583999999999993</v>
      </c>
      <c r="AC127" s="80">
        <f>[5]圣人天赋!GG128</f>
        <v>0.35591999999999996</v>
      </c>
      <c r="AD127" s="80">
        <f>[5]圣人天赋!GH128</f>
        <v>0.37103999999999998</v>
      </c>
      <c r="AE127" s="80">
        <f>[5]圣人天赋!GI128</f>
        <v>0.39119999999999999</v>
      </c>
      <c r="AG127" s="52"/>
      <c r="AH127" s="35">
        <f>[5]圣人天赋!GE128/AA127</f>
        <v>1</v>
      </c>
      <c r="AJ127" s="9">
        <v>123</v>
      </c>
      <c r="AK127" s="9">
        <f>MAX([4]带兵数!D126,1000+($AJ127-1)*50)</f>
        <v>9811.0477430073333</v>
      </c>
      <c r="AL127" s="9">
        <f>MAX([4]带兵数!E126,1000+($AJ127-1)*50)</f>
        <v>9852.4741214672613</v>
      </c>
      <c r="AM127" s="9">
        <f>MAX([4]带兵数!F126,1000+($AJ127-1)*50)</f>
        <v>9894.7726095039707</v>
      </c>
      <c r="AN127" s="9">
        <f>MAX([4]带兵数!G126,1000+($AJ127-1)*50)</f>
        <v>9943.3069314785971</v>
      </c>
      <c r="AO127" s="9">
        <f>MAX([4]带兵数!H126,1000+($AJ127-1)*50)</f>
        <v>9993.175135493495</v>
      </c>
      <c r="AQ127" s="15">
        <v>100</v>
      </c>
      <c r="AR127" s="15">
        <v>1.1499999999999999</v>
      </c>
      <c r="AS127" s="15">
        <f>$AR127*节奏总纲!P126*24*3600*AS$2</f>
        <v>751425030.74273825</v>
      </c>
      <c r="AT127" s="15">
        <f>$AR127*节奏总纲!Q126*24*3600*AT$2</f>
        <v>743497496.66840243</v>
      </c>
      <c r="AU127" s="15">
        <f>$AR127*节奏总纲!R126*24*3600*AU$2</f>
        <v>679588797.80373251</v>
      </c>
      <c r="AV127" s="15">
        <f>$AR127*节奏总纲!S126*24*3600*AV$2</f>
        <v>606775712.32476115</v>
      </c>
      <c r="AW127" s="15">
        <f>$AR127*节奏总纲!T126*24*3600*AW$2</f>
        <v>392394151.05385798</v>
      </c>
      <c r="AX127" s="15">
        <f t="shared" si="52"/>
        <v>50330667.156145573</v>
      </c>
      <c r="AY127" s="15">
        <f t="shared" si="53"/>
        <v>49799678.617648363</v>
      </c>
      <c r="AZ127" s="15">
        <f t="shared" si="54"/>
        <v>46921244.103191376</v>
      </c>
      <c r="BA127" s="15">
        <f t="shared" si="55"/>
        <v>42628447.758749604</v>
      </c>
      <c r="BB127" s="15">
        <f t="shared" si="56"/>
        <v>27544644.243395209</v>
      </c>
      <c r="BE127" s="15">
        <v>100</v>
      </c>
      <c r="BF127" s="51"/>
      <c r="BG127" s="15">
        <v>100</v>
      </c>
      <c r="BH127" s="15"/>
      <c r="BI127" s="15"/>
      <c r="BJ127" s="15"/>
      <c r="BK127" s="15"/>
      <c r="BL127" s="15"/>
      <c r="BM127" s="15">
        <f>求节点($T$38:$T$157,$V$38:$V$157,节奏总纲!P126)*求节点($T$38:$T$157,$U$38:$U$157,节奏总纲!P126)*节奏总纲!W126</f>
        <v>32419109.279320896</v>
      </c>
      <c r="BN127" s="15">
        <f>求节点($T$38:$T$157,$V$38:$V$157,节奏总纲!Q126)*求节点($T$38:$T$157,$U$38:$U$157,节奏总纲!Q126)*节奏总纲!X126</f>
        <v>27494646.579792038</v>
      </c>
      <c r="BO127" s="15">
        <f>求节点($T$38:$T$157,$V$38:$V$157,节奏总纲!R126)*求节点($T$38:$T$157,$U$38:$U$157,节奏总纲!R126)*节奏总纲!Y126</f>
        <v>22667267.682701159</v>
      </c>
      <c r="BP127" s="15">
        <f>求节点($T$38:$T$157,$V$38:$V$157,节奏总纲!S126)*求节点($T$38:$T$157,$U$38:$U$157,节奏总纲!S126)*节奏总纲!Z126</f>
        <v>16474762.418840416</v>
      </c>
      <c r="BQ127" s="15">
        <f>求节点($T$38:$T$157,$V$38:$V$157,节奏总纲!T126)*求节点($T$38:$T$157,$U$38:$U$157,节奏总纲!T126)*节奏总纲!AA126</f>
        <v>8871060.9479533602</v>
      </c>
      <c r="BR127" s="15"/>
      <c r="BS127" s="15"/>
      <c r="BT127" s="15"/>
      <c r="BU127" s="15"/>
      <c r="BV127" s="15"/>
      <c r="BY127" s="15">
        <v>123</v>
      </c>
      <c r="BZ127" s="15">
        <f t="shared" si="57"/>
        <v>32419109.279320896</v>
      </c>
      <c r="CA127" s="15">
        <f t="shared" si="58"/>
        <v>27494646.579792038</v>
      </c>
      <c r="CB127" s="15">
        <f t="shared" si="59"/>
        <v>22667267.682701159</v>
      </c>
      <c r="CC127" s="15">
        <f t="shared" si="60"/>
        <v>16474762.418840416</v>
      </c>
      <c r="CD127" s="15">
        <f t="shared" si="61"/>
        <v>8871060.9479533602</v>
      </c>
      <c r="CE127" s="66">
        <f>SUM(BZ$5:BZ127)</f>
        <v>471523224.87101102</v>
      </c>
      <c r="CF127" s="66">
        <f>SUM(CA$5:CA127)</f>
        <v>397998832.00559312</v>
      </c>
      <c r="CG127" s="66">
        <f>SUM(CB$5:CB127)</f>
        <v>315817396.00139058</v>
      </c>
      <c r="CH127" s="66">
        <f>SUM(CC$5:CC127)</f>
        <v>221991404.64129812</v>
      </c>
      <c r="CI127" s="66">
        <f>SUM(CD$5:CD127)</f>
        <v>113894698.12122439</v>
      </c>
      <c r="CJ127" s="34"/>
      <c r="CK127" s="34"/>
      <c r="CN127" s="15"/>
      <c r="CO127" s="15"/>
      <c r="CP127" s="15"/>
      <c r="CQ127" s="15"/>
      <c r="CR127" s="15"/>
      <c r="CS127" s="15"/>
      <c r="CT127" s="15"/>
      <c r="CU127" s="15"/>
      <c r="CV127" s="15"/>
      <c r="CW127" s="15"/>
      <c r="CX127" s="15"/>
      <c r="EC127" s="9">
        <v>1</v>
      </c>
      <c r="ED127" s="9">
        <f>INT(求节点(F$38:F$67,$K$38:$K$67,节奏总纲!P126)*EC127)</f>
        <v>40174</v>
      </c>
      <c r="EE127" s="15">
        <v>123</v>
      </c>
      <c r="EF127" s="15">
        <f>求节点(F$38:F$67,$V$4:$V$33,节奏总纲!P126)*$ED127/10000</f>
        <v>1195426.3758856195</v>
      </c>
      <c r="EG127" s="15">
        <f>求节点(G$38:G$67,$V$4:$V$33,节奏总纲!Q126)*$ED127/10000</f>
        <v>1201596.3349467018</v>
      </c>
      <c r="EH127" s="15">
        <f>求节点(H$38:H$67,$V$4:$V$33,节奏总纲!R126)*$ED127/10000</f>
        <v>1208818.1373404427</v>
      </c>
      <c r="EI127" s="15">
        <f>求节点(I$38:I$67,$V$4:$V$33,节奏总纲!S126)*$ED127/10000</f>
        <v>1217104.6104245575</v>
      </c>
      <c r="EJ127" s="15">
        <f>求节点(J$38:J$67,$V$4:$V$33,节奏总纲!T126)*$ED127/10000</f>
        <v>1226776.4381419299</v>
      </c>
      <c r="EK127" s="15">
        <f>求节点(F$38:F$67,$L$4:$L$33,节奏总纲!P126)</f>
        <v>4</v>
      </c>
      <c r="EL127" s="15">
        <f>求节点(G$38:G$67,$L$4:$L$33,节奏总纲!Q126)</f>
        <v>4</v>
      </c>
      <c r="EM127" s="15">
        <f>求节点(H$38:H$67,$L$4:$L$33,节奏总纲!R126)</f>
        <v>4</v>
      </c>
      <c r="EN127" s="15">
        <f>求节点(I$38:I$67,$L$4:$L$33,节奏总纲!S126)</f>
        <v>4</v>
      </c>
      <c r="EO127" s="15">
        <f>求节点(J$38:J$67,$L$4:$L$33,节奏总纲!T126)</f>
        <v>4</v>
      </c>
      <c r="EP127" s="15">
        <f t="shared" si="62"/>
        <v>4781705.5035424782</v>
      </c>
      <c r="EQ127" s="15">
        <f t="shared" si="63"/>
        <v>4806385.3397868071</v>
      </c>
      <c r="ER127" s="15">
        <f t="shared" si="64"/>
        <v>4835272.549361771</v>
      </c>
      <c r="ES127" s="15">
        <f t="shared" si="65"/>
        <v>4868418.4416982299</v>
      </c>
      <c r="ET127" s="15">
        <f t="shared" si="66"/>
        <v>4907105.7525677197</v>
      </c>
      <c r="EY127" s="15">
        <v>123</v>
      </c>
      <c r="EZ127" s="15">
        <f>MAX($G$4,求节点(F$38:F$67,$G$4:$G$33,节奏总纲!P126))</f>
        <v>3500</v>
      </c>
      <c r="FA127" s="15">
        <f>MAX($G$4,求节点(G$38:G$67,$G$4:$G$33,节奏总纲!Q126))</f>
        <v>3500</v>
      </c>
      <c r="FB127" s="15">
        <f>MAX($G$4,求节点(H$38:H$67,$G$4:$G$33,节奏总纲!R126))</f>
        <v>3500</v>
      </c>
      <c r="FC127" s="15">
        <f>MAX($G$4,求节点(I$38:I$67,$G$4:$G$33,节奏总纲!S126))</f>
        <v>3500</v>
      </c>
      <c r="FD127" s="15">
        <f>MAX($G$4,求节点(J$38:J$67,$G$4:$G$33,节奏总纲!T126))</f>
        <v>3500</v>
      </c>
      <c r="FE127" s="15">
        <f>MAX($K$4,求节点(F$38:F$67,$K$4:$K$33,节奏总纲!P126))</f>
        <v>60523.878132787067</v>
      </c>
      <c r="FF127" s="15">
        <f>MAX($K$4,求节点(G$38:G$67,$K$4:$K$33,节奏总纲!Q126))</f>
        <v>60882.712010389267</v>
      </c>
      <c r="FG127" s="15">
        <f>MAX($K$4,求节点(H$38:H$67,$K$4:$K$33,节奏总纲!R126))</f>
        <v>61302.719230950664</v>
      </c>
      <c r="FH127" s="15">
        <f>MAX($K$4,求节点(I$38:I$67,$K$4:$K$33,节奏总纲!S126))</f>
        <v>61784.645810848837</v>
      </c>
      <c r="FI127" s="15">
        <f>MAX($K$4,求节点(J$38:J$67,$K$4:$K$33,节奏总纲!T126))</f>
        <v>62347.142159522547</v>
      </c>
    </row>
    <row r="128" spans="19:172" x14ac:dyDescent="0.15">
      <c r="S128" s="9">
        <v>91</v>
      </c>
      <c r="T128" s="9">
        <f>求节点(节奏总纲!$BW$4:$BW$83,节奏总纲!$AM$4:$AM$83,$S128)</f>
        <v>1591.5381845216525</v>
      </c>
      <c r="U128" s="9">
        <v>32000</v>
      </c>
      <c r="V128" s="9">
        <f t="shared" si="51"/>
        <v>3</v>
      </c>
      <c r="W128" s="9">
        <v>5</v>
      </c>
      <c r="Z128" s="9">
        <v>124</v>
      </c>
      <c r="AA128" s="80">
        <f>[5]圣人天赋!GE129</f>
        <v>0.34079999999999999</v>
      </c>
      <c r="AB128" s="80">
        <f>[5]圣人天赋!GF129</f>
        <v>0.34583999999999993</v>
      </c>
      <c r="AC128" s="80">
        <f>[5]圣人天赋!GG129</f>
        <v>0.35591999999999996</v>
      </c>
      <c r="AD128" s="80">
        <f>[5]圣人天赋!GH129</f>
        <v>0.37103999999999998</v>
      </c>
      <c r="AE128" s="80">
        <f>[5]圣人天赋!GI129</f>
        <v>0.39119999999999999</v>
      </c>
      <c r="AG128" s="52"/>
      <c r="AH128" s="35">
        <f>[5]圣人天赋!GE129/AA128</f>
        <v>1</v>
      </c>
      <c r="AJ128" s="9">
        <v>124</v>
      </c>
      <c r="AK128" s="9">
        <f>MAX([4]带兵数!D127,1000+($AJ128-1)*50)</f>
        <v>9879.4839190509247</v>
      </c>
      <c r="AL128" s="9">
        <f>MAX([4]带兵数!E127,1000+($AJ128-1)*50)</f>
        <v>9919.5043356939605</v>
      </c>
      <c r="AM128" s="9">
        <f>MAX([4]带兵数!F127,1000+($AJ128-1)*50)</f>
        <v>9964.7319695259612</v>
      </c>
      <c r="AN128" s="9">
        <f>MAX([4]带兵数!G127,1000+($AJ128-1)*50)</f>
        <v>10010.915591206511</v>
      </c>
      <c r="AO128" s="9">
        <f>MAX([4]带兵数!H127,1000+($AJ128-1)*50)</f>
        <v>10064.364412798423</v>
      </c>
      <c r="AQ128" s="15">
        <v>100</v>
      </c>
      <c r="AR128" s="15">
        <v>1.1499999999999999</v>
      </c>
      <c r="AS128" s="15">
        <f>$AR128*节奏总纲!P127*24*3600*AS$2</f>
        <v>805368104.15244091</v>
      </c>
      <c r="AT128" s="15">
        <f>$AR128*节奏总纲!Q127*24*3600*AT$2</f>
        <v>798374824.4480505</v>
      </c>
      <c r="AU128" s="15">
        <f>$AR128*节奏总纲!R127*24*3600*AU$2</f>
        <v>729556119.94822454</v>
      </c>
      <c r="AV128" s="15">
        <f>$AR128*节奏总纲!S127*24*3600*AV$2</f>
        <v>651811252.29404211</v>
      </c>
      <c r="AW128" s="15">
        <f>$AR128*节奏总纲!T127*24*3600*AW$2</f>
        <v>422012886.57587904</v>
      </c>
      <c r="AX128" s="15">
        <f t="shared" si="52"/>
        <v>53943073.409702659</v>
      </c>
      <c r="AY128" s="15">
        <f t="shared" si="53"/>
        <v>54877327.779648066</v>
      </c>
      <c r="AZ128" s="15">
        <f t="shared" si="54"/>
        <v>49967322.14449203</v>
      </c>
      <c r="BA128" s="15">
        <f t="shared" si="55"/>
        <v>45035539.969280958</v>
      </c>
      <c r="BB128" s="15">
        <f t="shared" si="56"/>
        <v>29618735.522021055</v>
      </c>
      <c r="BE128" s="15">
        <v>100</v>
      </c>
      <c r="BF128" s="51"/>
      <c r="BG128" s="15">
        <v>100</v>
      </c>
      <c r="BH128" s="15"/>
      <c r="BI128" s="15"/>
      <c r="BJ128" s="15"/>
      <c r="BK128" s="15"/>
      <c r="BL128" s="15"/>
      <c r="BM128" s="15">
        <f>求节点($T$38:$T$157,$V$38:$V$157,节奏总纲!P127)*求节点($T$38:$T$157,$U$38:$U$157,节奏总纲!P127)*节奏总纲!W127</f>
        <v>34745941.00463932</v>
      </c>
      <c r="BN128" s="15">
        <f>求节点($T$38:$T$157,$V$38:$V$157,节奏总纲!Q127)*求节点($T$38:$T$157,$U$38:$U$157,节奏总纲!Q127)*节奏总纲!X127</f>
        <v>30298041.562262543</v>
      </c>
      <c r="BO128" s="15">
        <f>求节点($T$38:$T$157,$V$38:$V$157,节奏总纲!R127)*求节点($T$38:$T$157,$U$38:$U$157,节奏总纲!R127)*节奏总纲!Y127</f>
        <v>24138802.968353599</v>
      </c>
      <c r="BP128" s="15">
        <f>求节点($T$38:$T$157,$V$38:$V$157,节奏总纲!S127)*求节点($T$38:$T$157,$U$38:$U$157,节奏总纲!S127)*节奏总纲!Z127</f>
        <v>17405039.601654485</v>
      </c>
      <c r="BQ128" s="15">
        <f>求节点($T$38:$T$157,$V$38:$V$157,节奏总纲!T127)*求节点($T$38:$T$157,$U$38:$U$157,节奏总纲!T127)*节奏总纲!AA127</f>
        <v>9539045.2566895541</v>
      </c>
      <c r="BR128" s="15"/>
      <c r="BS128" s="15"/>
      <c r="BT128" s="15"/>
      <c r="BU128" s="15"/>
      <c r="BV128" s="15"/>
      <c r="BY128" s="15">
        <v>124</v>
      </c>
      <c r="BZ128" s="15">
        <f t="shared" si="57"/>
        <v>34745941.00463932</v>
      </c>
      <c r="CA128" s="15">
        <f t="shared" si="58"/>
        <v>30298041.562262543</v>
      </c>
      <c r="CB128" s="15">
        <f t="shared" si="59"/>
        <v>24138802.968353599</v>
      </c>
      <c r="CC128" s="15">
        <f t="shared" si="60"/>
        <v>17405039.601654485</v>
      </c>
      <c r="CD128" s="15">
        <f t="shared" si="61"/>
        <v>9539045.2566895541</v>
      </c>
      <c r="CE128" s="66">
        <f>SUM(BZ$5:BZ128)</f>
        <v>506269165.87565035</v>
      </c>
      <c r="CF128" s="66">
        <f>SUM(CA$5:CA128)</f>
        <v>428296873.56785566</v>
      </c>
      <c r="CG128" s="66">
        <f>SUM(CB$5:CB128)</f>
        <v>339956198.96974421</v>
      </c>
      <c r="CH128" s="66">
        <f>SUM(CC$5:CC128)</f>
        <v>239396444.24295259</v>
      </c>
      <c r="CI128" s="66">
        <f>SUM(CD$5:CD128)</f>
        <v>123433743.37791394</v>
      </c>
      <c r="CJ128" s="34"/>
      <c r="CK128" s="34"/>
      <c r="CN128" s="15"/>
      <c r="CO128" s="15"/>
      <c r="CP128" s="15"/>
      <c r="CQ128" s="15"/>
      <c r="CR128" s="15"/>
      <c r="CS128" s="15"/>
      <c r="CT128" s="15"/>
      <c r="CU128" s="15"/>
      <c r="CV128" s="15"/>
      <c r="CW128" s="15"/>
      <c r="CX128" s="15"/>
      <c r="EC128" s="9">
        <v>1</v>
      </c>
      <c r="ED128" s="9">
        <f>INT(求节点(F$38:F$67,$K$38:$K$67,节奏总纲!P127)*EC128)</f>
        <v>40317</v>
      </c>
      <c r="EE128" s="15">
        <v>124</v>
      </c>
      <c r="EF128" s="15">
        <f>求节点(F$38:F$67,$V$4:$V$33,节奏总纲!P127)*$ED128/10000</f>
        <v>1207074.5093523222</v>
      </c>
      <c r="EG128" s="15">
        <f>求节点(G$38:G$67,$V$4:$V$33,节奏总纲!Q127)*$ED128/10000</f>
        <v>1213931.6885065571</v>
      </c>
      <c r="EH128" s="15">
        <f>求节点(H$38:H$67,$V$4:$V$33,节奏总纲!R127)*$ED128/10000</f>
        <v>1221681.0827888416</v>
      </c>
      <c r="EI128" s="15">
        <f>求节点(I$38:I$67,$V$4:$V$33,节奏总纲!S127)*$ED128/10000</f>
        <v>1230695.2150103711</v>
      </c>
      <c r="EJ128" s="15">
        <f>求节点(J$38:J$67,$V$4:$V$33,节奏总纲!T127)*$ED128/10000</f>
        <v>1241291.4194177205</v>
      </c>
      <c r="EK128" s="15">
        <f>求节点(F$38:F$67,$L$4:$L$33,节奏总纲!P127)</f>
        <v>4</v>
      </c>
      <c r="EL128" s="15">
        <f>求节点(G$38:G$67,$L$4:$L$33,节奏总纲!Q127)</f>
        <v>4</v>
      </c>
      <c r="EM128" s="15">
        <f>求节点(H$38:H$67,$L$4:$L$33,节奏总纲!R127)</f>
        <v>4</v>
      </c>
      <c r="EN128" s="15">
        <f>求节点(I$38:I$67,$L$4:$L$33,节奏总纲!S127)</f>
        <v>4</v>
      </c>
      <c r="EO128" s="15">
        <f>求节点(J$38:J$67,$L$4:$L$33,节奏总纲!T127)</f>
        <v>4</v>
      </c>
      <c r="EP128" s="15">
        <f t="shared" si="62"/>
        <v>4828298.0374092888</v>
      </c>
      <c r="EQ128" s="15">
        <f t="shared" si="63"/>
        <v>4855726.7540262286</v>
      </c>
      <c r="ER128" s="15">
        <f t="shared" si="64"/>
        <v>4886724.3311553663</v>
      </c>
      <c r="ES128" s="15">
        <f t="shared" si="65"/>
        <v>4922780.8600414842</v>
      </c>
      <c r="ET128" s="15">
        <f t="shared" si="66"/>
        <v>4965165.6776708821</v>
      </c>
      <c r="EY128" s="15">
        <v>124</v>
      </c>
      <c r="EZ128" s="15">
        <f>MAX($G$4,求节点(F$38:F$67,$G$4:$G$33,节奏总纲!P127))</f>
        <v>3500</v>
      </c>
      <c r="FA128" s="15">
        <f>MAX($G$4,求节点(G$38:G$67,$G$4:$G$33,节奏总纲!Q127))</f>
        <v>3500</v>
      </c>
      <c r="FB128" s="15">
        <f>MAX($G$4,求节点(H$38:H$67,$G$4:$G$33,节奏总纲!R127))</f>
        <v>3500</v>
      </c>
      <c r="FC128" s="15">
        <f>MAX($G$4,求节点(I$38:I$67,$G$4:$G$33,节奏总纲!S127))</f>
        <v>3500</v>
      </c>
      <c r="FD128" s="15">
        <f>MAX($G$4,求节点(J$38:J$67,$G$4:$G$33,节奏总纲!T127))</f>
        <v>3500</v>
      </c>
      <c r="FE128" s="15">
        <f>MAX($K$4,求节点(F$38:F$67,$K$4:$K$33,节奏总纲!P127))</f>
        <v>60952.316521956142</v>
      </c>
      <c r="FF128" s="15">
        <f>MAX($K$4,求节点(G$38:G$67,$K$4:$K$33,节奏总纲!Q127))</f>
        <v>61349.703396526282</v>
      </c>
      <c r="FG128" s="15">
        <f>MAX($K$4,求节点(H$38:H$67,$K$4:$K$33,节奏总纲!R127))</f>
        <v>61798.795873823867</v>
      </c>
      <c r="FH128" s="15">
        <f>MAX($K$4,求节点(I$38:I$67,$K$4:$K$33,节奏总纲!S127))</f>
        <v>62321.182375606215</v>
      </c>
      <c r="FI128" s="15">
        <f>MAX($K$4,求节点(J$38:J$67,$K$4:$K$33,节奏总纲!T127))</f>
        <v>62935.253038925875</v>
      </c>
    </row>
    <row r="129" spans="19:165" x14ac:dyDescent="0.15">
      <c r="S129" s="9">
        <v>92</v>
      </c>
      <c r="T129" s="9">
        <f>求节点(节奏总纲!$BW$4:$BW$83,节奏总纲!$AM$4:$AM$83,$S129)</f>
        <v>2210.1605665017755</v>
      </c>
      <c r="U129" s="9">
        <v>32000</v>
      </c>
      <c r="V129" s="9">
        <f t="shared" si="51"/>
        <v>3</v>
      </c>
      <c r="W129" s="9">
        <v>5</v>
      </c>
      <c r="Z129" s="9">
        <v>125</v>
      </c>
      <c r="AA129" s="80">
        <f>[5]圣人天赋!GE130</f>
        <v>0.34079999999999999</v>
      </c>
      <c r="AB129" s="80">
        <f>[5]圣人天赋!GF130</f>
        <v>0.34583999999999993</v>
      </c>
      <c r="AC129" s="80">
        <f>[5]圣人天赋!GG130</f>
        <v>0.35591999999999996</v>
      </c>
      <c r="AD129" s="80">
        <f>[5]圣人天赋!GH130</f>
        <v>0.37103999999999998</v>
      </c>
      <c r="AE129" s="80">
        <f>[5]圣人天赋!GI130</f>
        <v>0.39119999999999999</v>
      </c>
      <c r="AG129" s="52"/>
      <c r="AH129" s="35">
        <f>[5]圣人天赋!GE130/AA129</f>
        <v>1</v>
      </c>
      <c r="AJ129" s="9">
        <v>125</v>
      </c>
      <c r="AK129" s="9">
        <f>MAX([4]带兵数!D128,1000+($AJ129-1)*50)</f>
        <v>9945.7283526381671</v>
      </c>
      <c r="AL129" s="9">
        <f>MAX([4]带兵数!E128,1000+($AJ129-1)*50)</f>
        <v>9988.2764865924219</v>
      </c>
      <c r="AM129" s="9">
        <f>MAX([4]带兵数!F128,1000+($AJ129-1)*50)</f>
        <v>10031.59903320772</v>
      </c>
      <c r="AN129" s="9">
        <f>MAX([4]带兵数!G128,1000+($AJ129-1)*50)</f>
        <v>10080.480874312852</v>
      </c>
      <c r="AO129" s="9">
        <f>MAX([4]带兵数!H128,1000+($AJ129-1)*50)</f>
        <v>10127.030576080153</v>
      </c>
      <c r="AQ129" s="15">
        <v>100</v>
      </c>
      <c r="AR129" s="15">
        <v>1.1499999999999999</v>
      </c>
      <c r="AS129" s="15">
        <f>$AR129*节奏总纲!P128*24*3600*AS$2</f>
        <v>863182858.72060883</v>
      </c>
      <c r="AT129" s="15">
        <f>$AR129*节奏总纲!Q128*24*3600*AT$2</f>
        <v>855284735.56331503</v>
      </c>
      <c r="AU129" s="15">
        <f>$AR129*节奏总纲!R128*24*3600*AU$2</f>
        <v>782964398.38350689</v>
      </c>
      <c r="AV129" s="15">
        <f>$AR129*节奏总纲!S128*24*3600*AV$2</f>
        <v>699609706.99305344</v>
      </c>
      <c r="AW129" s="15">
        <f>$AR129*节奏总纲!T128*24*3600*AW$2</f>
        <v>450063542.53692538</v>
      </c>
      <c r="AX129" s="15">
        <f t="shared" si="52"/>
        <v>57814754.568167925</v>
      </c>
      <c r="AY129" s="15">
        <f t="shared" si="53"/>
        <v>56909911.115264535</v>
      </c>
      <c r="AZ129" s="15">
        <f t="shared" si="54"/>
        <v>53408278.43528235</v>
      </c>
      <c r="BA129" s="15">
        <f t="shared" si="55"/>
        <v>47798454.699011326</v>
      </c>
      <c r="BB129" s="15">
        <f t="shared" si="56"/>
        <v>28050655.961046338</v>
      </c>
      <c r="BE129" s="15">
        <v>100</v>
      </c>
      <c r="BF129" s="51"/>
      <c r="BG129" s="15">
        <v>100</v>
      </c>
      <c r="BH129" s="15"/>
      <c r="BI129" s="15"/>
      <c r="BJ129" s="15"/>
      <c r="BK129" s="15"/>
      <c r="BL129" s="15"/>
      <c r="BM129" s="15">
        <f>求节点($T$38:$T$157,$V$38:$V$157,节奏总纲!P128)*求节点($T$38:$T$157,$U$38:$U$157,节奏总纲!P128)*节奏总纲!W128</f>
        <v>37239777.49962505</v>
      </c>
      <c r="BN129" s="15">
        <f>求节点($T$38:$T$157,$V$38:$V$157,节奏总纲!Q128)*求节点($T$38:$T$157,$U$38:$U$157,节奏总纲!Q128)*节奏总纲!X128</f>
        <v>31420240.781374626</v>
      </c>
      <c r="BO129" s="15">
        <f>求节点($T$38:$T$157,$V$38:$V$157,节奏总纲!R128)*求节点($T$38:$T$157,$U$38:$U$157,节奏总纲!R128)*节奏总纲!Y128</f>
        <v>25801100.693373125</v>
      </c>
      <c r="BP129" s="15">
        <f>求节点($T$38:$T$157,$V$38:$V$157,节奏总纲!S128)*求节点($T$38:$T$157,$U$38:$U$157,节奏总纲!S128)*节奏总纲!Z128</f>
        <v>18472832.733917415</v>
      </c>
      <c r="BQ129" s="15">
        <f>求节点($T$38:$T$157,$V$38:$V$157,节奏总纲!T128)*求节点($T$38:$T$157,$U$38:$U$157,节奏总纲!T128)*节奏总纲!AA128</f>
        <v>9034027.6847170163</v>
      </c>
      <c r="BR129" s="15"/>
      <c r="BS129" s="15"/>
      <c r="BT129" s="15"/>
      <c r="BU129" s="15"/>
      <c r="BV129" s="15"/>
      <c r="BY129" s="15">
        <v>125</v>
      </c>
      <c r="BZ129" s="15">
        <f t="shared" si="57"/>
        <v>37239777.49962505</v>
      </c>
      <c r="CA129" s="15">
        <f t="shared" si="58"/>
        <v>31420240.781374626</v>
      </c>
      <c r="CB129" s="15">
        <f t="shared" si="59"/>
        <v>25801100.693373125</v>
      </c>
      <c r="CC129" s="15">
        <f t="shared" si="60"/>
        <v>18472832.733917415</v>
      </c>
      <c r="CD129" s="15">
        <f t="shared" si="61"/>
        <v>9034027.6847170163</v>
      </c>
      <c r="CE129" s="66">
        <f>SUM(BZ$5:BZ129)</f>
        <v>543508943.37527537</v>
      </c>
      <c r="CF129" s="66">
        <f>SUM(CA$5:CA129)</f>
        <v>459717114.34923029</v>
      </c>
      <c r="CG129" s="66">
        <f>SUM(CB$5:CB129)</f>
        <v>365757299.66311735</v>
      </c>
      <c r="CH129" s="66">
        <f>SUM(CC$5:CC129)</f>
        <v>257869276.97687</v>
      </c>
      <c r="CI129" s="66">
        <f>SUM(CD$5:CD129)</f>
        <v>132467771.06263095</v>
      </c>
      <c r="CJ129" s="34"/>
      <c r="CK129" s="34"/>
      <c r="CN129" s="15"/>
      <c r="CO129" s="15"/>
      <c r="CP129" s="15"/>
      <c r="CQ129" s="15"/>
      <c r="CR129" s="15"/>
      <c r="CS129" s="15"/>
      <c r="CT129" s="15"/>
      <c r="CU129" s="15"/>
      <c r="CV129" s="15"/>
      <c r="CW129" s="15"/>
      <c r="CX129" s="15"/>
      <c r="EC129" s="9">
        <v>1</v>
      </c>
      <c r="ED129" s="9">
        <f>INT(求节点(F$38:F$67,$K$38:$K$67,节奏总纲!P128)*EC129)</f>
        <v>40470</v>
      </c>
      <c r="EE129" s="15">
        <v>125</v>
      </c>
      <c r="EF129" s="15">
        <f>求节点(F$38:F$67,$V$4:$V$33,节奏总纲!P128)*$ED129/10000</f>
        <v>1219608.9511825696</v>
      </c>
      <c r="EG129" s="15">
        <f>求节点(G$38:G$67,$V$4:$V$33,节奏总纲!Q128)*$ED129/10000</f>
        <v>1226926.9006149538</v>
      </c>
      <c r="EH129" s="15">
        <f>求节点(H$38:H$67,$V$4:$V$33,节奏总纲!R128)*$ED129/10000</f>
        <v>1235501.6175631089</v>
      </c>
      <c r="EI129" s="15">
        <f>求节点(I$38:I$67,$V$4:$V$33,节奏总纲!S128)*$ED129/10000</f>
        <v>1245229.1960513224</v>
      </c>
      <c r="EJ129" s="15">
        <f>求节点(J$38:J$67,$V$4:$V$33,节奏总纲!T128)*$ED129/10000</f>
        <v>1252628.7079432036</v>
      </c>
      <c r="EK129" s="15">
        <f>求节点(F$38:F$67,$L$4:$L$33,节奏总纲!P128)</f>
        <v>4</v>
      </c>
      <c r="EL129" s="15">
        <f>求节点(G$38:G$67,$L$4:$L$33,节奏总纲!Q128)</f>
        <v>4</v>
      </c>
      <c r="EM129" s="15">
        <f>求节点(H$38:H$67,$L$4:$L$33,节奏总纲!R128)</f>
        <v>4</v>
      </c>
      <c r="EN129" s="15">
        <f>求节点(I$38:I$67,$L$4:$L$33,节奏总纲!S128)</f>
        <v>4</v>
      </c>
      <c r="EO129" s="15">
        <f>求节点(J$38:J$67,$L$4:$L$33,节奏总纲!T128)</f>
        <v>4</v>
      </c>
      <c r="EP129" s="15">
        <f t="shared" si="62"/>
        <v>4878435.8047302784</v>
      </c>
      <c r="EQ129" s="15">
        <f t="shared" si="63"/>
        <v>4907707.6024598153</v>
      </c>
      <c r="ER129" s="15">
        <f t="shared" si="64"/>
        <v>4942006.4702524357</v>
      </c>
      <c r="ES129" s="15">
        <f t="shared" si="65"/>
        <v>4980916.7842052896</v>
      </c>
      <c r="ET129" s="15">
        <f t="shared" si="66"/>
        <v>5010514.8317728145</v>
      </c>
      <c r="EY129" s="15">
        <v>125</v>
      </c>
      <c r="EZ129" s="15">
        <f>MAX($G$4,求节点(F$38:F$67,$G$4:$G$33,节奏总纲!P128))</f>
        <v>3500</v>
      </c>
      <c r="FA129" s="15">
        <f>MAX($G$4,求节点(G$38:G$67,$G$4:$G$33,节奏总纲!Q128))</f>
        <v>3500</v>
      </c>
      <c r="FB129" s="15">
        <f>MAX($G$4,求节点(H$38:H$67,$G$4:$G$33,节奏总纲!R128))</f>
        <v>3500</v>
      </c>
      <c r="FC129" s="15">
        <f>MAX($G$4,求节点(I$38:I$67,$G$4:$G$33,节奏总纲!S128))</f>
        <v>3500</v>
      </c>
      <c r="FD129" s="15">
        <f>MAX($G$4,求节点(J$38:J$67,$G$4:$G$33,节奏总纲!T128))</f>
        <v>3500</v>
      </c>
      <c r="FE129" s="15">
        <f>MAX($K$4,求节点(F$38:F$67,$K$4:$K$33,节奏总纲!P128))</f>
        <v>61411.505417799359</v>
      </c>
      <c r="FF129" s="15">
        <f>MAX($K$4,求节点(G$38:G$67,$K$4:$K$33,节奏总纲!Q128))</f>
        <v>61833.991523371056</v>
      </c>
      <c r="FG129" s="15">
        <f>MAX($K$4,求节点(H$38:H$67,$K$4:$K$33,节奏总纲!R128))</f>
        <v>62329.034404341808</v>
      </c>
      <c r="FH129" s="15">
        <f>MAX($K$4,求节点(I$38:I$67,$K$4:$K$33,节奏总纲!S128))</f>
        <v>62890.635272194377</v>
      </c>
      <c r="FI129" s="15">
        <f>MAX($K$4,求节点(J$38:J$67,$K$4:$K$33,节奏总纲!T128))</f>
        <v>63317.830211325549</v>
      </c>
    </row>
    <row r="130" spans="19:165" x14ac:dyDescent="0.15">
      <c r="S130" s="9">
        <v>93</v>
      </c>
      <c r="T130" s="9">
        <f>求节点(节奏总纲!$BW$4:$BW$83,节奏总纲!$AM$4:$AM$83,$S130)</f>
        <v>2297.4641748763315</v>
      </c>
      <c r="U130" s="9">
        <v>32000</v>
      </c>
      <c r="V130" s="9">
        <f t="shared" si="51"/>
        <v>3</v>
      </c>
      <c r="W130" s="9">
        <v>5</v>
      </c>
      <c r="Z130" s="9">
        <v>126</v>
      </c>
      <c r="AA130" s="80">
        <f>[5]圣人天赋!GE131</f>
        <v>0.34079999999999999</v>
      </c>
      <c r="AB130" s="80">
        <f>[5]圣人天赋!GF131</f>
        <v>0.34583999999999993</v>
      </c>
      <c r="AC130" s="80">
        <f>[5]圣人天赋!GG131</f>
        <v>0.35591999999999996</v>
      </c>
      <c r="AD130" s="80">
        <f>[5]圣人天赋!GH131</f>
        <v>0.37103999999999998</v>
      </c>
      <c r="AE130" s="80">
        <f>[5]圣人天赋!GI131</f>
        <v>0.39119999999999999</v>
      </c>
      <c r="AG130" s="52"/>
      <c r="AH130" s="35">
        <f>[5]圣人天赋!GE131/AA130</f>
        <v>1</v>
      </c>
      <c r="AJ130" s="9">
        <v>126</v>
      </c>
      <c r="AK130" s="9">
        <f>MAX([4]带兵数!D129,1000+($AJ130-1)*50)</f>
        <v>10014.573662284723</v>
      </c>
      <c r="AL130" s="9">
        <f>MAX([4]带兵数!E129,1000+($AJ130-1)*50)</f>
        <v>10054.946074184756</v>
      </c>
      <c r="AM130" s="9">
        <f>MAX([4]带兵数!F129,1000+($AJ130-1)*50)</f>
        <v>10100.701474338126</v>
      </c>
      <c r="AN130" s="9">
        <f>MAX([4]带兵数!G129,1000+($AJ130-1)*50)</f>
        <v>10144.15915745983</v>
      </c>
      <c r="AO130" s="9">
        <f>MAX([4]带兵数!H129,1000+($AJ130-1)*50)</f>
        <v>10191.698817163728</v>
      </c>
      <c r="AQ130" s="15">
        <v>100</v>
      </c>
      <c r="AR130" s="15">
        <v>1.1499999999999999</v>
      </c>
      <c r="AS130" s="15">
        <f>$AR130*节奏总纲!P129*24*3600*AS$2</f>
        <v>925147178.40981841</v>
      </c>
      <c r="AT130" s="15">
        <f>$AR130*节奏总纲!Q129*24*3600*AT$2</f>
        <v>917977287.77714241</v>
      </c>
      <c r="AU130" s="15">
        <f>$AR130*节奏总纲!R129*24*3600*AU$2</f>
        <v>839786932.08187222</v>
      </c>
      <c r="AV130" s="15">
        <f>$AR130*节奏总纲!S129*24*3600*AV$2</f>
        <v>746902155.36952674</v>
      </c>
      <c r="AW130" s="15">
        <f>$AR130*节奏总纲!T129*24*3600*AW$2</f>
        <v>479966356.15901381</v>
      </c>
      <c r="AX130" s="15">
        <f t="shared" si="52"/>
        <v>61964319.68920958</v>
      </c>
      <c r="AY130" s="15">
        <f t="shared" si="53"/>
        <v>62692552.213827372</v>
      </c>
      <c r="AZ130" s="15">
        <f t="shared" si="54"/>
        <v>56822533.698365331</v>
      </c>
      <c r="BA130" s="15">
        <f t="shared" si="55"/>
        <v>47292448.376473308</v>
      </c>
      <c r="BB130" s="15">
        <f t="shared" si="56"/>
        <v>29902813.622088432</v>
      </c>
      <c r="BE130" s="15">
        <v>100</v>
      </c>
      <c r="BF130" s="51"/>
      <c r="BG130" s="15">
        <v>100</v>
      </c>
      <c r="BH130" s="15"/>
      <c r="BI130" s="15"/>
      <c r="BJ130" s="15"/>
      <c r="BK130" s="15"/>
      <c r="BL130" s="15"/>
      <c r="BM130" s="15">
        <f>求节点($T$38:$T$157,$V$38:$V$157,节奏总纲!P129)*求节点($T$38:$T$157,$U$38:$U$157,节奏总纲!P129)*节奏总纲!W129</f>
        <v>39912605.274853237</v>
      </c>
      <c r="BN130" s="15">
        <f>求节点($T$38:$T$157,$V$38:$V$157,节奏总纲!Q129)*求节点($T$38:$T$157,$U$38:$U$157,节奏总纲!Q129)*节奏总纲!X129</f>
        <v>34612865.266433217</v>
      </c>
      <c r="BO130" s="15">
        <f>求节点($T$38:$T$157,$V$38:$V$157,节奏总纲!R129)*求节点($T$38:$T$157,$U$38:$U$157,节奏总纲!R129)*节奏总纲!Y129</f>
        <v>27450499.371191081</v>
      </c>
      <c r="BP130" s="15">
        <f>求节点($T$38:$T$157,$V$38:$V$157,节奏总纲!S129)*求节点($T$38:$T$157,$U$38:$U$157,节奏总纲!S129)*节奏总纲!Z129</f>
        <v>18277274.734868929</v>
      </c>
      <c r="BQ130" s="15">
        <f>求节点($T$38:$T$157,$V$38:$V$157,节奏总纲!T129)*求节点($T$38:$T$157,$U$38:$U$157,节奏总纲!T129)*节奏总纲!AA129</f>
        <v>9630535.7881122101</v>
      </c>
      <c r="BR130" s="15"/>
      <c r="BS130" s="15"/>
      <c r="BT130" s="15"/>
      <c r="BU130" s="15"/>
      <c r="BV130" s="15"/>
      <c r="BY130" s="15">
        <v>126</v>
      </c>
      <c r="BZ130" s="15">
        <f t="shared" si="57"/>
        <v>39912605.274853237</v>
      </c>
      <c r="CA130" s="15">
        <f t="shared" si="58"/>
        <v>34612865.266433217</v>
      </c>
      <c r="CB130" s="15">
        <f t="shared" si="59"/>
        <v>27450499.371191081</v>
      </c>
      <c r="CC130" s="15">
        <f t="shared" si="60"/>
        <v>18277274.734868929</v>
      </c>
      <c r="CD130" s="15">
        <f t="shared" si="61"/>
        <v>9630535.7881122101</v>
      </c>
      <c r="CE130" s="66">
        <f>SUM(BZ$5:BZ130)</f>
        <v>583421548.6501286</v>
      </c>
      <c r="CF130" s="66">
        <f>SUM(CA$5:CA130)</f>
        <v>494329979.61566353</v>
      </c>
      <c r="CG130" s="66">
        <f>SUM(CB$5:CB130)</f>
        <v>393207799.03430843</v>
      </c>
      <c r="CH130" s="66">
        <f>SUM(CC$5:CC130)</f>
        <v>276146551.71173894</v>
      </c>
      <c r="CI130" s="66">
        <f>SUM(CD$5:CD130)</f>
        <v>142098306.85074317</v>
      </c>
      <c r="CJ130" s="34"/>
      <c r="CK130" s="34"/>
      <c r="CN130" s="15"/>
      <c r="CO130" s="15"/>
      <c r="CP130" s="15"/>
      <c r="CQ130" s="15"/>
      <c r="CR130" s="15"/>
      <c r="CS130" s="15"/>
      <c r="CT130" s="15"/>
      <c r="CU130" s="15"/>
      <c r="CV130" s="15"/>
      <c r="CW130" s="15"/>
      <c r="CX130" s="15"/>
      <c r="EC130" s="9">
        <v>1</v>
      </c>
      <c r="ED130" s="9">
        <f>INT(求节点(F$38:F$67,$K$38:$K$67,节奏总纲!P129)*EC130)</f>
        <v>40634</v>
      </c>
      <c r="EE130" s="15">
        <v>126</v>
      </c>
      <c r="EF130" s="15">
        <f>求节点(F$38:F$67,$V$4:$V$33,节奏总纲!P129)*$ED130/10000</f>
        <v>1233110.3681158542</v>
      </c>
      <c r="EG130" s="15">
        <f>求节点(G$38:G$67,$V$4:$V$33,节奏总纲!Q129)*$ED130/10000</f>
        <v>1241177.1117687388</v>
      </c>
      <c r="EH130" s="15">
        <f>求节点(H$38:H$67,$V$4:$V$33,节奏总纲!R129)*$ED130/10000</f>
        <v>1250319.4212420078</v>
      </c>
      <c r="EI130" s="15">
        <f>求节点(I$38:I$67,$V$4:$V$33,节奏总纲!S129)*$ED130/10000</f>
        <v>1257276.2288446079</v>
      </c>
      <c r="EJ130" s="15">
        <f>求节点(J$38:J$67,$V$4:$V$33,节奏总纲!T129)*$ED130/10000</f>
        <v>1264372.4006593574</v>
      </c>
      <c r="EK130" s="15">
        <f>求节点(F$38:F$67,$L$4:$L$33,节奏总纲!P129)</f>
        <v>4</v>
      </c>
      <c r="EL130" s="15">
        <f>求节点(G$38:G$67,$L$4:$L$33,节奏总纲!Q129)</f>
        <v>4</v>
      </c>
      <c r="EM130" s="15">
        <f>求节点(H$38:H$67,$L$4:$L$33,节奏总纲!R129)</f>
        <v>4</v>
      </c>
      <c r="EN130" s="15">
        <f>求节点(I$38:I$67,$L$4:$L$33,节奏总纲!S129)</f>
        <v>4</v>
      </c>
      <c r="EO130" s="15">
        <f>求节点(J$38:J$67,$L$4:$L$33,节奏总纲!T129)</f>
        <v>4</v>
      </c>
      <c r="EP130" s="15">
        <f t="shared" si="62"/>
        <v>4932441.4724634169</v>
      </c>
      <c r="EQ130" s="15">
        <f t="shared" si="63"/>
        <v>4964708.4470749553</v>
      </c>
      <c r="ER130" s="15">
        <f t="shared" si="64"/>
        <v>5001277.684968031</v>
      </c>
      <c r="ES130" s="15">
        <f t="shared" si="65"/>
        <v>5029104.9153784318</v>
      </c>
      <c r="ET130" s="15">
        <f t="shared" si="66"/>
        <v>5057489.6026374297</v>
      </c>
      <c r="EY130" s="15">
        <v>126</v>
      </c>
      <c r="EZ130" s="15">
        <f>MAX($G$4,求节点(F$38:F$67,$G$4:$G$33,节奏总纲!P129))</f>
        <v>3500</v>
      </c>
      <c r="FA130" s="15">
        <f>MAX($G$4,求节点(G$38:G$67,$G$4:$G$33,节奏总纲!Q129))</f>
        <v>3500</v>
      </c>
      <c r="FB130" s="15">
        <f>MAX($G$4,求节点(H$38:H$67,$G$4:$G$33,节奏总纲!R129))</f>
        <v>3500</v>
      </c>
      <c r="FC130" s="15">
        <f>MAX($G$4,求节点(I$38:I$67,$G$4:$G$33,节奏总纲!S129))</f>
        <v>3500</v>
      </c>
      <c r="FD130" s="15">
        <f>MAX($G$4,求节点(J$38:J$67,$G$4:$G$33,节奏总纲!T129))</f>
        <v>3500</v>
      </c>
      <c r="FE130" s="15">
        <f>MAX($K$4,求节点(F$38:F$67,$K$4:$K$33,节奏总纲!P129))</f>
        <v>61903.651890655448</v>
      </c>
      <c r="FF130" s="15">
        <f>MAX($K$4,求节点(G$38:G$67,$K$4:$K$33,节奏总纲!Q129))</f>
        <v>62367.488379784321</v>
      </c>
      <c r="FG130" s="15">
        <f>MAX($K$4,求节点(H$38:H$67,$K$4:$K$33,节奏总纲!R129))</f>
        <v>62893.169734130366</v>
      </c>
      <c r="FH130" s="15">
        <f>MAX($K$4,求节点(I$38:I$67,$K$4:$K$33,节奏总纲!S129))</f>
        <v>63293.185075237852</v>
      </c>
      <c r="FI130" s="15">
        <f>MAX($K$4,求节点(J$38:J$67,$K$4:$K$33,节奏总纲!T129))</f>
        <v>63701.213836587136</v>
      </c>
    </row>
    <row r="131" spans="19:165" x14ac:dyDescent="0.15">
      <c r="S131" s="9">
        <v>94</v>
      </c>
      <c r="T131" s="9">
        <f>求节点(节奏总纲!$BW$4:$BW$83,节奏总纲!$AM$4:$AM$83,$S131)</f>
        <v>2384.767783250888</v>
      </c>
      <c r="U131" s="9">
        <v>32000</v>
      </c>
      <c r="V131" s="9">
        <f t="shared" si="51"/>
        <v>3</v>
      </c>
      <c r="W131" s="9">
        <v>5</v>
      </c>
      <c r="Z131" s="9">
        <v>127</v>
      </c>
      <c r="AA131" s="80">
        <f>[5]圣人天赋!GE132</f>
        <v>0.34079999999999999</v>
      </c>
      <c r="AB131" s="80">
        <f>[5]圣人天赋!GF132</f>
        <v>0.34583999999999993</v>
      </c>
      <c r="AC131" s="80">
        <f>[5]圣人天赋!GG132</f>
        <v>0.35591999999999996</v>
      </c>
      <c r="AD131" s="80">
        <f>[5]圣人天赋!GH132</f>
        <v>0.37103999999999998</v>
      </c>
      <c r="AE131" s="80">
        <f>[5]圣人天赋!GI132</f>
        <v>0.39119999999999999</v>
      </c>
      <c r="AG131" s="52"/>
      <c r="AH131" s="35">
        <f>[5]圣人天赋!GE132/AA131</f>
        <v>1</v>
      </c>
      <c r="AJ131" s="9">
        <v>127</v>
      </c>
      <c r="AK131" s="9">
        <f>MAX([4]带兵数!D130,1000+($AJ131-1)*50)</f>
        <v>10080.484705508437</v>
      </c>
      <c r="AL131" s="9">
        <f>MAX([4]带兵数!E130,1000+($AJ131-1)*50)</f>
        <v>10123.755252011966</v>
      </c>
      <c r="AM131" s="9">
        <f>MAX([4]带兵数!F130,1000+($AJ131-1)*50)</f>
        <v>10163.927642580593</v>
      </c>
      <c r="AN131" s="9">
        <f>MAX([4]带兵数!G130,1000+($AJ131-1)*50)</f>
        <v>10207.918432479593</v>
      </c>
      <c r="AO131" s="9">
        <f>MAX([4]带兵数!H130,1000+($AJ131-1)*50)</f>
        <v>10256.363111863811</v>
      </c>
      <c r="AQ131" s="15">
        <v>100</v>
      </c>
      <c r="AR131" s="15">
        <v>1.1499999999999999</v>
      </c>
      <c r="AS131" s="15">
        <f>$AR131*节奏总纲!P130*24*3600*AS$2</f>
        <v>991558891.87682819</v>
      </c>
      <c r="AT131" s="15">
        <f>$AR131*节奏总纲!Q130*24*3600*AT$2</f>
        <v>983874310.46478295</v>
      </c>
      <c r="AU131" s="15">
        <f>$AR131*节奏总纲!R130*24*3600*AU$2</f>
        <v>895972614.69990206</v>
      </c>
      <c r="AV131" s="15">
        <f>$AR131*节奏总纲!S130*24*3600*AV$2</f>
        <v>795726010.73115468</v>
      </c>
      <c r="AW131" s="15">
        <f>$AR131*节奏总纲!T130*24*3600*AW$2</f>
        <v>512635947.10032016</v>
      </c>
      <c r="AX131" s="15">
        <f t="shared" si="52"/>
        <v>66411713.467009783</v>
      </c>
      <c r="AY131" s="15">
        <f t="shared" si="53"/>
        <v>65897022.687640548</v>
      </c>
      <c r="AZ131" s="15">
        <f t="shared" si="54"/>
        <v>56185682.618029833</v>
      </c>
      <c r="BA131" s="15">
        <f t="shared" si="55"/>
        <v>48823855.361627936</v>
      </c>
      <c r="BB131" s="15">
        <f t="shared" si="56"/>
        <v>32669590.941306353</v>
      </c>
      <c r="BE131" s="15">
        <v>100</v>
      </c>
      <c r="BF131" s="51"/>
      <c r="BG131" s="15">
        <v>100</v>
      </c>
      <c r="BH131" s="15"/>
      <c r="BI131" s="15"/>
      <c r="BJ131" s="15"/>
      <c r="BK131" s="15"/>
      <c r="BL131" s="15"/>
      <c r="BM131" s="15">
        <f>求节点($T$38:$T$157,$V$38:$V$157,节奏总纲!P130)*求节点($T$38:$T$157,$U$38:$U$157,节奏总纲!P130)*节奏总纲!W130</f>
        <v>42777271.154273711</v>
      </c>
      <c r="BN131" s="15">
        <f>求节点($T$38:$T$157,$V$38:$V$157,节奏总纲!Q130)*求节点($T$38:$T$157,$U$38:$U$157,节奏总纲!Q130)*节奏总纲!X130</f>
        <v>36382069.116709784</v>
      </c>
      <c r="BO131" s="15">
        <f>求节点($T$38:$T$157,$V$38:$V$157,节奏总纲!R130)*求节点($T$38:$T$157,$U$38:$U$157,节奏总纲!R130)*节奏总纲!Y130</f>
        <v>27142841.844458774</v>
      </c>
      <c r="BP131" s="15">
        <f>求节点($T$38:$T$157,$V$38:$V$157,节奏总纲!S130)*求节点($T$38:$T$157,$U$38:$U$157,节奏总纲!S130)*节奏总纲!Z130</f>
        <v>18869122.845073622</v>
      </c>
      <c r="BQ131" s="15">
        <f>求节点($T$38:$T$157,$V$38:$V$157,节奏总纲!T130)*求节点($T$38:$T$157,$U$38:$U$157,节奏总纲!T130)*节奏总纲!AA130</f>
        <v>10521607.38850449</v>
      </c>
      <c r="BR131" s="15"/>
      <c r="BS131" s="15"/>
      <c r="BT131" s="15"/>
      <c r="BU131" s="15"/>
      <c r="BV131" s="15"/>
      <c r="BY131" s="15">
        <v>127</v>
      </c>
      <c r="BZ131" s="15">
        <f t="shared" si="57"/>
        <v>42777271.154273711</v>
      </c>
      <c r="CA131" s="15">
        <f t="shared" si="58"/>
        <v>36382069.116709784</v>
      </c>
      <c r="CB131" s="15">
        <f t="shared" si="59"/>
        <v>27142841.844458774</v>
      </c>
      <c r="CC131" s="15">
        <f t="shared" si="60"/>
        <v>18869122.845073622</v>
      </c>
      <c r="CD131" s="15">
        <f t="shared" si="61"/>
        <v>10521607.38850449</v>
      </c>
      <c r="CE131" s="66">
        <f>SUM(BZ$5:BZ131)</f>
        <v>626198819.80440235</v>
      </c>
      <c r="CF131" s="66">
        <f>SUM(CA$5:CA131)</f>
        <v>530712048.7323733</v>
      </c>
      <c r="CG131" s="66">
        <f>SUM(CB$5:CB131)</f>
        <v>420350640.87876719</v>
      </c>
      <c r="CH131" s="66">
        <f>SUM(CC$5:CC131)</f>
        <v>295015674.55681258</v>
      </c>
      <c r="CI131" s="66">
        <f>SUM(CD$5:CD131)</f>
        <v>152619914.23924768</v>
      </c>
      <c r="CJ131" s="34"/>
      <c r="CK131" s="34"/>
      <c r="CN131" s="15"/>
      <c r="CO131" s="15"/>
      <c r="CP131" s="15"/>
      <c r="CQ131" s="15"/>
      <c r="CR131" s="15"/>
      <c r="CS131" s="15"/>
      <c r="CT131" s="15"/>
      <c r="CU131" s="15"/>
      <c r="CV131" s="15"/>
      <c r="CW131" s="15"/>
      <c r="CX131" s="15"/>
      <c r="EC131" s="9">
        <v>1</v>
      </c>
      <c r="ED131" s="9">
        <f>INT(求节点(F$38:F$67,$K$38:$K$67,节奏总纲!P130)*EC131)</f>
        <v>40810</v>
      </c>
      <c r="EE131" s="15">
        <v>127</v>
      </c>
      <c r="EF131" s="15">
        <f>求节点(F$38:F$67,$V$4:$V$33,节奏总纲!P130)*$ED131/10000</f>
        <v>1247664.5398832979</v>
      </c>
      <c r="EG131" s="15">
        <f>求节点(G$38:G$67,$V$4:$V$33,节奏总纲!Q130)*$ED131/10000</f>
        <v>1256347.8029670229</v>
      </c>
      <c r="EH131" s="15">
        <f>求节点(H$38:H$67,$V$4:$V$33,节奏总纲!R130)*$ED131/10000</f>
        <v>1262687.2223381947</v>
      </c>
      <c r="EI131" s="15">
        <f>求节点(I$38:I$67,$V$4:$V$33,节奏总纲!S130)*$ED131/10000</f>
        <v>1269282.1013475219</v>
      </c>
      <c r="EJ131" s="15">
        <f>求节点(J$38:J$67,$V$4:$V$33,节奏总纲!T130)*$ED131/10000</f>
        <v>1277164.8691869536</v>
      </c>
      <c r="EK131" s="15">
        <f>求节点(F$38:F$67,$L$4:$L$33,节奏总纲!P130)</f>
        <v>4</v>
      </c>
      <c r="EL131" s="15">
        <f>求节点(G$38:G$67,$L$4:$L$33,节奏总纲!Q130)</f>
        <v>4</v>
      </c>
      <c r="EM131" s="15">
        <f>求节点(H$38:H$67,$L$4:$L$33,节奏总纲!R130)</f>
        <v>4</v>
      </c>
      <c r="EN131" s="15">
        <f>求节点(I$38:I$67,$L$4:$L$33,节奏总纲!S130)</f>
        <v>4</v>
      </c>
      <c r="EO131" s="15">
        <f>求节点(J$38:J$67,$L$4:$L$33,节奏总纲!T130)</f>
        <v>4</v>
      </c>
      <c r="EP131" s="15">
        <f t="shared" si="62"/>
        <v>4990658.1595331915</v>
      </c>
      <c r="EQ131" s="15">
        <f t="shared" si="63"/>
        <v>5025391.2118680915</v>
      </c>
      <c r="ER131" s="15">
        <f t="shared" si="64"/>
        <v>5050748.8893527789</v>
      </c>
      <c r="ES131" s="15">
        <f t="shared" si="65"/>
        <v>5077128.4053900875</v>
      </c>
      <c r="ET131" s="15">
        <f t="shared" si="66"/>
        <v>5108659.4767478146</v>
      </c>
      <c r="EY131" s="15">
        <v>127</v>
      </c>
      <c r="EZ131" s="15">
        <f>MAX($G$4,求节点(F$38:F$67,$G$4:$G$33,节奏总纲!P130))</f>
        <v>3500</v>
      </c>
      <c r="FA131" s="15">
        <f>MAX($G$4,求节点(G$38:G$67,$G$4:$G$33,节奏总纲!Q130))</f>
        <v>3500</v>
      </c>
      <c r="FB131" s="15">
        <f>MAX($G$4,求节点(H$38:H$67,$G$4:$G$33,节奏总纲!R130))</f>
        <v>3500</v>
      </c>
      <c r="FC131" s="15">
        <f>MAX($G$4,求节点(I$38:I$67,$G$4:$G$33,节奏总纲!S130))</f>
        <v>3500</v>
      </c>
      <c r="FD131" s="15">
        <f>MAX($G$4,求节点(J$38:J$67,$G$4:$G$33,节奏总纲!T130))</f>
        <v>3500</v>
      </c>
      <c r="FE131" s="15">
        <f>MAX($K$4,求节点(F$38:F$67,$K$4:$K$33,节奏总纲!P130))</f>
        <v>62431.121419943447</v>
      </c>
      <c r="FF131" s="15">
        <f>MAX($K$4,求节点(G$38:G$67,$K$4:$K$33,节奏总纲!Q130))</f>
        <v>62928.254423108621</v>
      </c>
      <c r="FG131" s="15">
        <f>MAX($K$4,求节点(H$38:H$67,$K$4:$K$33,节奏总纲!R130))</f>
        <v>63291.198003180602</v>
      </c>
      <c r="FH131" s="15">
        <f>MAX($K$4,求节点(I$38:I$67,$K$4:$K$33,节奏总纲!S130))</f>
        <v>63668.767123890852</v>
      </c>
      <c r="FI131" s="15">
        <f>MAX($K$4,求节点(J$38:J$67,$K$4:$K$33,节奏总纲!T130))</f>
        <v>64120.070281642169</v>
      </c>
    </row>
    <row r="132" spans="19:165" x14ac:dyDescent="0.15">
      <c r="S132" s="9">
        <v>95</v>
      </c>
      <c r="T132" s="9">
        <f>求节点(节奏总纲!$BW$4:$BW$83,节奏总纲!$AM$4:$AM$83,$S132)</f>
        <v>2472.071391625444</v>
      </c>
      <c r="U132" s="9">
        <v>32000</v>
      </c>
      <c r="V132" s="9">
        <f t="shared" si="51"/>
        <v>3</v>
      </c>
      <c r="W132" s="9">
        <v>5</v>
      </c>
      <c r="Z132" s="9">
        <v>128</v>
      </c>
      <c r="AA132" s="80">
        <f>[5]圣人天赋!GE133</f>
        <v>0.34079999999999999</v>
      </c>
      <c r="AB132" s="80">
        <f>[5]圣人天赋!GF133</f>
        <v>0.34583999999999993</v>
      </c>
      <c r="AC132" s="80">
        <f>[5]圣人天赋!GG133</f>
        <v>0.35591999999999996</v>
      </c>
      <c r="AD132" s="80">
        <f>[5]圣人天赋!GH133</f>
        <v>0.37103999999999998</v>
      </c>
      <c r="AE132" s="80">
        <f>[5]圣人天赋!GI133</f>
        <v>0.39119999999999999</v>
      </c>
      <c r="AG132" s="52"/>
      <c r="AH132" s="35">
        <f>[5]圣人天赋!GE133/AA132</f>
        <v>1</v>
      </c>
      <c r="AJ132" s="9">
        <v>128</v>
      </c>
      <c r="AK132" s="9">
        <f>MAX([4]带兵数!D131,1000+($AJ132-1)*50)</f>
        <v>10149.690943272972</v>
      </c>
      <c r="AL132" s="9">
        <f>MAX([4]带兵数!E131,1000+($AJ132-1)*50)</f>
        <v>10186.642161836602</v>
      </c>
      <c r="AM132" s="9">
        <f>MAX([4]带兵数!F131,1000+($AJ132-1)*50)</f>
        <v>10228.049353201317</v>
      </c>
      <c r="AN132" s="9">
        <f>MAX([4]带兵数!G131,1000+($AJ132-1)*50)</f>
        <v>10272.420579027341</v>
      </c>
      <c r="AO132" s="9">
        <f>MAX([4]带兵数!H131,1000+($AJ132-1)*50)</f>
        <v>10322.230506235781</v>
      </c>
      <c r="AQ132" s="15">
        <v>100</v>
      </c>
      <c r="AR132" s="15">
        <v>1.1499999999999999</v>
      </c>
      <c r="AS132" s="15">
        <f>$AR132*节奏总纲!P131*24*3600*AS$2</f>
        <v>1062737203.9723358</v>
      </c>
      <c r="AT132" s="15">
        <f>$AR132*节奏总纲!Q131*24*3600*AT$2</f>
        <v>1049541550.3563457</v>
      </c>
      <c r="AU132" s="15">
        <f>$AR132*节奏总纲!R131*24*3600*AU$2</f>
        <v>955046500.63647246</v>
      </c>
      <c r="AV132" s="15">
        <f>$AR132*节奏总纲!S131*24*3600*AV$2</f>
        <v>849304148.84122491</v>
      </c>
      <c r="AW132" s="15">
        <f>$AR132*节奏总纲!T131*24*3600*AW$2</f>
        <v>548159849.80893075</v>
      </c>
      <c r="AX132" s="15">
        <f t="shared" si="52"/>
        <v>71178312.095507622</v>
      </c>
      <c r="AY132" s="15">
        <f t="shared" si="53"/>
        <v>65667239.8915627</v>
      </c>
      <c r="AZ132" s="15">
        <f t="shared" si="54"/>
        <v>59073885.936570406</v>
      </c>
      <c r="BA132" s="15">
        <f t="shared" si="55"/>
        <v>53578138.110070229</v>
      </c>
      <c r="BB132" s="15">
        <f t="shared" si="56"/>
        <v>35523902.708610594</v>
      </c>
      <c r="BE132" s="15">
        <v>100</v>
      </c>
      <c r="BF132" s="51"/>
      <c r="BG132" s="15">
        <v>100</v>
      </c>
      <c r="BH132" s="15"/>
      <c r="BI132" s="15"/>
      <c r="BJ132" s="15"/>
      <c r="BK132" s="15"/>
      <c r="BL132" s="15"/>
      <c r="BM132" s="15">
        <f>求节点($T$38:$T$157,$V$38:$V$157,节奏总纲!P131)*求节点($T$38:$T$157,$U$38:$U$157,节奏总纲!P131)*节奏总纲!W131</f>
        <v>45847544.022871032</v>
      </c>
      <c r="BN132" s="15">
        <f>求节点($T$38:$T$157,$V$38:$V$157,节奏总纲!Q131)*求节点($T$38:$T$157,$U$38:$U$157,节奏总纲!Q131)*节奏总纲!X131</f>
        <v>36255204.909075372</v>
      </c>
      <c r="BO132" s="15">
        <f>求节点($T$38:$T$157,$V$38:$V$157,节奏总纲!R131)*求节点($T$38:$T$157,$U$38:$U$157,节奏总纲!R131)*节奏总纲!Y131</f>
        <v>28538109.14810162</v>
      </c>
      <c r="BP132" s="15">
        <f>求节点($T$38:$T$157,$V$38:$V$157,节奏总纲!S131)*求节点($T$38:$T$157,$U$38:$U$157,节奏总纲!S131)*节奏总纲!Z131</f>
        <v>20706526.805824209</v>
      </c>
      <c r="BQ132" s="15">
        <f>求节点($T$38:$T$157,$V$38:$V$157,节奏总纲!T131)*求节点($T$38:$T$157,$U$38:$U$157,节奏总纲!T131)*节奏总纲!AA131</f>
        <v>11440870.437555721</v>
      </c>
      <c r="BR132" s="15"/>
      <c r="BS132" s="15"/>
      <c r="BT132" s="15"/>
      <c r="BU132" s="15"/>
      <c r="BV132" s="15"/>
      <c r="BY132" s="15">
        <v>128</v>
      </c>
      <c r="BZ132" s="15">
        <f t="shared" si="57"/>
        <v>45847544.022871032</v>
      </c>
      <c r="CA132" s="15">
        <f t="shared" si="58"/>
        <v>36255204.909075372</v>
      </c>
      <c r="CB132" s="15">
        <f t="shared" si="59"/>
        <v>28538109.14810162</v>
      </c>
      <c r="CC132" s="15">
        <f t="shared" si="60"/>
        <v>20706526.805824209</v>
      </c>
      <c r="CD132" s="15">
        <f t="shared" si="61"/>
        <v>11440870.437555721</v>
      </c>
      <c r="CE132" s="66">
        <f>SUM(BZ$5:BZ132)</f>
        <v>672046363.82727337</v>
      </c>
      <c r="CF132" s="66">
        <f>SUM(CA$5:CA132)</f>
        <v>566967253.64144862</v>
      </c>
      <c r="CG132" s="66">
        <f>SUM(CB$5:CB132)</f>
        <v>448888750.02686882</v>
      </c>
      <c r="CH132" s="66">
        <f>SUM(CC$5:CC132)</f>
        <v>315722201.3626368</v>
      </c>
      <c r="CI132" s="66">
        <f>SUM(CD$5:CD132)</f>
        <v>164060784.67680341</v>
      </c>
      <c r="CJ132" s="34"/>
      <c r="CK132" s="34"/>
      <c r="CN132" s="15"/>
      <c r="CO132" s="15"/>
      <c r="CP132" s="15"/>
      <c r="CQ132" s="15"/>
      <c r="CR132" s="15"/>
      <c r="CS132" s="15"/>
      <c r="CT132" s="15"/>
      <c r="CU132" s="15"/>
      <c r="CV132" s="15"/>
      <c r="CW132" s="15"/>
      <c r="CX132" s="15"/>
      <c r="EC132" s="9">
        <v>1</v>
      </c>
      <c r="ED132" s="9">
        <f>INT(求节点(F$38:F$67,$K$38:$K$67,节奏总纲!P131)*EC132)</f>
        <v>40998</v>
      </c>
      <c r="EE132" s="15">
        <v>128</v>
      </c>
      <c r="EF132" s="15">
        <f>求节点(F$38:F$67,$V$4:$V$33,节奏总纲!P131)*$ED132/10000</f>
        <v>1263332.0627193791</v>
      </c>
      <c r="EG132" s="15">
        <f>求节点(G$38:G$67,$V$4:$V$33,节奏总纲!Q131)*$ED132/10000</f>
        <v>1268912.8831217391</v>
      </c>
      <c r="EH132" s="15">
        <f>求节点(H$38:H$67,$V$4:$V$33,节奏总纲!R131)*$ED132/10000</f>
        <v>1275149.0384204874</v>
      </c>
      <c r="EI132" s="15">
        <f>求节点(I$38:I$67,$V$4:$V$33,节奏总纲!S131)*$ED132/10000</f>
        <v>1282361.4608426823</v>
      </c>
      <c r="EJ132" s="15">
        <f>求节点(J$38:J$67,$V$4:$V$33,节奏总纲!T131)*$ED132/10000</f>
        <v>1291040.2763319307</v>
      </c>
      <c r="EK132" s="15">
        <f>求节点(F$38:F$67,$L$4:$L$33,节奏总纲!P131)</f>
        <v>4</v>
      </c>
      <c r="EL132" s="15">
        <f>求节点(G$38:G$67,$L$4:$L$33,节奏总纲!Q131)</f>
        <v>4</v>
      </c>
      <c r="EM132" s="15">
        <f>求节点(H$38:H$67,$L$4:$L$33,节奏总纲!R131)</f>
        <v>4</v>
      </c>
      <c r="EN132" s="15">
        <f>求节点(I$38:I$67,$L$4:$L$33,节奏总纲!S131)</f>
        <v>4</v>
      </c>
      <c r="EO132" s="15">
        <f>求节点(J$38:J$67,$L$4:$L$33,节奏总纲!T131)</f>
        <v>4</v>
      </c>
      <c r="EP132" s="15">
        <f t="shared" si="62"/>
        <v>5053328.2508775163</v>
      </c>
      <c r="EQ132" s="15">
        <f t="shared" si="63"/>
        <v>5075651.5324869566</v>
      </c>
      <c r="ER132" s="15">
        <f t="shared" si="64"/>
        <v>5100596.1536819497</v>
      </c>
      <c r="ES132" s="15">
        <f t="shared" si="65"/>
        <v>5129445.8433707291</v>
      </c>
      <c r="ET132" s="15">
        <f t="shared" si="66"/>
        <v>5164161.1053277226</v>
      </c>
      <c r="EY132" s="15">
        <v>128</v>
      </c>
      <c r="EZ132" s="15">
        <f>MAX($G$4,求节点(F$38:F$67,$G$4:$G$33,节奏总纲!P131))</f>
        <v>3500</v>
      </c>
      <c r="FA132" s="15">
        <f>MAX($G$4,求节点(G$38:G$67,$G$4:$G$33,节奏总纲!Q131))</f>
        <v>3500</v>
      </c>
      <c r="FB132" s="15">
        <f>MAX($G$4,求节点(H$38:H$67,$G$4:$G$33,节奏总纲!R131))</f>
        <v>3500</v>
      </c>
      <c r="FC132" s="15">
        <f>MAX($G$4,求节点(I$38:I$67,$G$4:$G$33,节奏总纲!S131))</f>
        <v>3500</v>
      </c>
      <c r="FD132" s="15">
        <f>MAX($G$4,求节点(J$38:J$67,$G$4:$G$33,节奏总纲!T131))</f>
        <v>3500</v>
      </c>
      <c r="FE132" s="15">
        <f>MAX($K$4,求节点(F$38:F$67,$K$4:$K$33,节奏总纲!P131))</f>
        <v>62996.449263730843</v>
      </c>
      <c r="FF132" s="15">
        <f>MAX($K$4,求节点(G$38:G$67,$K$4:$K$33,节奏总纲!Q131))</f>
        <v>63314.49648568104</v>
      </c>
      <c r="FG132" s="15">
        <f>MAX($K$4,求节点(H$38:H$67,$K$4:$K$33,节奏总纲!R131))</f>
        <v>63669.890805049959</v>
      </c>
      <c r="FH132" s="15">
        <f>MAX($K$4,求节点(I$38:I$67,$K$4:$K$33,节奏总纲!S131))</f>
        <v>64080.921934799313</v>
      </c>
      <c r="FI132" s="15">
        <f>MAX($K$4,求节点(J$38:J$67,$K$4:$K$33,节奏总纲!T131))</f>
        <v>64575.521824630305</v>
      </c>
    </row>
    <row r="133" spans="19:165" x14ac:dyDescent="0.15">
      <c r="S133" s="9">
        <v>96</v>
      </c>
      <c r="T133" s="9">
        <f>求节点(节奏总纲!$BW$4:$BW$83,节奏总纲!$AM$4:$AM$83,$S133)</f>
        <v>3431.3522956038646</v>
      </c>
      <c r="U133" s="9">
        <v>32000</v>
      </c>
      <c r="V133" s="9">
        <f t="shared" si="51"/>
        <v>3</v>
      </c>
      <c r="W133" s="9">
        <v>5</v>
      </c>
      <c r="Z133" s="9">
        <v>129</v>
      </c>
      <c r="AA133" s="80">
        <f>[5]圣人天赋!GE134</f>
        <v>0.34079999999999999</v>
      </c>
      <c r="AB133" s="80">
        <f>[5]圣人天赋!GF134</f>
        <v>0.34583999999999993</v>
      </c>
      <c r="AC133" s="80">
        <f>[5]圣人天赋!GG134</f>
        <v>0.35591999999999996</v>
      </c>
      <c r="AD133" s="80">
        <f>[5]圣人天赋!GH134</f>
        <v>0.37103999999999998</v>
      </c>
      <c r="AE133" s="80">
        <f>[5]圣人天赋!GI134</f>
        <v>0.39119999999999999</v>
      </c>
      <c r="AG133" s="52"/>
      <c r="AH133" s="35">
        <f>[5]圣人天赋!GE134/AA133</f>
        <v>1</v>
      </c>
      <c r="AJ133" s="9">
        <v>129</v>
      </c>
      <c r="AK133" s="9">
        <f>MAX([4]带兵数!D132,1000+($AJ133-1)*50)</f>
        <v>10215.315306211396</v>
      </c>
      <c r="AL133" s="9">
        <f>MAX([4]带兵数!E132,1000+($AJ133-1)*50)</f>
        <v>10254.874070546768</v>
      </c>
      <c r="AM133" s="9">
        <f>MAX([4]带兵数!F132,1000+($AJ133-1)*50)</f>
        <v>10296.36426273693</v>
      </c>
      <c r="AN133" s="9">
        <f>MAX([4]带兵数!G132,1000+($AJ133-1)*50)</f>
        <v>10342.004173493671</v>
      </c>
      <c r="AO133" s="9">
        <f>MAX([4]带兵数!H132,1000+($AJ133-1)*50)</f>
        <v>10391.438486586627</v>
      </c>
      <c r="AQ133" s="15">
        <v>100</v>
      </c>
      <c r="AR133" s="15">
        <v>1.1499999999999999</v>
      </c>
      <c r="AS133" s="15">
        <f>$AR133*节奏总纲!P132*24*3600*AS$2</f>
        <v>1139024229.9844263</v>
      </c>
      <c r="AT133" s="15">
        <f>$AR133*节奏总纲!Q132*24*3600*AT$2</f>
        <v>1124881345.7954531</v>
      </c>
      <c r="AU133" s="15">
        <f>$AR133*节奏总纲!R132*24*3600*AU$2</f>
        <v>1025273676.883315</v>
      </c>
      <c r="AV133" s="15">
        <f>$AR133*节奏总纲!S132*24*3600*AV$2</f>
        <v>913307595.07584596</v>
      </c>
      <c r="AW133" s="15">
        <f>$AR133*节奏总纲!T132*24*3600*AW$2</f>
        <v>588875526.90194857</v>
      </c>
      <c r="AX133" s="15">
        <f t="shared" si="52"/>
        <v>76287026.012090445</v>
      </c>
      <c r="AY133" s="15">
        <f t="shared" si="53"/>
        <v>75339795.439107418</v>
      </c>
      <c r="AZ133" s="15">
        <f t="shared" si="54"/>
        <v>70227176.246842504</v>
      </c>
      <c r="BA133" s="15">
        <f t="shared" si="55"/>
        <v>64003446.234621048</v>
      </c>
      <c r="BB133" s="15">
        <f t="shared" si="56"/>
        <v>40715677.093017817</v>
      </c>
      <c r="BE133" s="15">
        <v>100</v>
      </c>
      <c r="BF133" s="51"/>
      <c r="BG133" s="15">
        <v>100</v>
      </c>
      <c r="BH133" s="15"/>
      <c r="BI133" s="15"/>
      <c r="BJ133" s="15"/>
      <c r="BK133" s="15"/>
      <c r="BL133" s="15"/>
      <c r="BM133" s="15">
        <f>求节点($T$38:$T$157,$V$38:$V$157,节奏总纲!P132)*求节点($T$38:$T$157,$U$38:$U$157,节奏总纲!P132)*节奏总纲!W132</f>
        <v>49138181.006177649</v>
      </c>
      <c r="BN133" s="15">
        <f>求节点($T$38:$T$157,$V$38:$V$157,节奏总纲!Q132)*求节点($T$38:$T$157,$U$38:$U$157,节奏总纲!Q132)*节奏总纲!X132</f>
        <v>41595470.221729398</v>
      </c>
      <c r="BO133" s="15">
        <f>求节点($T$38:$T$157,$V$38:$V$157,节奏总纲!R132)*求节点($T$38:$T$157,$U$38:$U$157,节奏总纲!R132)*节奏总纲!Y132</f>
        <v>33926172.099924035</v>
      </c>
      <c r="BP133" s="15">
        <f>求节点($T$38:$T$157,$V$38:$V$157,节奏总纲!S132)*求节点($T$38:$T$157,$U$38:$U$157,节奏总纲!S132)*节奏总纲!Z132</f>
        <v>24735631.395022646</v>
      </c>
      <c r="BQ133" s="15">
        <f>求节点($T$38:$T$157,$V$38:$V$157,节奏总纲!T132)*求节点($T$38:$T$157,$U$38:$U$157,节奏总纲!T132)*节奏总纲!AA132</f>
        <v>13112939.482453374</v>
      </c>
      <c r="BR133" s="15"/>
      <c r="BS133" s="15"/>
      <c r="BT133" s="15"/>
      <c r="BU133" s="15"/>
      <c r="BV133" s="15"/>
      <c r="BY133" s="15">
        <v>129</v>
      </c>
      <c r="BZ133" s="15">
        <f t="shared" si="57"/>
        <v>49138181.006177649</v>
      </c>
      <c r="CA133" s="15">
        <f t="shared" si="58"/>
        <v>41595470.221729398</v>
      </c>
      <c r="CB133" s="15">
        <f t="shared" si="59"/>
        <v>33926172.099924035</v>
      </c>
      <c r="CC133" s="15">
        <f t="shared" si="60"/>
        <v>24735631.395022646</v>
      </c>
      <c r="CD133" s="15">
        <f t="shared" si="61"/>
        <v>13112939.482453374</v>
      </c>
      <c r="CE133" s="66">
        <f>SUM(BZ$5:BZ133)</f>
        <v>721184544.83345103</v>
      </c>
      <c r="CF133" s="66">
        <f>SUM(CA$5:CA133)</f>
        <v>608562723.86317801</v>
      </c>
      <c r="CG133" s="66">
        <f>SUM(CB$5:CB133)</f>
        <v>482814922.12679285</v>
      </c>
      <c r="CH133" s="66">
        <f>SUM(CC$5:CC133)</f>
        <v>340457832.75765944</v>
      </c>
      <c r="CI133" s="66">
        <f>SUM(CD$5:CD133)</f>
        <v>177173724.15925679</v>
      </c>
      <c r="CJ133" s="34"/>
      <c r="CK133" s="34"/>
      <c r="CN133" s="15"/>
      <c r="CO133" s="15"/>
      <c r="CP133" s="15"/>
      <c r="CQ133" s="15"/>
      <c r="CR133" s="15"/>
      <c r="CS133" s="15"/>
      <c r="CT133" s="15"/>
      <c r="CU133" s="15"/>
      <c r="CV133" s="15"/>
      <c r="CW133" s="15"/>
      <c r="CX133" s="15"/>
      <c r="EC133" s="9">
        <v>1</v>
      </c>
      <c r="ED133" s="9">
        <f>INT(求节点(F$38:F$67,$K$38:$K$67,节奏总纲!P132)*EC133)</f>
        <v>41129</v>
      </c>
      <c r="EE133" s="15">
        <v>129</v>
      </c>
      <c r="EF133" s="15">
        <f>求节点(F$38:F$67,$V$4:$V$33,节奏总纲!P132)*$ED133/10000</f>
        <v>1274277.8102559145</v>
      </c>
      <c r="EG133" s="15">
        <f>求节点(G$38:G$67,$V$4:$V$33,节奏总纲!Q132)*$ED133/10000</f>
        <v>1280254.6188111843</v>
      </c>
      <c r="EH133" s="15">
        <f>求节点(H$38:H$67,$V$4:$V$33,节奏总纲!R132)*$ED133/10000</f>
        <v>1287148.2997899866</v>
      </c>
      <c r="EI133" s="15">
        <f>求节点(I$38:I$67,$V$4:$V$33,节奏总纲!S132)*$ED133/10000</f>
        <v>1295125.9467648345</v>
      </c>
      <c r="EJ133" s="15">
        <f>求节点(J$38:J$67,$V$4:$V$33,节奏总纲!T132)*$ED133/10000</f>
        <v>1304354.6533082402</v>
      </c>
      <c r="EK133" s="15">
        <f>求节点(F$38:F$67,$L$4:$L$33,节奏总纲!P132)</f>
        <v>4</v>
      </c>
      <c r="EL133" s="15">
        <f>求节点(G$38:G$67,$L$4:$L$33,节奏总纲!Q132)</f>
        <v>4</v>
      </c>
      <c r="EM133" s="15">
        <f>求节点(H$38:H$67,$L$4:$L$33,节奏总纲!R132)</f>
        <v>4</v>
      </c>
      <c r="EN133" s="15">
        <f>求节点(I$38:I$67,$L$4:$L$33,节奏总纲!S132)</f>
        <v>4</v>
      </c>
      <c r="EO133" s="15">
        <f>求节点(J$38:J$67,$L$4:$L$33,节奏总纲!T132)</f>
        <v>4</v>
      </c>
      <c r="EP133" s="15">
        <f t="shared" si="62"/>
        <v>5097111.2410236578</v>
      </c>
      <c r="EQ133" s="15">
        <f t="shared" si="63"/>
        <v>5121018.4752447372</v>
      </c>
      <c r="ER133" s="15">
        <f t="shared" si="64"/>
        <v>5148593.1991599463</v>
      </c>
      <c r="ES133" s="15">
        <f t="shared" si="65"/>
        <v>5180503.7870593378</v>
      </c>
      <c r="ET133" s="15">
        <f t="shared" si="66"/>
        <v>5217418.6132329609</v>
      </c>
      <c r="EY133" s="15">
        <v>129</v>
      </c>
      <c r="EZ133" s="15">
        <f>MAX($G$4,求节点(F$38:F$67,$G$4:$G$33,节奏总纲!P132))</f>
        <v>3500</v>
      </c>
      <c r="FA133" s="15">
        <f>MAX($G$4,求节点(G$38:G$67,$G$4:$G$33,节奏总纲!Q132))</f>
        <v>3500</v>
      </c>
      <c r="FB133" s="15">
        <f>MAX($G$4,求节点(H$38:H$67,$G$4:$G$33,节奏总纲!R132))</f>
        <v>3500</v>
      </c>
      <c r="FC133" s="15">
        <f>MAX($G$4,求节点(I$38:I$67,$G$4:$G$33,节奏总纲!S132))</f>
        <v>3500</v>
      </c>
      <c r="FD133" s="15">
        <f>MAX($G$4,求节点(J$38:J$67,$G$4:$G$33,节奏总纲!T132))</f>
        <v>3500</v>
      </c>
      <c r="FE133" s="15">
        <f>MAX($K$4,求节点(F$38:F$67,$K$4:$K$33,节奏总纲!P132))</f>
        <v>63388.93732893261</v>
      </c>
      <c r="FF133" s="15">
        <f>MAX($K$4,求节点(G$38:G$67,$K$4:$K$33,节奏总纲!Q132))</f>
        <v>63728.466759997231</v>
      </c>
      <c r="FG133" s="15">
        <f>MAX($K$4,求节点(H$38:H$67,$K$4:$K$33,节奏总纲!R132))</f>
        <v>64120.081709519072</v>
      </c>
      <c r="FH133" s="15">
        <f>MAX($K$4,求节点(I$38:I$67,$K$4:$K$33,节奏总纲!S132))</f>
        <v>64573.27439815156</v>
      </c>
      <c r="FI133" s="15">
        <f>MAX($K$4,求节点(J$38:J$67,$K$4:$K$33,节奏总纲!T132))</f>
        <v>65097.537046548103</v>
      </c>
    </row>
    <row r="134" spans="19:165" x14ac:dyDescent="0.15">
      <c r="S134" s="9">
        <v>97</v>
      </c>
      <c r="T134" s="9">
        <f>求节点(节奏总纲!$BW$4:$BW$83,节奏总纲!$AM$4:$AM$83,$S134)</f>
        <v>3566.6942307311524</v>
      </c>
      <c r="U134" s="9">
        <v>32000</v>
      </c>
      <c r="V134" s="9">
        <f t="shared" si="51"/>
        <v>3</v>
      </c>
      <c r="W134" s="9">
        <v>5</v>
      </c>
      <c r="Z134" s="9">
        <v>130</v>
      </c>
      <c r="AA134" s="80">
        <f>[5]圣人天赋!GE135</f>
        <v>0.34079999999999999</v>
      </c>
      <c r="AB134" s="80">
        <f>[5]圣人天赋!GF135</f>
        <v>0.34583999999999993</v>
      </c>
      <c r="AC134" s="80">
        <f>[5]圣人天赋!GG135</f>
        <v>0.35591999999999996</v>
      </c>
      <c r="AD134" s="80">
        <f>[5]圣人天赋!GH135</f>
        <v>0.37103999999999998</v>
      </c>
      <c r="AE134" s="80">
        <f>[5]圣人天赋!GI135</f>
        <v>0.39119999999999999</v>
      </c>
      <c r="AG134" s="52"/>
      <c r="AH134" s="35">
        <f>[5]圣人天赋!GE135/AA134</f>
        <v>1</v>
      </c>
      <c r="AJ134" s="9">
        <v>130</v>
      </c>
      <c r="AK134" s="9">
        <f>MAX([4]带兵数!D133,1000+($AJ134-1)*50)</f>
        <v>10284.169345009299</v>
      </c>
      <c r="AL134" s="9">
        <f>MAX([4]带兵数!E133,1000+($AJ134-1)*50)</f>
        <v>10322.39596331937</v>
      </c>
      <c r="AM134" s="9">
        <f>MAX([4]带兵数!F133,1000+($AJ134-1)*50)</f>
        <v>10365.453667385293</v>
      </c>
      <c r="AN134" s="9">
        <f>MAX([4]带兵数!G133,1000+($AJ134-1)*50)</f>
        <v>10411.47414391671</v>
      </c>
      <c r="AO134" s="9">
        <f>MAX([4]带兵数!H133,1000+($AJ134-1)*50)</f>
        <v>10461.069740121369</v>
      </c>
      <c r="AQ134" s="15">
        <v>100</v>
      </c>
      <c r="AR134" s="15">
        <v>1.1499999999999999</v>
      </c>
      <c r="AS134" s="15">
        <f>$AR134*节奏总纲!P133*24*3600*AS$2</f>
        <v>1220786639.9999998</v>
      </c>
      <c r="AT134" s="15">
        <f>$AR134*节奏总纲!Q133*24*3600*AT$2</f>
        <v>1207052790.2999997</v>
      </c>
      <c r="AU134" s="15">
        <f>$AR134*节奏总纲!R133*24*3600*AU$2</f>
        <v>1101312320.832</v>
      </c>
      <c r="AV134" s="15">
        <f>$AR134*节奏总纲!S133*24*3600*AV$2</f>
        <v>981512458.5599997</v>
      </c>
      <c r="AW134" s="15">
        <f>$AR134*节奏总纲!T133*24*3600*AW$2</f>
        <v>633344108.8319999</v>
      </c>
      <c r="AX134" s="15">
        <f t="shared" si="52"/>
        <v>81762410.015573502</v>
      </c>
      <c r="AY134" s="15">
        <f t="shared" si="53"/>
        <v>82171444.504546642</v>
      </c>
      <c r="AZ134" s="15">
        <f t="shared" si="54"/>
        <v>76038643.94868505</v>
      </c>
      <c r="BA134" s="15">
        <f t="shared" si="55"/>
        <v>68204863.484153748</v>
      </c>
      <c r="BB134" s="15">
        <f t="shared" si="56"/>
        <v>44468581.930051327</v>
      </c>
      <c r="BE134" s="15">
        <v>100</v>
      </c>
      <c r="BF134" s="51"/>
      <c r="BG134" s="15">
        <v>100</v>
      </c>
      <c r="BH134" s="15"/>
      <c r="BI134" s="15"/>
      <c r="BJ134" s="15"/>
      <c r="BK134" s="15"/>
      <c r="BL134" s="15"/>
      <c r="BM134" s="15">
        <f>求节点($T$38:$T$157,$V$38:$V$157,节奏总纲!P133)*求节点($T$38:$T$157,$U$38:$U$157,节奏总纲!P133)*节奏总纲!W133</f>
        <v>52664998.399725303</v>
      </c>
      <c r="BN134" s="15">
        <f>求节点($T$38:$T$157,$V$38:$V$157,节奏总纲!Q133)*求节点($T$38:$T$157,$U$38:$U$157,节奏总纲!Q133)*节奏总纲!X133</f>
        <v>45367257.145367503</v>
      </c>
      <c r="BO134" s="15">
        <f>求节点($T$38:$T$157,$V$38:$V$157,节奏总纲!R133)*求节点($T$38:$T$157,$U$38:$U$157,节奏总纲!R133)*节奏总纲!Y133</f>
        <v>36733644.419654503</v>
      </c>
      <c r="BP134" s="15">
        <f>求节点($T$38:$T$157,$V$38:$V$157,节奏总纲!S133)*求节点($T$38:$T$157,$U$38:$U$157,节奏总纲!S133)*节奏总纲!Z133</f>
        <v>26359367.530107819</v>
      </c>
      <c r="BQ134" s="15">
        <f>求节点($T$38:$T$157,$V$38:$V$157,节奏总纲!T133)*求节点($T$38:$T$157,$U$38:$U$157,节奏总纲!T133)*节奏总纲!AA133</f>
        <v>14321604.486329008</v>
      </c>
      <c r="BR134" s="15"/>
      <c r="BS134" s="15"/>
      <c r="BT134" s="15"/>
      <c r="BU134" s="15"/>
      <c r="BV134" s="15"/>
      <c r="BY134" s="15">
        <v>130</v>
      </c>
      <c r="BZ134" s="15">
        <f t="shared" si="57"/>
        <v>52664998.399725303</v>
      </c>
      <c r="CA134" s="15">
        <f t="shared" si="58"/>
        <v>45367257.145367503</v>
      </c>
      <c r="CB134" s="15">
        <f t="shared" si="59"/>
        <v>36733644.419654503</v>
      </c>
      <c r="CC134" s="15">
        <f t="shared" si="60"/>
        <v>26359367.530107819</v>
      </c>
      <c r="CD134" s="15">
        <f t="shared" si="61"/>
        <v>14321604.486329008</v>
      </c>
      <c r="CE134" s="66">
        <f>SUM(BZ$5:BZ134)</f>
        <v>773849543.23317635</v>
      </c>
      <c r="CF134" s="66">
        <f>SUM(CA$5:CA134)</f>
        <v>653929981.00854552</v>
      </c>
      <c r="CG134" s="66">
        <f>SUM(CB$5:CB134)</f>
        <v>519548566.54644734</v>
      </c>
      <c r="CH134" s="66">
        <f>SUM(CC$5:CC134)</f>
        <v>366817200.28776723</v>
      </c>
      <c r="CI134" s="66">
        <f>SUM(CD$5:CD134)</f>
        <v>191495328.64558581</v>
      </c>
      <c r="CJ134" s="34"/>
      <c r="CK134" s="34"/>
      <c r="CN134" s="15"/>
      <c r="CO134" s="15"/>
      <c r="CP134" s="15"/>
      <c r="CQ134" s="15"/>
      <c r="CR134" s="15"/>
      <c r="CS134" s="15"/>
      <c r="CT134" s="15"/>
      <c r="CU134" s="15"/>
      <c r="CV134" s="15"/>
      <c r="CW134" s="15"/>
      <c r="CX134" s="15"/>
      <c r="EC134" s="9">
        <v>1</v>
      </c>
      <c r="ED134" s="9">
        <f>INT(求节点(F$38:F$67,$K$38:$K$67,节奏总纲!P133)*EC134)</f>
        <v>41269</v>
      </c>
      <c r="EE134" s="15">
        <v>130</v>
      </c>
      <c r="EF134" s="15">
        <f>求节点(F$38:F$67,$V$4:$V$33,节奏总纲!P133)*$ED134/10000</f>
        <v>1286021.6826008998</v>
      </c>
      <c r="EG134" s="15">
        <f>求节点(G$38:G$67,$V$4:$V$33,节奏总纲!Q133)*$ED134/10000</f>
        <v>1292587.5574740535</v>
      </c>
      <c r="EH134" s="15">
        <f>求节点(H$38:H$67,$V$4:$V$33,节奏总纲!R133)*$ED134/10000</f>
        <v>1300139.4654860522</v>
      </c>
      <c r="EI134" s="15">
        <f>求节点(I$38:I$67,$V$4:$V$33,节奏总纲!S133)*$ED134/10000</f>
        <v>1308801.8126871246</v>
      </c>
      <c r="EJ134" s="15">
        <f>求节点(J$38:J$67,$V$4:$V$33,节奏总纲!T133)*$ED134/10000</f>
        <v>1318864.8798611367</v>
      </c>
      <c r="EK134" s="15">
        <f>求节点(F$38:F$67,$L$4:$L$33,节奏总纲!P133)</f>
        <v>4</v>
      </c>
      <c r="EL134" s="15">
        <f>求节点(G$38:G$67,$L$4:$L$33,节奏总纲!Q133)</f>
        <v>4</v>
      </c>
      <c r="EM134" s="15">
        <f>求节点(H$38:H$67,$L$4:$L$33,节奏总纲!R133)</f>
        <v>4</v>
      </c>
      <c r="EN134" s="15">
        <f>求节点(I$38:I$67,$L$4:$L$33,节奏总纲!S133)</f>
        <v>4</v>
      </c>
      <c r="EO134" s="15">
        <f>求节点(J$38:J$67,$L$4:$L$33,节奏总纲!T133)</f>
        <v>4</v>
      </c>
      <c r="EP134" s="15">
        <f t="shared" si="62"/>
        <v>5144086.7304035993</v>
      </c>
      <c r="EQ134" s="15">
        <f t="shared" si="63"/>
        <v>5170350.2298962139</v>
      </c>
      <c r="ER134" s="15">
        <f t="shared" si="64"/>
        <v>5200557.8619442089</v>
      </c>
      <c r="ES134" s="15">
        <f t="shared" si="65"/>
        <v>5235207.2507484984</v>
      </c>
      <c r="ET134" s="15">
        <f t="shared" si="66"/>
        <v>5275459.5194445467</v>
      </c>
      <c r="EY134" s="15">
        <v>130</v>
      </c>
      <c r="EZ134" s="15">
        <f>MAX($G$4,求节点(F$38:F$67,$G$4:$G$33,节奏总纲!P133))</f>
        <v>3500</v>
      </c>
      <c r="FA134" s="15">
        <f>MAX($G$4,求节点(G$38:G$67,$G$4:$G$33,节奏总纲!Q133))</f>
        <v>3500</v>
      </c>
      <c r="FB134" s="15">
        <f>MAX($G$4,求节点(H$38:H$67,$G$4:$G$33,节奏总纲!R133))</f>
        <v>3500</v>
      </c>
      <c r="FC134" s="15">
        <f>MAX($G$4,求节点(I$38:I$67,$G$4:$G$33,节奏总纲!S133))</f>
        <v>3500</v>
      </c>
      <c r="FD134" s="15">
        <f>MAX($G$4,求节点(J$38:J$67,$G$4:$G$33,节奏总纲!T133))</f>
        <v>3500</v>
      </c>
      <c r="FE134" s="15">
        <f>MAX($K$4,求节点(F$38:F$67,$K$4:$K$33,节奏总纲!P133))</f>
        <v>63808.247291641135</v>
      </c>
      <c r="FF134" s="15">
        <f>MAX($K$4,求节点(G$38:G$67,$K$4:$K$33,节奏总纲!Q133))</f>
        <v>64179.97495993651</v>
      </c>
      <c r="FG134" s="15">
        <f>MAX($K$4,求节点(H$38:H$67,$K$4:$K$33,节奏总纲!R133))</f>
        <v>64607.526993856591</v>
      </c>
      <c r="FH134" s="15">
        <f>MAX($K$4,求节点(I$38:I$67,$K$4:$K$33,节奏总纲!S133))</f>
        <v>65097.946654484876</v>
      </c>
      <c r="FI134" s="15">
        <f>MAX($K$4,求节点(J$38:J$67,$K$4:$K$33,节奏总纲!T133))</f>
        <v>65667.668217682833</v>
      </c>
    </row>
    <row r="135" spans="19:165" x14ac:dyDescent="0.15">
      <c r="S135" s="9">
        <v>98</v>
      </c>
      <c r="T135" s="9">
        <f>求节点(节奏总纲!$BW$4:$BW$83,节奏总纲!$AM$4:$AM$83,$S135)</f>
        <v>3702.0361658584397</v>
      </c>
      <c r="U135" s="9">
        <v>32000</v>
      </c>
      <c r="V135" s="9">
        <f t="shared" si="51"/>
        <v>3</v>
      </c>
      <c r="W135" s="9">
        <v>5</v>
      </c>
      <c r="Z135" s="9">
        <v>131</v>
      </c>
      <c r="AA135" s="80">
        <f>[5]圣人天赋!GE136</f>
        <v>0.34079999999999999</v>
      </c>
      <c r="AB135" s="80">
        <f>[5]圣人天赋!GF136</f>
        <v>0.34583999999999993</v>
      </c>
      <c r="AC135" s="80">
        <f>[5]圣人天赋!GG136</f>
        <v>0.35591999999999996</v>
      </c>
      <c r="AD135" s="80">
        <f>[5]圣人天赋!GH136</f>
        <v>0.37103999999999998</v>
      </c>
      <c r="AE135" s="80">
        <f>[5]圣人天赋!GI136</f>
        <v>0.39119999999999999</v>
      </c>
      <c r="AG135" s="52"/>
      <c r="AH135" s="35">
        <f>[5]圣人天赋!GE136/AA135</f>
        <v>1</v>
      </c>
      <c r="AJ135" s="9">
        <v>131</v>
      </c>
      <c r="AK135" s="9">
        <f>MAX([4]带兵数!D134,1000+($AJ135-1)*50)</f>
        <v>10350.218683850997</v>
      </c>
      <c r="AL135" s="9">
        <f>MAX([4]带兵数!E134,1000+($AJ135-1)*50)</f>
        <v>10390.679555384882</v>
      </c>
      <c r="AM135" s="9">
        <f>MAX([4]带兵数!F134,1000+($AJ135-1)*50)</f>
        <v>10433.482422917481</v>
      </c>
      <c r="AN135" s="9">
        <f>MAX([4]带兵数!G134,1000+($AJ135-1)*50)</f>
        <v>10480.261367048963</v>
      </c>
      <c r="AO135" s="9">
        <f>MAX([4]带兵数!H134,1000+($AJ135-1)*50)</f>
        <v>10528.349317864413</v>
      </c>
      <c r="AQ135" s="15">
        <v>100</v>
      </c>
      <c r="AR135" s="15">
        <v>1.1499999999999999</v>
      </c>
      <c r="AS135" s="15">
        <f>$AR135*节奏总纲!P134*24*3600*AS$2</f>
        <v>1308417421.2877038</v>
      </c>
      <c r="AT135" s="15">
        <f>$AR135*节奏总纲!Q134*24*3600*AT$2</f>
        <v>1294308320.0948181</v>
      </c>
      <c r="AU135" s="15">
        <f>$AR135*节奏总纲!R134*24*3600*AU$2</f>
        <v>1181413703.5947106</v>
      </c>
      <c r="AV135" s="15">
        <f>$AR135*节奏总纲!S134*24*3600*AV$2</f>
        <v>1054366371.9876747</v>
      </c>
      <c r="AW135" s="15">
        <f>$AR135*节奏总纲!T134*24*3600*AW$2</f>
        <v>678283591.19554555</v>
      </c>
      <c r="AX135" s="15">
        <f t="shared" si="52"/>
        <v>87630781.287703991</v>
      </c>
      <c r="AY135" s="15">
        <f t="shared" si="53"/>
        <v>87255529.794818401</v>
      </c>
      <c r="AZ135" s="15">
        <f t="shared" si="54"/>
        <v>80101382.762710571</v>
      </c>
      <c r="BA135" s="15">
        <f t="shared" si="55"/>
        <v>72853913.427675009</v>
      </c>
      <c r="BB135" s="15">
        <f t="shared" si="56"/>
        <v>44939482.363545656</v>
      </c>
      <c r="BE135" s="15">
        <v>100</v>
      </c>
      <c r="BF135" s="51"/>
      <c r="BG135" s="15">
        <v>100</v>
      </c>
      <c r="BH135" s="15"/>
      <c r="BI135" s="15"/>
      <c r="BJ135" s="15"/>
      <c r="BK135" s="15"/>
      <c r="BL135" s="15"/>
      <c r="BM135" s="15">
        <f>求节点($T$38:$T$157,$V$38:$V$157,节奏总纲!P134)*求节点($T$38:$T$157,$U$38:$U$157,节奏总纲!P134)*节奏总纲!W134</f>
        <v>56444947.689342253</v>
      </c>
      <c r="BN135" s="15">
        <f>求节点($T$38:$T$157,$V$38:$V$157,节奏总纲!Q134)*求节点($T$38:$T$157,$U$38:$U$157,节奏总纲!Q134)*节奏总纲!X134</f>
        <v>48174205.545793287</v>
      </c>
      <c r="BO135" s="15">
        <f>求节点($T$38:$T$157,$V$38:$V$157,节奏总纲!R134)*求节点($T$38:$T$157,$U$38:$U$157,节奏总纲!R134)*节奏总纲!Y134</f>
        <v>38696320.175222591</v>
      </c>
      <c r="BP135" s="15">
        <f>求节点($T$38:$T$157,$V$38:$V$157,节奏总纲!S134)*求节点($T$38:$T$157,$U$38:$U$157,节奏总纲!S134)*节奏总纲!Z134</f>
        <v>28156101.807796963</v>
      </c>
      <c r="BQ135" s="15">
        <f>求节点($T$38:$T$157,$V$38:$V$157,节奏总纲!T134)*求节点($T$38:$T$157,$U$38:$U$157,节奏总纲!T134)*节奏总纲!AA134</f>
        <v>14473263.241077468</v>
      </c>
      <c r="BR135" s="15"/>
      <c r="BS135" s="15"/>
      <c r="BT135" s="15"/>
      <c r="BU135" s="15"/>
      <c r="BV135" s="15"/>
      <c r="BY135" s="15">
        <v>131</v>
      </c>
      <c r="BZ135" s="15">
        <f t="shared" si="57"/>
        <v>56444947.689342253</v>
      </c>
      <c r="CA135" s="15">
        <f t="shared" si="58"/>
        <v>48174205.545793287</v>
      </c>
      <c r="CB135" s="15">
        <f t="shared" si="59"/>
        <v>38696320.175222591</v>
      </c>
      <c r="CC135" s="15">
        <f t="shared" si="60"/>
        <v>28156101.807796963</v>
      </c>
      <c r="CD135" s="15">
        <f t="shared" si="61"/>
        <v>14473263.241077468</v>
      </c>
      <c r="CE135" s="66">
        <f>SUM(BZ$5:BZ135)</f>
        <v>830294490.92251861</v>
      </c>
      <c r="CF135" s="66">
        <f>SUM(CA$5:CA135)</f>
        <v>702104186.55433881</v>
      </c>
      <c r="CG135" s="66">
        <f>SUM(CB$5:CB135)</f>
        <v>558244886.72166991</v>
      </c>
      <c r="CH135" s="66">
        <f>SUM(CC$5:CC135)</f>
        <v>394973302.09556419</v>
      </c>
      <c r="CI135" s="66">
        <f>SUM(CD$5:CD135)</f>
        <v>205968591.88666326</v>
      </c>
      <c r="CJ135" s="34"/>
      <c r="CK135" s="34"/>
      <c r="CN135" s="15"/>
      <c r="CO135" s="15"/>
      <c r="CP135" s="15"/>
      <c r="CQ135" s="15"/>
      <c r="CR135" s="15"/>
      <c r="CS135" s="15"/>
      <c r="CT135" s="15"/>
      <c r="CU135" s="15"/>
      <c r="CV135" s="15"/>
      <c r="CW135" s="15"/>
      <c r="CX135" s="15"/>
      <c r="EC135" s="9">
        <v>1</v>
      </c>
      <c r="ED135" s="9">
        <f>INT(求节点(F$38:F$67,$K$38:$K$67,节奏总纲!P134)*EC135)</f>
        <v>41419</v>
      </c>
      <c r="EE135" s="15">
        <v>131</v>
      </c>
      <c r="EF135" s="15">
        <f>求节点(F$38:F$67,$V$4:$V$33,节奏总纲!P134)*$ED135/10000</f>
        <v>1298662.7288661893</v>
      </c>
      <c r="EG135" s="15">
        <f>求节点(G$38:G$67,$V$4:$V$33,节奏总纲!Q134)*$ED135/10000</f>
        <v>1305784.9707639939</v>
      </c>
      <c r="EH135" s="15">
        <f>求节点(H$38:H$67,$V$4:$V$33,节奏总纲!R134)*$ED135/10000</f>
        <v>1313967.8666396206</v>
      </c>
      <c r="EI135" s="15">
        <f>求节点(I$38:I$67,$V$4:$V$33,节奏总纲!S134)*$ED135/10000</f>
        <v>1323493.9271320219</v>
      </c>
      <c r="EJ135" s="15">
        <f>求节点(J$38:J$67,$V$4:$V$33,节奏总纲!T134)*$ED135/10000</f>
        <v>1332342.2439489216</v>
      </c>
      <c r="EK135" s="15">
        <f>求节点(F$38:F$67,$L$4:$L$33,节奏总纲!P134)</f>
        <v>4</v>
      </c>
      <c r="EL135" s="15">
        <f>求节点(G$38:G$67,$L$4:$L$33,节奏总纲!Q134)</f>
        <v>4</v>
      </c>
      <c r="EM135" s="15">
        <f>求节点(H$38:H$67,$L$4:$L$33,节奏总纲!R134)</f>
        <v>4</v>
      </c>
      <c r="EN135" s="15">
        <f>求节点(I$38:I$67,$L$4:$L$33,节奏总纲!S134)</f>
        <v>4</v>
      </c>
      <c r="EO135" s="15">
        <f>求节点(J$38:J$67,$L$4:$L$33,节奏总纲!T134)</f>
        <v>4</v>
      </c>
      <c r="EP135" s="15">
        <f t="shared" si="62"/>
        <v>5194650.915464757</v>
      </c>
      <c r="EQ135" s="15">
        <f t="shared" si="63"/>
        <v>5223139.8830559757</v>
      </c>
      <c r="ER135" s="15">
        <f t="shared" si="64"/>
        <v>5255871.4665584825</v>
      </c>
      <c r="ES135" s="15">
        <f t="shared" si="65"/>
        <v>5293975.7085280875</v>
      </c>
      <c r="ET135" s="15">
        <f t="shared" si="66"/>
        <v>5329368.9757956862</v>
      </c>
      <c r="EY135" s="15">
        <v>131</v>
      </c>
      <c r="EZ135" s="15">
        <f>MAX($G$4,求节点(F$38:F$67,$G$4:$G$33,节奏总纲!P134))</f>
        <v>3500</v>
      </c>
      <c r="FA135" s="15">
        <f>MAX($G$4,求节点(G$38:G$67,$G$4:$G$33,节奏总纲!Q134))</f>
        <v>3500</v>
      </c>
      <c r="FB135" s="15">
        <f>MAX($G$4,求节点(H$38:H$67,$G$4:$G$33,节奏总纲!R134))</f>
        <v>3500</v>
      </c>
      <c r="FC135" s="15">
        <f>MAX($G$4,求节点(I$38:I$67,$G$4:$G$33,节奏总纲!S134))</f>
        <v>3500</v>
      </c>
      <c r="FD135" s="15">
        <f>MAX($G$4,求节点(J$38:J$67,$G$4:$G$33,节奏总纲!T134))</f>
        <v>3500</v>
      </c>
      <c r="FE135" s="15">
        <f>MAX($K$4,求节点(F$38:F$67,$K$4:$K$33,节奏总纲!P134))</f>
        <v>64257.652582249219</v>
      </c>
      <c r="FF135" s="15">
        <f>MAX($K$4,求节点(G$38:G$67,$K$4:$K$33,节奏总纲!Q134))</f>
        <v>64659.418730579084</v>
      </c>
      <c r="FG135" s="15">
        <f>MAX($K$4,求节点(H$38:H$67,$K$4:$K$33,节奏总纲!R134))</f>
        <v>65121.016441708241</v>
      </c>
      <c r="FH135" s="15">
        <f>MAX($K$4,求节点(I$38:I$67,$K$4:$K$33,节奏总纲!S134))</f>
        <v>65658.38215993371</v>
      </c>
      <c r="FI135" s="15">
        <f>MAX($K$4,求节点(J$38:J$67,$K$4:$K$33,节奏总纲!T134))</f>
        <v>66157.516311474377</v>
      </c>
    </row>
    <row r="136" spans="19:165" x14ac:dyDescent="0.15">
      <c r="S136" s="9">
        <v>99</v>
      </c>
      <c r="T136" s="9">
        <f>求节点(节奏总纲!$BW$4:$BW$83,节奏总纲!$AM$4:$AM$83,$S136)</f>
        <v>3837.3781009857275</v>
      </c>
      <c r="U136" s="9">
        <v>32000</v>
      </c>
      <c r="V136" s="9">
        <f t="shared" si="51"/>
        <v>3</v>
      </c>
      <c r="W136" s="9">
        <v>5</v>
      </c>
      <c r="Z136" s="9">
        <v>132</v>
      </c>
      <c r="AA136" s="80">
        <f>[5]圣人天赋!GE137</f>
        <v>0.34079999999999999</v>
      </c>
      <c r="AB136" s="80">
        <f>[5]圣人天赋!GF137</f>
        <v>0.34583999999999993</v>
      </c>
      <c r="AC136" s="80">
        <f>[5]圣人天赋!GG137</f>
        <v>0.35591999999999996</v>
      </c>
      <c r="AD136" s="80">
        <f>[5]圣人天赋!GH137</f>
        <v>0.37103999999999998</v>
      </c>
      <c r="AE136" s="80">
        <f>[5]圣人天赋!GI137</f>
        <v>0.39119999999999999</v>
      </c>
      <c r="AG136" s="52"/>
      <c r="AH136" s="35">
        <f>[5]圣人天赋!GE137/AA136</f>
        <v>1</v>
      </c>
      <c r="AJ136" s="9">
        <v>132</v>
      </c>
      <c r="AK136" s="9">
        <f>MAX([4]带兵数!D135,1000+($AJ136-1)*50)</f>
        <v>10418.725533783756</v>
      </c>
      <c r="AL136" s="9">
        <f>MAX([4]带兵数!E135,1000+($AJ136-1)*50)</f>
        <v>10458.209033612722</v>
      </c>
      <c r="AM136" s="9">
        <f>MAX([4]带兵数!F135,1000+($AJ136-1)*50)</f>
        <v>10502.372210011868</v>
      </c>
      <c r="AN136" s="9">
        <f>MAX([4]带兵数!G135,1000+($AJ136-1)*50)</f>
        <v>10547.428454475499</v>
      </c>
      <c r="AO136" s="9">
        <f>MAX([4]带兵数!H135,1000+($AJ136-1)*50)</f>
        <v>10593.159540397482</v>
      </c>
      <c r="AQ136" s="15">
        <v>100</v>
      </c>
      <c r="AR136" s="15">
        <v>1.1499999999999999</v>
      </c>
      <c r="AS136" s="15">
        <f>$AR136*节奏总纲!P135*24*3600*AS$2</f>
        <v>1402337767.1731851</v>
      </c>
      <c r="AT136" s="15">
        <f>$AR136*节奏总纲!Q135*24*3600*AT$2</f>
        <v>1388197528.0208557</v>
      </c>
      <c r="AU136" s="15">
        <f>$AR136*节奏总纲!R135*24*3600*AU$2</f>
        <v>1269022190.1072543</v>
      </c>
      <c r="AV136" s="15">
        <f>$AR136*节奏总纲!S135*24*3600*AV$2</f>
        <v>1128881902.5744143</v>
      </c>
      <c r="AW136" s="15">
        <f>$AR136*节奏总纲!T135*24*3600*AW$2</f>
        <v>724728158.07510221</v>
      </c>
      <c r="AX136" s="15">
        <f t="shared" si="52"/>
        <v>93920345.885481358</v>
      </c>
      <c r="AY136" s="15">
        <f t="shared" si="53"/>
        <v>93889207.92603755</v>
      </c>
      <c r="AZ136" s="15">
        <f t="shared" si="54"/>
        <v>87608486.512543678</v>
      </c>
      <c r="BA136" s="15">
        <f t="shared" si="55"/>
        <v>74515530.58673954</v>
      </c>
      <c r="BB136" s="15">
        <f t="shared" si="56"/>
        <v>46444566.879556656</v>
      </c>
      <c r="BE136" s="15">
        <v>100</v>
      </c>
      <c r="BF136" s="51"/>
      <c r="BG136" s="15">
        <v>100</v>
      </c>
      <c r="BH136" s="15"/>
      <c r="BI136" s="15"/>
      <c r="BJ136" s="15"/>
      <c r="BK136" s="15"/>
      <c r="BL136" s="15"/>
      <c r="BM136" s="15">
        <f>求节点($T$38:$T$157,$V$38:$V$157,节奏总纲!P135)*求节点($T$38:$T$157,$U$38:$U$157,节奏总纲!P135)*节奏总纲!W135</f>
        <v>60496197.027685352</v>
      </c>
      <c r="BN136" s="15">
        <f>求节点($T$38:$T$157,$V$38:$V$157,节奏总纲!Q135)*求节点($T$38:$T$157,$U$38:$U$157,节奏总纲!Q135)*节奏总纲!X135</f>
        <v>51836691.746604659</v>
      </c>
      <c r="BO136" s="15">
        <f>求节点($T$38:$T$157,$V$38:$V$157,节奏总纲!R135)*求节点($T$38:$T$157,$U$38:$U$157,节奏总纲!R135)*节奏总纲!Y135</f>
        <v>42322940.344223984</v>
      </c>
      <c r="BP136" s="15">
        <f>求节点($T$38:$T$157,$V$38:$V$157,节奏总纲!S135)*求节点($T$38:$T$157,$U$38:$U$157,节奏总纲!S135)*节奏总纲!Z135</f>
        <v>28798272.690527372</v>
      </c>
      <c r="BQ136" s="15">
        <f>求节点($T$38:$T$157,$V$38:$V$157,节奏总纲!T135)*求节点($T$38:$T$157,$U$38:$U$157,节奏总纲!T135)*节奏总纲!AA135</f>
        <v>14957992.55380247</v>
      </c>
      <c r="BR136" s="15"/>
      <c r="BS136" s="15"/>
      <c r="BT136" s="15"/>
      <c r="BU136" s="15"/>
      <c r="BV136" s="15"/>
      <c r="BY136" s="15">
        <v>132</v>
      </c>
      <c r="BZ136" s="15">
        <f t="shared" si="57"/>
        <v>60496197.027685352</v>
      </c>
      <c r="CA136" s="15">
        <f t="shared" si="58"/>
        <v>51836691.746604659</v>
      </c>
      <c r="CB136" s="15">
        <f t="shared" si="59"/>
        <v>42322940.344223984</v>
      </c>
      <c r="CC136" s="15">
        <f t="shared" si="60"/>
        <v>28798272.690527372</v>
      </c>
      <c r="CD136" s="15">
        <f t="shared" si="61"/>
        <v>14957992.55380247</v>
      </c>
      <c r="CE136" s="66">
        <f>SUM(BZ$5:BZ136)</f>
        <v>890790687.95020401</v>
      </c>
      <c r="CF136" s="66">
        <f>SUM(CA$5:CA136)</f>
        <v>753940878.30094349</v>
      </c>
      <c r="CG136" s="66">
        <f>SUM(CB$5:CB136)</f>
        <v>600567827.06589389</v>
      </c>
      <c r="CH136" s="66">
        <f>SUM(CC$5:CC136)</f>
        <v>423771574.78609157</v>
      </c>
      <c r="CI136" s="66">
        <f>SUM(CD$5:CD136)</f>
        <v>220926584.44046572</v>
      </c>
      <c r="CJ136" s="34"/>
      <c r="CK136" s="34"/>
      <c r="CN136" s="15"/>
      <c r="CO136" s="15"/>
      <c r="CP136" s="15"/>
      <c r="CQ136" s="15"/>
      <c r="CR136" s="15"/>
      <c r="CS136" s="15"/>
      <c r="CT136" s="15"/>
      <c r="CU136" s="15"/>
      <c r="CV136" s="15"/>
      <c r="CW136" s="15"/>
      <c r="CX136" s="15"/>
      <c r="EC136" s="9">
        <v>1</v>
      </c>
      <c r="ED136" s="9">
        <f>INT(求节点(F$38:F$67,$K$38:$K$67,节奏总纲!P135)*EC136)</f>
        <v>41579</v>
      </c>
      <c r="EE136" s="15">
        <v>132</v>
      </c>
      <c r="EF136" s="15">
        <f>求节点(F$38:F$67,$V$4:$V$33,节奏总纲!P135)*$ED136/10000</f>
        <v>1312250.9555464284</v>
      </c>
      <c r="EG136" s="15">
        <f>求节点(G$38:G$67,$V$4:$V$33,节奏总纲!Q135)*$ED136/10000</f>
        <v>1320009.9186778865</v>
      </c>
      <c r="EH136" s="15">
        <f>求节点(H$38:H$67,$V$4:$V$33,节奏总纲!R135)*$ED136/10000</f>
        <v>1329038.0455380641</v>
      </c>
      <c r="EI136" s="15">
        <f>求节点(I$38:I$67,$V$4:$V$33,节奏总纲!S135)*$ED136/10000</f>
        <v>1337348.3551147382</v>
      </c>
      <c r="EJ136" s="15">
        <f>求节点(J$38:J$67,$V$4:$V$33,节奏总纲!T135)*$ED136/10000</f>
        <v>1344334.4572838477</v>
      </c>
      <c r="EK136" s="15">
        <f>求节点(F$38:F$67,$L$4:$L$33,节奏总纲!P135)</f>
        <v>4</v>
      </c>
      <c r="EL136" s="15">
        <f>求节点(G$38:G$67,$L$4:$L$33,节奏总纲!Q135)</f>
        <v>4</v>
      </c>
      <c r="EM136" s="15">
        <f>求节点(H$38:H$67,$L$4:$L$33,节奏总纲!R135)</f>
        <v>4</v>
      </c>
      <c r="EN136" s="15">
        <f>求节点(I$38:I$67,$L$4:$L$33,节奏总纲!S135)</f>
        <v>4</v>
      </c>
      <c r="EO136" s="15">
        <f>求节点(J$38:J$67,$L$4:$L$33,节奏总纲!T135)</f>
        <v>4</v>
      </c>
      <c r="EP136" s="15">
        <f t="shared" si="62"/>
        <v>5249003.8221857138</v>
      </c>
      <c r="EQ136" s="15">
        <f t="shared" si="63"/>
        <v>5280039.6747115459</v>
      </c>
      <c r="ER136" s="15">
        <f t="shared" si="64"/>
        <v>5316152.1821522564</v>
      </c>
      <c r="ES136" s="15">
        <f t="shared" si="65"/>
        <v>5349393.4204589529</v>
      </c>
      <c r="ET136" s="15">
        <f t="shared" si="66"/>
        <v>5377337.8291353909</v>
      </c>
      <c r="EY136" s="15">
        <v>132</v>
      </c>
      <c r="EZ136" s="15">
        <f>MAX($G$4,求节点(F$38:F$67,$G$4:$G$33,节奏总纲!P135))</f>
        <v>3500</v>
      </c>
      <c r="FA136" s="15">
        <f>MAX($G$4,求节点(G$38:G$67,$G$4:$G$33,节奏总纲!Q135))</f>
        <v>3500</v>
      </c>
      <c r="FB136" s="15">
        <f>MAX($G$4,求节点(H$38:H$67,$G$4:$G$33,节奏总纲!R135))</f>
        <v>3500</v>
      </c>
      <c r="FC136" s="15">
        <f>MAX($G$4,求节点(I$38:I$67,$G$4:$G$33,节奏总纲!S135))</f>
        <v>3500</v>
      </c>
      <c r="FD136" s="15">
        <f>MAX($G$4,求节点(J$38:J$67,$G$4:$G$33,节奏总纲!T135))</f>
        <v>3500</v>
      </c>
      <c r="FE136" s="15">
        <f>MAX($K$4,求节点(F$38:F$67,$K$4:$K$33,节奏总纲!P135))</f>
        <v>64739.313246646365</v>
      </c>
      <c r="FF136" s="15">
        <f>MAX($K$4,求节点(G$38:G$67,$K$4:$K$33,节奏总纲!Q135))</f>
        <v>65175.312634112255</v>
      </c>
      <c r="FG136" s="15">
        <f>MAX($K$4,求节点(H$38:H$67,$K$4:$K$33,节奏总纲!R135))</f>
        <v>65682.630134441977</v>
      </c>
      <c r="FH136" s="15">
        <f>MAX($K$4,求节点(I$38:I$67,$K$4:$K$33,节奏总纲!S135))</f>
        <v>66149.611330729851</v>
      </c>
      <c r="FI136" s="15">
        <f>MAX($K$4,求节点(J$38:J$67,$K$4:$K$33,节奏总纲!T135))</f>
        <v>66542.181344905621</v>
      </c>
    </row>
    <row r="137" spans="19:165" x14ac:dyDescent="0.15">
      <c r="S137" s="9">
        <v>100</v>
      </c>
      <c r="T137" s="9">
        <f>求节点(节奏总纲!$BW$4:$BW$83,节奏总纲!$AM$4:$AM$83,$S137)</f>
        <v>5324.1500000000005</v>
      </c>
      <c r="U137" s="9">
        <v>32000</v>
      </c>
      <c r="V137" s="9">
        <f t="shared" si="51"/>
        <v>3</v>
      </c>
      <c r="W137" s="9">
        <v>5</v>
      </c>
      <c r="Z137" s="9">
        <v>133</v>
      </c>
      <c r="AA137" s="80">
        <f>[5]圣人天赋!GE138</f>
        <v>0.34079999999999999</v>
      </c>
      <c r="AB137" s="80">
        <f>[5]圣人天赋!GF138</f>
        <v>0.34583999999999993</v>
      </c>
      <c r="AC137" s="80">
        <f>[5]圣人天赋!GG138</f>
        <v>0.35591999999999996</v>
      </c>
      <c r="AD137" s="80">
        <f>[5]圣人天赋!GH138</f>
        <v>0.37103999999999998</v>
      </c>
      <c r="AE137" s="80">
        <f>[5]圣人天赋!GI138</f>
        <v>0.39119999999999999</v>
      </c>
      <c r="AG137" s="52"/>
      <c r="AH137" s="35">
        <f>[5]圣人天赋!GE138/AA137</f>
        <v>1</v>
      </c>
      <c r="AJ137" s="9">
        <v>133</v>
      </c>
      <c r="AK137" s="9">
        <f>MAX([4]带兵数!D136,1000+($AJ137-1)*50)</f>
        <v>10485.193393640169</v>
      </c>
      <c r="AL137" s="9">
        <f>MAX([4]带兵数!E136,1000+($AJ137-1)*50)</f>
        <v>10526.375843787282</v>
      </c>
      <c r="AM137" s="9">
        <f>MAX([4]带兵数!F136,1000+($AJ137-1)*50)</f>
        <v>10568.416857784301</v>
      </c>
      <c r="AN137" s="9">
        <f>MAX([4]带兵数!G136,1000+($AJ137-1)*50)</f>
        <v>10611.001750564903</v>
      </c>
      <c r="AO137" s="9">
        <f>MAX([4]带兵数!H136,1000+($AJ137-1)*50)</f>
        <v>10659.034382991296</v>
      </c>
      <c r="AQ137" s="15">
        <v>100</v>
      </c>
      <c r="AR137" s="15">
        <v>1.1499999999999999</v>
      </c>
      <c r="AS137" s="15">
        <f>$AR137*节奏总纲!P136*24*3600*AS$2</f>
        <v>1502999101.4854765</v>
      </c>
      <c r="AT137" s="15">
        <f>$AR137*节奏总纲!Q136*24*3600*AT$2</f>
        <v>1488895959.9165378</v>
      </c>
      <c r="AU137" s="15">
        <f>$AR137*节奏总纲!R136*24*3600*AU$2</f>
        <v>1356707188.9408903</v>
      </c>
      <c r="AV137" s="15">
        <f>$AR137*节奏总纲!S136*24*3600*AV$2</f>
        <v>1204152780.1401143</v>
      </c>
      <c r="AW137" s="15">
        <f>$AR137*节奏总纲!T136*24*3600*AW$2</f>
        <v>773743937.44472349</v>
      </c>
      <c r="AX137" s="15">
        <f t="shared" si="52"/>
        <v>100661334.31229138</v>
      </c>
      <c r="AY137" s="15">
        <f t="shared" si="53"/>
        <v>100698431.8956821</v>
      </c>
      <c r="AZ137" s="15">
        <f t="shared" si="54"/>
        <v>87684998.833636045</v>
      </c>
      <c r="BA137" s="15">
        <f t="shared" si="55"/>
        <v>75270877.565700054</v>
      </c>
      <c r="BB137" s="15">
        <f t="shared" si="56"/>
        <v>49015779.369621277</v>
      </c>
      <c r="BE137" s="15">
        <v>100</v>
      </c>
      <c r="BF137" s="51"/>
      <c r="BG137" s="15">
        <v>100</v>
      </c>
      <c r="BH137" s="15"/>
      <c r="BI137" s="15"/>
      <c r="BJ137" s="15"/>
      <c r="BK137" s="15"/>
      <c r="BL137" s="15"/>
      <c r="BM137" s="15">
        <f>求节点($T$38:$T$157,$V$38:$V$157,节奏总纲!P136)*求节点($T$38:$T$157,$U$38:$U$157,节奏总纲!P136)*节奏总纲!W136</f>
        <v>64838218.558641791</v>
      </c>
      <c r="BN137" s="15">
        <f>求节点($T$38:$T$157,$V$38:$V$157,节奏总纲!Q136)*求节点($T$38:$T$157,$U$38:$U$157,节奏总纲!Q136)*节奏总纲!X136</f>
        <v>55596097.664972886</v>
      </c>
      <c r="BO137" s="15">
        <f>求节点($T$38:$T$157,$V$38:$V$157,节奏总纲!R136)*求节点($T$38:$T$157,$U$38:$U$157,节奏总纲!R136)*节奏总纲!Y136</f>
        <v>42359902.818181671</v>
      </c>
      <c r="BP137" s="15">
        <f>求节点($T$38:$T$157,$V$38:$V$157,节奏总纲!S136)*求节点($T$38:$T$157,$U$38:$U$157,节奏总纲!S136)*节奏总纲!Z136</f>
        <v>29090194.228289939</v>
      </c>
      <c r="BQ137" s="15">
        <f>求节点($T$38:$T$157,$V$38:$V$157,节奏总纲!T136)*求节点($T$38:$T$157,$U$38:$U$157,节奏总纲!T136)*节奏总纲!AA136</f>
        <v>15786080.31227738</v>
      </c>
      <c r="BR137" s="15"/>
      <c r="BS137" s="15"/>
      <c r="BT137" s="15"/>
      <c r="BU137" s="15"/>
      <c r="BV137" s="15"/>
      <c r="BY137" s="15">
        <v>133</v>
      </c>
      <c r="BZ137" s="15">
        <f t="shared" si="57"/>
        <v>64838218.558641791</v>
      </c>
      <c r="CA137" s="15">
        <f t="shared" si="58"/>
        <v>55596097.664972886</v>
      </c>
      <c r="CB137" s="15">
        <f t="shared" si="59"/>
        <v>42359902.818181671</v>
      </c>
      <c r="CC137" s="15">
        <f t="shared" si="60"/>
        <v>29090194.228289939</v>
      </c>
      <c r="CD137" s="15">
        <f t="shared" si="61"/>
        <v>15786080.31227738</v>
      </c>
      <c r="CE137" s="66">
        <f>SUM(BZ$5:BZ137)</f>
        <v>955628906.50884581</v>
      </c>
      <c r="CF137" s="66">
        <f>SUM(CA$5:CA137)</f>
        <v>809536975.9659164</v>
      </c>
      <c r="CG137" s="66">
        <f>SUM(CB$5:CB137)</f>
        <v>642927729.88407552</v>
      </c>
      <c r="CH137" s="66">
        <f>SUM(CC$5:CC137)</f>
        <v>452861769.01438153</v>
      </c>
      <c r="CI137" s="66">
        <f>SUM(CD$5:CD137)</f>
        <v>236712664.7527431</v>
      </c>
      <c r="CJ137" s="34"/>
      <c r="CK137" s="34"/>
      <c r="CN137" s="15"/>
      <c r="CO137" s="15"/>
      <c r="CP137" s="15"/>
      <c r="CQ137" s="15"/>
      <c r="CR137" s="15"/>
      <c r="CS137" s="15"/>
      <c r="CT137" s="15"/>
      <c r="CU137" s="15"/>
      <c r="CV137" s="15"/>
      <c r="CW137" s="15"/>
      <c r="CX137" s="15"/>
      <c r="EC137" s="9">
        <v>1</v>
      </c>
      <c r="ED137" s="9">
        <f>INT(求节点(F$38:F$67,$K$38:$K$67,节奏总纲!P136)*EC137)</f>
        <v>41751</v>
      </c>
      <c r="EE137" s="15">
        <v>133</v>
      </c>
      <c r="EF137" s="15">
        <f>求节点(F$38:F$67,$V$4:$V$33,节奏总纲!P136)*$ED137/10000</f>
        <v>1326904.1036257201</v>
      </c>
      <c r="EG137" s="15">
        <f>求节点(G$38:G$67,$V$4:$V$33,节奏总纲!Q136)*$ED137/10000</f>
        <v>1335357.716856895</v>
      </c>
      <c r="EH137" s="15">
        <f>求节点(H$38:H$67,$V$4:$V$33,节奏总纲!R136)*$ED137/10000</f>
        <v>1343032.1867933583</v>
      </c>
      <c r="EI137" s="15">
        <f>求节点(I$38:I$67,$V$4:$V$33,节奏总纲!S136)*$ED137/10000</f>
        <v>1349564.5724804332</v>
      </c>
      <c r="EJ137" s="15">
        <f>求节点(J$38:J$67,$V$4:$V$33,节奏总纲!T136)*$ED137/10000</f>
        <v>1357149.8512067408</v>
      </c>
      <c r="EK137" s="15">
        <f>求节点(F$38:F$67,$L$4:$L$33,节奏总纲!P136)</f>
        <v>4</v>
      </c>
      <c r="EL137" s="15">
        <f>求节点(G$38:G$67,$L$4:$L$33,节奏总纲!Q136)</f>
        <v>4</v>
      </c>
      <c r="EM137" s="15">
        <f>求节点(H$38:H$67,$L$4:$L$33,节奏总纲!R136)</f>
        <v>4</v>
      </c>
      <c r="EN137" s="15">
        <f>求节点(I$38:I$67,$L$4:$L$33,节奏总纲!S136)</f>
        <v>4</v>
      </c>
      <c r="EO137" s="15">
        <f>求节点(J$38:J$67,$L$4:$L$33,节奏总纲!T136)</f>
        <v>4</v>
      </c>
      <c r="EP137" s="15">
        <f t="shared" si="62"/>
        <v>5307616.4145028805</v>
      </c>
      <c r="EQ137" s="15">
        <f t="shared" si="63"/>
        <v>5341430.8674275801</v>
      </c>
      <c r="ER137" s="15">
        <f t="shared" si="64"/>
        <v>5372128.7471734332</v>
      </c>
      <c r="ES137" s="15">
        <f t="shared" si="65"/>
        <v>5398258.2899217326</v>
      </c>
      <c r="ET137" s="15">
        <f t="shared" si="66"/>
        <v>5428599.4048269633</v>
      </c>
      <c r="EY137" s="15">
        <v>133</v>
      </c>
      <c r="EZ137" s="15">
        <f>MAX($G$4,求节点(F$38:F$67,$G$4:$G$33,节奏总纲!P136))</f>
        <v>3500</v>
      </c>
      <c r="FA137" s="15">
        <f>MAX($G$4,求节点(G$38:G$67,$G$4:$G$33,节奏总纲!Q136))</f>
        <v>3500</v>
      </c>
      <c r="FB137" s="15">
        <f>MAX($G$4,求节点(H$38:H$67,$G$4:$G$33,节奏总纲!R136))</f>
        <v>3500</v>
      </c>
      <c r="FC137" s="15">
        <f>MAX($G$4,求节点(I$38:I$67,$G$4:$G$33,节奏总纲!S136))</f>
        <v>3500</v>
      </c>
      <c r="FD137" s="15">
        <f>MAX($G$4,求节点(J$38:J$67,$G$4:$G$33,节奏总纲!T136))</f>
        <v>3500</v>
      </c>
      <c r="FE137" s="15">
        <f>MAX($K$4,求节点(F$38:F$67,$K$4:$K$33,节奏总纲!P136))</f>
        <v>65255.544364694841</v>
      </c>
      <c r="FF137" s="15">
        <f>MAX($K$4,求节点(G$38:G$67,$K$4:$K$33,节奏总纲!Q136))</f>
        <v>65728.621243886198</v>
      </c>
      <c r="FG137" s="15">
        <f>MAX($K$4,求节点(H$38:H$67,$K$4:$K$33,节奏总纲!R136))</f>
        <v>66158.096095373519</v>
      </c>
      <c r="FH137" s="15">
        <f>MAX($K$4,求节点(I$38:I$67,$K$4:$K$33,节奏总纲!S136))</f>
        <v>66523.658198820514</v>
      </c>
      <c r="FI137" s="15">
        <f>MAX($K$4,求节点(J$38:J$67,$K$4:$K$33,节奏总纲!T136))</f>
        <v>66948.14177637588</v>
      </c>
    </row>
    <row r="138" spans="19:165" x14ac:dyDescent="0.15">
      <c r="S138" s="9">
        <v>101</v>
      </c>
      <c r="T138" s="9">
        <f>求节点(节奏总纲!$BW$4:$BW$83,节奏总纲!$AM$4:$AM$83,$S138)</f>
        <v>5533.8586713272216</v>
      </c>
      <c r="U138" s="9">
        <v>32000</v>
      </c>
      <c r="V138" s="9">
        <f t="shared" si="51"/>
        <v>3</v>
      </c>
      <c r="W138" s="9">
        <v>5</v>
      </c>
      <c r="Z138" s="9">
        <v>134</v>
      </c>
      <c r="AA138" s="80">
        <f>[5]圣人天赋!GE139</f>
        <v>0.34079999999999999</v>
      </c>
      <c r="AB138" s="80">
        <f>[5]圣人天赋!GF139</f>
        <v>0.34583999999999993</v>
      </c>
      <c r="AC138" s="80">
        <f>[5]圣人天赋!GG139</f>
        <v>0.35591999999999996</v>
      </c>
      <c r="AD138" s="80">
        <f>[5]圣人天赋!GH139</f>
        <v>0.37103999999999998</v>
      </c>
      <c r="AE138" s="80">
        <f>[5]圣人天赋!GI139</f>
        <v>0.39119999999999999</v>
      </c>
      <c r="AG138" s="52"/>
      <c r="AH138" s="35">
        <f>[5]圣人天赋!GE139/AA138</f>
        <v>1</v>
      </c>
      <c r="AJ138" s="9">
        <v>134</v>
      </c>
      <c r="AK138" s="9">
        <f>MAX([4]带兵数!D137,1000+($AJ138-1)*50)</f>
        <v>10553.357958132943</v>
      </c>
      <c r="AL138" s="9">
        <f>MAX([4]带兵数!E137,1000+($AJ138-1)*50)</f>
        <v>10591.904335866573</v>
      </c>
      <c r="AM138" s="9">
        <f>MAX([4]带兵数!F137,1000+($AJ138-1)*50)</f>
        <v>10632.184008378683</v>
      </c>
      <c r="AN138" s="9">
        <f>MAX([4]带兵数!G137,1000+($AJ138-1)*50)</f>
        <v>10676.989170278477</v>
      </c>
      <c r="AO138" s="9">
        <f>MAX([4]带兵数!H137,1000+($AJ138-1)*50)</f>
        <v>10723.746273633435</v>
      </c>
      <c r="AQ138" s="15">
        <v>100</v>
      </c>
      <c r="AR138" s="15">
        <v>1.1499999999999999</v>
      </c>
      <c r="AS138" s="15">
        <f>$AR138*节奏总纲!P137*24*3600*AS$2</f>
        <v>1610885248.304882</v>
      </c>
      <c r="AT138" s="15">
        <f>$AR138*节奏总纲!Q137*24*3600*AT$2</f>
        <v>1591259296.3630342</v>
      </c>
      <c r="AU138" s="15">
        <f>$AR138*节奏总纲!R137*24*3600*AU$2</f>
        <v>1447434091.77688</v>
      </c>
      <c r="AV138" s="15">
        <f>$AR138*节奏总纲!S137*24*3600*AV$2</f>
        <v>1285486428.1472957</v>
      </c>
      <c r="AW138" s="15">
        <f>$AR138*节奏总纲!T137*24*3600*AW$2</f>
        <v>827350663.52938735</v>
      </c>
      <c r="AX138" s="15">
        <f t="shared" si="52"/>
        <v>107886146.81940556</v>
      </c>
      <c r="AY138" s="15">
        <f t="shared" si="53"/>
        <v>102363336.44649649</v>
      </c>
      <c r="AZ138" s="15">
        <f t="shared" si="54"/>
        <v>90726902.835989714</v>
      </c>
      <c r="BA138" s="15">
        <f t="shared" si="55"/>
        <v>81333648.007181406</v>
      </c>
      <c r="BB138" s="15">
        <f t="shared" si="56"/>
        <v>53606726.084663868</v>
      </c>
      <c r="BE138" s="15">
        <v>100</v>
      </c>
      <c r="BF138" s="51"/>
      <c r="BG138" s="15">
        <v>100</v>
      </c>
      <c r="BH138" s="15"/>
      <c r="BI138" s="15"/>
      <c r="BJ138" s="15"/>
      <c r="BK138" s="15"/>
      <c r="BL138" s="15"/>
      <c r="BM138" s="15">
        <f>求节点($T$38:$T$157,$V$38:$V$157,节奏总纲!P137)*求节点($T$38:$T$157,$U$38:$U$157,节奏总纲!P137)*节奏总纲!W137</f>
        <v>69491882.009278804</v>
      </c>
      <c r="BN138" s="15">
        <f>求节点($T$38:$T$157,$V$38:$V$157,节奏总纲!Q137)*求节点($T$38:$T$157,$U$38:$U$157,节奏总纲!Q137)*节奏总纲!X137</f>
        <v>56515299.625394806</v>
      </c>
      <c r="BO138" s="15">
        <f>求节点($T$38:$T$157,$V$38:$V$157,节奏总纲!R137)*求节点($T$38:$T$157,$U$38:$U$157,节奏总纲!R137)*节奏总纲!Y137</f>
        <v>43829421.659898423</v>
      </c>
      <c r="BP138" s="15">
        <f>求节点($T$38:$T$157,$V$38:$V$157,节奏总纲!S137)*求节点($T$38:$T$157,$U$38:$U$157,节奏总纲!S137)*节奏总纲!Z137</f>
        <v>31433293.915818941</v>
      </c>
      <c r="BQ138" s="15">
        <f>求节点($T$38:$T$157,$V$38:$V$157,节奏总纲!T137)*求节点($T$38:$T$157,$U$38:$U$157,节奏总纲!T137)*节奏总纲!AA137</f>
        <v>17264646.082017351</v>
      </c>
      <c r="BR138" s="15"/>
      <c r="BS138" s="15"/>
      <c r="BT138" s="15"/>
      <c r="BU138" s="15"/>
      <c r="BV138" s="15"/>
      <c r="BY138" s="15">
        <v>134</v>
      </c>
      <c r="BZ138" s="15">
        <f t="shared" si="57"/>
        <v>69491882.009278804</v>
      </c>
      <c r="CA138" s="15">
        <f t="shared" si="58"/>
        <v>56515299.625394806</v>
      </c>
      <c r="CB138" s="15">
        <f t="shared" si="59"/>
        <v>43829421.659898423</v>
      </c>
      <c r="CC138" s="15">
        <f t="shared" si="60"/>
        <v>31433293.915818941</v>
      </c>
      <c r="CD138" s="15">
        <f t="shared" si="61"/>
        <v>17264646.082017351</v>
      </c>
      <c r="CE138" s="66">
        <f>SUM(BZ$5:BZ138)</f>
        <v>1025120788.5181246</v>
      </c>
      <c r="CF138" s="66">
        <f>SUM(CA$5:CA138)</f>
        <v>866052275.59131122</v>
      </c>
      <c r="CG138" s="66">
        <f>SUM(CB$5:CB138)</f>
        <v>686757151.54397392</v>
      </c>
      <c r="CH138" s="66">
        <f>SUM(CC$5:CC138)</f>
        <v>484295062.93020046</v>
      </c>
      <c r="CI138" s="66">
        <f>SUM(CD$5:CD138)</f>
        <v>253977310.83476046</v>
      </c>
      <c r="CJ138" s="34"/>
      <c r="CK138" s="34"/>
      <c r="CN138" s="15"/>
      <c r="CO138" s="15"/>
      <c r="CP138" s="15"/>
      <c r="CQ138" s="15"/>
      <c r="CR138" s="15"/>
      <c r="CS138" s="15"/>
      <c r="CT138" s="15"/>
      <c r="CU138" s="15"/>
      <c r="CV138" s="15"/>
      <c r="CW138" s="15"/>
      <c r="CX138" s="15"/>
      <c r="EC138" s="9">
        <v>1</v>
      </c>
      <c r="ED138" s="9">
        <f>INT(求节点(F$38:F$67,$K$38:$K$67,节奏总纲!P137)*EC138)</f>
        <v>41936</v>
      </c>
      <c r="EE138" s="15">
        <v>134</v>
      </c>
      <c r="EF138" s="15">
        <f>求节点(F$38:F$67,$V$4:$V$33,节奏总纲!P137)*$ED138/10000</f>
        <v>1342714.3139496741</v>
      </c>
      <c r="EG138" s="15">
        <f>求节点(G$38:G$67,$V$4:$V$33,节奏总纲!Q137)*$ED138/10000</f>
        <v>1349520.5432312458</v>
      </c>
      <c r="EH138" s="15">
        <f>求节点(H$38:H$67,$V$4:$V$33,节奏总纲!R137)*$ED138/10000</f>
        <v>1355726.6938732741</v>
      </c>
      <c r="EI138" s="15">
        <f>求节点(I$38:I$67,$V$4:$V$33,节奏总纲!S137)*$ED138/10000</f>
        <v>1362798.9118396244</v>
      </c>
      <c r="EJ138" s="15">
        <f>求节点(J$38:J$67,$V$4:$V$33,节奏总纲!T137)*$ED138/10000</f>
        <v>1371132.3154026824</v>
      </c>
      <c r="EK138" s="15">
        <f>求节点(F$38:F$67,$L$4:$L$33,节奏总纲!P137)</f>
        <v>4</v>
      </c>
      <c r="EL138" s="15">
        <f>求节点(G$38:G$67,$L$4:$L$33,节奏总纲!Q137)</f>
        <v>4</v>
      </c>
      <c r="EM138" s="15">
        <f>求节点(H$38:H$67,$L$4:$L$33,节奏总纲!R137)</f>
        <v>4</v>
      </c>
      <c r="EN138" s="15">
        <f>求节点(I$38:I$67,$L$4:$L$33,节奏总纲!S137)</f>
        <v>4</v>
      </c>
      <c r="EO138" s="15">
        <f>求节点(J$38:J$67,$L$4:$L$33,节奏总纲!T137)</f>
        <v>4</v>
      </c>
      <c r="EP138" s="15">
        <f t="shared" si="62"/>
        <v>5370857.2557986965</v>
      </c>
      <c r="EQ138" s="15">
        <f t="shared" si="63"/>
        <v>5398082.1729249833</v>
      </c>
      <c r="ER138" s="15">
        <f t="shared" si="64"/>
        <v>5422906.7754930966</v>
      </c>
      <c r="ES138" s="15">
        <f t="shared" si="65"/>
        <v>5451195.6473584976</v>
      </c>
      <c r="ET138" s="15">
        <f t="shared" si="66"/>
        <v>5484529.2616107296</v>
      </c>
      <c r="EY138" s="15">
        <v>134</v>
      </c>
      <c r="EZ138" s="15">
        <f>MAX($G$4,求节点(F$38:F$67,$G$4:$G$33,节奏总纲!P137))</f>
        <v>3500</v>
      </c>
      <c r="FA138" s="15">
        <f>MAX($G$4,求节点(G$38:G$67,$G$4:$G$33,节奏总纲!Q137))</f>
        <v>3500</v>
      </c>
      <c r="FB138" s="15">
        <f>MAX($G$4,求节点(H$38:H$67,$G$4:$G$33,节奏总纲!R137))</f>
        <v>3500</v>
      </c>
      <c r="FC138" s="15">
        <f>MAX($G$4,求节点(I$38:I$67,$G$4:$G$33,节奏总纲!S137))</f>
        <v>3500</v>
      </c>
      <c r="FD138" s="15">
        <f>MAX($G$4,求节点(J$38:J$67,$G$4:$G$33,节奏总纲!T137))</f>
        <v>3500</v>
      </c>
      <c r="FE138" s="15">
        <f>MAX($K$4,求节点(F$38:F$67,$K$4:$K$33,节奏总纲!P137))</f>
        <v>65808.827177554616</v>
      </c>
      <c r="FF138" s="15">
        <f>MAX($K$4,求节点(G$38:G$67,$K$4:$K$33,节奏总纲!Q137))</f>
        <v>66188.033703295878</v>
      </c>
      <c r="FG138" s="15">
        <f>MAX($K$4,求节点(H$38:H$67,$K$4:$K$33,节奏总纲!R137))</f>
        <v>66533.8070714606</v>
      </c>
      <c r="FH138" s="15">
        <f>MAX($K$4,求节点(I$38:I$67,$K$4:$K$33,节奏总纲!S137))</f>
        <v>66927.833057562137</v>
      </c>
      <c r="FI138" s="15">
        <f>MAX($K$4,求节点(J$38:J$67,$K$4:$K$33,节奏总纲!T137))</f>
        <v>67392.125528769815</v>
      </c>
    </row>
    <row r="139" spans="19:165" x14ac:dyDescent="0.15">
      <c r="S139" s="9">
        <v>102</v>
      </c>
      <c r="T139" s="9">
        <f>求节点(节奏总纲!$BW$4:$BW$83,节奏总纲!$AM$4:$AM$83,$S139)</f>
        <v>5743.5673426544436</v>
      </c>
      <c r="U139" s="9">
        <v>32000</v>
      </c>
      <c r="V139" s="9">
        <f t="shared" si="51"/>
        <v>3</v>
      </c>
      <c r="W139" s="9">
        <v>5</v>
      </c>
      <c r="Z139" s="9">
        <v>135</v>
      </c>
      <c r="AA139" s="80">
        <f>[5]圣人天赋!GE140</f>
        <v>0.34079999999999999</v>
      </c>
      <c r="AB139" s="80">
        <f>[5]圣人天赋!GF140</f>
        <v>0.34583999999999993</v>
      </c>
      <c r="AC139" s="80">
        <f>[5]圣人天赋!GG140</f>
        <v>0.35591999999999996</v>
      </c>
      <c r="AD139" s="80">
        <f>[5]圣人天赋!GH140</f>
        <v>0.37103999999999998</v>
      </c>
      <c r="AE139" s="80">
        <f>[5]圣人天赋!GI140</f>
        <v>0.39119999999999999</v>
      </c>
      <c r="AG139" s="52"/>
      <c r="AH139" s="35">
        <f>[5]圣人天赋!GE140/AA139</f>
        <v>1</v>
      </c>
      <c r="AJ139" s="9">
        <v>135</v>
      </c>
      <c r="AK139" s="9">
        <f>MAX([4]带兵数!D138,1000+($AJ139-1)*50)</f>
        <v>10620.238018096192</v>
      </c>
      <c r="AL139" s="9">
        <f>MAX([4]带兵数!E138,1000+($AJ139-1)*50)</f>
        <v>10658.300638407094</v>
      </c>
      <c r="AM139" s="9">
        <f>MAX([4]带兵数!F138,1000+($AJ139-1)*50)</f>
        <v>10699.773107342662</v>
      </c>
      <c r="AN139" s="9">
        <f>MAX([4]带兵数!G138,1000+($AJ139-1)*50)</f>
        <v>10743.454269294487</v>
      </c>
      <c r="AO139" s="9">
        <f>MAX([4]带兵数!H138,1000+($AJ139-1)*50)</f>
        <v>10793.831295506459</v>
      </c>
      <c r="AQ139" s="15">
        <v>100</v>
      </c>
      <c r="AR139" s="15">
        <v>1.1499999999999999</v>
      </c>
      <c r="AS139" s="15">
        <f>$AR139*节奏总纲!P138*24*3600*AS$2</f>
        <v>1726514757.4412174</v>
      </c>
      <c r="AT139" s="15">
        <f>$AR139*节奏总纲!Q138*24*3600*AT$2</f>
        <v>1703465785.4293773</v>
      </c>
      <c r="AU139" s="15">
        <f>$AR139*节奏总纲!R138*24*3600*AU$2</f>
        <v>1549259242.3439193</v>
      </c>
      <c r="AV139" s="15">
        <f>$AR139*节奏总纲!S138*24*3600*AV$2</f>
        <v>1378334281.3572388</v>
      </c>
      <c r="AW139" s="15">
        <f>$AR139*节奏总纲!T138*24*3600*AW$2</f>
        <v>888119191.22776222</v>
      </c>
      <c r="AX139" s="15">
        <f t="shared" si="52"/>
        <v>115629509.13633537</v>
      </c>
      <c r="AY139" s="15">
        <f t="shared" si="53"/>
        <v>112206489.06634307</v>
      </c>
      <c r="AZ139" s="15">
        <f t="shared" si="54"/>
        <v>101825150.56703925</v>
      </c>
      <c r="BA139" s="15">
        <f t="shared" si="55"/>
        <v>92847853.209943056</v>
      </c>
      <c r="BB139" s="15">
        <f t="shared" si="56"/>
        <v>60768527.698374867</v>
      </c>
      <c r="BE139" s="15">
        <v>100</v>
      </c>
      <c r="BF139" s="51"/>
      <c r="BG139" s="15">
        <v>100</v>
      </c>
      <c r="BH139" s="15"/>
      <c r="BI139" s="15"/>
      <c r="BJ139" s="15"/>
      <c r="BK139" s="15"/>
      <c r="BL139" s="15"/>
      <c r="BM139" s="15">
        <f>求节点($T$38:$T$157,$V$38:$V$157,节奏总纲!P138)*求节点($T$38:$T$157,$U$38:$U$157,节奏总纲!P138)*节奏总纲!W138</f>
        <v>74479554.999249935</v>
      </c>
      <c r="BN139" s="15">
        <f>求节点($T$38:$T$157,$V$38:$V$157,节奏总纲!Q138)*求节点($T$38:$T$157,$U$38:$U$157,节奏总纲!Q138)*节奏总纲!X138</f>
        <v>61949752.417580694</v>
      </c>
      <c r="BO139" s="15">
        <f>求节点($T$38:$T$157,$V$38:$V$157,节奏总纲!R138)*求节点($T$38:$T$157,$U$38:$U$157,节奏总纲!R138)*节奏总纲!Y138</f>
        <v>49190893.993738718</v>
      </c>
      <c r="BP139" s="15">
        <f>求节点($T$38:$T$157,$V$38:$V$157,节奏总纲!S138)*求节点($T$38:$T$157,$U$38:$U$157,节奏总纲!S138)*节奏总纲!Z138</f>
        <v>35883228.2936977</v>
      </c>
      <c r="BQ139" s="15">
        <f>求节点($T$38:$T$157,$V$38:$V$157,节奏总纲!T138)*求节点($T$38:$T$157,$U$38:$U$157,节奏总纲!T138)*节奏总纲!AA138</f>
        <v>19571184.443921056</v>
      </c>
      <c r="BR139" s="15"/>
      <c r="BS139" s="15"/>
      <c r="BT139" s="15"/>
      <c r="BU139" s="15"/>
      <c r="BV139" s="15"/>
      <c r="BY139" s="15">
        <v>135</v>
      </c>
      <c r="BZ139" s="15">
        <f t="shared" si="57"/>
        <v>74479554.999249935</v>
      </c>
      <c r="CA139" s="15">
        <f t="shared" si="58"/>
        <v>61949752.417580694</v>
      </c>
      <c r="CB139" s="15">
        <f t="shared" si="59"/>
        <v>49190893.993738718</v>
      </c>
      <c r="CC139" s="15">
        <f t="shared" si="60"/>
        <v>35883228.2936977</v>
      </c>
      <c r="CD139" s="15">
        <f t="shared" si="61"/>
        <v>19571184.443921056</v>
      </c>
      <c r="CE139" s="66">
        <f>SUM(BZ$5:BZ139)</f>
        <v>1099600343.5173745</v>
      </c>
      <c r="CF139" s="66">
        <f>SUM(CA$5:CA139)</f>
        <v>928002028.00889194</v>
      </c>
      <c r="CG139" s="66">
        <f>SUM(CB$5:CB139)</f>
        <v>735948045.53771269</v>
      </c>
      <c r="CH139" s="66">
        <f>SUM(CC$5:CC139)</f>
        <v>520178291.22389817</v>
      </c>
      <c r="CI139" s="66">
        <f>SUM(CD$5:CD139)</f>
        <v>273548495.27868152</v>
      </c>
      <c r="CJ139" s="34"/>
      <c r="CK139" s="34"/>
      <c r="CN139" s="15"/>
      <c r="CO139" s="15"/>
      <c r="CP139" s="15"/>
      <c r="CQ139" s="15"/>
      <c r="CR139" s="15"/>
      <c r="CS139" s="15"/>
      <c r="CT139" s="15"/>
      <c r="CU139" s="15"/>
      <c r="CV139" s="15"/>
      <c r="CW139" s="15"/>
      <c r="CX139" s="15"/>
      <c r="EC139" s="9">
        <v>1</v>
      </c>
      <c r="ED139" s="9">
        <f>INT(求节点(F$38:F$67,$K$38:$K$67,节奏总纲!P138)*EC139)</f>
        <v>42086</v>
      </c>
      <c r="EE139" s="15">
        <v>135</v>
      </c>
      <c r="EF139" s="15">
        <f>求节点(F$38:F$67,$V$4:$V$33,节奏总纲!P138)*$ED139/10000</f>
        <v>1355636.2323193115</v>
      </c>
      <c r="EG139" s="15">
        <f>求节点(G$38:G$67,$V$4:$V$33,节奏总纲!Q138)*$ED139/10000</f>
        <v>1361521.7641394592</v>
      </c>
      <c r="EH139" s="15">
        <f>求节点(H$38:H$67,$V$4:$V$33,节奏总纲!R138)*$ED139/10000</f>
        <v>1368171.4277349436</v>
      </c>
      <c r="EI139" s="15">
        <f>求节点(I$38:I$67,$V$4:$V$33,节奏总纲!S138)*$ED139/10000</f>
        <v>1375984.4604940019</v>
      </c>
      <c r="EJ139" s="15">
        <f>求节点(J$38:J$67,$V$4:$V$33,节奏总纲!T138)*$ED139/10000</f>
        <v>1385102.5272963315</v>
      </c>
      <c r="EK139" s="15">
        <f>求节点(F$38:F$67,$L$4:$L$33,节奏总纲!P138)</f>
        <v>4</v>
      </c>
      <c r="EL139" s="15">
        <f>求节点(G$38:G$67,$L$4:$L$33,节奏总纲!Q138)</f>
        <v>4</v>
      </c>
      <c r="EM139" s="15">
        <f>求节点(H$38:H$67,$L$4:$L$33,节奏总纲!R138)</f>
        <v>4</v>
      </c>
      <c r="EN139" s="15">
        <f>求节点(I$38:I$67,$L$4:$L$33,节奏总纲!S138)</f>
        <v>4</v>
      </c>
      <c r="EO139" s="15">
        <f>求节点(J$38:J$67,$L$4:$L$33,节奏总纲!T138)</f>
        <v>4</v>
      </c>
      <c r="EP139" s="15">
        <f t="shared" si="62"/>
        <v>5422544.9292772459</v>
      </c>
      <c r="EQ139" s="15">
        <f t="shared" si="63"/>
        <v>5446087.0565578369</v>
      </c>
      <c r="ER139" s="15">
        <f t="shared" si="64"/>
        <v>5472685.7109397743</v>
      </c>
      <c r="ES139" s="15">
        <f t="shared" si="65"/>
        <v>5503937.8419760074</v>
      </c>
      <c r="ET139" s="15">
        <f t="shared" si="66"/>
        <v>5540410.1091853259</v>
      </c>
      <c r="EY139" s="15">
        <v>135</v>
      </c>
      <c r="EZ139" s="15">
        <f>MAX($G$4,求节点(F$38:F$67,$G$4:$G$33,节奏总纲!P138))</f>
        <v>3500</v>
      </c>
      <c r="FA139" s="15">
        <f>MAX($G$4,求节点(G$38:G$67,$G$4:$G$33,节奏总纲!Q138))</f>
        <v>3500</v>
      </c>
      <c r="FB139" s="15">
        <f>MAX($G$4,求节点(H$38:H$67,$G$4:$G$33,节奏总纲!R138))</f>
        <v>3500</v>
      </c>
      <c r="FC139" s="15">
        <f>MAX($G$4,求节点(I$38:I$67,$G$4:$G$33,节奏总纲!S138))</f>
        <v>3500</v>
      </c>
      <c r="FD139" s="15">
        <f>MAX($G$4,求节点(J$38:J$67,$G$4:$G$33,节奏总纲!T138))</f>
        <v>3500</v>
      </c>
      <c r="FE139" s="15">
        <f>MAX($K$4,求节点(F$38:F$67,$K$4:$K$33,节奏总纲!P138))</f>
        <v>66259.572650711169</v>
      </c>
      <c r="FF139" s="15">
        <f>MAX($K$4,求节点(G$38:G$67,$K$4:$K$33,节奏总纲!Q138))</f>
        <v>66586.314145993179</v>
      </c>
      <c r="FG139" s="15">
        <f>MAX($K$4,求节点(H$38:H$67,$K$4:$K$33,节奏总纲!R138))</f>
        <v>66955.47722126075</v>
      </c>
      <c r="FH139" s="15">
        <f>MAX($K$4,求节点(I$38:I$67,$K$4:$K$33,节奏总纲!S138))</f>
        <v>67389.225960438911</v>
      </c>
      <c r="FI139" s="15">
        <f>MAX($K$4,求节点(J$38:J$67,$K$4:$K$33,节奏总纲!T138))</f>
        <v>67895.42503846882</v>
      </c>
    </row>
    <row r="140" spans="19:165" x14ac:dyDescent="0.15">
      <c r="S140" s="9">
        <v>103</v>
      </c>
      <c r="T140" s="9">
        <f>求节点(节奏总纲!$BW$4:$BW$83,节奏总纲!$AM$4:$AM$83,$S140)</f>
        <v>5953.2760139816655</v>
      </c>
      <c r="U140" s="9">
        <v>32000</v>
      </c>
      <c r="V140" s="9">
        <f t="shared" si="51"/>
        <v>3</v>
      </c>
      <c r="W140" s="9">
        <v>5</v>
      </c>
      <c r="Z140" s="9">
        <v>136</v>
      </c>
      <c r="AA140" s="80">
        <f>[5]圣人天赋!GE141</f>
        <v>0.34079999999999999</v>
      </c>
      <c r="AB140" s="80">
        <f>[5]圣人天赋!GF141</f>
        <v>0.34583999999999993</v>
      </c>
      <c r="AC140" s="80">
        <f>[5]圣人天赋!GG141</f>
        <v>0.35591999999999996</v>
      </c>
      <c r="AD140" s="80">
        <f>[5]圣人天赋!GH141</f>
        <v>0.37103999999999998</v>
      </c>
      <c r="AE140" s="80">
        <f>[5]圣人天赋!GI141</f>
        <v>0.39119999999999999</v>
      </c>
      <c r="AG140" s="52"/>
      <c r="AH140" s="35">
        <f>[5]圣人天赋!GE141/AA140</f>
        <v>1</v>
      </c>
      <c r="AJ140" s="9">
        <v>136</v>
      </c>
      <c r="AK140" s="9">
        <f>MAX([4]带兵数!D139,1000+($AJ140-1)*50)</f>
        <v>10688.065096972121</v>
      </c>
      <c r="AL140" s="9">
        <f>MAX([4]带兵数!E139,1000+($AJ140-1)*50)</f>
        <v>10726.767223275205</v>
      </c>
      <c r="AM140" s="9">
        <f>MAX([4]带兵数!F139,1000+($AJ140-1)*50)</f>
        <v>10768.516295082965</v>
      </c>
      <c r="AN140" s="9">
        <f>MAX([4]带兵数!G139,1000+($AJ140-1)*50)</f>
        <v>10814.69941335345</v>
      </c>
      <c r="AO140" s="9">
        <f>MAX([4]带兵数!H139,1000+($AJ140-1)*50)</f>
        <v>10862.201443082113</v>
      </c>
      <c r="AQ140" s="15">
        <v>100</v>
      </c>
      <c r="AR140" s="15">
        <v>1.1499999999999999</v>
      </c>
      <c r="AS140" s="15">
        <f>$AR140*节奏总纲!P139*24*3600*AS$2</f>
        <v>1850443396.8196368</v>
      </c>
      <c r="AT140" s="15">
        <f>$AR140*节奏总纲!Q139*24*3600*AT$2</f>
        <v>1827035287.8498683</v>
      </c>
      <c r="AU140" s="15">
        <f>$AR140*节奏总纲!R139*24*3600*AU$2</f>
        <v>1666139234.4964013</v>
      </c>
      <c r="AV140" s="15">
        <f>$AR140*节奏总纲!S139*24*3600*AV$2</f>
        <v>1482205160.852529</v>
      </c>
      <c r="AW140" s="15">
        <f>$AR140*节奏总纲!T139*24*3600*AW$2</f>
        <v>955198881.43829656</v>
      </c>
      <c r="AX140" s="15">
        <f t="shared" si="52"/>
        <v>123928639.3784194</v>
      </c>
      <c r="AY140" s="15">
        <f t="shared" si="53"/>
        <v>123569502.42049098</v>
      </c>
      <c r="AZ140" s="15">
        <f t="shared" si="54"/>
        <v>116879992.15248203</v>
      </c>
      <c r="BA140" s="15">
        <f t="shared" si="55"/>
        <v>103870879.49529028</v>
      </c>
      <c r="BB140" s="15">
        <f t="shared" si="56"/>
        <v>67079690.210534334</v>
      </c>
      <c r="BE140" s="15">
        <v>100</v>
      </c>
      <c r="BF140" s="51"/>
      <c r="BG140" s="15">
        <v>100</v>
      </c>
      <c r="BH140" s="15"/>
      <c r="BI140" s="15"/>
      <c r="BJ140" s="15"/>
      <c r="BK140" s="15"/>
      <c r="BL140" s="15"/>
      <c r="BM140" s="15">
        <f>求节点($T$38:$T$157,$V$38:$V$157,节奏总纲!P139)*求节点($T$38:$T$157,$U$38:$U$157,节奏总纲!P139)*节奏总纲!W139</f>
        <v>79825210.549706474</v>
      </c>
      <c r="BN140" s="15">
        <f>求节点($T$38:$T$157,$V$38:$V$157,节奏总纲!Q139)*求节点($T$38:$T$157,$U$38:$U$157,节奏总纲!Q139)*节奏总纲!X139</f>
        <v>68223327.768387213</v>
      </c>
      <c r="BO140" s="15">
        <f>求节点($T$38:$T$157,$V$38:$V$157,节奏总纲!R139)*求节点($T$38:$T$157,$U$38:$U$157,节奏总纲!R139)*节奏总纲!Y139</f>
        <v>56463764.324870452</v>
      </c>
      <c r="BP140" s="15">
        <f>求节点($T$38:$T$157,$V$38:$V$157,节奏总纲!S139)*求节点($T$38:$T$157,$U$38:$U$157,节奏总纲!S139)*节奏总纲!Z139</f>
        <v>40143335.070643634</v>
      </c>
      <c r="BQ140" s="15">
        <f>求节点($T$38:$T$157,$V$38:$V$157,节奏总纲!T139)*求节点($T$38:$T$157,$U$38:$U$157,节奏总纲!T139)*节奏总纲!AA139</f>
        <v>21603764.963135049</v>
      </c>
      <c r="BR140" s="15"/>
      <c r="BS140" s="15"/>
      <c r="BT140" s="15"/>
      <c r="BU140" s="15"/>
      <c r="BV140" s="15"/>
      <c r="BY140" s="15">
        <v>136</v>
      </c>
      <c r="BZ140" s="15">
        <f t="shared" si="57"/>
        <v>79825210.549706474</v>
      </c>
      <c r="CA140" s="15">
        <f t="shared" si="58"/>
        <v>68223327.768387213</v>
      </c>
      <c r="CB140" s="15">
        <f t="shared" si="59"/>
        <v>56463764.324870452</v>
      </c>
      <c r="CC140" s="15">
        <f t="shared" si="60"/>
        <v>40143335.070643634</v>
      </c>
      <c r="CD140" s="15">
        <f t="shared" si="61"/>
        <v>21603764.963135049</v>
      </c>
      <c r="CE140" s="66">
        <f>SUM(BZ$5:BZ140)</f>
        <v>1179425554.067081</v>
      </c>
      <c r="CF140" s="66">
        <f>SUM(CA$5:CA140)</f>
        <v>996225355.77727914</v>
      </c>
      <c r="CG140" s="66">
        <f>SUM(CB$5:CB140)</f>
        <v>792411809.86258316</v>
      </c>
      <c r="CH140" s="66">
        <f>SUM(CC$5:CC140)</f>
        <v>560321626.29454184</v>
      </c>
      <c r="CI140" s="66">
        <f>SUM(CD$5:CD140)</f>
        <v>295152260.24181658</v>
      </c>
      <c r="CJ140" s="34"/>
      <c r="CK140" s="34"/>
      <c r="CN140" s="15"/>
      <c r="CO140" s="15"/>
      <c r="CP140" s="15"/>
      <c r="CQ140" s="15"/>
      <c r="CR140" s="15"/>
      <c r="CS140" s="15"/>
      <c r="CT140" s="15"/>
      <c r="CU140" s="15"/>
      <c r="CV140" s="15"/>
      <c r="CW140" s="15"/>
      <c r="CX140" s="15"/>
      <c r="EC140" s="9">
        <v>1</v>
      </c>
      <c r="ED140" s="9">
        <f>INT(求节点(F$38:F$67,$K$38:$K$67,节奏总纲!P139)*EC140)</f>
        <v>42223</v>
      </c>
      <c r="EE140" s="15">
        <v>136</v>
      </c>
      <c r="EF140" s="15">
        <f>求节点(F$38:F$67,$V$4:$V$33,节奏总纲!P139)*$ED140/10000</f>
        <v>1367468.6130369049</v>
      </c>
      <c r="EG140" s="15">
        <f>求节点(G$38:G$67,$V$4:$V$33,节奏总纲!Q139)*$ED140/10000</f>
        <v>1373880.2282335314</v>
      </c>
      <c r="EH140" s="15">
        <f>求节点(H$38:H$67,$V$4:$V$33,节奏总纲!R139)*$ED140/10000</f>
        <v>1381371.9859470839</v>
      </c>
      <c r="EI140" s="15">
        <f>求节点(I$38:I$67,$V$4:$V$33,节奏总纲!S139)*$ED140/10000</f>
        <v>1389791.5583867142</v>
      </c>
      <c r="EJ140" s="15">
        <f>求节点(J$38:J$67,$V$4:$V$33,节奏总纲!T139)*$ED140/10000</f>
        <v>1399651.3208489127</v>
      </c>
      <c r="EK140" s="15">
        <f>求节点(F$38:F$67,$L$4:$L$33,节奏总纲!P139)</f>
        <v>4</v>
      </c>
      <c r="EL140" s="15">
        <f>求节点(G$38:G$67,$L$4:$L$33,节奏总纲!Q139)</f>
        <v>4</v>
      </c>
      <c r="EM140" s="15">
        <f>求节点(H$38:H$67,$L$4:$L$33,节奏总纲!R139)</f>
        <v>4</v>
      </c>
      <c r="EN140" s="15">
        <f>求节点(I$38:I$67,$L$4:$L$33,节奏总纲!S139)</f>
        <v>4</v>
      </c>
      <c r="EO140" s="15">
        <f>求节点(J$38:J$67,$L$4:$L$33,节奏总纲!T139)</f>
        <v>4</v>
      </c>
      <c r="EP140" s="15">
        <f t="shared" si="62"/>
        <v>5469874.4521476198</v>
      </c>
      <c r="EQ140" s="15">
        <f t="shared" si="63"/>
        <v>5495520.9129341254</v>
      </c>
      <c r="ER140" s="15">
        <f t="shared" si="64"/>
        <v>5525487.9437883357</v>
      </c>
      <c r="ES140" s="15">
        <f t="shared" si="65"/>
        <v>5559166.2335468568</v>
      </c>
      <c r="ET140" s="15">
        <f t="shared" si="66"/>
        <v>5598605.2833956508</v>
      </c>
      <c r="EY140" s="15">
        <v>136</v>
      </c>
      <c r="EZ140" s="15">
        <f>MAX($G$4,求节点(F$38:F$67,$G$4:$G$33,节奏总纲!P139))</f>
        <v>3500</v>
      </c>
      <c r="FA140" s="15">
        <f>MAX($G$4,求节点(G$38:G$67,$G$4:$G$33,节奏总纲!Q139))</f>
        <v>3500</v>
      </c>
      <c r="FB140" s="15">
        <f>MAX($G$4,求节点(H$38:H$67,$G$4:$G$33,节奏总纲!R139))</f>
        <v>3500</v>
      </c>
      <c r="FC140" s="15">
        <f>MAX($G$4,求节点(I$38:I$67,$G$4:$G$33,节奏总纲!S139))</f>
        <v>3500</v>
      </c>
      <c r="FD140" s="15">
        <f>MAX($G$4,求节点(J$38:J$67,$G$4:$G$33,节奏总纲!T139))</f>
        <v>3500</v>
      </c>
      <c r="FE140" s="15">
        <f>MAX($K$4,求节点(F$38:F$67,$K$4:$K$33,节奏总纲!P139))</f>
        <v>66670.135327144031</v>
      </c>
      <c r="FF140" s="15">
        <f>MAX($K$4,求节点(G$38:G$67,$K$4:$K$33,节奏总纲!Q139))</f>
        <v>67024.927960019762</v>
      </c>
      <c r="FG140" s="15">
        <f>MAX($K$4,求节点(H$38:H$67,$K$4:$K$33,节奏总纲!R139))</f>
        <v>67439.491274027911</v>
      </c>
      <c r="FH140" s="15">
        <f>MAX($K$4,求节点(I$38:I$67,$K$4:$K$33,节奏总纲!S139))</f>
        <v>67905.396070547227</v>
      </c>
      <c r="FI140" s="15">
        <f>MAX($K$4,求节点(J$38:J$67,$K$4:$K$33,节奏总纲!T139))</f>
        <v>68450.995108576419</v>
      </c>
    </row>
    <row r="141" spans="19:165" x14ac:dyDescent="0.15">
      <c r="S141" s="9">
        <v>104</v>
      </c>
      <c r="T141" s="9">
        <f>求节点(节奏总纲!$BW$4:$BW$83,节奏总纲!$AM$4:$AM$83,$S141)</f>
        <v>8256.4738250473602</v>
      </c>
      <c r="U141" s="9">
        <v>32000</v>
      </c>
      <c r="V141" s="9">
        <f t="shared" si="51"/>
        <v>3</v>
      </c>
      <c r="W141" s="9">
        <v>5</v>
      </c>
      <c r="Z141" s="9">
        <v>137</v>
      </c>
      <c r="AA141" s="80">
        <f>[5]圣人天赋!GE142</f>
        <v>0.34079999999999999</v>
      </c>
      <c r="AB141" s="80">
        <f>[5]圣人天赋!GF142</f>
        <v>0.34583999999999993</v>
      </c>
      <c r="AC141" s="80">
        <f>[5]圣人天赋!GG142</f>
        <v>0.35591999999999996</v>
      </c>
      <c r="AD141" s="80">
        <f>[5]圣人天赋!GH142</f>
        <v>0.37103999999999998</v>
      </c>
      <c r="AE141" s="80">
        <f>[5]圣人天赋!GI142</f>
        <v>0.39119999999999999</v>
      </c>
      <c r="AG141" s="52"/>
      <c r="AH141" s="35">
        <f>[5]圣人天赋!GE142/AA141</f>
        <v>1</v>
      </c>
      <c r="AJ141" s="9">
        <v>137</v>
      </c>
      <c r="AK141" s="9">
        <f>MAX([4]带兵数!D140,1000+($AJ141-1)*50)</f>
        <v>10755.35116789837</v>
      </c>
      <c r="AL141" s="9">
        <f>MAX([4]带兵数!E140,1000+($AJ141-1)*50)</f>
        <v>10794.47271689071</v>
      </c>
      <c r="AM141" s="9">
        <f>MAX([4]带兵数!F140,1000+($AJ141-1)*50)</f>
        <v>10837.922051144531</v>
      </c>
      <c r="AN141" s="9">
        <f>MAX([4]带兵数!G140,1000+($AJ141-1)*50)</f>
        <v>10882.016913289015</v>
      </c>
      <c r="AO141" s="9">
        <f>MAX([4]带兵数!H140,1000+($AJ141-1)*50)</f>
        <v>10932.161070647198</v>
      </c>
      <c r="AQ141" s="15">
        <v>100</v>
      </c>
      <c r="AR141" s="15">
        <v>1.1499999999999999</v>
      </c>
      <c r="AS141" s="15">
        <f>$AR141*节奏总纲!P140*24*3600*AS$2</f>
        <v>1983266823.7536571</v>
      </c>
      <c r="AT141" s="15">
        <f>$AR141*节奏总纲!Q140*24*3600*AT$2</f>
        <v>1960492309.7275522</v>
      </c>
      <c r="AU141" s="15">
        <f>$AR141*节奏总纲!R140*24*3600*AU$2</f>
        <v>1787584497.143296</v>
      </c>
      <c r="AV141" s="15">
        <f>$AR141*节奏总纲!S140*24*3600*AV$2</f>
        <v>1591571626.0623097</v>
      </c>
      <c r="AW141" s="15">
        <f>$AR141*节奏总纲!T140*24*3600*AW$2</f>
        <v>1024952294.5158899</v>
      </c>
      <c r="AX141" s="15">
        <f t="shared" si="52"/>
        <v>132823426.93402028</v>
      </c>
      <c r="AY141" s="15">
        <f t="shared" si="53"/>
        <v>133457021.87768388</v>
      </c>
      <c r="AZ141" s="15">
        <f t="shared" si="54"/>
        <v>121445262.64689469</v>
      </c>
      <c r="BA141" s="15">
        <f t="shared" si="55"/>
        <v>109366465.20978069</v>
      </c>
      <c r="BB141" s="15">
        <f t="shared" si="56"/>
        <v>69753413.077593327</v>
      </c>
      <c r="BE141" s="15">
        <v>100</v>
      </c>
      <c r="BF141" s="51"/>
      <c r="BG141" s="15">
        <v>100</v>
      </c>
      <c r="BH141" s="15"/>
      <c r="BI141" s="15"/>
      <c r="BJ141" s="15"/>
      <c r="BK141" s="15"/>
      <c r="BL141" s="15"/>
      <c r="BM141" s="15">
        <f>求节点($T$38:$T$157,$V$38:$V$157,节奏总纲!P140)*求节点($T$38:$T$157,$U$38:$U$157,节奏总纲!P140)*节奏总纲!W140</f>
        <v>85554542.308547586</v>
      </c>
      <c r="BN141" s="15">
        <f>求节点($T$38:$T$157,$V$38:$V$157,节奏总纲!Q140)*求节点($T$38:$T$157,$U$38:$U$157,节奏总纲!Q140)*节奏总纲!X140</f>
        <v>73682275.708866194</v>
      </c>
      <c r="BO141" s="15">
        <f>求节点($T$38:$T$157,$V$38:$V$157,节奏总纲!R140)*求节点($T$38:$T$157,$U$38:$U$157,节奏总纲!R140)*节奏总纲!Y140</f>
        <v>58669209.00816185</v>
      </c>
      <c r="BP141" s="15">
        <f>求节点($T$38:$T$157,$V$38:$V$157,节奏总纲!S140)*求节点($T$38:$T$157,$U$38:$U$157,节奏总纲!S140)*节奏总纲!Z140</f>
        <v>42267232.931316189</v>
      </c>
      <c r="BQ141" s="15">
        <f>求节点($T$38:$T$157,$V$38:$V$157,节奏总纲!T140)*求节点($T$38:$T$157,$U$38:$U$157,节奏总纲!T140)*节奏总纲!AA140</f>
        <v>22464867.335778881</v>
      </c>
      <c r="BR141" s="15"/>
      <c r="BS141" s="15"/>
      <c r="BT141" s="15"/>
      <c r="BU141" s="15"/>
      <c r="BV141" s="15"/>
      <c r="BY141" s="15">
        <v>137</v>
      </c>
      <c r="BZ141" s="15">
        <f t="shared" si="57"/>
        <v>85554542.308547586</v>
      </c>
      <c r="CA141" s="15">
        <f t="shared" si="58"/>
        <v>73682275.708866194</v>
      </c>
      <c r="CB141" s="15">
        <f t="shared" si="59"/>
        <v>58669209.00816185</v>
      </c>
      <c r="CC141" s="15">
        <f t="shared" si="60"/>
        <v>42267232.931316189</v>
      </c>
      <c r="CD141" s="15">
        <f t="shared" si="61"/>
        <v>22464867.335778881</v>
      </c>
      <c r="CE141" s="66">
        <f>SUM(BZ$5:BZ141)</f>
        <v>1264980096.3756285</v>
      </c>
      <c r="CF141" s="66">
        <f>SUM(CA$5:CA141)</f>
        <v>1069907631.4861454</v>
      </c>
      <c r="CG141" s="66">
        <f>SUM(CB$5:CB141)</f>
        <v>851081018.87074506</v>
      </c>
      <c r="CH141" s="66">
        <f>SUM(CC$5:CC141)</f>
        <v>602588859.22585797</v>
      </c>
      <c r="CI141" s="66">
        <f>SUM(CD$5:CD141)</f>
        <v>317617127.57759547</v>
      </c>
      <c r="CJ141" s="34"/>
      <c r="CK141" s="34"/>
      <c r="CN141" s="15"/>
      <c r="CO141" s="15"/>
      <c r="CP141" s="15"/>
      <c r="CQ141" s="15"/>
      <c r="CR141" s="15"/>
      <c r="CS141" s="15"/>
      <c r="CT141" s="15"/>
      <c r="CU141" s="15"/>
      <c r="CV141" s="15"/>
      <c r="CW141" s="15"/>
      <c r="CX141" s="15"/>
      <c r="EC141" s="9">
        <v>1</v>
      </c>
      <c r="ED141" s="9">
        <f>INT(求节点(F$38:F$67,$K$38:$K$67,节奏总纲!P140)*EC141)</f>
        <v>42370</v>
      </c>
      <c r="EE141" s="15">
        <v>137</v>
      </c>
      <c r="EF141" s="15">
        <f>求节点(F$38:F$67,$V$4:$V$33,节奏总纲!P140)*$ED141/10000</f>
        <v>1380209.1409898633</v>
      </c>
      <c r="EG141" s="15">
        <f>求节点(G$38:G$67,$V$4:$V$33,节奏总纲!Q140)*$ED141/10000</f>
        <v>1387253.8379847703</v>
      </c>
      <c r="EH141" s="15">
        <f>求节点(H$38:H$67,$V$4:$V$33,节奏总纲!R140)*$ED141/10000</f>
        <v>1395301.3741572474</v>
      </c>
      <c r="EI141" s="15">
        <f>求节点(I$38:I$67,$V$4:$V$33,节奏总纲!S140)*$ED141/10000</f>
        <v>1404485.7923676621</v>
      </c>
      <c r="EJ141" s="15">
        <f>求节点(J$38:J$67,$V$4:$V$33,节奏总纲!T140)*$ED141/10000</f>
        <v>1414816.5487767679</v>
      </c>
      <c r="EK141" s="15">
        <f>求节点(F$38:F$67,$L$4:$L$33,节奏总纲!P140)</f>
        <v>4</v>
      </c>
      <c r="EL141" s="15">
        <f>求节点(G$38:G$67,$L$4:$L$33,节奏总纲!Q140)</f>
        <v>4</v>
      </c>
      <c r="EM141" s="15">
        <f>求节点(H$38:H$67,$L$4:$L$33,节奏总纲!R140)</f>
        <v>4</v>
      </c>
      <c r="EN141" s="15">
        <f>求节点(I$38:I$67,$L$4:$L$33,节奏总纲!S140)</f>
        <v>4</v>
      </c>
      <c r="EO141" s="15">
        <f>求节点(J$38:J$67,$L$4:$L$33,节奏总纲!T140)</f>
        <v>4</v>
      </c>
      <c r="EP141" s="15">
        <f t="shared" si="62"/>
        <v>5520836.5639594533</v>
      </c>
      <c r="EQ141" s="15">
        <f t="shared" si="63"/>
        <v>5549015.3519390812</v>
      </c>
      <c r="ER141" s="15">
        <f t="shared" si="64"/>
        <v>5581205.4966289895</v>
      </c>
      <c r="ES141" s="15">
        <f t="shared" si="65"/>
        <v>5617943.1694706483</v>
      </c>
      <c r="ET141" s="15">
        <f t="shared" si="66"/>
        <v>5659266.1951070717</v>
      </c>
      <c r="EY141" s="15">
        <v>137</v>
      </c>
      <c r="EZ141" s="15">
        <f>MAX($G$4,求节点(F$38:F$67,$G$4:$G$33,节奏总纲!P140))</f>
        <v>3500</v>
      </c>
      <c r="FA141" s="15">
        <f>MAX($G$4,求节点(G$38:G$67,$G$4:$G$33,节奏总纲!Q140))</f>
        <v>3500</v>
      </c>
      <c r="FB141" s="15">
        <f>MAX($G$4,求节点(H$38:H$67,$G$4:$G$33,节奏总纲!R140))</f>
        <v>3500</v>
      </c>
      <c r="FC141" s="15">
        <f>MAX($G$4,求节点(I$38:I$67,$G$4:$G$33,节奏总纲!S140))</f>
        <v>3500</v>
      </c>
      <c r="FD141" s="15">
        <f>MAX($G$4,求节点(J$38:J$67,$G$4:$G$33,节奏总纲!T140))</f>
        <v>3500</v>
      </c>
      <c r="FE141" s="15">
        <f>MAX($K$4,求节点(F$38:F$67,$K$4:$K$33,节奏总纲!P140))</f>
        <v>67110.165508452628</v>
      </c>
      <c r="FF141" s="15">
        <f>MAX($K$4,求节点(G$38:G$67,$K$4:$K$33,节奏总纲!Q140))</f>
        <v>67498.63783363573</v>
      </c>
      <c r="FG141" s="15">
        <f>MAX($K$4,求节点(H$38:H$67,$K$4:$K$33,节奏总纲!R140))</f>
        <v>67942.410658950597</v>
      </c>
      <c r="FH141" s="15">
        <f>MAX($K$4,求节点(I$38:I$67,$K$4:$K$33,节奏总纲!S140))</f>
        <v>68448.87563540494</v>
      </c>
      <c r="FI141" s="15">
        <f>MAX($K$4,求节点(J$38:J$67,$K$4:$K$33,节奏总纲!T140))</f>
        <v>69018.554212928822</v>
      </c>
    </row>
    <row r="142" spans="19:165" x14ac:dyDescent="0.15">
      <c r="S142" s="9">
        <v>105</v>
      </c>
      <c r="T142" s="9">
        <f>求节点(节奏总纲!$BW$4:$BW$83,节奏总纲!$AM$4:$AM$83,$S142)</f>
        <v>8581.2571906503381</v>
      </c>
      <c r="U142" s="9">
        <v>32000</v>
      </c>
      <c r="V142" s="9">
        <f t="shared" si="51"/>
        <v>3</v>
      </c>
      <c r="W142" s="9">
        <v>5</v>
      </c>
      <c r="Z142" s="9">
        <v>138</v>
      </c>
      <c r="AA142" s="80">
        <f>[5]圣人天赋!GE143</f>
        <v>0.34079999999999999</v>
      </c>
      <c r="AB142" s="80">
        <f>[5]圣人天赋!GF143</f>
        <v>0.34583999999999993</v>
      </c>
      <c r="AC142" s="80">
        <f>[5]圣人天赋!GG143</f>
        <v>0.35591999999999996</v>
      </c>
      <c r="AD142" s="80">
        <f>[5]圣人天赋!GH143</f>
        <v>0.37103999999999998</v>
      </c>
      <c r="AE142" s="80">
        <f>[5]圣人天赋!GI143</f>
        <v>0.39119999999999999</v>
      </c>
      <c r="AG142" s="52"/>
      <c r="AH142" s="35">
        <f>[5]圣人天赋!GE143/AA142</f>
        <v>1</v>
      </c>
      <c r="AJ142" s="9">
        <v>138</v>
      </c>
      <c r="AK142" s="9">
        <f>MAX([4]带兵数!D141,1000+($AJ142-1)*50)</f>
        <v>10822.845460334433</v>
      </c>
      <c r="AL142" s="9">
        <f>MAX([4]带兵数!E141,1000+($AJ142-1)*50)</f>
        <v>10862.773600181163</v>
      </c>
      <c r="AM142" s="9">
        <f>MAX([4]带兵数!F141,1000+($AJ142-1)*50)</f>
        <v>10904.694445067988</v>
      </c>
      <c r="AN142" s="9">
        <f>MAX([4]带兵数!G141,1000+($AJ142-1)*50)</f>
        <v>10951.645543180133</v>
      </c>
      <c r="AO142" s="9">
        <f>MAX([4]带兵数!H141,1000+($AJ142-1)*50)</f>
        <v>10995.376603282679</v>
      </c>
      <c r="AQ142" s="15">
        <v>100</v>
      </c>
      <c r="AR142" s="15">
        <v>1.1499999999999999</v>
      </c>
      <c r="AS142" s="15">
        <f>$AR142*节奏总纲!P141*24*3600*AS$2</f>
        <v>2125623447.9446716</v>
      </c>
      <c r="AT142" s="15">
        <f>$AR142*节奏总纲!Q141*24*3600*AT$2</f>
        <v>2101214205.3507738</v>
      </c>
      <c r="AU142" s="15">
        <f>$AR142*节奏总纲!R141*24*3600*AU$2</f>
        <v>1917312350.0460937</v>
      </c>
      <c r="AV142" s="15">
        <f>$AR142*节奏总纲!S141*24*3600*AV$2</f>
        <v>1706875628.6995711</v>
      </c>
      <c r="AW142" s="15">
        <f>$AR142*节奏总纲!T141*24*3600*AW$2</f>
        <v>1094270951.0019171</v>
      </c>
      <c r="AX142" s="15">
        <f t="shared" si="52"/>
        <v>142356624.19101453</v>
      </c>
      <c r="AY142" s="15">
        <f t="shared" si="53"/>
        <v>140721895.62322164</v>
      </c>
      <c r="AZ142" s="15">
        <f t="shared" si="54"/>
        <v>129727852.9027977</v>
      </c>
      <c r="BA142" s="15">
        <f t="shared" si="55"/>
        <v>115304002.63726139</v>
      </c>
      <c r="BB142" s="15">
        <f t="shared" si="56"/>
        <v>69318656.486027241</v>
      </c>
      <c r="BE142" s="15">
        <v>100</v>
      </c>
      <c r="BF142" s="51"/>
      <c r="BG142" s="15">
        <v>100</v>
      </c>
      <c r="BH142" s="15"/>
      <c r="BI142" s="15"/>
      <c r="BJ142" s="15"/>
      <c r="BK142" s="15"/>
      <c r="BL142" s="15"/>
      <c r="BM142" s="15">
        <f>求节点($T$38:$T$157,$V$38:$V$157,节奏总纲!P141)*求节点($T$38:$T$157,$U$38:$U$157,节奏总纲!P141)*节奏总纲!W141</f>
        <v>91695088.045742065</v>
      </c>
      <c r="BN142" s="15">
        <f>求节点($T$38:$T$157,$V$38:$V$157,节奏总纲!Q141)*求节点($T$38:$T$157,$U$38:$U$157,节奏总纲!Q141)*节奏总纲!X141</f>
        <v>77693248.101157367</v>
      </c>
      <c r="BO142" s="15">
        <f>求节点($T$38:$T$157,$V$38:$V$157,节奏总纲!R141)*求节点($T$38:$T$157,$U$38:$U$157,节奏总纲!R141)*节奏总纲!Y141</f>
        <v>62670460.339515761</v>
      </c>
      <c r="BP142" s="15">
        <f>求节点($T$38:$T$157,$V$38:$V$157,节奏总纲!S141)*求节点($T$38:$T$157,$U$38:$U$157,节奏总纲!S141)*节奏总纲!Z141</f>
        <v>44561933.386381224</v>
      </c>
      <c r="BQ142" s="15">
        <f>求节点($T$38:$T$157,$V$38:$V$157,节奏总纲!T141)*求节点($T$38:$T$157,$U$38:$U$157,节奏总纲!T141)*节奏总纲!AA141</f>
        <v>22324849.109831542</v>
      </c>
      <c r="BR142" s="15"/>
      <c r="BS142" s="15"/>
      <c r="BT142" s="15"/>
      <c r="BU142" s="15"/>
      <c r="BV142" s="15"/>
      <c r="BY142" s="15">
        <v>138</v>
      </c>
      <c r="BZ142" s="15">
        <f t="shared" si="57"/>
        <v>91695088.045742065</v>
      </c>
      <c r="CA142" s="15">
        <f t="shared" si="58"/>
        <v>77693248.101157367</v>
      </c>
      <c r="CB142" s="15">
        <f t="shared" si="59"/>
        <v>62670460.339515761</v>
      </c>
      <c r="CC142" s="15">
        <f t="shared" si="60"/>
        <v>44561933.386381224</v>
      </c>
      <c r="CD142" s="15">
        <f t="shared" si="61"/>
        <v>22324849.109831542</v>
      </c>
      <c r="CE142" s="66">
        <f>SUM(BZ$5:BZ142)</f>
        <v>1356675184.4213705</v>
      </c>
      <c r="CF142" s="66">
        <f>SUM(CA$5:CA142)</f>
        <v>1147600879.5873027</v>
      </c>
      <c r="CG142" s="66">
        <f>SUM(CB$5:CB142)</f>
        <v>913751479.21026087</v>
      </c>
      <c r="CH142" s="66">
        <f>SUM(CC$5:CC142)</f>
        <v>647150792.61223924</v>
      </c>
      <c r="CI142" s="66">
        <f>SUM(CD$5:CD142)</f>
        <v>339941976.68742704</v>
      </c>
      <c r="CJ142" s="34"/>
      <c r="CK142" s="34"/>
      <c r="CN142" s="15"/>
      <c r="CO142" s="15"/>
      <c r="CP142" s="15"/>
      <c r="CQ142" s="15"/>
      <c r="CR142" s="15"/>
      <c r="CS142" s="15"/>
      <c r="CT142" s="15"/>
      <c r="CU142" s="15"/>
      <c r="CV142" s="15"/>
      <c r="CW142" s="15"/>
      <c r="CX142" s="15"/>
      <c r="EC142" s="9">
        <v>1</v>
      </c>
      <c r="ED142" s="9">
        <f>INT(求节点(F$38:F$67,$K$38:$K$67,节奏总纲!P141)*EC142)</f>
        <v>42527</v>
      </c>
      <c r="EE142" s="15">
        <v>138</v>
      </c>
      <c r="EF142" s="15">
        <f>求节点(F$38:F$67,$V$4:$V$33,节奏总纲!P141)*$ED142/10000</f>
        <v>1393907.5241136425</v>
      </c>
      <c r="EG142" s="15">
        <f>求节点(G$38:G$67,$V$4:$V$33,节奏总纲!Q141)*$ED142/10000</f>
        <v>1401485.8588875623</v>
      </c>
      <c r="EH142" s="15">
        <f>求节点(H$38:H$67,$V$4:$V$33,节奏总纲!R141)*$ED142/10000</f>
        <v>1410249.8105182895</v>
      </c>
      <c r="EI142" s="15">
        <f>求节点(I$38:I$67,$V$4:$V$33,节奏总纲!S141)*$ED142/10000</f>
        <v>1419978.5208671247</v>
      </c>
      <c r="EJ142" s="15">
        <f>求节点(J$38:J$67,$V$4:$V$33,节奏总纲!T141)*$ED142/10000</f>
        <v>1426812.4755293515</v>
      </c>
      <c r="EK142" s="15">
        <f>求节点(F$38:F$67,$L$4:$L$33,节奏总纲!P141)</f>
        <v>4</v>
      </c>
      <c r="EL142" s="15">
        <f>求节点(G$38:G$67,$L$4:$L$33,节奏总纲!Q141)</f>
        <v>4</v>
      </c>
      <c r="EM142" s="15">
        <f>求节点(H$38:H$67,$L$4:$L$33,节奏总纲!R141)</f>
        <v>4</v>
      </c>
      <c r="EN142" s="15">
        <f>求节点(I$38:I$67,$L$4:$L$33,节奏总纲!S141)</f>
        <v>4</v>
      </c>
      <c r="EO142" s="15">
        <f>求节点(J$38:J$67,$L$4:$L$33,节奏总纲!T141)</f>
        <v>4</v>
      </c>
      <c r="EP142" s="15">
        <f t="shared" si="62"/>
        <v>5575630.0964545701</v>
      </c>
      <c r="EQ142" s="15">
        <f t="shared" si="63"/>
        <v>5605943.4355502492</v>
      </c>
      <c r="ER142" s="15">
        <f t="shared" si="64"/>
        <v>5640999.2420731578</v>
      </c>
      <c r="ES142" s="15">
        <f t="shared" si="65"/>
        <v>5679914.0834684987</v>
      </c>
      <c r="ET142" s="15">
        <f t="shared" si="66"/>
        <v>5707249.902117406</v>
      </c>
      <c r="EY142" s="15">
        <v>138</v>
      </c>
      <c r="EZ142" s="15">
        <f>MAX($G$4,求节点(F$38:F$67,$G$4:$G$33,节奏总纲!P141))</f>
        <v>3500</v>
      </c>
      <c r="FA142" s="15">
        <f>MAX($G$4,求节点(G$38:G$67,$G$4:$G$33,节奏总纲!Q141))</f>
        <v>3500</v>
      </c>
      <c r="FB142" s="15">
        <f>MAX($G$4,求节点(H$38:H$67,$G$4:$G$33,节奏总纲!R141))</f>
        <v>3500</v>
      </c>
      <c r="FC142" s="15">
        <f>MAX($G$4,求节点(I$38:I$67,$G$4:$G$33,节奏总纲!S141))</f>
        <v>3500</v>
      </c>
      <c r="FD142" s="15">
        <f>MAX($G$4,求节点(J$38:J$67,$G$4:$G$33,节奏总纲!T141))</f>
        <v>3500</v>
      </c>
      <c r="FE142" s="15">
        <f>MAX($K$4,求节点(F$38:F$67,$K$4:$K$33,节奏总纲!P141))</f>
        <v>67581.778179494242</v>
      </c>
      <c r="FF142" s="15">
        <f>MAX($K$4,求节点(G$38:G$67,$K$4:$K$33,节奏总纲!Q141))</f>
        <v>67998.134603852668</v>
      </c>
      <c r="FG142" s="15">
        <f>MAX($K$4,求节点(H$38:H$67,$K$4:$K$33,节奏总纲!R141))</f>
        <v>68479.629242592753</v>
      </c>
      <c r="FH142" s="15">
        <f>MAX($K$4,求节点(I$38:I$67,$K$4:$K$33,节奏总纲!S141))</f>
        <v>69014.128070541046</v>
      </c>
      <c r="FI142" s="15">
        <f>MAX($K$4,求节点(J$38:J$67,$K$4:$K$33,节奏总纲!T141))</f>
        <v>69389.58798518937</v>
      </c>
    </row>
    <row r="143" spans="19:165" x14ac:dyDescent="0.15">
      <c r="S143" s="9">
        <v>106</v>
      </c>
      <c r="T143" s="9">
        <f>求节点(节奏总纲!$BW$4:$BW$83,节奏总纲!$AM$4:$AM$83,$S143)</f>
        <v>8906.040556253316</v>
      </c>
      <c r="U143" s="9">
        <v>32000</v>
      </c>
      <c r="V143" s="9">
        <f t="shared" si="51"/>
        <v>3</v>
      </c>
      <c r="W143" s="9">
        <v>5</v>
      </c>
      <c r="Z143" s="9">
        <v>139</v>
      </c>
      <c r="AA143" s="80">
        <f>[5]圣人天赋!GE144</f>
        <v>0.34079999999999999</v>
      </c>
      <c r="AB143" s="80">
        <f>[5]圣人天赋!GF144</f>
        <v>0.34583999999999993</v>
      </c>
      <c r="AC143" s="80">
        <f>[5]圣人天赋!GG144</f>
        <v>0.35591999999999996</v>
      </c>
      <c r="AD143" s="80">
        <f>[5]圣人天赋!GH144</f>
        <v>0.37103999999999998</v>
      </c>
      <c r="AE143" s="80">
        <f>[5]圣人天赋!GI144</f>
        <v>0.39119999999999999</v>
      </c>
      <c r="AG143" s="52"/>
      <c r="AH143" s="35">
        <f>[5]圣人天赋!GE144/AA143</f>
        <v>1</v>
      </c>
      <c r="AJ143" s="9">
        <v>139</v>
      </c>
      <c r="AK143" s="9">
        <f>MAX([4]带兵数!D142,1000+($AJ143-1)*50)</f>
        <v>10890.531482463473</v>
      </c>
      <c r="AL143" s="9">
        <f>MAX([4]带兵数!E142,1000+($AJ143-1)*50)</f>
        <v>10929.711634638872</v>
      </c>
      <c r="AM143" s="9">
        <f>MAX([4]带兵数!F142,1000+($AJ143-1)*50)</f>
        <v>10973.823552916361</v>
      </c>
      <c r="AN143" s="9">
        <f>MAX([4]带兵数!G142,1000+($AJ143-1)*50)</f>
        <v>11014.775632169751</v>
      </c>
      <c r="AO143" s="9">
        <f>MAX([4]带兵数!H142,1000+($AJ143-1)*50)</f>
        <v>11061.787672283759</v>
      </c>
      <c r="AQ143" s="15">
        <v>100</v>
      </c>
      <c r="AR143" s="15">
        <v>1.1499999999999999</v>
      </c>
      <c r="AS143" s="15">
        <f>$AR143*节奏总纲!P142*24*3600*AS$2</f>
        <v>2278197499.9688535</v>
      </c>
      <c r="AT143" s="15">
        <f>$AR143*节奏总纲!Q142*24*3600*AT$2</f>
        <v>2253099357.5108624</v>
      </c>
      <c r="AU143" s="15">
        <f>$AR143*节奏总纲!R142*24*3600*AU$2</f>
        <v>2055237904.6385682</v>
      </c>
      <c r="AV143" s="15">
        <f>$AR143*节奏总纲!S142*24*3600*AV$2</f>
        <v>1822178300.3917542</v>
      </c>
      <c r="AW143" s="15">
        <f>$AR143*节奏总纲!T142*24*3600*AW$2</f>
        <v>1168715317.4840219</v>
      </c>
      <c r="AX143" s="15">
        <f t="shared" si="52"/>
        <v>152574052.02418184</v>
      </c>
      <c r="AY143" s="15">
        <f t="shared" si="53"/>
        <v>151885152.16008854</v>
      </c>
      <c r="AZ143" s="15">
        <f t="shared" si="54"/>
        <v>137925554.59247446</v>
      </c>
      <c r="BA143" s="15">
        <f t="shared" si="55"/>
        <v>115302671.69218302</v>
      </c>
      <c r="BB143" s="15">
        <f t="shared" si="56"/>
        <v>74444366.482104778</v>
      </c>
      <c r="BE143" s="15">
        <v>100</v>
      </c>
      <c r="BF143" s="51"/>
      <c r="BG143" s="15">
        <v>100</v>
      </c>
      <c r="BH143" s="15"/>
      <c r="BI143" s="15"/>
      <c r="BJ143" s="15"/>
      <c r="BK143" s="15"/>
      <c r="BL143" s="15"/>
      <c r="BM143" s="15">
        <f>求节点($T$38:$T$157,$V$38:$V$157,节奏总纲!P142)*求节点($T$38:$T$157,$U$38:$U$157,节奏总纲!P142)*节奏总纲!W142</f>
        <v>98276362.012355298</v>
      </c>
      <c r="BN143" s="15">
        <f>求节点($T$38:$T$157,$V$38:$V$157,节奏总纲!Q142)*求节点($T$38:$T$157,$U$38:$U$157,节奏总纲!Q142)*节奏总纲!X142</f>
        <v>83856536.734348685</v>
      </c>
      <c r="BO143" s="15">
        <f>求节点($T$38:$T$157,$V$38:$V$157,节奏总纲!R142)*求节点($T$38:$T$157,$U$38:$U$157,节奏总纲!R142)*节奏总纲!Y142</f>
        <v>66630702.70167844</v>
      </c>
      <c r="BP143" s="15">
        <f>求节点($T$38:$T$157,$V$38:$V$157,节奏总纲!S142)*求节点($T$38:$T$157,$U$38:$U$157,节奏总纲!S142)*节奏总纲!Z142</f>
        <v>44561419.011471793</v>
      </c>
      <c r="BQ143" s="15">
        <f>求节点($T$38:$T$157,$V$38:$V$157,节奏总纲!T142)*求节点($T$38:$T$157,$U$38:$U$157,节奏总纲!T142)*节奏总纲!AA142</f>
        <v>23975641.379099775</v>
      </c>
      <c r="BR143" s="15"/>
      <c r="BS143" s="15"/>
      <c r="BT143" s="15"/>
      <c r="BU143" s="15"/>
      <c r="BV143" s="15"/>
      <c r="BY143" s="15">
        <v>139</v>
      </c>
      <c r="BZ143" s="15">
        <f t="shared" si="57"/>
        <v>98276362.012355298</v>
      </c>
      <c r="CA143" s="15">
        <f t="shared" si="58"/>
        <v>83856536.734348685</v>
      </c>
      <c r="CB143" s="15">
        <f t="shared" si="59"/>
        <v>66630702.70167844</v>
      </c>
      <c r="CC143" s="15">
        <f t="shared" si="60"/>
        <v>44561419.011471793</v>
      </c>
      <c r="CD143" s="15">
        <f t="shared" si="61"/>
        <v>23975641.379099775</v>
      </c>
      <c r="CE143" s="66">
        <f>SUM(BZ$5:BZ143)</f>
        <v>1454951546.4337258</v>
      </c>
      <c r="CF143" s="66">
        <f>SUM(CA$5:CA143)</f>
        <v>1231457416.3216515</v>
      </c>
      <c r="CG143" s="66">
        <f>SUM(CB$5:CB143)</f>
        <v>980382181.91193926</v>
      </c>
      <c r="CH143" s="66">
        <f>SUM(CC$5:CC143)</f>
        <v>691712211.62371099</v>
      </c>
      <c r="CI143" s="66">
        <f>SUM(CD$5:CD143)</f>
        <v>363917618.06652683</v>
      </c>
      <c r="CJ143" s="34"/>
      <c r="CK143" s="34"/>
      <c r="CN143" s="15"/>
      <c r="CO143" s="15"/>
      <c r="CP143" s="15"/>
      <c r="CQ143" s="15"/>
      <c r="CR143" s="15"/>
      <c r="CS143" s="15"/>
      <c r="CT143" s="15"/>
      <c r="CU143" s="15"/>
      <c r="CV143" s="15"/>
      <c r="CW143" s="15"/>
      <c r="CX143" s="15"/>
      <c r="EC143" s="9">
        <v>1</v>
      </c>
      <c r="ED143" s="9">
        <f>INT(求节点(F$38:F$67,$K$38:$K$67,节奏总纲!P142)*EC143)</f>
        <v>42695</v>
      </c>
      <c r="EE143" s="15">
        <v>139</v>
      </c>
      <c r="EF143" s="15">
        <f>求节点(F$38:F$67,$V$4:$V$33,节奏总纲!P142)*$ED143/10000</f>
        <v>1408650.5989329836</v>
      </c>
      <c r="EG143" s="15">
        <f>求节点(G$38:G$67,$V$4:$V$33,节奏总纲!Q142)*$ED143/10000</f>
        <v>1416873.9405862563</v>
      </c>
      <c r="EH143" s="15">
        <f>求节点(H$38:H$67,$V$4:$V$33,节奏总纲!R142)*$ED143/10000</f>
        <v>1425929.7559678389</v>
      </c>
      <c r="EI143" s="15">
        <f>求节点(I$38:I$67,$V$4:$V$33,节奏总纲!S142)*$ED143/10000</f>
        <v>1432354.714302277</v>
      </c>
      <c r="EJ143" s="15">
        <f>求节点(J$38:J$67,$V$4:$V$33,节奏总纲!T142)*$ED143/10000</f>
        <v>1439730.4179162621</v>
      </c>
      <c r="EK143" s="15">
        <f>求节点(F$38:F$67,$L$4:$L$33,节奏总纲!P142)</f>
        <v>4</v>
      </c>
      <c r="EL143" s="15">
        <f>求节点(G$38:G$67,$L$4:$L$33,节奏总纲!Q142)</f>
        <v>4</v>
      </c>
      <c r="EM143" s="15">
        <f>求节点(H$38:H$67,$L$4:$L$33,节奏总纲!R142)</f>
        <v>4</v>
      </c>
      <c r="EN143" s="15">
        <f>求节点(I$38:I$67,$L$4:$L$33,节奏总纲!S142)</f>
        <v>4</v>
      </c>
      <c r="EO143" s="15">
        <f>求节点(J$38:J$67,$L$4:$L$33,节奏总纲!T142)</f>
        <v>4</v>
      </c>
      <c r="EP143" s="15">
        <f t="shared" si="62"/>
        <v>5634602.3957319343</v>
      </c>
      <c r="EQ143" s="15">
        <f t="shared" si="63"/>
        <v>5667495.7623450253</v>
      </c>
      <c r="ER143" s="15">
        <f t="shared" si="64"/>
        <v>5703719.0238713557</v>
      </c>
      <c r="ES143" s="15">
        <f t="shared" si="65"/>
        <v>5729418.8572091078</v>
      </c>
      <c r="ET143" s="15">
        <f t="shared" si="66"/>
        <v>5758921.6716650482</v>
      </c>
      <c r="EY143" s="15">
        <v>139</v>
      </c>
      <c r="EZ143" s="15">
        <f>MAX($G$4,求节点(F$38:F$67,$G$4:$G$33,节奏总纲!P142))</f>
        <v>3500</v>
      </c>
      <c r="FA143" s="15">
        <f>MAX($G$4,求节点(G$38:G$67,$G$4:$G$33,节奏总纲!Q142))</f>
        <v>3500</v>
      </c>
      <c r="FB143" s="15">
        <f>MAX($G$4,求节点(H$38:H$67,$G$4:$G$33,节奏总纲!R142))</f>
        <v>3500</v>
      </c>
      <c r="FC143" s="15">
        <f>MAX($G$4,求节点(I$38:I$67,$G$4:$G$33,节奏总纲!S142))</f>
        <v>3500</v>
      </c>
      <c r="FD143" s="15">
        <f>MAX($G$4,求节点(J$38:J$67,$G$4:$G$33,节奏总纲!T142))</f>
        <v>3500</v>
      </c>
      <c r="FE143" s="15">
        <f>MAX($K$4,求节点(F$38:F$67,$K$4:$K$33,节奏总纲!P142))</f>
        <v>68087.240124912496</v>
      </c>
      <c r="FF143" s="15">
        <f>MAX($K$4,求节点(G$38:G$67,$K$4:$K$33,节奏总纲!Q142))</f>
        <v>68537.25570232766</v>
      </c>
      <c r="FG143" s="15">
        <f>MAX($K$4,求节点(H$38:H$67,$K$4:$K$33,节奏总纲!R142))</f>
        <v>69032.827716690692</v>
      </c>
      <c r="FH143" s="15">
        <f>MAX($K$4,求节点(I$38:I$67,$K$4:$K$33,节奏总纲!S142))</f>
        <v>69384.428252902129</v>
      </c>
      <c r="FI143" s="15">
        <f>MAX($K$4,求节点(J$38:J$67,$K$4:$K$33,节奏总纲!T142))</f>
        <v>69788.057538980691</v>
      </c>
    </row>
    <row r="144" spans="19:165" x14ac:dyDescent="0.15">
      <c r="S144" s="9">
        <v>107</v>
      </c>
      <c r="T144" s="9">
        <f>求节点(节奏总纲!$BW$4:$BW$83,节奏总纲!$AM$4:$AM$83,$S144)</f>
        <v>9230.8239218562958</v>
      </c>
      <c r="U144" s="9">
        <v>32000</v>
      </c>
      <c r="V144" s="9">
        <f t="shared" si="51"/>
        <v>3</v>
      </c>
      <c r="W144" s="9">
        <v>5</v>
      </c>
      <c r="Z144" s="9">
        <v>140</v>
      </c>
      <c r="AA144" s="80">
        <f>[5]圣人天赋!GE145</f>
        <v>0.34079999999999999</v>
      </c>
      <c r="AB144" s="80">
        <f>[5]圣人天赋!GF145</f>
        <v>0.34583999999999993</v>
      </c>
      <c r="AC144" s="80">
        <f>[5]圣人天赋!GG145</f>
        <v>0.35591999999999996</v>
      </c>
      <c r="AD144" s="80">
        <f>[5]圣人天赋!GH145</f>
        <v>0.37103999999999998</v>
      </c>
      <c r="AE144" s="80">
        <f>[5]圣人天赋!GI145</f>
        <v>0.39119999999999999</v>
      </c>
      <c r="AG144" s="52"/>
      <c r="AH144" s="35">
        <f>[5]圣人天赋!GE145/AA144</f>
        <v>1</v>
      </c>
      <c r="AJ144" s="9">
        <v>140</v>
      </c>
      <c r="AK144" s="9">
        <f>MAX([4]带兵数!D143,1000+($AJ144-1)*50)</f>
        <v>10957.697589834352</v>
      </c>
      <c r="AL144" s="9">
        <f>MAX([4]带兵数!E143,1000+($AJ144-1)*50)</f>
        <v>10998.073313452514</v>
      </c>
      <c r="AM144" s="9">
        <f>MAX([4]带兵数!F143,1000+($AJ144-1)*50)</f>
        <v>11036.865319740711</v>
      </c>
      <c r="AN144" s="9">
        <f>MAX([4]带兵数!G143,1000+($AJ144-1)*50)</f>
        <v>11080.503155460588</v>
      </c>
      <c r="AO144" s="9">
        <f>MAX([4]带兵数!H143,1000+($AJ144-1)*50)</f>
        <v>11126.538424657385</v>
      </c>
      <c r="AQ144" s="15">
        <v>100</v>
      </c>
      <c r="AR144" s="15">
        <v>1.1499999999999999</v>
      </c>
      <c r="AS144" s="15">
        <f>$AR144*节奏总纲!P143*24*3600*AS$2</f>
        <v>2441722319.9999995</v>
      </c>
      <c r="AT144" s="15">
        <f>$AR144*节奏总纲!Q143*24*3600*AT$2</f>
        <v>2413683208.6920004</v>
      </c>
      <c r="AU144" s="15">
        <f>$AR144*节奏总纲!R143*24*3600*AU$2</f>
        <v>2193317769.3119998</v>
      </c>
      <c r="AV144" s="15">
        <f>$AR144*节奏总纲!S143*24*3600*AV$2</f>
        <v>1944424874.1600001</v>
      </c>
      <c r="AW144" s="15">
        <f>$AR144*节奏总纲!T143*24*3600*AW$2</f>
        <v>1249673483.3759999</v>
      </c>
      <c r="AX144" s="15">
        <f t="shared" si="52"/>
        <v>163524820.03114605</v>
      </c>
      <c r="AY144" s="15">
        <f t="shared" si="53"/>
        <v>160583851.18113804</v>
      </c>
      <c r="AZ144" s="15">
        <f t="shared" si="54"/>
        <v>138079864.67343163</v>
      </c>
      <c r="BA144" s="15">
        <f t="shared" si="55"/>
        <v>122246573.76824594</v>
      </c>
      <c r="BB144" s="15">
        <f t="shared" si="56"/>
        <v>80958165.891978025</v>
      </c>
      <c r="BE144" s="15">
        <v>100</v>
      </c>
      <c r="BF144" s="51"/>
      <c r="BG144" s="15">
        <v>100</v>
      </c>
      <c r="BH144" s="15"/>
      <c r="BI144" s="15"/>
      <c r="BJ144" s="15"/>
      <c r="BK144" s="15"/>
      <c r="BL144" s="15"/>
      <c r="BM144" s="15">
        <f>求节点($T$38:$T$157,$V$38:$V$157,节奏总纲!P143)*求节点($T$38:$T$157,$U$38:$U$157,节奏总纲!P143)*节奏总纲!W143</f>
        <v>105329996.79945043</v>
      </c>
      <c r="BN144" s="15">
        <f>求节点($T$38:$T$157,$V$38:$V$157,节奏总纲!Q143)*求节点($T$38:$T$157,$U$38:$U$157,节奏总纲!Q143)*节奏总纲!X143</f>
        <v>88659131.086894304</v>
      </c>
      <c r="BO144" s="15">
        <f>求节点($T$38:$T$157,$V$38:$V$157,节奏总纲!R143)*求节点($T$38:$T$157,$U$38:$U$157,节奏总纲!R143)*节奏总纲!Y143</f>
        <v>66705248.634508111</v>
      </c>
      <c r="BP144" s="15">
        <f>求节点($T$38:$T$157,$V$38:$V$157,节奏总纲!S143)*求节点($T$38:$T$157,$U$38:$U$157,节奏总纲!S143)*节奏总纲!Z143</f>
        <v>47245052.664056271</v>
      </c>
      <c r="BQ144" s="15">
        <f>求节点($T$38:$T$157,$V$38:$V$157,节奏总纲!T143)*求节点($T$38:$T$157,$U$38:$U$157,节奏总纲!T143)*节奏总纲!AA143</f>
        <v>26073483.37905902</v>
      </c>
      <c r="BR144" s="15"/>
      <c r="BS144" s="15"/>
      <c r="BT144" s="15"/>
      <c r="BU144" s="15"/>
      <c r="BV144" s="15"/>
      <c r="BY144" s="15">
        <v>140</v>
      </c>
      <c r="BZ144" s="15">
        <f t="shared" si="57"/>
        <v>105329996.79945043</v>
      </c>
      <c r="CA144" s="15">
        <f t="shared" si="58"/>
        <v>88659131.086894304</v>
      </c>
      <c r="CB144" s="15">
        <f t="shared" si="59"/>
        <v>66705248.634508111</v>
      </c>
      <c r="CC144" s="15">
        <f t="shared" si="60"/>
        <v>47245052.664056271</v>
      </c>
      <c r="CD144" s="15">
        <f t="shared" si="61"/>
        <v>26073483.37905902</v>
      </c>
      <c r="CE144" s="66">
        <f>SUM(BZ$5:BZ144)</f>
        <v>1560281543.2331762</v>
      </c>
      <c r="CF144" s="66">
        <f>SUM(CA$5:CA144)</f>
        <v>1320116547.4085457</v>
      </c>
      <c r="CG144" s="66">
        <f>SUM(CB$5:CB144)</f>
        <v>1047087430.5464474</v>
      </c>
      <c r="CH144" s="66">
        <f>SUM(CC$5:CC144)</f>
        <v>738957264.28776729</v>
      </c>
      <c r="CI144" s="66">
        <f>SUM(CD$5:CD144)</f>
        <v>389991101.44558585</v>
      </c>
      <c r="CJ144" s="34"/>
      <c r="CK144" s="34"/>
      <c r="CN144" s="15"/>
      <c r="CO144" s="15"/>
      <c r="CP144" s="15"/>
      <c r="CQ144" s="15"/>
      <c r="CR144" s="15"/>
      <c r="CS144" s="15"/>
      <c r="CT144" s="15"/>
      <c r="CU144" s="15"/>
      <c r="CV144" s="15"/>
      <c r="CW144" s="15"/>
      <c r="CX144" s="15"/>
      <c r="EC144" s="9">
        <v>1</v>
      </c>
      <c r="ED144" s="9">
        <f>INT(求节点(F$38:F$67,$K$38:$K$67,节奏总纲!P143)*EC144)</f>
        <v>42876</v>
      </c>
      <c r="EE144" s="15">
        <v>140</v>
      </c>
      <c r="EF144" s="15">
        <f>求节点(F$38:F$67,$V$4:$V$33,节奏总纲!P143)*$ED144/10000</f>
        <v>1424563.8378207295</v>
      </c>
      <c r="EG144" s="15">
        <f>求节点(G$38:G$67,$V$4:$V$33,节奏总纲!Q143)*$ED144/10000</f>
        <v>1432644.3731815536</v>
      </c>
      <c r="EH144" s="15">
        <f>求节点(H$38:H$67,$V$4:$V$33,节奏总纲!R143)*$ED144/10000</f>
        <v>1438756.2394703529</v>
      </c>
      <c r="EI144" s="15">
        <f>求节点(I$38:I$67,$V$4:$V$33,节奏总纲!S143)*$ED144/10000</f>
        <v>1445631.5893831945</v>
      </c>
      <c r="EJ144" s="15">
        <f>求节点(J$38:J$67,$V$4:$V$33,节奏总纲!T143)*$ED144/10000</f>
        <v>1453786.0741635414</v>
      </c>
      <c r="EK144" s="15">
        <f>求节点(F$38:F$67,$L$4:$L$33,节奏总纲!P143)</f>
        <v>4</v>
      </c>
      <c r="EL144" s="15">
        <f>求节点(G$38:G$67,$L$4:$L$33,节奏总纲!Q143)</f>
        <v>4</v>
      </c>
      <c r="EM144" s="15">
        <f>求节点(H$38:H$67,$L$4:$L$33,节奏总纲!R143)</f>
        <v>4</v>
      </c>
      <c r="EN144" s="15">
        <f>求节点(I$38:I$67,$L$4:$L$33,节奏总纲!S143)</f>
        <v>4</v>
      </c>
      <c r="EO144" s="15">
        <f>求节点(J$38:J$67,$L$4:$L$33,节奏总纲!T143)</f>
        <v>4</v>
      </c>
      <c r="EP144" s="15">
        <f t="shared" si="62"/>
        <v>5698255.3512829179</v>
      </c>
      <c r="EQ144" s="15">
        <f t="shared" si="63"/>
        <v>5730577.4927262142</v>
      </c>
      <c r="ER144" s="15">
        <f t="shared" si="64"/>
        <v>5755024.9578814115</v>
      </c>
      <c r="ES144" s="15">
        <f t="shared" si="65"/>
        <v>5782526.3575327778</v>
      </c>
      <c r="ET144" s="15">
        <f t="shared" si="66"/>
        <v>5815144.2966541657</v>
      </c>
      <c r="EY144" s="15">
        <v>140</v>
      </c>
      <c r="EZ144" s="15">
        <f>MAX($G$4,求节点(F$38:F$67,$G$4:$G$33,节奏总纲!P143))</f>
        <v>3500</v>
      </c>
      <c r="FA144" s="15">
        <f>MAX($G$4,求节点(G$38:G$67,$G$4:$G$33,节奏总纲!Q143))</f>
        <v>3500</v>
      </c>
      <c r="FB144" s="15">
        <f>MAX($G$4,求节点(H$38:H$67,$G$4:$G$33,节奏总纲!R143))</f>
        <v>3500</v>
      </c>
      <c r="FC144" s="15">
        <f>MAX($G$4,求节点(I$38:I$67,$G$4:$G$33,节奏总纲!S143))</f>
        <v>3500</v>
      </c>
      <c r="FD144" s="15">
        <f>MAX($G$4,求节点(J$38:J$67,$G$4:$G$33,节奏总纲!T143))</f>
        <v>3500</v>
      </c>
      <c r="FE144" s="15">
        <f>MAX($K$4,求节点(F$38:F$67,$K$4:$K$33,节奏总纲!P143))</f>
        <v>68628.980824333747</v>
      </c>
      <c r="FF144" s="15">
        <f>MAX($K$4,求节点(G$38:G$67,$K$4:$K$33,节奏总纲!Q143))</f>
        <v>69069.314706131132</v>
      </c>
      <c r="FG144" s="15">
        <f>MAX($K$4,求节点(H$38:H$67,$K$4:$K$33,节奏总纲!R143))</f>
        <v>69402.369595169948</v>
      </c>
      <c r="FH144" s="15">
        <f>MAX($K$4,求节点(I$38:I$67,$K$4:$K$33,节奏总纲!S143))</f>
        <v>69777.029117175669</v>
      </c>
      <c r="FI144" s="15">
        <f>MAX($K$4,求节点(J$38:J$67,$K$4:$K$33,节奏总纲!T143))</f>
        <v>70221.392736298745</v>
      </c>
    </row>
    <row r="145" spans="19:165" x14ac:dyDescent="0.15">
      <c r="S145" s="9">
        <v>108</v>
      </c>
      <c r="T145" s="9">
        <f>求节点(节奏总纲!$BW$4:$BW$83,节奏总纲!$AM$4:$AM$83,$S145)</f>
        <v>12797.106216824561</v>
      </c>
      <c r="U145" s="9">
        <v>32000</v>
      </c>
      <c r="V145" s="9">
        <f t="shared" si="51"/>
        <v>3</v>
      </c>
      <c r="W145" s="9">
        <v>5</v>
      </c>
      <c r="Z145" s="9">
        <v>141</v>
      </c>
      <c r="AA145" s="80">
        <f>[5]圣人天赋!GE146</f>
        <v>0.34079999999999999</v>
      </c>
      <c r="AB145" s="80">
        <f>[5]圣人天赋!GF146</f>
        <v>0.34583999999999993</v>
      </c>
      <c r="AC145" s="80">
        <f>[5]圣人天赋!GG146</f>
        <v>0.35591999999999996</v>
      </c>
      <c r="AD145" s="80">
        <f>[5]圣人天赋!GH146</f>
        <v>0.37103999999999998</v>
      </c>
      <c r="AE145" s="80">
        <f>[5]圣人天赋!GI146</f>
        <v>0.39119999999999999</v>
      </c>
      <c r="AG145" s="52"/>
      <c r="AH145" s="35">
        <f>[5]圣人天赋!GE146/AA145</f>
        <v>1</v>
      </c>
      <c r="AJ145" s="9">
        <v>141</v>
      </c>
      <c r="AK145" s="9">
        <f>MAX([4]带兵数!D144,1000+($AJ145-1)*50)</f>
        <v>11025.777630285997</v>
      </c>
      <c r="AL145" s="9">
        <f>MAX([4]带兵数!E144,1000+($AJ145-1)*50)</f>
        <v>11062.568268990493</v>
      </c>
      <c r="AM145" s="9">
        <f>MAX([4]带兵数!F144,1000+($AJ145-1)*50)</f>
        <v>11103.437692473757</v>
      </c>
      <c r="AN145" s="9">
        <f>MAX([4]带兵数!G144,1000+($AJ145-1)*50)</f>
        <v>11146.22197249871</v>
      </c>
      <c r="AO145" s="9">
        <f>MAX([4]带兵数!H144,1000+($AJ145-1)*50)</f>
        <v>11194.324622012195</v>
      </c>
      <c r="AQ145" s="15">
        <v>100</v>
      </c>
      <c r="AR145" s="15">
        <v>1.1499999999999999</v>
      </c>
      <c r="AS145" s="15">
        <f>$AR145*节奏总纲!P144*24*3600*AS$2</f>
        <v>2616983882.5754027</v>
      </c>
      <c r="AT145" s="15">
        <f>$AR145*节奏总纲!Q144*24*3600*AT$2</f>
        <v>2580215259.025219</v>
      </c>
      <c r="AU145" s="15">
        <f>$AR145*节奏总纲!R144*24*3600*AU$2</f>
        <v>2342723971.6815009</v>
      </c>
      <c r="AV145" s="15">
        <f>$AR145*节奏总纲!S144*24*3600*AV$2</f>
        <v>2081810678.5887332</v>
      </c>
      <c r="AW145" s="15">
        <f>$AR145*节奏总纲!T144*24*3600*AW$2</f>
        <v>1338325557.5490608</v>
      </c>
      <c r="AX145" s="15">
        <f t="shared" si="52"/>
        <v>175261562.57540321</v>
      </c>
      <c r="AY145" s="15">
        <f t="shared" si="53"/>
        <v>166532050.33321857</v>
      </c>
      <c r="AZ145" s="15">
        <f t="shared" si="54"/>
        <v>149406202.36950111</v>
      </c>
      <c r="BA145" s="15">
        <f t="shared" si="55"/>
        <v>137385804.42873311</v>
      </c>
      <c r="BB145" s="15">
        <f t="shared" si="56"/>
        <v>88652074.173060894</v>
      </c>
      <c r="BE145" s="15">
        <v>100</v>
      </c>
      <c r="BF145" s="51"/>
      <c r="BG145" s="15">
        <v>100</v>
      </c>
      <c r="BH145" s="15"/>
      <c r="BI145" s="15"/>
      <c r="BJ145" s="15"/>
      <c r="BK145" s="15"/>
      <c r="BL145" s="15"/>
      <c r="BM145" s="15">
        <f>求节点($T$38:$T$157,$V$38:$V$157,节奏总纲!P144)*求节点($T$38:$T$157,$U$38:$U$157,节奏总纲!P144)*节奏总纲!W144</f>
        <v>112889895.37868172</v>
      </c>
      <c r="BN145" s="15">
        <f>求节点($T$38:$T$157,$V$38:$V$157,节奏总纲!Q144)*求节点($T$38:$T$157,$U$38:$U$157,节奏总纲!Q144)*节奏总纲!X144</f>
        <v>91943160.984523773</v>
      </c>
      <c r="BO145" s="15">
        <f>求节点($T$38:$T$157,$V$38:$V$157,节奏总纲!R144)*求节点($T$38:$T$157,$U$38:$U$157,节奏总纲!R144)*节奏总纲!Y144</f>
        <v>72176909.357246935</v>
      </c>
      <c r="BP145" s="15">
        <f>求节点($T$38:$T$157,$V$38:$V$157,节奏总纲!S144)*求节点($T$38:$T$157,$U$38:$U$157,节奏总纲!S144)*节奏总纲!Z144</f>
        <v>53095963.064244688</v>
      </c>
      <c r="BQ145" s="15">
        <f>求节点($T$38:$T$157,$V$38:$V$157,节奏总纲!T144)*求节点($T$38:$T$157,$U$38:$U$157,节奏总纲!T144)*节奏总纲!AA144</f>
        <v>28551392.648328852</v>
      </c>
      <c r="BR145" s="15"/>
      <c r="BS145" s="15"/>
      <c r="BT145" s="15"/>
      <c r="BU145" s="15"/>
      <c r="BV145" s="15"/>
      <c r="BY145" s="15">
        <v>141</v>
      </c>
      <c r="BZ145" s="15">
        <f t="shared" si="57"/>
        <v>112889895.37868172</v>
      </c>
      <c r="CA145" s="15">
        <f t="shared" si="58"/>
        <v>91943160.984523773</v>
      </c>
      <c r="CB145" s="15">
        <f t="shared" si="59"/>
        <v>72176909.357246935</v>
      </c>
      <c r="CC145" s="15">
        <f t="shared" si="60"/>
        <v>53095963.064244688</v>
      </c>
      <c r="CD145" s="15">
        <f t="shared" si="61"/>
        <v>28551392.648328852</v>
      </c>
      <c r="CE145" s="66">
        <f>SUM(BZ$5:BZ145)</f>
        <v>1673171438.6118579</v>
      </c>
      <c r="CF145" s="66">
        <f>SUM(CA$5:CA145)</f>
        <v>1412059708.3930695</v>
      </c>
      <c r="CG145" s="66">
        <f>SUM(CB$5:CB145)</f>
        <v>1119264339.9036944</v>
      </c>
      <c r="CH145" s="66">
        <f>SUM(CC$5:CC145)</f>
        <v>792053227.35201192</v>
      </c>
      <c r="CI145" s="66">
        <f>SUM(CD$5:CD145)</f>
        <v>418542494.09391469</v>
      </c>
      <c r="CJ145" s="34"/>
      <c r="CK145" s="34"/>
      <c r="CN145" s="15"/>
      <c r="CO145" s="15"/>
      <c r="CP145" s="15"/>
      <c r="CQ145" s="15"/>
      <c r="CR145" s="15"/>
      <c r="CS145" s="15"/>
      <c r="CT145" s="15"/>
      <c r="CU145" s="15"/>
      <c r="CV145" s="15"/>
      <c r="CW145" s="15"/>
      <c r="CX145" s="15"/>
      <c r="EC145" s="9">
        <v>1</v>
      </c>
      <c r="ED145" s="9">
        <f>INT(求节点(F$38:F$67,$K$38:$K$67,节奏总纲!P144)*EC145)</f>
        <v>43045</v>
      </c>
      <c r="EE145" s="15">
        <v>141</v>
      </c>
      <c r="EF145" s="15">
        <f>求节点(F$38:F$67,$V$4:$V$33,节奏总纲!P144)*$ED145/10000</f>
        <v>1439509.9193685651</v>
      </c>
      <c r="EG145" s="15">
        <f>求节点(G$38:G$67,$V$4:$V$33,节奏总纲!Q144)*$ED145/10000</f>
        <v>1445329.3082553153</v>
      </c>
      <c r="EH145" s="15">
        <f>求节点(H$38:H$67,$V$4:$V$33,节奏总纲!R144)*$ED145/10000</f>
        <v>1451793.8622071159</v>
      </c>
      <c r="EI145" s="15">
        <f>求节点(I$38:I$67,$V$4:$V$33,节奏总纲!S144)*$ED145/10000</f>
        <v>1459458.4231799089</v>
      </c>
      <c r="EJ145" s="15">
        <f>求节点(J$38:J$67,$V$4:$V$33,节奏总纲!T144)*$ED145/10000</f>
        <v>1468258.4746671901</v>
      </c>
      <c r="EK145" s="15">
        <f>求节点(F$38:F$67,$L$4:$L$33,节奏总纲!P144)</f>
        <v>4</v>
      </c>
      <c r="EL145" s="15">
        <f>求节点(G$38:G$67,$L$4:$L$33,节奏总纲!Q144)</f>
        <v>4</v>
      </c>
      <c r="EM145" s="15">
        <f>求节点(H$38:H$67,$L$4:$L$33,节奏总纲!R144)</f>
        <v>4</v>
      </c>
      <c r="EN145" s="15">
        <f>求节点(I$38:I$67,$L$4:$L$33,节奏总纲!S144)</f>
        <v>4</v>
      </c>
      <c r="EO145" s="15">
        <f>求节点(J$38:J$67,$L$4:$L$33,节奏总纲!T144)</f>
        <v>4</v>
      </c>
      <c r="EP145" s="15">
        <f t="shared" si="62"/>
        <v>5758039.6774742603</v>
      </c>
      <c r="EQ145" s="15">
        <f t="shared" si="63"/>
        <v>5781317.2330212612</v>
      </c>
      <c r="ER145" s="15">
        <f t="shared" si="64"/>
        <v>5807175.4488284634</v>
      </c>
      <c r="ES145" s="15">
        <f t="shared" si="65"/>
        <v>5837833.6927196356</v>
      </c>
      <c r="ET145" s="15">
        <f t="shared" si="66"/>
        <v>5873033.8986687604</v>
      </c>
      <c r="EY145" s="15">
        <v>141</v>
      </c>
      <c r="EZ145" s="15">
        <f>MAX($G$4,求节点(F$38:F$67,$G$4:$G$33,节奏总纲!P144))</f>
        <v>3500</v>
      </c>
      <c r="FA145" s="15">
        <f>MAX($G$4,求节点(G$38:G$67,$G$4:$G$33,节奏总纲!Q144))</f>
        <v>3500</v>
      </c>
      <c r="FB145" s="15">
        <f>MAX($G$4,求节点(H$38:H$67,$G$4:$G$33,节奏总纲!R144))</f>
        <v>3500</v>
      </c>
      <c r="FC145" s="15">
        <f>MAX($G$4,求节点(I$38:I$67,$G$4:$G$33,节奏总纲!S144))</f>
        <v>3500</v>
      </c>
      <c r="FD145" s="15">
        <f>MAX($G$4,求节点(J$38:J$67,$G$4:$G$33,节奏总纲!T144))</f>
        <v>3500</v>
      </c>
      <c r="FE145" s="15">
        <f>MAX($K$4,求节点(F$38:F$67,$K$4:$K$33,节奏总纲!P144))</f>
        <v>69135.461333584011</v>
      </c>
      <c r="FF145" s="15">
        <f>MAX($K$4,求节点(G$38:G$67,$K$4:$K$33,节奏总纲!Q144))</f>
        <v>69451.333165537231</v>
      </c>
      <c r="FG145" s="15">
        <f>MAX($K$4,求节点(H$38:H$67,$K$4:$K$33,节奏总纲!R144))</f>
        <v>69802.22404759613</v>
      </c>
      <c r="FH145" s="15">
        <f>MAX($K$4,求节点(I$38:I$67,$K$4:$K$33,节奏总纲!S144))</f>
        <v>70218.250362851584</v>
      </c>
      <c r="FI145" s="15">
        <f>MAX($K$4,求节点(J$38:J$67,$K$4:$K$33,节奏总纲!T144))</f>
        <v>70695.910206293032</v>
      </c>
    </row>
    <row r="146" spans="19:165" x14ac:dyDescent="0.15">
      <c r="S146" s="9">
        <v>109</v>
      </c>
      <c r="T146" s="9">
        <f>求节点(节奏总纲!$BW$4:$BW$83,节奏总纲!$AM$4:$AM$83,$S146)</f>
        <v>13299.880928348575</v>
      </c>
      <c r="U146" s="9">
        <v>32000</v>
      </c>
      <c r="V146" s="9">
        <f t="shared" si="51"/>
        <v>3</v>
      </c>
      <c r="W146" s="9">
        <v>5</v>
      </c>
      <c r="Z146" s="9">
        <v>142</v>
      </c>
      <c r="AA146" s="80">
        <f>[5]圣人天赋!GE147</f>
        <v>0.34079999999999999</v>
      </c>
      <c r="AB146" s="80">
        <f>[5]圣人天赋!GF147</f>
        <v>0.34583999999999993</v>
      </c>
      <c r="AC146" s="80">
        <f>[5]圣人天赋!GG147</f>
        <v>0.35591999999999996</v>
      </c>
      <c r="AD146" s="80">
        <f>[5]圣人天赋!GH147</f>
        <v>0.37103999999999998</v>
      </c>
      <c r="AE146" s="80">
        <f>[5]圣人天赋!GI147</f>
        <v>0.39119999999999999</v>
      </c>
      <c r="AG146" s="52"/>
      <c r="AH146" s="35">
        <f>[5]圣人天赋!GE147/AA146</f>
        <v>1</v>
      </c>
      <c r="AJ146" s="9">
        <v>142</v>
      </c>
      <c r="AK146" s="9">
        <f>MAX([4]带兵数!D145,1000+($AJ146-1)*50)</f>
        <v>11092.620058901943</v>
      </c>
      <c r="AL146" s="9">
        <f>MAX([4]带兵数!E145,1000+($AJ146-1)*50)</f>
        <v>11131.773709759127</v>
      </c>
      <c r="AM146" s="9">
        <f>MAX([4]带兵数!F145,1000+($AJ146-1)*50)</f>
        <v>11171.3599457823</v>
      </c>
      <c r="AN146" s="9">
        <f>MAX([4]带兵数!G145,1000+($AJ146-1)*50)</f>
        <v>11216.212587489019</v>
      </c>
      <c r="AO146" s="9">
        <f>MAX([4]带兵数!H145,1000+($AJ146-1)*50)</f>
        <v>11262.7870415328</v>
      </c>
      <c r="AQ146" s="15">
        <v>100</v>
      </c>
      <c r="AR146" s="15">
        <v>1.1499999999999999</v>
      </c>
      <c r="AS146" s="15">
        <f>$AR146*节奏总纲!P145*24*3600*AS$2</f>
        <v>2804824574.3463712</v>
      </c>
      <c r="AT146" s="15">
        <f>$AR146*节奏总纲!Q145*24*3600*AT$2</f>
        <v>2765416789.0768051</v>
      </c>
      <c r="AU146" s="15">
        <f>$AR146*节奏总纲!R145*24*3600*AU$2</f>
        <v>2517236561.32339</v>
      </c>
      <c r="AV146" s="15">
        <f>$AR146*节奏总纲!S145*24*3600*AV$2</f>
        <v>2236380127.2788401</v>
      </c>
      <c r="AW146" s="15">
        <f>$AR146*节奏总纲!T145*24*3600*AW$2</f>
        <v>1437753076.8099494</v>
      </c>
      <c r="AX146" s="15">
        <f t="shared" si="52"/>
        <v>187840691.77096844</v>
      </c>
      <c r="AY146" s="15">
        <f t="shared" si="53"/>
        <v>185201530.05158615</v>
      </c>
      <c r="AZ146" s="15">
        <f t="shared" si="54"/>
        <v>174512589.6418891</v>
      </c>
      <c r="BA146" s="15">
        <f t="shared" si="55"/>
        <v>154569448.69010687</v>
      </c>
      <c r="BB146" s="15">
        <f t="shared" si="56"/>
        <v>99427519.260888577</v>
      </c>
      <c r="BE146" s="15">
        <v>100</v>
      </c>
      <c r="BF146" s="51"/>
      <c r="BG146" s="15">
        <v>100</v>
      </c>
      <c r="BH146" s="15"/>
      <c r="BI146" s="15"/>
      <c r="BJ146" s="15"/>
      <c r="BK146" s="15"/>
      <c r="BL146" s="15"/>
      <c r="BM146" s="15">
        <f>求节点($T$38:$T$157,$V$38:$V$157,节奏总纲!P145)*求节点($T$38:$T$157,$U$38:$U$157,节奏总纲!P145)*节奏总纲!W145</f>
        <v>120992394.05537385</v>
      </c>
      <c r="BN146" s="15">
        <f>求节点($T$38:$T$157,$V$38:$V$157,节奏总纲!Q145)*求节点($T$38:$T$157,$U$38:$U$157,节奏总纲!Q145)*节奏总纲!X145</f>
        <v>102250672.21619643</v>
      </c>
      <c r="BO146" s="15">
        <f>求节点($T$38:$T$157,$V$38:$V$157,节奏总纲!R145)*求节点($T$38:$T$157,$U$38:$U$157,节奏总纲!R145)*节奏总纲!Y145</f>
        <v>84305598.860815987</v>
      </c>
      <c r="BP146" s="15">
        <f>求节点($T$38:$T$157,$V$38:$V$157,节奏总纲!S145)*求节点($T$38:$T$157,$U$38:$U$157,节奏总纲!S145)*节奏总纲!Z145</f>
        <v>59736985.001007505</v>
      </c>
      <c r="BQ146" s="15">
        <f>求节点($T$38:$T$157,$V$38:$V$157,节奏总纲!T145)*求节点($T$38:$T$157,$U$38:$U$157,节奏总纲!T145)*节奏总纲!AA145</f>
        <v>32021745.333619501</v>
      </c>
      <c r="BR146" s="15"/>
      <c r="BS146" s="15"/>
      <c r="BT146" s="15"/>
      <c r="BU146" s="15"/>
      <c r="BV146" s="15"/>
      <c r="BY146" s="15">
        <v>142</v>
      </c>
      <c r="BZ146" s="15">
        <f t="shared" si="57"/>
        <v>120992394.05537385</v>
      </c>
      <c r="CA146" s="15">
        <f t="shared" si="58"/>
        <v>102250672.21619643</v>
      </c>
      <c r="CB146" s="15">
        <f t="shared" si="59"/>
        <v>84305598.860815987</v>
      </c>
      <c r="CC146" s="15">
        <f t="shared" si="60"/>
        <v>59736985.001007505</v>
      </c>
      <c r="CD146" s="15">
        <f t="shared" si="61"/>
        <v>32021745.333619501</v>
      </c>
      <c r="CE146" s="66">
        <f>SUM(BZ$5:BZ146)</f>
        <v>1794163832.6672318</v>
      </c>
      <c r="CF146" s="66">
        <f>SUM(CA$5:CA146)</f>
        <v>1514310380.609266</v>
      </c>
      <c r="CG146" s="66">
        <f>SUM(CB$5:CB146)</f>
        <v>1203569938.7645104</v>
      </c>
      <c r="CH146" s="66">
        <f>SUM(CC$5:CC146)</f>
        <v>851790212.35301948</v>
      </c>
      <c r="CI146" s="66">
        <f>SUM(CD$5:CD146)</f>
        <v>450564239.42753416</v>
      </c>
      <c r="CJ146" s="34"/>
      <c r="CK146" s="34"/>
      <c r="CN146" s="15"/>
      <c r="CO146" s="15"/>
      <c r="CP146" s="15"/>
      <c r="CQ146" s="15"/>
      <c r="CR146" s="15"/>
      <c r="CS146" s="15"/>
      <c r="CT146" s="15"/>
      <c r="CU146" s="15"/>
      <c r="CV146" s="15"/>
      <c r="CW146" s="15"/>
      <c r="CX146" s="15"/>
      <c r="EC146" s="9">
        <v>1</v>
      </c>
      <c r="ED146" s="9">
        <f>INT(求节点(F$38:F$67,$K$38:$K$67,节奏总纲!P145)*EC146)</f>
        <v>43179</v>
      </c>
      <c r="EE146" s="15">
        <v>142</v>
      </c>
      <c r="EF146" s="15">
        <f>求节点(F$38:F$67,$V$4:$V$33,节奏总纲!P145)*$ED146/10000</f>
        <v>1451423.5486221223</v>
      </c>
      <c r="EG146" s="15">
        <f>求节点(G$38:G$67,$V$4:$V$33,节奏总纲!Q145)*$ED146/10000</f>
        <v>1457680.0551811906</v>
      </c>
      <c r="EH146" s="15">
        <f>求节点(H$38:H$67,$V$4:$V$33,节奏总纲!R145)*$ED146/10000</f>
        <v>1464944.6315332206</v>
      </c>
      <c r="EI146" s="15">
        <f>求节点(I$38:I$67,$V$4:$V$33,节奏总纲!S145)*$ED146/10000</f>
        <v>1473175.6601179524</v>
      </c>
      <c r="EJ146" s="15">
        <f>求节点(J$38:J$67,$V$4:$V$33,节奏总纲!T145)*$ED146/10000</f>
        <v>1482664.4638572044</v>
      </c>
      <c r="EK146" s="15">
        <f>求节点(F$38:F$67,$L$4:$L$33,节奏总纲!P145)</f>
        <v>4</v>
      </c>
      <c r="EL146" s="15">
        <f>求节点(G$38:G$67,$L$4:$L$33,节奏总纲!Q145)</f>
        <v>4</v>
      </c>
      <c r="EM146" s="15">
        <f>求节点(H$38:H$67,$L$4:$L$33,节奏总纲!R145)</f>
        <v>4</v>
      </c>
      <c r="EN146" s="15">
        <f>求节点(I$38:I$67,$L$4:$L$33,节奏总纲!S145)</f>
        <v>4</v>
      </c>
      <c r="EO146" s="15">
        <f>求节点(J$38:J$67,$L$4:$L$33,节奏总纲!T145)</f>
        <v>4</v>
      </c>
      <c r="EP146" s="15">
        <f t="shared" si="62"/>
        <v>5805694.1944884891</v>
      </c>
      <c r="EQ146" s="15">
        <f t="shared" si="63"/>
        <v>5830720.2207247624</v>
      </c>
      <c r="ER146" s="15">
        <f t="shared" si="64"/>
        <v>5859778.5261328826</v>
      </c>
      <c r="ES146" s="15">
        <f t="shared" si="65"/>
        <v>5892702.6404718095</v>
      </c>
      <c r="ET146" s="15">
        <f t="shared" si="66"/>
        <v>5930657.8554288177</v>
      </c>
      <c r="EY146" s="15">
        <v>142</v>
      </c>
      <c r="EZ146" s="15">
        <f>MAX($G$4,求节点(F$38:F$67,$G$4:$G$33,节奏总纲!P145))</f>
        <v>3500</v>
      </c>
      <c r="FA146" s="15">
        <f>MAX($G$4,求节点(G$38:G$67,$G$4:$G$33,节奏总纲!Q145))</f>
        <v>3500</v>
      </c>
      <c r="FB146" s="15">
        <f>MAX($G$4,求节点(H$38:H$67,$G$4:$G$33,节奏总纲!R145))</f>
        <v>3500</v>
      </c>
      <c r="FC146" s="15">
        <f>MAX($G$4,求节点(I$38:I$67,$G$4:$G$33,节奏总纲!S145))</f>
        <v>3500</v>
      </c>
      <c r="FD146" s="15">
        <f>MAX($G$4,求节点(J$38:J$67,$G$4:$G$33,节奏总纲!T145))</f>
        <v>3500</v>
      </c>
      <c r="FE146" s="15">
        <f>MAX($K$4,求节点(F$38:F$67,$K$4:$K$33,节奏总纲!P145))</f>
        <v>69537.634393391432</v>
      </c>
      <c r="FF146" s="15">
        <f>MAX($K$4,求节点(G$38:G$67,$K$4:$K$33,节奏总纲!Q145))</f>
        <v>69876.178731591295</v>
      </c>
      <c r="FG146" s="15">
        <f>MAX($K$4,求节点(H$38:H$67,$K$4:$K$33,节奏总纲!R145))</f>
        <v>70269.270494571319</v>
      </c>
      <c r="FH146" s="15">
        <f>MAX($K$4,求节点(I$38:I$67,$K$4:$K$33,节奏总纲!S145))</f>
        <v>70714.657724427758</v>
      </c>
      <c r="FI146" s="15">
        <f>MAX($K$4,求节点(J$38:J$67,$K$4:$K$33,节奏总纲!T145))</f>
        <v>71228.104126486956</v>
      </c>
    </row>
    <row r="147" spans="19:165" x14ac:dyDescent="0.15">
      <c r="S147" s="9">
        <v>110</v>
      </c>
      <c r="T147" s="9">
        <f>求节点(节奏总纲!$BW$4:$BW$83,节奏总纲!$AM$4:$AM$83,$S147)</f>
        <v>13802.655639872588</v>
      </c>
      <c r="U147" s="9">
        <v>32000</v>
      </c>
      <c r="V147" s="9">
        <f t="shared" si="51"/>
        <v>3</v>
      </c>
      <c r="W147" s="9">
        <v>5</v>
      </c>
      <c r="Z147" s="9">
        <v>143</v>
      </c>
      <c r="AA147" s="80">
        <f>[5]圣人天赋!GE148</f>
        <v>0.39759999999999995</v>
      </c>
      <c r="AB147" s="80">
        <f>[5]圣人天赋!GF148</f>
        <v>0.40347999999999989</v>
      </c>
      <c r="AC147" s="80">
        <f>[5]圣人天赋!GG148</f>
        <v>0.41523999999999994</v>
      </c>
      <c r="AD147" s="80">
        <f>[5]圣人天赋!GH148</f>
        <v>0.43287999999999999</v>
      </c>
      <c r="AE147" s="80">
        <f>[5]圣人天赋!GI148</f>
        <v>0.45639999999999997</v>
      </c>
      <c r="AG147" s="52"/>
      <c r="AH147" s="35">
        <f>[5]圣人天赋!GE148/AA147</f>
        <v>1</v>
      </c>
      <c r="AJ147" s="9">
        <v>143</v>
      </c>
      <c r="AK147" s="9">
        <f>MAX([4]带兵数!D146,1000+($AJ147-1)*50)</f>
        <v>11161.088309083296</v>
      </c>
      <c r="AL147" s="9">
        <f>MAX([4]带兵数!E146,1000+($AJ147-1)*50)</f>
        <v>11198.438665440473</v>
      </c>
      <c r="AM147" s="9">
        <f>MAX([4]带兵数!F146,1000+($AJ147-1)*50)</f>
        <v>11241.028334258455</v>
      </c>
      <c r="AN147" s="9">
        <f>MAX([4]带兵数!G146,1000+($AJ147-1)*50)</f>
        <v>11284.368865338911</v>
      </c>
      <c r="AO147" s="9">
        <f>MAX([4]带兵数!H146,1000+($AJ147-1)*50)</f>
        <v>11333.127000890931</v>
      </c>
      <c r="AQ147" s="15">
        <v>100</v>
      </c>
      <c r="AR147" s="15">
        <v>1.1499999999999999</v>
      </c>
      <c r="AS147" s="15">
        <f>$AR147*节奏总纲!P146*24*3600*AS$2</f>
        <v>3006147242.9709539</v>
      </c>
      <c r="AT147" s="15">
        <f>$AR147*节奏总纲!Q146*24*3600*AT$2</f>
        <v>2967418045.9906778</v>
      </c>
      <c r="AU147" s="15">
        <f>$AR147*节奏总纲!R146*24*3600*AU$2</f>
        <v>2701524322.3498969</v>
      </c>
      <c r="AV147" s="15">
        <f>$AR147*节奏总纲!S146*24*3600*AV$2</f>
        <v>2401911647.1337919</v>
      </c>
      <c r="AW147" s="15">
        <f>$AR147*节奏总纲!T146*24*3600*AW$2</f>
        <v>1545760912.3356645</v>
      </c>
      <c r="AX147" s="15">
        <f t="shared" si="52"/>
        <v>201322668.62458277</v>
      </c>
      <c r="AY147" s="15">
        <f t="shared" si="53"/>
        <v>202001256.91387272</v>
      </c>
      <c r="AZ147" s="15">
        <f t="shared" si="54"/>
        <v>184287761.0265069</v>
      </c>
      <c r="BA147" s="15">
        <f t="shared" si="55"/>
        <v>165531519.85495186</v>
      </c>
      <c r="BB147" s="15">
        <f t="shared" si="56"/>
        <v>108007835.52571511</v>
      </c>
      <c r="BE147" s="15">
        <v>100</v>
      </c>
      <c r="BF147" s="51"/>
      <c r="BG147" s="15">
        <v>100</v>
      </c>
      <c r="BH147" s="15"/>
      <c r="BI147" s="15"/>
      <c r="BJ147" s="15"/>
      <c r="BK147" s="15"/>
      <c r="BL147" s="15"/>
      <c r="BM147" s="15">
        <f>求节点($T$38:$T$157,$V$38:$V$157,节奏总纲!P146)*求节点($T$38:$T$157,$U$38:$U$157,节奏总纲!P146)*节奏总纲!W146</f>
        <v>129676437.11728358</v>
      </c>
      <c r="BN147" s="15">
        <f>求节点($T$38:$T$157,$V$38:$V$157,节奏总纲!Q146)*求节点($T$38:$T$157,$U$38:$U$157,节奏总纲!Q146)*节奏总纲!X146</f>
        <v>111525883.73436749</v>
      </c>
      <c r="BO147" s="15">
        <f>求节点($T$38:$T$157,$V$38:$V$157,节奏总纲!R146)*求节点($T$38:$T$157,$U$38:$U$157,节奏总纲!R146)*节奏总纲!Y146</f>
        <v>89027903.877539679</v>
      </c>
      <c r="BP147" s="15">
        <f>求节点($T$38:$T$157,$V$38:$V$157,节奏总纲!S146)*求节点($T$38:$T$157,$U$38:$U$157,节奏总纲!S146)*节奏总纲!Z146</f>
        <v>63973534.243459694</v>
      </c>
      <c r="BQ147" s="15">
        <f>求节点($T$38:$T$157,$V$38:$V$157,节奏总纲!T146)*求节点($T$38:$T$157,$U$38:$U$157,节奏总纲!T146)*节奏总纲!AA146</f>
        <v>34785132.214400947</v>
      </c>
      <c r="BR147" s="15"/>
      <c r="BS147" s="15"/>
      <c r="BT147" s="15"/>
      <c r="BU147" s="15"/>
      <c r="BV147" s="15"/>
      <c r="BY147" s="15">
        <v>143</v>
      </c>
      <c r="BZ147" s="15">
        <f t="shared" si="57"/>
        <v>129676437.11728358</v>
      </c>
      <c r="CA147" s="15">
        <f t="shared" si="58"/>
        <v>111525883.73436749</v>
      </c>
      <c r="CB147" s="15">
        <f t="shared" si="59"/>
        <v>89027903.877539679</v>
      </c>
      <c r="CC147" s="15">
        <f t="shared" si="60"/>
        <v>63973534.243459694</v>
      </c>
      <c r="CD147" s="15">
        <f t="shared" si="61"/>
        <v>34785132.214400947</v>
      </c>
      <c r="CE147" s="66">
        <f>SUM(BZ$5:BZ147)</f>
        <v>1923840269.7845154</v>
      </c>
      <c r="CF147" s="66">
        <f>SUM(CA$5:CA147)</f>
        <v>1625836264.3436337</v>
      </c>
      <c r="CG147" s="66">
        <f>SUM(CB$5:CB147)</f>
        <v>1292597842.64205</v>
      </c>
      <c r="CH147" s="66">
        <f>SUM(CC$5:CC147)</f>
        <v>915763746.59647918</v>
      </c>
      <c r="CI147" s="66">
        <f>SUM(CD$5:CD147)</f>
        <v>485349371.64193511</v>
      </c>
      <c r="CJ147" s="34"/>
      <c r="CK147" s="34"/>
      <c r="CN147" s="15"/>
      <c r="CO147" s="15"/>
      <c r="CP147" s="15"/>
      <c r="CQ147" s="15"/>
      <c r="CR147" s="15"/>
      <c r="CS147" s="15"/>
      <c r="CT147" s="15"/>
      <c r="CU147" s="15"/>
      <c r="CV147" s="15"/>
      <c r="CW147" s="15"/>
      <c r="CX147" s="15"/>
      <c r="EC147" s="9">
        <v>1</v>
      </c>
      <c r="ED147" s="9">
        <f>INT(求节点(F$38:F$67,$K$38:$K$67,节奏总纲!P146)*EC147)</f>
        <v>43322</v>
      </c>
      <c r="EE147" s="15">
        <v>143</v>
      </c>
      <c r="EF147" s="15">
        <f>求节点(F$38:F$67,$V$4:$V$33,节奏总纲!P146)*$ED147/10000</f>
        <v>1464222.6009375064</v>
      </c>
      <c r="EG147" s="15">
        <f>求节点(G$38:G$67,$V$4:$V$33,节奏总纲!Q146)*$ED147/10000</f>
        <v>1471099.5649329703</v>
      </c>
      <c r="EH147" s="15">
        <f>求节点(H$38:H$67,$V$4:$V$33,节奏总纲!R146)*$ED147/10000</f>
        <v>1478941.1934368368</v>
      </c>
      <c r="EI147" s="15">
        <f>求节点(I$38:I$67,$V$4:$V$33,节奏总纲!S146)*$ED147/10000</f>
        <v>1487911.5788654827</v>
      </c>
      <c r="EJ147" s="15">
        <f>求节点(J$38:J$67,$V$4:$V$33,节奏总纲!T146)*$ED147/10000</f>
        <v>1498294.15357447</v>
      </c>
      <c r="EK147" s="15">
        <f>求节点(F$38:F$67,$L$4:$L$33,节奏总纲!P146)</f>
        <v>4</v>
      </c>
      <c r="EL147" s="15">
        <f>求节点(G$38:G$67,$L$4:$L$33,节奏总纲!Q146)</f>
        <v>4</v>
      </c>
      <c r="EM147" s="15">
        <f>求节点(H$38:H$67,$L$4:$L$33,节奏总纲!R146)</f>
        <v>4</v>
      </c>
      <c r="EN147" s="15">
        <f>求节点(I$38:I$67,$L$4:$L$33,节奏总纲!S146)</f>
        <v>4</v>
      </c>
      <c r="EO147" s="15">
        <f>求节点(J$38:J$67,$L$4:$L$33,节奏总纲!T146)</f>
        <v>4</v>
      </c>
      <c r="EP147" s="15">
        <f t="shared" si="62"/>
        <v>5856890.4037500257</v>
      </c>
      <c r="EQ147" s="15">
        <f t="shared" si="63"/>
        <v>5884398.2597318813</v>
      </c>
      <c r="ER147" s="15">
        <f t="shared" si="64"/>
        <v>5915764.7737473473</v>
      </c>
      <c r="ES147" s="15">
        <f t="shared" si="65"/>
        <v>5951646.3154619308</v>
      </c>
      <c r="ET147" s="15">
        <f t="shared" si="66"/>
        <v>5993176.6142978799</v>
      </c>
      <c r="EY147" s="15">
        <v>143</v>
      </c>
      <c r="EZ147" s="15">
        <f>MAX($G$4,求节点(F$38:F$67,$G$4:$G$33,节奏总纲!P146))</f>
        <v>3500</v>
      </c>
      <c r="FA147" s="15">
        <f>MAX($G$4,求节点(G$38:G$67,$G$4:$G$33,节奏总纲!Q146))</f>
        <v>3500</v>
      </c>
      <c r="FB147" s="15">
        <f>MAX($G$4,求节点(H$38:H$67,$G$4:$G$33,节奏总纲!R146))</f>
        <v>3500</v>
      </c>
      <c r="FC147" s="15">
        <f>MAX($G$4,求节点(I$38:I$67,$G$4:$G$33,节奏总纲!S146))</f>
        <v>3500</v>
      </c>
      <c r="FD147" s="15">
        <f>MAX($G$4,求节点(J$38:J$67,$G$4:$G$33,节奏总纲!T146))</f>
        <v>3500</v>
      </c>
      <c r="FE147" s="15">
        <f>MAX($K$4,求节点(F$38:F$67,$K$4:$K$33,节奏总纲!P146))</f>
        <v>69968.672806240036</v>
      </c>
      <c r="FF147" s="15">
        <f>MAX($K$4,求节点(G$38:G$67,$K$4:$K$33,节奏总纲!Q146))</f>
        <v>70339.562259326194</v>
      </c>
      <c r="FG147" s="15">
        <f>MAX($K$4,求节点(H$38:H$67,$K$4:$K$33,节奏总纲!R146))</f>
        <v>70762.478143286338</v>
      </c>
      <c r="FH147" s="15">
        <f>MAX($K$4,求节点(I$38:I$67,$K$4:$K$33,节奏总纲!S146))</f>
        <v>71246.270314918598</v>
      </c>
      <c r="FI147" s="15">
        <f>MAX($K$4,求节点(J$38:J$67,$K$4:$K$33,节奏总纲!T146))</f>
        <v>71806.224890510712</v>
      </c>
    </row>
    <row r="148" spans="19:165" x14ac:dyDescent="0.15">
      <c r="S148" s="9">
        <v>111</v>
      </c>
      <c r="T148" s="9">
        <f>求节点(节奏总纲!$BW$4:$BW$83,节奏总纲!$AM$4:$AM$83,$S148)</f>
        <v>14305.430351396602</v>
      </c>
      <c r="U148" s="9">
        <v>32000</v>
      </c>
      <c r="V148" s="9">
        <f t="shared" si="51"/>
        <v>3</v>
      </c>
      <c r="W148" s="9">
        <v>5</v>
      </c>
      <c r="Z148" s="9">
        <v>144</v>
      </c>
      <c r="AA148" s="80">
        <f>[5]圣人天赋!GE149</f>
        <v>0.39759999999999995</v>
      </c>
      <c r="AB148" s="80">
        <f>[5]圣人天赋!GF149</f>
        <v>0.40347999999999989</v>
      </c>
      <c r="AC148" s="80">
        <f>[5]圣人天赋!GG149</f>
        <v>0.41523999999999994</v>
      </c>
      <c r="AD148" s="80">
        <f>[5]圣人天赋!GH149</f>
        <v>0.43287999999999999</v>
      </c>
      <c r="AE148" s="80">
        <f>[5]圣人天赋!GI149</f>
        <v>0.45639999999999997</v>
      </c>
      <c r="AG148" s="52"/>
      <c r="AH148" s="35">
        <f>[5]圣人天赋!GE149/AA148</f>
        <v>1</v>
      </c>
      <c r="AJ148" s="9">
        <v>144</v>
      </c>
      <c r="AK148" s="9">
        <f>MAX([4]带兵数!D147,1000+($AJ148-1)*50)</f>
        <v>11227.611472827422</v>
      </c>
      <c r="AL148" s="9">
        <f>MAX([4]带兵数!E147,1000+($AJ148-1)*50)</f>
        <v>11267.642726495353</v>
      </c>
      <c r="AM148" s="9">
        <f>MAX([4]带兵数!F147,1000+($AJ148-1)*50)</f>
        <v>11308.131233660075</v>
      </c>
      <c r="AN148" s="9">
        <f>MAX([4]带兵数!G147,1000+($AJ148-1)*50)</f>
        <v>11353.781768653716</v>
      </c>
      <c r="AO148" s="9">
        <f>MAX([4]带兵数!H147,1000+($AJ148-1)*50)</f>
        <v>11398.826079488364</v>
      </c>
      <c r="AQ148" s="15">
        <v>100</v>
      </c>
      <c r="AR148" s="15">
        <v>1.1499999999999999</v>
      </c>
      <c r="AS148" s="15">
        <f>$AR148*节奏总纲!P147*24*3600*AS$2</f>
        <v>3221919536.6097636</v>
      </c>
      <c r="AT148" s="15">
        <f>$AR148*节奏总纲!Q147*24*3600*AT$2</f>
        <v>3180410473.2464414</v>
      </c>
      <c r="AU148" s="15">
        <f>$AR148*节奏总纲!R147*24*3600*AU$2</f>
        <v>2898438815.1341434</v>
      </c>
      <c r="AV148" s="15">
        <f>$AR148*节奏总纲!S147*24*3600*AV$2</f>
        <v>2578609602.4666815</v>
      </c>
      <c r="AW148" s="15">
        <f>$AR148*节奏总纲!T147*24*3600*AW$2</f>
        <v>1653489106.1881309</v>
      </c>
      <c r="AX148" s="15">
        <f t="shared" si="52"/>
        <v>215772293.63880968</v>
      </c>
      <c r="AY148" s="15">
        <f t="shared" si="53"/>
        <v>212992427.25576353</v>
      </c>
      <c r="AZ148" s="15">
        <f t="shared" si="54"/>
        <v>196914492.78424644</v>
      </c>
      <c r="BA148" s="15">
        <f t="shared" si="55"/>
        <v>176697955.33288956</v>
      </c>
      <c r="BB148" s="15">
        <f t="shared" si="56"/>
        <v>107728193.85246634</v>
      </c>
      <c r="BE148" s="15">
        <v>100</v>
      </c>
      <c r="BF148" s="51"/>
      <c r="BG148" s="15">
        <v>100</v>
      </c>
      <c r="BH148" s="15"/>
      <c r="BI148" s="15"/>
      <c r="BJ148" s="15"/>
      <c r="BK148" s="15"/>
      <c r="BL148" s="15"/>
      <c r="BM148" s="15">
        <f>求节点($T$38:$T$157,$V$38:$V$157,节奏总纲!P147)*求节点($T$38:$T$157,$U$38:$U$157,节奏总纲!P147)*节奏总纲!W147</f>
        <v>138983764.01855728</v>
      </c>
      <c r="BN148" s="15">
        <f>求节点($T$38:$T$157,$V$38:$V$157,节奏总纲!Q147)*求节点($T$38:$T$157,$U$38:$U$157,节奏总纲!Q147)*节奏总纲!X147</f>
        <v>117594162.73610154</v>
      </c>
      <c r="BO148" s="15">
        <f>求节点($T$38:$T$157,$V$38:$V$157,节奏总纲!R147)*求节点($T$38:$T$157,$U$38:$U$157,节奏总纲!R147)*节奏总纲!Y147</f>
        <v>95127774.291906506</v>
      </c>
      <c r="BP148" s="15">
        <f>求节点($T$38:$T$157,$V$38:$V$157,节奏总纲!S147)*求节点($T$38:$T$157,$U$38:$U$157,节奏总纲!S147)*节奏总纲!Z147</f>
        <v>68289064.862952396</v>
      </c>
      <c r="BQ148" s="15">
        <f>求节点($T$38:$T$157,$V$38:$V$157,节奏总纲!T147)*求节点($T$38:$T$157,$U$38:$U$157,节奏总纲!T147)*节奏总纲!AA147</f>
        <v>34695070.483886085</v>
      </c>
      <c r="BR148" s="15"/>
      <c r="BS148" s="15"/>
      <c r="BT148" s="15"/>
      <c r="BU148" s="15"/>
      <c r="BV148" s="15"/>
      <c r="BY148" s="15">
        <v>144</v>
      </c>
      <c r="BZ148" s="15">
        <f t="shared" si="57"/>
        <v>138983764.01855728</v>
      </c>
      <c r="CA148" s="15">
        <f t="shared" si="58"/>
        <v>117594162.73610154</v>
      </c>
      <c r="CB148" s="15">
        <f t="shared" si="59"/>
        <v>95127774.291906506</v>
      </c>
      <c r="CC148" s="15">
        <f t="shared" si="60"/>
        <v>68289064.862952396</v>
      </c>
      <c r="CD148" s="15">
        <f t="shared" si="61"/>
        <v>34695070.483886085</v>
      </c>
      <c r="CE148" s="66">
        <f>SUM(BZ$5:BZ148)</f>
        <v>2062824033.8030727</v>
      </c>
      <c r="CF148" s="66">
        <f>SUM(CA$5:CA148)</f>
        <v>1743430427.0797353</v>
      </c>
      <c r="CG148" s="66">
        <f>SUM(CB$5:CB148)</f>
        <v>1387725616.9339566</v>
      </c>
      <c r="CH148" s="66">
        <f>SUM(CC$5:CC148)</f>
        <v>984052811.45943153</v>
      </c>
      <c r="CI148" s="66">
        <f>SUM(CD$5:CD148)</f>
        <v>520044442.12582117</v>
      </c>
      <c r="CJ148" s="34"/>
      <c r="CK148" s="34"/>
      <c r="CN148" s="15"/>
      <c r="CO148" s="15"/>
      <c r="CP148" s="15"/>
      <c r="CQ148" s="15"/>
      <c r="CR148" s="15"/>
      <c r="CS148" s="15"/>
      <c r="CT148" s="15"/>
      <c r="CU148" s="15"/>
      <c r="CV148" s="15"/>
      <c r="CW148" s="15"/>
      <c r="CX148" s="15"/>
      <c r="EC148" s="9">
        <v>1</v>
      </c>
      <c r="ED148" s="9">
        <f>INT(求节点(F$38:F$67,$K$38:$K$67,节奏总纲!P147)*EC148)</f>
        <v>43476</v>
      </c>
      <c r="EE148" s="15">
        <v>144</v>
      </c>
      <c r="EF148" s="15">
        <f>求节点(F$38:F$67,$V$4:$V$33,节奏总纲!P147)*$ED148/10000</f>
        <v>1478023.8991458074</v>
      </c>
      <c r="EG148" s="15">
        <f>求节点(G$38:G$67,$V$4:$V$33,节奏总纲!Q147)*$ED148/10000</f>
        <v>1485420.6718614462</v>
      </c>
      <c r="EH148" s="15">
        <f>求节点(H$38:H$67,$V$4:$V$33,节奏总纲!R147)*$ED148/10000</f>
        <v>1494004.7790260161</v>
      </c>
      <c r="EI148" s="15">
        <f>求节点(I$38:I$67,$V$4:$V$33,节奏总纲!S147)*$ED148/10000</f>
        <v>1503760.1755793965</v>
      </c>
      <c r="EJ148" s="15">
        <f>求节点(J$38:J$67,$V$4:$V$33,节奏总纲!T147)*$ED148/10000</f>
        <v>1511831.9020091202</v>
      </c>
      <c r="EK148" s="15">
        <f>求节点(F$38:F$67,$L$4:$L$33,节奏总纲!P147)</f>
        <v>4</v>
      </c>
      <c r="EL148" s="15">
        <f>求节点(G$38:G$67,$L$4:$L$33,节奏总纲!Q147)</f>
        <v>4</v>
      </c>
      <c r="EM148" s="15">
        <f>求节点(H$38:H$67,$L$4:$L$33,节奏总纲!R147)</f>
        <v>4</v>
      </c>
      <c r="EN148" s="15">
        <f>求节点(I$38:I$67,$L$4:$L$33,节奏总纲!S147)</f>
        <v>4</v>
      </c>
      <c r="EO148" s="15">
        <f>求节点(J$38:J$67,$L$4:$L$33,节奏总纲!T147)</f>
        <v>4</v>
      </c>
      <c r="EP148" s="15">
        <f t="shared" si="62"/>
        <v>5912095.5965832295</v>
      </c>
      <c r="EQ148" s="15">
        <f t="shared" si="63"/>
        <v>5941682.6874457849</v>
      </c>
      <c r="ER148" s="15">
        <f t="shared" si="64"/>
        <v>5976019.1161040645</v>
      </c>
      <c r="ES148" s="15">
        <f t="shared" si="65"/>
        <v>6015040.7023175862</v>
      </c>
      <c r="ET148" s="15">
        <f t="shared" si="66"/>
        <v>6047327.6080364808</v>
      </c>
      <c r="EY148" s="15">
        <v>144</v>
      </c>
      <c r="EZ148" s="15">
        <f>MAX($G$4,求节点(F$38:F$67,$G$4:$G$33,节奏总纲!P147))</f>
        <v>3500</v>
      </c>
      <c r="FA148" s="15">
        <f>MAX($G$4,求节点(G$38:G$67,$G$4:$G$33,节奏总纲!Q147))</f>
        <v>3500</v>
      </c>
      <c r="FB148" s="15">
        <f>MAX($G$4,求节点(H$38:H$67,$G$4:$G$33,节奏总纲!R147))</f>
        <v>3500</v>
      </c>
      <c r="FC148" s="15">
        <f>MAX($G$4,求节点(I$38:I$67,$G$4:$G$33,节奏总纲!S147))</f>
        <v>3500</v>
      </c>
      <c r="FD148" s="15">
        <f>MAX($G$4,求节点(J$38:J$67,$G$4:$G$33,节奏总纲!T147))</f>
        <v>3500</v>
      </c>
      <c r="FE148" s="15">
        <f>MAX($K$4,求节点(F$38:F$67,$K$4:$K$33,节奏总纲!P147))</f>
        <v>70430.648338464933</v>
      </c>
      <c r="FF148" s="15">
        <f>MAX($K$4,求节点(G$38:G$67,$K$4:$K$33,节奏总纲!Q147))</f>
        <v>70828.159131595545</v>
      </c>
      <c r="FG148" s="15">
        <f>MAX($K$4,求节点(H$38:H$67,$K$4:$K$33,节奏总纲!R147))</f>
        <v>71289.478598677713</v>
      </c>
      <c r="FH148" s="15">
        <f>MAX($K$4,求节点(I$38:I$67,$K$4:$K$33,节奏总纲!S147))</f>
        <v>71813.744460333706</v>
      </c>
      <c r="FI148" s="15">
        <f>MAX($K$4,求节点(J$38:J$67,$K$4:$K$33,节奏总纲!T147))</f>
        <v>72247.528016806798</v>
      </c>
    </row>
    <row r="149" spans="19:165" x14ac:dyDescent="0.15">
      <c r="S149" s="9">
        <v>112</v>
      </c>
      <c r="T149" s="9">
        <f>求节点(节奏总纲!$BW$4:$BW$83,节奏总纲!$AM$4:$AM$83,$S149)</f>
        <v>19825.014596370729</v>
      </c>
      <c r="U149" s="9">
        <v>32000</v>
      </c>
      <c r="V149" s="9">
        <f t="shared" si="51"/>
        <v>3</v>
      </c>
      <c r="W149" s="9">
        <v>5</v>
      </c>
      <c r="Z149" s="9">
        <v>145</v>
      </c>
      <c r="AA149" s="80">
        <f>[5]圣人天赋!GE150</f>
        <v>0.39759999999999995</v>
      </c>
      <c r="AB149" s="80">
        <f>[5]圣人天赋!GF150</f>
        <v>0.40347999999999989</v>
      </c>
      <c r="AC149" s="80">
        <f>[5]圣人天赋!GG150</f>
        <v>0.41523999999999994</v>
      </c>
      <c r="AD149" s="80">
        <f>[5]圣人天赋!GH150</f>
        <v>0.43287999999999999</v>
      </c>
      <c r="AE149" s="80">
        <f>[5]圣人天赋!GI150</f>
        <v>0.45639999999999997</v>
      </c>
      <c r="AG149" s="52"/>
      <c r="AH149" s="35">
        <f>[5]圣人天赋!GE150/AA149</f>
        <v>1</v>
      </c>
      <c r="AJ149" s="9">
        <v>145</v>
      </c>
      <c r="AK149" s="9">
        <f>MAX([4]带兵数!D148,1000+($AJ149-1)*50)</f>
        <v>11296.46224577941</v>
      </c>
      <c r="AL149" s="9">
        <f>MAX([4]带兵数!E148,1000+($AJ149-1)*50)</f>
        <v>11334.525663222885</v>
      </c>
      <c r="AM149" s="9">
        <f>MAX([4]带兵数!F148,1000+($AJ149-1)*50)</f>
        <v>11377.47106937299</v>
      </c>
      <c r="AN149" s="9">
        <f>MAX([4]带兵数!G148,1000+($AJ149-1)*50)</f>
        <v>11419.478712463875</v>
      </c>
      <c r="AO149" s="9">
        <f>MAX([4]带兵数!H148,1000+($AJ149-1)*50)</f>
        <v>11464.430099386973</v>
      </c>
      <c r="AQ149" s="15">
        <v>100</v>
      </c>
      <c r="AR149" s="15">
        <v>1.1499999999999999</v>
      </c>
      <c r="AS149" s="15">
        <f>$AR149*节奏总纲!P148*24*3600*AS$2</f>
        <v>3453178554.8824353</v>
      </c>
      <c r="AT149" s="15">
        <f>$AR149*节奏总纲!Q148*24*3600*AT$2</f>
        <v>3413524554.4772024</v>
      </c>
      <c r="AU149" s="15">
        <f>$AR149*节奏总纲!R148*24*3600*AU$2</f>
        <v>3110162818.4307804</v>
      </c>
      <c r="AV149" s="15">
        <f>$AR149*节奏总纲!S148*24*3600*AV$2</f>
        <v>2758514135.5919189</v>
      </c>
      <c r="AW149" s="15">
        <f>$AR149*节奏总纲!T148*24*3600*AW$2</f>
        <v>1766646148.6778545</v>
      </c>
      <c r="AX149" s="15">
        <f t="shared" si="52"/>
        <v>231259018.2726717</v>
      </c>
      <c r="AY149" s="15">
        <f t="shared" si="53"/>
        <v>233114081.23076105</v>
      </c>
      <c r="AZ149" s="15">
        <f t="shared" si="54"/>
        <v>211724003.29663706</v>
      </c>
      <c r="BA149" s="15">
        <f t="shared" si="55"/>
        <v>179904533.12523746</v>
      </c>
      <c r="BB149" s="15">
        <f t="shared" si="56"/>
        <v>113157042.48972368</v>
      </c>
      <c r="BE149" s="15">
        <v>100</v>
      </c>
      <c r="BF149" s="51"/>
      <c r="BG149" s="15">
        <v>100</v>
      </c>
      <c r="BH149" s="15"/>
      <c r="BI149" s="15"/>
      <c r="BJ149" s="15"/>
      <c r="BK149" s="15"/>
      <c r="BL149" s="15"/>
      <c r="BM149" s="15">
        <f>求节点($T$38:$T$157,$V$38:$V$157,节奏总纲!P148)*求节点($T$38:$T$157,$U$38:$U$157,节奏总纲!P148)*节奏总纲!W148</f>
        <v>148959109.9985002</v>
      </c>
      <c r="BN149" s="15">
        <f>求节点($T$38:$T$157,$V$38:$V$157,节奏总纲!Q148)*求节点($T$38:$T$157,$U$38:$U$157,节奏总纲!Q148)*节奏总纲!X148</f>
        <v>128703426.49041326</v>
      </c>
      <c r="BO149" s="15">
        <f>求节点($T$38:$T$157,$V$38:$V$157,节奏总纲!R148)*求节点($T$38:$T$157,$U$38:$U$157,节奏总纲!R148)*节奏总纲!Y148</f>
        <v>102282127.19644286</v>
      </c>
      <c r="BP149" s="15">
        <f>求节点($T$38:$T$157,$V$38:$V$157,节奏总纲!S148)*求节点($T$38:$T$157,$U$38:$U$157,节奏总纲!S148)*节奏总纲!Z148</f>
        <v>69528321.980768114</v>
      </c>
      <c r="BQ149" s="15">
        <f>求节点($T$38:$T$157,$V$38:$V$157,节奏总纲!T148)*求节点($T$38:$T$157,$U$38:$U$157,节奏总纲!T148)*节奏总纲!AA148</f>
        <v>36443491.945160553</v>
      </c>
      <c r="BR149" s="15"/>
      <c r="BS149" s="15"/>
      <c r="BT149" s="15"/>
      <c r="BU149" s="15"/>
      <c r="BV149" s="15"/>
      <c r="BY149" s="15">
        <v>145</v>
      </c>
      <c r="BZ149" s="15">
        <f t="shared" si="57"/>
        <v>148959109.9985002</v>
      </c>
      <c r="CA149" s="15">
        <f t="shared" si="58"/>
        <v>128703426.49041326</v>
      </c>
      <c r="CB149" s="15">
        <f t="shared" si="59"/>
        <v>102282127.19644286</v>
      </c>
      <c r="CC149" s="15">
        <f t="shared" si="60"/>
        <v>69528321.980768114</v>
      </c>
      <c r="CD149" s="15">
        <f t="shared" si="61"/>
        <v>36443491.945160553</v>
      </c>
      <c r="CE149" s="66">
        <f>SUM(BZ$5:BZ149)</f>
        <v>2211783143.8015728</v>
      </c>
      <c r="CF149" s="66">
        <f>SUM(CA$5:CA149)</f>
        <v>1872133853.5701485</v>
      </c>
      <c r="CG149" s="66">
        <f>SUM(CB$5:CB149)</f>
        <v>1490007744.1303995</v>
      </c>
      <c r="CH149" s="66">
        <f>SUM(CC$5:CC149)</f>
        <v>1053581133.4401996</v>
      </c>
      <c r="CI149" s="66">
        <f>SUM(CD$5:CD149)</f>
        <v>556487934.07098174</v>
      </c>
      <c r="CJ149" s="34"/>
      <c r="CK149" s="34"/>
      <c r="CN149" s="15"/>
      <c r="CO149" s="15"/>
      <c r="CP149" s="15"/>
      <c r="CQ149" s="15"/>
      <c r="CR149" s="15"/>
      <c r="CS149" s="15"/>
      <c r="CT149" s="15"/>
      <c r="CU149" s="15"/>
      <c r="CV149" s="15"/>
      <c r="CW149" s="15"/>
      <c r="CX149" s="15"/>
      <c r="EC149" s="9">
        <v>1</v>
      </c>
      <c r="ED149" s="9">
        <f>INT(求节点(F$38:F$67,$K$38:$K$67,节奏总纲!P148)*EC149)</f>
        <v>43641</v>
      </c>
      <c r="EE149" s="15">
        <v>145</v>
      </c>
      <c r="EF149" s="15">
        <f>求节点(F$38:F$67,$V$4:$V$33,节奏总纲!P148)*$ED149/10000</f>
        <v>1492881.560174328</v>
      </c>
      <c r="EG149" s="15">
        <f>求节点(G$38:G$67,$V$4:$V$33,节奏总纲!Q148)*$ED149/10000</f>
        <v>1501046.4804371707</v>
      </c>
      <c r="EH149" s="15">
        <f>求节点(H$38:H$67,$V$4:$V$33,节奏总纲!R148)*$ED149/10000</f>
        <v>1510258.6279641695</v>
      </c>
      <c r="EI149" s="15">
        <f>求节点(I$38:I$67,$V$4:$V$33,节奏总纲!S148)*$ED149/10000</f>
        <v>1517674.278230388</v>
      </c>
      <c r="EJ149" s="15">
        <f>求节点(J$38:J$67,$V$4:$V$33,节奏总纲!T148)*$ED149/10000</f>
        <v>1524884.0304749587</v>
      </c>
      <c r="EK149" s="15">
        <f>求节点(F$38:F$67,$L$4:$L$33,节奏总纲!P148)</f>
        <v>4</v>
      </c>
      <c r="EL149" s="15">
        <f>求节点(G$38:G$67,$L$4:$L$33,节奏总纲!Q148)</f>
        <v>4</v>
      </c>
      <c r="EM149" s="15">
        <f>求节点(H$38:H$67,$L$4:$L$33,节奏总纲!R148)</f>
        <v>4</v>
      </c>
      <c r="EN149" s="15">
        <f>求节点(I$38:I$67,$L$4:$L$33,节奏总纲!S148)</f>
        <v>4</v>
      </c>
      <c r="EO149" s="15">
        <f>求节点(J$38:J$67,$L$4:$L$33,节奏总纲!T148)</f>
        <v>4</v>
      </c>
      <c r="EP149" s="15">
        <f t="shared" si="62"/>
        <v>5971526.2406973122</v>
      </c>
      <c r="EQ149" s="15">
        <f t="shared" si="63"/>
        <v>6004185.9217486829</v>
      </c>
      <c r="ER149" s="15">
        <f t="shared" si="64"/>
        <v>6041034.5118566779</v>
      </c>
      <c r="ES149" s="15">
        <f t="shared" si="65"/>
        <v>6070697.1129215518</v>
      </c>
      <c r="ET149" s="15">
        <f t="shared" si="66"/>
        <v>6099536.1218998348</v>
      </c>
      <c r="EY149" s="15">
        <v>145</v>
      </c>
      <c r="EZ149" s="15">
        <f>MAX($G$4,求节点(F$38:F$67,$G$4:$G$33,节奏总纲!P148))</f>
        <v>3500</v>
      </c>
      <c r="FA149" s="15">
        <f>MAX($G$4,求节点(G$38:G$67,$G$4:$G$33,节奏总纲!Q148))</f>
        <v>3500</v>
      </c>
      <c r="FB149" s="15">
        <f>MAX($G$4,求节点(H$38:H$67,$G$4:$G$33,节奏总纲!R148))</f>
        <v>3500</v>
      </c>
      <c r="FC149" s="15">
        <f>MAX($G$4,求节点(I$38:I$67,$G$4:$G$33,节奏总纲!S148))</f>
        <v>3500</v>
      </c>
      <c r="FD149" s="15">
        <f>MAX($G$4,求节点(J$38:J$67,$G$4:$G$33,节奏总纲!T148))</f>
        <v>3500</v>
      </c>
      <c r="FE149" s="15">
        <f>MAX($K$4,求节点(F$38:F$67,$K$4:$K$33,节奏总纲!P148))</f>
        <v>70925.781454244658</v>
      </c>
      <c r="FF149" s="15">
        <f>MAX($K$4,求节点(G$38:G$67,$K$4:$K$33,节奏总纲!Q148))</f>
        <v>71362.914345378435</v>
      </c>
      <c r="FG149" s="15">
        <f>MAX($K$4,求节点(H$38:H$67,$K$4:$K$33,节奏总纲!R148))</f>
        <v>71856.113611555455</v>
      </c>
      <c r="FH149" s="15">
        <f>MAX($K$4,求节点(I$38:I$67,$K$4:$K$33,节奏总纲!S148))</f>
        <v>72253.132141578477</v>
      </c>
      <c r="FI149" s="15">
        <f>MAX($K$4,求节点(J$38:J$67,$K$4:$K$33,节奏总纲!T148))</f>
        <v>72639.127318698549</v>
      </c>
    </row>
    <row r="150" spans="19:165" x14ac:dyDescent="0.15">
      <c r="S150" s="9">
        <v>113</v>
      </c>
      <c r="T150" s="9">
        <f>求节点(节奏总纲!$BW$4:$BW$83,节奏总纲!$AM$4:$AM$83,$S150)</f>
        <v>20602.985947278044</v>
      </c>
      <c r="U150" s="9">
        <v>32000</v>
      </c>
      <c r="V150" s="9">
        <f t="shared" si="51"/>
        <v>3</v>
      </c>
      <c r="W150" s="9">
        <v>5</v>
      </c>
      <c r="Z150" s="9">
        <v>146</v>
      </c>
      <c r="AA150" s="80">
        <f>[5]圣人天赋!GE151</f>
        <v>0.39759999999999995</v>
      </c>
      <c r="AB150" s="80">
        <f>[5]圣人天赋!GF151</f>
        <v>0.40347999999999989</v>
      </c>
      <c r="AC150" s="80">
        <f>[5]圣人天赋!GG151</f>
        <v>0.41523999999999994</v>
      </c>
      <c r="AD150" s="80">
        <f>[5]圣人天赋!GH151</f>
        <v>0.43287999999999999</v>
      </c>
      <c r="AE150" s="80">
        <f>[5]圣人天赋!GI151</f>
        <v>0.45639999999999997</v>
      </c>
      <c r="AG150" s="52"/>
      <c r="AH150" s="35">
        <f>[5]圣人天赋!GE151/AA150</f>
        <v>1</v>
      </c>
      <c r="AJ150" s="9">
        <v>146</v>
      </c>
      <c r="AK150" s="9">
        <f>MAX([4]带兵数!D149,1000+($AJ150-1)*50)</f>
        <v>11362.670468649558</v>
      </c>
      <c r="AL150" s="9">
        <f>MAX([4]带兵数!E149,1000+($AJ150-1)*50)</f>
        <v>11403.293450531875</v>
      </c>
      <c r="AM150" s="9">
        <f>MAX([4]带兵数!F149,1000+($AJ150-1)*50)</f>
        <v>11441.962550796872</v>
      </c>
      <c r="AN150" s="9">
        <f>MAX([4]带兵数!G149,1000+($AJ150-1)*50)</f>
        <v>11484.074659052649</v>
      </c>
      <c r="AO150" s="9">
        <f>MAX([4]带兵数!H149,1000+($AJ150-1)*50)</f>
        <v>11529.242541576048</v>
      </c>
      <c r="AQ150" s="15">
        <v>100</v>
      </c>
      <c r="AR150" s="15">
        <v>1.1499999999999999</v>
      </c>
      <c r="AS150" s="15">
        <f>$AR150*节奏总纲!P149*24*3600*AS$2</f>
        <v>3701035833.6392741</v>
      </c>
      <c r="AT150" s="15">
        <f>$AR150*节奏总纲!Q149*24*3600*AT$2</f>
        <v>3657672030.4551339</v>
      </c>
      <c r="AU150" s="15">
        <f>$AR150*节奏总纲!R149*24*3600*AU$2</f>
        <v>3322543235.7190981</v>
      </c>
      <c r="AV150" s="15">
        <f>$AR150*节奏总纲!S149*24*3600*AV$2</f>
        <v>2942940327.04883</v>
      </c>
      <c r="AW150" s="15">
        <f>$AR150*节奏总纲!T149*24*3600*AW$2</f>
        <v>1885307653.6558461</v>
      </c>
      <c r="AX150" s="15">
        <f t="shared" si="52"/>
        <v>247857278.7568388</v>
      </c>
      <c r="AY150" s="15">
        <f t="shared" si="53"/>
        <v>244147475.9779315</v>
      </c>
      <c r="AZ150" s="15">
        <f t="shared" si="54"/>
        <v>212380417.28831768</v>
      </c>
      <c r="BA150" s="15">
        <f t="shared" si="55"/>
        <v>184426191.45691109</v>
      </c>
      <c r="BB150" s="15">
        <f t="shared" si="56"/>
        <v>118661504.97799158</v>
      </c>
      <c r="BE150" s="15">
        <v>100</v>
      </c>
      <c r="BF150" s="51"/>
      <c r="BG150" s="15">
        <v>100</v>
      </c>
      <c r="BH150" s="15"/>
      <c r="BI150" s="15"/>
      <c r="BJ150" s="15"/>
      <c r="BK150" s="15"/>
      <c r="BL150" s="15"/>
      <c r="BM150" s="15">
        <f>求节点($T$38:$T$157,$V$38:$V$157,节奏总纲!P149)*求节点($T$38:$T$157,$U$38:$U$157,节奏总纲!P149)*节奏总纲!W149</f>
        <v>159650421.09941295</v>
      </c>
      <c r="BN150" s="15">
        <f>求节点($T$38:$T$157,$V$38:$V$157,节奏总纲!Q149)*求节点($T$38:$T$157,$U$38:$U$157,节奏总纲!Q149)*节奏总纲!X149</f>
        <v>134795017.79319894</v>
      </c>
      <c r="BO150" s="15">
        <f>求节点($T$38:$T$157,$V$38:$V$157,节奏总纲!R149)*求节点($T$38:$T$157,$U$38:$U$157,节奏总纲!R149)*节奏总纲!Y149</f>
        <v>102599235.40498438</v>
      </c>
      <c r="BP150" s="15">
        <f>求节点($T$38:$T$157,$V$38:$V$157,节奏总纲!S149)*求节点($T$38:$T$157,$U$38:$U$157,节奏总纲!S149)*节奏总纲!Z149</f>
        <v>71275822.785279602</v>
      </c>
      <c r="BQ150" s="15">
        <f>求节点($T$38:$T$157,$V$38:$V$157,节奏总纲!T149)*求节点($T$38:$T$157,$U$38:$U$157,节奏总纲!T149)*节奏总纲!AA149</f>
        <v>38216265.693395138</v>
      </c>
      <c r="BR150" s="15"/>
      <c r="BS150" s="15"/>
      <c r="BT150" s="15"/>
      <c r="BU150" s="15"/>
      <c r="BV150" s="15"/>
      <c r="BY150" s="15">
        <v>146</v>
      </c>
      <c r="BZ150" s="15">
        <f t="shared" si="57"/>
        <v>159650421.09941295</v>
      </c>
      <c r="CA150" s="15">
        <f t="shared" si="58"/>
        <v>134795017.79319894</v>
      </c>
      <c r="CB150" s="15">
        <f t="shared" si="59"/>
        <v>102599235.40498438</v>
      </c>
      <c r="CC150" s="15">
        <f t="shared" si="60"/>
        <v>71275822.785279602</v>
      </c>
      <c r="CD150" s="15">
        <f t="shared" si="61"/>
        <v>38216265.693395138</v>
      </c>
      <c r="CE150" s="66">
        <f>SUM(BZ$5:BZ150)</f>
        <v>2371433564.9009857</v>
      </c>
      <c r="CF150" s="66">
        <f>SUM(CA$5:CA150)</f>
        <v>2006928871.3633475</v>
      </c>
      <c r="CG150" s="66">
        <f>SUM(CB$5:CB150)</f>
        <v>1592606979.5353839</v>
      </c>
      <c r="CH150" s="66">
        <f>SUM(CC$5:CC150)</f>
        <v>1124856956.2254791</v>
      </c>
      <c r="CI150" s="66">
        <f>SUM(CD$5:CD150)</f>
        <v>594704199.76437688</v>
      </c>
      <c r="CJ150" s="34"/>
      <c r="CK150" s="34"/>
      <c r="CN150" s="15"/>
      <c r="CO150" s="15"/>
      <c r="CP150" s="15"/>
      <c r="CQ150" s="15"/>
      <c r="CR150" s="15"/>
      <c r="CS150" s="15"/>
      <c r="CT150" s="15"/>
      <c r="CU150" s="15"/>
      <c r="CV150" s="15"/>
      <c r="CW150" s="15"/>
      <c r="CX150" s="15"/>
      <c r="EC150" s="9">
        <v>1</v>
      </c>
      <c r="ED150" s="9">
        <f>INT(求节点(F$38:F$67,$K$38:$K$67,节奏总纲!P149)*EC150)</f>
        <v>43818</v>
      </c>
      <c r="EE150" s="15">
        <v>146</v>
      </c>
      <c r="EF150" s="15">
        <f>求节点(F$38:F$67,$V$4:$V$33,节奏总纲!P149)*$ED150/10000</f>
        <v>1508888.6680569646</v>
      </c>
      <c r="EG150" s="15">
        <f>求节点(G$38:G$67,$V$4:$V$33,节奏总纲!Q149)*$ED150/10000</f>
        <v>1517637.978501654</v>
      </c>
      <c r="EH150" s="15">
        <f>求节点(H$38:H$67,$V$4:$V$33,节奏总纲!R149)*$ED150/10000</f>
        <v>1524229.6890687547</v>
      </c>
      <c r="EI150" s="15">
        <f>求节点(I$38:I$67,$V$4:$V$33,节奏总纲!S149)*$ED150/10000</f>
        <v>1531011.4439159869</v>
      </c>
      <c r="EJ150" s="15">
        <f>求节点(J$38:J$67,$V$4:$V$33,节奏总纲!T149)*$ED150/10000</f>
        <v>1538770.0276786403</v>
      </c>
      <c r="EK150" s="15">
        <f>求节点(F$38:F$67,$L$4:$L$33,节奏总纲!P149)</f>
        <v>4</v>
      </c>
      <c r="EL150" s="15">
        <f>求节点(G$38:G$67,$L$4:$L$33,节奏总纲!Q149)</f>
        <v>4</v>
      </c>
      <c r="EM150" s="15">
        <f>求节点(H$38:H$67,$L$4:$L$33,节奏总纲!R149)</f>
        <v>4</v>
      </c>
      <c r="EN150" s="15">
        <f>求节点(I$38:I$67,$L$4:$L$33,节奏总纲!S149)</f>
        <v>4</v>
      </c>
      <c r="EO150" s="15">
        <f>求节点(J$38:J$67,$L$4:$L$33,节奏总纲!T149)</f>
        <v>4</v>
      </c>
      <c r="EP150" s="15">
        <f t="shared" si="62"/>
        <v>6035554.6722278586</v>
      </c>
      <c r="EQ150" s="15">
        <f t="shared" si="63"/>
        <v>6070551.914006616</v>
      </c>
      <c r="ER150" s="15">
        <f t="shared" si="64"/>
        <v>6096918.7562750187</v>
      </c>
      <c r="ES150" s="15">
        <f t="shared" si="65"/>
        <v>6124045.7756639477</v>
      </c>
      <c r="ET150" s="15">
        <f t="shared" si="66"/>
        <v>6155080.1107145613</v>
      </c>
      <c r="EY150" s="15">
        <v>146</v>
      </c>
      <c r="EZ150" s="15">
        <f>MAX($G$4,求节点(F$38:F$67,$G$4:$G$33,节奏总纲!P149))</f>
        <v>3500</v>
      </c>
      <c r="FA150" s="15">
        <f>MAX($G$4,求节点(G$38:G$67,$G$4:$G$33,节奏总纲!Q149))</f>
        <v>3500</v>
      </c>
      <c r="FB150" s="15">
        <f>MAX($G$4,求节点(H$38:H$67,$G$4:$G$33,节奏总纲!R149))</f>
        <v>3500</v>
      </c>
      <c r="FC150" s="15">
        <f>MAX($G$4,求节点(I$38:I$67,$G$4:$G$33,节奏总纲!S149))</f>
        <v>3500</v>
      </c>
      <c r="FD150" s="15">
        <f>MAX($G$4,求节点(J$38:J$67,$G$4:$G$33,节奏总纲!T149))</f>
        <v>3500</v>
      </c>
      <c r="FE150" s="15">
        <f>MAX($K$4,求节点(F$38:F$67,$K$4:$K$33,节奏总纲!P149))</f>
        <v>71456.451988160276</v>
      </c>
      <c r="FF150" s="15">
        <f>MAX($K$4,求节点(G$38:G$67,$K$4:$K$33,节奏总纲!Q149))</f>
        <v>71922.979764943942</v>
      </c>
      <c r="FG150" s="15">
        <f>MAX($K$4,求节点(H$38:H$67,$K$4:$K$33,节奏总纲!R149))</f>
        <v>72274.460729702405</v>
      </c>
      <c r="FH150" s="15">
        <f>MAX($K$4,求节点(I$38:I$67,$K$4:$K$33,节奏总纲!S149))</f>
        <v>72636.075171385775</v>
      </c>
      <c r="FI150" s="15">
        <f>MAX($K$4,求节点(J$38:J$67,$K$4:$K$33,节奏总纲!T149))</f>
        <v>73049.775754610324</v>
      </c>
    </row>
    <row r="151" spans="19:165" x14ac:dyDescent="0.15">
      <c r="S151" s="9">
        <v>114</v>
      </c>
      <c r="T151" s="9">
        <f>求节点(节奏总纲!$BW$4:$BW$83,节奏总纲!$AM$4:$AM$83,$S151)</f>
        <v>21380.957298185363</v>
      </c>
      <c r="U151" s="9">
        <v>32000</v>
      </c>
      <c r="V151" s="9">
        <f t="shared" si="51"/>
        <v>3</v>
      </c>
      <c r="W151" s="9">
        <v>5</v>
      </c>
      <c r="Z151" s="9">
        <v>147</v>
      </c>
      <c r="AA151" s="80">
        <f>[5]圣人天赋!GE152</f>
        <v>0.39759999999999995</v>
      </c>
      <c r="AB151" s="80">
        <f>[5]圣人天赋!GF152</f>
        <v>0.40347999999999989</v>
      </c>
      <c r="AC151" s="80">
        <f>[5]圣人天赋!GG152</f>
        <v>0.41523999999999994</v>
      </c>
      <c r="AD151" s="80">
        <f>[5]圣人天赋!GH152</f>
        <v>0.43287999999999999</v>
      </c>
      <c r="AE151" s="80">
        <f>[5]圣人天赋!GI152</f>
        <v>0.45639999999999997</v>
      </c>
      <c r="AG151" s="52"/>
      <c r="AH151" s="35">
        <f>[5]圣人天赋!GE152/AA151</f>
        <v>1</v>
      </c>
      <c r="AJ151" s="9">
        <v>147</v>
      </c>
      <c r="AK151" s="9">
        <f>MAX([4]带兵数!D150,1000+($AJ151-1)*50)</f>
        <v>11431.898196356453</v>
      </c>
      <c r="AL151" s="9">
        <f>MAX([4]带兵数!E150,1000+($AJ151-1)*50)</f>
        <v>11467.307935688159</v>
      </c>
      <c r="AM151" s="9">
        <f>MAX([4]带兵数!F150,1000+($AJ151-1)*50)</f>
        <v>11506.434798405422</v>
      </c>
      <c r="AN151" s="9">
        <f>MAX([4]带兵数!G150,1000+($AJ151-1)*50)</f>
        <v>11547.993015957931</v>
      </c>
      <c r="AO151" s="9">
        <f>MAX([4]带兵数!H150,1000+($AJ151-1)*50)</f>
        <v>11593.913679298559</v>
      </c>
      <c r="AQ151" s="15">
        <v>100</v>
      </c>
      <c r="AR151" s="15">
        <v>1.1499999999999999</v>
      </c>
      <c r="AS151" s="15">
        <f>$AR151*节奏总纲!P150*24*3600*AS$2</f>
        <v>3966682687.5073142</v>
      </c>
      <c r="AT151" s="15">
        <f>$AR151*节奏总纲!Q150*24*3600*AT$2</f>
        <v>3907248558.5728288</v>
      </c>
      <c r="AU151" s="15">
        <f>$AR151*节奏总纲!R150*24*3600*AU$2</f>
        <v>3544627649.5565357</v>
      </c>
      <c r="AV151" s="15">
        <f>$AR151*节奏总纲!S150*24*3600*AV$2</f>
        <v>3137646005.8182855</v>
      </c>
      <c r="AW151" s="15">
        <f>$AR151*节奏总纲!T150*24*3600*AW$2</f>
        <v>2013488132.1787128</v>
      </c>
      <c r="AX151" s="15">
        <f t="shared" si="52"/>
        <v>265646853.86804008</v>
      </c>
      <c r="AY151" s="15">
        <f t="shared" si="53"/>
        <v>249576528.11769485</v>
      </c>
      <c r="AZ151" s="15">
        <f t="shared" si="54"/>
        <v>222084413.83743763</v>
      </c>
      <c r="BA151" s="15">
        <f t="shared" si="55"/>
        <v>194705678.76945543</v>
      </c>
      <c r="BB151" s="15">
        <f t="shared" si="56"/>
        <v>128180478.52286673</v>
      </c>
      <c r="BE151" s="15">
        <v>100</v>
      </c>
      <c r="BF151" s="51"/>
      <c r="BG151" s="15">
        <v>100</v>
      </c>
      <c r="BH151" s="15"/>
      <c r="BI151" s="15"/>
      <c r="BJ151" s="15"/>
      <c r="BK151" s="15"/>
      <c r="BL151" s="15"/>
      <c r="BM151" s="15">
        <f>求节点($T$38:$T$157,$V$38:$V$157,节奏总纲!P150)*求节点($T$38:$T$157,$U$38:$U$157,节奏总纲!P150)*节奏总纲!W150</f>
        <v>171109084.61709484</v>
      </c>
      <c r="BN151" s="15">
        <f>求节点($T$38:$T$157,$V$38:$V$157,节奏总纲!Q150)*求节点($T$38:$T$157,$U$38:$U$157,节奏总纲!Q150)*节奏总纲!X150</f>
        <v>137792424.08154324</v>
      </c>
      <c r="BO151" s="15">
        <f>求节点($T$38:$T$157,$V$38:$V$157,节奏总纲!R150)*求节点($T$38:$T$157,$U$38:$U$157,节奏总纲!R150)*节奏总纲!Y150</f>
        <v>107287156.44320659</v>
      </c>
      <c r="BP151" s="15">
        <f>求节点($T$38:$T$157,$V$38:$V$157,节奏总纲!S150)*求节点($T$38:$T$157,$U$38:$U$157,节奏总纲!S150)*节奏总纲!Z150</f>
        <v>75248571.505103663</v>
      </c>
      <c r="BQ151" s="15">
        <f>求节点($T$38:$T$157,$V$38:$V$157,节奏总纲!T150)*求节点($T$38:$T$157,$U$38:$U$157,节奏总纲!T150)*节奏总纲!AA150</f>
        <v>41281957.656317681</v>
      </c>
      <c r="BR151" s="15"/>
      <c r="BS151" s="15"/>
      <c r="BT151" s="15"/>
      <c r="BU151" s="15"/>
      <c r="BV151" s="15"/>
      <c r="BY151" s="15">
        <v>147</v>
      </c>
      <c r="BZ151" s="15">
        <f t="shared" si="57"/>
        <v>171109084.61709484</v>
      </c>
      <c r="CA151" s="15">
        <f t="shared" si="58"/>
        <v>137792424.08154324</v>
      </c>
      <c r="CB151" s="15">
        <f t="shared" si="59"/>
        <v>107287156.44320659</v>
      </c>
      <c r="CC151" s="15">
        <f t="shared" si="60"/>
        <v>75248571.505103663</v>
      </c>
      <c r="CD151" s="15">
        <f t="shared" si="61"/>
        <v>41281957.656317681</v>
      </c>
      <c r="CE151" s="66">
        <f>SUM(BZ$5:BZ151)</f>
        <v>2542542649.5180807</v>
      </c>
      <c r="CF151" s="66">
        <f>SUM(CA$5:CA151)</f>
        <v>2144721295.4448907</v>
      </c>
      <c r="CG151" s="66">
        <f>SUM(CB$5:CB151)</f>
        <v>1699894135.9785905</v>
      </c>
      <c r="CH151" s="66">
        <f>SUM(CC$5:CC151)</f>
        <v>1200105527.7305827</v>
      </c>
      <c r="CI151" s="66">
        <f>SUM(CD$5:CD151)</f>
        <v>635986157.42069459</v>
      </c>
      <c r="CJ151" s="34"/>
      <c r="CK151" s="34"/>
      <c r="CN151" s="15"/>
      <c r="CO151" s="15"/>
      <c r="CP151" s="15"/>
      <c r="CQ151" s="15"/>
      <c r="CR151" s="15"/>
      <c r="CS151" s="15"/>
      <c r="CT151" s="15"/>
      <c r="CU151" s="15"/>
      <c r="CV151" s="15"/>
      <c r="CW151" s="15"/>
      <c r="CX151" s="15"/>
      <c r="EC151" s="9">
        <v>1</v>
      </c>
      <c r="ED151" s="9">
        <f>INT(求节点(F$38:F$67,$K$38:$K$67,节奏总纲!P150)*EC151)</f>
        <v>44005</v>
      </c>
      <c r="EE151" s="15">
        <v>147</v>
      </c>
      <c r="EF151" s="15">
        <f>求节点(F$38:F$67,$V$4:$V$33,节奏总纲!P150)*$ED151/10000</f>
        <v>1525872.3310485377</v>
      </c>
      <c r="EG151" s="15">
        <f>求节点(G$38:G$67,$V$4:$V$33,节奏总纲!Q150)*$ED151/10000</f>
        <v>1531599.068943135</v>
      </c>
      <c r="EH151" s="15">
        <f>求节点(H$38:H$67,$V$4:$V$33,节奏总纲!R150)*$ED151/10000</f>
        <v>1537972.1655165802</v>
      </c>
      <c r="EI151" s="15">
        <f>求节点(I$38:I$67,$V$4:$V$33,节奏总纲!S150)*$ED151/10000</f>
        <v>1545159.6740253749</v>
      </c>
      <c r="EJ151" s="15">
        <f>求节点(J$38:J$67,$V$4:$V$33,节奏总纲!T150)*$ED151/10000</f>
        <v>1553691.608586174</v>
      </c>
      <c r="EK151" s="15">
        <f>求节点(F$38:F$67,$L$4:$L$33,节奏总纲!P150)</f>
        <v>4</v>
      </c>
      <c r="EL151" s="15">
        <f>求节点(G$38:G$67,$L$4:$L$33,节奏总纲!Q150)</f>
        <v>4</v>
      </c>
      <c r="EM151" s="15">
        <f>求节点(H$38:H$67,$L$4:$L$33,节奏总纲!R150)</f>
        <v>4</v>
      </c>
      <c r="EN151" s="15">
        <f>求节点(I$38:I$67,$L$4:$L$33,节奏总纲!S150)</f>
        <v>4</v>
      </c>
      <c r="EO151" s="15">
        <f>求节点(J$38:J$67,$L$4:$L$33,节奏总纲!T150)</f>
        <v>4</v>
      </c>
      <c r="EP151" s="15">
        <f t="shared" si="62"/>
        <v>6103489.324194151</v>
      </c>
      <c r="EQ151" s="15">
        <f t="shared" si="63"/>
        <v>6126396.2757725399</v>
      </c>
      <c r="ER151" s="15">
        <f t="shared" si="64"/>
        <v>6151888.6620663209</v>
      </c>
      <c r="ES151" s="15">
        <f t="shared" si="65"/>
        <v>6180638.6961014997</v>
      </c>
      <c r="ET151" s="15">
        <f t="shared" si="66"/>
        <v>6214766.4343446959</v>
      </c>
      <c r="EY151" s="15">
        <v>147</v>
      </c>
      <c r="EZ151" s="15">
        <f>MAX($G$4,求节点(F$38:F$67,$G$4:$G$33,节奏总纲!P150))</f>
        <v>3500</v>
      </c>
      <c r="FA151" s="15">
        <f>MAX($G$4,求节点(G$38:G$67,$G$4:$G$33,节奏总纲!Q150))</f>
        <v>3500</v>
      </c>
      <c r="FB151" s="15">
        <f>MAX($G$4,求节点(H$38:H$67,$G$4:$G$33,节奏总纲!R150))</f>
        <v>3500</v>
      </c>
      <c r="FC151" s="15">
        <f>MAX($G$4,求节点(I$38:I$67,$G$4:$G$33,节奏总纲!S150))</f>
        <v>3500</v>
      </c>
      <c r="FD151" s="15">
        <f>MAX($G$4,求节点(J$38:J$67,$G$4:$G$33,节奏总纲!T150))</f>
        <v>3500</v>
      </c>
      <c r="FE151" s="15">
        <f>MAX($K$4,求节点(F$38:F$67,$K$4:$K$33,节奏总纲!P150))</f>
        <v>72016.299711509928</v>
      </c>
      <c r="FF151" s="15">
        <f>MAX($K$4,求节点(G$38:G$67,$K$4:$K$33,节奏总纲!Q150))</f>
        <v>72320.361266462642</v>
      </c>
      <c r="FG151" s="15">
        <f>MAX($K$4,求节点(H$38:H$67,$K$4:$K$33,节奏总纲!R150))</f>
        <v>72658.7412813423</v>
      </c>
      <c r="FH151" s="15">
        <f>MAX($K$4,求节点(I$38:I$67,$K$4:$K$33,节奏总纲!S150))</f>
        <v>73040.362555729909</v>
      </c>
      <c r="FI151" s="15">
        <f>MAX($K$4,求节点(J$38:J$67,$K$4:$K$33,节奏总纲!T150))</f>
        <v>73493.366226765545</v>
      </c>
    </row>
    <row r="152" spans="19:165" x14ac:dyDescent="0.15">
      <c r="S152" s="9">
        <v>115</v>
      </c>
      <c r="T152" s="9">
        <f>求节点(节奏总纲!$BW$4:$BW$83,节奏总纲!$AM$4:$AM$83,$S152)</f>
        <v>22158.928649092682</v>
      </c>
      <c r="U152" s="9">
        <v>32000</v>
      </c>
      <c r="V152" s="9">
        <f t="shared" si="51"/>
        <v>3</v>
      </c>
      <c r="W152" s="9">
        <v>5</v>
      </c>
      <c r="Z152" s="9">
        <v>148</v>
      </c>
      <c r="AA152" s="80">
        <f>[5]圣人天赋!GE153</f>
        <v>0.39759999999999995</v>
      </c>
      <c r="AB152" s="80">
        <f>[5]圣人天赋!GF153</f>
        <v>0.40347999999999989</v>
      </c>
      <c r="AC152" s="80">
        <f>[5]圣人天赋!GG153</f>
        <v>0.41523999999999994</v>
      </c>
      <c r="AD152" s="80">
        <f>[5]圣人天赋!GH153</f>
        <v>0.43287999999999999</v>
      </c>
      <c r="AE152" s="80">
        <f>[5]圣人天赋!GI153</f>
        <v>0.45639999999999997</v>
      </c>
      <c r="AG152" s="52"/>
      <c r="AH152" s="35">
        <f>[5]圣人天赋!GE153/AA152</f>
        <v>1</v>
      </c>
      <c r="AJ152" s="9">
        <v>148</v>
      </c>
      <c r="AK152" s="9">
        <f>MAX([4]带兵数!D151,1000+($AJ152-1)*50)</f>
        <v>11497.795714916256</v>
      </c>
      <c r="AL152" s="9">
        <f>MAX([4]带兵数!E151,1000+($AJ152-1)*50)</f>
        <v>11535.74702933821</v>
      </c>
      <c r="AM152" s="9">
        <f>MAX([4]带兵数!F151,1000+($AJ152-1)*50)</f>
        <v>11573.571172452823</v>
      </c>
      <c r="AN152" s="9">
        <f>MAX([4]带兵数!G151,1000+($AJ152-1)*50)</f>
        <v>11615.331010836411</v>
      </c>
      <c r="AO152" s="9">
        <f>MAX([4]带兵数!H151,1000+($AJ152-1)*50)</f>
        <v>11660.147051593451</v>
      </c>
      <c r="AQ152" s="15">
        <v>100</v>
      </c>
      <c r="AR152" s="15">
        <v>1.1499999999999999</v>
      </c>
      <c r="AS152" s="15">
        <f>$AR152*节奏总纲!P151*24*3600*AS$2</f>
        <v>4251395935.8893437</v>
      </c>
      <c r="AT152" s="15">
        <f>$AR152*节奏总纲!Q151*24*3600*AT$2</f>
        <v>4187695853.4499345</v>
      </c>
      <c r="AU152" s="15">
        <f>$AR152*节奏总纲!R151*24*3600*AU$2</f>
        <v>3801314819.4765244</v>
      </c>
      <c r="AV152" s="15">
        <f>$AR152*节奏总纲!S151*24*3600*AV$2</f>
        <v>3369939845.1816196</v>
      </c>
      <c r="AW152" s="15">
        <f>$AR152*节奏总纲!T151*24*3600*AW$2</f>
        <v>2158858856.2446084</v>
      </c>
      <c r="AX152" s="15">
        <f t="shared" si="52"/>
        <v>284713248.38202953</v>
      </c>
      <c r="AY152" s="15">
        <f t="shared" si="53"/>
        <v>280447294.87710571</v>
      </c>
      <c r="AZ152" s="15">
        <f t="shared" si="54"/>
        <v>256687169.91998863</v>
      </c>
      <c r="BA152" s="15">
        <f t="shared" si="55"/>
        <v>232293839.36333418</v>
      </c>
      <c r="BB152" s="15">
        <f t="shared" si="56"/>
        <v>145370724.06589556</v>
      </c>
      <c r="BE152" s="15">
        <v>100</v>
      </c>
      <c r="BF152" s="51"/>
      <c r="BG152" s="15">
        <v>100</v>
      </c>
      <c r="BH152" s="15"/>
      <c r="BI152" s="15"/>
      <c r="BJ152" s="15"/>
      <c r="BK152" s="15"/>
      <c r="BL152" s="15"/>
      <c r="BM152" s="15">
        <f>求节点($T$38:$T$157,$V$38:$V$157,节奏总纲!P151)*求节点($T$38:$T$157,$U$38:$U$157,节奏总纲!P151)*节奏总纲!W151</f>
        <v>183390176.09148413</v>
      </c>
      <c r="BN152" s="15">
        <f>求节点($T$38:$T$157,$V$38:$V$157,节奏总纲!Q151)*求节点($T$38:$T$157,$U$38:$U$157,节奏总纲!Q151)*节奏总纲!X151</f>
        <v>154836325.67404035</v>
      </c>
      <c r="BO152" s="15">
        <f>求节点($T$38:$T$157,$V$38:$V$157,节奏总纲!R151)*求节点($T$38:$T$157,$U$38:$U$157,节奏总纲!R151)*节奏总纲!Y151</f>
        <v>124003463.72946328</v>
      </c>
      <c r="BP152" s="15">
        <f>求节点($T$38:$T$157,$V$38:$V$157,节奏总纲!S151)*求节点($T$38:$T$157,$U$38:$U$157,节奏总纲!S151)*节奏总纲!Z151</f>
        <v>89775396.855394825</v>
      </c>
      <c r="BQ152" s="15">
        <f>求节点($T$38:$T$157,$V$38:$V$157,节奏总纲!T151)*求节点($T$38:$T$157,$U$38:$U$157,节奏总纲!T151)*节奏总纲!AA151</f>
        <v>46818268.620256305</v>
      </c>
      <c r="BR152" s="15"/>
      <c r="BS152" s="15"/>
      <c r="BT152" s="15"/>
      <c r="BU152" s="15"/>
      <c r="BV152" s="15"/>
      <c r="BY152" s="15">
        <v>148</v>
      </c>
      <c r="BZ152" s="15">
        <f t="shared" si="57"/>
        <v>183390176.09148413</v>
      </c>
      <c r="CA152" s="15">
        <f t="shared" si="58"/>
        <v>154836325.67404035</v>
      </c>
      <c r="CB152" s="15">
        <f t="shared" si="59"/>
        <v>124003463.72946328</v>
      </c>
      <c r="CC152" s="15">
        <f t="shared" si="60"/>
        <v>89775396.855394825</v>
      </c>
      <c r="CD152" s="15">
        <f t="shared" si="61"/>
        <v>46818268.620256305</v>
      </c>
      <c r="CE152" s="66">
        <f>SUM(BZ$5:BZ152)</f>
        <v>2725932825.6095648</v>
      </c>
      <c r="CF152" s="66">
        <f>SUM(CA$5:CA152)</f>
        <v>2299557621.1189313</v>
      </c>
      <c r="CG152" s="66">
        <f>SUM(CB$5:CB152)</f>
        <v>1823897599.7080538</v>
      </c>
      <c r="CH152" s="66">
        <f>SUM(CC$5:CC152)</f>
        <v>1289880924.5859776</v>
      </c>
      <c r="CI152" s="66">
        <f>SUM(CD$5:CD152)</f>
        <v>682804426.04095089</v>
      </c>
      <c r="CJ152" s="34"/>
      <c r="CK152" s="34"/>
      <c r="CN152" s="15"/>
      <c r="CO152" s="15"/>
      <c r="CP152" s="15"/>
      <c r="CQ152" s="15"/>
      <c r="CR152" s="15"/>
      <c r="CS152" s="15"/>
      <c r="CT152" s="15"/>
      <c r="CU152" s="15"/>
      <c r="CV152" s="15"/>
      <c r="CW152" s="15"/>
      <c r="CX152" s="15"/>
      <c r="EC152" s="9">
        <v>1</v>
      </c>
      <c r="ED152" s="9">
        <f>INT(求节点(F$38:F$67,$K$38:$K$67,节奏总纲!P151)*EC152)</f>
        <v>44136</v>
      </c>
      <c r="EE152" s="15">
        <v>148</v>
      </c>
      <c r="EF152" s="15">
        <f>求节点(F$38:F$67,$V$4:$V$33,节奏总纲!P151)*$ED152/10000</f>
        <v>1537859.7533935681</v>
      </c>
      <c r="EG152" s="15">
        <f>求节点(G$38:G$67,$V$4:$V$33,节奏总纲!Q151)*$ED152/10000</f>
        <v>1544015.8063115024</v>
      </c>
      <c r="EH152" s="15">
        <f>求节点(H$38:H$67,$V$4:$V$33,节奏总纲!R151)*$ED152/10000</f>
        <v>1550940.7868324292</v>
      </c>
      <c r="EI152" s="15">
        <f>求节点(I$38:I$67,$V$4:$V$33,节奏总纲!S151)*$ED152/10000</f>
        <v>1558870.9317500391</v>
      </c>
      <c r="EJ152" s="15">
        <f>求节点(J$38:J$67,$V$4:$V$33,节奏总纲!T151)*$ED152/10000</f>
        <v>1567820.1373463136</v>
      </c>
      <c r="EK152" s="15">
        <f>求节点(F$38:F$67,$L$4:$L$33,节奏总纲!P151)</f>
        <v>4</v>
      </c>
      <c r="EL152" s="15">
        <f>求节点(G$38:G$67,$L$4:$L$33,节奏总纲!Q151)</f>
        <v>4</v>
      </c>
      <c r="EM152" s="15">
        <f>求节点(H$38:H$67,$L$4:$L$33,节奏总纲!R151)</f>
        <v>4</v>
      </c>
      <c r="EN152" s="15">
        <f>求节点(I$38:I$67,$L$4:$L$33,节奏总纲!S151)</f>
        <v>4</v>
      </c>
      <c r="EO152" s="15">
        <f>求节点(J$38:J$67,$L$4:$L$33,节奏总纲!T151)</f>
        <v>4</v>
      </c>
      <c r="EP152" s="15">
        <f t="shared" si="62"/>
        <v>6151439.0135742724</v>
      </c>
      <c r="EQ152" s="15">
        <f t="shared" si="63"/>
        <v>6176063.2252460094</v>
      </c>
      <c r="ER152" s="15">
        <f t="shared" si="64"/>
        <v>6203763.1473297169</v>
      </c>
      <c r="ES152" s="15">
        <f t="shared" si="65"/>
        <v>6235483.7270001564</v>
      </c>
      <c r="ET152" s="15">
        <f t="shared" si="66"/>
        <v>6271280.5493852543</v>
      </c>
      <c r="EY152" s="15">
        <v>148</v>
      </c>
      <c r="EZ152" s="15">
        <f>MAX($G$4,求节点(F$38:F$67,$G$4:$G$33,节奏总纲!P151))</f>
        <v>3500</v>
      </c>
      <c r="FA152" s="15">
        <f>MAX($G$4,求节点(G$38:G$67,$G$4:$G$33,节奏总纲!Q151))</f>
        <v>3500</v>
      </c>
      <c r="FB152" s="15">
        <f>MAX($G$4,求节点(H$38:H$67,$G$4:$G$33,节奏总纲!R151))</f>
        <v>3500</v>
      </c>
      <c r="FC152" s="15">
        <f>MAX($G$4,求节点(I$38:I$67,$G$4:$G$33,节奏总纲!S151))</f>
        <v>3500</v>
      </c>
      <c r="FD152" s="15">
        <f>MAX($G$4,求节点(J$38:J$67,$G$4:$G$33,节奏总纲!T151))</f>
        <v>3500</v>
      </c>
      <c r="FE152" s="15">
        <f>MAX($K$4,求节点(F$38:F$67,$K$4:$K$33,节奏总纲!P151))</f>
        <v>72410.41927085018</v>
      </c>
      <c r="FF152" s="15">
        <f>MAX($K$4,求节点(G$38:G$67,$K$4:$K$33,节奏总纲!Q151))</f>
        <v>72736.305196401358</v>
      </c>
      <c r="FG152" s="15">
        <f>MAX($K$4,求节点(H$38:H$67,$K$4:$K$33,节奏总纲!R151))</f>
        <v>73102.896211223779</v>
      </c>
      <c r="FH152" s="15">
        <f>MAX($K$4,求节点(I$38:I$67,$K$4:$K$33,节奏总纲!S151))</f>
        <v>73522.698095756234</v>
      </c>
      <c r="FI152" s="15">
        <f>MAX($K$4,求节点(J$38:J$67,$K$4:$K$33,节奏总纲!T151))</f>
        <v>73996.446484142143</v>
      </c>
    </row>
    <row r="153" spans="19:165" x14ac:dyDescent="0.15">
      <c r="S153" s="9">
        <v>116</v>
      </c>
      <c r="T153" s="9">
        <f>求节点(节奏总纲!$BW$4:$BW$83,节奏总纲!$AM$4:$AM$83,$S153)</f>
        <v>30698.011006346387</v>
      </c>
      <c r="U153" s="9">
        <v>32000</v>
      </c>
      <c r="V153" s="9">
        <f t="shared" si="51"/>
        <v>3</v>
      </c>
      <c r="W153" s="9">
        <v>5</v>
      </c>
      <c r="Z153" s="9">
        <v>149</v>
      </c>
      <c r="AA153" s="80">
        <f>[5]圣人天赋!GE154</f>
        <v>0.39759999999999995</v>
      </c>
      <c r="AB153" s="80">
        <f>[5]圣人天赋!GF154</f>
        <v>0.40347999999999989</v>
      </c>
      <c r="AC153" s="80">
        <f>[5]圣人天赋!GG154</f>
        <v>0.41523999999999994</v>
      </c>
      <c r="AD153" s="80">
        <f>[5]圣人天赋!GH154</f>
        <v>0.43287999999999999</v>
      </c>
      <c r="AE153" s="80">
        <f>[5]圣人天赋!GI154</f>
        <v>0.45639999999999997</v>
      </c>
      <c r="AG153" s="52"/>
      <c r="AH153" s="35">
        <f>[5]圣人天赋!GE154/AA153</f>
        <v>1</v>
      </c>
      <c r="AJ153" s="9">
        <v>149</v>
      </c>
      <c r="AK153" s="9">
        <f>MAX([4]带兵数!D152,1000+($AJ153-1)*50)</f>
        <v>11566.98745730492</v>
      </c>
      <c r="AL153" s="9">
        <f>MAX([4]带兵数!E152,1000+($AJ153-1)*50)</f>
        <v>11602.727148234306</v>
      </c>
      <c r="AM153" s="9">
        <f>MAX([4]带兵数!F152,1000+($AJ153-1)*50)</f>
        <v>11641.008196465773</v>
      </c>
      <c r="AN153" s="9">
        <f>MAX([4]带兵数!G152,1000+($AJ153-1)*50)</f>
        <v>11682.726594348153</v>
      </c>
      <c r="AO153" s="9">
        <f>MAX([4]带兵数!H152,1000+($AJ153-1)*50)</f>
        <v>11724.403494056831</v>
      </c>
      <c r="AQ153" s="15">
        <v>100</v>
      </c>
      <c r="AR153" s="15">
        <v>1.1499999999999999</v>
      </c>
      <c r="AS153" s="15">
        <f>$AR153*节奏总纲!P152*24*3600*AS$2</f>
        <v>4556544039.9377069</v>
      </c>
      <c r="AT153" s="15">
        <f>$AR153*节奏总纲!Q152*24*3600*AT$2</f>
        <v>4489335015.3486261</v>
      </c>
      <c r="AU153" s="15">
        <f>$AR153*节奏总纲!R152*24*3600*AU$2</f>
        <v>4077803146.1415844</v>
      </c>
      <c r="AV153" s="15">
        <f>$AR153*节奏总纲!S152*24*3600*AV$2</f>
        <v>3614098847.6772575</v>
      </c>
      <c r="AW153" s="15">
        <f>$AR153*节奏总纲!T152*24*3600*AW$2</f>
        <v>2315635681.0963421</v>
      </c>
      <c r="AX153" s="15">
        <f t="shared" si="52"/>
        <v>305148104.04836321</v>
      </c>
      <c r="AY153" s="15">
        <f t="shared" si="53"/>
        <v>301639161.89869165</v>
      </c>
      <c r="AZ153" s="15">
        <f t="shared" si="54"/>
        <v>276488326.66506004</v>
      </c>
      <c r="BA153" s="15">
        <f t="shared" si="55"/>
        <v>244159002.49563789</v>
      </c>
      <c r="BB153" s="15">
        <f t="shared" si="56"/>
        <v>156776824.85173368</v>
      </c>
      <c r="BE153" s="15">
        <v>100</v>
      </c>
      <c r="BF153" s="51"/>
      <c r="BG153" s="15">
        <v>100</v>
      </c>
      <c r="BH153" s="15"/>
      <c r="BI153" s="15"/>
      <c r="BJ153" s="15"/>
      <c r="BK153" s="15"/>
      <c r="BL153" s="15"/>
      <c r="BM153" s="15">
        <f>求节点($T$38:$T$157,$V$38:$V$157,节奏总纲!P152)*求节点($T$38:$T$157,$U$38:$U$157,节奏总纲!P152)*节奏总纲!W152</f>
        <v>196552724.02471095</v>
      </c>
      <c r="BN153" s="15">
        <f>求节点($T$38:$T$157,$V$38:$V$157,节奏总纲!Q152)*求节点($T$38:$T$157,$U$38:$U$157,节奏总纲!Q152)*节奏总纲!X152</f>
        <v>166536459.29534349</v>
      </c>
      <c r="BO153" s="15">
        <f>求节点($T$38:$T$157,$V$38:$V$157,节奏总纲!R152)*求节点($T$38:$T$157,$U$38:$U$157,节奏总纲!R152)*节奏总纲!Y152</f>
        <v>133569239.93481171</v>
      </c>
      <c r="BP153" s="15">
        <f>求节点($T$38:$T$157,$V$38:$V$157,节奏总纲!S152)*求节点($T$38:$T$157,$U$38:$U$157,节奏总纲!S152)*节奏总纲!Z152</f>
        <v>94360967.148072675</v>
      </c>
      <c r="BQ153" s="15">
        <f>求节点($T$38:$T$157,$V$38:$V$157,节奏总纲!T152)*求节点($T$38:$T$157,$U$38:$U$157,节奏总纲!T152)*节奏总纲!AA152</f>
        <v>50491731.031154282</v>
      </c>
      <c r="BR153" s="15"/>
      <c r="BS153" s="15"/>
      <c r="BT153" s="15"/>
      <c r="BU153" s="15"/>
      <c r="BV153" s="15"/>
      <c r="BY153" s="15">
        <v>149</v>
      </c>
      <c r="BZ153" s="15">
        <f t="shared" si="57"/>
        <v>196552724.02471095</v>
      </c>
      <c r="CA153" s="15">
        <f t="shared" si="58"/>
        <v>166536459.29534349</v>
      </c>
      <c r="CB153" s="15">
        <f t="shared" si="59"/>
        <v>133569239.93481171</v>
      </c>
      <c r="CC153" s="15">
        <f t="shared" si="60"/>
        <v>94360967.148072675</v>
      </c>
      <c r="CD153" s="15">
        <f t="shared" si="61"/>
        <v>50491731.031154282</v>
      </c>
      <c r="CE153" s="66">
        <f>SUM(BZ$5:BZ153)</f>
        <v>2922485549.6342759</v>
      </c>
      <c r="CF153" s="66">
        <f>SUM(CA$5:CA153)</f>
        <v>2466094080.4142747</v>
      </c>
      <c r="CG153" s="66">
        <f>SUM(CB$5:CB153)</f>
        <v>1957466839.6428657</v>
      </c>
      <c r="CH153" s="66">
        <f>SUM(CC$5:CC153)</f>
        <v>1384241891.7340503</v>
      </c>
      <c r="CI153" s="66">
        <f>SUM(CD$5:CD153)</f>
        <v>733296157.07210517</v>
      </c>
      <c r="CJ153" s="34"/>
      <c r="CK153" s="34"/>
      <c r="CN153" s="15"/>
      <c r="CO153" s="15"/>
      <c r="CP153" s="15"/>
      <c r="CQ153" s="15"/>
      <c r="CR153" s="15"/>
      <c r="CS153" s="15"/>
      <c r="CT153" s="15"/>
      <c r="CU153" s="15"/>
      <c r="CV153" s="15"/>
      <c r="CW153" s="15"/>
      <c r="CX153" s="15"/>
      <c r="EC153" s="9">
        <v>1</v>
      </c>
      <c r="ED153" s="9">
        <f>INT(求节点(F$38:F$67,$K$38:$K$67,节奏总纲!P152)*EC153)</f>
        <v>44277</v>
      </c>
      <c r="EE153" s="15">
        <v>149</v>
      </c>
      <c r="EF153" s="15">
        <f>求节点(F$38:F$67,$V$4:$V$33,节奏总纲!P152)*$ED153/10000</f>
        <v>1550777.554700295</v>
      </c>
      <c r="EG153" s="15">
        <f>求节点(G$38:G$67,$V$4:$V$33,节奏总纲!Q152)*$ED153/10000</f>
        <v>1557426.4250553059</v>
      </c>
      <c r="EH153" s="15">
        <f>求节点(H$38:H$67,$V$4:$V$33,节奏总纲!R152)*$ED153/10000</f>
        <v>1564961.8114576514</v>
      </c>
      <c r="EI153" s="15">
        <f>求节点(I$38:I$67,$V$4:$V$33,节奏总纲!S152)*$ED153/10000</f>
        <v>1573458.4203158149</v>
      </c>
      <c r="EJ153" s="15">
        <f>求节点(J$38:J$67,$V$4:$V$33,节奏总纲!T152)*$ED153/10000</f>
        <v>1583110.4882918529</v>
      </c>
      <c r="EK153" s="15">
        <f>求节点(F$38:F$67,$L$4:$L$33,节奏总纲!P152)</f>
        <v>4</v>
      </c>
      <c r="EL153" s="15">
        <f>求节点(G$38:G$67,$L$4:$L$33,节奏总纲!Q152)</f>
        <v>4</v>
      </c>
      <c r="EM153" s="15">
        <f>求节点(H$38:H$67,$L$4:$L$33,节奏总纲!R152)</f>
        <v>4</v>
      </c>
      <c r="EN153" s="15">
        <f>求节点(I$38:I$67,$L$4:$L$33,节奏总纲!S152)</f>
        <v>4</v>
      </c>
      <c r="EO153" s="15">
        <f>求节点(J$38:J$67,$L$4:$L$33,节奏总纲!T152)</f>
        <v>4</v>
      </c>
      <c r="EP153" s="15">
        <f t="shared" si="62"/>
        <v>6203110.2188011799</v>
      </c>
      <c r="EQ153" s="15">
        <f t="shared" si="63"/>
        <v>6229705.7002212238</v>
      </c>
      <c r="ER153" s="15">
        <f t="shared" si="64"/>
        <v>6259847.2458306057</v>
      </c>
      <c r="ES153" s="15">
        <f t="shared" si="65"/>
        <v>6293833.6812632596</v>
      </c>
      <c r="ET153" s="15">
        <f t="shared" si="66"/>
        <v>6332441.9531674115</v>
      </c>
      <c r="EY153" s="15">
        <v>149</v>
      </c>
      <c r="EZ153" s="15">
        <f>MAX($G$4,求节点(F$38:F$67,$G$4:$G$33,节奏总纲!P152))</f>
        <v>3500</v>
      </c>
      <c r="FA153" s="15">
        <f>MAX($G$4,求节点(G$38:G$67,$G$4:$G$33,节奏总纲!Q152))</f>
        <v>3500</v>
      </c>
      <c r="FB153" s="15">
        <f>MAX($G$4,求节点(H$38:H$67,$G$4:$G$33,节奏总纲!R152))</f>
        <v>3500</v>
      </c>
      <c r="FC153" s="15">
        <f>MAX($G$4,求节点(I$38:I$67,$G$4:$G$33,节奏总纲!S152))</f>
        <v>3500</v>
      </c>
      <c r="FD153" s="15">
        <f>MAX($G$4,求节点(J$38:J$67,$G$4:$G$33,节奏总纲!T152))</f>
        <v>3500</v>
      </c>
      <c r="FE153" s="15">
        <f>MAX($K$4,求节点(F$38:F$67,$K$4:$K$33,节奏总纲!P152))</f>
        <v>72832.826155617542</v>
      </c>
      <c r="FF153" s="15">
        <f>MAX($K$4,求节点(G$38:G$67,$K$4:$K$33,节奏总纲!Q152))</f>
        <v>73183.679732420816</v>
      </c>
      <c r="FG153" s="15">
        <f>MAX($K$4,求节点(H$38:H$67,$K$4:$K$33,节奏总纲!R152))</f>
        <v>73581.313786131199</v>
      </c>
      <c r="FH153" s="15">
        <f>MAX($K$4,求节点(I$38:I$67,$K$4:$K$33,节奏总纲!S152))</f>
        <v>74029.670491768935</v>
      </c>
      <c r="FI153" s="15">
        <f>MAX($K$4,求节点(J$38:J$67,$K$4:$K$33,节奏总纲!T152))</f>
        <v>74538.999504386738</v>
      </c>
    </row>
    <row r="154" spans="19:165" x14ac:dyDescent="0.15">
      <c r="S154" s="9">
        <v>117</v>
      </c>
      <c r="T154" s="9">
        <f>求节点(节奏总纲!$BW$4:$BW$83,节奏总纲!$AM$4:$AM$83,$S154)</f>
        <v>31901.305835449813</v>
      </c>
      <c r="U154" s="9">
        <v>32000</v>
      </c>
      <c r="V154" s="9">
        <f t="shared" si="51"/>
        <v>3</v>
      </c>
      <c r="W154" s="9">
        <v>5</v>
      </c>
      <c r="Z154" s="9">
        <v>150</v>
      </c>
      <c r="AA154" s="80">
        <f>[5]圣人天赋!GE155</f>
        <v>0.39759999999999995</v>
      </c>
      <c r="AB154" s="80">
        <f>[5]圣人天赋!GF155</f>
        <v>0.40347999999999989</v>
      </c>
      <c r="AC154" s="80">
        <f>[5]圣人天赋!GG155</f>
        <v>0.41523999999999994</v>
      </c>
      <c r="AD154" s="80">
        <f>[5]圣人天赋!GH155</f>
        <v>0.43287999999999999</v>
      </c>
      <c r="AE154" s="80">
        <f>[5]圣人天赋!GI155</f>
        <v>0.45639999999999997</v>
      </c>
      <c r="AG154" s="52"/>
      <c r="AH154" s="35">
        <f>[5]圣人天赋!GE155/AA154</f>
        <v>1</v>
      </c>
      <c r="AJ154" s="9">
        <v>150</v>
      </c>
      <c r="AK154" s="9">
        <f>MAX([4]带兵数!D153,1000+($AJ154-1)*50)</f>
        <v>11624.742579711263</v>
      </c>
      <c r="AL154" s="9">
        <f>MAX([4]带兵数!E153,1000+($AJ154-1)*50)</f>
        <v>11664.058947922429</v>
      </c>
      <c r="AM154" s="9">
        <f>MAX([4]带兵数!F153,1000+($AJ154-1)*50)</f>
        <v>11708.151587460217</v>
      </c>
      <c r="AN154" s="9">
        <f>MAX([4]带兵数!G153,1000+($AJ154-1)*50)</f>
        <v>11748.840204438227</v>
      </c>
      <c r="AO154" s="9">
        <f>MAX([4]带兵数!H153,1000+($AJ154-1)*50)</f>
        <v>11792.448639298313</v>
      </c>
      <c r="AQ154" s="15">
        <v>100</v>
      </c>
      <c r="AR154" s="15">
        <v>1.1499999999999999</v>
      </c>
      <c r="AS154" s="15">
        <f>$AR154*节奏总纲!P153*24*3600*AS$2</f>
        <v>4883593680</v>
      </c>
      <c r="AT154" s="15">
        <f>$AR154*节奏总纲!Q153*24*3600*AT$2</f>
        <v>4811560673.2199993</v>
      </c>
      <c r="AU154" s="15">
        <f>$AR154*节奏总纲!R153*24*3600*AU$2</f>
        <v>4371141916.5119991</v>
      </c>
      <c r="AV154" s="15">
        <f>$AR154*节奏总纲!S153*24*3600*AV$2</f>
        <v>3875945517.3600001</v>
      </c>
      <c r="AW154" s="15">
        <f>$AR154*节奏总纲!T153*24*3600*AW$2</f>
        <v>2490632776.8000002</v>
      </c>
      <c r="AX154" s="15">
        <f t="shared" si="52"/>
        <v>327049640.06229305</v>
      </c>
      <c r="AY154" s="15">
        <f t="shared" si="53"/>
        <v>322225657.87137318</v>
      </c>
      <c r="AZ154" s="15">
        <f t="shared" si="54"/>
        <v>293338770.37041473</v>
      </c>
      <c r="BA154" s="15">
        <f t="shared" si="55"/>
        <v>261846669.6827426</v>
      </c>
      <c r="BB154" s="15">
        <f t="shared" si="56"/>
        <v>174997095.7036581</v>
      </c>
      <c r="BE154" s="15">
        <v>100</v>
      </c>
      <c r="BF154" s="51"/>
      <c r="BG154" s="15">
        <v>100</v>
      </c>
      <c r="BH154" s="15"/>
      <c r="BI154" s="15"/>
      <c r="BJ154" s="15"/>
      <c r="BK154" s="15"/>
      <c r="BL154" s="15"/>
      <c r="BM154" s="15">
        <f>求节点($T$38:$T$157,$V$38:$V$157,节奏总纲!P153)*求节点($T$38:$T$157,$U$38:$U$157,节奏总纲!P153)*节奏总纲!W153</f>
        <v>210659993.5989005</v>
      </c>
      <c r="BN154" s="15">
        <f>求节点($T$38:$T$157,$V$38:$V$157,节奏总纲!Q153)*求节点($T$38:$T$157,$U$38:$U$157,节奏总纲!Q153)*节奏总纲!X153</f>
        <v>177902364.59427151</v>
      </c>
      <c r="BO154" s="15">
        <f>求节点($T$38:$T$157,$V$38:$V$157,节奏总纲!R153)*求节点($T$38:$T$157,$U$38:$U$157,节奏总纲!R153)*节奏总纲!Y153</f>
        <v>141709550.90358189</v>
      </c>
      <c r="BP154" s="15">
        <f>求节点($T$38:$T$157,$V$38:$V$157,节奏总纲!S153)*求节点($T$38:$T$157,$U$38:$U$157,节奏总纲!S153)*节奏总纲!Z153</f>
        <v>101196780.55371693</v>
      </c>
      <c r="BQ154" s="15">
        <f>求节点($T$38:$T$157,$V$38:$V$157,节奏总纲!T153)*求节点($T$38:$T$157,$U$38:$U$157,节奏总纲!T153)*节奏总纲!AA153</f>
        <v>56359773.173480734</v>
      </c>
      <c r="BR154" s="15"/>
      <c r="BS154" s="15"/>
      <c r="BT154" s="15"/>
      <c r="BU154" s="15"/>
      <c r="BV154" s="15"/>
      <c r="BY154" s="15">
        <v>150</v>
      </c>
      <c r="BZ154" s="15">
        <f t="shared" si="57"/>
        <v>210659993.5989005</v>
      </c>
      <c r="CA154" s="15">
        <f t="shared" si="58"/>
        <v>177902364.59427151</v>
      </c>
      <c r="CB154" s="15">
        <f t="shared" si="59"/>
        <v>141709550.90358189</v>
      </c>
      <c r="CC154" s="15">
        <f t="shared" si="60"/>
        <v>101196780.55371693</v>
      </c>
      <c r="CD154" s="15">
        <f t="shared" si="61"/>
        <v>56359773.173480734</v>
      </c>
      <c r="CE154" s="66">
        <f>SUM(BZ$5:BZ154)</f>
        <v>3133145543.2331762</v>
      </c>
      <c r="CF154" s="66">
        <f>SUM(CA$5:CA154)</f>
        <v>2643996445.0085464</v>
      </c>
      <c r="CG154" s="66">
        <f>SUM(CB$5:CB154)</f>
        <v>2099176390.5464475</v>
      </c>
      <c r="CH154" s="66">
        <f>SUM(CC$5:CC154)</f>
        <v>1485438672.2877672</v>
      </c>
      <c r="CI154" s="66">
        <f>SUM(CD$5:CD154)</f>
        <v>789655930.24558592</v>
      </c>
      <c r="CJ154" s="34"/>
      <c r="CK154" s="34"/>
      <c r="CN154" s="15"/>
      <c r="CO154" s="15"/>
      <c r="CP154" s="15"/>
      <c r="CQ154" s="15"/>
      <c r="CR154" s="15"/>
      <c r="CS154" s="15"/>
      <c r="CT154" s="15"/>
      <c r="CU154" s="15"/>
      <c r="CV154" s="15"/>
      <c r="CW154" s="15"/>
      <c r="CX154" s="15"/>
      <c r="EC154" s="9">
        <v>1</v>
      </c>
      <c r="ED154" s="9">
        <f>INT(求节点(F$38:F$67,$K$38:$K$67,节奏总纲!P153)*EC154)</f>
        <v>44428</v>
      </c>
      <c r="EE154" s="15">
        <v>150</v>
      </c>
      <c r="EF154" s="15">
        <f>求节点(F$38:F$67,$V$4:$V$33,节奏总纲!P153)*$ED154/10000</f>
        <v>1564674.8860579678</v>
      </c>
      <c r="EG154" s="15">
        <f>求节点(G$38:G$67,$V$4:$V$33,节奏总纲!Q153)*$ED154/10000</f>
        <v>1571825.2869483971</v>
      </c>
      <c r="EH154" s="15">
        <f>求节点(H$38:H$67,$V$4:$V$33,节奏总纲!R153)*$ED154/10000</f>
        <v>1579950.4990463606</v>
      </c>
      <c r="EI154" s="15">
        <f>求节点(I$38:I$67,$V$4:$V$33,节奏总纲!S153)*$ED154/10000</f>
        <v>1589163.0005681124</v>
      </c>
      <c r="EJ154" s="15">
        <f>求节点(J$38:J$67,$V$4:$V$33,节奏总纲!T153)*$ED154/10000</f>
        <v>1597275.456</v>
      </c>
      <c r="EK154" s="15">
        <f>求节点(F$38:F$67,$L$4:$L$33,节奏总纲!P153)</f>
        <v>4</v>
      </c>
      <c r="EL154" s="15">
        <f>求节点(G$38:G$67,$L$4:$L$33,节奏总纲!Q153)</f>
        <v>4</v>
      </c>
      <c r="EM154" s="15">
        <f>求节点(H$38:H$67,$L$4:$L$33,节奏总纲!R153)</f>
        <v>4</v>
      </c>
      <c r="EN154" s="15">
        <f>求节点(I$38:I$67,$L$4:$L$33,节奏总纲!S153)</f>
        <v>4</v>
      </c>
      <c r="EO154" s="15">
        <f>求节点(J$38:J$67,$L$4:$L$33,节奏总纲!T153)</f>
        <v>4</v>
      </c>
      <c r="EP154" s="15">
        <f t="shared" si="62"/>
        <v>6258699.5442318711</v>
      </c>
      <c r="EQ154" s="15">
        <f t="shared" si="63"/>
        <v>6287301.1477935882</v>
      </c>
      <c r="ER154" s="15">
        <f t="shared" si="64"/>
        <v>6319801.9961854424</v>
      </c>
      <c r="ES154" s="15">
        <f t="shared" si="65"/>
        <v>6356652.0022724494</v>
      </c>
      <c r="ET154" s="15">
        <f t="shared" si="66"/>
        <v>6389101.824</v>
      </c>
      <c r="EY154" s="15">
        <v>150</v>
      </c>
      <c r="EZ154" s="15">
        <f>MAX($G$4,求节点(F$38:F$67,$G$4:$G$33,节奏总纲!P153))</f>
        <v>3500</v>
      </c>
      <c r="FA154" s="15">
        <f>MAX($G$4,求节点(G$38:G$67,$G$4:$G$33,节奏总纲!Q153))</f>
        <v>3500</v>
      </c>
      <c r="FB154" s="15">
        <f>MAX($G$4,求节点(H$38:H$67,$G$4:$G$33,节奏总纲!R153))</f>
        <v>3500</v>
      </c>
      <c r="FC154" s="15">
        <f>MAX($G$4,求节点(I$38:I$67,$G$4:$G$33,节奏总纲!S153))</f>
        <v>3500</v>
      </c>
      <c r="FD154" s="15">
        <f>MAX($G$4,求节点(J$38:J$67,$G$4:$G$33,节奏总纲!T153))</f>
        <v>3500</v>
      </c>
      <c r="FE154" s="15">
        <f>MAX($K$4,求节点(F$38:F$67,$K$4:$K$33,节奏总纲!P153))</f>
        <v>73285.550645103824</v>
      </c>
      <c r="FF154" s="15">
        <f>MAX($K$4,求节点(G$38:G$67,$K$4:$K$33,节奏总纲!Q153))</f>
        <v>73661.587021634768</v>
      </c>
      <c r="FG154" s="15">
        <f>MAX($K$4,求节点(H$38:H$67,$K$4:$K$33,节奏总纲!R153))</f>
        <v>74088.888282456828</v>
      </c>
      <c r="FH154" s="15">
        <f>MAX($K$4,求节点(I$38:I$67,$K$4:$K$33,节奏总纲!S153))</f>
        <v>74573.36960652667</v>
      </c>
      <c r="FI154" s="15">
        <f>MAX($K$4,求节点(J$38:J$67,$K$4:$K$33,节奏总纲!T153))</f>
        <v>75000</v>
      </c>
    </row>
    <row r="155" spans="19:165" x14ac:dyDescent="0.15">
      <c r="S155" s="9">
        <v>118</v>
      </c>
      <c r="T155" s="9">
        <f>求节点(节奏总纲!$BW$4:$BW$83,节奏总纲!$AM$4:$AM$83,$S155)</f>
        <v>33104.600664553232</v>
      </c>
      <c r="U155" s="9">
        <v>32000</v>
      </c>
      <c r="V155" s="9">
        <f t="shared" si="51"/>
        <v>3</v>
      </c>
      <c r="W155" s="9">
        <v>5</v>
      </c>
      <c r="Z155" s="9">
        <v>151</v>
      </c>
      <c r="AA155" s="80">
        <f>[5]圣人天赋!GE156</f>
        <v>0.39759999999999995</v>
      </c>
      <c r="AB155" s="80">
        <f>[5]圣人天赋!GF156</f>
        <v>0.40347999999999989</v>
      </c>
      <c r="AC155" s="80">
        <f>[5]圣人天赋!GG156</f>
        <v>0.41523999999999994</v>
      </c>
      <c r="AD155" s="80">
        <f>[5]圣人天赋!GH156</f>
        <v>0.43287999999999999</v>
      </c>
      <c r="AE155" s="80">
        <f>[5]圣人天赋!GI156</f>
        <v>0.45639999999999997</v>
      </c>
      <c r="AG155" s="52"/>
      <c r="AH155" s="35">
        <f>[5]圣人天赋!GE156/AA155</f>
        <v>1</v>
      </c>
      <c r="AJ155" s="9">
        <v>151</v>
      </c>
      <c r="AK155" s="9">
        <f>MAX([4]带兵数!D154,1000+($AJ155-1)*50)</f>
        <v>11676.328822995258</v>
      </c>
      <c r="AL155" s="9">
        <f>MAX([4]带兵数!E154,1000+($AJ155-1)*50)</f>
        <v>11713.827000093619</v>
      </c>
      <c r="AM155" s="9">
        <f>MAX([4]带兵数!F154,1000+($AJ155-1)*50)</f>
        <v>11758.457867652043</v>
      </c>
      <c r="AN155" s="9">
        <f>MAX([4]带兵数!G154,1000+($AJ155-1)*50)</f>
        <v>11804.511526652987</v>
      </c>
      <c r="AO155" s="9">
        <f>MAX([4]带兵数!H154,1000+($AJ155-1)*50)</f>
        <v>11858.396875073729</v>
      </c>
      <c r="AQ155" s="15">
        <v>100</v>
      </c>
      <c r="AR155" s="15">
        <v>1.1499999999999999</v>
      </c>
      <c r="AS155" s="15">
        <f>$AR155*节奏总纲!P154*24*3600*AS$2</f>
        <v>5234116805.1508074</v>
      </c>
      <c r="AT155" s="15">
        <f>$AR155*节奏总纲!Q154*24*3600*AT$2</f>
        <v>5159356170.1172371</v>
      </c>
      <c r="AU155" s="15">
        <f>$AR155*节奏总纲!R154*24*3600*AU$2</f>
        <v>4688372892.9337492</v>
      </c>
      <c r="AV155" s="15">
        <f>$AR155*节奏总纲!S154*24*3600*AV$2</f>
        <v>4174208152.1077685</v>
      </c>
      <c r="AW155" s="15">
        <f>$AR155*节奏总纲!T154*24*3600*AW$2</f>
        <v>2711272505.0681181</v>
      </c>
      <c r="AX155" s="15">
        <f t="shared" si="52"/>
        <v>350523125.15080738</v>
      </c>
      <c r="AY155" s="15">
        <f t="shared" si="53"/>
        <v>347795496.89723778</v>
      </c>
      <c r="AZ155" s="15">
        <f t="shared" si="54"/>
        <v>317230976.42175007</v>
      </c>
      <c r="BA155" s="15">
        <f t="shared" si="55"/>
        <v>298262634.7477684</v>
      </c>
      <c r="BB155" s="15">
        <f t="shared" si="56"/>
        <v>220639728.2681179</v>
      </c>
      <c r="BE155" s="15">
        <v>100</v>
      </c>
      <c r="BF155" s="51"/>
      <c r="BG155" s="15">
        <v>100</v>
      </c>
      <c r="BH155" s="15"/>
      <c r="BI155" s="15"/>
      <c r="BJ155" s="15"/>
      <c r="BK155" s="15"/>
      <c r="BL155" s="15"/>
      <c r="BM155" s="15">
        <f>求节点($T$38:$T$157,$V$38:$V$157,节奏总纲!P154)*求节点($T$38:$T$157,$U$38:$U$157,节奏总纲!P154)*节奏总纲!W154</f>
        <v>225779790.75736412</v>
      </c>
      <c r="BN155" s="15">
        <f>求节点($T$38:$T$157,$V$38:$V$157,节奏总纲!Q154)*求节点($T$38:$T$157,$U$38:$U$157,节奏总纲!Q154)*节奏总纲!X154</f>
        <v>192019598.01089683</v>
      </c>
      <c r="BO155" s="15">
        <f>求节点($T$38:$T$157,$V$38:$V$157,节奏总纲!R154)*求节点($T$38:$T$157,$U$38:$U$157,节奏总纲!R154)*节奏总纲!Y154</f>
        <v>153251679.4307971</v>
      </c>
      <c r="BP155" s="15">
        <f>求节点($T$38:$T$157,$V$38:$V$157,节奏总纲!S154)*求节点($T$38:$T$157,$U$38:$U$157,节奏总纲!S154)*节奏总纲!Z154</f>
        <v>115270583.47739862</v>
      </c>
      <c r="BQ155" s="15">
        <f>求节点($T$38:$T$157,$V$38:$V$157,节奏总纲!T154)*求节点($T$38:$T$157,$U$38:$U$157,节奏总纲!T154)*节奏总纲!AA154</f>
        <v>71059493.806157202</v>
      </c>
      <c r="BR155" s="15"/>
      <c r="BS155" s="15"/>
      <c r="BT155" s="15"/>
      <c r="BU155" s="15"/>
      <c r="BV155" s="15"/>
      <c r="BY155" s="15">
        <v>151</v>
      </c>
      <c r="BZ155" s="15">
        <f t="shared" si="57"/>
        <v>225779790.75736412</v>
      </c>
      <c r="CA155" s="15">
        <f t="shared" si="58"/>
        <v>192019598.01089683</v>
      </c>
      <c r="CB155" s="15">
        <f t="shared" si="59"/>
        <v>153251679.4307971</v>
      </c>
      <c r="CC155" s="15">
        <f t="shared" si="60"/>
        <v>115270583.47739862</v>
      </c>
      <c r="CD155" s="15">
        <f t="shared" si="61"/>
        <v>71059493.806157202</v>
      </c>
      <c r="CE155" s="66">
        <f>SUM(BZ$5:BZ155)</f>
        <v>3358925333.9905405</v>
      </c>
      <c r="CF155" s="66">
        <f>SUM(CA$5:CA155)</f>
        <v>2836016043.019443</v>
      </c>
      <c r="CG155" s="66">
        <f>SUM(CB$5:CB155)</f>
        <v>2252428069.9772444</v>
      </c>
      <c r="CH155" s="66">
        <f>SUM(CC$5:CC155)</f>
        <v>1600709255.7651658</v>
      </c>
      <c r="CI155" s="66">
        <f>SUM(CD$5:CD155)</f>
        <v>860715424.05174315</v>
      </c>
      <c r="CJ155" s="34"/>
      <c r="CK155" s="34"/>
      <c r="CN155" s="15"/>
      <c r="CO155" s="15"/>
      <c r="CP155" s="15"/>
      <c r="CQ155" s="15"/>
      <c r="CR155" s="15"/>
      <c r="CS155" s="15"/>
      <c r="CT155" s="15"/>
      <c r="CU155" s="15"/>
      <c r="CV155" s="15"/>
      <c r="CW155" s="15"/>
      <c r="CX155" s="15"/>
      <c r="EC155" s="9">
        <v>1</v>
      </c>
      <c r="ED155" s="9">
        <f>INT(求节点(F$38:F$67,$K$38:$K$67,节奏总纲!P154)*EC155)</f>
        <v>44590</v>
      </c>
      <c r="EE155" s="15">
        <v>151</v>
      </c>
      <c r="EF155" s="15">
        <f>求节点(F$38:F$67,$V$4:$V$33,节奏总纲!P154)*$ED155/10000</f>
        <v>1579640.3914105359</v>
      </c>
      <c r="EG155" s="15">
        <f>求节点(G$38:G$67,$V$4:$V$33,节奏总纲!Q154)*$ED155/10000</f>
        <v>1587401.0989548014</v>
      </c>
      <c r="EH155" s="15">
        <f>求节点(H$38:H$67,$V$4:$V$33,节奏总纲!R154)*$ED155/10000</f>
        <v>1596187.3491441144</v>
      </c>
      <c r="EI155" s="15">
        <f>求节点(I$38:I$67,$V$4:$V$33,节奏总纲!S154)*$ED155/10000</f>
        <v>1603099.68</v>
      </c>
      <c r="EJ155" s="15">
        <f>求节点(J$38:J$67,$V$4:$V$33,节奏总纲!T154)*$ED155/10000</f>
        <v>1603099.68</v>
      </c>
      <c r="EK155" s="15">
        <f>求节点(F$38:F$67,$L$4:$L$33,节奏总纲!P154)</f>
        <v>4</v>
      </c>
      <c r="EL155" s="15">
        <f>求节点(G$38:G$67,$L$4:$L$33,节奏总纲!Q154)</f>
        <v>4</v>
      </c>
      <c r="EM155" s="15">
        <f>求节点(H$38:H$67,$L$4:$L$33,节奏总纲!R154)</f>
        <v>4</v>
      </c>
      <c r="EN155" s="15">
        <f>求节点(I$38:I$67,$L$4:$L$33,节奏总纲!S154)</f>
        <v>4</v>
      </c>
      <c r="EO155" s="15">
        <f>求节点(J$38:J$67,$L$4:$L$33,节奏总纲!T154)</f>
        <v>4</v>
      </c>
      <c r="EP155" s="15">
        <f t="shared" si="62"/>
        <v>6318561.5656421436</v>
      </c>
      <c r="EQ155" s="15">
        <f t="shared" si="63"/>
        <v>6349604.3958192058</v>
      </c>
      <c r="ER155" s="15">
        <f t="shared" si="64"/>
        <v>6384749.3965764577</v>
      </c>
      <c r="ES155" s="15">
        <f t="shared" si="65"/>
        <v>6412398.7199999997</v>
      </c>
      <c r="ET155" s="15">
        <f t="shared" si="66"/>
        <v>6412398.7199999997</v>
      </c>
      <c r="EY155" s="15">
        <v>151</v>
      </c>
      <c r="EZ155" s="15">
        <f>MAX($G$4,求节点(F$38:F$67,$G$4:$G$33,节奏总纲!P154))</f>
        <v>3500</v>
      </c>
      <c r="FA155" s="15">
        <f>MAX($G$4,求节点(G$38:G$67,$G$4:$G$33,节奏总纲!Q154))</f>
        <v>3500</v>
      </c>
      <c r="FB155" s="15">
        <f>MAX($G$4,求节点(H$38:H$67,$G$4:$G$33,节奏总纲!R154))</f>
        <v>3500</v>
      </c>
      <c r="FC155" s="15">
        <f>MAX($G$4,求节点(I$38:I$67,$G$4:$G$33,节奏总纲!S154))</f>
        <v>3500</v>
      </c>
      <c r="FD155" s="15">
        <f>MAX($G$4,求节点(J$38:J$67,$G$4:$G$33,节奏总纲!T154))</f>
        <v>3500</v>
      </c>
      <c r="FE155" s="15">
        <f>MAX($K$4,求节点(F$38:F$67,$K$4:$K$33,节奏总纲!P154))</f>
        <v>73770.7687387755</v>
      </c>
      <c r="FF155" s="15">
        <f>MAX($K$4,求节点(G$38:G$67,$K$4:$K$33,节奏总纲!Q154))</f>
        <v>74177.418083074735</v>
      </c>
      <c r="FG155" s="15">
        <f>MAX($K$4,求节点(H$38:H$67,$K$4:$K$33,节奏总纲!R154))</f>
        <v>74637.804311772808</v>
      </c>
      <c r="FH155" s="15">
        <f>MAX($K$4,求节点(I$38:I$67,$K$4:$K$33,节奏总纲!S154))</f>
        <v>75000</v>
      </c>
      <c r="FI155" s="15">
        <f>MAX($K$4,求节点(J$38:J$67,$K$4:$K$33,节奏总纲!T154))</f>
        <v>75000</v>
      </c>
    </row>
    <row r="156" spans="19:165" x14ac:dyDescent="0.15">
      <c r="S156" s="9">
        <v>119</v>
      </c>
      <c r="T156" s="9">
        <f>求节点(节奏总纲!$BW$4:$BW$83,节奏总纲!$AM$4:$AM$83,$S156)</f>
        <v>34307.895493656659</v>
      </c>
      <c r="U156" s="9">
        <v>32000</v>
      </c>
      <c r="V156" s="9">
        <f t="shared" si="51"/>
        <v>3</v>
      </c>
      <c r="W156" s="9">
        <v>5</v>
      </c>
      <c r="Z156" s="9">
        <v>152</v>
      </c>
      <c r="AA156" s="80">
        <f>[5]圣人天赋!GE157</f>
        <v>0.39759999999999995</v>
      </c>
      <c r="AB156" s="80">
        <f>[5]圣人天赋!GF157</f>
        <v>0.40347999999999989</v>
      </c>
      <c r="AC156" s="80">
        <f>[5]圣人天赋!GG157</f>
        <v>0.41523999999999994</v>
      </c>
      <c r="AD156" s="80">
        <f>[5]圣人天赋!GH157</f>
        <v>0.43287999999999999</v>
      </c>
      <c r="AE156" s="80">
        <f>[5]圣人天赋!GI157</f>
        <v>0.45639999999999997</v>
      </c>
      <c r="AG156" s="52"/>
      <c r="AH156" s="35">
        <f>[5]圣人天赋!GE157/AA156</f>
        <v>1</v>
      </c>
      <c r="AJ156" s="9">
        <v>152</v>
      </c>
      <c r="AK156" s="9">
        <f>MAX([4]带兵数!D155,1000+($AJ156-1)*50)</f>
        <v>11725.442568885095</v>
      </c>
      <c r="AL156" s="9">
        <f>MAX([4]带兵数!E155,1000+($AJ156-1)*50)</f>
        <v>11763.745670637551</v>
      </c>
      <c r="AM156" s="9">
        <f>MAX([4]带兵数!F155,1000+($AJ156-1)*50)</f>
        <v>11810.181406204985</v>
      </c>
      <c r="AN156" s="9">
        <f>MAX([4]带兵数!G155,1000+($AJ156-1)*50)</f>
        <v>11860.867580422104</v>
      </c>
      <c r="AO156" s="9">
        <f>MAX([4]带兵数!H155,1000+($AJ156-1)*50)</f>
        <v>11890</v>
      </c>
      <c r="AQ156" s="15">
        <v>100</v>
      </c>
      <c r="AR156" s="15">
        <v>1.1499999999999999</v>
      </c>
      <c r="AS156" s="15">
        <f>$AR156*节奏总纲!P155*24*3600*AS$2</f>
        <v>5609798188.6927423</v>
      </c>
      <c r="AT156" s="15">
        <f>$AR156*节奏总纲!Q155*24*3600*AT$2</f>
        <v>5528362618.32022</v>
      </c>
      <c r="AU156" s="15">
        <f>$AR156*节奏总纲!R155*24*3600*AU$2</f>
        <v>5052558235.2825966</v>
      </c>
      <c r="AV156" s="15">
        <f>$AR156*节奏总纲!S155*24*3600*AV$2</f>
        <v>4534586869.1932993</v>
      </c>
      <c r="AW156" s="15">
        <f>$AR156*节奏总纲!T155*24*3600*AW$2</f>
        <v>4207348641.519557</v>
      </c>
      <c r="AX156" s="15">
        <f t="shared" si="52"/>
        <v>375681383.54193497</v>
      </c>
      <c r="AY156" s="15">
        <f t="shared" si="53"/>
        <v>369006448.2029829</v>
      </c>
      <c r="AZ156" s="15">
        <f t="shared" si="54"/>
        <v>364185342.34884739</v>
      </c>
      <c r="BA156" s="15">
        <f t="shared" si="55"/>
        <v>360378717.08553076</v>
      </c>
      <c r="BB156" s="15">
        <f t="shared" si="56"/>
        <v>1496076136.4514389</v>
      </c>
      <c r="BE156" s="15">
        <v>100</v>
      </c>
      <c r="BF156" s="51"/>
      <c r="BG156" s="15">
        <v>100</v>
      </c>
      <c r="BH156" s="15"/>
      <c r="BI156" s="15"/>
      <c r="BJ156" s="15"/>
      <c r="BK156" s="15"/>
      <c r="BL156" s="15"/>
      <c r="BM156" s="15">
        <f>求节点($T$38:$T$157,$V$38:$V$157,节奏总纲!P155)*求节点($T$38:$T$157,$U$38:$U$157,节奏总纲!P155)*节奏总纲!W155</f>
        <v>241984788.11074701</v>
      </c>
      <c r="BN156" s="15">
        <f>求节点($T$38:$T$157,$V$38:$V$157,节奏总纲!Q155)*求节点($T$38:$T$157,$U$38:$U$157,节奏总纲!Q155)*节奏总纲!X155</f>
        <v>203730268.15899658</v>
      </c>
      <c r="BO156" s="15">
        <f>求节点($T$38:$T$157,$V$38:$V$157,节奏总纲!R155)*求节点($T$38:$T$157,$U$38:$U$157,节奏总纲!R155)*节奏总纲!Y155</f>
        <v>175934947.99461204</v>
      </c>
      <c r="BP156" s="15">
        <f>求节点($T$38:$T$157,$V$38:$V$157,节奏总纲!S155)*求节点($T$38:$T$157,$U$38:$U$157,节奏总纲!S155)*节奏总纲!Z155</f>
        <v>139276798.87363523</v>
      </c>
      <c r="BQ156" s="15">
        <f>求节点($T$38:$T$157,$V$38:$V$157,节奏总纲!T155)*求节点($T$38:$T$157,$U$38:$U$157,节奏总纲!T155)*节奏总纲!AA155</f>
        <v>481828063.26938438</v>
      </c>
      <c r="BR156" s="15"/>
      <c r="BS156" s="15"/>
      <c r="BT156" s="15"/>
      <c r="BU156" s="15"/>
      <c r="BV156" s="15"/>
      <c r="BY156" s="15">
        <v>152</v>
      </c>
      <c r="BZ156" s="15">
        <f t="shared" si="57"/>
        <v>241984788.11074701</v>
      </c>
      <c r="CA156" s="15">
        <f t="shared" si="58"/>
        <v>203730268.15899658</v>
      </c>
      <c r="CB156" s="15">
        <f t="shared" si="59"/>
        <v>175934947.99461204</v>
      </c>
      <c r="CC156" s="15">
        <f t="shared" si="60"/>
        <v>139276798.87363523</v>
      </c>
      <c r="CD156" s="15">
        <f t="shared" si="61"/>
        <v>481828063.26938438</v>
      </c>
      <c r="CE156" s="66">
        <f>SUM(BZ$5:BZ156)</f>
        <v>3600910122.1012874</v>
      </c>
      <c r="CF156" s="66">
        <f>SUM(CA$5:CA156)</f>
        <v>3039746311.1784396</v>
      </c>
      <c r="CG156" s="66">
        <f>SUM(CB$5:CB156)</f>
        <v>2428363017.9718566</v>
      </c>
      <c r="CH156" s="66">
        <f>SUM(CC$5:CC156)</f>
        <v>1739986054.6388011</v>
      </c>
      <c r="CI156" s="66">
        <f>SUM(CD$5:CD156)</f>
        <v>1342543487.3211274</v>
      </c>
      <c r="CJ156" s="34"/>
      <c r="CK156" s="34"/>
      <c r="CN156" s="15"/>
      <c r="CO156" s="15"/>
      <c r="CP156" s="15"/>
      <c r="CQ156" s="15"/>
      <c r="CR156" s="15"/>
      <c r="CS156" s="15"/>
      <c r="CT156" s="15"/>
      <c r="CU156" s="15"/>
      <c r="CV156" s="15"/>
      <c r="CW156" s="15"/>
      <c r="CX156" s="15"/>
      <c r="EC156" s="9">
        <v>1</v>
      </c>
      <c r="ED156" s="9">
        <f>INT(求节点(F$38:F$67,$K$38:$K$67,节奏总纲!P155)*EC156)</f>
        <v>44763</v>
      </c>
      <c r="EE156" s="15">
        <v>152</v>
      </c>
      <c r="EF156" s="15">
        <f>求节点(F$38:F$67,$V$4:$V$33,节奏总纲!P155)*$ED156/10000</f>
        <v>1595732.3640986935</v>
      </c>
      <c r="EG156" s="15">
        <f>求节点(G$38:G$67,$V$4:$V$33,节奏总纲!Q155)*$ED156/10000</f>
        <v>1604045.1776597595</v>
      </c>
      <c r="EH156" s="15">
        <f>求节点(H$38:H$67,$V$4:$V$33,节奏总纲!R155)*$ED156/10000</f>
        <v>1609319.3759999999</v>
      </c>
      <c r="EI156" s="15">
        <f>求节点(I$38:I$67,$V$4:$V$33,节奏总纲!S155)*$ED156/10000</f>
        <v>1609319.3759999999</v>
      </c>
      <c r="EJ156" s="15">
        <f>求节点(J$38:J$67,$V$4:$V$33,节奏总纲!T155)*$ED156/10000</f>
        <v>1609319.3759999999</v>
      </c>
      <c r="EK156" s="15">
        <f>求节点(F$38:F$67,$L$4:$L$33,节奏总纲!P155)</f>
        <v>4</v>
      </c>
      <c r="EL156" s="15">
        <f>求节点(G$38:G$67,$L$4:$L$33,节奏总纲!Q155)</f>
        <v>4</v>
      </c>
      <c r="EM156" s="15">
        <f>求节点(H$38:H$67,$L$4:$L$33,节奏总纲!R155)</f>
        <v>4</v>
      </c>
      <c r="EN156" s="15">
        <f>求节点(I$38:I$67,$L$4:$L$33,节奏总纲!S155)</f>
        <v>4</v>
      </c>
      <c r="EO156" s="15">
        <f>求节点(J$38:J$67,$L$4:$L$33,节奏总纲!T155)</f>
        <v>4</v>
      </c>
      <c r="EP156" s="15">
        <f t="shared" si="62"/>
        <v>6382929.4563947739</v>
      </c>
      <c r="EQ156" s="15">
        <f t="shared" si="63"/>
        <v>6416180.7106390381</v>
      </c>
      <c r="ER156" s="15">
        <f t="shared" si="64"/>
        <v>6437277.5039999997</v>
      </c>
      <c r="ES156" s="15">
        <f t="shared" si="65"/>
        <v>6437277.5039999997</v>
      </c>
      <c r="ET156" s="15">
        <f t="shared" si="66"/>
        <v>6437277.5039999997</v>
      </c>
      <c r="EY156" s="15">
        <v>152</v>
      </c>
      <c r="EZ156" s="15">
        <f>MAX($G$4,求节点(F$38:F$67,$G$4:$G$33,节奏总纲!P155))</f>
        <v>3500</v>
      </c>
      <c r="FA156" s="15">
        <f>MAX($G$4,求节点(G$38:G$67,$G$4:$G$33,节奏总纲!Q155))</f>
        <v>3500</v>
      </c>
      <c r="FB156" s="15">
        <f>MAX($G$4,求节点(H$38:H$67,$G$4:$G$33,节奏总纲!R155))</f>
        <v>3500</v>
      </c>
      <c r="FC156" s="15">
        <f>MAX($G$4,求节点(I$38:I$67,$G$4:$G$33,节奏总纲!S155))</f>
        <v>3500</v>
      </c>
      <c r="FD156" s="15">
        <f>MAX($G$4,求节点(J$38:J$67,$G$4:$G$33,节奏总纲!T155))</f>
        <v>3500</v>
      </c>
      <c r="FE156" s="15">
        <f>MAX($K$4,求节点(F$38:F$67,$K$4:$K$33,节奏总纲!P155))</f>
        <v>74290.812615115283</v>
      </c>
      <c r="FF156" s="15">
        <f>MAX($K$4,求节点(G$38:G$67,$K$4:$K$33,节奏总纲!Q155))</f>
        <v>74724.70805535109</v>
      </c>
      <c r="FG156" s="15">
        <f>MAX($K$4,求节点(H$38:H$67,$K$4:$K$33,节奏总纲!R155))</f>
        <v>75000</v>
      </c>
      <c r="FH156" s="15">
        <f>MAX($K$4,求节点(I$38:I$67,$K$4:$K$33,节奏总纲!S155))</f>
        <v>75000</v>
      </c>
      <c r="FI156" s="15">
        <f>MAX($K$4,求节点(J$38:J$67,$K$4:$K$33,节奏总纲!T155))</f>
        <v>75000</v>
      </c>
    </row>
    <row r="157" spans="19:165" x14ac:dyDescent="0.15">
      <c r="S157" s="9">
        <v>120</v>
      </c>
      <c r="T157" s="9">
        <f>求节点(节奏总纲!$BW$4:$BW$83,节奏总纲!$AM$4:$AM$83,$S157)</f>
        <v>47512.875</v>
      </c>
      <c r="U157" s="9">
        <v>32000</v>
      </c>
      <c r="V157" s="9">
        <f t="shared" si="51"/>
        <v>3</v>
      </c>
      <c r="W157" s="9">
        <v>5</v>
      </c>
      <c r="Z157" s="9">
        <v>153</v>
      </c>
      <c r="AA157" s="80">
        <f>[5]圣人天赋!GE158</f>
        <v>0.39759999999999995</v>
      </c>
      <c r="AB157" s="80">
        <f>[5]圣人天赋!GF158</f>
        <v>0.40347999999999989</v>
      </c>
      <c r="AC157" s="80">
        <f>[5]圣人天赋!GG158</f>
        <v>0.41523999999999994</v>
      </c>
      <c r="AD157" s="80">
        <f>[5]圣人天赋!GH158</f>
        <v>0.43287999999999999</v>
      </c>
      <c r="AE157" s="80">
        <f>[5]圣人天赋!GI158</f>
        <v>0.45639999999999997</v>
      </c>
      <c r="AG157" s="52"/>
      <c r="AH157" s="35">
        <f>[5]圣人天赋!GE158/AA157</f>
        <v>1</v>
      </c>
      <c r="AJ157" s="9">
        <v>153</v>
      </c>
      <c r="AK157" s="9">
        <f>MAX([4]带兵数!D156,1000+($AJ157-1)*50)</f>
        <v>11776.704617727821</v>
      </c>
      <c r="AL157" s="9">
        <f>MAX([4]带兵数!E156,1000+($AJ157-1)*50)</f>
        <v>11818.502895887566</v>
      </c>
      <c r="AM157" s="9">
        <f>MAX([4]带兵数!F156,1000+($AJ157-1)*50)</f>
        <v>11865.275890824516</v>
      </c>
      <c r="AN157" s="9">
        <f>MAX([4]带兵数!G156,1000+($AJ157-1)*50)</f>
        <v>11890</v>
      </c>
      <c r="AO157" s="9">
        <f>MAX([4]带兵数!H156,1000+($AJ157-1)*50)</f>
        <v>11890</v>
      </c>
      <c r="AQ157" s="15">
        <v>100</v>
      </c>
      <c r="AR157" s="15">
        <v>1.1499999999999999</v>
      </c>
      <c r="AS157" s="15">
        <f>$AR157*节奏总纲!P156*24*3600*AS$2</f>
        <v>6012443525.9419079</v>
      </c>
      <c r="AT157" s="15">
        <f>$AR157*节奏总纲!Q156*24*3600*AT$2</f>
        <v>5969354347.339324</v>
      </c>
      <c r="AU157" s="15">
        <f>$AR157*节奏总纲!R156*24*3600*AU$2</f>
        <v>5475331904.2910976</v>
      </c>
      <c r="AV157" s="15">
        <f>$AR157*节奏总纲!S156*24*3600*AV$2</f>
        <v>6012443525.9419069</v>
      </c>
      <c r="AW157" s="15">
        <f>$AR157*节奏总纲!T156*24*3600*AW$2</f>
        <v>7214932231.1302891</v>
      </c>
      <c r="AX157" s="15">
        <f t="shared" si="52"/>
        <v>402645337.24916553</v>
      </c>
      <c r="AY157" s="15">
        <f t="shared" si="53"/>
        <v>440991729.019104</v>
      </c>
      <c r="AZ157" s="15">
        <f t="shared" si="54"/>
        <v>422773669.00850105</v>
      </c>
      <c r="BA157" s="15">
        <f t="shared" si="55"/>
        <v>1477856656.7486076</v>
      </c>
      <c r="BB157" s="15">
        <f t="shared" si="56"/>
        <v>3007583589.6107321</v>
      </c>
      <c r="BE157" s="15">
        <v>100</v>
      </c>
      <c r="BF157" s="51"/>
      <c r="BG157" s="15">
        <v>100</v>
      </c>
      <c r="BH157" s="15"/>
      <c r="BI157" s="15"/>
      <c r="BJ157" s="15"/>
      <c r="BK157" s="15"/>
      <c r="BL157" s="15"/>
      <c r="BM157" s="15">
        <f>求节点($T$38:$T$157,$V$38:$V$157,节奏总纲!P156)*求节点($T$38:$T$157,$U$38:$U$157,节奏总纲!P156)*节奏总纲!W156</f>
        <v>259352874.23456717</v>
      </c>
      <c r="BN157" s="15">
        <f>求节点($T$38:$T$157,$V$38:$V$157,节奏总纲!Q156)*求节点($T$38:$T$157,$U$38:$U$157,节奏总纲!Q156)*节奏总纲!X156</f>
        <v>243473694.42048529</v>
      </c>
      <c r="BO157" s="15">
        <f>求节点($T$38:$T$157,$V$38:$V$157,节奏总纲!R156)*求节点($T$38:$T$157,$U$38:$U$157,节奏总纲!R156)*节奏总纲!Y156</f>
        <v>204238487.44372046</v>
      </c>
      <c r="BP157" s="15">
        <f>求节点($T$38:$T$157,$V$38:$V$157,节奏总纲!S156)*求节点($T$38:$T$157,$U$38:$U$157,节奏总纲!S156)*节奏总纲!Z156</f>
        <v>571152331.11057281</v>
      </c>
      <c r="BQ157" s="15">
        <f>求节点($T$38:$T$157,$V$38:$V$157,节奏总纲!T156)*求节点($T$38:$T$157,$U$38:$U$157,节奏总纲!T156)*节奏总纲!AA156</f>
        <v>968625954.7860651</v>
      </c>
      <c r="BR157" s="15"/>
      <c r="BS157" s="15"/>
      <c r="BT157" s="15"/>
      <c r="BU157" s="15"/>
      <c r="BV157" s="15"/>
      <c r="BY157" s="15">
        <v>153</v>
      </c>
      <c r="BZ157" s="15">
        <f t="shared" si="57"/>
        <v>259352874.23456717</v>
      </c>
      <c r="CA157" s="15">
        <f t="shared" si="58"/>
        <v>243473694.42048529</v>
      </c>
      <c r="CB157" s="15">
        <f t="shared" si="59"/>
        <v>204238487.44372046</v>
      </c>
      <c r="CC157" s="15">
        <f t="shared" si="60"/>
        <v>571152331.11057281</v>
      </c>
      <c r="CD157" s="15">
        <f t="shared" si="61"/>
        <v>968625954.7860651</v>
      </c>
      <c r="CE157" s="66">
        <f>SUM(BZ$5:BZ157)</f>
        <v>3860262996.3358545</v>
      </c>
      <c r="CF157" s="66">
        <f>SUM(CA$5:CA157)</f>
        <v>3283220005.5989251</v>
      </c>
      <c r="CG157" s="66">
        <f>SUM(CB$5:CB157)</f>
        <v>2632601505.4155769</v>
      </c>
      <c r="CH157" s="66">
        <f>SUM(CC$5:CC157)</f>
        <v>2311138385.7493739</v>
      </c>
      <c r="CI157" s="66">
        <f>SUM(CD$5:CD157)</f>
        <v>2311169442.1071925</v>
      </c>
      <c r="CJ157" s="34"/>
      <c r="CK157" s="34"/>
      <c r="CN157" s="15"/>
      <c r="CO157" s="15"/>
      <c r="CP157" s="15"/>
      <c r="CQ157" s="15"/>
      <c r="CR157" s="15"/>
      <c r="CS157" s="15"/>
      <c r="CT157" s="15"/>
      <c r="CU157" s="15"/>
      <c r="CV157" s="15"/>
      <c r="CW157" s="15"/>
      <c r="CX157" s="15"/>
      <c r="EC157" s="9">
        <v>1</v>
      </c>
      <c r="ED157" s="9">
        <f>INT(求节点(F$38:F$67,$K$38:$K$67,节奏总纲!P156)*EC157)</f>
        <v>44949</v>
      </c>
      <c r="EE157" s="15">
        <v>153</v>
      </c>
      <c r="EF157" s="15">
        <f>求节点(F$38:F$67,$V$4:$V$33,节奏总纲!P156)*$ED157/10000</f>
        <v>1613085.7441469498</v>
      </c>
      <c r="EG157" s="15">
        <f>求节点(G$38:G$67,$V$4:$V$33,节奏总纲!Q156)*$ED157/10000</f>
        <v>1616006.4480000001</v>
      </c>
      <c r="EH157" s="15">
        <f>求节点(H$38:H$67,$V$4:$V$33,节奏总纲!R156)*$ED157/10000</f>
        <v>1616006.4480000001</v>
      </c>
      <c r="EI157" s="15">
        <f>求节点(I$38:I$67,$V$4:$V$33,节奏总纲!S156)*$ED157/10000</f>
        <v>1616006.4480000001</v>
      </c>
      <c r="EJ157" s="15">
        <f>求节点(J$38:J$67,$V$4:$V$33,节奏总纲!T156)*$ED157/10000</f>
        <v>1616006.4480000001</v>
      </c>
      <c r="EK157" s="15">
        <f>求节点(F$38:F$67,$L$4:$L$33,节奏总纲!P156)</f>
        <v>4</v>
      </c>
      <c r="EL157" s="15">
        <f>求节点(G$38:G$67,$L$4:$L$33,节奏总纲!Q156)</f>
        <v>4</v>
      </c>
      <c r="EM157" s="15">
        <f>求节点(H$38:H$67,$L$4:$L$33,节奏总纲!R156)</f>
        <v>4</v>
      </c>
      <c r="EN157" s="15">
        <f>求节点(I$38:I$67,$L$4:$L$33,节奏总纲!S156)</f>
        <v>4</v>
      </c>
      <c r="EO157" s="15">
        <f>求节点(J$38:J$67,$L$4:$L$33,节奏总纲!T156)</f>
        <v>4</v>
      </c>
      <c r="EP157" s="15">
        <f t="shared" si="62"/>
        <v>6452342.9765877994</v>
      </c>
      <c r="EQ157" s="15">
        <f t="shared" si="63"/>
        <v>6464025.7920000004</v>
      </c>
      <c r="ER157" s="15">
        <f t="shared" si="64"/>
        <v>6464025.7920000004</v>
      </c>
      <c r="ES157" s="15">
        <f t="shared" si="65"/>
        <v>6464025.7920000004</v>
      </c>
      <c r="ET157" s="15">
        <f t="shared" si="66"/>
        <v>6464025.7920000004</v>
      </c>
      <c r="EY157" s="15">
        <v>153</v>
      </c>
      <c r="EZ157" s="15">
        <f>MAX($G$4,求节点(F$38:F$67,$G$4:$G$33,节奏总纲!P156))</f>
        <v>3500</v>
      </c>
      <c r="FA157" s="15">
        <f>MAX($G$4,求节点(G$38:G$67,$G$4:$G$33,节奏总纲!Q156))</f>
        <v>3500</v>
      </c>
      <c r="FB157" s="15">
        <f>MAX($G$4,求节点(H$38:H$67,$G$4:$G$33,节奏总纲!R156))</f>
        <v>3500</v>
      </c>
      <c r="FC157" s="15">
        <f>MAX($G$4,求节点(I$38:I$67,$G$4:$G$33,节奏总纲!S156))</f>
        <v>3500</v>
      </c>
      <c r="FD157" s="15">
        <f>MAX($G$4,求节点(J$38:J$67,$G$4:$G$33,节奏总纲!T156))</f>
        <v>3500</v>
      </c>
      <c r="FE157" s="15">
        <f>MAX($K$4,求节点(F$38:F$67,$K$4:$K$33,节奏总纲!P156))</f>
        <v>74848.181841130747</v>
      </c>
      <c r="FF157" s="15">
        <f>MAX($K$4,求节点(G$38:G$67,$K$4:$K$33,节奏总纲!Q156))</f>
        <v>75000</v>
      </c>
      <c r="FG157" s="15">
        <f>MAX($K$4,求节点(H$38:H$67,$K$4:$K$33,节奏总纲!R156))</f>
        <v>75000</v>
      </c>
      <c r="FH157" s="15">
        <f>MAX($K$4,求节点(I$38:I$67,$K$4:$K$33,节奏总纲!S156))</f>
        <v>75000</v>
      </c>
      <c r="FI157" s="15">
        <f>MAX($K$4,求节点(J$38:J$67,$K$4:$K$33,节奏总纲!T156))</f>
        <v>75000</v>
      </c>
    </row>
    <row r="158" spans="19:165" x14ac:dyDescent="0.15">
      <c r="Z158" s="9">
        <v>154</v>
      </c>
      <c r="AA158" s="80">
        <f>[5]圣人天赋!GE159</f>
        <v>0.39759999999999995</v>
      </c>
      <c r="AB158" s="80">
        <f>[5]圣人天赋!GF159</f>
        <v>0.40347999999999989</v>
      </c>
      <c r="AC158" s="80">
        <f>[5]圣人天赋!GG159</f>
        <v>0.41523999999999994</v>
      </c>
      <c r="AD158" s="80">
        <f>[5]圣人天赋!GH159</f>
        <v>0.43287999999999999</v>
      </c>
      <c r="AE158" s="80">
        <f>[5]圣人天赋!GI159</f>
        <v>0.45639999999999997</v>
      </c>
      <c r="AG158" s="52"/>
      <c r="AH158" s="35">
        <f>[5]圣人天赋!GE159/AA158</f>
        <v>1</v>
      </c>
      <c r="AJ158" s="9">
        <v>154</v>
      </c>
      <c r="AK158" s="9">
        <f>MAX([4]带兵数!D157,1000+($AJ158-1)*50)</f>
        <v>11823.556106724936</v>
      </c>
      <c r="AL158" s="9">
        <f>MAX([4]带兵数!E157,1000+($AJ158-1)*50)</f>
        <v>11869.742879106872</v>
      </c>
      <c r="AM158" s="9">
        <f>MAX([4]带兵数!F157,1000+($AJ158-1)*50)</f>
        <v>11890</v>
      </c>
      <c r="AN158" s="9">
        <f>MAX([4]带兵数!G157,1000+($AJ158-1)*50)</f>
        <v>11890</v>
      </c>
      <c r="AO158" s="9">
        <f>MAX([4]带兵数!H157,1000+($AJ158-1)*50)</f>
        <v>11890</v>
      </c>
      <c r="AQ158" s="15">
        <v>100</v>
      </c>
      <c r="AR158" s="15">
        <v>1.1499999999999999</v>
      </c>
      <c r="AS158" s="15">
        <f>$AR158*节奏总纲!P157*24*3600*AS$2</f>
        <v>6443988113.2195301</v>
      </c>
      <c r="AT158" s="15">
        <f>$AR158*节奏总纲!Q157*24*3600*AT$2</f>
        <v>6427878142.9364805</v>
      </c>
      <c r="AU158" s="15">
        <f>$AR158*节奏总纲!R157*24*3600*AU$2</f>
        <v>6744707558.5031071</v>
      </c>
      <c r="AV158" s="15">
        <f>$AR158*节奏总纲!S157*24*3600*AV$2</f>
        <v>8484584349.0723801</v>
      </c>
      <c r="AW158" s="15">
        <f>$AR158*节奏总纲!T157*24*3600*AW$2</f>
        <v>10181501218.886856</v>
      </c>
      <c r="AX158" s="15">
        <f t="shared" si="52"/>
        <v>431544587.27762222</v>
      </c>
      <c r="AY158" s="15">
        <f t="shared" si="53"/>
        <v>458523795.59715652</v>
      </c>
      <c r="AZ158" s="15">
        <f t="shared" si="54"/>
        <v>1269375654.2120094</v>
      </c>
      <c r="BA158" s="15">
        <f t="shared" si="55"/>
        <v>2472140823.1304731</v>
      </c>
      <c r="BB158" s="15">
        <f t="shared" si="56"/>
        <v>2966568987.756567</v>
      </c>
      <c r="BE158" s="15">
        <v>100</v>
      </c>
      <c r="BF158" s="51"/>
      <c r="BG158" s="15">
        <v>100</v>
      </c>
      <c r="BH158" s="15"/>
      <c r="BI158" s="15"/>
      <c r="BJ158" s="15"/>
      <c r="BK158" s="15"/>
      <c r="BL158" s="15"/>
      <c r="BM158" s="15">
        <f>求节点($T$38:$T$157,$V$38:$V$157,节奏总纲!P157)*求节点($T$38:$T$157,$U$38:$U$157,节奏总纲!P157)*节奏总纲!W157</f>
        <v>277967528.03711522</v>
      </c>
      <c r="BN158" s="15">
        <f>求节点($T$38:$T$157,$V$38:$V$157,节奏总纲!Q157)*求节点($T$38:$T$157,$U$38:$U$157,节奏总纲!Q157)*节奏总纲!X157</f>
        <v>253153234.28414482</v>
      </c>
      <c r="BO158" s="15">
        <f>求节点($T$38:$T$157,$V$38:$V$157,节奏总纲!R157)*求节点($T$38:$T$157,$U$38:$U$157,节奏总纲!R157)*节奏总纲!Y157</f>
        <v>613224953.72560859</v>
      </c>
      <c r="BP158" s="15">
        <f>求节点($T$38:$T$157,$V$38:$V$157,节奏总纲!S157)*求节点($T$38:$T$157,$U$38:$U$157,节奏总纲!S157)*节奏总纲!Z157</f>
        <v>955416743.23883033</v>
      </c>
      <c r="BQ158" s="15">
        <f>求节点($T$38:$T$157,$V$38:$V$157,节奏总纲!T157)*求节点($T$38:$T$157,$U$38:$U$157,节奏总纲!T157)*节奏总纲!AA157</f>
        <v>955416743.23883033</v>
      </c>
      <c r="BR158" s="15"/>
      <c r="BS158" s="15"/>
      <c r="BT158" s="15"/>
      <c r="BU158" s="15"/>
      <c r="BV158" s="15"/>
      <c r="BY158" s="15">
        <v>154</v>
      </c>
      <c r="BZ158" s="15">
        <f t="shared" si="57"/>
        <v>277967528.03711522</v>
      </c>
      <c r="CA158" s="15">
        <f t="shared" si="58"/>
        <v>253153234.28414482</v>
      </c>
      <c r="CB158" s="15">
        <f t="shared" si="59"/>
        <v>613224953.72560859</v>
      </c>
      <c r="CC158" s="15">
        <f t="shared" si="60"/>
        <v>955416743.23883033</v>
      </c>
      <c r="CD158" s="15">
        <f t="shared" si="61"/>
        <v>955416743.23883033</v>
      </c>
      <c r="CE158" s="66">
        <f>SUM(BZ$5:BZ158)</f>
        <v>4138230524.3729696</v>
      </c>
      <c r="CF158" s="66">
        <f>SUM(CA$5:CA158)</f>
        <v>3536373239.88307</v>
      </c>
      <c r="CG158" s="66">
        <f>SUM(CB$5:CB158)</f>
        <v>3245826459.1411858</v>
      </c>
      <c r="CH158" s="66">
        <f>SUM(CC$5:CC158)</f>
        <v>3266555128.988204</v>
      </c>
      <c r="CI158" s="66">
        <f>SUM(CD$5:CD158)</f>
        <v>3266586185.3460226</v>
      </c>
      <c r="CJ158" s="34"/>
      <c r="CK158" s="34"/>
      <c r="CN158" s="15"/>
      <c r="CO158" s="15"/>
      <c r="CP158" s="15"/>
      <c r="CQ158" s="15"/>
      <c r="CR158" s="15"/>
      <c r="CS158" s="15"/>
      <c r="CT158" s="15"/>
      <c r="CU158" s="15"/>
      <c r="CV158" s="15"/>
      <c r="CW158" s="15"/>
      <c r="CX158" s="15"/>
      <c r="EC158" s="9">
        <v>1</v>
      </c>
      <c r="ED158" s="9">
        <f>INT(求节点(F$38:F$67,$K$38:$K$67,节奏总纲!P157)*EC158)</f>
        <v>45000</v>
      </c>
      <c r="EE158" s="15">
        <v>154</v>
      </c>
      <c r="EF158" s="15">
        <f>求节点(F$38:F$67,$V$4:$V$33,节奏总纲!P157)*$ED158/10000</f>
        <v>1617840</v>
      </c>
      <c r="EG158" s="15">
        <f>求节点(G$38:G$67,$V$4:$V$33,节奏总纲!Q157)*$ED158/10000</f>
        <v>1617840</v>
      </c>
      <c r="EH158" s="15">
        <f>求节点(H$38:H$67,$V$4:$V$33,节奏总纲!R157)*$ED158/10000</f>
        <v>1617840</v>
      </c>
      <c r="EI158" s="15">
        <f>求节点(I$38:I$67,$V$4:$V$33,节奏总纲!S157)*$ED158/10000</f>
        <v>1617840</v>
      </c>
      <c r="EJ158" s="15">
        <f>求节点(J$38:J$67,$V$4:$V$33,节奏总纲!T157)*$ED158/10000</f>
        <v>1617840</v>
      </c>
      <c r="EK158" s="15">
        <f>求节点(F$38:F$67,$L$4:$L$33,节奏总纲!P157)</f>
        <v>4</v>
      </c>
      <c r="EL158" s="15">
        <f>求节点(G$38:G$67,$L$4:$L$33,节奏总纲!Q157)</f>
        <v>4</v>
      </c>
      <c r="EM158" s="15">
        <f>求节点(H$38:H$67,$L$4:$L$33,节奏总纲!R157)</f>
        <v>4</v>
      </c>
      <c r="EN158" s="15">
        <f>求节点(I$38:I$67,$L$4:$L$33,节奏总纲!S157)</f>
        <v>4</v>
      </c>
      <c r="EO158" s="15">
        <f>求节点(J$38:J$67,$L$4:$L$33,节奏总纲!T157)</f>
        <v>4</v>
      </c>
      <c r="EP158" s="15">
        <f t="shared" si="62"/>
        <v>6471360</v>
      </c>
      <c r="EQ158" s="15">
        <f t="shared" si="63"/>
        <v>6471360</v>
      </c>
      <c r="ER158" s="15">
        <f t="shared" si="64"/>
        <v>6471360</v>
      </c>
      <c r="ES158" s="15">
        <f t="shared" si="65"/>
        <v>6471360</v>
      </c>
      <c r="ET158" s="15">
        <f t="shared" si="66"/>
        <v>6471360</v>
      </c>
      <c r="EY158" s="15">
        <v>154</v>
      </c>
      <c r="EZ158" s="15">
        <f>MAX($G$4,求节点(F$38:F$67,$G$4:$G$33,节奏总纲!P157))</f>
        <v>3500</v>
      </c>
      <c r="FA158" s="15">
        <f>MAX($G$4,求节点(G$38:G$67,$G$4:$G$33,节奏总纲!Q157))</f>
        <v>3500</v>
      </c>
      <c r="FB158" s="15">
        <f>MAX($G$4,求节点(H$38:H$67,$G$4:$G$33,节奏总纲!R157))</f>
        <v>3500</v>
      </c>
      <c r="FC158" s="15">
        <f>MAX($G$4,求节点(I$38:I$67,$G$4:$G$33,节奏总纲!S157))</f>
        <v>3500</v>
      </c>
      <c r="FD158" s="15">
        <f>MAX($G$4,求节点(J$38:J$67,$G$4:$G$33,节奏总纲!T157))</f>
        <v>3500</v>
      </c>
      <c r="FE158" s="15">
        <f>MAX($K$4,求节点(F$38:F$67,$K$4:$K$33,节奏总纲!P157))</f>
        <v>75000</v>
      </c>
      <c r="FF158" s="15">
        <f>MAX($K$4,求节点(G$38:G$67,$K$4:$K$33,节奏总纲!Q157))</f>
        <v>75000</v>
      </c>
      <c r="FG158" s="15">
        <f>MAX($K$4,求节点(H$38:H$67,$K$4:$K$33,节奏总纲!R157))</f>
        <v>75000</v>
      </c>
      <c r="FH158" s="15">
        <f>MAX($K$4,求节点(I$38:I$67,$K$4:$K$33,节奏总纲!S157))</f>
        <v>75000</v>
      </c>
      <c r="FI158" s="15">
        <f>MAX($K$4,求节点(J$38:J$67,$K$4:$K$33,节奏总纲!T157))</f>
        <v>75000</v>
      </c>
    </row>
    <row r="159" spans="19:165" x14ac:dyDescent="0.15">
      <c r="Z159" s="9">
        <v>155</v>
      </c>
      <c r="AA159" s="80">
        <f>[5]圣人天赋!GE160</f>
        <v>0.39759999999999995</v>
      </c>
      <c r="AB159" s="80">
        <f>[5]圣人天赋!GF160</f>
        <v>0.40347999999999989</v>
      </c>
      <c r="AC159" s="80">
        <f>[5]圣人天赋!GG160</f>
        <v>0.41523999999999994</v>
      </c>
      <c r="AD159" s="80">
        <f>[5]圣人天赋!GH160</f>
        <v>0.43287999999999999</v>
      </c>
      <c r="AE159" s="80">
        <f>[5]圣人天赋!GI160</f>
        <v>0.45639999999999997</v>
      </c>
      <c r="AG159" s="52"/>
      <c r="AH159" s="35">
        <f>[5]圣人天赋!GE160/AA159</f>
        <v>1</v>
      </c>
      <c r="AJ159" s="9">
        <v>155</v>
      </c>
      <c r="AK159" s="9">
        <f>MAX([4]带兵数!D158,1000+($AJ159-1)*50)</f>
        <v>11871.775179422561</v>
      </c>
      <c r="AL159" s="9">
        <f>MAX([4]带兵数!E158,1000+($AJ159-1)*50)</f>
        <v>11890</v>
      </c>
      <c r="AM159" s="9">
        <f>MAX([4]带兵数!F158,1000+($AJ159-1)*50)</f>
        <v>11890</v>
      </c>
      <c r="AN159" s="9">
        <f>MAX([4]带兵数!G158,1000+($AJ159-1)*50)</f>
        <v>11890</v>
      </c>
      <c r="AO159" s="9">
        <f>MAX([4]带兵数!H158,1000+($AJ159-1)*50)</f>
        <v>11890</v>
      </c>
      <c r="AQ159" s="15">
        <v>100</v>
      </c>
      <c r="AR159" s="15">
        <v>1.1499999999999999</v>
      </c>
      <c r="AS159" s="15">
        <f>$AR159*节奏总纲!P158*24*3600*AS$2</f>
        <v>6906506149.7648716</v>
      </c>
      <c r="AT159" s="15">
        <f>$AR159*节奏总纲!Q158*24*3600*AT$2</f>
        <v>7664380091.2657385</v>
      </c>
      <c r="AU159" s="15">
        <f>$AR159*节奏总纲!R158*24*3600*AU$2</f>
        <v>8823752256.9396019</v>
      </c>
      <c r="AV159" s="15">
        <f>$AR159*节奏总纲!S158*24*3600*AV$2</f>
        <v>11029690321.174503</v>
      </c>
      <c r="AW159" s="15">
        <f>$AR159*节奏总纲!T158*24*3600*AW$2</f>
        <v>13277067422.307991</v>
      </c>
      <c r="AX159" s="15">
        <f t="shared" si="52"/>
        <v>462518036.54534149</v>
      </c>
      <c r="AY159" s="15">
        <f t="shared" si="53"/>
        <v>1236501948.329258</v>
      </c>
      <c r="AZ159" s="15">
        <f t="shared" si="54"/>
        <v>2079044698.4364948</v>
      </c>
      <c r="BA159" s="15">
        <f t="shared" si="55"/>
        <v>2545105972.1021233</v>
      </c>
      <c r="BB159" s="15">
        <f t="shared" si="56"/>
        <v>3095566203.4211349</v>
      </c>
      <c r="BE159" s="15">
        <v>100</v>
      </c>
      <c r="BF159" s="51"/>
      <c r="BG159" s="15">
        <v>100</v>
      </c>
      <c r="BH159" s="15"/>
      <c r="BI159" s="15"/>
      <c r="BJ159" s="15"/>
      <c r="BK159" s="15"/>
      <c r="BL159" s="15"/>
      <c r="BM159" s="15">
        <f>求节点($T$38:$T$157,$V$38:$V$157,节奏总纲!P158)*求节点($T$38:$T$157,$U$38:$U$157,节奏总纲!P158)*节奏总纲!W158</f>
        <v>297918219.9970004</v>
      </c>
      <c r="BN159" s="15">
        <f>求节点($T$38:$T$157,$V$38:$V$157,节奏总纲!Q158)*求节点($T$38:$T$157,$U$38:$U$157,节奏总纲!Q158)*节奏总纲!X158</f>
        <v>682678784.44679499</v>
      </c>
      <c r="BO159" s="15">
        <f>求节点($T$38:$T$157,$V$38:$V$157,节奏总纲!R158)*求节点($T$38:$T$157,$U$38:$U$157,节奏总纲!R158)*节奏总纲!Y158</f>
        <v>1004369419.5345381</v>
      </c>
      <c r="BP159" s="15">
        <f>求节点($T$38:$T$157,$V$38:$V$157,节奏总纲!S158)*求节点($T$38:$T$157,$U$38:$U$157,节奏总纲!S158)*节奏总纲!Z158</f>
        <v>983615834.62883902</v>
      </c>
      <c r="BQ159" s="15">
        <f>求节点($T$38:$T$157,$V$38:$V$157,节奏总纲!T158)*求节点($T$38:$T$157,$U$38:$U$157,节奏总纲!T158)*节奏总纲!AA158</f>
        <v>996961740.2322495</v>
      </c>
      <c r="BR159" s="15"/>
      <c r="BS159" s="15"/>
      <c r="BT159" s="15"/>
      <c r="BU159" s="15"/>
      <c r="BV159" s="15"/>
      <c r="BY159" s="15">
        <v>155</v>
      </c>
      <c r="BZ159" s="15">
        <f t="shared" si="57"/>
        <v>297918219.9970004</v>
      </c>
      <c r="CA159" s="15">
        <f t="shared" si="58"/>
        <v>682678784.44679499</v>
      </c>
      <c r="CB159" s="15">
        <f t="shared" si="59"/>
        <v>1004369419.5345381</v>
      </c>
      <c r="CC159" s="15">
        <f t="shared" si="60"/>
        <v>983615834.62883902</v>
      </c>
      <c r="CD159" s="15">
        <f t="shared" si="61"/>
        <v>996961740.2322495</v>
      </c>
      <c r="CE159" s="66">
        <f>SUM(BZ$5:BZ159)</f>
        <v>4436148744.3699703</v>
      </c>
      <c r="CF159" s="66">
        <f>SUM(CA$5:CA159)</f>
        <v>4219052024.329865</v>
      </c>
      <c r="CG159" s="66">
        <f>SUM(CB$5:CB159)</f>
        <v>4250195878.675724</v>
      </c>
      <c r="CH159" s="66">
        <f>SUM(CC$5:CC159)</f>
        <v>4250170963.617043</v>
      </c>
      <c r="CI159" s="66">
        <f>SUM(CD$5:CD159)</f>
        <v>4263547925.5782719</v>
      </c>
      <c r="CJ159" s="34"/>
      <c r="CK159" s="34"/>
      <c r="CN159" s="15"/>
      <c r="CO159" s="15"/>
      <c r="CP159" s="15"/>
      <c r="CQ159" s="15"/>
      <c r="CR159" s="15"/>
      <c r="CS159" s="15"/>
      <c r="CT159" s="15"/>
      <c r="CU159" s="15"/>
      <c r="CV159" s="15"/>
      <c r="CW159" s="15"/>
      <c r="CX159" s="15"/>
      <c r="EC159" s="9">
        <v>1</v>
      </c>
      <c r="ED159" s="9">
        <f>INT(求节点(F$38:F$67,$K$38:$K$67,节奏总纲!P158)*EC159)</f>
        <v>45000</v>
      </c>
      <c r="EE159" s="15">
        <v>155</v>
      </c>
      <c r="EF159" s="15">
        <f>求节点(F$38:F$67,$V$4:$V$33,节奏总纲!P158)*$ED159/10000</f>
        <v>1617840</v>
      </c>
      <c r="EG159" s="15">
        <f>求节点(G$38:G$67,$V$4:$V$33,节奏总纲!Q158)*$ED159/10000</f>
        <v>1617840</v>
      </c>
      <c r="EH159" s="15">
        <f>求节点(H$38:H$67,$V$4:$V$33,节奏总纲!R158)*$ED159/10000</f>
        <v>1617840</v>
      </c>
      <c r="EI159" s="15">
        <f>求节点(I$38:I$67,$V$4:$V$33,节奏总纲!S158)*$ED159/10000</f>
        <v>1617840</v>
      </c>
      <c r="EJ159" s="15">
        <f>求节点(J$38:J$67,$V$4:$V$33,节奏总纲!T158)*$ED159/10000</f>
        <v>1617840</v>
      </c>
      <c r="EK159" s="15">
        <f>求节点(F$38:F$67,$L$4:$L$33,节奏总纲!P158)</f>
        <v>4</v>
      </c>
      <c r="EL159" s="15">
        <f>求节点(G$38:G$67,$L$4:$L$33,节奏总纲!Q158)</f>
        <v>4</v>
      </c>
      <c r="EM159" s="15">
        <f>求节点(H$38:H$67,$L$4:$L$33,节奏总纲!R158)</f>
        <v>4</v>
      </c>
      <c r="EN159" s="15">
        <f>求节点(I$38:I$67,$L$4:$L$33,节奏总纲!S158)</f>
        <v>4</v>
      </c>
      <c r="EO159" s="15">
        <f>求节点(J$38:J$67,$L$4:$L$33,节奏总纲!T158)</f>
        <v>4</v>
      </c>
      <c r="EP159" s="15">
        <f t="shared" si="62"/>
        <v>6471360</v>
      </c>
      <c r="EQ159" s="15">
        <f t="shared" si="63"/>
        <v>6471360</v>
      </c>
      <c r="ER159" s="15">
        <f t="shared" si="64"/>
        <v>6471360</v>
      </c>
      <c r="ES159" s="15">
        <f t="shared" si="65"/>
        <v>6471360</v>
      </c>
      <c r="ET159" s="15">
        <f t="shared" si="66"/>
        <v>6471360</v>
      </c>
      <c r="EY159" s="15">
        <v>155</v>
      </c>
      <c r="EZ159" s="15">
        <f>MAX($G$4,求节点(F$38:F$67,$G$4:$G$33,节奏总纲!P158))</f>
        <v>3500</v>
      </c>
      <c r="FA159" s="15">
        <f>MAX($G$4,求节点(G$38:G$67,$G$4:$G$33,节奏总纲!Q158))</f>
        <v>3500</v>
      </c>
      <c r="FB159" s="15">
        <f>MAX($G$4,求节点(H$38:H$67,$G$4:$G$33,节奏总纲!R158))</f>
        <v>3500</v>
      </c>
      <c r="FC159" s="15">
        <f>MAX($G$4,求节点(I$38:I$67,$G$4:$G$33,节奏总纲!S158))</f>
        <v>3500</v>
      </c>
      <c r="FD159" s="15">
        <f>MAX($G$4,求节点(J$38:J$67,$G$4:$G$33,节奏总纲!T158))</f>
        <v>3500</v>
      </c>
      <c r="FE159" s="15">
        <f>MAX($K$4,求节点(F$38:F$67,$K$4:$K$33,节奏总纲!P158))</f>
        <v>75000</v>
      </c>
      <c r="FF159" s="15">
        <f>MAX($K$4,求节点(G$38:G$67,$K$4:$K$33,节奏总纲!Q158))</f>
        <v>75000</v>
      </c>
      <c r="FG159" s="15">
        <f>MAX($K$4,求节点(H$38:H$67,$K$4:$K$33,节奏总纲!R158))</f>
        <v>75000</v>
      </c>
      <c r="FH159" s="15">
        <f>MAX($K$4,求节点(I$38:I$67,$K$4:$K$33,节奏总纲!S158))</f>
        <v>75000</v>
      </c>
      <c r="FI159" s="15">
        <f>MAX($K$4,求节点(J$38:J$67,$K$4:$K$33,节奏总纲!T158))</f>
        <v>75000</v>
      </c>
    </row>
    <row r="160" spans="19:165" x14ac:dyDescent="0.15">
      <c r="Z160" s="9">
        <v>156</v>
      </c>
      <c r="AA160" s="80">
        <f>[5]圣人天赋!GE161</f>
        <v>0.42600000000000005</v>
      </c>
      <c r="AB160" s="80">
        <f>[5]圣人天赋!GF161</f>
        <v>0.43230000000000002</v>
      </c>
      <c r="AC160" s="80">
        <f>[5]圣人天赋!GG161</f>
        <v>0.44490000000000002</v>
      </c>
      <c r="AD160" s="80">
        <f>[5]圣人天赋!GH161</f>
        <v>0.4638000000000001</v>
      </c>
      <c r="AE160" s="80">
        <f>[5]圣人天赋!GI161</f>
        <v>0.4890000000000001</v>
      </c>
      <c r="AG160" s="52"/>
      <c r="AH160" s="35">
        <f>[5]圣人天赋!GE161/AA160</f>
        <v>1</v>
      </c>
      <c r="AJ160" s="9">
        <v>156</v>
      </c>
      <c r="AK160" s="9">
        <f>MAX([4]带兵数!D159,1000+($AJ160-1)*50)</f>
        <v>11890</v>
      </c>
      <c r="AL160" s="9">
        <f>MAX([4]带兵数!E159,1000+($AJ160-1)*50)</f>
        <v>11890</v>
      </c>
      <c r="AM160" s="9">
        <f>MAX([4]带兵数!F159,1000+($AJ160-1)*50)</f>
        <v>11890</v>
      </c>
      <c r="AN160" s="9">
        <f>MAX([4]带兵数!G159,1000+($AJ160-1)*50)</f>
        <v>11890</v>
      </c>
      <c r="AO160" s="9">
        <f>MAX([4]带兵数!H159,1000+($AJ160-1)*50)</f>
        <v>11890</v>
      </c>
      <c r="AQ160" s="15">
        <v>100</v>
      </c>
      <c r="AR160" s="15">
        <v>1.1499999999999999</v>
      </c>
      <c r="AS160" s="15">
        <f>$AR160*节奏总纲!P159*24*3600*AS$2</f>
        <v>7402220707.2785492</v>
      </c>
      <c r="AT160" s="15">
        <f>$AR160*节奏总纲!Q159*24*3600*AT$2</f>
        <v>8635924158.491642</v>
      </c>
      <c r="AU160" s="15">
        <f>$AR160*节奏总纲!R159*24*3600*AU$2</f>
        <v>9968323885.8017807</v>
      </c>
      <c r="AV160" s="15">
        <f>$AR160*节奏总纲!S159*24*3600*AV$2</f>
        <v>12460404857.252226</v>
      </c>
      <c r="AW160" s="15">
        <f>$AR160*节奏总纲!T159*24*3600*AW$2</f>
        <v>14996899152.946341</v>
      </c>
      <c r="AX160" s="15">
        <f t="shared" si="52"/>
        <v>495714557.5136776</v>
      </c>
      <c r="AY160" s="15">
        <f t="shared" si="53"/>
        <v>971544067.22590351</v>
      </c>
      <c r="AZ160" s="15">
        <f t="shared" si="54"/>
        <v>1144571628.8621788</v>
      </c>
      <c r="BA160" s="15">
        <f t="shared" si="55"/>
        <v>1430714536.0777225</v>
      </c>
      <c r="BB160" s="15">
        <f t="shared" si="56"/>
        <v>1719831730.6383495</v>
      </c>
      <c r="BE160" s="15">
        <v>100</v>
      </c>
      <c r="BF160" s="51"/>
      <c r="BG160" s="15">
        <v>100</v>
      </c>
      <c r="BH160" s="15"/>
      <c r="BI160" s="15"/>
      <c r="BJ160" s="15"/>
      <c r="BK160" s="15"/>
      <c r="BL160" s="15"/>
      <c r="BM160" s="15">
        <f>求节点($T$38:$T$157,$V$38:$V$157,节奏总纲!P159)*求节点($T$38:$T$157,$U$38:$U$157,节奏总纲!P159)*节奏总纲!W159</f>
        <v>319300842.1988259</v>
      </c>
      <c r="BN160" s="15">
        <f>求节点($T$38:$T$157,$V$38:$V$157,节奏总纲!Q159)*求节点($T$38:$T$157,$U$38:$U$157,节奏总纲!Q159)*节奏总纲!X159</f>
        <v>536394240.01430112</v>
      </c>
      <c r="BO160" s="15">
        <f>求节点($T$38:$T$157,$V$38:$V$157,节奏总纲!R159)*求节点($T$38:$T$157,$U$38:$U$157,节奏总纲!R159)*节奏总纲!Y159</f>
        <v>552933154.03969955</v>
      </c>
      <c r="BP160" s="15">
        <f>求节点($T$38:$T$157,$V$38:$V$157,节奏总纲!S159)*求节点($T$38:$T$157,$U$38:$U$157,节奏总纲!S159)*节奏总纲!Z159</f>
        <v>552933154.03969955</v>
      </c>
      <c r="BQ160" s="15">
        <f>求节点($T$38:$T$157,$V$38:$V$157,节奏总纲!T159)*求节点($T$38:$T$157,$U$38:$U$157,节奏总纲!T159)*节奏总纲!AA159</f>
        <v>553891056.56629586</v>
      </c>
      <c r="BR160" s="15"/>
      <c r="BS160" s="15"/>
      <c r="BT160" s="15"/>
      <c r="BU160" s="15"/>
      <c r="BV160" s="15"/>
      <c r="BY160" s="15">
        <v>156</v>
      </c>
      <c r="BZ160" s="15">
        <f t="shared" si="57"/>
        <v>319300842.1988259</v>
      </c>
      <c r="CA160" s="15">
        <f t="shared" si="58"/>
        <v>536394240.01430112</v>
      </c>
      <c r="CB160" s="15">
        <f t="shared" si="59"/>
        <v>552933154.03969955</v>
      </c>
      <c r="CC160" s="15">
        <f t="shared" si="60"/>
        <v>552933154.03969955</v>
      </c>
      <c r="CD160" s="15">
        <f t="shared" si="61"/>
        <v>553891056.56629586</v>
      </c>
      <c r="CE160" s="66">
        <f>SUM(BZ$5:BZ160)</f>
        <v>4755449586.5687962</v>
      </c>
      <c r="CF160" s="66">
        <f>SUM(CA$5:CA160)</f>
        <v>4755446264.3441658</v>
      </c>
      <c r="CG160" s="66">
        <f>SUM(CB$5:CB160)</f>
        <v>4803129032.7154236</v>
      </c>
      <c r="CH160" s="66">
        <f>SUM(CC$5:CC160)</f>
        <v>4803104117.6567421</v>
      </c>
      <c r="CI160" s="66">
        <f>SUM(CD$5:CD160)</f>
        <v>4817438982.1445675</v>
      </c>
      <c r="CJ160" s="34"/>
      <c r="CK160" s="34"/>
      <c r="CN160" s="15"/>
      <c r="CO160" s="15"/>
      <c r="CP160" s="15"/>
      <c r="CQ160" s="15"/>
      <c r="CR160" s="15"/>
      <c r="CS160" s="15"/>
      <c r="CT160" s="15"/>
      <c r="CU160" s="15"/>
      <c r="CV160" s="15"/>
      <c r="CW160" s="15"/>
      <c r="CX160" s="15"/>
      <c r="EC160" s="9">
        <v>1</v>
      </c>
      <c r="ED160" s="9">
        <f>INT(求节点(F$38:F$67,$K$38:$K$67,节奏总纲!P159)*EC160)</f>
        <v>45000</v>
      </c>
      <c r="EE160" s="15">
        <v>156</v>
      </c>
      <c r="EF160" s="15">
        <f>求节点(F$38:F$67,$V$4:$V$33,节奏总纲!P159)*$ED160/10000</f>
        <v>1617840</v>
      </c>
      <c r="EG160" s="15">
        <f>求节点(G$38:G$67,$V$4:$V$33,节奏总纲!Q159)*$ED160/10000</f>
        <v>1617840</v>
      </c>
      <c r="EH160" s="15">
        <f>求节点(H$38:H$67,$V$4:$V$33,节奏总纲!R159)*$ED160/10000</f>
        <v>1617840</v>
      </c>
      <c r="EI160" s="15">
        <f>求节点(I$38:I$67,$V$4:$V$33,节奏总纲!S159)*$ED160/10000</f>
        <v>1617840</v>
      </c>
      <c r="EJ160" s="15">
        <f>求节点(J$38:J$67,$V$4:$V$33,节奏总纲!T159)*$ED160/10000</f>
        <v>1617840</v>
      </c>
      <c r="EK160" s="15">
        <f>求节点(F$38:F$67,$L$4:$L$33,节奏总纲!P159)</f>
        <v>4</v>
      </c>
      <c r="EL160" s="15">
        <f>求节点(G$38:G$67,$L$4:$L$33,节奏总纲!Q159)</f>
        <v>4</v>
      </c>
      <c r="EM160" s="15">
        <f>求节点(H$38:H$67,$L$4:$L$33,节奏总纲!R159)</f>
        <v>4</v>
      </c>
      <c r="EN160" s="15">
        <f>求节点(I$38:I$67,$L$4:$L$33,节奏总纲!S159)</f>
        <v>4</v>
      </c>
      <c r="EO160" s="15">
        <f>求节点(J$38:J$67,$L$4:$L$33,节奏总纲!T159)</f>
        <v>4</v>
      </c>
      <c r="EP160" s="15">
        <f t="shared" si="62"/>
        <v>6471360</v>
      </c>
      <c r="EQ160" s="15">
        <f t="shared" si="63"/>
        <v>6471360</v>
      </c>
      <c r="ER160" s="15">
        <f t="shared" si="64"/>
        <v>6471360</v>
      </c>
      <c r="ES160" s="15">
        <f t="shared" si="65"/>
        <v>6471360</v>
      </c>
      <c r="ET160" s="15">
        <f t="shared" si="66"/>
        <v>6471360</v>
      </c>
      <c r="EY160" s="15">
        <v>156</v>
      </c>
      <c r="EZ160" s="15">
        <f>MAX($G$4,求节点(F$38:F$67,$G$4:$G$33,节奏总纲!P159))</f>
        <v>3500</v>
      </c>
      <c r="FA160" s="15">
        <f>MAX($G$4,求节点(G$38:G$67,$G$4:$G$33,节奏总纲!Q159))</f>
        <v>3500</v>
      </c>
      <c r="FB160" s="15">
        <f>MAX($G$4,求节点(H$38:H$67,$G$4:$G$33,节奏总纲!R159))</f>
        <v>3500</v>
      </c>
      <c r="FC160" s="15">
        <f>MAX($G$4,求节点(I$38:I$67,$G$4:$G$33,节奏总纲!S159))</f>
        <v>3500</v>
      </c>
      <c r="FD160" s="15">
        <f>MAX($G$4,求节点(J$38:J$67,$G$4:$G$33,节奏总纲!T159))</f>
        <v>3500</v>
      </c>
      <c r="FE160" s="15">
        <f>MAX($K$4,求节点(F$38:F$67,$K$4:$K$33,节奏总纲!P159))</f>
        <v>75000</v>
      </c>
      <c r="FF160" s="15">
        <f>MAX($K$4,求节点(G$38:G$67,$K$4:$K$33,节奏总纲!Q159))</f>
        <v>75000</v>
      </c>
      <c r="FG160" s="15">
        <f>MAX($K$4,求节点(H$38:H$67,$K$4:$K$33,节奏总纲!R159))</f>
        <v>75000</v>
      </c>
      <c r="FH160" s="15">
        <f>MAX($K$4,求节点(I$38:I$67,$K$4:$K$33,节奏总纲!S159))</f>
        <v>75000</v>
      </c>
      <c r="FI160" s="15">
        <f>MAX($K$4,求节点(J$38:J$67,$K$4:$K$33,节奏总纲!T159))</f>
        <v>75000</v>
      </c>
    </row>
    <row r="161" spans="26:165" x14ac:dyDescent="0.15">
      <c r="Z161" s="9">
        <v>157</v>
      </c>
      <c r="AA161" s="80">
        <f>[5]圣人天赋!GE162</f>
        <v>0.42600000000000005</v>
      </c>
      <c r="AB161" s="80">
        <f>[5]圣人天赋!GF162</f>
        <v>0.43230000000000002</v>
      </c>
      <c r="AC161" s="80">
        <f>[5]圣人天赋!GG162</f>
        <v>0.44490000000000002</v>
      </c>
      <c r="AD161" s="80">
        <f>[5]圣人天赋!GH162</f>
        <v>0.4638000000000001</v>
      </c>
      <c r="AE161" s="80">
        <f>[5]圣人天赋!GI162</f>
        <v>0.4890000000000001</v>
      </c>
      <c r="AG161" s="52"/>
      <c r="AH161" s="35">
        <f>[5]圣人天赋!GE162/AA161</f>
        <v>1</v>
      </c>
      <c r="AJ161" s="9">
        <v>157</v>
      </c>
      <c r="AK161" s="9">
        <f>MAX([4]带兵数!D160,1000+($AJ161-1)*50)</f>
        <v>11890</v>
      </c>
      <c r="AL161" s="9">
        <f>MAX([4]带兵数!E160,1000+($AJ161-1)*50)</f>
        <v>11890</v>
      </c>
      <c r="AM161" s="9">
        <f>MAX([4]带兵数!F160,1000+($AJ161-1)*50)</f>
        <v>11890</v>
      </c>
      <c r="AN161" s="9">
        <f>MAX([4]带兵数!G160,1000+($AJ161-1)*50)</f>
        <v>11890</v>
      </c>
      <c r="AO161" s="9">
        <f>MAX([4]带兵数!H160,1000+($AJ161-1)*50)</f>
        <v>11890</v>
      </c>
      <c r="AQ161" s="15">
        <v>100</v>
      </c>
      <c r="AR161" s="15">
        <v>1.1499999999999999</v>
      </c>
      <c r="AS161" s="15">
        <f>$AR161*节奏总纲!P160*24*3600*AS$2</f>
        <v>7933514415.0146294</v>
      </c>
      <c r="AT161" s="15">
        <f>$AR161*节奏总纲!Q160*24*3600*AT$2</f>
        <v>9255766817.5170689</v>
      </c>
      <c r="AU161" s="15">
        <f>$AR161*节奏总纲!R160*24*3600*AU$2</f>
        <v>10683799412.2197</v>
      </c>
      <c r="AV161" s="15">
        <f>$AR161*节奏总纲!S160*24*3600*AV$2</f>
        <v>13354749265.274624</v>
      </c>
      <c r="AW161" s="15">
        <f>$AR161*节奏总纲!T160*24*3600*AW$2</f>
        <v>16025699118.32955</v>
      </c>
      <c r="AX161" s="15">
        <f t="shared" si="52"/>
        <v>531293707.73608017</v>
      </c>
      <c r="AY161" s="15">
        <f t="shared" si="53"/>
        <v>619842659.02542686</v>
      </c>
      <c r="AZ161" s="15">
        <f t="shared" si="54"/>
        <v>715475526.41791916</v>
      </c>
      <c r="BA161" s="15">
        <f t="shared" si="55"/>
        <v>894344408.02239799</v>
      </c>
      <c r="BB161" s="15">
        <f t="shared" si="56"/>
        <v>1028799965.3832092</v>
      </c>
      <c r="BE161" s="15">
        <v>100</v>
      </c>
      <c r="BF161" s="51"/>
      <c r="BG161" s="15">
        <v>100</v>
      </c>
      <c r="BH161" s="15"/>
      <c r="BI161" s="15"/>
      <c r="BJ161" s="15"/>
      <c r="BK161" s="15"/>
      <c r="BL161" s="15"/>
      <c r="BM161" s="15">
        <f>求节点($T$38:$T$157,$V$38:$V$157,节奏总纲!P160)*求节点($T$38:$T$157,$U$38:$U$157,节奏总纲!P160)*节奏总纲!W160</f>
        <v>342218169.23418969</v>
      </c>
      <c r="BN161" s="15">
        <f>求节点($T$38:$T$157,$V$38:$V$157,节奏总纲!Q160)*求节点($T$38:$T$157,$U$38:$U$157,节奏总纲!Q160)*节奏总纲!X160</f>
        <v>342218169.23418969</v>
      </c>
      <c r="BO161" s="15">
        <f>求节点($T$38:$T$157,$V$38:$V$157,节奏总纲!R160)*求节点($T$38:$T$157,$U$38:$U$157,节奏总纲!R160)*节奏总纲!Y160</f>
        <v>345640350.92653197</v>
      </c>
      <c r="BP161" s="15">
        <f>求节点($T$38:$T$157,$V$38:$V$157,节奏总纲!S160)*求节点($T$38:$T$157,$U$38:$U$157,节奏总纲!S160)*节奏总纲!Z160</f>
        <v>345640350.92653197</v>
      </c>
      <c r="BQ161" s="15">
        <f>求节点($T$38:$T$157,$V$38:$V$157,节奏总纲!T160)*求节点($T$38:$T$157,$U$38:$U$157,节奏总纲!T160)*节奏总纲!AA160</f>
        <v>331336542.79652518</v>
      </c>
      <c r="BR161" s="15"/>
      <c r="BS161" s="15"/>
      <c r="BT161" s="15"/>
      <c r="BU161" s="15"/>
      <c r="BV161" s="15"/>
      <c r="BY161" s="15">
        <v>157</v>
      </c>
      <c r="BZ161" s="15">
        <f t="shared" si="57"/>
        <v>342218169.23418969</v>
      </c>
      <c r="CA161" s="15">
        <f t="shared" si="58"/>
        <v>342218169.23418969</v>
      </c>
      <c r="CB161" s="15">
        <f t="shared" si="59"/>
        <v>345640350.92653197</v>
      </c>
      <c r="CC161" s="15">
        <f t="shared" si="60"/>
        <v>345640350.92653197</v>
      </c>
      <c r="CD161" s="15">
        <f t="shared" si="61"/>
        <v>331336542.79652518</v>
      </c>
      <c r="CE161" s="66">
        <f>SUM(BZ$5:BZ161)</f>
        <v>5097667755.8029861</v>
      </c>
      <c r="CF161" s="66">
        <f>SUM(CA$5:CA161)</f>
        <v>5097664433.5783558</v>
      </c>
      <c r="CG161" s="66">
        <f>SUM(CB$5:CB161)</f>
        <v>5148769383.6419554</v>
      </c>
      <c r="CH161" s="66">
        <f>SUM(CC$5:CC161)</f>
        <v>5148744468.5832739</v>
      </c>
      <c r="CI161" s="66">
        <f>SUM(CD$5:CD161)</f>
        <v>5148775524.9410925</v>
      </c>
      <c r="CJ161" s="34"/>
      <c r="CK161" s="34"/>
      <c r="CN161" s="15"/>
      <c r="CO161" s="15"/>
      <c r="CP161" s="15"/>
      <c r="CQ161" s="15"/>
      <c r="CR161" s="15"/>
      <c r="CS161" s="15"/>
      <c r="CT161" s="15"/>
      <c r="CU161" s="15"/>
      <c r="CV161" s="15"/>
      <c r="CW161" s="15"/>
      <c r="CX161" s="15"/>
      <c r="EC161" s="9">
        <v>1</v>
      </c>
      <c r="ED161" s="9">
        <f>INT(求节点(F$38:F$67,$K$38:$K$67,节奏总纲!P160)*EC161)</f>
        <v>45000</v>
      </c>
      <c r="EE161" s="15">
        <v>157</v>
      </c>
      <c r="EF161" s="15">
        <f>求节点(F$38:F$67,$V$4:$V$33,节奏总纲!P160)*$ED161/10000</f>
        <v>1617840</v>
      </c>
      <c r="EG161" s="15">
        <f>求节点(G$38:G$67,$V$4:$V$33,节奏总纲!Q160)*$ED161/10000</f>
        <v>1617840</v>
      </c>
      <c r="EH161" s="15">
        <f>求节点(H$38:H$67,$V$4:$V$33,节奏总纲!R160)*$ED161/10000</f>
        <v>1617840</v>
      </c>
      <c r="EI161" s="15">
        <f>求节点(I$38:I$67,$V$4:$V$33,节奏总纲!S160)*$ED161/10000</f>
        <v>1617840</v>
      </c>
      <c r="EJ161" s="15">
        <f>求节点(J$38:J$67,$V$4:$V$33,节奏总纲!T160)*$ED161/10000</f>
        <v>1617840</v>
      </c>
      <c r="EK161" s="15">
        <f>求节点(F$38:F$67,$L$4:$L$33,节奏总纲!P160)</f>
        <v>4</v>
      </c>
      <c r="EL161" s="15">
        <f>求节点(G$38:G$67,$L$4:$L$33,节奏总纲!Q160)</f>
        <v>4</v>
      </c>
      <c r="EM161" s="15">
        <f>求节点(H$38:H$67,$L$4:$L$33,节奏总纲!R160)</f>
        <v>4</v>
      </c>
      <c r="EN161" s="15">
        <f>求节点(I$38:I$67,$L$4:$L$33,节奏总纲!S160)</f>
        <v>4</v>
      </c>
      <c r="EO161" s="15">
        <f>求节点(J$38:J$67,$L$4:$L$33,节奏总纲!T160)</f>
        <v>4</v>
      </c>
      <c r="EP161" s="15">
        <f t="shared" si="62"/>
        <v>6471360</v>
      </c>
      <c r="EQ161" s="15">
        <f t="shared" si="63"/>
        <v>6471360</v>
      </c>
      <c r="ER161" s="15">
        <f t="shared" si="64"/>
        <v>6471360</v>
      </c>
      <c r="ES161" s="15">
        <f t="shared" si="65"/>
        <v>6471360</v>
      </c>
      <c r="ET161" s="15">
        <f t="shared" si="66"/>
        <v>6471360</v>
      </c>
      <c r="EY161" s="15">
        <v>157</v>
      </c>
      <c r="EZ161" s="15">
        <f>MAX($G$4,求节点(F$38:F$67,$G$4:$G$33,节奏总纲!P160))</f>
        <v>3500</v>
      </c>
      <c r="FA161" s="15">
        <f>MAX($G$4,求节点(G$38:G$67,$G$4:$G$33,节奏总纲!Q160))</f>
        <v>3500</v>
      </c>
      <c r="FB161" s="15">
        <f>MAX($G$4,求节点(H$38:H$67,$G$4:$G$33,节奏总纲!R160))</f>
        <v>3500</v>
      </c>
      <c r="FC161" s="15">
        <f>MAX($G$4,求节点(I$38:I$67,$G$4:$G$33,节奏总纲!S160))</f>
        <v>3500</v>
      </c>
      <c r="FD161" s="15">
        <f>MAX($G$4,求节点(J$38:J$67,$G$4:$G$33,节奏总纲!T160))</f>
        <v>3500</v>
      </c>
      <c r="FE161" s="15">
        <f>MAX($K$4,求节点(F$38:F$67,$K$4:$K$33,节奏总纲!P160))</f>
        <v>75000</v>
      </c>
      <c r="FF161" s="15">
        <f>MAX($K$4,求节点(G$38:G$67,$K$4:$K$33,节奏总纲!Q160))</f>
        <v>75000</v>
      </c>
      <c r="FG161" s="15">
        <f>MAX($K$4,求节点(H$38:H$67,$K$4:$K$33,节奏总纲!R160))</f>
        <v>75000</v>
      </c>
      <c r="FH161" s="15">
        <f>MAX($K$4,求节点(I$38:I$67,$K$4:$K$33,节奏总纲!S160))</f>
        <v>75000</v>
      </c>
      <c r="FI161" s="15">
        <f>MAX($K$4,求节点(J$38:J$67,$K$4:$K$33,节奏总纲!T160))</f>
        <v>75000</v>
      </c>
    </row>
    <row r="162" spans="26:165" x14ac:dyDescent="0.15">
      <c r="Z162" s="9">
        <v>158</v>
      </c>
      <c r="AA162" s="80">
        <f>[5]圣人天赋!GE163</f>
        <v>0.42600000000000005</v>
      </c>
      <c r="AB162" s="80">
        <f>[5]圣人天赋!GF163</f>
        <v>0.43230000000000002</v>
      </c>
      <c r="AC162" s="80">
        <f>[5]圣人天赋!GG163</f>
        <v>0.44490000000000002</v>
      </c>
      <c r="AD162" s="80">
        <f>[5]圣人天赋!GH163</f>
        <v>0.4638000000000001</v>
      </c>
      <c r="AE162" s="80">
        <f>[5]圣人天赋!GI163</f>
        <v>0.4890000000000001</v>
      </c>
      <c r="AG162" s="52"/>
      <c r="AH162" s="35">
        <f>[5]圣人天赋!GE163/AA162</f>
        <v>1</v>
      </c>
      <c r="AJ162" s="9">
        <v>158</v>
      </c>
      <c r="AK162" s="9">
        <f>MAX([4]带兵数!D161,1000+($AJ162-1)*50)</f>
        <v>11890</v>
      </c>
      <c r="AL162" s="9">
        <f>MAX([4]带兵数!E161,1000+($AJ162-1)*50)</f>
        <v>11890</v>
      </c>
      <c r="AM162" s="9">
        <f>MAX([4]带兵数!F161,1000+($AJ162-1)*50)</f>
        <v>11890</v>
      </c>
      <c r="AN162" s="9">
        <f>MAX([4]带兵数!G161,1000+($AJ162-1)*50)</f>
        <v>11890</v>
      </c>
      <c r="AO162" s="9">
        <f>MAX([4]带兵数!H161,1000+($AJ162-1)*50)</f>
        <v>11890</v>
      </c>
      <c r="AQ162" s="15">
        <v>100</v>
      </c>
      <c r="AR162" s="15">
        <v>1.1499999999999999</v>
      </c>
      <c r="AS162" s="15">
        <f>$AR162*节奏总纲!P161*24*3600*AS$2</f>
        <v>8502940911.7786875</v>
      </c>
      <c r="AT162" s="15">
        <f>$AR162*节奏总纲!Q161*24*3600*AT$2</f>
        <v>9920097730.4084682</v>
      </c>
      <c r="AU162" s="15">
        <f>$AR162*节奏总纲!R161*24*3600*AU$2</f>
        <v>11450627094.528631</v>
      </c>
      <c r="AV162" s="15">
        <f>$AR162*节奏总纲!S161*24*3600*AV$2</f>
        <v>14313283868.160789</v>
      </c>
      <c r="AW162" s="15">
        <f>$AR162*节奏总纲!T161*24*3600*AW$2</f>
        <v>17175940641.792946</v>
      </c>
      <c r="AX162" s="15">
        <f t="shared" si="52"/>
        <v>569426496.76405811</v>
      </c>
      <c r="AY162" s="15">
        <f t="shared" si="53"/>
        <v>664330912.89139938</v>
      </c>
      <c r="AZ162" s="15">
        <f t="shared" si="54"/>
        <v>766827682.30893135</v>
      </c>
      <c r="BA162" s="15">
        <f t="shared" si="55"/>
        <v>958534602.88616562</v>
      </c>
      <c r="BB162" s="15">
        <f t="shared" si="56"/>
        <v>1150241523.4633961</v>
      </c>
      <c r="BE162" s="15">
        <v>100</v>
      </c>
      <c r="BF162" s="51"/>
      <c r="BG162" s="15">
        <v>100</v>
      </c>
      <c r="BH162" s="15"/>
      <c r="BI162" s="15"/>
      <c r="BJ162" s="15"/>
      <c r="BK162" s="15"/>
      <c r="BL162" s="15"/>
      <c r="BM162" s="15">
        <f>求节点($T$38:$T$157,$V$38:$V$157,节奏总纲!P161)*求节点($T$38:$T$157,$U$38:$U$157,节奏总纲!P161)*节奏总纲!W161</f>
        <v>366780352.18296826</v>
      </c>
      <c r="BN162" s="15">
        <f>求节点($T$38:$T$157,$V$38:$V$157,节奏总纲!Q161)*求节点($T$38:$T$157,$U$38:$U$157,节奏总纲!Q161)*节奏总纲!X161</f>
        <v>366780352.18296826</v>
      </c>
      <c r="BO162" s="15">
        <f>求节点($T$38:$T$157,$V$38:$V$157,节奏总纲!R161)*求节点($T$38:$T$157,$U$38:$U$157,节奏总纲!R161)*节奏总纲!Y161</f>
        <v>370448155.70479769</v>
      </c>
      <c r="BP162" s="15">
        <f>求节点($T$38:$T$157,$V$38:$V$157,节奏总纲!S161)*求节点($T$38:$T$157,$U$38:$U$157,节奏总纲!S161)*节奏总纲!Z161</f>
        <v>370448155.70479769</v>
      </c>
      <c r="BQ162" s="15">
        <f>求节点($T$38:$T$157,$V$38:$V$157,节奏总纲!T161)*求节点($T$38:$T$157,$U$38:$U$157,节奏总纲!T161)*节奏总纲!AA161</f>
        <v>370448155.70479769</v>
      </c>
      <c r="BR162" s="15"/>
      <c r="BS162" s="15"/>
      <c r="BT162" s="15"/>
      <c r="BU162" s="15"/>
      <c r="BV162" s="15"/>
      <c r="BY162" s="15">
        <v>158</v>
      </c>
      <c r="BZ162" s="15">
        <f t="shared" si="57"/>
        <v>366780352.18296826</v>
      </c>
      <c r="CA162" s="15">
        <f t="shared" si="58"/>
        <v>366780352.18296826</v>
      </c>
      <c r="CB162" s="15">
        <f t="shared" si="59"/>
        <v>370448155.70479769</v>
      </c>
      <c r="CC162" s="15">
        <f t="shared" si="60"/>
        <v>370448155.70479769</v>
      </c>
      <c r="CD162" s="15">
        <f t="shared" si="61"/>
        <v>370448155.70479769</v>
      </c>
      <c r="CE162" s="66">
        <f>SUM(BZ$5:BZ162)</f>
        <v>5464448107.9859543</v>
      </c>
      <c r="CF162" s="66">
        <f>SUM(CA$5:CA162)</f>
        <v>5464444785.7613239</v>
      </c>
      <c r="CG162" s="66">
        <f>SUM(CB$5:CB162)</f>
        <v>5519217539.3467531</v>
      </c>
      <c r="CH162" s="66">
        <f>SUM(CC$5:CC162)</f>
        <v>5519192624.2880716</v>
      </c>
      <c r="CI162" s="66">
        <f>SUM(CD$5:CD162)</f>
        <v>5519223680.6458902</v>
      </c>
      <c r="CJ162" s="34"/>
      <c r="CK162" s="34"/>
      <c r="CN162" s="15"/>
      <c r="CO162" s="15"/>
      <c r="CP162" s="15"/>
      <c r="CQ162" s="15"/>
      <c r="CR162" s="15"/>
      <c r="CS162" s="15"/>
      <c r="CT162" s="15"/>
      <c r="CU162" s="15"/>
      <c r="CV162" s="15"/>
      <c r="CW162" s="15"/>
      <c r="CX162" s="15"/>
      <c r="EC162" s="9">
        <v>1</v>
      </c>
      <c r="ED162" s="9">
        <f>INT(求节点(F$38:F$67,$K$38:$K$67,节奏总纲!P161)*EC162)</f>
        <v>45000</v>
      </c>
      <c r="EE162" s="15">
        <v>158</v>
      </c>
      <c r="EF162" s="15">
        <f>求节点(F$38:F$67,$V$4:$V$33,节奏总纲!P161)*$ED162/10000</f>
        <v>1617840</v>
      </c>
      <c r="EG162" s="15">
        <f>求节点(G$38:G$67,$V$4:$V$33,节奏总纲!Q161)*$ED162/10000</f>
        <v>1617840</v>
      </c>
      <c r="EH162" s="15">
        <f>求节点(H$38:H$67,$V$4:$V$33,节奏总纲!R161)*$ED162/10000</f>
        <v>1617840</v>
      </c>
      <c r="EI162" s="15">
        <f>求节点(I$38:I$67,$V$4:$V$33,节奏总纲!S161)*$ED162/10000</f>
        <v>1617840</v>
      </c>
      <c r="EJ162" s="15">
        <f>求节点(J$38:J$67,$V$4:$V$33,节奏总纲!T161)*$ED162/10000</f>
        <v>1617840</v>
      </c>
      <c r="EK162" s="15">
        <f>求节点(F$38:F$67,$L$4:$L$33,节奏总纲!P161)</f>
        <v>4</v>
      </c>
      <c r="EL162" s="15">
        <f>求节点(G$38:G$67,$L$4:$L$33,节奏总纲!Q161)</f>
        <v>4</v>
      </c>
      <c r="EM162" s="15">
        <f>求节点(H$38:H$67,$L$4:$L$33,节奏总纲!R161)</f>
        <v>4</v>
      </c>
      <c r="EN162" s="15">
        <f>求节点(I$38:I$67,$L$4:$L$33,节奏总纲!S161)</f>
        <v>4</v>
      </c>
      <c r="EO162" s="15">
        <f>求节点(J$38:J$67,$L$4:$L$33,节奏总纲!T161)</f>
        <v>4</v>
      </c>
      <c r="EP162" s="15">
        <f t="shared" si="62"/>
        <v>6471360</v>
      </c>
      <c r="EQ162" s="15">
        <f t="shared" si="63"/>
        <v>6471360</v>
      </c>
      <c r="ER162" s="15">
        <f t="shared" si="64"/>
        <v>6471360</v>
      </c>
      <c r="ES162" s="15">
        <f t="shared" si="65"/>
        <v>6471360</v>
      </c>
      <c r="ET162" s="15">
        <f t="shared" si="66"/>
        <v>6471360</v>
      </c>
      <c r="EY162" s="15">
        <v>158</v>
      </c>
      <c r="EZ162" s="15">
        <f>MAX($G$4,求节点(F$38:F$67,$G$4:$G$33,节奏总纲!P161))</f>
        <v>3500</v>
      </c>
      <c r="FA162" s="15">
        <f>MAX($G$4,求节点(G$38:G$67,$G$4:$G$33,节奏总纲!Q161))</f>
        <v>3500</v>
      </c>
      <c r="FB162" s="15">
        <f>MAX($G$4,求节点(H$38:H$67,$G$4:$G$33,节奏总纲!R161))</f>
        <v>3500</v>
      </c>
      <c r="FC162" s="15">
        <f>MAX($G$4,求节点(I$38:I$67,$G$4:$G$33,节奏总纲!S161))</f>
        <v>3500</v>
      </c>
      <c r="FD162" s="15">
        <f>MAX($G$4,求节点(J$38:J$67,$G$4:$G$33,节奏总纲!T161))</f>
        <v>3500</v>
      </c>
      <c r="FE162" s="15">
        <f>MAX($K$4,求节点(F$38:F$67,$K$4:$K$33,节奏总纲!P161))</f>
        <v>75000</v>
      </c>
      <c r="FF162" s="15">
        <f>MAX($K$4,求节点(G$38:G$67,$K$4:$K$33,节奏总纲!Q161))</f>
        <v>75000</v>
      </c>
      <c r="FG162" s="15">
        <f>MAX($K$4,求节点(H$38:H$67,$K$4:$K$33,节奏总纲!R161))</f>
        <v>75000</v>
      </c>
      <c r="FH162" s="15">
        <f>MAX($K$4,求节点(I$38:I$67,$K$4:$K$33,节奏总纲!S161))</f>
        <v>75000</v>
      </c>
      <c r="FI162" s="15">
        <f>MAX($K$4,求节点(J$38:J$67,$K$4:$K$33,节奏总纲!T161))</f>
        <v>75000</v>
      </c>
    </row>
    <row r="163" spans="26:165" x14ac:dyDescent="0.15">
      <c r="Z163" s="9">
        <v>159</v>
      </c>
      <c r="AA163" s="80">
        <f>[5]圣人天赋!GE164</f>
        <v>0.42600000000000005</v>
      </c>
      <c r="AB163" s="80">
        <f>[5]圣人天赋!GF164</f>
        <v>0.43230000000000002</v>
      </c>
      <c r="AC163" s="80">
        <f>[5]圣人天赋!GG164</f>
        <v>0.44490000000000002</v>
      </c>
      <c r="AD163" s="80">
        <f>[5]圣人天赋!GH164</f>
        <v>0.4638000000000001</v>
      </c>
      <c r="AE163" s="80">
        <f>[5]圣人天赋!GI164</f>
        <v>0.4890000000000001</v>
      </c>
      <c r="AG163" s="52"/>
      <c r="AH163" s="35">
        <f>[5]圣人天赋!GE164/AA163</f>
        <v>1</v>
      </c>
      <c r="AJ163" s="9">
        <v>159</v>
      </c>
      <c r="AK163" s="9">
        <f>MAX([4]带兵数!D162,1000+($AJ163-1)*50)</f>
        <v>11890</v>
      </c>
      <c r="AL163" s="9">
        <f>MAX([4]带兵数!E162,1000+($AJ163-1)*50)</f>
        <v>11890</v>
      </c>
      <c r="AM163" s="9">
        <f>MAX([4]带兵数!F162,1000+($AJ163-1)*50)</f>
        <v>11890</v>
      </c>
      <c r="AN163" s="9">
        <f>MAX([4]带兵数!G162,1000+($AJ163-1)*50)</f>
        <v>11890</v>
      </c>
      <c r="AO163" s="9">
        <f>MAX([4]带兵数!H162,1000+($AJ163-1)*50)</f>
        <v>11890</v>
      </c>
      <c r="AQ163" s="15">
        <v>100</v>
      </c>
      <c r="AR163" s="15">
        <v>1.1499999999999999</v>
      </c>
      <c r="AS163" s="15">
        <f>$AR163*节奏总纲!P162*24*3600*AS$2</f>
        <v>9113237119.8754139</v>
      </c>
      <c r="AT163" s="15">
        <f>$AR163*节奏总纲!Q162*24*3600*AT$2</f>
        <v>10632109973.187983</v>
      </c>
      <c r="AU163" s="15">
        <f>$AR163*节奏总纲!R162*24*3600*AU$2</f>
        <v>12272492654.765554</v>
      </c>
      <c r="AV163" s="15">
        <f>$AR163*节奏总纲!S162*24*3600*AV$2</f>
        <v>15340615818.456944</v>
      </c>
      <c r="AW163" s="15">
        <f>$AR163*节奏总纲!T162*24*3600*AW$2</f>
        <v>18408738982.148331</v>
      </c>
      <c r="AX163" s="15">
        <f t="shared" si="52"/>
        <v>610296208.09672642</v>
      </c>
      <c r="AY163" s="15">
        <f t="shared" si="53"/>
        <v>712012242.77951431</v>
      </c>
      <c r="AZ163" s="15">
        <f t="shared" si="54"/>
        <v>821865560.23692322</v>
      </c>
      <c r="BA163" s="15">
        <f t="shared" si="55"/>
        <v>1027331950.296154</v>
      </c>
      <c r="BB163" s="15">
        <f t="shared" si="56"/>
        <v>1232798340.3553848</v>
      </c>
      <c r="BE163" s="15">
        <v>100</v>
      </c>
      <c r="BF163" s="51"/>
      <c r="BG163" s="15">
        <v>100</v>
      </c>
      <c r="BH163" s="15"/>
      <c r="BI163" s="15"/>
      <c r="BJ163" s="15"/>
      <c r="BK163" s="15"/>
      <c r="BL163" s="15"/>
      <c r="BM163" s="15">
        <f>求节点($T$38:$T$157,$V$38:$V$157,节奏总纲!P162)*求节点($T$38:$T$157,$U$38:$U$157,节奏总纲!P162)*节奏总纲!W162</f>
        <v>393105448.04942119</v>
      </c>
      <c r="BN163" s="15">
        <f>求节点($T$38:$T$157,$V$38:$V$157,节奏总纲!Q162)*求节点($T$38:$T$157,$U$38:$U$157,节奏总纲!Q162)*节奏总纲!X162</f>
        <v>393105448.04942119</v>
      </c>
      <c r="BO163" s="15">
        <f>求节点($T$38:$T$157,$V$38:$V$157,节奏总纲!R162)*求节点($T$38:$T$157,$U$38:$U$157,节奏总纲!R162)*节奏总纲!Y162</f>
        <v>397036502.52991545</v>
      </c>
      <c r="BP163" s="15">
        <f>求节点($T$38:$T$157,$V$38:$V$157,节奏总纲!S162)*求节点($T$38:$T$157,$U$38:$U$157,节奏总纲!S162)*节奏总纲!Z162</f>
        <v>397036502.52991545</v>
      </c>
      <c r="BQ163" s="15">
        <f>求节点($T$38:$T$157,$V$38:$V$157,节奏总纲!T162)*求节点($T$38:$T$157,$U$38:$U$157,节奏总纲!T162)*节奏总纲!AA162</f>
        <v>397036502.52991545</v>
      </c>
      <c r="BR163" s="15"/>
      <c r="BS163" s="15"/>
      <c r="BT163" s="15"/>
      <c r="BU163" s="15"/>
      <c r="BV163" s="15"/>
      <c r="BY163" s="15">
        <v>159</v>
      </c>
      <c r="BZ163" s="15">
        <f t="shared" si="57"/>
        <v>393105448.04942119</v>
      </c>
      <c r="CA163" s="15">
        <f t="shared" si="58"/>
        <v>393105448.04942119</v>
      </c>
      <c r="CB163" s="15">
        <f t="shared" si="59"/>
        <v>397036502.52991545</v>
      </c>
      <c r="CC163" s="15">
        <f t="shared" si="60"/>
        <v>397036502.52991545</v>
      </c>
      <c r="CD163" s="15">
        <f t="shared" si="61"/>
        <v>397036502.52991545</v>
      </c>
      <c r="CE163" s="66">
        <f>SUM(BZ$5:BZ163)</f>
        <v>5857553556.0353756</v>
      </c>
      <c r="CF163" s="66">
        <f>SUM(CA$5:CA163)</f>
        <v>5857550233.8107452</v>
      </c>
      <c r="CG163" s="66">
        <f>SUM(CB$5:CB163)</f>
        <v>5916254041.8766689</v>
      </c>
      <c r="CH163" s="66">
        <f>SUM(CC$5:CC163)</f>
        <v>5916229126.8179874</v>
      </c>
      <c r="CI163" s="66">
        <f>SUM(CD$5:CD163)</f>
        <v>5916260183.175806</v>
      </c>
      <c r="CJ163" s="34"/>
      <c r="CK163" s="34"/>
      <c r="CN163" s="15"/>
      <c r="CO163" s="15"/>
      <c r="CP163" s="15"/>
      <c r="CQ163" s="15"/>
      <c r="CR163" s="15"/>
      <c r="CS163" s="15"/>
      <c r="CT163" s="15"/>
      <c r="CU163" s="15"/>
      <c r="CV163" s="15"/>
      <c r="CW163" s="15"/>
      <c r="CX163" s="15"/>
      <c r="EC163" s="9">
        <v>1</v>
      </c>
      <c r="ED163" s="9">
        <f>INT(求节点(F$38:F$67,$K$38:$K$67,节奏总纲!P162)*EC163)</f>
        <v>45000</v>
      </c>
      <c r="EE163" s="15">
        <v>159</v>
      </c>
      <c r="EF163" s="15">
        <f>求节点(F$38:F$67,$V$4:$V$33,节奏总纲!P162)*$ED163/10000</f>
        <v>1617840</v>
      </c>
      <c r="EG163" s="15">
        <f>求节点(G$38:G$67,$V$4:$V$33,节奏总纲!Q162)*$ED163/10000</f>
        <v>1617840</v>
      </c>
      <c r="EH163" s="15">
        <f>求节点(H$38:H$67,$V$4:$V$33,节奏总纲!R162)*$ED163/10000</f>
        <v>1617840</v>
      </c>
      <c r="EI163" s="15">
        <f>求节点(I$38:I$67,$V$4:$V$33,节奏总纲!S162)*$ED163/10000</f>
        <v>1617840</v>
      </c>
      <c r="EJ163" s="15">
        <f>求节点(J$38:J$67,$V$4:$V$33,节奏总纲!T162)*$ED163/10000</f>
        <v>1617840</v>
      </c>
      <c r="EK163" s="15">
        <f>求节点(F$38:F$67,$L$4:$L$33,节奏总纲!P162)</f>
        <v>4</v>
      </c>
      <c r="EL163" s="15">
        <f>求节点(G$38:G$67,$L$4:$L$33,节奏总纲!Q162)</f>
        <v>4</v>
      </c>
      <c r="EM163" s="15">
        <f>求节点(H$38:H$67,$L$4:$L$33,节奏总纲!R162)</f>
        <v>4</v>
      </c>
      <c r="EN163" s="15">
        <f>求节点(I$38:I$67,$L$4:$L$33,节奏总纲!S162)</f>
        <v>4</v>
      </c>
      <c r="EO163" s="15">
        <f>求节点(J$38:J$67,$L$4:$L$33,节奏总纲!T162)</f>
        <v>4</v>
      </c>
      <c r="EP163" s="15">
        <f t="shared" si="62"/>
        <v>6471360</v>
      </c>
      <c r="EQ163" s="15">
        <f t="shared" si="63"/>
        <v>6471360</v>
      </c>
      <c r="ER163" s="15">
        <f t="shared" si="64"/>
        <v>6471360</v>
      </c>
      <c r="ES163" s="15">
        <f t="shared" si="65"/>
        <v>6471360</v>
      </c>
      <c r="ET163" s="15">
        <f t="shared" si="66"/>
        <v>6471360</v>
      </c>
      <c r="EY163" s="15">
        <v>159</v>
      </c>
      <c r="EZ163" s="15">
        <f>MAX($G$4,求节点(F$38:F$67,$G$4:$G$33,节奏总纲!P162))</f>
        <v>3500</v>
      </c>
      <c r="FA163" s="15">
        <f>MAX($G$4,求节点(G$38:G$67,$G$4:$G$33,节奏总纲!Q162))</f>
        <v>3500</v>
      </c>
      <c r="FB163" s="15">
        <f>MAX($G$4,求节点(H$38:H$67,$G$4:$G$33,节奏总纲!R162))</f>
        <v>3500</v>
      </c>
      <c r="FC163" s="15">
        <f>MAX($G$4,求节点(I$38:I$67,$G$4:$G$33,节奏总纲!S162))</f>
        <v>3500</v>
      </c>
      <c r="FD163" s="15">
        <f>MAX($G$4,求节点(J$38:J$67,$G$4:$G$33,节奏总纲!T162))</f>
        <v>3500</v>
      </c>
      <c r="FE163" s="15">
        <f>MAX($K$4,求节点(F$38:F$67,$K$4:$K$33,节奏总纲!P162))</f>
        <v>75000</v>
      </c>
      <c r="FF163" s="15">
        <f>MAX($K$4,求节点(G$38:G$67,$K$4:$K$33,节奏总纲!Q162))</f>
        <v>75000</v>
      </c>
      <c r="FG163" s="15">
        <f>MAX($K$4,求节点(H$38:H$67,$K$4:$K$33,节奏总纲!R162))</f>
        <v>75000</v>
      </c>
      <c r="FH163" s="15">
        <f>MAX($K$4,求节点(I$38:I$67,$K$4:$K$33,节奏总纲!S162))</f>
        <v>75000</v>
      </c>
      <c r="FI163" s="15">
        <f>MAX($K$4,求节点(J$38:J$67,$K$4:$K$33,节奏总纲!T162))</f>
        <v>75000</v>
      </c>
    </row>
    <row r="164" spans="26:165" x14ac:dyDescent="0.15">
      <c r="Z164" s="9">
        <v>160</v>
      </c>
      <c r="AA164" s="80">
        <f>[5]圣人天赋!GE165</f>
        <v>0.42600000000000005</v>
      </c>
      <c r="AB164" s="80">
        <f>[5]圣人天赋!GF165</f>
        <v>0.43230000000000002</v>
      </c>
      <c r="AC164" s="80">
        <f>[5]圣人天赋!GG165</f>
        <v>0.44490000000000002</v>
      </c>
      <c r="AD164" s="80">
        <f>[5]圣人天赋!GH165</f>
        <v>0.4638000000000001</v>
      </c>
      <c r="AE164" s="80">
        <f>[5]圣人天赋!GI165</f>
        <v>0.4890000000000001</v>
      </c>
      <c r="AG164" s="52"/>
      <c r="AH164" s="35">
        <f>[5]圣人天赋!GE165/AA164</f>
        <v>1</v>
      </c>
      <c r="AJ164" s="9">
        <v>160</v>
      </c>
      <c r="AK164" s="9">
        <f>MAX([4]带兵数!D163,1000+($AJ164-1)*50)</f>
        <v>11890</v>
      </c>
      <c r="AL164" s="9">
        <f>MAX([4]带兵数!E163,1000+($AJ164-1)*50)</f>
        <v>11890</v>
      </c>
      <c r="AM164" s="9">
        <f>MAX([4]带兵数!F163,1000+($AJ164-1)*50)</f>
        <v>11890</v>
      </c>
      <c r="AN164" s="9">
        <f>MAX([4]带兵数!G163,1000+($AJ164-1)*50)</f>
        <v>11890</v>
      </c>
      <c r="AO164" s="9">
        <f>MAX([4]带兵数!H163,1000+($AJ164-1)*50)</f>
        <v>11890</v>
      </c>
      <c r="AQ164" s="15">
        <v>100</v>
      </c>
      <c r="AR164" s="15">
        <v>1.1499999999999999</v>
      </c>
      <c r="AS164" s="15">
        <f>$AR164*节奏总纲!P163*24*3600*AS$2</f>
        <v>9767336400</v>
      </c>
      <c r="AT164" s="15">
        <f>$AR164*节奏总纲!Q163*24*3600*AT$2</f>
        <v>11395225800</v>
      </c>
      <c r="AU164" s="15">
        <f>$AR164*节奏总纲!R163*24*3600*AU$2</f>
        <v>13153346352</v>
      </c>
      <c r="AV164" s="15">
        <f>$AR164*节奏总纲!S163*24*3600*AV$2</f>
        <v>16441682940</v>
      </c>
      <c r="AW164" s="15">
        <f>$AR164*节奏总纲!T163*24*3600*AW$2</f>
        <v>19730019528</v>
      </c>
      <c r="AX164" s="15">
        <f t="shared" si="52"/>
        <v>654099280.12458611</v>
      </c>
      <c r="AY164" s="15">
        <f t="shared" si="53"/>
        <v>763115826.81201744</v>
      </c>
      <c r="AZ164" s="15">
        <f t="shared" si="54"/>
        <v>880853697.23444557</v>
      </c>
      <c r="BA164" s="15">
        <f t="shared" si="55"/>
        <v>1101067121.5430565</v>
      </c>
      <c r="BB164" s="15">
        <f t="shared" si="56"/>
        <v>1321280545.8516693</v>
      </c>
      <c r="BE164" s="15">
        <v>100</v>
      </c>
      <c r="BF164" s="51"/>
      <c r="BG164" s="15">
        <v>100</v>
      </c>
      <c r="BH164" s="15"/>
      <c r="BI164" s="15"/>
      <c r="BJ164" s="15"/>
      <c r="BK164" s="15"/>
      <c r="BL164" s="15"/>
      <c r="BM164" s="15">
        <f>求节点($T$38:$T$157,$V$38:$V$157,节奏总纲!P163)*求节点($T$38:$T$157,$U$38:$U$157,节奏总纲!P163)*节奏总纲!W163</f>
        <v>421319987.19780099</v>
      </c>
      <c r="BN164" s="15">
        <f>求节点($T$38:$T$157,$V$38:$V$157,节奏总纲!Q163)*求节点($T$38:$T$157,$U$38:$U$157,节奏总纲!Q163)*节奏总纲!X163</f>
        <v>421319987.19780099</v>
      </c>
      <c r="BO164" s="15">
        <f>求节点($T$38:$T$157,$V$38:$V$157,节奏总纲!R163)*求节点($T$38:$T$157,$U$38:$U$157,节奏总纲!R163)*节奏总纲!Y163</f>
        <v>425533187.06977975</v>
      </c>
      <c r="BP164" s="15">
        <f>求节点($T$38:$T$157,$V$38:$V$157,节奏总纲!S163)*求节点($T$38:$T$157,$U$38:$U$157,节奏总纲!S163)*节奏总纲!Z163</f>
        <v>425533187.06977975</v>
      </c>
      <c r="BQ164" s="15">
        <f>求节点($T$38:$T$157,$V$38:$V$157,节奏总纲!T163)*求节点($T$38:$T$157,$U$38:$U$157,节奏总纲!T163)*节奏总纲!AA163</f>
        <v>425533187.06977975</v>
      </c>
      <c r="BR164" s="15"/>
      <c r="BS164" s="15"/>
      <c r="BT164" s="15"/>
      <c r="BU164" s="15"/>
      <c r="BV164" s="15"/>
      <c r="BY164" s="15">
        <v>160</v>
      </c>
      <c r="BZ164" s="15">
        <f t="shared" si="57"/>
        <v>421319987.19780099</v>
      </c>
      <c r="CA164" s="15">
        <f t="shared" si="58"/>
        <v>421319987.19780099</v>
      </c>
      <c r="CB164" s="15">
        <f t="shared" si="59"/>
        <v>425533187.06977975</v>
      </c>
      <c r="CC164" s="15">
        <f t="shared" si="60"/>
        <v>425533187.06977975</v>
      </c>
      <c r="CD164" s="15">
        <f t="shared" si="61"/>
        <v>425533187.06977975</v>
      </c>
      <c r="CE164" s="66">
        <f>SUM(BZ$5:BZ164)</f>
        <v>6278873543.2331762</v>
      </c>
      <c r="CF164" s="66">
        <f>SUM(CA$5:CA164)</f>
        <v>6278870221.0085459</v>
      </c>
      <c r="CG164" s="66">
        <f>SUM(CB$5:CB164)</f>
        <v>6341787228.9464483</v>
      </c>
      <c r="CH164" s="66">
        <f>SUM(CC$5:CC164)</f>
        <v>6341762313.8877668</v>
      </c>
      <c r="CI164" s="66">
        <f>SUM(CD$5:CD164)</f>
        <v>6341793370.2455854</v>
      </c>
      <c r="CJ164" s="34"/>
      <c r="CK164" s="34"/>
      <c r="CN164" s="15"/>
      <c r="CO164" s="15"/>
      <c r="CP164" s="15"/>
      <c r="CQ164" s="15"/>
      <c r="CR164" s="15"/>
      <c r="CS164" s="15"/>
      <c r="CT164" s="15"/>
      <c r="CU164" s="15"/>
      <c r="CV164" s="15"/>
      <c r="CW164" s="15"/>
      <c r="CX164" s="15"/>
      <c r="EC164" s="9">
        <v>1</v>
      </c>
      <c r="ED164" s="9">
        <f>INT(求节点(F$38:F$67,$K$38:$K$67,节奏总纲!P163)*EC164)</f>
        <v>45000</v>
      </c>
      <c r="EE164" s="15">
        <v>160</v>
      </c>
      <c r="EF164" s="15">
        <f>求节点(F$38:F$67,$V$4:$V$33,节奏总纲!P163)*$ED164/10000</f>
        <v>1617840</v>
      </c>
      <c r="EG164" s="15">
        <f>求节点(G$38:G$67,$V$4:$V$33,节奏总纲!Q163)*$ED164/10000</f>
        <v>1617840</v>
      </c>
      <c r="EH164" s="15">
        <f>求节点(H$38:H$67,$V$4:$V$33,节奏总纲!R163)*$ED164/10000</f>
        <v>1617840</v>
      </c>
      <c r="EI164" s="15">
        <f>求节点(I$38:I$67,$V$4:$V$33,节奏总纲!S163)*$ED164/10000</f>
        <v>1617840</v>
      </c>
      <c r="EJ164" s="15">
        <f>求节点(J$38:J$67,$V$4:$V$33,节奏总纲!T163)*$ED164/10000</f>
        <v>1617840</v>
      </c>
      <c r="EK164" s="15">
        <f>求节点(F$38:F$67,$L$4:$L$33,节奏总纲!P163)</f>
        <v>4</v>
      </c>
      <c r="EL164" s="15">
        <f>求节点(G$38:G$67,$L$4:$L$33,节奏总纲!Q163)</f>
        <v>4</v>
      </c>
      <c r="EM164" s="15">
        <f>求节点(H$38:H$67,$L$4:$L$33,节奏总纲!R163)</f>
        <v>4</v>
      </c>
      <c r="EN164" s="15">
        <f>求节点(I$38:I$67,$L$4:$L$33,节奏总纲!S163)</f>
        <v>4</v>
      </c>
      <c r="EO164" s="15">
        <f>求节点(J$38:J$67,$L$4:$L$33,节奏总纲!T163)</f>
        <v>4</v>
      </c>
      <c r="EP164" s="15">
        <f t="shared" ref="EP164" si="67">EF164*EK164</f>
        <v>6471360</v>
      </c>
      <c r="EQ164" s="15">
        <f t="shared" ref="EQ164" si="68">EG164*EL164</f>
        <v>6471360</v>
      </c>
      <c r="ER164" s="15">
        <f t="shared" ref="ER164" si="69">EH164*EM164</f>
        <v>6471360</v>
      </c>
      <c r="ES164" s="15">
        <f t="shared" ref="ES164" si="70">EI164*EN164</f>
        <v>6471360</v>
      </c>
      <c r="ET164" s="15">
        <f t="shared" ref="ET164" si="71">EJ164*EO164</f>
        <v>6471360</v>
      </c>
    </row>
  </sheetData>
  <mergeCells count="25">
    <mergeCell ref="EK3:EO3"/>
    <mergeCell ref="EP3:ET3"/>
    <mergeCell ref="EZ3:FD3"/>
    <mergeCell ref="FE3:FI3"/>
    <mergeCell ref="DR3:DV3"/>
    <mergeCell ref="EF3:EJ3"/>
    <mergeCell ref="F36:J36"/>
    <mergeCell ref="L36:P36"/>
    <mergeCell ref="S36:S37"/>
    <mergeCell ref="T36:T37"/>
    <mergeCell ref="U36:U37"/>
    <mergeCell ref="V36:V37"/>
    <mergeCell ref="CO3:CS3"/>
    <mergeCell ref="CT3:CX3"/>
    <mergeCell ref="DF3:DJ3"/>
    <mergeCell ref="DM3:DQ3"/>
    <mergeCell ref="BH3:BL3"/>
    <mergeCell ref="BZ3:CD3"/>
    <mergeCell ref="AK3:AO3"/>
    <mergeCell ref="AS3:AW3"/>
    <mergeCell ref="BM3:BQ3"/>
    <mergeCell ref="AX3:BB3"/>
    <mergeCell ref="W36:W37"/>
    <mergeCell ref="CE3:CI3"/>
    <mergeCell ref="BR3:BV3"/>
  </mergeCells>
  <phoneticPr fontId="1" type="noConversion"/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B1:GO107"/>
  <sheetViews>
    <sheetView topLeftCell="DR1" zoomScaleNormal="100" workbookViewId="0">
      <selection activeCell="EF5" sqref="EF5"/>
    </sheetView>
  </sheetViews>
  <sheetFormatPr defaultColWidth="6.625" defaultRowHeight="11.25" x14ac:dyDescent="0.15"/>
  <cols>
    <col min="1" max="1" width="6.625" style="9"/>
    <col min="2" max="23" width="6.625" style="9" customWidth="1"/>
    <col min="24" max="24" width="6.625" style="11" customWidth="1"/>
    <col min="25" max="32" width="6.625" style="9" customWidth="1"/>
    <col min="33" max="33" width="6.625" style="13" customWidth="1"/>
    <col min="34" max="34" width="6.625" style="9" customWidth="1"/>
    <col min="35" max="35" width="6.625" style="11" customWidth="1"/>
    <col min="36" max="37" width="6.625" style="9" customWidth="1"/>
    <col min="38" max="41" width="6.75" style="9" customWidth="1"/>
    <col min="42" max="42" width="6.625" style="11" customWidth="1"/>
    <col min="43" max="43" width="6.75" style="9" customWidth="1"/>
    <col min="44" max="44" width="6.625" style="9" customWidth="1"/>
    <col min="45" max="45" width="9" style="9" customWidth="1"/>
    <col min="46" max="46" width="6.625" style="9" customWidth="1"/>
    <col min="47" max="47" width="9" style="9" customWidth="1"/>
    <col min="48" max="48" width="9.75" style="9" customWidth="1"/>
    <col min="49" max="49" width="6.625" style="11" customWidth="1"/>
    <col min="50" max="50" width="6.625" style="13" customWidth="1"/>
    <col min="51" max="51" width="6.75" style="9" customWidth="1"/>
    <col min="52" max="56" width="9" style="9" customWidth="1"/>
    <col min="57" max="61" width="9.75" style="9" customWidth="1"/>
    <col min="62" max="62" width="6.625" style="13" customWidth="1"/>
    <col min="63" max="68" width="6.75" style="9" customWidth="1"/>
    <col min="69" max="115" width="6.625" style="9" customWidth="1"/>
    <col min="116" max="116" width="6.75" style="9" customWidth="1"/>
    <col min="117" max="117" width="6.75" style="13" customWidth="1"/>
    <col min="118" max="120" width="6.625" style="9" customWidth="1"/>
    <col min="121" max="121" width="6.75" style="9" customWidth="1"/>
    <col min="122" max="122" width="5.125" style="11" customWidth="1"/>
    <col min="123" max="163" width="6.625" style="9" customWidth="1"/>
    <col min="164" max="164" width="6.625" style="11" customWidth="1"/>
    <col min="165" max="165" width="6.625" style="9" customWidth="1"/>
    <col min="166" max="166" width="6.75" style="9" bestFit="1" customWidth="1"/>
    <col min="167" max="182" width="6.625" style="9" customWidth="1"/>
    <col min="183" max="184" width="6.625" style="9"/>
    <col min="185" max="185" width="6.625" style="11"/>
    <col min="186" max="186" width="6.625" style="9"/>
    <col min="187" max="197" width="6.75" style="9" bestFit="1" customWidth="1"/>
    <col min="198" max="16384" width="6.625" style="9"/>
  </cols>
  <sheetData>
    <row r="1" spans="2:197" x14ac:dyDescent="0.15">
      <c r="Y1" s="9" t="s">
        <v>256</v>
      </c>
      <c r="AQ1" s="9" t="s">
        <v>162</v>
      </c>
      <c r="AY1" s="9" t="s">
        <v>149</v>
      </c>
      <c r="BK1" s="9" t="s">
        <v>343</v>
      </c>
      <c r="BR1" s="55" t="s">
        <v>339</v>
      </c>
      <c r="CE1" s="9" t="s">
        <v>152</v>
      </c>
      <c r="CQ1" s="9" t="s">
        <v>257</v>
      </c>
      <c r="CX1" s="9" t="s">
        <v>335</v>
      </c>
      <c r="DE1" s="9" t="s">
        <v>156</v>
      </c>
      <c r="DT1" s="9" t="s">
        <v>195</v>
      </c>
      <c r="FK1" s="9" t="s">
        <v>127</v>
      </c>
      <c r="GE1" s="9" t="s">
        <v>400</v>
      </c>
    </row>
    <row r="2" spans="2:197" x14ac:dyDescent="0.15">
      <c r="P2" s="9" t="s">
        <v>91</v>
      </c>
    </row>
    <row r="3" spans="2:197" s="21" customFormat="1" ht="56.25" x14ac:dyDescent="0.15">
      <c r="E3" s="50" t="s">
        <v>42</v>
      </c>
      <c r="F3" s="50" t="s">
        <v>93</v>
      </c>
      <c r="G3" s="50" t="s">
        <v>94</v>
      </c>
      <c r="H3" s="50"/>
      <c r="I3" s="50"/>
      <c r="J3" s="50" t="s">
        <v>260</v>
      </c>
      <c r="K3" s="50" t="s">
        <v>112</v>
      </c>
      <c r="L3" s="50" t="s">
        <v>114</v>
      </c>
      <c r="M3" s="50" t="s">
        <v>115</v>
      </c>
      <c r="N3" s="50" t="s">
        <v>113</v>
      </c>
      <c r="P3" s="50" t="s">
        <v>92</v>
      </c>
      <c r="Q3" s="50" t="s">
        <v>96</v>
      </c>
      <c r="R3" s="50" t="s">
        <v>95</v>
      </c>
      <c r="S3" s="50" t="s">
        <v>113</v>
      </c>
      <c r="U3" s="50" t="s">
        <v>261</v>
      </c>
      <c r="V3" s="50" t="s">
        <v>262</v>
      </c>
      <c r="X3" s="24"/>
      <c r="Z3" s="9"/>
      <c r="AA3" s="9"/>
      <c r="AB3" s="9"/>
      <c r="AC3" s="9"/>
      <c r="AD3" s="9"/>
      <c r="AE3" s="9"/>
      <c r="AF3" s="9"/>
      <c r="AG3" s="9" t="s">
        <v>259</v>
      </c>
      <c r="AH3" s="9"/>
      <c r="AI3" s="11"/>
      <c r="AJ3" s="9"/>
      <c r="AK3" s="97" t="s">
        <v>55</v>
      </c>
      <c r="AL3" s="97"/>
      <c r="AM3" s="97"/>
      <c r="AN3" s="97"/>
      <c r="AO3" s="97"/>
      <c r="AP3" s="24"/>
      <c r="AR3" s="115" t="s">
        <v>161</v>
      </c>
      <c r="AS3" s="116"/>
      <c r="AT3" s="116"/>
      <c r="AU3" s="116"/>
      <c r="AV3" s="117"/>
      <c r="AW3" s="24"/>
      <c r="AZ3" s="115" t="s">
        <v>151</v>
      </c>
      <c r="BA3" s="116"/>
      <c r="BB3" s="116"/>
      <c r="BC3" s="116"/>
      <c r="BD3" s="117"/>
      <c r="BE3" s="115" t="s">
        <v>150</v>
      </c>
      <c r="BF3" s="116"/>
      <c r="BG3" s="116"/>
      <c r="BH3" s="116"/>
      <c r="BI3" s="117"/>
      <c r="BL3" s="115" t="s">
        <v>326</v>
      </c>
      <c r="BM3" s="116"/>
      <c r="BN3" s="116"/>
      <c r="BO3" s="116"/>
      <c r="BP3" s="117"/>
      <c r="BS3" s="113" t="s">
        <v>341</v>
      </c>
      <c r="BT3" s="113"/>
      <c r="BU3" s="113"/>
      <c r="BV3" s="113"/>
      <c r="BW3" s="113"/>
      <c r="BX3" s="113" t="s">
        <v>340</v>
      </c>
      <c r="BY3" s="113"/>
      <c r="BZ3" s="113"/>
      <c r="CA3" s="113"/>
      <c r="CB3" s="113"/>
      <c r="CF3" s="115" t="s">
        <v>153</v>
      </c>
      <c r="CG3" s="116"/>
      <c r="CH3" s="116"/>
      <c r="CI3" s="116"/>
      <c r="CJ3" s="117"/>
      <c r="CK3" s="115" t="s">
        <v>155</v>
      </c>
      <c r="CL3" s="116"/>
      <c r="CM3" s="116"/>
      <c r="CN3" s="116"/>
      <c r="CO3" s="117"/>
      <c r="CR3" s="115" t="s">
        <v>276</v>
      </c>
      <c r="CS3" s="116"/>
      <c r="CT3" s="116"/>
      <c r="CU3" s="116"/>
      <c r="CV3" s="117"/>
      <c r="CY3" s="115" t="s">
        <v>276</v>
      </c>
      <c r="CZ3" s="116"/>
      <c r="DA3" s="116"/>
      <c r="DB3" s="116"/>
      <c r="DC3" s="117"/>
      <c r="DF3" s="113" t="s">
        <v>157</v>
      </c>
      <c r="DG3" s="113"/>
      <c r="DH3" s="113"/>
      <c r="DI3" s="113"/>
      <c r="DJ3" s="113"/>
      <c r="DK3" s="21" t="s">
        <v>158</v>
      </c>
      <c r="DR3" s="24"/>
      <c r="DT3" s="9"/>
      <c r="DU3" s="106" t="s">
        <v>163</v>
      </c>
      <c r="DV3" s="106"/>
      <c r="DW3" s="106"/>
      <c r="DX3" s="106"/>
      <c r="DY3" s="106"/>
      <c r="DZ3" s="106" t="s">
        <v>191</v>
      </c>
      <c r="EA3" s="106"/>
      <c r="EB3" s="106"/>
      <c r="EC3" s="106"/>
      <c r="ED3" s="106"/>
      <c r="EF3" s="50" t="s">
        <v>194</v>
      </c>
      <c r="EK3" s="21" t="s">
        <v>166</v>
      </c>
      <c r="EL3" s="114" t="s">
        <v>177</v>
      </c>
      <c r="EM3" s="114"/>
      <c r="EN3" s="114"/>
      <c r="EO3" s="114"/>
      <c r="EP3" s="114"/>
      <c r="ES3" s="114" t="s">
        <v>178</v>
      </c>
      <c r="ET3" s="114"/>
      <c r="EU3" s="114"/>
      <c r="EV3" s="114"/>
      <c r="EW3" s="114"/>
      <c r="EX3" s="114" t="s">
        <v>172</v>
      </c>
      <c r="EY3" s="114"/>
      <c r="EZ3" s="114"/>
      <c r="FA3" s="114"/>
      <c r="FB3" s="114"/>
      <c r="FH3" s="24"/>
      <c r="FL3" s="113" t="s">
        <v>128</v>
      </c>
      <c r="FM3" s="113"/>
      <c r="FN3" s="113"/>
      <c r="FO3" s="113"/>
      <c r="FP3" s="113"/>
      <c r="FQ3" s="113" t="s">
        <v>129</v>
      </c>
      <c r="FR3" s="113"/>
      <c r="FS3" s="113"/>
      <c r="FT3" s="113"/>
      <c r="FU3" s="113"/>
      <c r="FV3" s="113" t="s">
        <v>130</v>
      </c>
      <c r="FW3" s="113"/>
      <c r="FX3" s="113"/>
      <c r="FY3" s="113"/>
      <c r="FZ3" s="113"/>
      <c r="GC3" s="24"/>
      <c r="GF3" s="113" t="s">
        <v>401</v>
      </c>
      <c r="GG3" s="113"/>
      <c r="GH3" s="113"/>
      <c r="GI3" s="113"/>
      <c r="GJ3" s="113"/>
      <c r="GK3" s="113" t="s">
        <v>402</v>
      </c>
      <c r="GL3" s="113"/>
      <c r="GM3" s="113"/>
      <c r="GN3" s="113"/>
      <c r="GO3" s="113"/>
    </row>
    <row r="4" spans="2:197" x14ac:dyDescent="0.15">
      <c r="B4" s="15" t="s">
        <v>142</v>
      </c>
      <c r="C4" s="15">
        <v>28800</v>
      </c>
      <c r="E4" s="15">
        <v>1</v>
      </c>
      <c r="F4" s="15">
        <f>2.25</f>
        <v>2.25</v>
      </c>
      <c r="G4" s="15">
        <v>1800</v>
      </c>
      <c r="H4" s="15"/>
      <c r="I4" s="15"/>
      <c r="J4" s="15">
        <v>10000</v>
      </c>
      <c r="K4" s="15">
        <v>500</v>
      </c>
      <c r="L4" s="15">
        <v>1</v>
      </c>
      <c r="M4" s="15">
        <f>V4/K4</f>
        <v>20</v>
      </c>
      <c r="N4" s="15">
        <f t="shared" ref="N4:N23" si="0">K4/$G4</f>
        <v>0.27777777777777779</v>
      </c>
      <c r="P4" s="15">
        <f>求节点(节奏总纲!$P$4:$P$113,$AK$5:$AK$104,$F28)</f>
        <v>273.2360316640785</v>
      </c>
      <c r="Q4" s="23">
        <f>ROUND(P4*F4/100,0)*100</f>
        <v>600</v>
      </c>
      <c r="R4" s="23">
        <f>Q4</f>
        <v>600</v>
      </c>
      <c r="S4" s="15">
        <f>R4/G4</f>
        <v>0.33333333333333331</v>
      </c>
      <c r="T4" s="9">
        <v>10000</v>
      </c>
      <c r="U4" s="15">
        <f>求节点(节奏总纲!$P$4:$P$103,$AA$5:$AA$104,节奏总纲!$BJ4)</f>
        <v>0</v>
      </c>
      <c r="V4" s="15">
        <f>J4*(1+U4)</f>
        <v>10000</v>
      </c>
      <c r="Z4" s="21" t="s">
        <v>390</v>
      </c>
      <c r="AA4" s="21" t="s">
        <v>0</v>
      </c>
      <c r="AB4" s="21" t="s">
        <v>3</v>
      </c>
      <c r="AC4" s="21" t="s">
        <v>1</v>
      </c>
      <c r="AD4" s="21" t="s">
        <v>4</v>
      </c>
      <c r="AE4" s="21" t="s">
        <v>2</v>
      </c>
      <c r="AF4" s="21"/>
      <c r="AG4" s="21" t="s">
        <v>257</v>
      </c>
      <c r="AH4" s="21" t="s">
        <v>258</v>
      </c>
      <c r="AI4" s="24"/>
      <c r="AJ4" s="21" t="s">
        <v>390</v>
      </c>
      <c r="AK4" s="21" t="s">
        <v>56</v>
      </c>
      <c r="AL4" s="21" t="s">
        <v>57</v>
      </c>
      <c r="AM4" s="21" t="s">
        <v>58</v>
      </c>
      <c r="AN4" s="21" t="s">
        <v>59</v>
      </c>
      <c r="AO4" s="21" t="s">
        <v>60</v>
      </c>
      <c r="AQ4" s="15" t="s">
        <v>390</v>
      </c>
      <c r="AR4" s="15" t="s">
        <v>102</v>
      </c>
      <c r="AS4" s="15" t="s">
        <v>103</v>
      </c>
      <c r="AT4" s="15" t="s">
        <v>104</v>
      </c>
      <c r="AU4" s="15" t="s">
        <v>105</v>
      </c>
      <c r="AV4" s="15" t="s">
        <v>106</v>
      </c>
      <c r="AY4" s="15" t="s">
        <v>390</v>
      </c>
      <c r="AZ4" s="15" t="s">
        <v>0</v>
      </c>
      <c r="BA4" s="15" t="s">
        <v>103</v>
      </c>
      <c r="BB4" s="15" t="s">
        <v>1</v>
      </c>
      <c r="BC4" s="15" t="s">
        <v>4</v>
      </c>
      <c r="BD4" s="15" t="s">
        <v>2</v>
      </c>
      <c r="BE4" s="15" t="s">
        <v>0</v>
      </c>
      <c r="BF4" s="15" t="s">
        <v>103</v>
      </c>
      <c r="BG4" s="15" t="s">
        <v>1</v>
      </c>
      <c r="BH4" s="15" t="s">
        <v>4</v>
      </c>
      <c r="BI4" s="15" t="s">
        <v>2</v>
      </c>
      <c r="BK4" s="15" t="s">
        <v>390</v>
      </c>
      <c r="BL4" s="15" t="s">
        <v>0</v>
      </c>
      <c r="BM4" s="15" t="s">
        <v>3</v>
      </c>
      <c r="BN4" s="15" t="s">
        <v>1</v>
      </c>
      <c r="BO4" s="15" t="s">
        <v>4</v>
      </c>
      <c r="BP4" s="15" t="s">
        <v>2</v>
      </c>
      <c r="BR4" s="15" t="s">
        <v>390</v>
      </c>
      <c r="BS4" s="15" t="s">
        <v>102</v>
      </c>
      <c r="BT4" s="15" t="s">
        <v>103</v>
      </c>
      <c r="BU4" s="15" t="s">
        <v>88</v>
      </c>
      <c r="BV4" s="15" t="s">
        <v>4</v>
      </c>
      <c r="BW4" s="15" t="s">
        <v>2</v>
      </c>
      <c r="BX4" s="15" t="s">
        <v>102</v>
      </c>
      <c r="BY4" s="15" t="s">
        <v>103</v>
      </c>
      <c r="BZ4" s="15" t="s">
        <v>88</v>
      </c>
      <c r="CA4" s="15" t="s">
        <v>4</v>
      </c>
      <c r="CB4" s="15" t="s">
        <v>2</v>
      </c>
      <c r="CE4" s="15" t="s">
        <v>390</v>
      </c>
      <c r="CF4" s="15" t="s">
        <v>0</v>
      </c>
      <c r="CG4" s="15" t="s">
        <v>103</v>
      </c>
      <c r="CH4" s="15" t="s">
        <v>88</v>
      </c>
      <c r="CI4" s="15" t="s">
        <v>4</v>
      </c>
      <c r="CJ4" s="15" t="s">
        <v>2</v>
      </c>
      <c r="CK4" s="15" t="s">
        <v>0</v>
      </c>
      <c r="CL4" s="15" t="s">
        <v>103</v>
      </c>
      <c r="CM4" s="15" t="s">
        <v>88</v>
      </c>
      <c r="CN4" s="15" t="s">
        <v>4</v>
      </c>
      <c r="CO4" s="15" t="s">
        <v>2</v>
      </c>
      <c r="CQ4" s="15" t="s">
        <v>390</v>
      </c>
      <c r="CR4" s="15" t="s">
        <v>0</v>
      </c>
      <c r="CS4" s="15" t="s">
        <v>3</v>
      </c>
      <c r="CT4" s="15" t="s">
        <v>1</v>
      </c>
      <c r="CU4" s="15" t="s">
        <v>4</v>
      </c>
      <c r="CV4" s="15" t="s">
        <v>2</v>
      </c>
      <c r="CX4" s="15" t="s">
        <v>390</v>
      </c>
      <c r="CY4" s="15" t="s">
        <v>0</v>
      </c>
      <c r="CZ4" s="15" t="s">
        <v>3</v>
      </c>
      <c r="DA4" s="15" t="s">
        <v>1</v>
      </c>
      <c r="DB4" s="15" t="s">
        <v>4</v>
      </c>
      <c r="DC4" s="15" t="s">
        <v>2</v>
      </c>
      <c r="DE4" s="15" t="s">
        <v>390</v>
      </c>
      <c r="DF4" s="15" t="s">
        <v>0</v>
      </c>
      <c r="DG4" s="15" t="s">
        <v>103</v>
      </c>
      <c r="DH4" s="15" t="s">
        <v>88</v>
      </c>
      <c r="DI4" s="15" t="s">
        <v>4</v>
      </c>
      <c r="DJ4" s="15" t="s">
        <v>2</v>
      </c>
      <c r="DK4" s="9" t="s">
        <v>390</v>
      </c>
      <c r="DL4" s="9" t="s">
        <v>159</v>
      </c>
      <c r="DM4" s="9" t="s">
        <v>344</v>
      </c>
      <c r="DN4" s="9" t="s">
        <v>342</v>
      </c>
      <c r="DO4" s="9" t="s">
        <v>335</v>
      </c>
      <c r="DP4" s="9" t="s">
        <v>160</v>
      </c>
      <c r="DQ4" s="9" t="s">
        <v>257</v>
      </c>
      <c r="DT4" s="50" t="s">
        <v>390</v>
      </c>
      <c r="DU4" s="50" t="s">
        <v>164</v>
      </c>
      <c r="DV4" s="50" t="s">
        <v>3</v>
      </c>
      <c r="DW4" s="50" t="s">
        <v>104</v>
      </c>
      <c r="DX4" s="50" t="s">
        <v>165</v>
      </c>
      <c r="DY4" s="50" t="s">
        <v>100</v>
      </c>
      <c r="DZ4" s="50" t="s">
        <v>25</v>
      </c>
      <c r="EA4" s="50" t="s">
        <v>3</v>
      </c>
      <c r="EB4" s="50" t="s">
        <v>1</v>
      </c>
      <c r="EC4" s="50" t="s">
        <v>32</v>
      </c>
      <c r="ED4" s="50" t="s">
        <v>27</v>
      </c>
      <c r="EF4" s="9" t="s">
        <v>192</v>
      </c>
      <c r="EG4" s="9" t="s">
        <v>193</v>
      </c>
      <c r="EK4" s="9" t="s">
        <v>390</v>
      </c>
      <c r="EL4" s="9" t="s">
        <v>167</v>
      </c>
      <c r="EM4" s="9" t="s">
        <v>168</v>
      </c>
      <c r="EN4" s="9" t="s">
        <v>169</v>
      </c>
      <c r="EO4" s="9" t="s">
        <v>170</v>
      </c>
      <c r="EP4" s="9" t="s">
        <v>171</v>
      </c>
      <c r="ER4" s="9" t="s">
        <v>390</v>
      </c>
      <c r="ES4" s="9" t="s">
        <v>167</v>
      </c>
      <c r="ET4" s="9" t="s">
        <v>168</v>
      </c>
      <c r="EU4" s="9" t="s">
        <v>169</v>
      </c>
      <c r="EV4" s="9" t="s">
        <v>170</v>
      </c>
      <c r="EW4" s="9" t="s">
        <v>171</v>
      </c>
      <c r="EX4" s="9" t="s">
        <v>167</v>
      </c>
      <c r="EY4" s="9" t="s">
        <v>168</v>
      </c>
      <c r="EZ4" s="9" t="s">
        <v>169</v>
      </c>
      <c r="FA4" s="9" t="s">
        <v>170</v>
      </c>
      <c r="FB4" s="9" t="s">
        <v>171</v>
      </c>
      <c r="FJ4" s="40" t="s">
        <v>197</v>
      </c>
      <c r="FK4" s="15" t="s">
        <v>390</v>
      </c>
      <c r="FL4" s="15" t="s">
        <v>0</v>
      </c>
      <c r="FM4" s="15" t="s">
        <v>98</v>
      </c>
      <c r="FN4" s="15" t="s">
        <v>1</v>
      </c>
      <c r="FO4" s="15" t="s">
        <v>4</v>
      </c>
      <c r="FP4" s="15" t="s">
        <v>2</v>
      </c>
      <c r="FQ4" s="15" t="s">
        <v>97</v>
      </c>
      <c r="FR4" s="15" t="s">
        <v>98</v>
      </c>
      <c r="FS4" s="15" t="s">
        <v>1</v>
      </c>
      <c r="FT4" s="15" t="s">
        <v>4</v>
      </c>
      <c r="FU4" s="15" t="s">
        <v>2</v>
      </c>
      <c r="FV4" s="15" t="s">
        <v>97</v>
      </c>
      <c r="FW4" s="15" t="s">
        <v>98</v>
      </c>
      <c r="FX4" s="15" t="s">
        <v>1</v>
      </c>
      <c r="FY4" s="15" t="s">
        <v>4</v>
      </c>
      <c r="FZ4" s="15" t="s">
        <v>2</v>
      </c>
      <c r="GE4" s="15" t="s">
        <v>390</v>
      </c>
      <c r="GF4" s="15" t="s">
        <v>0</v>
      </c>
      <c r="GG4" s="15" t="s">
        <v>3</v>
      </c>
      <c r="GH4" s="15" t="s">
        <v>1</v>
      </c>
      <c r="GI4" s="15" t="s">
        <v>4</v>
      </c>
      <c r="GJ4" s="15" t="s">
        <v>2</v>
      </c>
      <c r="GK4" s="15" t="s">
        <v>0</v>
      </c>
      <c r="GL4" s="15" t="s">
        <v>3</v>
      </c>
      <c r="GM4" s="15" t="s">
        <v>1</v>
      </c>
      <c r="GN4" s="15" t="s">
        <v>4</v>
      </c>
      <c r="GO4" s="15" t="s">
        <v>2</v>
      </c>
    </row>
    <row r="5" spans="2:197" x14ac:dyDescent="0.15">
      <c r="B5" s="38" t="s">
        <v>186</v>
      </c>
      <c r="C5" s="15">
        <v>50</v>
      </c>
      <c r="D5" s="9">
        <v>3000</v>
      </c>
      <c r="E5" s="15">
        <v>2</v>
      </c>
      <c r="F5" s="15">
        <f t="shared" ref="F5:F23" si="1">2.25</f>
        <v>2.25</v>
      </c>
      <c r="G5" s="15">
        <v>1850</v>
      </c>
      <c r="H5" s="15"/>
      <c r="I5" s="15"/>
      <c r="J5" s="15">
        <v>20000</v>
      </c>
      <c r="K5" s="15">
        <v>1000</v>
      </c>
      <c r="L5" s="15">
        <v>2</v>
      </c>
      <c r="M5" s="15">
        <f t="shared" ref="M5:M23" si="2">V5/K5</f>
        <v>20</v>
      </c>
      <c r="N5" s="15">
        <f t="shared" si="0"/>
        <v>0.54054054054054057</v>
      </c>
      <c r="O5" s="9">
        <f>J5-J4</f>
        <v>10000</v>
      </c>
      <c r="P5" s="15">
        <f>求节点(节奏总纲!$P$4:$P$113,$AK$5:$AK$104,$F29)</f>
        <v>1358.4597410510303</v>
      </c>
      <c r="Q5" s="23">
        <f>ROUND(P5*F5/100,0)*100</f>
        <v>3100</v>
      </c>
      <c r="R5" s="23">
        <f t="shared" ref="R5:R23" si="3">Q5</f>
        <v>3100</v>
      </c>
      <c r="S5" s="15">
        <f t="shared" ref="S5:S23" si="4">R5/G5</f>
        <v>1.6756756756756757</v>
      </c>
      <c r="T5" s="9">
        <v>15000</v>
      </c>
      <c r="U5" s="15">
        <f>求节点(节奏总纲!$P$4:$P$103,$AA$5:$AA$104,节奏总纲!$BJ5)</f>
        <v>0</v>
      </c>
      <c r="V5" s="15">
        <f t="shared" ref="V5:V23" si="5">J5*(1+U5)</f>
        <v>20000</v>
      </c>
      <c r="Z5" s="9">
        <v>1</v>
      </c>
      <c r="AA5" s="9">
        <f>[5]圣人天赋!EM6</f>
        <v>0</v>
      </c>
      <c r="AB5" s="9">
        <f>[5]圣人天赋!EN6</f>
        <v>0</v>
      </c>
      <c r="AC5" s="9">
        <f>[5]圣人天赋!EO6</f>
        <v>1</v>
      </c>
      <c r="AD5" s="9">
        <f>[5]圣人天赋!EP6</f>
        <v>0</v>
      </c>
      <c r="AE5" s="9">
        <f>[5]圣人天赋!EQ6</f>
        <v>0</v>
      </c>
      <c r="AG5" s="52"/>
      <c r="AH5" s="34" t="e">
        <f>[5]圣人天赋!EM6/AA5</f>
        <v>#DIV/0!</v>
      </c>
      <c r="AJ5" s="9">
        <v>1</v>
      </c>
      <c r="AK5" s="9">
        <f>MAX([4]带兵数!D4,1000+($AJ5-1)*50)</f>
        <v>1249.1935266914652</v>
      </c>
      <c r="AL5" s="9">
        <f>MAX([4]带兵数!E4,1000+($AJ5-1)*50)</f>
        <v>1256.4030344854348</v>
      </c>
      <c r="AM5" s="9">
        <f>MAX([4]带兵数!F4,1000+($AJ5-1)*50)</f>
        <v>1264.2533874166461</v>
      </c>
      <c r="AN5" s="9">
        <f>MAX([4]带兵数!G4,1000+($AJ5-1)*50)</f>
        <v>1272.7882794717291</v>
      </c>
      <c r="AO5" s="9">
        <f>MAX([4]带兵数!H4,1000+($AJ5-1)*50)</f>
        <v>1281.8766286907937</v>
      </c>
      <c r="AQ5" s="15">
        <v>1</v>
      </c>
      <c r="AR5" s="15">
        <f>AZ5/求节点(F$28:F$47,$G$4:$G$23,节奏总纲!P4)*3600</f>
        <v>9493.5113461474302</v>
      </c>
      <c r="AS5" s="15">
        <f>BA5/求节点(G$28:G$47,$G$4:$G$23,节奏总纲!Q4)*3600</f>
        <v>8052.8937941885115</v>
      </c>
      <c r="AT5" s="15">
        <f>BB5/求节点(H$28:H$47,$G$4:$G$23,节奏总纲!R4)*3600</f>
        <v>6423.5586166087214</v>
      </c>
      <c r="AU5" s="15">
        <f>BC5/求节点(I$28:I$47,$G$4:$G$23,节奏总纲!S4)*3600</f>
        <v>4568.3311660481113</v>
      </c>
      <c r="AV5" s="15">
        <f>BD5/求节点(J$28:J$47,$G$4:$G$23,节奏总纲!T4)*3600</f>
        <v>2440.8357584300638</v>
      </c>
      <c r="AY5" s="15">
        <v>1</v>
      </c>
      <c r="AZ5" s="15">
        <f>求节点(F$28:F$47,$G$4:$G$23,节奏总纲!P4)*24*节奏总纲!W4*求节点(F$28:F$47,$L$4:$L$23,节奏总纲!P4)</f>
        <v>4816.7582539785571</v>
      </c>
      <c r="BA5" s="15">
        <f>求节点(G$28:G$47,$G$4:$G$23,节奏总纲!Q4)*24*节奏总纲!X4*求节点(G$28:G$47,$L$4:$L$23,节奏总纲!Q4)</f>
        <v>4088.9619304165808</v>
      </c>
      <c r="BB5" s="15">
        <f>求节点(H$28:H$47,$G$4:$G$23,节奏总纲!R4)*24*节奏总纲!Y4*求节点(H$28:H$47,$L$4:$L$23,节奏总纲!R4)</f>
        <v>3264.3688631485993</v>
      </c>
      <c r="BC5" s="15">
        <f>求节点(I$28:I$47,$G$4:$G$23,节奏总纲!S4)*24*节奏总纲!Z4*求节点(I$28:I$47,$L$4:$L$23,节奏总纲!S4)</f>
        <v>2323.6719480599158</v>
      </c>
      <c r="BD5" s="15">
        <f>求节点(J$28:J$47,$G$4:$G$23,节奏总纲!T4)*24*节奏总纲!AA4*求节点(J$28:J$47,$L$4:$L$23,节奏总纲!T4)</f>
        <v>1242.723846339594</v>
      </c>
      <c r="BE5" s="15">
        <f>SUM(AZ$5:AZ5)</f>
        <v>4816.7582539785571</v>
      </c>
      <c r="BF5" s="15">
        <f>SUM(BA$5:BA5)</f>
        <v>4088.9619304165808</v>
      </c>
      <c r="BG5" s="15">
        <f>SUM(BB$5:BB5)</f>
        <v>3264.3688631485993</v>
      </c>
      <c r="BH5" s="15">
        <f>SUM(BC$5:BC5)</f>
        <v>2323.6719480599158</v>
      </c>
      <c r="BI5" s="15">
        <f>SUM(BD$5:BD5)</f>
        <v>1242.723846339594</v>
      </c>
      <c r="BJ5" s="51"/>
      <c r="BK5" s="15">
        <v>1</v>
      </c>
      <c r="BL5" s="23">
        <f>索引信息!I6/3600*求节点(F$28:F$47,$G$4:$G$23,节奏总纲!P4)</f>
        <v>0</v>
      </c>
      <c r="BM5" s="23">
        <f>索引信息!J6/3600*求节点(G$28:G$47,$G$4:$G$23,节奏总纲!Q4)</f>
        <v>0</v>
      </c>
      <c r="BN5" s="23">
        <f>索引信息!K6/3600*求节点(H$28:H$47,$G$4:$G$23,节奏总纲!R4)</f>
        <v>0</v>
      </c>
      <c r="BO5" s="23">
        <f>索引信息!L6/3600*求节点(I$28:I$47,$G$4:$G$23,节奏总纲!S4)</f>
        <v>0</v>
      </c>
      <c r="BP5" s="23">
        <f>索引信息!M6/3600*求节点(J$28:J$47,$G$4:$G$23,节奏总纲!T4)</f>
        <v>0</v>
      </c>
      <c r="BR5" s="15">
        <v>1</v>
      </c>
      <c r="BS5" s="15">
        <f>求节点($T$28:$T$107,$V$28:$V$107,节奏总纲!P4)*求节点($T$28:$T$107,$U$28:$U$107,节奏总纲!P4)*节奏总纲!W4+[2]副本直接奖励!DI5</f>
        <v>322.9805814133191</v>
      </c>
      <c r="BT5" s="15">
        <f>求节点($T$28:$T$107,$V$28:$V$107,节奏总纲!Q4)*求节点($T$28:$T$107,$U$28:$U$107,节奏总纲!Q4)*节奏总纲!X4+[2]副本直接奖励!DJ5</f>
        <v>269.04282431729479</v>
      </c>
      <c r="BU5" s="15">
        <f>求节点($T$28:$T$107,$V$28:$V$107,节奏总纲!R4)*求节点($T$28:$T$107,$U$28:$U$107,节奏总纲!R4)*节奏总纲!Y4+[2]副本直接奖励!DK5</f>
        <v>210.48644490706005</v>
      </c>
      <c r="BV5" s="15">
        <f>求节点($T$28:$T$107,$V$28:$V$107,节奏总纲!S4)*求节点($T$28:$T$107,$U$28:$U$107,节奏总纲!S4)*节奏总纲!Z4+[2]副本直接奖励!DL5</f>
        <v>146.63318396164686</v>
      </c>
      <c r="BW5" s="15">
        <f>求节点($T$28:$T$107,$V$28:$V$107,节奏总纲!T4)*求节点($T$28:$T$107,$U$28:$U$107,节奏总纲!T4)*节奏总纲!AA4+[2]副本直接奖励!DM5</f>
        <v>76.675590027521949</v>
      </c>
      <c r="BX5" s="15">
        <f>SUM(BS$5:BS5)</f>
        <v>322.9805814133191</v>
      </c>
      <c r="BY5" s="15">
        <f>SUM(BT$5:BT5)</f>
        <v>269.04282431729479</v>
      </c>
      <c r="BZ5" s="15">
        <f>SUM(BU$5:BU5)</f>
        <v>210.48644490706005</v>
      </c>
      <c r="CA5" s="15">
        <f>SUM(BV$5:BV5)</f>
        <v>146.63318396164686</v>
      </c>
      <c r="CB5" s="15">
        <f>SUM(BW$5:BW5)</f>
        <v>76.675590027521949</v>
      </c>
      <c r="CE5" s="15">
        <v>1</v>
      </c>
      <c r="CF5" s="15">
        <f>AZ5/(1-[5]圣人天赋!DY6)-AZ5</f>
        <v>0</v>
      </c>
      <c r="CG5" s="15">
        <f>BA5/(1-[5]圣人天赋!DZ6)-BA5</f>
        <v>0</v>
      </c>
      <c r="CH5" s="15">
        <f>BB5/(1-[5]圣人天赋!EA6)-BB5</f>
        <v>0</v>
      </c>
      <c r="CI5" s="15">
        <f>BC5/(1-[5]圣人天赋!EB6)-BC5</f>
        <v>0</v>
      </c>
      <c r="CJ5" s="15">
        <f>BD5/(1-[5]圣人天赋!EC6)-BD5</f>
        <v>0</v>
      </c>
      <c r="CK5" s="15">
        <f>SUM(CF$5:CF5)</f>
        <v>0</v>
      </c>
      <c r="CL5" s="15">
        <f>SUM(CG$5:CG5)</f>
        <v>0</v>
      </c>
      <c r="CM5" s="15">
        <f>SUM(CH$5:CH5)</f>
        <v>0</v>
      </c>
      <c r="CN5" s="15">
        <f>SUM(CI$5:CI5)</f>
        <v>0</v>
      </c>
      <c r="CO5" s="15">
        <f>SUM(CJ$5:CJ5)</f>
        <v>0</v>
      </c>
      <c r="CQ5" s="15">
        <v>1</v>
      </c>
      <c r="CR5" s="23" t="e">
        <f>DZ5*'[6]国建-buff效果'!EN7</f>
        <v>#REF!</v>
      </c>
      <c r="CS5" s="23" t="e">
        <f>EA5*'[6]国建-buff效果'!EO7</f>
        <v>#REF!</v>
      </c>
      <c r="CT5" s="23" t="e">
        <f>EB5*'[6]国建-buff效果'!EP7</f>
        <v>#REF!</v>
      </c>
      <c r="CU5" s="23" t="e">
        <f>EC5*'[6]国建-buff效果'!EQ7</f>
        <v>#REF!</v>
      </c>
      <c r="CV5" s="23" t="e">
        <f>ED5*'[6]国建-buff效果'!ER7</f>
        <v>#REF!</v>
      </c>
      <c r="CX5" s="15">
        <v>1</v>
      </c>
      <c r="CY5" s="23">
        <f>索引信息!T6/3600*求节点(F$28:F$47,$G$4:$G$23,节奏总纲!P4)</f>
        <v>0</v>
      </c>
      <c r="CZ5" s="23">
        <f>索引信息!U6/3600*求节点(G$28:G$47,$G$4:$G$23,节奏总纲!Q4)</f>
        <v>0</v>
      </c>
      <c r="DA5" s="23">
        <f>索引信息!V6/3600*求节点(H$28:H$47,$G$4:$G$23,节奏总纲!R4)</f>
        <v>0</v>
      </c>
      <c r="DB5" s="23">
        <f>索引信息!W6/3600*求节点(I$28:I$47,$G$4:$G$23,节奏总纲!S4)</f>
        <v>0</v>
      </c>
      <c r="DC5" s="23">
        <f>索引信息!X6/3600*求节点(J$28:J$47,$G$4:$G$23,节奏总纲!T4)</f>
        <v>0</v>
      </c>
      <c r="DE5" s="15">
        <v>1</v>
      </c>
      <c r="DF5" s="15" t="e">
        <f t="shared" ref="DF5:DF36" si="6">BE5+BL5+BX5+CK5+CR5+CY5</f>
        <v>#REF!</v>
      </c>
      <c r="DG5" s="15" t="e">
        <f t="shared" ref="DG5:DG36" si="7">BF5+BM5+BY5+CL5+CS5+CZ5</f>
        <v>#REF!</v>
      </c>
      <c r="DH5" s="15" t="e">
        <f t="shared" ref="DH5:DH36" si="8">BG5+BN5+BZ5+CM5+CT5+DA5</f>
        <v>#REF!</v>
      </c>
      <c r="DI5" s="15" t="e">
        <f t="shared" ref="DI5:DI36" si="9">BH5+BO5+CA5+CN5+CU5+DB5</f>
        <v>#REF!</v>
      </c>
      <c r="DJ5" s="15" t="e">
        <f t="shared" ref="DJ5:DJ36" si="10">BI5+BP5+CB5+CO5+CV5+DC5</f>
        <v>#REF!</v>
      </c>
      <c r="DK5" s="35">
        <v>1</v>
      </c>
      <c r="DL5" s="34" t="e">
        <f t="shared" ref="DL5:DL36" si="11">BE5/DF5</f>
        <v>#REF!</v>
      </c>
      <c r="DM5" s="34" t="e">
        <f t="shared" ref="DM5:DM36" si="12">BL5/DF5</f>
        <v>#REF!</v>
      </c>
      <c r="DN5" s="34" t="e">
        <f t="shared" ref="DN5:DN36" si="13">BX5/DF5</f>
        <v>#REF!</v>
      </c>
      <c r="DO5" s="34" t="e">
        <f t="shared" ref="DO5:DO36" si="14">CY5/DF5</f>
        <v>#REF!</v>
      </c>
      <c r="DP5" s="34" t="e">
        <f t="shared" ref="DP5:DP36" si="15">CK5/DF5</f>
        <v>#REF!</v>
      </c>
      <c r="DQ5" s="34" t="e">
        <f t="shared" ref="DQ5:DQ36" si="16">CR5/DF5</f>
        <v>#REF!</v>
      </c>
      <c r="DT5" s="15">
        <v>1</v>
      </c>
      <c r="DU5" s="15" t="e">
        <f>#REF!+[7]国家城池攻打!BP4</f>
        <v>#REF!</v>
      </c>
      <c r="DV5" s="15" t="e">
        <f>#REF!+[7]国家城池攻打!BQ4</f>
        <v>#REF!</v>
      </c>
      <c r="DW5" s="15" t="e">
        <f>#REF!+[7]国家城池攻打!BR4</f>
        <v>#REF!</v>
      </c>
      <c r="DX5" s="15" t="e">
        <f>#REF!+[7]国家城池攻打!BS4</f>
        <v>#REF!</v>
      </c>
      <c r="DY5" s="15" t="e">
        <f>#REF!+[7]国家城池攻打!BT4</f>
        <v>#REF!</v>
      </c>
      <c r="DZ5" s="39" t="e">
        <f>DU5</f>
        <v>#REF!</v>
      </c>
      <c r="EA5" s="39" t="e">
        <f t="shared" ref="EA5:ED5" si="17">DV5</f>
        <v>#REF!</v>
      </c>
      <c r="EB5" s="39" t="e">
        <f t="shared" si="17"/>
        <v>#REF!</v>
      </c>
      <c r="EC5" s="39" t="e">
        <f t="shared" si="17"/>
        <v>#REF!</v>
      </c>
      <c r="ED5" s="39" t="e">
        <f t="shared" si="17"/>
        <v>#REF!</v>
      </c>
      <c r="EF5" s="34" t="e">
        <f>#REF!/$DU5</f>
        <v>#REF!</v>
      </c>
      <c r="EG5" s="34" t="e">
        <f>[7]国家城池攻打!BP4/$DU5</f>
        <v>#REF!</v>
      </c>
      <c r="EK5" s="9">
        <v>1</v>
      </c>
      <c r="EL5" s="9" t="e">
        <f t="shared" ref="EL5:EL36" si="18">DF5/DU5</f>
        <v>#REF!</v>
      </c>
      <c r="EM5" s="9" t="e">
        <f t="shared" ref="EM5:EM36" si="19">DG5/DV5</f>
        <v>#REF!</v>
      </c>
      <c r="EN5" s="9" t="e">
        <f t="shared" ref="EN5:EN36" si="20">DH5/DW5</f>
        <v>#REF!</v>
      </c>
      <c r="EO5" s="9" t="e">
        <f t="shared" ref="EO5:EO36" si="21">DI5/DX5</f>
        <v>#REF!</v>
      </c>
      <c r="EP5" s="9" t="e">
        <f t="shared" ref="EP5:EP36" si="22">DJ5/DY5</f>
        <v>#REF!</v>
      </c>
      <c r="ER5" s="9">
        <v>1</v>
      </c>
      <c r="ES5" s="36" t="e">
        <f>(DU5-DF5)/求节点(F$28:F$47,$K$4:$K$23,节奏总纲!P4)</f>
        <v>#REF!</v>
      </c>
      <c r="ET5" s="36" t="e">
        <f>(DV5-DG5)/求节点(G$28:G$47,$K$4:$K$23,节奏总纲!Q4)</f>
        <v>#REF!</v>
      </c>
      <c r="EU5" s="36" t="e">
        <f>(DW5-DH5)/求节点(H$28:H$47,$K$4:$K$23,节奏总纲!R4)</f>
        <v>#REF!</v>
      </c>
      <c r="EV5" s="36" t="e">
        <f>(DX5-DI5)/求节点(I$28:I$47,$K$4:$K$23,节奏总纲!S4)</f>
        <v>#REF!</v>
      </c>
      <c r="EW5" s="36" t="e">
        <f>(DY5-DJ5)/求节点(J$28:J$47,$K$4:$K$23,节奏总纲!T4)</f>
        <v>#REF!</v>
      </c>
      <c r="EX5" s="37" t="e">
        <f>SUM(ES$5:ES5)*$C$5/'[1]资源-钻石'!L4</f>
        <v>#REF!</v>
      </c>
      <c r="EY5" s="37" t="e">
        <f>SUM(ET$5:ET5)*$C$5/'[1]资源-钻石'!M4</f>
        <v>#REF!</v>
      </c>
      <c r="EZ5" s="37" t="e">
        <f>SUM(EU$5:EU5)*$C$5/'[1]资源-钻石'!N4</f>
        <v>#REF!</v>
      </c>
      <c r="FA5" s="37" t="e">
        <f>SUM(EV$5:EV5)*$C$5/'[1]资源-钻石'!O4</f>
        <v>#REF!</v>
      </c>
      <c r="FB5" s="37" t="e">
        <f>SUM(EW$5:EW5)*$C$5/'[1]资源-钻石'!P4</f>
        <v>#REF!</v>
      </c>
      <c r="FJ5" s="9">
        <f>INT(求节点(F$28:F$47,$K$28:$K$47,节奏总纲!P4))</f>
        <v>1530</v>
      </c>
      <c r="FK5" s="15">
        <v>1</v>
      </c>
      <c r="FL5" s="15">
        <f>求节点(F$28:F$47,$V$4:$V$23,节奏总纲!P4)*$FJ5/10000</f>
        <v>2342.2899980107786</v>
      </c>
      <c r="FM5" s="15">
        <f>求节点(G$28:G$47,$V$4:$V$23,节奏总纲!Q4)*$FJ5/10000</f>
        <v>2385.1778089706363</v>
      </c>
      <c r="FN5" s="15">
        <f>求节点(H$28:H$47,$V$4:$V$23,节奏总纲!R4)*$FJ5/10000</f>
        <v>2431.8778697935923</v>
      </c>
      <c r="FO5" s="15">
        <f>求节点(I$28:I$47,$V$4:$V$23,节奏总纲!S4)*$FJ5/10000</f>
        <v>2482.6501066066762</v>
      </c>
      <c r="FP5" s="15">
        <f>求节点(J$28:J$47,$V$4:$V$23,节奏总纲!T4)*$FJ5/10000</f>
        <v>2536.7147410287994</v>
      </c>
      <c r="FQ5" s="15">
        <f>求节点(F$28:F$47,$L$4:$L$23,节奏总纲!P4)</f>
        <v>1.5309084954318817</v>
      </c>
      <c r="FR5" s="15">
        <f>求节点(G$28:G$47,$L$4:$L$23,节奏总纲!Q4)</f>
        <v>1.5589397444252524</v>
      </c>
      <c r="FS5" s="15">
        <f>求节点(H$28:H$47,$L$4:$L$23,节奏总纲!R4)</f>
        <v>1.5894626599958119</v>
      </c>
      <c r="FT5" s="15">
        <f>求节点(I$28:I$47,$L$4:$L$23,节奏总纲!S4)</f>
        <v>1.6226471285010953</v>
      </c>
      <c r="FU5" s="15">
        <f>求节点(J$28:J$47,$L$4:$L$23,节奏总纲!T4)</f>
        <v>1.6579834908684963</v>
      </c>
      <c r="FV5" s="15">
        <f>FL5*FQ5</f>
        <v>3585.8316567198262</v>
      </c>
      <c r="FW5" s="15">
        <f t="shared" ref="FW5:FZ5" si="23">FM5*FR5</f>
        <v>3718.3484839254675</v>
      </c>
      <c r="FX5" s="15">
        <f t="shared" si="23"/>
        <v>3865.379067707072</v>
      </c>
      <c r="FY5" s="15">
        <f t="shared" si="23"/>
        <v>4028.4650665582612</v>
      </c>
      <c r="FZ5" s="15">
        <f t="shared" si="23"/>
        <v>4205.8311616685023</v>
      </c>
      <c r="GE5" s="15">
        <v>1</v>
      </c>
      <c r="GF5" s="15">
        <f>MAX($G$4,求节点(F$28:F$47,$G$4:$G$23,节奏总纲!P4))</f>
        <v>1826.5454247715941</v>
      </c>
      <c r="GG5" s="15">
        <f>MAX($G$4,求节点(G$28:G$47,$G$4:$G$23,节奏总纲!Q4))</f>
        <v>1827.9469872212626</v>
      </c>
      <c r="GH5" s="15">
        <f>MAX($G$4,求节点(H$28:H$47,$G$4:$G$23,节奏总纲!R4))</f>
        <v>1829.4731329997906</v>
      </c>
      <c r="GI5" s="15">
        <f>MAX($G$4,求节点(I$28:I$47,$G$4:$G$23,节奏总纲!S4))</f>
        <v>1831.1323564250547</v>
      </c>
      <c r="GJ5" s="15">
        <f>MAX($G$4,求节点(J$28:J$47,$G$4:$G$23,节奏总纲!T4))</f>
        <v>1832.8991745434248</v>
      </c>
      <c r="GK5" s="15">
        <f>MAX($K$4,求节点(F$28:F$47,$K$4:$K$23,节奏总纲!P4))</f>
        <v>765.45424771594082</v>
      </c>
      <c r="GL5" s="15">
        <f>MAX($K$4,求节点(G$28:G$47,$K$4:$K$23,节奏总纲!Q4))</f>
        <v>779.46987221262623</v>
      </c>
      <c r="GM5" s="15">
        <f>MAX($K$4,求节点(H$28:H$47,$K$4:$K$23,节奏总纲!R4))</f>
        <v>794.73132999790596</v>
      </c>
      <c r="GN5" s="15">
        <f>MAX($K$4,求节点(I$28:I$47,$K$4:$K$23,节奏总纲!S4))</f>
        <v>811.32356425054763</v>
      </c>
      <c r="GO5" s="15">
        <f>MAX($K$4,求节点(J$28:J$47,$K$4:$K$23,节奏总纲!T4))</f>
        <v>828.99174543424817</v>
      </c>
    </row>
    <row r="6" spans="2:197" x14ac:dyDescent="0.15">
      <c r="B6" s="9" t="s">
        <v>190</v>
      </c>
      <c r="C6" s="9">
        <v>10</v>
      </c>
      <c r="D6" s="9">
        <v>4000</v>
      </c>
      <c r="E6" s="15">
        <v>3</v>
      </c>
      <c r="F6" s="15">
        <f t="shared" si="1"/>
        <v>2.25</v>
      </c>
      <c r="G6" s="15">
        <v>1900</v>
      </c>
      <c r="H6" s="15"/>
      <c r="I6" s="15"/>
      <c r="J6" s="15">
        <v>30000</v>
      </c>
      <c r="K6" s="15">
        <v>1500</v>
      </c>
      <c r="L6" s="15">
        <v>3</v>
      </c>
      <c r="M6" s="15">
        <f t="shared" si="2"/>
        <v>20</v>
      </c>
      <c r="N6" s="15">
        <f t="shared" si="0"/>
        <v>0.78947368421052633</v>
      </c>
      <c r="O6" s="9">
        <f t="shared" ref="O6:O23" si="24">J6-J5</f>
        <v>10000</v>
      </c>
      <c r="P6" s="15">
        <f>求节点(节奏总纲!$P$4:$P$113,$AK$5:$AK$104,$F30)</f>
        <v>1851.6649091886054</v>
      </c>
      <c r="Q6" s="23">
        <f>ROUND(P6*F6/100,0)*100</f>
        <v>4200</v>
      </c>
      <c r="R6" s="23">
        <f t="shared" si="3"/>
        <v>4200</v>
      </c>
      <c r="S6" s="15">
        <f t="shared" si="4"/>
        <v>2.2105263157894739</v>
      </c>
      <c r="T6" s="9">
        <v>20000</v>
      </c>
      <c r="U6" s="15">
        <f>求节点(节奏总纲!$P$4:$P$103,$AA$5:$AA$104,节奏总纲!$BJ6)</f>
        <v>0</v>
      </c>
      <c r="V6" s="15">
        <f t="shared" si="5"/>
        <v>30000</v>
      </c>
      <c r="Z6" s="9">
        <v>2</v>
      </c>
      <c r="AA6" s="9">
        <f>[5]圣人天赋!EM7</f>
        <v>0</v>
      </c>
      <c r="AB6" s="9">
        <f>[5]圣人天赋!EN7</f>
        <v>0</v>
      </c>
      <c r="AC6" s="9">
        <f>[5]圣人天赋!EO7</f>
        <v>2</v>
      </c>
      <c r="AD6" s="9">
        <f>[5]圣人天赋!EP7</f>
        <v>0</v>
      </c>
      <c r="AE6" s="9">
        <f>[5]圣人天赋!EQ7</f>
        <v>0</v>
      </c>
      <c r="AG6" s="52"/>
      <c r="AH6" s="34" t="e">
        <f>[5]圣人天赋!EM7/AA6</f>
        <v>#DIV/0!</v>
      </c>
      <c r="AJ6" s="9">
        <v>2</v>
      </c>
      <c r="AK6" s="9">
        <f>MAX([4]带兵数!D5,1000+($AJ6-1)*50)</f>
        <v>1418.8419488561699</v>
      </c>
      <c r="AL6" s="9">
        <f>MAX([4]带兵数!E5,1000+($AJ6-1)*50)</f>
        <v>1430.067141301593</v>
      </c>
      <c r="AM6" s="9">
        <f>MAX([4]带兵数!F5,1000+($AJ6-1)*50)</f>
        <v>1440.9032272336713</v>
      </c>
      <c r="AN6" s="9">
        <f>MAX([4]带兵数!G5,1000+($AJ6-1)*50)</f>
        <v>1455.9075023815944</v>
      </c>
      <c r="AO6" s="9">
        <f>MAX([4]带兵数!H5,1000+($AJ6-1)*50)</f>
        <v>1470.8776749654153</v>
      </c>
      <c r="AQ6" s="15">
        <v>2</v>
      </c>
      <c r="AR6" s="15">
        <f>AZ6/求节点(F$28:F$47,$G$4:$G$23,节奏总纲!P5)*3600</f>
        <v>13774.751939298847</v>
      </c>
      <c r="AS6" s="15">
        <f>BA6/求节点(G$28:G$47,$G$4:$G$23,节奏总纲!Q5)*3600</f>
        <v>11801.245020431426</v>
      </c>
      <c r="AT6" s="15">
        <f>BB6/求节点(H$28:H$47,$G$4:$G$23,节奏总纲!R5)*3600</f>
        <v>9514.2646632354426</v>
      </c>
      <c r="AU6" s="15">
        <f>BC6/求节点(I$28:I$47,$G$4:$G$23,节奏总纲!S5)*3600</f>
        <v>6889.7057330129319</v>
      </c>
      <c r="AV6" s="15">
        <f>BD6/求节点(J$28:J$47,$G$4:$G$23,节奏总纲!T5)*3600</f>
        <v>3758.1934641603102</v>
      </c>
      <c r="AY6" s="15">
        <v>2</v>
      </c>
      <c r="AZ6" s="15">
        <f>求节点(F$28:F$47,$G$4:$G$23,节奏总纲!P5)*24*节奏总纲!W5*求节点(F$28:F$47,$L$4:$L$23,节奏总纲!P5)</f>
        <v>7092.5702370066074</v>
      </c>
      <c r="BA6" s="15">
        <f>求节点(G$28:G$47,$G$4:$G$23,节奏总纲!Q5)*24*节奏总纲!X5*求节点(G$28:G$47,$L$4:$L$23,节奏总纲!Q5)</f>
        <v>6079.7280522586761</v>
      </c>
      <c r="BB6" s="15">
        <f>求节点(H$28:H$47,$G$4:$G$23,节奏总纲!R5)*24*节奏总纲!Y5*求节点(H$28:H$47,$L$4:$L$23,节奏总纲!R5)</f>
        <v>4904.4744977286909</v>
      </c>
      <c r="BC6" s="15">
        <f>求节点(I$28:I$47,$G$4:$G$23,节奏总纲!S5)*24*节奏总纲!Z5*求节点(I$28:I$47,$L$4:$L$23,节奏总纲!S5)</f>
        <v>3554.0443680570779</v>
      </c>
      <c r="BD6" s="15">
        <f>求节点(J$28:J$47,$G$4:$G$23,节奏总纲!T5)*24*节奏总纲!AA5*求节点(J$28:J$47,$L$4:$L$23,节奏总纲!T5)</f>
        <v>1940.1596441467109</v>
      </c>
      <c r="BE6" s="15">
        <f>SUM(AZ$5:AZ6)</f>
        <v>11909.328490985165</v>
      </c>
      <c r="BF6" s="15">
        <f>SUM(BA$5:BA6)</f>
        <v>10168.689982675256</v>
      </c>
      <c r="BG6" s="15">
        <f>SUM(BB$5:BB6)</f>
        <v>8168.8433608772903</v>
      </c>
      <c r="BH6" s="15">
        <f>SUM(BC$5:BC6)</f>
        <v>5877.7163161169938</v>
      </c>
      <c r="BI6" s="15">
        <f>SUM(BD$5:BD6)</f>
        <v>3182.8834904863052</v>
      </c>
      <c r="BJ6" s="51"/>
      <c r="BK6" s="15">
        <v>2</v>
      </c>
      <c r="BL6" s="15">
        <f>索引信息!I7/3600*求节点(F$28:F$47,$G$4:$G$23,节奏总纲!P5)+BL5</f>
        <v>0</v>
      </c>
      <c r="BM6" s="15">
        <f>索引信息!J7/3600*求节点(G$28:G$47,$G$4:$G$23,节奏总纲!Q5)+BM5</f>
        <v>0</v>
      </c>
      <c r="BN6" s="15">
        <f>索引信息!K7/3600*求节点(H$28:H$47,$G$4:$G$23,节奏总纲!R5)+BN5</f>
        <v>0</v>
      </c>
      <c r="BO6" s="15">
        <f>索引信息!L7/3600*求节点(I$28:I$47,$G$4:$G$23,节奏总纲!S5)+BO5</f>
        <v>0</v>
      </c>
      <c r="BP6" s="15">
        <f>索引信息!M7/3600*求节点(J$28:J$47,$G$4:$G$23,节奏总纲!T5)+BP5</f>
        <v>0</v>
      </c>
      <c r="BR6" s="15">
        <v>2</v>
      </c>
      <c r="BS6" s="15">
        <f>求节点($T$28:$T$107,$V$28:$V$107,节奏总纲!P5)*求节点($T$28:$T$107,$U$28:$U$107,节奏总纲!P5)*节奏总纲!W5+[2]副本直接奖励!DI6</f>
        <v>346.16201607333886</v>
      </c>
      <c r="BT6" s="15">
        <f>求节点($T$28:$T$107,$V$28:$V$107,节奏总纲!Q5)*求节点($T$28:$T$107,$U$28:$U$107,节奏总纲!Q5)*节奏总纲!X5+[2]副本直接奖励!DJ6</f>
        <v>293.70610016898451</v>
      </c>
      <c r="BU6" s="15">
        <f>求节点($T$28:$T$107,$V$28:$V$107,节奏总纲!R5)*求节点($T$28:$T$107,$U$28:$U$107,节奏总纲!R5)*节奏总纲!Y5+[2]副本直接奖励!DK6</f>
        <v>234.29263964232146</v>
      </c>
      <c r="BV6" s="15">
        <f>求节点($T$28:$T$107,$V$28:$V$107,节奏总纲!S5)*求节点($T$28:$T$107,$U$28:$U$107,节奏总纲!S5)*节奏总纲!Z5+[2]副本直接奖励!DL6</f>
        <v>167.59617981808771</v>
      </c>
      <c r="BW6" s="15">
        <f>求节点($T$28:$T$107,$V$28:$V$107,节奏总纲!T5)*求节点($T$28:$T$107,$U$28:$U$107,节奏总纲!T5)*节奏总纲!AA5+[2]副本直接奖励!DM6</f>
        <v>90.208573785650543</v>
      </c>
      <c r="BX6" s="15">
        <f>SUM(BS$5:BS6)</f>
        <v>669.14259748665791</v>
      </c>
      <c r="BY6" s="15">
        <f>SUM(BT$5:BT6)</f>
        <v>562.74892448627929</v>
      </c>
      <c r="BZ6" s="15">
        <f>SUM(BU$5:BU6)</f>
        <v>444.77908454938154</v>
      </c>
      <c r="CA6" s="15">
        <f>SUM(BV$5:BV6)</f>
        <v>314.22936377973457</v>
      </c>
      <c r="CB6" s="15">
        <f>SUM(BW$5:BW6)</f>
        <v>166.88416381317251</v>
      </c>
      <c r="CE6" s="15">
        <v>2</v>
      </c>
      <c r="CF6" s="15">
        <f>AZ6/(1-[5]圣人天赋!DY7)-AZ6</f>
        <v>0</v>
      </c>
      <c r="CG6" s="15">
        <f>BA6/(1-[5]圣人天赋!DZ7)-BA6</f>
        <v>0</v>
      </c>
      <c r="CH6" s="15">
        <f>BB6/(1-[5]圣人天赋!EA7)-BB6</f>
        <v>0</v>
      </c>
      <c r="CI6" s="15">
        <f>BC6/(1-[5]圣人天赋!EB7)-BC6</f>
        <v>0</v>
      </c>
      <c r="CJ6" s="15">
        <f>BD6/(1-[5]圣人天赋!EC7)-BD6</f>
        <v>0</v>
      </c>
      <c r="CK6" s="15">
        <f>SUM(CF$5:CF6)</f>
        <v>0</v>
      </c>
      <c r="CL6" s="15">
        <f>SUM(CG$5:CG6)</f>
        <v>0</v>
      </c>
      <c r="CM6" s="15">
        <f>SUM(CH$5:CH6)</f>
        <v>0</v>
      </c>
      <c r="CN6" s="15">
        <f>SUM(CI$5:CI6)</f>
        <v>0</v>
      </c>
      <c r="CO6" s="15">
        <f>SUM(CJ$5:CJ6)</f>
        <v>0</v>
      </c>
      <c r="CQ6" s="15">
        <v>2</v>
      </c>
      <c r="CR6" s="15" t="e">
        <f>DZ6*'[6]国建-buff效果'!EN8+CR5</f>
        <v>#REF!</v>
      </c>
      <c r="CS6" s="15" t="e">
        <f>EA6*'[6]国建-buff效果'!EO8+CS5</f>
        <v>#REF!</v>
      </c>
      <c r="CT6" s="15" t="e">
        <f>EB6*'[6]国建-buff效果'!EP8+CT5</f>
        <v>#REF!</v>
      </c>
      <c r="CU6" s="15" t="e">
        <f>EC6*'[6]国建-buff效果'!EQ8+CU5</f>
        <v>#REF!</v>
      </c>
      <c r="CV6" s="15" t="e">
        <f>ED6*'[6]国建-buff效果'!ER8+CV5</f>
        <v>#REF!</v>
      </c>
      <c r="CX6" s="15">
        <v>2</v>
      </c>
      <c r="CY6" s="15">
        <f>索引信息!T6/3600*求节点(F$28:F$47,$G$4:$G$23,节奏总纲!P5)+CY5</f>
        <v>0</v>
      </c>
      <c r="CZ6" s="15">
        <f>索引信息!U6/3600*求节点(G$28:G$47,$G$4:$G$23,节奏总纲!Q5)+CZ5</f>
        <v>0</v>
      </c>
      <c r="DA6" s="15">
        <f>索引信息!V6/3600*求节点(H$28:H$47,$G$4:$G$23,节奏总纲!R5)+DA5</f>
        <v>0</v>
      </c>
      <c r="DB6" s="15">
        <f>索引信息!W6/3600*求节点(I$28:I$47,$G$4:$G$23,节奏总纲!S5)+DB5</f>
        <v>0</v>
      </c>
      <c r="DC6" s="15">
        <f>索引信息!X6/3600*求节点(J$28:J$47,$G$4:$G$23,节奏总纲!T5)+DC5</f>
        <v>0</v>
      </c>
      <c r="DE6" s="15">
        <v>2</v>
      </c>
      <c r="DF6" s="15" t="e">
        <f t="shared" si="6"/>
        <v>#REF!</v>
      </c>
      <c r="DG6" s="15" t="e">
        <f t="shared" si="7"/>
        <v>#REF!</v>
      </c>
      <c r="DH6" s="15" t="e">
        <f t="shared" si="8"/>
        <v>#REF!</v>
      </c>
      <c r="DI6" s="15" t="e">
        <f t="shared" si="9"/>
        <v>#REF!</v>
      </c>
      <c r="DJ6" s="15" t="e">
        <f t="shared" si="10"/>
        <v>#REF!</v>
      </c>
      <c r="DK6" s="35">
        <v>2</v>
      </c>
      <c r="DL6" s="34" t="e">
        <f t="shared" si="11"/>
        <v>#REF!</v>
      </c>
      <c r="DM6" s="34" t="e">
        <f t="shared" si="12"/>
        <v>#REF!</v>
      </c>
      <c r="DN6" s="34" t="e">
        <f t="shared" si="13"/>
        <v>#REF!</v>
      </c>
      <c r="DO6" s="34" t="e">
        <f t="shared" si="14"/>
        <v>#REF!</v>
      </c>
      <c r="DP6" s="34" t="e">
        <f t="shared" si="15"/>
        <v>#REF!</v>
      </c>
      <c r="DQ6" s="34" t="e">
        <f t="shared" si="16"/>
        <v>#REF!</v>
      </c>
      <c r="DT6" s="15">
        <v>2</v>
      </c>
      <c r="DU6" s="15" t="e">
        <f>#REF!+[7]国家城池攻打!BP5</f>
        <v>#REF!</v>
      </c>
      <c r="DV6" s="15" t="e">
        <f>#REF!+[7]国家城池攻打!BQ5</f>
        <v>#REF!</v>
      </c>
      <c r="DW6" s="15" t="e">
        <f>#REF!+[7]国家城池攻打!BR5</f>
        <v>#REF!</v>
      </c>
      <c r="DX6" s="15" t="e">
        <f>#REF!+[7]国家城池攻打!BS5</f>
        <v>#REF!</v>
      </c>
      <c r="DY6" s="15" t="e">
        <f>#REF!+[7]国家城池攻打!BT5</f>
        <v>#REF!</v>
      </c>
      <c r="DZ6" s="15" t="e">
        <f>DU6-DU5</f>
        <v>#REF!</v>
      </c>
      <c r="EA6" s="15" t="e">
        <f t="shared" ref="EA6:ED6" si="25">DV6-DV5</f>
        <v>#REF!</v>
      </c>
      <c r="EB6" s="15" t="e">
        <f t="shared" si="25"/>
        <v>#REF!</v>
      </c>
      <c r="EC6" s="15" t="e">
        <f t="shared" si="25"/>
        <v>#REF!</v>
      </c>
      <c r="ED6" s="15" t="e">
        <f t="shared" si="25"/>
        <v>#REF!</v>
      </c>
      <c r="EF6" s="34" t="e">
        <f>#REF!/$DU6</f>
        <v>#REF!</v>
      </c>
      <c r="EG6" s="34" t="e">
        <f>[7]国家城池攻打!BP5/$DU6</f>
        <v>#REF!</v>
      </c>
      <c r="EK6" s="9">
        <v>2</v>
      </c>
      <c r="EL6" s="9" t="e">
        <f t="shared" si="18"/>
        <v>#REF!</v>
      </c>
      <c r="EM6" s="9" t="e">
        <f t="shared" si="19"/>
        <v>#REF!</v>
      </c>
      <c r="EN6" s="9" t="e">
        <f t="shared" si="20"/>
        <v>#REF!</v>
      </c>
      <c r="EO6" s="9" t="e">
        <f t="shared" si="21"/>
        <v>#REF!</v>
      </c>
      <c r="EP6" s="9" t="e">
        <f t="shared" si="22"/>
        <v>#REF!</v>
      </c>
      <c r="ER6" s="9">
        <v>2</v>
      </c>
      <c r="ES6" s="9" t="e">
        <f>((DU6-DU5)-(DF6-DF5))/求节点(F$28:F$47,$K$4:$K$23,节奏总纲!P5)</f>
        <v>#REF!</v>
      </c>
      <c r="ET6" s="9" t="e">
        <f>((DV6-DV5)-(DG6-DG5))/求节点(G$28:G$47,$K$4:$K$23,节奏总纲!Q5)</f>
        <v>#REF!</v>
      </c>
      <c r="EU6" s="9" t="e">
        <f>((DW6-DW5)-(DH6-DH5))/求节点(H$28:H$47,$K$4:$K$23,节奏总纲!R5)</f>
        <v>#REF!</v>
      </c>
      <c r="EV6" s="9" t="e">
        <f>((DX6-DX5)-(DI6-DI5))/求节点(I$28:I$47,$K$4:$K$23,节奏总纲!S5)</f>
        <v>#REF!</v>
      </c>
      <c r="EW6" s="9" t="e">
        <f>((DY6-DY5)-(DJ6-DJ5))/求节点(J$28:J$47,$K$4:$K$23,节奏总纲!T5)</f>
        <v>#REF!</v>
      </c>
      <c r="EX6" s="37" t="e">
        <f>SUM(ES$5:ES6)*$C$5/'[1]资源-钻石'!L5</f>
        <v>#REF!</v>
      </c>
      <c r="EY6" s="37" t="e">
        <f>SUM(ET$5:ET6)*$C$5/'[1]资源-钻石'!M5</f>
        <v>#REF!</v>
      </c>
      <c r="EZ6" s="37" t="e">
        <f>SUM(EU$5:EU6)*$C$5/'[1]资源-钻石'!N5</f>
        <v>#REF!</v>
      </c>
      <c r="FA6" s="37" t="e">
        <f>SUM(EV$5:EV6)*$C$5/'[1]资源-钻石'!O5</f>
        <v>#REF!</v>
      </c>
      <c r="FB6" s="37" t="e">
        <f>SUM(EW$5:EW6)*$C$5/'[1]资源-钻石'!P5</f>
        <v>#REF!</v>
      </c>
      <c r="FJ6" s="9">
        <f>INT(求节点(F$28:F$47,$K$28:$K$47,节奏总纲!P5))</f>
        <v>2072</v>
      </c>
      <c r="FK6" s="15">
        <v>2</v>
      </c>
      <c r="FL6" s="15">
        <f>求节点(F$28:F$47,$V$4:$V$23,节奏总纲!P5)*$FJ6/10000</f>
        <v>4294.305106931185</v>
      </c>
      <c r="FM6" s="15">
        <f>求节点(G$28:G$47,$V$4:$V$23,节奏总纲!Q5)*$FJ6/10000</f>
        <v>4336.1408713976916</v>
      </c>
      <c r="FN6" s="15">
        <f>求节点(H$28:H$47,$V$4:$V$23,节奏总纲!R5)*$FJ6/10000</f>
        <v>4382.3302763940455</v>
      </c>
      <c r="FO6" s="15">
        <f>求节点(I$28:I$47,$V$4:$V$23,节奏总纲!S5)*$FJ6/10000</f>
        <v>4436.3426292174681</v>
      </c>
      <c r="FP6" s="15">
        <f>求节点(J$28:J$47,$V$4:$V$23,节奏总纲!T5)*$FJ6/10000</f>
        <v>4495.9330839697595</v>
      </c>
      <c r="FQ6" s="15">
        <f>求节点(F$28:F$47,$L$4:$L$23,节奏总纲!P5)</f>
        <v>2.0725410747737381</v>
      </c>
      <c r="FR6" s="15">
        <f>求节点(G$28:G$47,$L$4:$L$23,节奏总纲!Q5)</f>
        <v>2.0927320807903915</v>
      </c>
      <c r="FS6" s="15">
        <f>求节点(H$28:H$47,$L$4:$L$23,节奏总纲!R5)</f>
        <v>2.1150242646689406</v>
      </c>
      <c r="FT6" s="15">
        <f>求节点(I$28:I$47,$L$4:$L$23,节奏总纲!S5)</f>
        <v>2.1410920025180835</v>
      </c>
      <c r="FU6" s="15">
        <f>求节点(J$28:J$47,$L$4:$L$23,节奏总纲!T5)</f>
        <v>2.1698518745027799</v>
      </c>
      <c r="FV6" s="15">
        <f t="shared" ref="FV6:FV69" si="26">FL6*FQ6</f>
        <v>8900.1237217255111</v>
      </c>
      <c r="FW6" s="15">
        <f t="shared" ref="FW6:FW69" si="27">FM6*FR6</f>
        <v>9074.3811084003519</v>
      </c>
      <c r="FX6" s="15">
        <f t="shared" ref="FX6:FX69" si="28">FN6*FS6</f>
        <v>9268.7348703667503</v>
      </c>
      <c r="FY6" s="15">
        <f t="shared" ref="FY6:FY69" si="29">FO6*FT6</f>
        <v>9498.6177238475684</v>
      </c>
      <c r="FZ6" s="15">
        <f t="shared" ref="FZ6:FZ69" si="30">FP6*FU6</f>
        <v>9755.5088298908468</v>
      </c>
      <c r="GE6" s="15">
        <v>2</v>
      </c>
      <c r="GF6" s="15">
        <f>MAX($G$4,求节点(F$28:F$47,$G$4:$G$23,节奏总纲!P5))</f>
        <v>1853.627053738687</v>
      </c>
      <c r="GG6" s="15">
        <f>MAX($G$4,求节点(G$28:G$47,$G$4:$G$23,节奏总纲!Q5))</f>
        <v>1854.6366040395196</v>
      </c>
      <c r="GH6" s="15">
        <f>MAX($G$4,求节点(H$28:H$47,$G$4:$G$23,节奏总纲!R5))</f>
        <v>1855.7512132334471</v>
      </c>
      <c r="GI6" s="15">
        <f>MAX($G$4,求节点(I$28:I$47,$G$4:$G$23,节奏总纲!S5))</f>
        <v>1857.0546001259042</v>
      </c>
      <c r="GJ6" s="15">
        <f>MAX($G$4,求节点(J$28:J$47,$G$4:$G$23,节奏总纲!T5))</f>
        <v>1858.4925937251389</v>
      </c>
      <c r="GK6" s="15">
        <f>MAX($K$4,求节点(F$28:F$47,$K$4:$K$23,节奏总纲!P5))</f>
        <v>1036.2705373868689</v>
      </c>
      <c r="GL6" s="15">
        <f>MAX($K$4,求节点(G$28:G$47,$K$4:$K$23,节奏总纲!Q5))</f>
        <v>1046.3660403951958</v>
      </c>
      <c r="GM6" s="15">
        <f>MAX($K$4,求节点(H$28:H$47,$K$4:$K$23,节奏总纲!R5))</f>
        <v>1057.5121323344704</v>
      </c>
      <c r="GN6" s="15">
        <f>MAX($K$4,求节点(I$28:I$47,$K$4:$K$23,节奏总纲!S5))</f>
        <v>1070.5460012590418</v>
      </c>
      <c r="GO6" s="15">
        <f>MAX($K$4,求节点(J$28:J$47,$K$4:$K$23,节奏总纲!T5))</f>
        <v>1084.92593725139</v>
      </c>
    </row>
    <row r="7" spans="2:197" x14ac:dyDescent="0.15">
      <c r="D7" s="9">
        <v>6000</v>
      </c>
      <c r="E7" s="15">
        <v>4</v>
      </c>
      <c r="F7" s="15">
        <f t="shared" si="1"/>
        <v>2.25</v>
      </c>
      <c r="G7" s="15">
        <v>1950</v>
      </c>
      <c r="H7" s="15"/>
      <c r="I7" s="15"/>
      <c r="J7" s="15">
        <v>40000</v>
      </c>
      <c r="K7" s="15">
        <v>2000</v>
      </c>
      <c r="L7" s="15">
        <v>4</v>
      </c>
      <c r="M7" s="15">
        <f t="shared" si="2"/>
        <v>20</v>
      </c>
      <c r="N7" s="15">
        <f t="shared" si="0"/>
        <v>1.0256410256410255</v>
      </c>
      <c r="O7" s="9">
        <f t="shared" si="24"/>
        <v>10000</v>
      </c>
      <c r="P7" s="15">
        <f>求节点(节奏总纲!$P$4:$P$113,$AK$5:$AK$104,$F31)</f>
        <v>2310.722117919724</v>
      </c>
      <c r="Q7" s="23">
        <f t="shared" ref="Q7:Q23" si="31">ROUND(P7*F7/100,0)*100</f>
        <v>5200</v>
      </c>
      <c r="R7" s="23">
        <f t="shared" si="3"/>
        <v>5200</v>
      </c>
      <c r="S7" s="15">
        <f t="shared" si="4"/>
        <v>2.6666666666666665</v>
      </c>
      <c r="T7" s="9">
        <v>25000</v>
      </c>
      <c r="U7" s="15">
        <f>求节点(节奏总纲!$P$4:$P$103,$AA$5:$AA$104,节奏总纲!$BJ7)</f>
        <v>0</v>
      </c>
      <c r="V7" s="15">
        <f t="shared" si="5"/>
        <v>40000</v>
      </c>
      <c r="Z7" s="9">
        <v>3</v>
      </c>
      <c r="AA7" s="9">
        <f>[5]圣人天赋!EM8</f>
        <v>0</v>
      </c>
      <c r="AB7" s="9">
        <f>[5]圣人天赋!EN8</f>
        <v>0</v>
      </c>
      <c r="AC7" s="9">
        <f>[5]圣人天赋!EO8</f>
        <v>3</v>
      </c>
      <c r="AD7" s="9">
        <f>[5]圣人天赋!EP8</f>
        <v>0</v>
      </c>
      <c r="AE7" s="9">
        <f>[5]圣人天赋!EQ8</f>
        <v>0</v>
      </c>
      <c r="AG7" s="52"/>
      <c r="AH7" s="34" t="e">
        <f>[5]圣人天赋!EM8/AA7</f>
        <v>#DIV/0!</v>
      </c>
      <c r="AJ7" s="9">
        <v>3</v>
      </c>
      <c r="AK7" s="9">
        <f>MAX([4]带兵数!D6,1000+($AJ7-1)*50)</f>
        <v>1553.8747529174316</v>
      </c>
      <c r="AL7" s="9">
        <f>MAX([4]带兵数!E6,1000+($AJ7-1)*50)</f>
        <v>1568.8848630060143</v>
      </c>
      <c r="AM7" s="9">
        <f>MAX([4]带兵数!F6,1000+($AJ7-1)*50)</f>
        <v>1583.7527718926308</v>
      </c>
      <c r="AN7" s="9">
        <f>MAX([4]带兵数!G6,1000+($AJ7-1)*50)</f>
        <v>1605.3982079286131</v>
      </c>
      <c r="AO7" s="9">
        <f>MAX([4]带兵数!H6,1000+($AJ7-1)*50)</f>
        <v>1625.3672601748178</v>
      </c>
      <c r="AQ7" s="15">
        <v>3</v>
      </c>
      <c r="AR7" s="15">
        <f>AZ7/求节点(F$28:F$47,$G$4:$G$23,节奏总纲!P6)*3600</f>
        <v>16319.420277573392</v>
      </c>
      <c r="AS7" s="15">
        <f>BA7/求节点(G$28:G$47,$G$4:$G$23,节奏总纲!Q6)*3600</f>
        <v>14229.231699526148</v>
      </c>
      <c r="AT7" s="15">
        <f>BB7/求节点(H$28:H$47,$G$4:$G$23,节奏总纲!R6)*3600</f>
        <v>11728.382121162454</v>
      </c>
      <c r="AU7" s="15">
        <f>BC7/求节点(I$28:I$47,$G$4:$G$23,节奏总纲!S6)*3600</f>
        <v>8633.6239102022246</v>
      </c>
      <c r="AV7" s="15">
        <f>BD7/求节点(J$28:J$47,$G$4:$G$23,节奏总纲!T6)*3600</f>
        <v>4748.8370071170202</v>
      </c>
      <c r="AY7" s="15">
        <v>3</v>
      </c>
      <c r="AZ7" s="15">
        <f>求节点(F$28:F$47,$G$4:$G$23,节奏总纲!P6)*24*节奏总纲!W6*求节点(F$28:F$47,$L$4:$L$23,节奏总纲!P6)</f>
        <v>8452.3216256695669</v>
      </c>
      <c r="BA7" s="15">
        <f>求节点(G$28:G$47,$G$4:$G$23,节奏总纲!Q6)*24*节奏总纲!X6*求节点(G$28:G$47,$L$4:$L$23,节奏总纲!Q6)</f>
        <v>7376.890431828383</v>
      </c>
      <c r="BB7" s="15">
        <f>求节点(H$28:H$47,$G$4:$G$23,节奏总纲!R6)*24*节奏总纲!Y6*求节点(H$28:H$47,$L$4:$L$23,节奏总纲!R6)</f>
        <v>6087.0535138140767</v>
      </c>
      <c r="BC7" s="15">
        <f>求节点(I$28:I$47,$G$4:$G$23,节奏总纲!S6)*24*节奏总纲!Z6*求节点(I$28:I$47,$L$4:$L$23,节奏总纲!S6)</f>
        <v>4486.5040038349644</v>
      </c>
      <c r="BD7" s="15">
        <f>求节点(J$28:J$47,$G$4:$G$23,节奏总纲!T6)*24*节奏总纲!AA6*求节点(J$28:J$47,$L$4:$L$23,节奏总纲!T6)</f>
        <v>2471.0579403784291</v>
      </c>
      <c r="BE7" s="15">
        <f>SUM(AZ$5:AZ7)</f>
        <v>20361.650116654731</v>
      </c>
      <c r="BF7" s="15">
        <f>SUM(BA$5:BA7)</f>
        <v>17545.580414503638</v>
      </c>
      <c r="BG7" s="15">
        <f>SUM(BB$5:BB7)</f>
        <v>14255.896874691367</v>
      </c>
      <c r="BH7" s="15">
        <f>SUM(BC$5:BC7)</f>
        <v>10364.220319951957</v>
      </c>
      <c r="BI7" s="15">
        <f>SUM(BD$5:BD7)</f>
        <v>5653.9414308647338</v>
      </c>
      <c r="BJ7" s="51"/>
      <c r="BK7" s="15">
        <v>3</v>
      </c>
      <c r="BL7" s="15">
        <f>索引信息!I8/3600*求节点(F$28:F$47,$G$4:$G$23,节奏总纲!P6)+BL6</f>
        <v>0</v>
      </c>
      <c r="BM7" s="15">
        <f>索引信息!J8/3600*求节点(G$28:G$47,$G$4:$G$23,节奏总纲!Q6)+BM6</f>
        <v>0</v>
      </c>
      <c r="BN7" s="15">
        <f>索引信息!K8/3600*求节点(H$28:H$47,$G$4:$G$23,节奏总纲!R6)+BN6</f>
        <v>0</v>
      </c>
      <c r="BO7" s="15">
        <f>索引信息!L8/3600*求节点(I$28:I$47,$G$4:$G$23,节奏总纲!S6)+BO6</f>
        <v>0</v>
      </c>
      <c r="BP7" s="15">
        <f>索引信息!M8/3600*求节点(J$28:J$47,$G$4:$G$23,节奏总纲!T6)+BP6</f>
        <v>0</v>
      </c>
      <c r="BR7" s="15">
        <v>3</v>
      </c>
      <c r="BS7" s="15">
        <f>求节点($T$28:$T$107,$V$28:$V$107,节奏总纲!P6)*求节点($T$28:$T$107,$U$28:$U$107,节奏总纲!P6)*节奏总纲!W6+[2]副本直接奖励!DI7</f>
        <v>388.29995662622417</v>
      </c>
      <c r="BT7" s="15">
        <f>求节点($T$28:$T$107,$V$28:$V$107,节奏总纲!Q6)*求节点($T$28:$T$107,$U$28:$U$107,节奏总纲!Q6)*节奏总纲!X6+[2]副本直接奖励!DJ7</f>
        <v>318.46603694987959</v>
      </c>
      <c r="BU7" s="15">
        <f>求节点($T$28:$T$107,$V$28:$V$107,节奏总纲!R6)*求节点($T$28:$T$107,$U$28:$U$107,节奏总纲!R6)*节奏总纲!Y6+[2]副本直接奖励!DK7</f>
        <v>257.94616090183314</v>
      </c>
      <c r="BV7" s="15">
        <f>求节点($T$28:$T$107,$V$28:$V$107,节奏总纲!S6)*求节点($T$28:$T$107,$U$28:$U$107,节奏总纲!S6)*节奏总纲!Z6+[2]副本直接奖励!DL7</f>
        <v>186.18673389134202</v>
      </c>
      <c r="BW7" s="15">
        <f>求节点($T$28:$T$107,$V$28:$V$107,节奏总纲!T6)*求节点($T$28:$T$107,$U$28:$U$107,节奏总纲!T6)*节奏总纲!AA6+[2]副本直接奖励!DM7</f>
        <v>100.33033523421804</v>
      </c>
      <c r="BX7" s="15">
        <f>SUM(BS$5:BS7)</f>
        <v>1057.4425541128821</v>
      </c>
      <c r="BY7" s="15">
        <f>SUM(BT$5:BT7)</f>
        <v>881.21496143615889</v>
      </c>
      <c r="BZ7" s="15">
        <f>SUM(BU$5:BU7)</f>
        <v>702.72524545121473</v>
      </c>
      <c r="CA7" s="15">
        <f>SUM(BV$5:BV7)</f>
        <v>500.41609767107661</v>
      </c>
      <c r="CB7" s="15">
        <f>SUM(BW$5:BW7)</f>
        <v>267.21449904739052</v>
      </c>
      <c r="CE7" s="15">
        <v>3</v>
      </c>
      <c r="CF7" s="15">
        <f>AZ7/(1-[5]圣人天赋!DY8)-AZ7</f>
        <v>0</v>
      </c>
      <c r="CG7" s="15">
        <f>BA7/(1-[5]圣人天赋!DZ8)-BA7</f>
        <v>0</v>
      </c>
      <c r="CH7" s="15">
        <f>BB7/(1-[5]圣人天赋!EA8)-BB7</f>
        <v>0</v>
      </c>
      <c r="CI7" s="15">
        <f>BC7/(1-[5]圣人天赋!EB8)-BC7</f>
        <v>0</v>
      </c>
      <c r="CJ7" s="15">
        <f>BD7/(1-[5]圣人天赋!EC8)-BD7</f>
        <v>0</v>
      </c>
      <c r="CK7" s="15">
        <f>SUM(CF$5:CF7)</f>
        <v>0</v>
      </c>
      <c r="CL7" s="15">
        <f>SUM(CG$5:CG7)</f>
        <v>0</v>
      </c>
      <c r="CM7" s="15">
        <f>SUM(CH$5:CH7)</f>
        <v>0</v>
      </c>
      <c r="CN7" s="15">
        <f>SUM(CI$5:CI7)</f>
        <v>0</v>
      </c>
      <c r="CO7" s="15">
        <f>SUM(CJ$5:CJ7)</f>
        <v>0</v>
      </c>
      <c r="CQ7" s="15">
        <v>3</v>
      </c>
      <c r="CR7" s="15" t="e">
        <f>DZ7*'[6]国建-buff效果'!EN9+CR6</f>
        <v>#REF!</v>
      </c>
      <c r="CS7" s="15" t="e">
        <f>EA7*'[6]国建-buff效果'!EO9+CS6</f>
        <v>#REF!</v>
      </c>
      <c r="CT7" s="15" t="e">
        <f>EB7*'[6]国建-buff效果'!EP9+CT6</f>
        <v>#REF!</v>
      </c>
      <c r="CU7" s="15" t="e">
        <f>EC7*'[6]国建-buff效果'!EQ9+CU6</f>
        <v>#REF!</v>
      </c>
      <c r="CV7" s="15" t="e">
        <f>ED7*'[6]国建-buff效果'!ER9+CV6</f>
        <v>#REF!</v>
      </c>
      <c r="CX7" s="15">
        <v>3</v>
      </c>
      <c r="CY7" s="15">
        <f>索引信息!T7/3600*求节点(F$28:F$47,$G$4:$G$23,节奏总纲!P6)+CY6</f>
        <v>0</v>
      </c>
      <c r="CZ7" s="15">
        <f>索引信息!U7/3600*求节点(G$28:G$47,$G$4:$G$23,节奏总纲!Q6)+CZ6</f>
        <v>0</v>
      </c>
      <c r="DA7" s="15">
        <f>索引信息!V7/3600*求节点(H$28:H$47,$G$4:$G$23,节奏总纲!R6)+DA6</f>
        <v>0</v>
      </c>
      <c r="DB7" s="15">
        <f>索引信息!W7/3600*求节点(I$28:I$47,$G$4:$G$23,节奏总纲!S6)+DB6</f>
        <v>0</v>
      </c>
      <c r="DC7" s="15">
        <f>索引信息!X7/3600*求节点(J$28:J$47,$G$4:$G$23,节奏总纲!T6)+DC6</f>
        <v>0</v>
      </c>
      <c r="DE7" s="15">
        <v>3</v>
      </c>
      <c r="DF7" s="15" t="e">
        <f t="shared" si="6"/>
        <v>#REF!</v>
      </c>
      <c r="DG7" s="15" t="e">
        <f t="shared" si="7"/>
        <v>#REF!</v>
      </c>
      <c r="DH7" s="15" t="e">
        <f t="shared" si="8"/>
        <v>#REF!</v>
      </c>
      <c r="DI7" s="15" t="e">
        <f t="shared" si="9"/>
        <v>#REF!</v>
      </c>
      <c r="DJ7" s="15" t="e">
        <f t="shared" si="10"/>
        <v>#REF!</v>
      </c>
      <c r="DK7" s="35">
        <v>3</v>
      </c>
      <c r="DL7" s="34" t="e">
        <f t="shared" si="11"/>
        <v>#REF!</v>
      </c>
      <c r="DM7" s="34" t="e">
        <f t="shared" si="12"/>
        <v>#REF!</v>
      </c>
      <c r="DN7" s="34" t="e">
        <f t="shared" si="13"/>
        <v>#REF!</v>
      </c>
      <c r="DO7" s="34" t="e">
        <f t="shared" si="14"/>
        <v>#REF!</v>
      </c>
      <c r="DP7" s="34" t="e">
        <f t="shared" si="15"/>
        <v>#REF!</v>
      </c>
      <c r="DQ7" s="34" t="e">
        <f t="shared" si="16"/>
        <v>#REF!</v>
      </c>
      <c r="DT7" s="15">
        <v>3</v>
      </c>
      <c r="DU7" s="15" t="e">
        <f>#REF!+[7]国家城池攻打!BP6</f>
        <v>#REF!</v>
      </c>
      <c r="DV7" s="15" t="e">
        <f>#REF!+[7]国家城池攻打!BQ6</f>
        <v>#REF!</v>
      </c>
      <c r="DW7" s="15" t="e">
        <f>#REF!+[7]国家城池攻打!BR6</f>
        <v>#REF!</v>
      </c>
      <c r="DX7" s="15" t="e">
        <f>#REF!+[7]国家城池攻打!BS6</f>
        <v>#REF!</v>
      </c>
      <c r="DY7" s="15" t="e">
        <f>#REF!+[7]国家城池攻打!BT6</f>
        <v>#REF!</v>
      </c>
      <c r="DZ7" s="15" t="e">
        <f t="shared" ref="DZ7:DZ70" si="32">DU7-DU6</f>
        <v>#REF!</v>
      </c>
      <c r="EA7" s="15" t="e">
        <f t="shared" ref="EA7:EA70" si="33">DV7-DV6</f>
        <v>#REF!</v>
      </c>
      <c r="EB7" s="15" t="e">
        <f t="shared" ref="EB7:EB70" si="34">DW7-DW6</f>
        <v>#REF!</v>
      </c>
      <c r="EC7" s="15" t="e">
        <f t="shared" ref="EC7:EC70" si="35">DX7-DX6</f>
        <v>#REF!</v>
      </c>
      <c r="ED7" s="15" t="e">
        <f t="shared" ref="ED7:ED70" si="36">DY7-DY6</f>
        <v>#REF!</v>
      </c>
      <c r="EF7" s="34" t="e">
        <f>#REF!/$DU7</f>
        <v>#REF!</v>
      </c>
      <c r="EG7" s="34" t="e">
        <f>[7]国家城池攻打!BP6/$DU7</f>
        <v>#REF!</v>
      </c>
      <c r="EK7" s="9">
        <v>3</v>
      </c>
      <c r="EL7" s="9" t="e">
        <f t="shared" si="18"/>
        <v>#REF!</v>
      </c>
      <c r="EM7" s="9" t="e">
        <f t="shared" si="19"/>
        <v>#REF!</v>
      </c>
      <c r="EN7" s="9" t="e">
        <f t="shared" si="20"/>
        <v>#REF!</v>
      </c>
      <c r="EO7" s="9" t="e">
        <f t="shared" si="21"/>
        <v>#REF!</v>
      </c>
      <c r="EP7" s="9" t="e">
        <f t="shared" si="22"/>
        <v>#REF!</v>
      </c>
      <c r="ER7" s="9">
        <v>3</v>
      </c>
      <c r="ES7" s="9" t="e">
        <f>((DU7-DU6)-(DF7-DF6))/求节点(F$28:F$47,$K$4:$K$23,节奏总纲!P6)</f>
        <v>#REF!</v>
      </c>
      <c r="ET7" s="9" t="e">
        <f>((DV7-DV6)-(DG7-DG6))/求节点(G$28:G$47,$K$4:$K$23,节奏总纲!Q6)</f>
        <v>#REF!</v>
      </c>
      <c r="EU7" s="9" t="e">
        <f>((DW7-DW6)-(DH7-DH6))/求节点(H$28:H$47,$K$4:$K$23,节奏总纲!R6)</f>
        <v>#REF!</v>
      </c>
      <c r="EV7" s="9" t="e">
        <f>((DX7-DX6)-(DI7-DI6))/求节点(I$28:I$47,$K$4:$K$23,节奏总纲!S6)</f>
        <v>#REF!</v>
      </c>
      <c r="EW7" s="9" t="e">
        <f>((DY7-DY6)-(DJ7-DJ6))/求节点(J$28:J$47,$K$4:$K$23,节奏总纲!T6)</f>
        <v>#REF!</v>
      </c>
      <c r="EX7" s="37" t="e">
        <f>SUM(ES$5:ES7)*$C$5/'[1]资源-钻石'!L6</f>
        <v>#REF!</v>
      </c>
      <c r="EY7" s="37" t="e">
        <f>SUM(ET$5:ET7)*$C$5/'[1]资源-钻石'!M6</f>
        <v>#REF!</v>
      </c>
      <c r="EZ7" s="37" t="e">
        <f>SUM(EU$5:EU7)*$C$5/'[1]资源-钻石'!N6</f>
        <v>#REF!</v>
      </c>
      <c r="FA7" s="37" t="e">
        <f>SUM(EV$5:EV7)*$C$5/'[1]资源-钻石'!O6</f>
        <v>#REF!</v>
      </c>
      <c r="FB7" s="37" t="e">
        <f>SUM(EW$5:EW7)*$C$5/'[1]资源-钻石'!P6</f>
        <v>#REF!</v>
      </c>
      <c r="FJ7" s="9">
        <f>INT(求节点(F$28:F$47,$K$28:$K$47,节奏总纲!P6))</f>
        <v>2290</v>
      </c>
      <c r="FK7" s="15">
        <v>3</v>
      </c>
      <c r="FL7" s="15">
        <f>求节点(F$28:F$47,$V$4:$V$23,节奏总纲!P6)*$FJ7/10000</f>
        <v>5246.3416553190045</v>
      </c>
      <c r="FM7" s="15">
        <f>求节点(G$28:G$47,$V$4:$V$23,节奏总纲!Q6)*$FJ7/10000</f>
        <v>5329.0841897927803</v>
      </c>
      <c r="FN7" s="15">
        <f>求节点(H$28:H$47,$V$4:$V$23,节奏总纲!R6)*$FJ7/10000</f>
        <v>5423.0460509748664</v>
      </c>
      <c r="FO7" s="15">
        <f>求节点(I$28:I$47,$V$4:$V$23,节奏总纲!S6)*$FJ7/10000</f>
        <v>5530.6814665827023</v>
      </c>
      <c r="FP7" s="15">
        <f>求节点(J$28:J$47,$V$4:$V$23,节奏总纲!T6)*$FJ7/10000</f>
        <v>5645.3289613832321</v>
      </c>
      <c r="FQ7" s="15">
        <f>求节点(F$28:F$47,$L$4:$L$23,节奏总纲!P6)</f>
        <v>2.2909788887855913</v>
      </c>
      <c r="FR7" s="15">
        <f>求节点(G$28:G$47,$L$4:$L$23,节奏总纲!Q6)</f>
        <v>2.327110999909511</v>
      </c>
      <c r="FS7" s="15">
        <f>求节点(H$28:H$47,$L$4:$L$23,节奏总纲!R6)</f>
        <v>2.3681423803383694</v>
      </c>
      <c r="FT7" s="15">
        <f>求节点(I$28:I$47,$L$4:$L$23,节奏总纲!S6)</f>
        <v>2.4151447452326211</v>
      </c>
      <c r="FU7" s="15">
        <f>求节点(J$28:J$47,$L$4:$L$23,节奏总纲!T6)</f>
        <v>2.4652091534424594</v>
      </c>
      <c r="FV7" s="15">
        <f t="shared" si="26"/>
        <v>12019.257975692293</v>
      </c>
      <c r="FW7" s="15">
        <f t="shared" si="27"/>
        <v>12401.370437510643</v>
      </c>
      <c r="FX7" s="15">
        <f t="shared" si="28"/>
        <v>12842.545183840215</v>
      </c>
      <c r="FY7" s="15">
        <f t="shared" si="29"/>
        <v>13357.396281572661</v>
      </c>
      <c r="FZ7" s="15">
        <f t="shared" si="30"/>
        <v>13916.916629795756</v>
      </c>
      <c r="GE7" s="15">
        <v>3</v>
      </c>
      <c r="GF7" s="15">
        <f>MAX($G$4,求节点(F$28:F$47,$G$4:$G$23,节奏总纲!P6))</f>
        <v>1864.5489444392795</v>
      </c>
      <c r="GG7" s="15">
        <f>MAX($G$4,求节点(G$28:G$47,$G$4:$G$23,节奏总纲!Q6))</f>
        <v>1866.3555499954755</v>
      </c>
      <c r="GH7" s="15">
        <f>MAX($G$4,求节点(H$28:H$47,$G$4:$G$23,节奏总纲!R6))</f>
        <v>1868.4071190169184</v>
      </c>
      <c r="GI7" s="15">
        <f>MAX($G$4,求节点(I$28:I$47,$G$4:$G$23,节奏总纲!S6))</f>
        <v>1870.757237261631</v>
      </c>
      <c r="GJ7" s="15">
        <f>MAX($G$4,求节点(J$28:J$47,$G$4:$G$23,节奏总纲!T6))</f>
        <v>1873.260457672123</v>
      </c>
      <c r="GK7" s="15">
        <f>MAX($K$4,求节点(F$28:F$47,$K$4:$K$23,节奏总纲!P6))</f>
        <v>1145.4894443927956</v>
      </c>
      <c r="GL7" s="15">
        <f>MAX($K$4,求节点(G$28:G$47,$K$4:$K$23,节奏总纲!Q6))</f>
        <v>1163.5554999547555</v>
      </c>
      <c r="GM7" s="15">
        <f>MAX($K$4,求节点(H$28:H$47,$K$4:$K$23,节奏总纲!R6))</f>
        <v>1184.0711901691848</v>
      </c>
      <c r="GN7" s="15">
        <f>MAX($K$4,求节点(I$28:I$47,$K$4:$K$23,节奏总纲!S6))</f>
        <v>1207.5723726163105</v>
      </c>
      <c r="GO7" s="15">
        <f>MAX($K$4,求节点(J$28:J$47,$K$4:$K$23,节奏总纲!T6))</f>
        <v>1232.6045767212297</v>
      </c>
    </row>
    <row r="8" spans="2:197" x14ac:dyDescent="0.15">
      <c r="D8" s="9">
        <v>7000</v>
      </c>
      <c r="E8" s="15">
        <v>5</v>
      </c>
      <c r="F8" s="15">
        <f t="shared" si="1"/>
        <v>2.25</v>
      </c>
      <c r="G8" s="15">
        <v>2000</v>
      </c>
      <c r="H8" s="15"/>
      <c r="I8" s="15"/>
      <c r="J8" s="15">
        <v>50000</v>
      </c>
      <c r="K8" s="15">
        <v>2500</v>
      </c>
      <c r="L8" s="15">
        <v>4</v>
      </c>
      <c r="M8" s="15">
        <f t="shared" si="2"/>
        <v>20</v>
      </c>
      <c r="N8" s="15">
        <f t="shared" si="0"/>
        <v>1.25</v>
      </c>
      <c r="O8" s="9">
        <f t="shared" si="24"/>
        <v>10000</v>
      </c>
      <c r="P8" s="15">
        <f>求节点(节奏总纲!$P$4:$P$113,$AK$5:$AK$104,$F32)</f>
        <v>2648.513199132552</v>
      </c>
      <c r="Q8" s="23">
        <f t="shared" si="31"/>
        <v>6000</v>
      </c>
      <c r="R8" s="23">
        <f t="shared" si="3"/>
        <v>6000</v>
      </c>
      <c r="S8" s="15">
        <f t="shared" si="4"/>
        <v>3</v>
      </c>
      <c r="T8" s="9">
        <v>30000</v>
      </c>
      <c r="U8" s="15">
        <f>求节点(节奏总纲!$P$4:$P$103,$AA$5:$AA$104,节奏总纲!$BJ8)</f>
        <v>0</v>
      </c>
      <c r="V8" s="15">
        <f t="shared" si="5"/>
        <v>50000</v>
      </c>
      <c r="Z8" s="9">
        <v>4</v>
      </c>
      <c r="AA8" s="9">
        <f>[5]圣人天赋!EM9</f>
        <v>0</v>
      </c>
      <c r="AB8" s="9">
        <f>[5]圣人天赋!EN9</f>
        <v>0</v>
      </c>
      <c r="AC8" s="9">
        <f>[5]圣人天赋!EO9</f>
        <v>4</v>
      </c>
      <c r="AD8" s="9">
        <f>[5]圣人天赋!EP9</f>
        <v>0</v>
      </c>
      <c r="AE8" s="9">
        <f>[5]圣人天赋!EQ9</f>
        <v>0</v>
      </c>
      <c r="AG8" s="52"/>
      <c r="AH8" s="34" t="e">
        <f>[5]圣人天赋!EM9/AA8</f>
        <v>#DIV/0!</v>
      </c>
      <c r="AJ8" s="9">
        <v>4</v>
      </c>
      <c r="AK8" s="9">
        <f>MAX([4]带兵数!D7,1000+($AJ8-1)*50)</f>
        <v>1670.3608952873747</v>
      </c>
      <c r="AL8" s="9">
        <f>MAX([4]带兵数!E7,1000+($AJ8-1)*50)</f>
        <v>1688.1131913936119</v>
      </c>
      <c r="AM8" s="9">
        <f>MAX([4]带兵数!F7,1000+($AJ8-1)*50)</f>
        <v>1705.3730782166685</v>
      </c>
      <c r="AN8" s="9">
        <f>MAX([4]带兵数!G7,1000+($AJ8-1)*50)</f>
        <v>1731.6442908689291</v>
      </c>
      <c r="AO8" s="9">
        <f>MAX([4]带兵数!H7,1000+($AJ8-1)*50)</f>
        <v>1756.5440388880138</v>
      </c>
      <c r="AQ8" s="15">
        <v>4</v>
      </c>
      <c r="AR8" s="15">
        <f>AZ8/求节点(F$28:F$47,$G$4:$G$23,节奏总纲!P7)*3600</f>
        <v>19278.103909553851</v>
      </c>
      <c r="AS8" s="15">
        <f>BA8/求节点(G$28:G$47,$G$4:$G$23,节奏总纲!Q7)*3600</f>
        <v>16967.640462977361</v>
      </c>
      <c r="AT8" s="15">
        <f>BB8/求节点(H$28:H$47,$G$4:$G$23,节奏总纲!R7)*3600</f>
        <v>14151.945199760909</v>
      </c>
      <c r="AU8" s="15">
        <f>BC8/求节点(I$28:I$47,$G$4:$G$23,节奏总纲!S7)*3600</f>
        <v>10516.714935336062</v>
      </c>
      <c r="AV8" s="15">
        <f>BD8/求节点(J$28:J$47,$G$4:$G$23,节奏总纲!T7)*3600</f>
        <v>5954.2656356127127</v>
      </c>
      <c r="AY8" s="15">
        <v>4</v>
      </c>
      <c r="AZ8" s="15">
        <f>求节点(F$28:F$47,$G$4:$G$23,节奏总纲!P7)*24*节奏总纲!W7*求节点(F$28:F$47,$L$4:$L$23,节奏总纲!P7)</f>
        <v>10047.398272693994</v>
      </c>
      <c r="BA8" s="15">
        <f>求节点(G$28:G$47,$G$4:$G$23,节奏总纲!Q7)*24*节奏总纲!X7*求节点(G$28:G$47,$L$4:$L$23,节奏总纲!Q7)</f>
        <v>8855.9941863490021</v>
      </c>
      <c r="BB8" s="15">
        <f>求节点(H$28:H$47,$G$4:$G$23,节奏总纲!R7)*24*节奏总纲!Y7*求节点(H$28:H$47,$L$4:$L$23,节奏总纲!R7)</f>
        <v>7398.6988896037619</v>
      </c>
      <c r="BC8" s="15">
        <f>求节点(I$28:I$47,$G$4:$G$23,节奏总纲!S7)*24*节奏总纲!Z7*求节点(I$28:I$47,$L$4:$L$23,节奏总纲!S7)</f>
        <v>5508.4782941327794</v>
      </c>
      <c r="BD8" s="15">
        <f>求节点(J$28:J$47,$G$4:$G$23,节奏总纲!T7)*24*节奏总纲!AA7*求节点(J$28:J$47,$L$4:$L$23,节奏总纲!T7)</f>
        <v>3125.3421990651418</v>
      </c>
      <c r="BE8" s="15">
        <f>SUM(AZ$5:AZ8)</f>
        <v>30409.048389348725</v>
      </c>
      <c r="BF8" s="15">
        <f>SUM(BA$5:BA8)</f>
        <v>26401.57460085264</v>
      </c>
      <c r="BG8" s="15">
        <f>SUM(BB$5:BB8)</f>
        <v>21654.595764295129</v>
      </c>
      <c r="BH8" s="15">
        <f>SUM(BC$5:BC8)</f>
        <v>15872.698614084737</v>
      </c>
      <c r="BI8" s="15">
        <f>SUM(BD$5:BD8)</f>
        <v>8779.283629929876</v>
      </c>
      <c r="BJ8" s="51"/>
      <c r="BK8" s="15">
        <v>4</v>
      </c>
      <c r="BL8" s="15">
        <f>索引信息!I9/3600*求节点(F$28:F$47,$G$4:$G$23,节奏总纲!P7)+BL7</f>
        <v>0</v>
      </c>
      <c r="BM8" s="15">
        <f>索引信息!J9/3600*求节点(G$28:G$47,$G$4:$G$23,节奏总纲!Q7)+BM7</f>
        <v>0</v>
      </c>
      <c r="BN8" s="15">
        <f>索引信息!K9/3600*求节点(H$28:H$47,$G$4:$G$23,节奏总纲!R7)+BN7</f>
        <v>0</v>
      </c>
      <c r="BO8" s="15">
        <f>索引信息!L9/3600*求节点(I$28:I$47,$G$4:$G$23,节奏总纲!S7)+BO7</f>
        <v>0</v>
      </c>
      <c r="BP8" s="15">
        <f>索引信息!M9/3600*求节点(J$28:J$47,$G$4:$G$23,节奏总纲!T7)+BP7</f>
        <v>0</v>
      </c>
      <c r="BR8" s="15">
        <v>4</v>
      </c>
      <c r="BS8" s="15">
        <f>求节点($T$28:$T$107,$V$28:$V$107,节奏总纲!P7)*求节点($T$28:$T$107,$U$28:$U$107,节奏总纲!P7)*节奏总纲!W7+[2]副本直接奖励!DI8</f>
        <v>477.16288611108058</v>
      </c>
      <c r="BT8" s="15">
        <f>求节点($T$28:$T$107,$V$28:$V$107,节奏总纲!Q7)*求节点($T$28:$T$107,$U$28:$U$107,节奏总纲!Q7)*节奏总纲!X7+[2]副本直接奖励!DJ8</f>
        <v>411.15376798600187</v>
      </c>
      <c r="BU8" s="15">
        <f>求节点($T$28:$T$107,$V$28:$V$107,节奏总纲!R7)*求节点($T$28:$T$107,$U$28:$U$107,节奏总纲!R7)*节奏总纲!Y7+[2]副本直接奖励!DK8</f>
        <v>278.99476118958</v>
      </c>
      <c r="BV8" s="15">
        <f>求节点($T$28:$T$107,$V$28:$V$107,节奏总纲!S7)*求节点($T$28:$T$107,$U$28:$U$107,节奏总纲!S7)*节奏总纲!Z7+[2]副本直接奖励!DL8</f>
        <v>201.94216718543811</v>
      </c>
      <c r="BW8" s="15">
        <f>求节点($T$28:$T$107,$V$28:$V$107,节奏总纲!T7)*求节点($T$28:$T$107,$U$28:$U$107,节奏总纲!T7)*节奏总纲!AA7+[2]副本直接奖励!DM8</f>
        <v>111.06689191217755</v>
      </c>
      <c r="BX8" s="15">
        <f>SUM(BS$5:BS8)</f>
        <v>1534.6054402239627</v>
      </c>
      <c r="BY8" s="15">
        <f>SUM(BT$5:BT8)</f>
        <v>1292.3687294221609</v>
      </c>
      <c r="BZ8" s="15">
        <f>SUM(BU$5:BU8)</f>
        <v>981.72000664079474</v>
      </c>
      <c r="CA8" s="15">
        <f>SUM(BV$5:BV8)</f>
        <v>702.35826485651478</v>
      </c>
      <c r="CB8" s="15">
        <f>SUM(BW$5:BW8)</f>
        <v>378.28139095956806</v>
      </c>
      <c r="CE8" s="15">
        <v>4</v>
      </c>
      <c r="CF8" s="15">
        <f>AZ8/(1-[5]圣人天赋!DY9)-AZ8</f>
        <v>0</v>
      </c>
      <c r="CG8" s="15">
        <f>BA8/(1-[5]圣人天赋!DZ9)-BA8</f>
        <v>0</v>
      </c>
      <c r="CH8" s="15">
        <f>BB8/(1-[5]圣人天赋!EA9)-BB8</f>
        <v>0</v>
      </c>
      <c r="CI8" s="15">
        <f>BC8/(1-[5]圣人天赋!EB9)-BC8</f>
        <v>0</v>
      </c>
      <c r="CJ8" s="15">
        <f>BD8/(1-[5]圣人天赋!EC9)-BD8</f>
        <v>0</v>
      </c>
      <c r="CK8" s="15">
        <f>SUM(CF$5:CF8)</f>
        <v>0</v>
      </c>
      <c r="CL8" s="15">
        <f>SUM(CG$5:CG8)</f>
        <v>0</v>
      </c>
      <c r="CM8" s="15">
        <f>SUM(CH$5:CH8)</f>
        <v>0</v>
      </c>
      <c r="CN8" s="15">
        <f>SUM(CI$5:CI8)</f>
        <v>0</v>
      </c>
      <c r="CO8" s="15">
        <f>SUM(CJ$5:CJ8)</f>
        <v>0</v>
      </c>
      <c r="CQ8" s="15">
        <v>4</v>
      </c>
      <c r="CR8" s="15" t="e">
        <f>DZ8*'[6]国建-buff效果'!EN10+CR7</f>
        <v>#REF!</v>
      </c>
      <c r="CS8" s="15" t="e">
        <f>EA8*'[6]国建-buff效果'!EO10+CS7</f>
        <v>#REF!</v>
      </c>
      <c r="CT8" s="15" t="e">
        <f>EB8*'[6]国建-buff效果'!EP10+CT7</f>
        <v>#REF!</v>
      </c>
      <c r="CU8" s="15" t="e">
        <f>EC8*'[6]国建-buff效果'!EQ10+CU7</f>
        <v>#REF!</v>
      </c>
      <c r="CV8" s="15" t="e">
        <f>ED8*'[6]国建-buff效果'!ER10+CV7</f>
        <v>#REF!</v>
      </c>
      <c r="CX8" s="15">
        <v>4</v>
      </c>
      <c r="CY8" s="15">
        <f>索引信息!T8/3600*求节点(F$28:F$47,$G$4:$G$23,节奏总纲!P7)+CY7</f>
        <v>0</v>
      </c>
      <c r="CZ8" s="15">
        <f>索引信息!U8/3600*求节点(G$28:G$47,$G$4:$G$23,节奏总纲!Q7)+CZ7</f>
        <v>0</v>
      </c>
      <c r="DA8" s="15">
        <f>索引信息!V8/3600*求节点(H$28:H$47,$G$4:$G$23,节奏总纲!R7)+DA7</f>
        <v>0</v>
      </c>
      <c r="DB8" s="15">
        <f>索引信息!W8/3600*求节点(I$28:I$47,$G$4:$G$23,节奏总纲!S7)+DB7</f>
        <v>0</v>
      </c>
      <c r="DC8" s="15">
        <f>索引信息!X8/3600*求节点(J$28:J$47,$G$4:$G$23,节奏总纲!T7)+DC7</f>
        <v>0</v>
      </c>
      <c r="DE8" s="15">
        <v>4</v>
      </c>
      <c r="DF8" s="15" t="e">
        <f t="shared" si="6"/>
        <v>#REF!</v>
      </c>
      <c r="DG8" s="15" t="e">
        <f t="shared" si="7"/>
        <v>#REF!</v>
      </c>
      <c r="DH8" s="15" t="e">
        <f t="shared" si="8"/>
        <v>#REF!</v>
      </c>
      <c r="DI8" s="15" t="e">
        <f t="shared" si="9"/>
        <v>#REF!</v>
      </c>
      <c r="DJ8" s="15" t="e">
        <f t="shared" si="10"/>
        <v>#REF!</v>
      </c>
      <c r="DK8" s="35">
        <v>4</v>
      </c>
      <c r="DL8" s="34" t="e">
        <f t="shared" si="11"/>
        <v>#REF!</v>
      </c>
      <c r="DM8" s="34" t="e">
        <f t="shared" si="12"/>
        <v>#REF!</v>
      </c>
      <c r="DN8" s="34" t="e">
        <f t="shared" si="13"/>
        <v>#REF!</v>
      </c>
      <c r="DO8" s="34" t="e">
        <f t="shared" si="14"/>
        <v>#REF!</v>
      </c>
      <c r="DP8" s="34" t="e">
        <f t="shared" si="15"/>
        <v>#REF!</v>
      </c>
      <c r="DQ8" s="34" t="e">
        <f t="shared" si="16"/>
        <v>#REF!</v>
      </c>
      <c r="DT8" s="15">
        <v>4</v>
      </c>
      <c r="DU8" s="15" t="e">
        <f>#REF!+[7]国家城池攻打!BP7</f>
        <v>#REF!</v>
      </c>
      <c r="DV8" s="15" t="e">
        <f>#REF!+[7]国家城池攻打!BQ7</f>
        <v>#REF!</v>
      </c>
      <c r="DW8" s="15" t="e">
        <f>#REF!+[7]国家城池攻打!BR7</f>
        <v>#REF!</v>
      </c>
      <c r="DX8" s="15" t="e">
        <f>#REF!+[7]国家城池攻打!BS7</f>
        <v>#REF!</v>
      </c>
      <c r="DY8" s="15" t="e">
        <f>#REF!+[7]国家城池攻打!BT7</f>
        <v>#REF!</v>
      </c>
      <c r="DZ8" s="15" t="e">
        <f t="shared" si="32"/>
        <v>#REF!</v>
      </c>
      <c r="EA8" s="15" t="e">
        <f t="shared" si="33"/>
        <v>#REF!</v>
      </c>
      <c r="EB8" s="15" t="e">
        <f t="shared" si="34"/>
        <v>#REF!</v>
      </c>
      <c r="EC8" s="15" t="e">
        <f t="shared" si="35"/>
        <v>#REF!</v>
      </c>
      <c r="ED8" s="15" t="e">
        <f t="shared" si="36"/>
        <v>#REF!</v>
      </c>
      <c r="EF8" s="34" t="e">
        <f>#REF!/$DU8</f>
        <v>#REF!</v>
      </c>
      <c r="EG8" s="34" t="e">
        <f>[7]国家城池攻打!BP7/$DU8</f>
        <v>#REF!</v>
      </c>
      <c r="EK8" s="9">
        <v>4</v>
      </c>
      <c r="EL8" s="9" t="e">
        <f t="shared" si="18"/>
        <v>#REF!</v>
      </c>
      <c r="EM8" s="9" t="e">
        <f t="shared" si="19"/>
        <v>#REF!</v>
      </c>
      <c r="EN8" s="9" t="e">
        <f t="shared" si="20"/>
        <v>#REF!</v>
      </c>
      <c r="EO8" s="9" t="e">
        <f t="shared" si="21"/>
        <v>#REF!</v>
      </c>
      <c r="EP8" s="9" t="e">
        <f t="shared" si="22"/>
        <v>#REF!</v>
      </c>
      <c r="ER8" s="9">
        <v>4</v>
      </c>
      <c r="ES8" s="9" t="e">
        <f>((DU8-DU7)-(DF8-DF7))/求节点(F$28:F$47,$K$4:$K$23,节奏总纲!P7)</f>
        <v>#REF!</v>
      </c>
      <c r="ET8" s="9" t="e">
        <f>((DV8-DV7)-(DG8-DG7))/求节点(G$28:G$47,$K$4:$K$23,节奏总纲!Q7)</f>
        <v>#REF!</v>
      </c>
      <c r="EU8" s="9" t="e">
        <f>((DW8-DW7)-(DH8-DH7))/求节点(H$28:H$47,$K$4:$K$23,节奏总纲!R7)</f>
        <v>#REF!</v>
      </c>
      <c r="EV8" s="9" t="e">
        <f>((DX8-DX7)-(DI8-DI7))/求节点(I$28:I$47,$K$4:$K$23,节奏总纲!S7)</f>
        <v>#REF!</v>
      </c>
      <c r="EW8" s="9" t="e">
        <f>((DY8-DY7)-(DJ8-DJ7))/求节点(J$28:J$47,$K$4:$K$23,节奏总纲!T7)</f>
        <v>#REF!</v>
      </c>
      <c r="EX8" s="37" t="e">
        <f>SUM(ES$5:ES8)*$C$5/'[1]资源-钻石'!L7</f>
        <v>#REF!</v>
      </c>
      <c r="EY8" s="37" t="e">
        <f>SUM(ET$5:ET8)*$C$5/'[1]资源-钻石'!M7</f>
        <v>#REF!</v>
      </c>
      <c r="EZ8" s="37" t="e">
        <f>SUM(EU$5:EU8)*$C$5/'[1]资源-钻石'!N7</f>
        <v>#REF!</v>
      </c>
      <c r="FA8" s="37" t="e">
        <f>SUM(EV$5:EV8)*$C$5/'[1]资源-钻石'!O7</f>
        <v>#REF!</v>
      </c>
      <c r="FB8" s="37" t="e">
        <f>SUM(EW$5:EW8)*$C$5/'[1]资源-钻石'!P7</f>
        <v>#REF!</v>
      </c>
      <c r="FJ8" s="9">
        <f>INT(求节点(F$28:F$47,$K$28:$K$47,节奏总纲!P7))</f>
        <v>2525</v>
      </c>
      <c r="FK8" s="15">
        <v>4</v>
      </c>
      <c r="FL8" s="15">
        <f>求节点(F$28:F$47,$V$4:$V$23,节奏总纲!P7)*$FJ8/10000</f>
        <v>6375.864221171284</v>
      </c>
      <c r="FM8" s="15">
        <f>求节点(G$28:G$47,$V$4:$V$23,节奏总纲!Q7)*$FJ8/10000</f>
        <v>6512.6625828582473</v>
      </c>
      <c r="FN8" s="15">
        <f>求节点(H$28:H$47,$V$4:$V$23,节奏总纲!R7)*$FJ8/10000</f>
        <v>6670.8356885588009</v>
      </c>
      <c r="FO8" s="15">
        <f>求节点(I$28:I$47,$V$4:$V$23,节奏总纲!S7)*$FJ8/10000</f>
        <v>6848.7804324719209</v>
      </c>
      <c r="FP8" s="15">
        <f>求节点(J$28:J$47,$V$4:$V$23,节奏总纲!T7)*$FJ8/10000</f>
        <v>7050.2373947999895</v>
      </c>
      <c r="FQ8" s="15">
        <f>求节点(F$28:F$47,$L$4:$L$23,节奏总纲!P7)</f>
        <v>2.5250947410579343</v>
      </c>
      <c r="FR8" s="15">
        <f>求节点(G$28:G$47,$L$4:$L$23,节奏总纲!Q7)</f>
        <v>2.5792723100428701</v>
      </c>
      <c r="FS8" s="15">
        <f>求节点(H$28:H$47,$L$4:$L$23,节奏总纲!R7)</f>
        <v>2.6419151241817032</v>
      </c>
      <c r="FT8" s="15">
        <f>求节点(I$28:I$47,$L$4:$L$23,节奏总纲!S7)</f>
        <v>2.7123882900878895</v>
      </c>
      <c r="FU8" s="15">
        <f>求节点(J$28:J$47,$L$4:$L$23,节奏总纲!T7)</f>
        <v>2.7921732256633622</v>
      </c>
      <c r="FV8" s="15">
        <f t="shared" si="26"/>
        <v>16099.661214579051</v>
      </c>
      <c r="FW8" s="15">
        <f t="shared" si="27"/>
        <v>16797.930264618557</v>
      </c>
      <c r="FX8" s="15">
        <f t="shared" si="28"/>
        <v>17623.781696534563</v>
      </c>
      <c r="FY8" s="15">
        <f t="shared" si="29"/>
        <v>18576.551846419909</v>
      </c>
      <c r="FZ8" s="15">
        <f t="shared" si="30"/>
        <v>19685.484088331144</v>
      </c>
      <c r="GE8" s="15">
        <v>4</v>
      </c>
      <c r="GF8" s="15">
        <f>MAX($G$4,求节点(F$28:F$47,$G$4:$G$23,节奏总纲!P7))</f>
        <v>1876.2547370528966</v>
      </c>
      <c r="GG8" s="15">
        <f>MAX($G$4,求节点(G$28:G$47,$G$4:$G$23,节奏总纲!Q7))</f>
        <v>1878.9636155021435</v>
      </c>
      <c r="GH8" s="15">
        <f>MAX($G$4,求节点(H$28:H$47,$G$4:$G$23,节奏总纲!R7))</f>
        <v>1882.0957562090853</v>
      </c>
      <c r="GI8" s="15">
        <f>MAX($G$4,求节点(I$28:I$47,$G$4:$G$23,节奏总纲!S7))</f>
        <v>1885.6194145043944</v>
      </c>
      <c r="GJ8" s="15">
        <f>MAX($G$4,求节点(J$28:J$47,$G$4:$G$23,节奏总纲!T7))</f>
        <v>1889.6086612831682</v>
      </c>
      <c r="GK8" s="15">
        <f>MAX($K$4,求节点(F$28:F$47,$K$4:$K$23,节奏总纲!P7))</f>
        <v>1262.5473705289671</v>
      </c>
      <c r="GL8" s="15">
        <f>MAX($K$4,求节点(G$28:G$47,$K$4:$K$23,节奏总纲!Q7))</f>
        <v>1289.6361550214351</v>
      </c>
      <c r="GM8" s="15">
        <f>MAX($K$4,求节点(H$28:H$47,$K$4:$K$23,节奏总纲!R7))</f>
        <v>1320.9575620908518</v>
      </c>
      <c r="GN8" s="15">
        <f>MAX($K$4,求节点(I$28:I$47,$K$4:$K$23,节奏总纲!S7))</f>
        <v>1356.1941450439449</v>
      </c>
      <c r="GO8" s="15">
        <f>MAX($K$4,求节点(J$28:J$47,$K$4:$K$23,节奏总纲!T7))</f>
        <v>1396.0866128316811</v>
      </c>
    </row>
    <row r="9" spans="2:197" x14ac:dyDescent="0.15">
      <c r="D9" s="9">
        <v>8000</v>
      </c>
      <c r="E9" s="15">
        <v>6</v>
      </c>
      <c r="F9" s="15">
        <f t="shared" si="1"/>
        <v>2.25</v>
      </c>
      <c r="G9" s="15">
        <v>2050</v>
      </c>
      <c r="H9" s="15"/>
      <c r="I9" s="15"/>
      <c r="J9" s="15">
        <v>60000</v>
      </c>
      <c r="K9" s="15">
        <v>3000</v>
      </c>
      <c r="L9" s="15">
        <v>4</v>
      </c>
      <c r="M9" s="15">
        <f t="shared" si="2"/>
        <v>20</v>
      </c>
      <c r="N9" s="15">
        <f t="shared" si="0"/>
        <v>1.4634146341463414</v>
      </c>
      <c r="O9" s="9">
        <f t="shared" si="24"/>
        <v>10000</v>
      </c>
      <c r="P9" s="15">
        <f>求节点(节奏总纲!$P$4:$P$113,$AK$5:$AK$104,$F33)</f>
        <v>3065.0453202438644</v>
      </c>
      <c r="Q9" s="23">
        <f t="shared" si="31"/>
        <v>6900</v>
      </c>
      <c r="R9" s="23">
        <f t="shared" si="3"/>
        <v>6900</v>
      </c>
      <c r="S9" s="15">
        <f t="shared" si="4"/>
        <v>3.3658536585365852</v>
      </c>
      <c r="T9" s="9">
        <v>35000</v>
      </c>
      <c r="U9" s="15">
        <f>求节点(节奏总纲!$P$4:$P$103,$AA$5:$AA$104,节奏总纲!$BJ9)</f>
        <v>0</v>
      </c>
      <c r="V9" s="15">
        <f t="shared" si="5"/>
        <v>60000</v>
      </c>
      <c r="Z9" s="9">
        <v>5</v>
      </c>
      <c r="AA9" s="9">
        <f>[5]圣人天赋!EM10</f>
        <v>0</v>
      </c>
      <c r="AB9" s="9">
        <f>[5]圣人天赋!EN10</f>
        <v>0</v>
      </c>
      <c r="AC9" s="9">
        <f>[5]圣人天赋!EO10</f>
        <v>5</v>
      </c>
      <c r="AD9" s="9">
        <f>[5]圣人天赋!EP10</f>
        <v>0</v>
      </c>
      <c r="AE9" s="9">
        <f>[5]圣人天赋!EQ10</f>
        <v>0</v>
      </c>
      <c r="AG9" s="52"/>
      <c r="AH9" s="34" t="e">
        <f>[5]圣人天赋!EM10/AA9</f>
        <v>#DIV/0!</v>
      </c>
      <c r="AJ9" s="9">
        <v>5</v>
      </c>
      <c r="AK9" s="9">
        <f>MAX([4]带兵数!D8,1000+($AJ9-1)*50)</f>
        <v>1773.6903721970216</v>
      </c>
      <c r="AL9" s="9">
        <f>MAX([4]带兵数!E8,1000+($AJ9-1)*50)</f>
        <v>1794.087292315779</v>
      </c>
      <c r="AM9" s="9">
        <f>MAX([4]带兵数!F8,1000+($AJ9-1)*50)</f>
        <v>1811.4994928361634</v>
      </c>
      <c r="AN9" s="9">
        <f>MAX([4]带兵数!G8,1000+($AJ9-1)*50)</f>
        <v>1840.3283314489927</v>
      </c>
      <c r="AO9" s="9">
        <f>MAX([4]带兵数!H8,1000+($AJ9-1)*50)</f>
        <v>1866.5134272468667</v>
      </c>
      <c r="AQ9" s="15">
        <v>5</v>
      </c>
      <c r="AR9" s="15">
        <f>AZ9/求节点(F$28:F$47,$G$4:$G$23,节奏总纲!P8)*3600</f>
        <v>22714.923322881237</v>
      </c>
      <c r="AS9" s="15">
        <f>BA9/求节点(G$28:G$47,$G$4:$G$23,节奏总纲!Q8)*3600</f>
        <v>19779.580679251671</v>
      </c>
      <c r="AT9" s="15">
        <f>BB9/求节点(H$28:H$47,$G$4:$G$23,节奏总纲!R8)*3600</f>
        <v>16447.925736031269</v>
      </c>
      <c r="AU9" s="15">
        <f>BC9/求节点(I$28:I$47,$G$4:$G$23,节奏总纲!S8)*3600</f>
        <v>12206.037693556686</v>
      </c>
      <c r="AV9" s="15">
        <f>BD9/求节点(J$28:J$47,$G$4:$G$23,节奏总纲!T8)*3600</f>
        <v>6761.7294950987971</v>
      </c>
      <c r="AY9" s="15">
        <v>5</v>
      </c>
      <c r="AZ9" s="15">
        <f>求节点(F$28:F$47,$G$4:$G$23,节奏总纲!P8)*24*节奏总纲!W8*求节点(F$28:F$47,$L$4:$L$23,节奏总纲!P8)</f>
        <v>11917.767488231513</v>
      </c>
      <c r="BA9" s="15">
        <f>求节点(G$28:G$47,$G$4:$G$23,节奏总纲!Q8)*24*节奏总纲!X8*求节点(G$28:G$47,$L$4:$L$23,节奏总纲!Q8)</f>
        <v>10396.834827842384</v>
      </c>
      <c r="BB9" s="15">
        <f>求节点(H$28:H$47,$G$4:$G$23,节奏总纲!R8)*24*节奏总纲!Y8*求节点(H$28:H$47,$L$4:$L$23,节奏总纲!R8)</f>
        <v>8664.6129376681856</v>
      </c>
      <c r="BC9" s="15">
        <f>求节点(I$28:I$47,$G$4:$G$23,节奏总纲!S8)*24*节奏总纲!Z8*求节点(I$28:I$47,$L$4:$L$23,节奏总纲!S8)</f>
        <v>6444.3118075528628</v>
      </c>
      <c r="BD9" s="15">
        <f>求节点(J$28:J$47,$G$4:$G$23,节奏总纲!T8)*24*节奏总纲!AA8*求节点(J$28:J$47,$L$4:$L$23,节奏总纲!T8)</f>
        <v>3575.6786560409896</v>
      </c>
      <c r="BE9" s="15">
        <f>SUM(AZ$5:AZ9)</f>
        <v>42326.815877580237</v>
      </c>
      <c r="BF9" s="15">
        <f>SUM(BA$5:BA9)</f>
        <v>36798.409428695028</v>
      </c>
      <c r="BG9" s="15">
        <f>SUM(BB$5:BB9)</f>
        <v>30319.208701963315</v>
      </c>
      <c r="BH9" s="15">
        <f>SUM(BC$5:BC9)</f>
        <v>22317.010421637598</v>
      </c>
      <c r="BI9" s="15">
        <f>SUM(BD$5:BD9)</f>
        <v>12354.962285970865</v>
      </c>
      <c r="BJ9" s="51"/>
      <c r="BK9" s="15">
        <v>5</v>
      </c>
      <c r="BL9" s="15">
        <f>索引信息!I10/3600*求节点(F$28:F$47,$G$4:$G$23,节奏总纲!P8)+BL8</f>
        <v>0</v>
      </c>
      <c r="BM9" s="15">
        <f>索引信息!J10/3600*求节点(G$28:G$47,$G$4:$G$23,节奏总纲!Q8)+BM8</f>
        <v>0</v>
      </c>
      <c r="BN9" s="15">
        <f>索引信息!K10/3600*求节点(H$28:H$47,$G$4:$G$23,节奏总纲!R8)+BN8</f>
        <v>0</v>
      </c>
      <c r="BO9" s="15">
        <f>索引信息!L10/3600*求节点(I$28:I$47,$G$4:$G$23,节奏总纲!S8)+BO8</f>
        <v>0</v>
      </c>
      <c r="BP9" s="15">
        <f>索引信息!M10/3600*求节点(J$28:J$47,$G$4:$G$23,节奏总纲!T8)+BP8</f>
        <v>0</v>
      </c>
      <c r="BR9" s="15">
        <v>5</v>
      </c>
      <c r="BS9" s="15">
        <f>求节点($T$28:$T$107,$V$28:$V$107,节奏总纲!P8)*求节点($T$28:$T$107,$U$28:$U$107,节奏总纲!P8)*节奏总纲!W8+[2]副本直接奖励!DI9</f>
        <v>511.4105186410851</v>
      </c>
      <c r="BT9" s="15">
        <f>求节点($T$28:$T$107,$V$28:$V$107,节奏总纲!Q8)*求节点($T$28:$T$107,$U$28:$U$107,节奏总纲!Q8)*节奏总纲!X8+[2]副本直接奖励!DJ9</f>
        <v>434.41793217256605</v>
      </c>
      <c r="BU9" s="15">
        <f>求节点($T$28:$T$107,$V$28:$V$107,节奏总纲!R8)*求节点($T$28:$T$107,$U$28:$U$107,节奏总纲!R8)*节奏总纲!Y8+[2]副本直接奖励!DK9</f>
        <v>350.98050471758467</v>
      </c>
      <c r="BV9" s="15">
        <f>求节点($T$28:$T$107,$V$28:$V$107,节奏总纲!S8)*求节点($T$28:$T$107,$U$28:$U$107,节奏总纲!S8)*节奏总纲!Z8+[2]副本直接奖励!DL9</f>
        <v>210.98264017616009</v>
      </c>
      <c r="BW9" s="15">
        <f>求节点($T$28:$T$107,$V$28:$V$107,节奏总纲!T8)*求节点($T$28:$T$107,$U$28:$U$107,节奏总纲!T8)*节奏总纲!AA8+[2]副本直接奖励!DM9</f>
        <v>114.54990555194061</v>
      </c>
      <c r="BX9" s="15">
        <f>SUM(BS$5:BS9)</f>
        <v>2046.0159588650477</v>
      </c>
      <c r="BY9" s="15">
        <f>SUM(BT$5:BT9)</f>
        <v>1726.7866615947269</v>
      </c>
      <c r="BZ9" s="15">
        <f>SUM(BU$5:BU9)</f>
        <v>1332.7005113583793</v>
      </c>
      <c r="CA9" s="15">
        <f>SUM(BV$5:BV9)</f>
        <v>913.34090503267487</v>
      </c>
      <c r="CB9" s="15">
        <f>SUM(BW$5:BW9)</f>
        <v>492.83129651150864</v>
      </c>
      <c r="CE9" s="15">
        <v>5</v>
      </c>
      <c r="CF9" s="15">
        <f>AZ9/(1-[5]圣人天赋!DY10)-AZ9</f>
        <v>0</v>
      </c>
      <c r="CG9" s="15">
        <f>BA9/(1-[5]圣人天赋!DZ10)-BA9</f>
        <v>0</v>
      </c>
      <c r="CH9" s="15">
        <f>BB9/(1-[5]圣人天赋!EA10)-BB9</f>
        <v>0</v>
      </c>
      <c r="CI9" s="15">
        <f>BC9/(1-[5]圣人天赋!EB10)-BC9</f>
        <v>0</v>
      </c>
      <c r="CJ9" s="15">
        <f>BD9/(1-[5]圣人天赋!EC10)-BD9</f>
        <v>0</v>
      </c>
      <c r="CK9" s="15">
        <f>SUM(CF$5:CF9)</f>
        <v>0</v>
      </c>
      <c r="CL9" s="15">
        <f>SUM(CG$5:CG9)</f>
        <v>0</v>
      </c>
      <c r="CM9" s="15">
        <f>SUM(CH$5:CH9)</f>
        <v>0</v>
      </c>
      <c r="CN9" s="15">
        <f>SUM(CI$5:CI9)</f>
        <v>0</v>
      </c>
      <c r="CO9" s="15">
        <f>SUM(CJ$5:CJ9)</f>
        <v>0</v>
      </c>
      <c r="CQ9" s="15">
        <v>5</v>
      </c>
      <c r="CR9" s="15" t="e">
        <f>DZ9*'[6]国建-buff效果'!EN11+CR8</f>
        <v>#REF!</v>
      </c>
      <c r="CS9" s="15" t="e">
        <f>EA9*'[6]国建-buff效果'!EO11+CS8</f>
        <v>#REF!</v>
      </c>
      <c r="CT9" s="15" t="e">
        <f>EB9*'[6]国建-buff效果'!EP11+CT8</f>
        <v>#REF!</v>
      </c>
      <c r="CU9" s="15" t="e">
        <f>EC9*'[6]国建-buff效果'!EQ11+CU8</f>
        <v>#REF!</v>
      </c>
      <c r="CV9" s="15" t="e">
        <f>ED9*'[6]国建-buff效果'!ER11+CV8</f>
        <v>#REF!</v>
      </c>
      <c r="CX9" s="15">
        <v>5</v>
      </c>
      <c r="CY9" s="15">
        <f>索引信息!T9/3600*求节点(F$28:F$47,$G$4:$G$23,节奏总纲!P8)+CY8</f>
        <v>0</v>
      </c>
      <c r="CZ9" s="15">
        <f>索引信息!U9/3600*求节点(G$28:G$47,$G$4:$G$23,节奏总纲!Q8)+CZ8</f>
        <v>0</v>
      </c>
      <c r="DA9" s="15">
        <f>索引信息!V9/3600*求节点(H$28:H$47,$G$4:$G$23,节奏总纲!R8)+DA8</f>
        <v>0</v>
      </c>
      <c r="DB9" s="15">
        <f>索引信息!W9/3600*求节点(I$28:I$47,$G$4:$G$23,节奏总纲!S8)+DB8</f>
        <v>0</v>
      </c>
      <c r="DC9" s="15">
        <f>索引信息!X9/3600*求节点(J$28:J$47,$G$4:$G$23,节奏总纲!T8)+DC8</f>
        <v>0</v>
      </c>
      <c r="DE9" s="15">
        <v>5</v>
      </c>
      <c r="DF9" s="15" t="e">
        <f t="shared" si="6"/>
        <v>#REF!</v>
      </c>
      <c r="DG9" s="15" t="e">
        <f t="shared" si="7"/>
        <v>#REF!</v>
      </c>
      <c r="DH9" s="15" t="e">
        <f t="shared" si="8"/>
        <v>#REF!</v>
      </c>
      <c r="DI9" s="15" t="e">
        <f t="shared" si="9"/>
        <v>#REF!</v>
      </c>
      <c r="DJ9" s="15" t="e">
        <f t="shared" si="10"/>
        <v>#REF!</v>
      </c>
      <c r="DK9" s="35">
        <v>5</v>
      </c>
      <c r="DL9" s="34" t="e">
        <f t="shared" si="11"/>
        <v>#REF!</v>
      </c>
      <c r="DM9" s="34" t="e">
        <f t="shared" si="12"/>
        <v>#REF!</v>
      </c>
      <c r="DN9" s="34" t="e">
        <f t="shared" si="13"/>
        <v>#REF!</v>
      </c>
      <c r="DO9" s="34" t="e">
        <f t="shared" si="14"/>
        <v>#REF!</v>
      </c>
      <c r="DP9" s="34" t="e">
        <f t="shared" si="15"/>
        <v>#REF!</v>
      </c>
      <c r="DQ9" s="34" t="e">
        <f t="shared" si="16"/>
        <v>#REF!</v>
      </c>
      <c r="DT9" s="15">
        <v>5</v>
      </c>
      <c r="DU9" s="15" t="e">
        <f>#REF!+[7]国家城池攻打!BP8</f>
        <v>#REF!</v>
      </c>
      <c r="DV9" s="15" t="e">
        <f>#REF!+[7]国家城池攻打!BQ8</f>
        <v>#REF!</v>
      </c>
      <c r="DW9" s="15" t="e">
        <f>#REF!+[7]国家城池攻打!BR8</f>
        <v>#REF!</v>
      </c>
      <c r="DX9" s="15" t="e">
        <f>#REF!+[7]国家城池攻打!BS8</f>
        <v>#REF!</v>
      </c>
      <c r="DY9" s="15" t="e">
        <f>#REF!+[7]国家城池攻打!BT8</f>
        <v>#REF!</v>
      </c>
      <c r="DZ9" s="15" t="e">
        <f t="shared" si="32"/>
        <v>#REF!</v>
      </c>
      <c r="EA9" s="15" t="e">
        <f t="shared" si="33"/>
        <v>#REF!</v>
      </c>
      <c r="EB9" s="15" t="e">
        <f t="shared" si="34"/>
        <v>#REF!</v>
      </c>
      <c r="EC9" s="15" t="e">
        <f t="shared" si="35"/>
        <v>#REF!</v>
      </c>
      <c r="ED9" s="15" t="e">
        <f t="shared" si="36"/>
        <v>#REF!</v>
      </c>
      <c r="EF9" s="34" t="e">
        <f>#REF!/$DU9</f>
        <v>#REF!</v>
      </c>
      <c r="EG9" s="34" t="e">
        <f>[7]国家城池攻打!BP8/$DU9</f>
        <v>#REF!</v>
      </c>
      <c r="EK9" s="9">
        <v>5</v>
      </c>
      <c r="EL9" s="9" t="e">
        <f t="shared" si="18"/>
        <v>#REF!</v>
      </c>
      <c r="EM9" s="9" t="e">
        <f t="shared" si="19"/>
        <v>#REF!</v>
      </c>
      <c r="EN9" s="9" t="e">
        <f t="shared" si="20"/>
        <v>#REF!</v>
      </c>
      <c r="EO9" s="9" t="e">
        <f t="shared" si="21"/>
        <v>#REF!</v>
      </c>
      <c r="EP9" s="9" t="e">
        <f t="shared" si="22"/>
        <v>#REF!</v>
      </c>
      <c r="ER9" s="9">
        <v>5</v>
      </c>
      <c r="ES9" s="9" t="e">
        <f>((DU9-DU8)-(DF9-DF8))/求节点(F$28:F$47,$K$4:$K$23,节奏总纲!P8)</f>
        <v>#REF!</v>
      </c>
      <c r="ET9" s="9" t="e">
        <f>((DV9-DV8)-(DG9-DG8))/求节点(G$28:G$47,$K$4:$K$23,节奏总纲!Q8)</f>
        <v>#REF!</v>
      </c>
      <c r="EU9" s="9" t="e">
        <f>((DW9-DW8)-(DH9-DH8))/求节点(H$28:H$47,$K$4:$K$23,节奏总纲!R8)</f>
        <v>#REF!</v>
      </c>
      <c r="EV9" s="9" t="e">
        <f>((DX9-DX8)-(DI9-DI8))/求节点(I$28:I$47,$K$4:$K$23,节奏总纲!S8)</f>
        <v>#REF!</v>
      </c>
      <c r="EW9" s="9" t="e">
        <f>((DY9-DY8)-(DJ9-DJ8))/求节点(J$28:J$47,$K$4:$K$23,节奏总纲!T8)</f>
        <v>#REF!</v>
      </c>
      <c r="EX9" s="37" t="e">
        <f>SUM(ES$5:ES9)*$C$5/'[1]资源-钻石'!L8</f>
        <v>#REF!</v>
      </c>
      <c r="EY9" s="37" t="e">
        <f>SUM(ET$5:ET9)*$C$5/'[1]资源-钻石'!M8</f>
        <v>#REF!</v>
      </c>
      <c r="EZ9" s="37" t="e">
        <f>SUM(EU$5:EU9)*$C$5/'[1]资源-钻石'!N8</f>
        <v>#REF!</v>
      </c>
      <c r="FA9" s="37" t="e">
        <f>SUM(EV$5:EV9)*$C$5/'[1]资源-钻石'!O8</f>
        <v>#REF!</v>
      </c>
      <c r="FB9" s="37" t="e">
        <f>SUM(EW$5:EW9)*$C$5/'[1]资源-钻石'!P8</f>
        <v>#REF!</v>
      </c>
      <c r="FJ9" s="9">
        <f>INT(求节点(F$28:F$47,$K$28:$K$47,节奏总纲!P8))</f>
        <v>2776</v>
      </c>
      <c r="FK9" s="15">
        <v>5</v>
      </c>
      <c r="FL9" s="15">
        <f>求节点(F$28:F$47,$V$4:$V$23,节奏总纲!P8)*$FJ9/10000</f>
        <v>7706.2145827426166</v>
      </c>
      <c r="FM9" s="15">
        <f>求节点(G$28:G$47,$V$4:$V$23,节奏总纲!Q8)*$FJ9/10000</f>
        <v>7899.6675636468681</v>
      </c>
      <c r="FN9" s="15">
        <f>求节点(H$28:H$47,$V$4:$V$23,节奏总纲!R8)*$FJ9/10000</f>
        <v>8130.694089398663</v>
      </c>
      <c r="FO9" s="15">
        <f>求节点(I$28:I$47,$V$4:$V$23,节奏总纲!S8)*$FJ9/10000</f>
        <v>8364.6200230181257</v>
      </c>
      <c r="FP9" s="15">
        <f>求节点(J$28:J$47,$V$4:$V$23,节奏总纲!T8)*$FJ9/10000</f>
        <v>8534.5630342437144</v>
      </c>
      <c r="FQ9" s="15">
        <f>求节点(F$28:F$47,$L$4:$L$23,节奏总纲!P8)</f>
        <v>2.7760138986824989</v>
      </c>
      <c r="FR9" s="15">
        <f>求节点(G$28:G$47,$L$4:$L$23,节奏总纲!Q8)</f>
        <v>2.8457015719189003</v>
      </c>
      <c r="FS9" s="15">
        <f>求节点(H$28:H$47,$L$4:$L$23,节奏总纲!R8)</f>
        <v>2.9289243837891434</v>
      </c>
      <c r="FT9" s="15">
        <f>求节点(I$28:I$47,$L$4:$L$23,节奏总纲!S8)</f>
        <v>3.0131916509431291</v>
      </c>
      <c r="FU9" s="15">
        <f>求节点(J$28:J$47,$L$4:$L$23,节奏总纲!T8)</f>
        <v>3.0744103149292918</v>
      </c>
      <c r="FV9" s="15">
        <f t="shared" si="26"/>
        <v>21392.558787923259</v>
      </c>
      <c r="FW9" s="15">
        <f t="shared" si="27"/>
        <v>22480.096403506643</v>
      </c>
      <c r="FX9" s="15">
        <f t="shared" si="28"/>
        <v>23814.188175570009</v>
      </c>
      <c r="FY9" s="15">
        <f t="shared" si="29"/>
        <v>25204.203216669943</v>
      </c>
      <c r="FZ9" s="15">
        <f t="shared" si="30"/>
        <v>26238.748625893109</v>
      </c>
      <c r="GE9" s="15">
        <v>5</v>
      </c>
      <c r="GF9" s="15">
        <f>MAX($G$4,求节点(F$28:F$47,$G$4:$G$23,节奏总纲!P8))</f>
        <v>1888.800694934125</v>
      </c>
      <c r="GG9" s="15">
        <f>MAX($G$4,求节点(G$28:G$47,$G$4:$G$23,节奏总纲!Q8))</f>
        <v>1892.2850785959449</v>
      </c>
      <c r="GH9" s="15">
        <f>MAX($G$4,求节点(H$28:H$47,$G$4:$G$23,节奏总纲!R8))</f>
        <v>1896.4462191894572</v>
      </c>
      <c r="GI9" s="15">
        <f>MAX($G$4,求节点(I$28:I$47,$G$4:$G$23,节奏总纲!S8))</f>
        <v>1900.6595825471566</v>
      </c>
      <c r="GJ9" s="15">
        <f>MAX($G$4,求节点(J$28:J$47,$G$4:$G$23,节奏总纲!T8))</f>
        <v>1903.7205157464646</v>
      </c>
      <c r="GK9" s="15">
        <f>MAX($K$4,求节点(F$28:F$47,$K$4:$K$23,节奏总纲!P8))</f>
        <v>1388.0069493412495</v>
      </c>
      <c r="GL9" s="15">
        <f>MAX($K$4,求节点(G$28:G$47,$K$4:$K$23,节奏总纲!Q8))</f>
        <v>1422.8507859594501</v>
      </c>
      <c r="GM9" s="15">
        <f>MAX($K$4,求节点(H$28:H$47,$K$4:$K$23,节奏总纲!R8))</f>
        <v>1464.4621918945718</v>
      </c>
      <c r="GN9" s="15">
        <f>MAX($K$4,求节点(I$28:I$47,$K$4:$K$23,节奏总纲!S8))</f>
        <v>1506.5958254715647</v>
      </c>
      <c r="GO9" s="15">
        <f>MAX($K$4,求节点(J$28:J$47,$K$4:$K$23,节奏总纲!T8))</f>
        <v>1537.2051574646459</v>
      </c>
    </row>
    <row r="10" spans="2:197" x14ac:dyDescent="0.15">
      <c r="D10" s="9">
        <v>9000</v>
      </c>
      <c r="E10" s="15">
        <v>7</v>
      </c>
      <c r="F10" s="15">
        <f t="shared" si="1"/>
        <v>2.25</v>
      </c>
      <c r="G10" s="15">
        <v>2100</v>
      </c>
      <c r="H10" s="15"/>
      <c r="I10" s="15"/>
      <c r="J10" s="15">
        <v>70000</v>
      </c>
      <c r="K10" s="15">
        <v>4000</v>
      </c>
      <c r="L10" s="15">
        <v>4</v>
      </c>
      <c r="M10" s="15">
        <f t="shared" si="2"/>
        <v>17.5</v>
      </c>
      <c r="N10" s="15">
        <f t="shared" si="0"/>
        <v>1.9047619047619047</v>
      </c>
      <c r="O10" s="9">
        <f t="shared" si="24"/>
        <v>10000</v>
      </c>
      <c r="P10" s="15">
        <f>求节点(节奏总纲!$P$4:$P$113,$AK$5:$AK$104,$F34)</f>
        <v>3490.9451164993206</v>
      </c>
      <c r="Q10" s="23">
        <f t="shared" si="31"/>
        <v>7900</v>
      </c>
      <c r="R10" s="23">
        <f t="shared" si="3"/>
        <v>7900</v>
      </c>
      <c r="S10" s="15">
        <f t="shared" si="4"/>
        <v>3.7619047619047619</v>
      </c>
      <c r="T10" s="9">
        <v>42500</v>
      </c>
      <c r="U10" s="15">
        <f>求节点(节奏总纲!$P$4:$P$103,$AA$5:$AA$104,节奏总纲!$BJ10)</f>
        <v>0</v>
      </c>
      <c r="V10" s="15">
        <f t="shared" si="5"/>
        <v>70000</v>
      </c>
      <c r="Z10" s="9">
        <v>6</v>
      </c>
      <c r="AA10" s="9">
        <f>[5]圣人天赋!EM11</f>
        <v>0</v>
      </c>
      <c r="AB10" s="9">
        <f>[5]圣人天赋!EN11</f>
        <v>0</v>
      </c>
      <c r="AC10" s="9">
        <f>[5]圣人天赋!EO11</f>
        <v>6</v>
      </c>
      <c r="AD10" s="9">
        <f>[5]圣人天赋!EP11</f>
        <v>0</v>
      </c>
      <c r="AE10" s="9">
        <f>[5]圣人天赋!EQ11</f>
        <v>0</v>
      </c>
      <c r="AG10" s="52"/>
      <c r="AH10" s="34" t="e">
        <f>[5]圣人天赋!EM11/AA10</f>
        <v>#DIV/0!</v>
      </c>
      <c r="AJ10" s="9">
        <v>6</v>
      </c>
      <c r="AK10" s="9">
        <f>MAX([4]带兵数!D9,1000+($AJ10-1)*50)</f>
        <v>1867.310354464177</v>
      </c>
      <c r="AL10" s="9">
        <f>MAX([4]带兵数!E9,1000+($AJ10-1)*50)</f>
        <v>1890.539935329901</v>
      </c>
      <c r="AM10" s="9">
        <f>MAX([4]带兵数!F9,1000+($AJ10-1)*50)</f>
        <v>1910.1858368510848</v>
      </c>
      <c r="AN10" s="9">
        <f>MAX([4]带兵数!G9,1000+($AJ10-1)*50)</f>
        <v>1941.7610659195982</v>
      </c>
      <c r="AO10" s="9">
        <f>MAX([4]带兵数!H9,1000+($AJ10-1)*50)</f>
        <v>1970.860537727905</v>
      </c>
      <c r="AQ10" s="15">
        <v>6</v>
      </c>
      <c r="AR10" s="15">
        <f>AZ10/求节点(F$28:F$47,$G$4:$G$23,节奏总纲!P9)*3600</f>
        <v>26536.240667126534</v>
      </c>
      <c r="AS10" s="15">
        <f>BA10/求节点(G$28:G$47,$G$4:$G$23,节奏总纲!Q9)*3600</f>
        <v>23122.649184653401</v>
      </c>
      <c r="AT10" s="15">
        <f>BB10/求节点(H$28:H$47,$G$4:$G$23,节奏总纲!R9)*3600</f>
        <v>19032.781461415434</v>
      </c>
      <c r="AU10" s="15">
        <f>BC10/求节点(I$28:I$47,$G$4:$G$23,节奏总纲!S9)*3600</f>
        <v>14262.238071199306</v>
      </c>
      <c r="AV10" s="15">
        <f>BD10/求节点(J$28:J$47,$G$4:$G$23,节奏总纲!T9)*3600</f>
        <v>8210.8519789125803</v>
      </c>
      <c r="AY10" s="15">
        <v>6</v>
      </c>
      <c r="AZ10" s="15">
        <f>求节点(F$28:F$47,$G$4:$G$23,节奏总纲!P9)*24*节奏总纲!W9*求节点(F$28:F$47,$L$4:$L$23,节奏总纲!P9)</f>
        <v>14014.763743650603</v>
      </c>
      <c r="BA10" s="15">
        <f>求节点(G$28:G$47,$G$4:$G$23,节奏总纲!Q9)*24*节奏总纲!X9*求节点(G$28:G$47,$L$4:$L$23,节奏总纲!Q9)</f>
        <v>12228.323427934034</v>
      </c>
      <c r="BB10" s="15">
        <f>求节点(H$28:H$47,$G$4:$G$23,节奏总纲!R9)*24*节奏总纲!Y9*求节点(H$28:H$47,$L$4:$L$23,节奏总纲!R9)</f>
        <v>10081.406813453965</v>
      </c>
      <c r="BC10" s="15">
        <f>求节点(I$28:I$47,$G$4:$G$23,节奏总纲!S9)*24*节奏总纲!Z9*求节点(I$28:I$47,$L$4:$L$23,节奏总纲!S9)</f>
        <v>7568.7177524980452</v>
      </c>
      <c r="BD10" s="15">
        <f>求节点(J$28:J$47,$G$4:$G$23,节奏总纲!T9)*24*节奏总纲!AA9*求节点(J$28:J$47,$L$4:$L$23,节奏总纲!T9)</f>
        <v>4367.0543127791025</v>
      </c>
      <c r="BE10" s="15">
        <f>SUM(AZ$5:AZ10)</f>
        <v>56341.579621230841</v>
      </c>
      <c r="BF10" s="15">
        <f>SUM(BA$5:BA10)</f>
        <v>49026.73285662906</v>
      </c>
      <c r="BG10" s="15">
        <f>SUM(BB$5:BB10)</f>
        <v>40400.615515417281</v>
      </c>
      <c r="BH10" s="15">
        <f>SUM(BC$5:BC10)</f>
        <v>29885.728174135642</v>
      </c>
      <c r="BI10" s="15">
        <f>SUM(BD$5:BD10)</f>
        <v>16722.016598749968</v>
      </c>
      <c r="BJ10" s="51"/>
      <c r="BK10" s="15">
        <v>6</v>
      </c>
      <c r="BL10" s="15">
        <f>索引信息!I11/3600*求节点(F$28:F$47,$G$4:$G$23,节奏总纲!P9)+BL9</f>
        <v>0</v>
      </c>
      <c r="BM10" s="15">
        <f>索引信息!J11/3600*求节点(G$28:G$47,$G$4:$G$23,节奏总纲!Q9)+BM9</f>
        <v>0</v>
      </c>
      <c r="BN10" s="15">
        <f>索引信息!K11/3600*求节点(H$28:H$47,$G$4:$G$23,节奏总纲!R9)+BN9</f>
        <v>0</v>
      </c>
      <c r="BO10" s="15">
        <f>索引信息!L11/3600*求节点(I$28:I$47,$G$4:$G$23,节奏总纲!S9)+BO9</f>
        <v>0</v>
      </c>
      <c r="BP10" s="15">
        <f>索引信息!M11/3600*求节点(J$28:J$47,$G$4:$G$23,节奏总纲!T9)+BP9</f>
        <v>0</v>
      </c>
      <c r="BR10" s="15">
        <v>6</v>
      </c>
      <c r="BS10" s="15">
        <f>求节点($T$28:$T$107,$V$28:$V$107,节奏总纲!P9)*求节点($T$28:$T$107,$U$28:$U$107,节奏总纲!P9)*节奏总纲!W9+[2]副本直接奖励!DI10</f>
        <v>548.11622234143533</v>
      </c>
      <c r="BT10" s="15">
        <f>求节点($T$28:$T$107,$V$28:$V$107,节奏总纲!Q9)*求节点($T$28:$T$107,$U$28:$U$107,节奏总纲!Q9)*节奏总纲!X9+[2]副本直接奖励!DJ10</f>
        <v>469.67912531908041</v>
      </c>
      <c r="BU10" s="15">
        <f>求节点($T$28:$T$107,$V$28:$V$107,节奏总纲!R9)*求节点($T$28:$T$107,$U$28:$U$107,节奏总纲!R9)*节奏总纲!Y9+[2]副本直接奖励!DK10</f>
        <v>379.14804072725525</v>
      </c>
      <c r="BV10" s="15">
        <f>求节点($T$28:$T$107,$V$28:$V$107,节奏总纲!S9)*求节点($T$28:$T$107,$U$28:$U$107,节奏总纲!S9)*节奏总纲!Z9+[2]副本直接奖励!DL10</f>
        <v>265.96379851302186</v>
      </c>
      <c r="BW10" s="15">
        <f>求节点($T$28:$T$107,$V$28:$V$107,节奏总纲!T9)*求节点($T$28:$T$107,$U$28:$U$107,节奏总纲!T9)*节奏总纲!AA9+[2]副本直接奖励!DM10</f>
        <v>129.81910006482033</v>
      </c>
      <c r="BX10" s="15">
        <f>SUM(BS$5:BS10)</f>
        <v>2594.132181206483</v>
      </c>
      <c r="BY10" s="15">
        <f>SUM(BT$5:BT10)</f>
        <v>2196.4657869138073</v>
      </c>
      <c r="BZ10" s="15">
        <f>SUM(BU$5:BU10)</f>
        <v>1711.8485520856345</v>
      </c>
      <c r="CA10" s="15">
        <f>SUM(BV$5:BV10)</f>
        <v>1179.3047035456966</v>
      </c>
      <c r="CB10" s="15">
        <f>SUM(BW$5:BW10)</f>
        <v>622.65039657632894</v>
      </c>
      <c r="CE10" s="15">
        <v>6</v>
      </c>
      <c r="CF10" s="15">
        <f>AZ10/(1-[5]圣人天赋!DY11)-AZ10</f>
        <v>0</v>
      </c>
      <c r="CG10" s="15">
        <f>BA10/(1-[5]圣人天赋!DZ11)-BA10</f>
        <v>0</v>
      </c>
      <c r="CH10" s="15">
        <f>BB10/(1-[5]圣人天赋!EA11)-BB10</f>
        <v>0</v>
      </c>
      <c r="CI10" s="15">
        <f>BC10/(1-[5]圣人天赋!EB11)-BC10</f>
        <v>0</v>
      </c>
      <c r="CJ10" s="15">
        <f>BD10/(1-[5]圣人天赋!EC11)-BD10</f>
        <v>0</v>
      </c>
      <c r="CK10" s="15">
        <f>SUM(CF$5:CF10)</f>
        <v>0</v>
      </c>
      <c r="CL10" s="15">
        <f>SUM(CG$5:CG10)</f>
        <v>0</v>
      </c>
      <c r="CM10" s="15">
        <f>SUM(CH$5:CH10)</f>
        <v>0</v>
      </c>
      <c r="CN10" s="15">
        <f>SUM(CI$5:CI10)</f>
        <v>0</v>
      </c>
      <c r="CO10" s="15">
        <f>SUM(CJ$5:CJ10)</f>
        <v>0</v>
      </c>
      <c r="CQ10" s="15">
        <v>6</v>
      </c>
      <c r="CR10" s="15" t="e">
        <f>DZ10*'[6]国建-buff效果'!EN12+CR9</f>
        <v>#REF!</v>
      </c>
      <c r="CS10" s="15" t="e">
        <f>EA10*'[6]国建-buff效果'!EO12+CS9</f>
        <v>#REF!</v>
      </c>
      <c r="CT10" s="15" t="e">
        <f>EB10*'[6]国建-buff效果'!EP12+CT9</f>
        <v>#REF!</v>
      </c>
      <c r="CU10" s="15" t="e">
        <f>EC10*'[6]国建-buff效果'!EQ12+CU9</f>
        <v>#REF!</v>
      </c>
      <c r="CV10" s="15" t="e">
        <f>ED10*'[6]国建-buff效果'!ER12+CV9</f>
        <v>#REF!</v>
      </c>
      <c r="CX10" s="15">
        <v>6</v>
      </c>
      <c r="CY10" s="15">
        <f>索引信息!T10/3600*求节点(F$28:F$47,$G$4:$G$23,节奏总纲!P9)+CY9</f>
        <v>0</v>
      </c>
      <c r="CZ10" s="15">
        <f>索引信息!U10/3600*求节点(G$28:G$47,$G$4:$G$23,节奏总纲!Q9)+CZ9</f>
        <v>0</v>
      </c>
      <c r="DA10" s="15">
        <f>索引信息!V10/3600*求节点(H$28:H$47,$G$4:$G$23,节奏总纲!R9)+DA9</f>
        <v>0</v>
      </c>
      <c r="DB10" s="15">
        <f>索引信息!W10/3600*求节点(I$28:I$47,$G$4:$G$23,节奏总纲!S9)+DB9</f>
        <v>0</v>
      </c>
      <c r="DC10" s="15">
        <f>索引信息!X10/3600*求节点(J$28:J$47,$G$4:$G$23,节奏总纲!T9)+DC9</f>
        <v>0</v>
      </c>
      <c r="DE10" s="15">
        <v>6</v>
      </c>
      <c r="DF10" s="15" t="e">
        <f t="shared" si="6"/>
        <v>#REF!</v>
      </c>
      <c r="DG10" s="15" t="e">
        <f t="shared" si="7"/>
        <v>#REF!</v>
      </c>
      <c r="DH10" s="15" t="e">
        <f t="shared" si="8"/>
        <v>#REF!</v>
      </c>
      <c r="DI10" s="15" t="e">
        <f t="shared" si="9"/>
        <v>#REF!</v>
      </c>
      <c r="DJ10" s="15" t="e">
        <f t="shared" si="10"/>
        <v>#REF!</v>
      </c>
      <c r="DK10" s="35">
        <v>6</v>
      </c>
      <c r="DL10" s="34" t="e">
        <f t="shared" si="11"/>
        <v>#REF!</v>
      </c>
      <c r="DM10" s="34" t="e">
        <f t="shared" si="12"/>
        <v>#REF!</v>
      </c>
      <c r="DN10" s="34" t="e">
        <f t="shared" si="13"/>
        <v>#REF!</v>
      </c>
      <c r="DO10" s="34" t="e">
        <f t="shared" si="14"/>
        <v>#REF!</v>
      </c>
      <c r="DP10" s="34" t="e">
        <f t="shared" si="15"/>
        <v>#REF!</v>
      </c>
      <c r="DQ10" s="34" t="e">
        <f t="shared" si="16"/>
        <v>#REF!</v>
      </c>
      <c r="DT10" s="15">
        <v>6</v>
      </c>
      <c r="DU10" s="15" t="e">
        <f>#REF!+[7]国家城池攻打!BP9</f>
        <v>#REF!</v>
      </c>
      <c r="DV10" s="15" t="e">
        <f>#REF!+[7]国家城池攻打!BQ9</f>
        <v>#REF!</v>
      </c>
      <c r="DW10" s="15" t="e">
        <f>#REF!+[7]国家城池攻打!BR9</f>
        <v>#REF!</v>
      </c>
      <c r="DX10" s="15" t="e">
        <f>#REF!+[7]国家城池攻打!BS9</f>
        <v>#REF!</v>
      </c>
      <c r="DY10" s="15" t="e">
        <f>#REF!+[7]国家城池攻打!BT9</f>
        <v>#REF!</v>
      </c>
      <c r="DZ10" s="15" t="e">
        <f t="shared" si="32"/>
        <v>#REF!</v>
      </c>
      <c r="EA10" s="15" t="e">
        <f t="shared" si="33"/>
        <v>#REF!</v>
      </c>
      <c r="EB10" s="15" t="e">
        <f t="shared" si="34"/>
        <v>#REF!</v>
      </c>
      <c r="EC10" s="15" t="e">
        <f t="shared" si="35"/>
        <v>#REF!</v>
      </c>
      <c r="ED10" s="15" t="e">
        <f t="shared" si="36"/>
        <v>#REF!</v>
      </c>
      <c r="EF10" s="34" t="e">
        <f>#REF!/$DU10</f>
        <v>#REF!</v>
      </c>
      <c r="EG10" s="34" t="e">
        <f>[7]国家城池攻打!BP9/$DU10</f>
        <v>#REF!</v>
      </c>
      <c r="EK10" s="9">
        <v>6</v>
      </c>
      <c r="EL10" s="9" t="e">
        <f t="shared" si="18"/>
        <v>#REF!</v>
      </c>
      <c r="EM10" s="9" t="e">
        <f t="shared" si="19"/>
        <v>#REF!</v>
      </c>
      <c r="EN10" s="9" t="e">
        <f t="shared" si="20"/>
        <v>#REF!</v>
      </c>
      <c r="EO10" s="9" t="e">
        <f t="shared" si="21"/>
        <v>#REF!</v>
      </c>
      <c r="EP10" s="9" t="e">
        <f t="shared" si="22"/>
        <v>#REF!</v>
      </c>
      <c r="ER10" s="9">
        <v>6</v>
      </c>
      <c r="ES10" s="9" t="e">
        <f>((DU10-DU9)-(DF10-DF9))/求节点(F$28:F$47,$K$4:$K$23,节奏总纲!P9)</f>
        <v>#REF!</v>
      </c>
      <c r="ET10" s="9" t="e">
        <f>((DV10-DV9)-(DG10-DG9))/求节点(G$28:G$47,$K$4:$K$23,节奏总纲!Q9)</f>
        <v>#REF!</v>
      </c>
      <c r="EU10" s="9" t="e">
        <f>((DW10-DW9)-(DH10-DH9))/求节点(H$28:H$47,$K$4:$K$23,节奏总纲!R9)</f>
        <v>#REF!</v>
      </c>
      <c r="EV10" s="9" t="e">
        <f>((DX10-DX9)-(DI10-DI9))/求节点(I$28:I$47,$K$4:$K$23,节奏总纲!S9)</f>
        <v>#REF!</v>
      </c>
      <c r="EW10" s="9" t="e">
        <f>((DY10-DY9)-(DJ10-DJ9))/求节点(J$28:J$47,$K$4:$K$23,节奏总纲!T9)</f>
        <v>#REF!</v>
      </c>
      <c r="EX10" s="37" t="e">
        <f>SUM(ES$5:ES10)*$C$5/'[1]资源-钻石'!L9</f>
        <v>#REF!</v>
      </c>
      <c r="EY10" s="37" t="e">
        <f>SUM(ET$5:ET10)*$C$5/'[1]资源-钻石'!M9</f>
        <v>#REF!</v>
      </c>
      <c r="EZ10" s="37" t="e">
        <f>SUM(EU$5:EU10)*$C$5/'[1]资源-钻石'!N9</f>
        <v>#REF!</v>
      </c>
      <c r="FA10" s="37" t="e">
        <f>SUM(EV$5:EV10)*$C$5/'[1]资源-钻石'!O9</f>
        <v>#REF!</v>
      </c>
      <c r="FB10" s="37" t="e">
        <f>SUM(EW$5:EW10)*$C$5/'[1]资源-钻石'!P9</f>
        <v>#REF!</v>
      </c>
      <c r="FJ10" s="9">
        <f>INT(求节点(F$28:F$47,$K$28:$K$47,节奏总纲!P9))</f>
        <v>3051</v>
      </c>
      <c r="FK10" s="15">
        <v>6</v>
      </c>
      <c r="FL10" s="15">
        <f>求节点(F$28:F$47,$V$4:$V$23,节奏总纲!P9)*$FJ10/10000</f>
        <v>9231.8548256004906</v>
      </c>
      <c r="FM10" s="15">
        <f>求节点(G$28:G$47,$V$4:$V$23,节奏总纲!Q9)*$FJ10/10000</f>
        <v>9387.6860365109242</v>
      </c>
      <c r="FN10" s="15">
        <f>求节点(H$28:H$47,$V$4:$V$23,节奏总纲!R9)*$FJ10/10000</f>
        <v>9572.2860863586702</v>
      </c>
      <c r="FO10" s="15">
        <f>求节点(I$28:I$47,$V$4:$V$23,节奏总纲!S9)*$FJ10/10000</f>
        <v>9791.049132444472</v>
      </c>
      <c r="FP10" s="15">
        <f>求节点(J$28:J$47,$V$4:$V$23,节奏总纲!T9)*$FJ10/10000</f>
        <v>10050.568033691467</v>
      </c>
      <c r="FQ10" s="15">
        <f>求节点(F$28:F$47,$L$4:$L$23,节奏总纲!P9)</f>
        <v>3.0258455672240214</v>
      </c>
      <c r="FR10" s="15">
        <f>求节点(G$28:G$47,$L$4:$L$23,节奏总纲!Q9)</f>
        <v>3.0769210214719513</v>
      </c>
      <c r="FS10" s="15">
        <f>求节点(H$28:H$47,$L$4:$L$23,节奏总纲!R9)</f>
        <v>3.1374257903502687</v>
      </c>
      <c r="FT10" s="15">
        <f>求节点(I$28:I$47,$L$4:$L$23,节奏总纲!S9)</f>
        <v>3.2091278703521708</v>
      </c>
      <c r="FU10" s="15">
        <f>求节点(J$28:J$47,$L$4:$L$23,节奏总纲!T9)</f>
        <v>3.2941881460804545</v>
      </c>
      <c r="FV10" s="15">
        <f t="shared" si="26"/>
        <v>27934.167001298934</v>
      </c>
      <c r="FW10" s="15">
        <f t="shared" si="27"/>
        <v>28885.168508719165</v>
      </c>
      <c r="FX10" s="15">
        <f t="shared" si="28"/>
        <v>30032.337239952732</v>
      </c>
      <c r="FY10" s="15">
        <f t="shared" si="29"/>
        <v>31420.728650915</v>
      </c>
      <c r="FZ10" s="15">
        <f t="shared" si="30"/>
        <v>33108.462077961573</v>
      </c>
      <c r="GE10" s="15">
        <v>6</v>
      </c>
      <c r="GF10" s="15">
        <f>MAX($G$4,求节点(F$28:F$47,$G$4:$G$23,节奏总纲!P9))</f>
        <v>1901.2922783612012</v>
      </c>
      <c r="GG10" s="15">
        <f>MAX($G$4,求节点(G$28:G$47,$G$4:$G$23,节奏总纲!Q9))</f>
        <v>1903.8460510735977</v>
      </c>
      <c r="GH10" s="15">
        <f>MAX($G$4,求节点(H$28:H$47,$G$4:$G$23,节奏总纲!R9))</f>
        <v>1906.8712895175133</v>
      </c>
      <c r="GI10" s="15">
        <f>MAX($G$4,求节点(I$28:I$47,$G$4:$G$23,节奏总纲!S9))</f>
        <v>1910.4563935176086</v>
      </c>
      <c r="GJ10" s="15">
        <f>MAX($G$4,求节点(J$28:J$47,$G$4:$G$23,节奏总纲!T9))</f>
        <v>1914.7094073040228</v>
      </c>
      <c r="GK10" s="15">
        <f>MAX($K$4,求节点(F$28:F$47,$K$4:$K$23,节奏总纲!P9))</f>
        <v>1512.9227836120108</v>
      </c>
      <c r="GL10" s="15">
        <f>MAX($K$4,求节点(G$28:G$47,$K$4:$K$23,节奏总纲!Q9))</f>
        <v>1538.4605107359757</v>
      </c>
      <c r="GM10" s="15">
        <f>MAX($K$4,求节点(H$28:H$47,$K$4:$K$23,节奏总纲!R9))</f>
        <v>1568.7128951751345</v>
      </c>
      <c r="GN10" s="15">
        <f>MAX($K$4,求节点(I$28:I$47,$K$4:$K$23,节奏总纲!S9))</f>
        <v>1604.5639351760854</v>
      </c>
      <c r="GO10" s="15">
        <f>MAX($K$4,求节点(J$28:J$47,$K$4:$K$23,节奏总纲!T9))</f>
        <v>1647.0940730402272</v>
      </c>
    </row>
    <row r="11" spans="2:197" x14ac:dyDescent="0.15">
      <c r="D11" s="9">
        <v>10000</v>
      </c>
      <c r="E11" s="15">
        <v>8</v>
      </c>
      <c r="F11" s="15">
        <f t="shared" si="1"/>
        <v>2.25</v>
      </c>
      <c r="G11" s="15">
        <v>2150</v>
      </c>
      <c r="H11" s="15"/>
      <c r="I11" s="15"/>
      <c r="J11" s="15">
        <v>80000</v>
      </c>
      <c r="K11" s="15">
        <v>5000</v>
      </c>
      <c r="L11" s="15">
        <v>4</v>
      </c>
      <c r="M11" s="15">
        <f t="shared" si="2"/>
        <v>16</v>
      </c>
      <c r="N11" s="15">
        <f t="shared" si="0"/>
        <v>2.3255813953488373</v>
      </c>
      <c r="O11" s="9">
        <f t="shared" si="24"/>
        <v>10000</v>
      </c>
      <c r="P11" s="15">
        <f>求节点(节奏总纲!$P$4:$P$113,$AK$5:$AK$104,$F35)</f>
        <v>3778.3404246576306</v>
      </c>
      <c r="Q11" s="23">
        <f t="shared" si="31"/>
        <v>8500</v>
      </c>
      <c r="R11" s="23">
        <f t="shared" si="3"/>
        <v>8500</v>
      </c>
      <c r="S11" s="15">
        <f t="shared" si="4"/>
        <v>3.9534883720930232</v>
      </c>
      <c r="T11" s="9">
        <v>50000</v>
      </c>
      <c r="U11" s="15">
        <f>求节点(节奏总纲!$P$4:$P$103,$AA$5:$AA$104,节奏总纲!$BJ11)</f>
        <v>0</v>
      </c>
      <c r="V11" s="15">
        <f t="shared" si="5"/>
        <v>80000</v>
      </c>
      <c r="Z11" s="9">
        <v>7</v>
      </c>
      <c r="AA11" s="9">
        <f>[5]圣人天赋!EM12</f>
        <v>0</v>
      </c>
      <c r="AB11" s="9">
        <f>[5]圣人天赋!EN12</f>
        <v>0</v>
      </c>
      <c r="AC11" s="9">
        <f>[5]圣人天赋!EO12</f>
        <v>7</v>
      </c>
      <c r="AD11" s="9">
        <f>[5]圣人天赋!EP12</f>
        <v>0</v>
      </c>
      <c r="AE11" s="9">
        <f>[5]圣人天赋!EQ12</f>
        <v>0</v>
      </c>
      <c r="AG11" s="52"/>
      <c r="AH11" s="34" t="e">
        <f>[5]圣人天赋!EM12/AA11</f>
        <v>#DIV/0!</v>
      </c>
      <c r="AJ11" s="9">
        <v>7</v>
      </c>
      <c r="AK11" s="9">
        <f>MAX([4]带兵数!D10,1000+($AJ11-1)*50)</f>
        <v>1956.5942072734199</v>
      </c>
      <c r="AL11" s="9">
        <f>MAX([4]带兵数!E10,1000+($AJ11-1)*50)</f>
        <v>1980.6983194779477</v>
      </c>
      <c r="AM11" s="9">
        <f>MAX([4]带兵数!F10,1000+($AJ11-1)*50)</f>
        <v>2002.1929321532725</v>
      </c>
      <c r="AN11" s="9">
        <f>MAX([4]带兵数!G10,1000+($AJ11-1)*50)</f>
        <v>2039.3615978364692</v>
      </c>
      <c r="AO11" s="9">
        <f>MAX([4]带兵数!H10,1000+($AJ11-1)*50)</f>
        <v>2070.0202818206913</v>
      </c>
      <c r="AQ11" s="15">
        <v>7</v>
      </c>
      <c r="AR11" s="15">
        <f>AZ11/求节点(F$28:F$47,$G$4:$G$23,节奏总纲!P10)*3600</f>
        <v>29998.830933336725</v>
      </c>
      <c r="AS11" s="15">
        <f>BA11/求节点(G$28:G$47,$G$4:$G$23,节奏总纲!Q10)*3600</f>
        <v>26665.745663272122</v>
      </c>
      <c r="AT11" s="15">
        <f>BB11/求节点(H$28:H$47,$G$4:$G$23,节奏总纲!R10)*3600</f>
        <v>22280.857602481388</v>
      </c>
      <c r="AU11" s="15">
        <f>BC11/求节点(I$28:I$47,$G$4:$G$23,节奏总纲!S10)*3600</f>
        <v>16277.184307245116</v>
      </c>
      <c r="AV11" s="15">
        <f>BD11/求节点(J$28:J$47,$G$4:$G$23,节奏总纲!T10)*3600</f>
        <v>8686.7924765799708</v>
      </c>
      <c r="AY11" s="15">
        <v>7</v>
      </c>
      <c r="AZ11" s="15">
        <f>求节点(F$28:F$47,$G$4:$G$23,节奏总纲!P10)*24*节奏总纲!W10*求节点(F$28:F$47,$L$4:$L$23,节奏总纲!P10)</f>
        <v>15912.547270612216</v>
      </c>
      <c r="BA11" s="15">
        <f>求节点(G$28:G$47,$G$4:$G$23,节奏总纲!Q10)*24*节奏总纲!X10*求节点(G$28:G$47,$L$4:$L$23,节奏总纲!Q10)</f>
        <v>14168.909292927741</v>
      </c>
      <c r="BB11" s="15">
        <f>求节点(H$28:H$47,$G$4:$G$23,节奏总纲!R10)*24*节奏总纲!Y10*求节点(H$28:H$47,$L$4:$L$23,节奏总纲!R10)</f>
        <v>11862.655319446234</v>
      </c>
      <c r="BC11" s="15">
        <f>求节点(I$28:I$47,$G$4:$G$23,节奏总纲!S10)*24*节奏总纲!Z10*求节点(I$28:I$47,$L$4:$L$23,节奏总纲!S10)</f>
        <v>8685.4643953492323</v>
      </c>
      <c r="BD11" s="15">
        <f>求节点(J$28:J$47,$G$4:$G$23,节奏总纲!T10)*24*节奏总纲!AA10*求节点(J$28:J$47,$L$4:$L$23,节奏总纲!T10)</f>
        <v>4646.5011278028578</v>
      </c>
      <c r="BE11" s="15">
        <f>SUM(AZ$5:AZ11)</f>
        <v>72254.126891843058</v>
      </c>
      <c r="BF11" s="15">
        <f>SUM(BA$5:BA11)</f>
        <v>63195.642149556799</v>
      </c>
      <c r="BG11" s="15">
        <f>SUM(BB$5:BB11)</f>
        <v>52263.270834863513</v>
      </c>
      <c r="BH11" s="15">
        <f>SUM(BC$5:BC11)</f>
        <v>38571.192569484876</v>
      </c>
      <c r="BI11" s="15">
        <f>SUM(BD$5:BD11)</f>
        <v>21368.517726552825</v>
      </c>
      <c r="BJ11" s="51"/>
      <c r="BK11" s="15">
        <v>7</v>
      </c>
      <c r="BL11" s="15">
        <f>索引信息!I12/3600*求节点(F$28:F$47,$G$4:$G$23,节奏总纲!P10)+BL10</f>
        <v>0</v>
      </c>
      <c r="BM11" s="15">
        <f>索引信息!J12/3600*求节点(G$28:G$47,$G$4:$G$23,节奏总纲!Q10)+BM10</f>
        <v>0</v>
      </c>
      <c r="BN11" s="15">
        <f>索引信息!K12/3600*求节点(H$28:H$47,$G$4:$G$23,节奏总纲!R10)+BN10</f>
        <v>0</v>
      </c>
      <c r="BO11" s="15">
        <f>索引信息!L12/3600*求节点(I$28:I$47,$G$4:$G$23,节奏总纲!S10)+BO10</f>
        <v>0</v>
      </c>
      <c r="BP11" s="15">
        <f>索引信息!M12/3600*求节点(J$28:J$47,$G$4:$G$23,节奏总纲!T10)+BP10</f>
        <v>0</v>
      </c>
      <c r="BR11" s="15">
        <v>7</v>
      </c>
      <c r="BS11" s="15">
        <f>求节点($T$28:$T$107,$V$28:$V$107,节奏总纲!P10)*求节点($T$28:$T$107,$U$28:$U$107,节奏总纲!P10)*节奏总纲!W10+[2]副本直接奖励!DI11</f>
        <v>587.45642149119396</v>
      </c>
      <c r="BT11" s="15">
        <f>求节点($T$28:$T$107,$V$28:$V$107,节奏总纲!Q10)*求节点($T$28:$T$107,$U$28:$U$107,节奏总纲!Q10)*节奏总纲!X10+[2]副本直接奖励!DJ11</f>
        <v>511.6415465166333</v>
      </c>
      <c r="BU11" s="15">
        <f>求节点($T$28:$T$107,$V$28:$V$107,节奏总纲!R10)*求节点($T$28:$T$107,$U$28:$U$107,节奏总纲!R10)*节奏总纲!Y10+[2]副本直接奖励!DK11</f>
        <v>417.70060646867898</v>
      </c>
      <c r="BV11" s="15">
        <f>求节点($T$28:$T$107,$V$28:$V$107,节奏总纲!S10)*求节点($T$28:$T$107,$U$28:$U$107,节奏总纲!S10)*节奏总纲!Z10+[2]副本直接奖励!DL11</f>
        <v>297.54860224709478</v>
      </c>
      <c r="BW11" s="15">
        <f>求节点($T$28:$T$107,$V$28:$V$107,节奏总纲!T10)*求节点($T$28:$T$107,$U$28:$U$107,节奏总纲!T10)*节奏总纲!AA10+[2]副本直接奖励!DM11</f>
        <v>128.81622049458733</v>
      </c>
      <c r="BX11" s="15">
        <f>SUM(BS$5:BS11)</f>
        <v>3181.5886026976768</v>
      </c>
      <c r="BY11" s="15">
        <f>SUM(BT$5:BT11)</f>
        <v>2708.1073334304406</v>
      </c>
      <c r="BZ11" s="15">
        <f>SUM(BU$5:BU11)</f>
        <v>2129.5491585543136</v>
      </c>
      <c r="CA11" s="15">
        <f>SUM(BV$5:BV11)</f>
        <v>1476.8533057927914</v>
      </c>
      <c r="CB11" s="15">
        <f>SUM(BW$5:BW11)</f>
        <v>751.4666170709163</v>
      </c>
      <c r="CE11" s="15">
        <v>7</v>
      </c>
      <c r="CF11" s="15">
        <f>AZ11/(1-[5]圣人天赋!DY12)-AZ11</f>
        <v>0</v>
      </c>
      <c r="CG11" s="15">
        <f>BA11/(1-[5]圣人天赋!DZ12)-BA11</f>
        <v>0</v>
      </c>
      <c r="CH11" s="15">
        <f>BB11/(1-[5]圣人天赋!EA12)-BB11</f>
        <v>0</v>
      </c>
      <c r="CI11" s="15">
        <f>BC11/(1-[5]圣人天赋!EB12)-BC11</f>
        <v>0</v>
      </c>
      <c r="CJ11" s="15">
        <f>BD11/(1-[5]圣人天赋!EC12)-BD11</f>
        <v>0</v>
      </c>
      <c r="CK11" s="15">
        <f>SUM(CF$5:CF11)</f>
        <v>0</v>
      </c>
      <c r="CL11" s="15">
        <f>SUM(CG$5:CG11)</f>
        <v>0</v>
      </c>
      <c r="CM11" s="15">
        <f>SUM(CH$5:CH11)</f>
        <v>0</v>
      </c>
      <c r="CN11" s="15">
        <f>SUM(CI$5:CI11)</f>
        <v>0</v>
      </c>
      <c r="CO11" s="15">
        <f>SUM(CJ$5:CJ11)</f>
        <v>0</v>
      </c>
      <c r="CQ11" s="15">
        <v>7</v>
      </c>
      <c r="CR11" s="15" t="e">
        <f>DZ11*'[6]国建-buff效果'!EN13+CR10</f>
        <v>#REF!</v>
      </c>
      <c r="CS11" s="15" t="e">
        <f>EA11*'[6]国建-buff效果'!EO13+CS10</f>
        <v>#REF!</v>
      </c>
      <c r="CT11" s="15" t="e">
        <f>EB11*'[6]国建-buff效果'!EP13+CT10</f>
        <v>#REF!</v>
      </c>
      <c r="CU11" s="15" t="e">
        <f>EC11*'[6]国建-buff效果'!EQ13+CU10</f>
        <v>#REF!</v>
      </c>
      <c r="CV11" s="15" t="e">
        <f>ED11*'[6]国建-buff效果'!ER13+CV10</f>
        <v>#REF!</v>
      </c>
      <c r="CX11" s="15">
        <v>7</v>
      </c>
      <c r="CY11" s="15">
        <f>索引信息!T11/3600*求节点(F$28:F$47,$G$4:$G$23,节奏总纲!P10)+CY10</f>
        <v>0</v>
      </c>
      <c r="CZ11" s="15">
        <f>索引信息!U11/3600*求节点(G$28:G$47,$G$4:$G$23,节奏总纲!Q10)+CZ10</f>
        <v>0</v>
      </c>
      <c r="DA11" s="15">
        <f>索引信息!V11/3600*求节点(H$28:H$47,$G$4:$G$23,节奏总纲!R10)+DA10</f>
        <v>0</v>
      </c>
      <c r="DB11" s="15">
        <f>索引信息!W11/3600*求节点(I$28:I$47,$G$4:$G$23,节奏总纲!S10)+DB10</f>
        <v>0</v>
      </c>
      <c r="DC11" s="15">
        <f>索引信息!X11/3600*求节点(J$28:J$47,$G$4:$G$23,节奏总纲!T10)+DC10</f>
        <v>0</v>
      </c>
      <c r="DE11" s="15">
        <v>7</v>
      </c>
      <c r="DF11" s="15" t="e">
        <f t="shared" si="6"/>
        <v>#REF!</v>
      </c>
      <c r="DG11" s="15" t="e">
        <f t="shared" si="7"/>
        <v>#REF!</v>
      </c>
      <c r="DH11" s="15" t="e">
        <f t="shared" si="8"/>
        <v>#REF!</v>
      </c>
      <c r="DI11" s="15" t="e">
        <f t="shared" si="9"/>
        <v>#REF!</v>
      </c>
      <c r="DJ11" s="15" t="e">
        <f t="shared" si="10"/>
        <v>#REF!</v>
      </c>
      <c r="DK11" s="35">
        <v>7</v>
      </c>
      <c r="DL11" s="34" t="e">
        <f t="shared" si="11"/>
        <v>#REF!</v>
      </c>
      <c r="DM11" s="34" t="e">
        <f t="shared" si="12"/>
        <v>#REF!</v>
      </c>
      <c r="DN11" s="34" t="e">
        <f t="shared" si="13"/>
        <v>#REF!</v>
      </c>
      <c r="DO11" s="34" t="e">
        <f t="shared" si="14"/>
        <v>#REF!</v>
      </c>
      <c r="DP11" s="34" t="e">
        <f t="shared" si="15"/>
        <v>#REF!</v>
      </c>
      <c r="DQ11" s="34" t="e">
        <f t="shared" si="16"/>
        <v>#REF!</v>
      </c>
      <c r="DT11" s="15">
        <v>7</v>
      </c>
      <c r="DU11" s="15" t="e">
        <f>#REF!+[7]国家城池攻打!BP10</f>
        <v>#REF!</v>
      </c>
      <c r="DV11" s="15" t="e">
        <f>#REF!+[7]国家城池攻打!BQ10</f>
        <v>#REF!</v>
      </c>
      <c r="DW11" s="15" t="e">
        <f>#REF!+[7]国家城池攻打!BR10</f>
        <v>#REF!</v>
      </c>
      <c r="DX11" s="15" t="e">
        <f>#REF!+[7]国家城池攻打!BS10</f>
        <v>#REF!</v>
      </c>
      <c r="DY11" s="15" t="e">
        <f>#REF!+[7]国家城池攻打!BT10</f>
        <v>#REF!</v>
      </c>
      <c r="DZ11" s="15" t="e">
        <f t="shared" si="32"/>
        <v>#REF!</v>
      </c>
      <c r="EA11" s="15" t="e">
        <f t="shared" si="33"/>
        <v>#REF!</v>
      </c>
      <c r="EB11" s="15" t="e">
        <f t="shared" si="34"/>
        <v>#REF!</v>
      </c>
      <c r="EC11" s="15" t="e">
        <f t="shared" si="35"/>
        <v>#REF!</v>
      </c>
      <c r="ED11" s="15" t="e">
        <f t="shared" si="36"/>
        <v>#REF!</v>
      </c>
      <c r="EF11" s="34" t="e">
        <f>#REF!/$DU11</f>
        <v>#REF!</v>
      </c>
      <c r="EG11" s="34" t="e">
        <f>[7]国家城池攻打!BP10/$DU11</f>
        <v>#REF!</v>
      </c>
      <c r="EK11" s="9">
        <v>7</v>
      </c>
      <c r="EL11" s="9" t="e">
        <f t="shared" si="18"/>
        <v>#REF!</v>
      </c>
      <c r="EM11" s="9" t="e">
        <f t="shared" si="19"/>
        <v>#REF!</v>
      </c>
      <c r="EN11" s="9" t="e">
        <f t="shared" si="20"/>
        <v>#REF!</v>
      </c>
      <c r="EO11" s="9" t="e">
        <f t="shared" si="21"/>
        <v>#REF!</v>
      </c>
      <c r="EP11" s="9" t="e">
        <f t="shared" si="22"/>
        <v>#REF!</v>
      </c>
      <c r="ER11" s="9">
        <v>7</v>
      </c>
      <c r="ES11" s="9" t="e">
        <f>((DU11-DU10)-(DF11-DF10))/求节点(F$28:F$47,$K$4:$K$23,节奏总纲!P10)</f>
        <v>#REF!</v>
      </c>
      <c r="ET11" s="9" t="e">
        <f>((DV11-DV10)-(DG11-DG10))/求节点(G$28:G$47,$K$4:$K$23,节奏总纲!Q10)</f>
        <v>#REF!</v>
      </c>
      <c r="EU11" s="9" t="e">
        <f>((DW11-DW10)-(DH11-DH10))/求节点(H$28:H$47,$K$4:$K$23,节奏总纲!R10)</f>
        <v>#REF!</v>
      </c>
      <c r="EV11" s="9" t="e">
        <f>((DX11-DX10)-(DI11-DI10))/求节点(I$28:I$47,$K$4:$K$23,节奏总纲!S10)</f>
        <v>#REF!</v>
      </c>
      <c r="EW11" s="9" t="e">
        <f>((DY11-DY10)-(DJ11-DJ10))/求节点(J$28:J$47,$K$4:$K$23,节奏总纲!T10)</f>
        <v>#REF!</v>
      </c>
      <c r="EX11" s="37" t="e">
        <f>SUM(ES$5:ES11)*$C$5/'[1]资源-钻石'!L10</f>
        <v>#REF!</v>
      </c>
      <c r="EY11" s="37" t="e">
        <f>SUM(ET$5:ET11)*$C$5/'[1]资源-钻石'!M10</f>
        <v>#REF!</v>
      </c>
      <c r="EZ11" s="37" t="e">
        <f>SUM(EU$5:EU11)*$C$5/'[1]资源-钻石'!N10</f>
        <v>#REF!</v>
      </c>
      <c r="FA11" s="37" t="e">
        <f>SUM(EV$5:EV11)*$C$5/'[1]资源-钻石'!O10</f>
        <v>#REF!</v>
      </c>
      <c r="FB11" s="37" t="e">
        <f>SUM(EW$5:EW11)*$C$5/'[1]资源-钻石'!P10</f>
        <v>#REF!</v>
      </c>
      <c r="FJ11" s="9">
        <f>INT(求节点(F$28:F$47,$K$28:$K$47,节奏总纲!P10))</f>
        <v>3383</v>
      </c>
      <c r="FK11" s="15">
        <v>7</v>
      </c>
      <c r="FL11" s="15">
        <f>求节点(F$28:F$47,$V$4:$V$23,节奏总纲!P10)*$FJ11/10000</f>
        <v>10797.188665274405</v>
      </c>
      <c r="FM11" s="15">
        <f>求节点(G$28:G$47,$V$4:$V$23,节奏总纲!Q10)*$FJ11/10000</f>
        <v>11019.704394734499</v>
      </c>
      <c r="FN11" s="15">
        <f>求节点(H$28:H$47,$V$4:$V$23,节奏总纲!R10)*$FJ11/10000</f>
        <v>11278.434257379779</v>
      </c>
      <c r="FO11" s="15">
        <f>求节点(I$28:I$47,$V$4:$V$23,节奏总纲!S10)*$FJ11/10000</f>
        <v>11566.537805830822</v>
      </c>
      <c r="FP11" s="15">
        <f>求节点(J$28:J$47,$V$4:$V$23,节奏总纲!T10)*$FJ11/10000</f>
        <v>11882.003143799562</v>
      </c>
      <c r="FQ11" s="15">
        <f>求节点(F$28:F$47,$L$4:$L$23,节奏总纲!P10)</f>
        <v>3.1916017337494549</v>
      </c>
      <c r="FR11" s="15">
        <f>求节点(G$28:G$47,$L$4:$L$23,节奏总纲!Q10)</f>
        <v>3.2573764099126512</v>
      </c>
      <c r="FS11" s="15">
        <f>求节点(H$28:H$47,$L$4:$L$23,节奏总纲!R10)</f>
        <v>3.3338558254152466</v>
      </c>
      <c r="FT11" s="15">
        <f>求节点(I$28:I$47,$L$4:$L$23,节奏总纲!S10)</f>
        <v>3.4190179739375766</v>
      </c>
      <c r="FU11" s="15">
        <f>求节点(J$28:J$47,$L$4:$L$23,节奏总纲!T10)</f>
        <v>3.5122681477385638</v>
      </c>
      <c r="FV11" s="15">
        <f t="shared" si="26"/>
        <v>34460.326063709756</v>
      </c>
      <c r="FW11" s="15">
        <f t="shared" si="27"/>
        <v>35895.32513961893</v>
      </c>
      <c r="FX11" s="15">
        <f t="shared" si="28"/>
        <v>37600.673750528455</v>
      </c>
      <c r="FY11" s="15">
        <f t="shared" si="29"/>
        <v>39546.200654364075</v>
      </c>
      <c r="FZ11" s="15">
        <f t="shared" si="30"/>
        <v>41732.78117329668</v>
      </c>
      <c r="GE11" s="15">
        <v>7</v>
      </c>
      <c r="GF11" s="15">
        <f>MAX($G$4,求节点(F$28:F$47,$G$4:$G$23,节奏总纲!P10))</f>
        <v>1909.5800866874727</v>
      </c>
      <c r="GG11" s="15">
        <f>MAX($G$4,求节点(G$28:G$47,$G$4:$G$23,节奏总纲!Q10))</f>
        <v>1912.8688204956325</v>
      </c>
      <c r="GH11" s="15">
        <f>MAX($G$4,求节点(H$28:H$47,$G$4:$G$23,节奏总纲!R10))</f>
        <v>1916.6927912707624</v>
      </c>
      <c r="GI11" s="15">
        <f>MAX($G$4,求节点(I$28:I$47,$G$4:$G$23,节奏总纲!S10))</f>
        <v>1920.9508986968788</v>
      </c>
      <c r="GJ11" s="15">
        <f>MAX($G$4,求节点(J$28:J$47,$G$4:$G$23,节奏总纲!T10))</f>
        <v>1925.6134073869282</v>
      </c>
      <c r="GK11" s="15">
        <f>MAX($K$4,求节点(F$28:F$47,$K$4:$K$23,节奏总纲!P10))</f>
        <v>1595.8008668747275</v>
      </c>
      <c r="GL11" s="15">
        <f>MAX($K$4,求节点(G$28:G$47,$K$4:$K$23,节奏总纲!Q10))</f>
        <v>1628.6882049563255</v>
      </c>
      <c r="GM11" s="15">
        <f>MAX($K$4,求节点(H$28:H$47,$K$4:$K$23,节奏总纲!R10))</f>
        <v>1666.9279127076234</v>
      </c>
      <c r="GN11" s="15">
        <f>MAX($K$4,求节点(I$28:I$47,$K$4:$K$23,节奏总纲!S10))</f>
        <v>1709.5089869687883</v>
      </c>
      <c r="GO11" s="15">
        <f>MAX($K$4,求节点(J$28:J$47,$K$4:$K$23,节奏总纲!T10))</f>
        <v>1756.134073869282</v>
      </c>
    </row>
    <row r="12" spans="2:197" x14ac:dyDescent="0.15">
      <c r="D12" s="9">
        <v>11000</v>
      </c>
      <c r="E12" s="15">
        <v>9</v>
      </c>
      <c r="F12" s="15">
        <f t="shared" si="1"/>
        <v>2.25</v>
      </c>
      <c r="G12" s="15">
        <v>2200</v>
      </c>
      <c r="H12" s="15"/>
      <c r="I12" s="15"/>
      <c r="J12" s="15">
        <v>90000</v>
      </c>
      <c r="K12" s="15">
        <v>6000</v>
      </c>
      <c r="L12" s="15">
        <v>4</v>
      </c>
      <c r="M12" s="15">
        <f t="shared" si="2"/>
        <v>15</v>
      </c>
      <c r="N12" s="15">
        <f t="shared" si="0"/>
        <v>2.7272727272727271</v>
      </c>
      <c r="O12" s="9">
        <f t="shared" si="24"/>
        <v>10000</v>
      </c>
      <c r="P12" s="15">
        <f>求节点(节奏总纲!$P$4:$P$113,$AK$5:$AK$104,$F36)</f>
        <v>4212.0364279402884</v>
      </c>
      <c r="Q12" s="23">
        <f t="shared" si="31"/>
        <v>9500</v>
      </c>
      <c r="R12" s="23">
        <f t="shared" si="3"/>
        <v>9500</v>
      </c>
      <c r="S12" s="15">
        <f t="shared" si="4"/>
        <v>4.3181818181818183</v>
      </c>
      <c r="T12" s="9">
        <v>60000</v>
      </c>
      <c r="U12" s="15">
        <f>求节点(节奏总纲!$P$4:$P$103,$AA$5:$AA$104,节奏总纲!$BJ12)</f>
        <v>0</v>
      </c>
      <c r="V12" s="15">
        <f t="shared" si="5"/>
        <v>90000</v>
      </c>
      <c r="Z12" s="9">
        <v>8</v>
      </c>
      <c r="AA12" s="9">
        <f>[5]圣人天赋!EM13</f>
        <v>0</v>
      </c>
      <c r="AB12" s="9">
        <f>[5]圣人天赋!EN13</f>
        <v>0</v>
      </c>
      <c r="AC12" s="9">
        <f>[5]圣人天赋!EO13</f>
        <v>8</v>
      </c>
      <c r="AD12" s="9">
        <f>[5]圣人天赋!EP13</f>
        <v>0</v>
      </c>
      <c r="AE12" s="9">
        <f>[5]圣人天赋!EQ13</f>
        <v>0</v>
      </c>
      <c r="AG12" s="52"/>
      <c r="AH12" s="34" t="e">
        <f>[5]圣人天赋!EM13/AA12</f>
        <v>#DIV/0!</v>
      </c>
      <c r="AJ12" s="9">
        <v>8</v>
      </c>
      <c r="AK12" s="9">
        <f>MAX([4]带兵数!D11,1000+($AJ12-1)*50)</f>
        <v>2042.8089350706482</v>
      </c>
      <c r="AL12" s="9">
        <f>MAX([4]带兵数!E11,1000+($AJ12-1)*50)</f>
        <v>2068.6957374632739</v>
      </c>
      <c r="AM12" s="9">
        <f>MAX([4]带兵数!F11,1000+($AJ12-1)*50)</f>
        <v>2090.2569960802962</v>
      </c>
      <c r="AN12" s="9">
        <f>MAX([4]带兵数!G11,1000+($AJ12-1)*50)</f>
        <v>2131.4568510209706</v>
      </c>
      <c r="AO12" s="9">
        <f>MAX([4]带兵数!H11,1000+($AJ12-1)*50)</f>
        <v>2164.7938455804324</v>
      </c>
      <c r="AQ12" s="15">
        <v>8</v>
      </c>
      <c r="AR12" s="15">
        <f>AZ12/求节点(F$28:F$47,$G$4:$G$23,节奏总纲!P11)*3600</f>
        <v>33941.614197912182</v>
      </c>
      <c r="AS12" s="15">
        <f>BA12/求节点(G$28:G$47,$G$4:$G$23,节奏总纲!Q11)*3600</f>
        <v>28772.660523608185</v>
      </c>
      <c r="AT12" s="15">
        <f>BB12/求节点(H$28:H$47,$G$4:$G$23,节奏总纲!R11)*3600</f>
        <v>22768.272728264197</v>
      </c>
      <c r="AU12" s="15">
        <f>BC12/求节点(I$28:I$47,$G$4:$G$23,节奏总纲!S11)*3600</f>
        <v>16399.019781417945</v>
      </c>
      <c r="AV12" s="15">
        <f>BD12/求节点(J$28:J$47,$G$4:$G$23,节奏总纲!T11)*3600</f>
        <v>9287.7646606882954</v>
      </c>
      <c r="AY12" s="15">
        <v>8</v>
      </c>
      <c r="AZ12" s="15">
        <f>求节点(F$28:F$47,$G$4:$G$23,节奏总纲!P11)*24*节奏总纲!W11*求节点(F$28:F$47,$L$4:$L$23,节奏总纲!P11)</f>
        <v>18087.700601235436</v>
      </c>
      <c r="BA12" s="15">
        <f>求节点(G$28:G$47,$G$4:$G$23,节奏总纲!Q11)*24*节奏总纲!X11*求节点(G$28:G$47,$L$4:$L$23,节奏总纲!Q11)</f>
        <v>15362.068649962233</v>
      </c>
      <c r="BB12" s="15">
        <f>求节点(H$28:H$47,$G$4:$G$23,节奏总纲!R11)*24*节奏总纲!Y11*求节点(H$28:H$47,$L$4:$L$23,节奏总纲!R11)</f>
        <v>12182.216501449451</v>
      </c>
      <c r="BC12" s="15">
        <f>求节点(I$28:I$47,$G$4:$G$23,节奏总纲!S11)*24*节奏总纲!Z11*求节点(I$28:I$47,$L$4:$L$23,节奏总纲!S11)</f>
        <v>8795.9797706611316</v>
      </c>
      <c r="BD12" s="15">
        <f>求节点(J$28:J$47,$G$4:$G$23,节奏总纲!T11)*24*节奏总纲!AA11*求节点(J$28:J$47,$L$4:$L$23,节奏总纲!T11)</f>
        <v>4996.2657100356846</v>
      </c>
      <c r="BE12" s="15">
        <f>SUM(AZ$5:AZ12)</f>
        <v>90341.827493078497</v>
      </c>
      <c r="BF12" s="15">
        <f>SUM(BA$5:BA12)</f>
        <v>78557.710799519031</v>
      </c>
      <c r="BG12" s="15">
        <f>SUM(BB$5:BB12)</f>
        <v>64445.487336312966</v>
      </c>
      <c r="BH12" s="15">
        <f>SUM(BC$5:BC12)</f>
        <v>47367.172340146004</v>
      </c>
      <c r="BI12" s="15">
        <f>SUM(BD$5:BD12)</f>
        <v>26364.78343658851</v>
      </c>
      <c r="BJ12" s="51"/>
      <c r="BK12" s="15">
        <v>8</v>
      </c>
      <c r="BL12" s="15">
        <f>索引信息!I13/3600*求节点(F$28:F$47,$G$4:$G$23,节奏总纲!P11)+BL11</f>
        <v>0</v>
      </c>
      <c r="BM12" s="15">
        <f>索引信息!J13/3600*求节点(G$28:G$47,$G$4:$G$23,节奏总纲!Q11)+BM11</f>
        <v>0</v>
      </c>
      <c r="BN12" s="15">
        <f>索引信息!K13/3600*求节点(H$28:H$47,$G$4:$G$23,节奏总纲!R11)+BN11</f>
        <v>0</v>
      </c>
      <c r="BO12" s="15">
        <f>索引信息!L13/3600*求节点(I$28:I$47,$G$4:$G$23,节奏总纲!S11)+BO11</f>
        <v>0</v>
      </c>
      <c r="BP12" s="15">
        <f>索引信息!M13/3600*求节点(J$28:J$47,$G$4:$G$23,节奏总纲!T11)+BP11</f>
        <v>0</v>
      </c>
      <c r="BR12" s="15">
        <v>8</v>
      </c>
      <c r="BS12" s="15">
        <f>求节点($T$28:$T$107,$V$28:$V$107,节奏总纲!P11)*求节点($T$28:$T$107,$U$28:$U$107,节奏总纲!P11)*节奏总纲!W11+[2]副本直接奖励!DI12</f>
        <v>629.62020295079742</v>
      </c>
      <c r="BT12" s="15">
        <f>求节点($T$28:$T$107,$V$28:$V$107,节奏总纲!Q11)*求节点($T$28:$T$107,$U$28:$U$107,节奏总纲!Q11)*节奏总纲!X11+[2]副本直接奖励!DJ12</f>
        <v>522.50637524942476</v>
      </c>
      <c r="BU12" s="15">
        <f>求节点($T$28:$T$107,$V$28:$V$107,节奏总纲!R11)*求节点($T$28:$T$107,$U$28:$U$107,节奏总纲!R11)*节奏总纲!Y11+[2]副本直接奖励!DK12</f>
        <v>403.83426373981911</v>
      </c>
      <c r="BV12" s="15">
        <f>求节点($T$28:$T$107,$V$28:$V$107,节奏总纲!S11)*求节点($T$28:$T$107,$U$28:$U$107,节奏总纲!S11)*节奏总纲!Z11+[2]副本直接奖励!DL12</f>
        <v>283.22576078050866</v>
      </c>
      <c r="BW12" s="15">
        <f>求节点($T$28:$T$107,$V$28:$V$107,节奏总纲!T11)*求节点($T$28:$T$107,$U$28:$U$107,节奏总纲!T11)*节奏总纲!AA11+[2]副本直接奖励!DM12</f>
        <v>129.62851233460754</v>
      </c>
      <c r="BX12" s="15">
        <f>SUM(BS$5:BS12)</f>
        <v>3811.2088056484745</v>
      </c>
      <c r="BY12" s="15">
        <f>SUM(BT$5:BT12)</f>
        <v>3230.6137086798653</v>
      </c>
      <c r="BZ12" s="15">
        <f>SUM(BU$5:BU12)</f>
        <v>2533.3834222941327</v>
      </c>
      <c r="CA12" s="15">
        <f>SUM(BV$5:BV12)</f>
        <v>1760.0790665733</v>
      </c>
      <c r="CB12" s="15">
        <f>SUM(BW$5:BW12)</f>
        <v>881.09512940552383</v>
      </c>
      <c r="CE12" s="15">
        <v>8</v>
      </c>
      <c r="CF12" s="15">
        <f>AZ12/(1-[5]圣人天赋!DY13)-AZ12</f>
        <v>0</v>
      </c>
      <c r="CG12" s="15">
        <f>BA12/(1-[5]圣人天赋!DZ13)-BA12</f>
        <v>0</v>
      </c>
      <c r="CH12" s="15">
        <f>BB12/(1-[5]圣人天赋!EA13)-BB12</f>
        <v>0</v>
      </c>
      <c r="CI12" s="15">
        <f>BC12/(1-[5]圣人天赋!EB13)-BC12</f>
        <v>0</v>
      </c>
      <c r="CJ12" s="15">
        <f>BD12/(1-[5]圣人天赋!EC13)-BD12</f>
        <v>0</v>
      </c>
      <c r="CK12" s="15">
        <f>SUM(CF$5:CF12)</f>
        <v>0</v>
      </c>
      <c r="CL12" s="15">
        <f>SUM(CG$5:CG12)</f>
        <v>0</v>
      </c>
      <c r="CM12" s="15">
        <f>SUM(CH$5:CH12)</f>
        <v>0</v>
      </c>
      <c r="CN12" s="15">
        <f>SUM(CI$5:CI12)</f>
        <v>0</v>
      </c>
      <c r="CO12" s="15">
        <f>SUM(CJ$5:CJ12)</f>
        <v>0</v>
      </c>
      <c r="CQ12" s="15">
        <v>8</v>
      </c>
      <c r="CR12" s="15" t="e">
        <f>DZ12*'[6]国建-buff效果'!EN14+CR11</f>
        <v>#REF!</v>
      </c>
      <c r="CS12" s="15" t="e">
        <f>EA12*'[6]国建-buff效果'!EO14+CS11</f>
        <v>#REF!</v>
      </c>
      <c r="CT12" s="15" t="e">
        <f>EB12*'[6]国建-buff效果'!EP14+CT11</f>
        <v>#REF!</v>
      </c>
      <c r="CU12" s="15" t="e">
        <f>EC12*'[6]国建-buff效果'!EQ14+CU11</f>
        <v>#REF!</v>
      </c>
      <c r="CV12" s="15" t="e">
        <f>ED12*'[6]国建-buff效果'!ER14+CV11</f>
        <v>#REF!</v>
      </c>
      <c r="CX12" s="15">
        <v>8</v>
      </c>
      <c r="CY12" s="15">
        <f>索引信息!T12/3600*求节点(F$28:F$47,$G$4:$G$23,节奏总纲!P11)+CY11</f>
        <v>0</v>
      </c>
      <c r="CZ12" s="15">
        <f>索引信息!U12/3600*求节点(G$28:G$47,$G$4:$G$23,节奏总纲!Q11)+CZ11</f>
        <v>0</v>
      </c>
      <c r="DA12" s="15">
        <f>索引信息!V12/3600*求节点(H$28:H$47,$G$4:$G$23,节奏总纲!R11)+DA11</f>
        <v>0</v>
      </c>
      <c r="DB12" s="15">
        <f>索引信息!W12/3600*求节点(I$28:I$47,$G$4:$G$23,节奏总纲!S11)+DB11</f>
        <v>0</v>
      </c>
      <c r="DC12" s="15">
        <f>索引信息!X12/3600*求节点(J$28:J$47,$G$4:$G$23,节奏总纲!T11)+DC11</f>
        <v>0</v>
      </c>
      <c r="DE12" s="15">
        <v>8</v>
      </c>
      <c r="DF12" s="15" t="e">
        <f t="shared" si="6"/>
        <v>#REF!</v>
      </c>
      <c r="DG12" s="15" t="e">
        <f t="shared" si="7"/>
        <v>#REF!</v>
      </c>
      <c r="DH12" s="15" t="e">
        <f t="shared" si="8"/>
        <v>#REF!</v>
      </c>
      <c r="DI12" s="15" t="e">
        <f t="shared" si="9"/>
        <v>#REF!</v>
      </c>
      <c r="DJ12" s="15" t="e">
        <f t="shared" si="10"/>
        <v>#REF!</v>
      </c>
      <c r="DK12" s="35">
        <v>8</v>
      </c>
      <c r="DL12" s="34" t="e">
        <f t="shared" si="11"/>
        <v>#REF!</v>
      </c>
      <c r="DM12" s="34" t="e">
        <f t="shared" si="12"/>
        <v>#REF!</v>
      </c>
      <c r="DN12" s="34" t="e">
        <f t="shared" si="13"/>
        <v>#REF!</v>
      </c>
      <c r="DO12" s="34" t="e">
        <f t="shared" si="14"/>
        <v>#REF!</v>
      </c>
      <c r="DP12" s="34" t="e">
        <f t="shared" si="15"/>
        <v>#REF!</v>
      </c>
      <c r="DQ12" s="34" t="e">
        <f t="shared" si="16"/>
        <v>#REF!</v>
      </c>
      <c r="DT12" s="15">
        <v>8</v>
      </c>
      <c r="DU12" s="15" t="e">
        <f>#REF!+[7]国家城池攻打!BP11</f>
        <v>#REF!</v>
      </c>
      <c r="DV12" s="15" t="e">
        <f>#REF!+[7]国家城池攻打!BQ11</f>
        <v>#REF!</v>
      </c>
      <c r="DW12" s="15" t="e">
        <f>#REF!+[7]国家城池攻打!BR11</f>
        <v>#REF!</v>
      </c>
      <c r="DX12" s="15" t="e">
        <f>#REF!+[7]国家城池攻打!BS11</f>
        <v>#REF!</v>
      </c>
      <c r="DY12" s="15" t="e">
        <f>#REF!+[7]国家城池攻打!BT11</f>
        <v>#REF!</v>
      </c>
      <c r="DZ12" s="15" t="e">
        <f t="shared" si="32"/>
        <v>#REF!</v>
      </c>
      <c r="EA12" s="15" t="e">
        <f t="shared" si="33"/>
        <v>#REF!</v>
      </c>
      <c r="EB12" s="15" t="e">
        <f t="shared" si="34"/>
        <v>#REF!</v>
      </c>
      <c r="EC12" s="15" t="e">
        <f t="shared" si="35"/>
        <v>#REF!</v>
      </c>
      <c r="ED12" s="15" t="e">
        <f t="shared" si="36"/>
        <v>#REF!</v>
      </c>
      <c r="EF12" s="34" t="e">
        <f>#REF!/$DU12</f>
        <v>#REF!</v>
      </c>
      <c r="EG12" s="34" t="e">
        <f>[7]国家城池攻打!BP11/$DU12</f>
        <v>#REF!</v>
      </c>
      <c r="EK12" s="9">
        <v>8</v>
      </c>
      <c r="EL12" s="9" t="e">
        <f t="shared" si="18"/>
        <v>#REF!</v>
      </c>
      <c r="EM12" s="9" t="e">
        <f t="shared" si="19"/>
        <v>#REF!</v>
      </c>
      <c r="EN12" s="9" t="e">
        <f t="shared" si="20"/>
        <v>#REF!</v>
      </c>
      <c r="EO12" s="9" t="e">
        <f t="shared" si="21"/>
        <v>#REF!</v>
      </c>
      <c r="EP12" s="9" t="e">
        <f t="shared" si="22"/>
        <v>#REF!</v>
      </c>
      <c r="ER12" s="9">
        <v>8</v>
      </c>
      <c r="ES12" s="9" t="e">
        <f>((DU12-DU11)-(DF12-DF11))/求节点(F$28:F$47,$K$4:$K$23,节奏总纲!P11)</f>
        <v>#REF!</v>
      </c>
      <c r="ET12" s="9" t="e">
        <f>((DV12-DV11)-(DG12-DG11))/求节点(G$28:G$47,$K$4:$K$23,节奏总纲!Q11)</f>
        <v>#REF!</v>
      </c>
      <c r="EU12" s="9" t="e">
        <f>((DW12-DW11)-(DH12-DH11))/求节点(H$28:H$47,$K$4:$K$23,节奏总纲!R11)</f>
        <v>#REF!</v>
      </c>
      <c r="EV12" s="9" t="e">
        <f>((DX12-DX11)-(DI12-DI11))/求节点(I$28:I$47,$K$4:$K$23,节奏总纲!S11)</f>
        <v>#REF!</v>
      </c>
      <c r="EW12" s="9" t="e">
        <f>((DY12-DY11)-(DJ12-DJ11))/求节点(J$28:J$47,$K$4:$K$23,节奏总纲!T11)</f>
        <v>#REF!</v>
      </c>
      <c r="EX12" s="37" t="e">
        <f>SUM(ES$5:ES12)*$C$5/'[1]资源-钻石'!L11</f>
        <v>#REF!</v>
      </c>
      <c r="EY12" s="37" t="e">
        <f>SUM(ET$5:ET12)*$C$5/'[1]资源-钻石'!M11</f>
        <v>#REF!</v>
      </c>
      <c r="EZ12" s="37" t="e">
        <f>SUM(EU$5:EU12)*$C$5/'[1]资源-钻石'!N11</f>
        <v>#REF!</v>
      </c>
      <c r="FA12" s="37" t="e">
        <f>SUM(EV$5:EV12)*$C$5/'[1]资源-钻石'!O11</f>
        <v>#REF!</v>
      </c>
      <c r="FB12" s="37" t="e">
        <f>SUM(EW$5:EW12)*$C$5/'[1]资源-钻石'!P11</f>
        <v>#REF!</v>
      </c>
      <c r="FJ12" s="9">
        <f>INT(求节点(F$28:F$47,$K$28:$K$47,节奏总纲!P11))</f>
        <v>3738</v>
      </c>
      <c r="FK12" s="15">
        <v>8</v>
      </c>
      <c r="FL12" s="15">
        <f>求节点(F$28:F$47,$V$4:$V$23,节奏总纲!P11)*$FJ12/10000</f>
        <v>12594.274421030455</v>
      </c>
      <c r="FM12" s="15">
        <f>求节点(G$28:G$47,$V$4:$V$23,节奏总纲!Q11)*$FJ12/10000</f>
        <v>12864.93932560943</v>
      </c>
      <c r="FN12" s="15">
        <f>求节点(H$28:H$47,$V$4:$V$23,节奏总纲!R11)*$FJ12/10000</f>
        <v>13171.833580638871</v>
      </c>
      <c r="FO12" s="15">
        <f>求节点(I$28:I$47,$V$4:$V$23,节奏总纲!S11)*$FJ12/10000</f>
        <v>13527.092259813351</v>
      </c>
      <c r="FP12" s="15">
        <f>求节点(J$28:J$47,$V$4:$V$23,节奏总纲!T11)*$FJ12/10000</f>
        <v>13949.181779624618</v>
      </c>
      <c r="FQ12" s="15">
        <f>求节点(F$28:F$47,$L$4:$L$23,节奏总纲!P11)</f>
        <v>3.3692547942831612</v>
      </c>
      <c r="FR12" s="15">
        <f>求节点(G$28:G$47,$L$4:$L$23,节奏总纲!Q11)</f>
        <v>3.4416638110244597</v>
      </c>
      <c r="FS12" s="15">
        <f>求节点(H$28:H$47,$L$4:$L$23,节奏总纲!R11)</f>
        <v>3.5237650028461398</v>
      </c>
      <c r="FT12" s="15">
        <f>求节点(I$28:I$47,$L$4:$L$23,节奏总纲!S11)</f>
        <v>3.6188047779061936</v>
      </c>
      <c r="FU12" s="15">
        <f>求节点(J$28:J$47,$L$4:$L$23,节奏总纲!T11)</f>
        <v>3.7317233225319999</v>
      </c>
      <c r="FV12" s="15">
        <f t="shared" si="26"/>
        <v>42433.319473574644</v>
      </c>
      <c r="FW12" s="15">
        <f t="shared" si="27"/>
        <v>44276.796107975395</v>
      </c>
      <c r="FX12" s="15">
        <f t="shared" si="28"/>
        <v>46414.446194768811</v>
      </c>
      <c r="FY12" s="15">
        <f t="shared" si="29"/>
        <v>48951.906100990447</v>
      </c>
      <c r="FZ12" s="15">
        <f t="shared" si="30"/>
        <v>52054.486977263616</v>
      </c>
      <c r="GE12" s="15">
        <v>8</v>
      </c>
      <c r="GF12" s="15">
        <f>MAX($G$4,求节点(F$28:F$47,$G$4:$G$23,节奏总纲!P11))</f>
        <v>1918.462739714158</v>
      </c>
      <c r="GG12" s="15">
        <f>MAX($G$4,求节点(G$28:G$47,$G$4:$G$23,节奏总纲!Q11))</f>
        <v>1922.083190551223</v>
      </c>
      <c r="GH12" s="15">
        <f>MAX($G$4,求节点(H$28:H$47,$G$4:$G$23,节奏总纲!R11))</f>
        <v>1926.188250142307</v>
      </c>
      <c r="GI12" s="15">
        <f>MAX($G$4,求节点(I$28:I$47,$G$4:$G$23,节奏总纲!S11))</f>
        <v>1930.9402388953097</v>
      </c>
      <c r="GJ12" s="15">
        <f>MAX($G$4,求节点(J$28:J$47,$G$4:$G$23,节奏总纲!T11))</f>
        <v>1936.5861661265999</v>
      </c>
      <c r="GK12" s="15">
        <f>MAX($K$4,求节点(F$28:F$47,$K$4:$K$23,节奏总纲!P11))</f>
        <v>1684.6273971415806</v>
      </c>
      <c r="GL12" s="15">
        <f>MAX($K$4,求节点(G$28:G$47,$K$4:$K$23,节奏总纲!Q11))</f>
        <v>1720.8319055122299</v>
      </c>
      <c r="GM12" s="15">
        <f>MAX($K$4,求节点(H$28:H$47,$K$4:$K$23,节奏总纲!R11))</f>
        <v>1761.8825014230699</v>
      </c>
      <c r="GN12" s="15">
        <f>MAX($K$4,求节点(I$28:I$47,$K$4:$K$23,节奏总纲!S11))</f>
        <v>1809.4023889530968</v>
      </c>
      <c r="GO12" s="15">
        <f>MAX($K$4,求节点(J$28:J$47,$K$4:$K$23,节奏总纲!T11))</f>
        <v>1865.8616612660001</v>
      </c>
    </row>
    <row r="13" spans="2:197" x14ac:dyDescent="0.15">
      <c r="D13" s="9">
        <v>11000</v>
      </c>
      <c r="E13" s="15">
        <v>10</v>
      </c>
      <c r="F13" s="15">
        <f t="shared" si="1"/>
        <v>2.25</v>
      </c>
      <c r="G13" s="15">
        <v>2250</v>
      </c>
      <c r="H13" s="15"/>
      <c r="I13" s="15"/>
      <c r="J13" s="15">
        <v>100000</v>
      </c>
      <c r="K13" s="15">
        <v>7000</v>
      </c>
      <c r="L13" s="15">
        <v>4</v>
      </c>
      <c r="M13" s="15">
        <f t="shared" si="2"/>
        <v>14.285714285714286</v>
      </c>
      <c r="N13" s="15">
        <f t="shared" si="0"/>
        <v>3.1111111111111112</v>
      </c>
      <c r="O13" s="9">
        <f t="shared" si="24"/>
        <v>10000</v>
      </c>
      <c r="P13" s="15">
        <f>求节点(节奏总纲!$P$4:$P$113,$AK$5:$AK$104,$F37)</f>
        <v>4647.67298608705</v>
      </c>
      <c r="Q13" s="23">
        <f t="shared" si="31"/>
        <v>10500</v>
      </c>
      <c r="R13" s="23">
        <f t="shared" si="3"/>
        <v>10500</v>
      </c>
      <c r="S13" s="15">
        <f t="shared" si="4"/>
        <v>4.666666666666667</v>
      </c>
      <c r="T13" s="9">
        <v>70000</v>
      </c>
      <c r="U13" s="15">
        <f>求节点(节奏总纲!$P$4:$P$103,$AA$5:$AA$104,节奏总纲!$BJ13)</f>
        <v>0</v>
      </c>
      <c r="V13" s="15">
        <f t="shared" si="5"/>
        <v>100000</v>
      </c>
      <c r="Z13" s="9">
        <v>9</v>
      </c>
      <c r="AA13" s="9">
        <f>[5]圣人天赋!EM14</f>
        <v>0</v>
      </c>
      <c r="AB13" s="9">
        <f>[5]圣人天赋!EN14</f>
        <v>0</v>
      </c>
      <c r="AC13" s="9">
        <f>[5]圣人天赋!EO14</f>
        <v>9</v>
      </c>
      <c r="AD13" s="9">
        <f>[5]圣人天赋!EP14</f>
        <v>0</v>
      </c>
      <c r="AE13" s="9">
        <f>[5]圣人天赋!EQ14</f>
        <v>0</v>
      </c>
      <c r="AG13" s="52"/>
      <c r="AH13" s="34" t="e">
        <f>[5]圣人天赋!EM14/AA13</f>
        <v>#DIV/0!</v>
      </c>
      <c r="AJ13" s="9">
        <v>9</v>
      </c>
      <c r="AK13" s="9">
        <f>MAX([4]带兵数!D12,1000+($AJ13-1)*50)</f>
        <v>2131.7474405437429</v>
      </c>
      <c r="AL13" s="9">
        <f>MAX([4]带兵数!E12,1000+($AJ13-1)*50)</f>
        <v>2161.6487760436739</v>
      </c>
      <c r="AM13" s="9">
        <f>MAX([4]带兵数!F12,1000+($AJ13-1)*50)</f>
        <v>2184.4009959401383</v>
      </c>
      <c r="AN13" s="9">
        <f>MAX([4]带兵数!G12,1000+($AJ13-1)*50)</f>
        <v>2229.6820642502544</v>
      </c>
      <c r="AO13" s="9">
        <f>MAX([4]带兵数!H12,1000+($AJ13-1)*50)</f>
        <v>2267.0916745294362</v>
      </c>
      <c r="AQ13" s="15">
        <v>9</v>
      </c>
      <c r="AR13" s="15">
        <f>AZ13/求节点(F$28:F$47,$G$4:$G$23,节奏总纲!P12)*3600</f>
        <v>38433.504657596859</v>
      </c>
      <c r="AS13" s="15">
        <f>BA13/求节点(G$28:G$47,$G$4:$G$23,节奏总纲!Q12)*3600</f>
        <v>33409.865604196566</v>
      </c>
      <c r="AT13" s="15">
        <f>BB13/求节点(H$28:H$47,$G$4:$G$23,节奏总纲!R12)*3600</f>
        <v>28256.7932331023</v>
      </c>
      <c r="AU13" s="15">
        <f>BC13/求节点(I$28:I$47,$G$4:$G$23,节奏总纲!S12)*3600</f>
        <v>21966.088504448984</v>
      </c>
      <c r="AV13" s="15">
        <f>BD13/求节点(J$28:J$47,$G$4:$G$23,节奏总纲!T12)*3600</f>
        <v>12487.755785970372</v>
      </c>
      <c r="AY13" s="15">
        <v>9</v>
      </c>
      <c r="AZ13" s="15">
        <f>求节点(F$28:F$47,$G$4:$G$23,节奏总纲!P12)*24*节奏总纲!W12*求节点(F$28:F$47,$L$4:$L$23,节奏总纲!P12)</f>
        <v>20583.094716046562</v>
      </c>
      <c r="BA13" s="15">
        <f>求节点(G$28:G$47,$G$4:$G$23,节奏总纲!Q12)*24*节奏总纲!X12*求节点(G$28:G$47,$L$4:$L$23,节奏总纲!Q12)</f>
        <v>17931.716360924049</v>
      </c>
      <c r="BB13" s="15">
        <f>求节点(H$28:H$47,$G$4:$G$23,节奏总纲!R12)*24*节奏总纲!Y12*求节点(H$28:H$47,$L$4:$L$23,节奏总纲!R12)</f>
        <v>15205.883395284862</v>
      </c>
      <c r="BC13" s="15">
        <f>求节点(I$28:I$47,$G$4:$G$23,节奏总纲!S12)*24*节奏总纲!Z12*求节点(I$28:I$47,$L$4:$L$23,节奏总纲!S12)</f>
        <v>11858.363077474722</v>
      </c>
      <c r="BD13" s="15">
        <f>求节点(J$28:J$47,$G$4:$G$23,节奏总纲!T12)*24*节奏总纲!AA12*求节点(J$28:J$47,$L$4:$L$23,节奏总纲!T12)</f>
        <v>6765.24972958132</v>
      </c>
      <c r="BE13" s="15">
        <f>SUM(AZ$5:AZ13)</f>
        <v>110924.92220912506</v>
      </c>
      <c r="BF13" s="15">
        <f>SUM(BA$5:BA13)</f>
        <v>96489.427160443083</v>
      </c>
      <c r="BG13" s="15">
        <f>SUM(BB$5:BB13)</f>
        <v>79651.370731597824</v>
      </c>
      <c r="BH13" s="15">
        <f>SUM(BC$5:BC13)</f>
        <v>59225.535417620726</v>
      </c>
      <c r="BI13" s="15">
        <f>SUM(BD$5:BD13)</f>
        <v>33130.033166169829</v>
      </c>
      <c r="BJ13" s="51"/>
      <c r="BK13" s="15">
        <v>9</v>
      </c>
      <c r="BL13" s="15">
        <f>索引信息!I14/3600*求节点(F$28:F$47,$G$4:$G$23,节奏总纲!P12)+BL12</f>
        <v>0</v>
      </c>
      <c r="BM13" s="15">
        <f>索引信息!J14/3600*求节点(G$28:G$47,$G$4:$G$23,节奏总纲!Q12)+BM12</f>
        <v>0</v>
      </c>
      <c r="BN13" s="15">
        <f>索引信息!K14/3600*求节点(H$28:H$47,$G$4:$G$23,节奏总纲!R12)+BN12</f>
        <v>0</v>
      </c>
      <c r="BO13" s="15">
        <f>索引信息!L14/3600*求节点(I$28:I$47,$G$4:$G$23,节奏总纲!S12)+BO12</f>
        <v>0</v>
      </c>
      <c r="BP13" s="15">
        <f>索引信息!M14/3600*求节点(J$28:J$47,$G$4:$G$23,节奏总纲!T12)+BP12</f>
        <v>0</v>
      </c>
      <c r="BR13" s="15">
        <v>9</v>
      </c>
      <c r="BS13" s="15">
        <f>求节点($T$28:$T$107,$V$28:$V$107,节奏总纲!P12)*求节点($T$28:$T$107,$U$28:$U$107,节奏总纲!P12)*节奏总纲!W12+[2]副本直接奖励!DI13</f>
        <v>674.81022499937944</v>
      </c>
      <c r="BT13" s="15">
        <f>求节点($T$28:$T$107,$V$28:$V$107,节奏总纲!Q12)*求节点($T$28:$T$107,$U$28:$U$107,节奏总纲!Q12)*节奏总纲!X12+[2]副本直接奖励!DJ13</f>
        <v>573.06291764939249</v>
      </c>
      <c r="BU13" s="15">
        <f>求节点($T$28:$T$107,$V$28:$V$107,节奏总纲!R12)*求节点($T$28:$T$107,$U$28:$U$107,节奏总纲!R12)*节奏总纲!Y12+[2]副本直接奖励!DK13</f>
        <v>471.51226961271078</v>
      </c>
      <c r="BV13" s="15">
        <f>求节点($T$28:$T$107,$V$28:$V$107,节奏总纲!S12)*求节点($T$28:$T$107,$U$28:$U$107,节奏总纲!S12)*节奏总纲!Z12+[2]副本直接奖励!DL13</f>
        <v>354.83179795612352</v>
      </c>
      <c r="BW13" s="15">
        <f>求节点($T$28:$T$107,$V$28:$V$107,节奏总纲!T12)*求节点($T$28:$T$107,$U$28:$U$107,节奏总纲!T12)*节奏总纲!AA12+[2]副本直接奖励!DM13</f>
        <v>170.74398177794416</v>
      </c>
      <c r="BX13" s="15">
        <f>SUM(BS$5:BS13)</f>
        <v>4486.0190306478544</v>
      </c>
      <c r="BY13" s="15">
        <f>SUM(BT$5:BT13)</f>
        <v>3803.6766263292579</v>
      </c>
      <c r="BZ13" s="15">
        <f>SUM(BU$5:BU13)</f>
        <v>3004.8956919068437</v>
      </c>
      <c r="CA13" s="15">
        <f>SUM(BV$5:BV13)</f>
        <v>2114.9108645294236</v>
      </c>
      <c r="CB13" s="15">
        <f>SUM(BW$5:BW13)</f>
        <v>1051.839111183468</v>
      </c>
      <c r="CE13" s="15">
        <v>9</v>
      </c>
      <c r="CF13" s="15">
        <f>AZ13/(1-[5]圣人天赋!DY14)-AZ13</f>
        <v>0</v>
      </c>
      <c r="CG13" s="15">
        <f>BA13/(1-[5]圣人天赋!DZ14)-BA13</f>
        <v>0</v>
      </c>
      <c r="CH13" s="15">
        <f>BB13/(1-[5]圣人天赋!EA14)-BB13</f>
        <v>0</v>
      </c>
      <c r="CI13" s="15">
        <f>BC13/(1-[5]圣人天赋!EB14)-BC13</f>
        <v>0</v>
      </c>
      <c r="CJ13" s="15">
        <f>BD13/(1-[5]圣人天赋!EC14)-BD13</f>
        <v>0</v>
      </c>
      <c r="CK13" s="15">
        <f>SUM(CF$5:CF13)</f>
        <v>0</v>
      </c>
      <c r="CL13" s="15">
        <f>SUM(CG$5:CG13)</f>
        <v>0</v>
      </c>
      <c r="CM13" s="15">
        <f>SUM(CH$5:CH13)</f>
        <v>0</v>
      </c>
      <c r="CN13" s="15">
        <f>SUM(CI$5:CI13)</f>
        <v>0</v>
      </c>
      <c r="CO13" s="15">
        <f>SUM(CJ$5:CJ13)</f>
        <v>0</v>
      </c>
      <c r="CQ13" s="15">
        <v>9</v>
      </c>
      <c r="CR13" s="15" t="e">
        <f>DZ13*'[6]国建-buff效果'!EN15+CR12</f>
        <v>#REF!</v>
      </c>
      <c r="CS13" s="15" t="e">
        <f>EA13*'[6]国建-buff效果'!EO15+CS12</f>
        <v>#REF!</v>
      </c>
      <c r="CT13" s="15" t="e">
        <f>EB13*'[6]国建-buff效果'!EP15+CT12</f>
        <v>#REF!</v>
      </c>
      <c r="CU13" s="15" t="e">
        <f>EC13*'[6]国建-buff效果'!EQ15+CU12</f>
        <v>#REF!</v>
      </c>
      <c r="CV13" s="15" t="e">
        <f>ED13*'[6]国建-buff效果'!ER15+CV12</f>
        <v>#REF!</v>
      </c>
      <c r="CX13" s="15">
        <v>9</v>
      </c>
      <c r="CY13" s="15">
        <f>索引信息!T13/3600*求节点(F$28:F$47,$G$4:$G$23,节奏总纲!P12)+CY12</f>
        <v>0</v>
      </c>
      <c r="CZ13" s="15">
        <f>索引信息!U13/3600*求节点(G$28:G$47,$G$4:$G$23,节奏总纲!Q12)+CZ12</f>
        <v>0</v>
      </c>
      <c r="DA13" s="15">
        <f>索引信息!V13/3600*求节点(H$28:H$47,$G$4:$G$23,节奏总纲!R12)+DA12</f>
        <v>0</v>
      </c>
      <c r="DB13" s="15">
        <f>索引信息!W13/3600*求节点(I$28:I$47,$G$4:$G$23,节奏总纲!S12)+DB12</f>
        <v>0</v>
      </c>
      <c r="DC13" s="15">
        <f>索引信息!X13/3600*求节点(J$28:J$47,$G$4:$G$23,节奏总纲!T12)+DC12</f>
        <v>0</v>
      </c>
      <c r="DE13" s="15">
        <v>9</v>
      </c>
      <c r="DF13" s="15" t="e">
        <f t="shared" si="6"/>
        <v>#REF!</v>
      </c>
      <c r="DG13" s="15" t="e">
        <f t="shared" si="7"/>
        <v>#REF!</v>
      </c>
      <c r="DH13" s="15" t="e">
        <f t="shared" si="8"/>
        <v>#REF!</v>
      </c>
      <c r="DI13" s="15" t="e">
        <f t="shared" si="9"/>
        <v>#REF!</v>
      </c>
      <c r="DJ13" s="15" t="e">
        <f t="shared" si="10"/>
        <v>#REF!</v>
      </c>
      <c r="DK13" s="35">
        <v>9</v>
      </c>
      <c r="DL13" s="34" t="e">
        <f t="shared" si="11"/>
        <v>#REF!</v>
      </c>
      <c r="DM13" s="34" t="e">
        <f t="shared" si="12"/>
        <v>#REF!</v>
      </c>
      <c r="DN13" s="34" t="e">
        <f t="shared" si="13"/>
        <v>#REF!</v>
      </c>
      <c r="DO13" s="34" t="e">
        <f t="shared" si="14"/>
        <v>#REF!</v>
      </c>
      <c r="DP13" s="34" t="e">
        <f t="shared" si="15"/>
        <v>#REF!</v>
      </c>
      <c r="DQ13" s="34" t="e">
        <f t="shared" si="16"/>
        <v>#REF!</v>
      </c>
      <c r="DT13" s="15">
        <v>9</v>
      </c>
      <c r="DU13" s="15" t="e">
        <f>#REF!+[7]国家城池攻打!BP12</f>
        <v>#REF!</v>
      </c>
      <c r="DV13" s="15" t="e">
        <f>#REF!+[7]国家城池攻打!BQ12</f>
        <v>#REF!</v>
      </c>
      <c r="DW13" s="15" t="e">
        <f>#REF!+[7]国家城池攻打!BR12</f>
        <v>#REF!</v>
      </c>
      <c r="DX13" s="15" t="e">
        <f>#REF!+[7]国家城池攻打!BS12</f>
        <v>#REF!</v>
      </c>
      <c r="DY13" s="15" t="e">
        <f>#REF!+[7]国家城池攻打!BT12</f>
        <v>#REF!</v>
      </c>
      <c r="DZ13" s="15" t="e">
        <f t="shared" si="32"/>
        <v>#REF!</v>
      </c>
      <c r="EA13" s="15" t="e">
        <f t="shared" si="33"/>
        <v>#REF!</v>
      </c>
      <c r="EB13" s="15" t="e">
        <f t="shared" si="34"/>
        <v>#REF!</v>
      </c>
      <c r="EC13" s="15" t="e">
        <f t="shared" si="35"/>
        <v>#REF!</v>
      </c>
      <c r="ED13" s="15" t="e">
        <f t="shared" si="36"/>
        <v>#REF!</v>
      </c>
      <c r="EF13" s="34" t="e">
        <f>#REF!/$DU13</f>
        <v>#REF!</v>
      </c>
      <c r="EG13" s="34" t="e">
        <f>[7]国家城池攻打!BP12/$DU13</f>
        <v>#REF!</v>
      </c>
      <c r="EK13" s="9">
        <v>9</v>
      </c>
      <c r="EL13" s="9" t="e">
        <f t="shared" si="18"/>
        <v>#REF!</v>
      </c>
      <c r="EM13" s="9" t="e">
        <f t="shared" si="19"/>
        <v>#REF!</v>
      </c>
      <c r="EN13" s="9" t="e">
        <f t="shared" si="20"/>
        <v>#REF!</v>
      </c>
      <c r="EO13" s="9" t="e">
        <f t="shared" si="21"/>
        <v>#REF!</v>
      </c>
      <c r="EP13" s="9" t="e">
        <f t="shared" si="22"/>
        <v>#REF!</v>
      </c>
      <c r="ER13" s="9">
        <v>9</v>
      </c>
      <c r="ES13" s="9" t="e">
        <f>((DU13-DU12)-(DF13-DF12))/求节点(F$28:F$47,$K$4:$K$23,节奏总纲!P12)</f>
        <v>#REF!</v>
      </c>
      <c r="ET13" s="9" t="e">
        <f>((DV13-DV12)-(DG13-DG12))/求节点(G$28:G$47,$K$4:$K$23,节奏总纲!Q12)</f>
        <v>#REF!</v>
      </c>
      <c r="EU13" s="9" t="e">
        <f>((DW13-DW12)-(DH13-DH12))/求节点(H$28:H$47,$K$4:$K$23,节奏总纲!R12)</f>
        <v>#REF!</v>
      </c>
      <c r="EV13" s="9" t="e">
        <f>((DX13-DX12)-(DI13-DI12))/求节点(I$28:I$47,$K$4:$K$23,节奏总纲!S12)</f>
        <v>#REF!</v>
      </c>
      <c r="EW13" s="9" t="e">
        <f>((DY13-DY12)-(DJ13-DJ12))/求节点(J$28:J$47,$K$4:$K$23,节奏总纲!T12)</f>
        <v>#REF!</v>
      </c>
      <c r="EX13" s="37" t="e">
        <f>SUM(ES$5:ES13)*$C$5/'[1]资源-钻石'!L12</f>
        <v>#REF!</v>
      </c>
      <c r="EY13" s="37" t="e">
        <f>SUM(ET$5:ET13)*$C$5/'[1]资源-钻石'!M12</f>
        <v>#REF!</v>
      </c>
      <c r="EZ13" s="37" t="e">
        <f>SUM(EU$5:EU13)*$C$5/'[1]资源-钻石'!N12</f>
        <v>#REF!</v>
      </c>
      <c r="FA13" s="37" t="e">
        <f>SUM(EV$5:EV13)*$C$5/'[1]资源-钻石'!O12</f>
        <v>#REF!</v>
      </c>
      <c r="FB13" s="37" t="e">
        <f>SUM(EW$5:EW13)*$C$5/'[1]资源-钻石'!P12</f>
        <v>#REF!</v>
      </c>
      <c r="FJ13" s="9">
        <f>INT(求节点(F$28:F$47,$K$28:$K$47,节奏总纲!P12))</f>
        <v>4119</v>
      </c>
      <c r="FK13" s="15">
        <v>9</v>
      </c>
      <c r="FL13" s="15">
        <f>求节点(F$28:F$47,$V$4:$V$23,节奏总纲!P12)*$FJ13/10000</f>
        <v>14662.233897388249</v>
      </c>
      <c r="FM13" s="15">
        <f>求节点(G$28:G$47,$V$4:$V$23,节奏总纲!Q12)*$FJ13/10000</f>
        <v>15008.739898508895</v>
      </c>
      <c r="FN13" s="15">
        <f>求节点(H$28:H$47,$V$4:$V$23,节奏总纲!R12)*$FJ13/10000</f>
        <v>15427.717743001182</v>
      </c>
      <c r="FO13" s="15">
        <f>求节点(I$28:I$47,$V$4:$V$23,节奏总纲!S12)*$FJ13/10000</f>
        <v>15936.832442686939</v>
      </c>
      <c r="FP13" s="15">
        <f>求节点(J$28:J$47,$V$4:$V$23,节奏总纲!T12)*$FJ13/10000</f>
        <v>16500.904762211609</v>
      </c>
      <c r="FQ13" s="15">
        <f>求节点(F$28:F$47,$L$4:$L$23,节奏总纲!P12)</f>
        <v>3.5596586301015414</v>
      </c>
      <c r="FR13" s="15">
        <f>求节点(G$28:G$47,$L$4:$L$23,节奏总纲!Q12)</f>
        <v>3.6437824468339146</v>
      </c>
      <c r="FS13" s="15">
        <f>求节点(H$28:H$47,$L$4:$L$23,节奏总纲!R12)</f>
        <v>3.7455007873273072</v>
      </c>
      <c r="FT13" s="15">
        <f>求节点(I$28:I$47,$L$4:$L$23,节奏总纲!S12)</f>
        <v>3.8691023167484677</v>
      </c>
      <c r="FU13" s="15">
        <f>求节点(J$28:J$47,$L$4:$L$23,节奏总纲!T12)</f>
        <v>4</v>
      </c>
      <c r="FV13" s="15">
        <f t="shared" si="26"/>
        <v>52192.547429405437</v>
      </c>
      <c r="FW13" s="15">
        <f t="shared" si="27"/>
        <v>54688.582991282543</v>
      </c>
      <c r="FX13" s="15">
        <f t="shared" si="28"/>
        <v>57784.52895307439</v>
      </c>
      <c r="FY13" s="15">
        <f t="shared" si="29"/>
        <v>61661.235325632173</v>
      </c>
      <c r="FZ13" s="15">
        <f t="shared" si="30"/>
        <v>66003.619048846434</v>
      </c>
      <c r="GE13" s="15">
        <v>9</v>
      </c>
      <c r="GF13" s="15">
        <f>MAX($G$4,求节点(F$28:F$47,$G$4:$G$23,节奏总纲!P12))</f>
        <v>1927.982931505077</v>
      </c>
      <c r="GG13" s="15">
        <f>MAX($G$4,求节点(G$28:G$47,$G$4:$G$23,节奏总纲!Q12))</f>
        <v>1932.1891223416958</v>
      </c>
      <c r="GH13" s="15">
        <f>MAX($G$4,求节点(H$28:H$47,$G$4:$G$23,节奏总纲!R12))</f>
        <v>1937.2750393663653</v>
      </c>
      <c r="GI13" s="15">
        <f>MAX($G$4,求节点(I$28:I$47,$G$4:$G$23,节奏总纲!S12))</f>
        <v>1943.4551158374234</v>
      </c>
      <c r="GJ13" s="15">
        <f>MAX($G$4,求节点(J$28:J$47,$G$4:$G$23,节奏总纲!T12))</f>
        <v>1950.3023156374315</v>
      </c>
      <c r="GK13" s="15">
        <f>MAX($K$4,求节点(F$28:F$47,$K$4:$K$23,节奏总纲!P12))</f>
        <v>1779.8293150507707</v>
      </c>
      <c r="GL13" s="15">
        <f>MAX($K$4,求节点(G$28:G$47,$K$4:$K$23,节奏总纲!Q12))</f>
        <v>1821.8912234169575</v>
      </c>
      <c r="GM13" s="15">
        <f>MAX($K$4,求节点(H$28:H$47,$K$4:$K$23,节奏总纲!R12))</f>
        <v>1872.7503936636538</v>
      </c>
      <c r="GN13" s="15">
        <f>MAX($K$4,求节点(I$28:I$47,$K$4:$K$23,节奏总纲!S12))</f>
        <v>1934.5511583742339</v>
      </c>
      <c r="GO13" s="15">
        <f>MAX($K$4,求节点(J$28:J$47,$K$4:$K$23,节奏总纲!T12))</f>
        <v>2003.0231563743152</v>
      </c>
    </row>
    <row r="14" spans="2:197" x14ac:dyDescent="0.15">
      <c r="D14" s="9">
        <v>11000</v>
      </c>
      <c r="E14" s="15">
        <v>11</v>
      </c>
      <c r="F14" s="15">
        <f t="shared" si="1"/>
        <v>2.25</v>
      </c>
      <c r="G14" s="15">
        <v>2300</v>
      </c>
      <c r="H14" s="15"/>
      <c r="I14" s="15"/>
      <c r="J14" s="15">
        <v>110000</v>
      </c>
      <c r="K14" s="15">
        <v>8000</v>
      </c>
      <c r="L14" s="15">
        <v>4</v>
      </c>
      <c r="M14" s="15">
        <f t="shared" si="2"/>
        <v>13.75</v>
      </c>
      <c r="N14" s="15">
        <f t="shared" si="0"/>
        <v>3.4782608695652173</v>
      </c>
      <c r="O14" s="9">
        <f t="shared" si="24"/>
        <v>10000</v>
      </c>
      <c r="P14" s="15">
        <f>求节点(节奏总纲!$P$4:$P$113,$AK$5:$AK$104,$F38)</f>
        <v>5010.32190894621</v>
      </c>
      <c r="Q14" s="23">
        <f t="shared" si="31"/>
        <v>11300</v>
      </c>
      <c r="R14" s="23">
        <f t="shared" si="3"/>
        <v>11300</v>
      </c>
      <c r="S14" s="15">
        <f t="shared" si="4"/>
        <v>4.9130434782608692</v>
      </c>
      <c r="T14" s="9">
        <v>80000</v>
      </c>
      <c r="U14" s="15">
        <f>求节点(节奏总纲!$P$4:$P$103,$AA$5:$AA$104,节奏总纲!$BJ14)</f>
        <v>0</v>
      </c>
      <c r="V14" s="15">
        <f t="shared" si="5"/>
        <v>110000</v>
      </c>
      <c r="Z14" s="9">
        <v>10</v>
      </c>
      <c r="AA14" s="9">
        <f>[5]圣人天赋!EM15</f>
        <v>0</v>
      </c>
      <c r="AB14" s="9">
        <f>[5]圣人天赋!EN15</f>
        <v>0</v>
      </c>
      <c r="AC14" s="9">
        <f>[5]圣人天赋!EO15</f>
        <v>10</v>
      </c>
      <c r="AD14" s="9">
        <f>[5]圣人天赋!EP15</f>
        <v>0</v>
      </c>
      <c r="AE14" s="9">
        <f>[5]圣人天赋!EQ15</f>
        <v>0</v>
      </c>
      <c r="AG14" s="52"/>
      <c r="AH14" s="34" t="e">
        <f>[5]圣人天赋!EM15/AA14</f>
        <v>#DIV/0!</v>
      </c>
      <c r="AJ14" s="9">
        <v>10</v>
      </c>
      <c r="AK14" s="9">
        <f>MAX([4]带兵数!D13,1000+($AJ14-1)*50)</f>
        <v>2219.6493250964013</v>
      </c>
      <c r="AL14" s="9">
        <f>MAX([4]带兵数!E13,1000+($AJ14-1)*50)</f>
        <v>2250.7260419981094</v>
      </c>
      <c r="AM14" s="9">
        <f>MAX([4]带兵数!F13,1000+($AJ14-1)*50)</f>
        <v>2277.5238510918989</v>
      </c>
      <c r="AN14" s="9">
        <f>MAX([4]带兵数!G13,1000+($AJ14-1)*50)</f>
        <v>2325.7086873291846</v>
      </c>
      <c r="AO14" s="9">
        <f>MAX([4]带兵数!H13,1000+($AJ14-1)*50)</f>
        <v>2366.3540448486156</v>
      </c>
      <c r="AQ14" s="15">
        <v>10</v>
      </c>
      <c r="AR14" s="15">
        <f>AZ14/求节点(F$28:F$47,$G$4:$G$23,节奏总纲!P13)*3600</f>
        <v>43553.485241561699</v>
      </c>
      <c r="AS14" s="15">
        <f>BA14/求节点(G$28:G$47,$G$4:$G$23,节奏总纲!Q13)*3600</f>
        <v>39361.799578586717</v>
      </c>
      <c r="AT14" s="15">
        <f>BB14/求节点(H$28:H$47,$G$4:$G$23,节奏总纲!R13)*3600</f>
        <v>33336.746027735695</v>
      </c>
      <c r="AU14" s="15">
        <f>BC14/求节点(I$28:I$47,$G$4:$G$23,节奏总纲!S13)*3600</f>
        <v>24930.415028130861</v>
      </c>
      <c r="AV14" s="15">
        <f>BD14/求节点(J$28:J$47,$G$4:$G$23,节奏总纲!T13)*3600</f>
        <v>14262.058275685391</v>
      </c>
      <c r="AY14" s="15">
        <v>10</v>
      </c>
      <c r="AZ14" s="15">
        <f>求节点(F$28:F$47,$G$4:$G$23,节奏总纲!P13)*24*节奏总纲!W13*求节点(F$28:F$47,$L$4:$L$23,节奏总纲!P13)</f>
        <v>23448.548238157935</v>
      </c>
      <c r="BA14" s="15">
        <f>求节点(G$28:G$47,$G$4:$G$23,节奏总纲!Q13)*24*节奏总纲!X13*求节点(G$28:G$47,$L$4:$L$23,节奏总纲!Q13)</f>
        <v>21248.865624578884</v>
      </c>
      <c r="BB14" s="15">
        <f>求节点(H$28:H$47,$G$4:$G$23,节奏总纲!R13)*24*节奏总纲!Y13*求节点(H$28:H$47,$L$4:$L$23,节奏总纲!R13)</f>
        <v>18053.240501611228</v>
      </c>
      <c r="BC14" s="15">
        <f>求节点(I$28:I$47,$G$4:$G$23,节奏总纲!S13)*24*节奏总纲!Z13*求节点(I$28:I$47,$L$4:$L$23,节奏总纲!S13)</f>
        <v>13547.010766959136</v>
      </c>
      <c r="BD14" s="15">
        <f>求节点(J$28:J$47,$G$4:$G$23,节奏总纲!T13)*24*节奏总纲!AA13*求节点(J$28:J$47,$L$4:$L$23,节奏总纲!T13)</f>
        <v>7780.2747490236288</v>
      </c>
      <c r="BE14" s="15">
        <f>SUM(AZ$5:AZ14)</f>
        <v>134373.47044728301</v>
      </c>
      <c r="BF14" s="15">
        <f>SUM(BA$5:BA14)</f>
        <v>117738.29278502197</v>
      </c>
      <c r="BG14" s="15">
        <f>SUM(BB$5:BB14)</f>
        <v>97704.611233209056</v>
      </c>
      <c r="BH14" s="15">
        <f>SUM(BC$5:BC14)</f>
        <v>72772.546184579856</v>
      </c>
      <c r="BI14" s="15">
        <f>SUM(BD$5:BD14)</f>
        <v>40910.307915193458</v>
      </c>
      <c r="BJ14" s="51"/>
      <c r="BK14" s="15">
        <v>10</v>
      </c>
      <c r="BL14" s="15">
        <f>索引信息!I15/3600*求节点(F$28:F$47,$G$4:$G$23,节奏总纲!P13)+BL13</f>
        <v>0</v>
      </c>
      <c r="BM14" s="15">
        <f>索引信息!J15/3600*求节点(G$28:G$47,$G$4:$G$23,节奏总纲!Q13)+BM13</f>
        <v>0</v>
      </c>
      <c r="BN14" s="15">
        <f>索引信息!K15/3600*求节点(H$28:H$47,$G$4:$G$23,节奏总纲!R13)+BN13</f>
        <v>0</v>
      </c>
      <c r="BO14" s="15">
        <f>索引信息!L15/3600*求节点(I$28:I$47,$G$4:$G$23,节奏总纲!S13)+BO13</f>
        <v>0</v>
      </c>
      <c r="BP14" s="15">
        <f>索引信息!M15/3600*求节点(J$28:J$47,$G$4:$G$23,节奏总纲!T13)+BP13</f>
        <v>0</v>
      </c>
      <c r="BR14" s="15">
        <v>10</v>
      </c>
      <c r="BS14" s="15">
        <f>求节点($T$28:$T$107,$V$28:$V$107,节奏总纲!P13)*求节点($T$28:$T$107,$U$28:$U$107,节奏总纲!P13)*节奏总纲!W13+[2]副本直接奖励!DI14</f>
        <v>723.24369140247995</v>
      </c>
      <c r="BT14" s="15">
        <f>求节点($T$28:$T$107,$V$28:$V$107,节奏总纲!Q13)*求节点($T$28:$T$107,$U$28:$U$107,节奏总纲!Q13)*节奏总纲!X13+[2]副本直接奖励!DJ14</f>
        <v>636.00038138351044</v>
      </c>
      <c r="BU14" s="15">
        <f>求节点($T$28:$T$107,$V$28:$V$107,节奏总纲!R13)*求节点($T$28:$T$107,$U$28:$U$107,节奏总纲!R13)*节奏总纲!Y13+[2]副本直接奖励!DK14</f>
        <v>522.06030676499768</v>
      </c>
      <c r="BV14" s="15">
        <f>求节点($T$28:$T$107,$V$28:$V$107,节奏总纲!S13)*求节点($T$28:$T$107,$U$28:$U$107,节奏总纲!S13)*节奏总纲!Z13+[2]副本直接奖励!DL14</f>
        <v>389.53773481454471</v>
      </c>
      <c r="BW14" s="15">
        <f>求节点($T$28:$T$107,$V$28:$V$107,节奏总纲!T13)*求节点($T$28:$T$107,$U$28:$U$107,节奏总纲!T13)*节奏总纲!AA13+[2]副本直接奖励!DM14</f>
        <v>222.84466055758423</v>
      </c>
      <c r="BX14" s="15">
        <f>SUM(BS$5:BS14)</f>
        <v>5209.2627220503346</v>
      </c>
      <c r="BY14" s="15">
        <f>SUM(BT$5:BT14)</f>
        <v>4439.6770077127685</v>
      </c>
      <c r="BZ14" s="15">
        <f>SUM(BU$5:BU14)</f>
        <v>3526.9559986718414</v>
      </c>
      <c r="CA14" s="15">
        <f>SUM(BV$5:BV14)</f>
        <v>2504.4485993439685</v>
      </c>
      <c r="CB14" s="15">
        <f>SUM(BW$5:BW14)</f>
        <v>1274.6837717410522</v>
      </c>
      <c r="CE14" s="15">
        <v>10</v>
      </c>
      <c r="CF14" s="15">
        <f>AZ14/(1-[5]圣人天赋!DY15)-AZ14</f>
        <v>0</v>
      </c>
      <c r="CG14" s="15">
        <f>BA14/(1-[5]圣人天赋!DZ15)-BA14</f>
        <v>0</v>
      </c>
      <c r="CH14" s="15">
        <f>BB14/(1-[5]圣人天赋!EA15)-BB14</f>
        <v>0</v>
      </c>
      <c r="CI14" s="15">
        <f>BC14/(1-[5]圣人天赋!EB15)-BC14</f>
        <v>0</v>
      </c>
      <c r="CJ14" s="15">
        <f>BD14/(1-[5]圣人天赋!EC15)-BD14</f>
        <v>0</v>
      </c>
      <c r="CK14" s="15">
        <f>SUM(CF$5:CF14)</f>
        <v>0</v>
      </c>
      <c r="CL14" s="15">
        <f>SUM(CG$5:CG14)</f>
        <v>0</v>
      </c>
      <c r="CM14" s="15">
        <f>SUM(CH$5:CH14)</f>
        <v>0</v>
      </c>
      <c r="CN14" s="15">
        <f>SUM(CI$5:CI14)</f>
        <v>0</v>
      </c>
      <c r="CO14" s="15">
        <f>SUM(CJ$5:CJ14)</f>
        <v>0</v>
      </c>
      <c r="CQ14" s="15">
        <v>10</v>
      </c>
      <c r="CR14" s="15" t="e">
        <f>DZ14*'[6]国建-buff效果'!EN16+CR13</f>
        <v>#REF!</v>
      </c>
      <c r="CS14" s="15" t="e">
        <f>EA14*'[6]国建-buff效果'!EO16+CS13</f>
        <v>#REF!</v>
      </c>
      <c r="CT14" s="15" t="e">
        <f>EB14*'[6]国建-buff效果'!EP16+CT13</f>
        <v>#REF!</v>
      </c>
      <c r="CU14" s="15" t="e">
        <f>EC14*'[6]国建-buff效果'!EQ16+CU13</f>
        <v>#REF!</v>
      </c>
      <c r="CV14" s="15" t="e">
        <f>ED14*'[6]国建-buff效果'!ER16+CV13</f>
        <v>#REF!</v>
      </c>
      <c r="CX14" s="15">
        <v>10</v>
      </c>
      <c r="CY14" s="15">
        <f>索引信息!T14/3600*求节点(F$28:F$47,$G$4:$G$23,节奏总纲!P13)+CY13</f>
        <v>0</v>
      </c>
      <c r="CZ14" s="15">
        <f>索引信息!U14/3600*求节点(G$28:G$47,$G$4:$G$23,节奏总纲!Q13)+CZ13</f>
        <v>0</v>
      </c>
      <c r="DA14" s="15">
        <f>索引信息!V14/3600*求节点(H$28:H$47,$G$4:$G$23,节奏总纲!R13)+DA13</f>
        <v>0</v>
      </c>
      <c r="DB14" s="15">
        <f>索引信息!W14/3600*求节点(I$28:I$47,$G$4:$G$23,节奏总纲!S13)+DB13</f>
        <v>0</v>
      </c>
      <c r="DC14" s="15">
        <f>索引信息!X14/3600*求节点(J$28:J$47,$G$4:$G$23,节奏总纲!T13)+DC13</f>
        <v>0</v>
      </c>
      <c r="DE14" s="15">
        <v>10</v>
      </c>
      <c r="DF14" s="15" t="e">
        <f t="shared" si="6"/>
        <v>#REF!</v>
      </c>
      <c r="DG14" s="15" t="e">
        <f t="shared" si="7"/>
        <v>#REF!</v>
      </c>
      <c r="DH14" s="15" t="e">
        <f t="shared" si="8"/>
        <v>#REF!</v>
      </c>
      <c r="DI14" s="15" t="e">
        <f t="shared" si="9"/>
        <v>#REF!</v>
      </c>
      <c r="DJ14" s="15" t="e">
        <f t="shared" si="10"/>
        <v>#REF!</v>
      </c>
      <c r="DK14" s="35">
        <v>10</v>
      </c>
      <c r="DL14" s="34" t="e">
        <f t="shared" si="11"/>
        <v>#REF!</v>
      </c>
      <c r="DM14" s="34" t="e">
        <f t="shared" si="12"/>
        <v>#REF!</v>
      </c>
      <c r="DN14" s="34" t="e">
        <f t="shared" si="13"/>
        <v>#REF!</v>
      </c>
      <c r="DO14" s="34" t="e">
        <f t="shared" si="14"/>
        <v>#REF!</v>
      </c>
      <c r="DP14" s="34" t="e">
        <f t="shared" si="15"/>
        <v>#REF!</v>
      </c>
      <c r="DQ14" s="34" t="e">
        <f t="shared" si="16"/>
        <v>#REF!</v>
      </c>
      <c r="DT14" s="15">
        <v>10</v>
      </c>
      <c r="DU14" s="15" t="e">
        <f>#REF!+[7]国家城池攻打!BP13</f>
        <v>#REF!</v>
      </c>
      <c r="DV14" s="15" t="e">
        <f>#REF!+[7]国家城池攻打!BQ13</f>
        <v>#REF!</v>
      </c>
      <c r="DW14" s="15" t="e">
        <f>#REF!+[7]国家城池攻打!BR13</f>
        <v>#REF!</v>
      </c>
      <c r="DX14" s="15" t="e">
        <f>#REF!+[7]国家城池攻打!BS13</f>
        <v>#REF!</v>
      </c>
      <c r="DY14" s="15" t="e">
        <f>#REF!+[7]国家城池攻打!BT13</f>
        <v>#REF!</v>
      </c>
      <c r="DZ14" s="15" t="e">
        <f t="shared" si="32"/>
        <v>#REF!</v>
      </c>
      <c r="EA14" s="15" t="e">
        <f t="shared" si="33"/>
        <v>#REF!</v>
      </c>
      <c r="EB14" s="15" t="e">
        <f t="shared" si="34"/>
        <v>#REF!</v>
      </c>
      <c r="EC14" s="15" t="e">
        <f t="shared" si="35"/>
        <v>#REF!</v>
      </c>
      <c r="ED14" s="15" t="e">
        <f t="shared" si="36"/>
        <v>#REF!</v>
      </c>
      <c r="EF14" s="34" t="e">
        <f>#REF!/$DU14</f>
        <v>#REF!</v>
      </c>
      <c r="EG14" s="34" t="e">
        <f>[7]国家城池攻打!BP13/$DU14</f>
        <v>#REF!</v>
      </c>
      <c r="EK14" s="9">
        <v>10</v>
      </c>
      <c r="EL14" s="9" t="e">
        <f t="shared" si="18"/>
        <v>#REF!</v>
      </c>
      <c r="EM14" s="9" t="e">
        <f t="shared" si="19"/>
        <v>#REF!</v>
      </c>
      <c r="EN14" s="9" t="e">
        <f t="shared" si="20"/>
        <v>#REF!</v>
      </c>
      <c r="EO14" s="9" t="e">
        <f t="shared" si="21"/>
        <v>#REF!</v>
      </c>
      <c r="EP14" s="9" t="e">
        <f t="shared" si="22"/>
        <v>#REF!</v>
      </c>
      <c r="ER14" s="9">
        <v>10</v>
      </c>
      <c r="ES14" s="9" t="e">
        <f>((DU14-DU13)-(DF14-DF13))/求节点(F$28:F$47,$K$4:$K$23,节奏总纲!P13)</f>
        <v>#REF!</v>
      </c>
      <c r="ET14" s="9" t="e">
        <f>((DV14-DV13)-(DG14-DG13))/求节点(G$28:G$47,$K$4:$K$23,节奏总纲!Q13)</f>
        <v>#REF!</v>
      </c>
      <c r="EU14" s="9" t="e">
        <f>((DW14-DW13)-(DH14-DH13))/求节点(H$28:H$47,$K$4:$K$23,节奏总纲!R13)</f>
        <v>#REF!</v>
      </c>
      <c r="EV14" s="9" t="e">
        <f>((DX14-DX13)-(DI14-DI13))/求节点(I$28:I$47,$K$4:$K$23,节奏总纲!S13)</f>
        <v>#REF!</v>
      </c>
      <c r="EW14" s="9" t="e">
        <f>((DY14-DY13)-(DJ14-DJ13))/求节点(J$28:J$47,$K$4:$K$23,节奏总纲!T13)</f>
        <v>#REF!</v>
      </c>
      <c r="EX14" s="37" t="e">
        <f>SUM(ES$5:ES14)*$C$5/'[1]资源-钻石'!L13</f>
        <v>#REF!</v>
      </c>
      <c r="EY14" s="37" t="e">
        <f>SUM(ET$5:ET14)*$C$5/'[1]资源-钻石'!M13</f>
        <v>#REF!</v>
      </c>
      <c r="EZ14" s="37" t="e">
        <f>SUM(EU$5:EU14)*$C$5/'[1]资源-钻石'!N13</f>
        <v>#REF!</v>
      </c>
      <c r="FA14" s="37" t="e">
        <f>SUM(EV$5:EV14)*$C$5/'[1]资源-钻石'!O13</f>
        <v>#REF!</v>
      </c>
      <c r="FB14" s="37" t="e">
        <f>SUM(EW$5:EW14)*$C$5/'[1]资源-钻石'!P13</f>
        <v>#REF!</v>
      </c>
      <c r="FJ14" s="9">
        <f>INT(求节点(F$28:F$47,$K$28:$K$47,节奏总纲!P13))</f>
        <v>4527</v>
      </c>
      <c r="FK14" s="15">
        <v>10</v>
      </c>
      <c r="FL14" s="15">
        <f>求节点(F$28:F$47,$V$4:$V$23,节奏总纲!P13)*$FJ14/10000</f>
        <v>17038.398505265006</v>
      </c>
      <c r="FM14" s="15">
        <f>求节点(G$28:G$47,$V$4:$V$23,节奏总纲!Q13)*$FJ14/10000</f>
        <v>17510.884418087753</v>
      </c>
      <c r="FN14" s="15">
        <f>求节点(H$28:H$47,$V$4:$V$23,节奏总纲!R13)*$FJ14/10000</f>
        <v>18067.291186472688</v>
      </c>
      <c r="FO14" s="15">
        <f>求节点(I$28:I$47,$V$4:$V$23,节奏总纲!S13)*$FJ14/10000</f>
        <v>18670.658621940842</v>
      </c>
      <c r="FP14" s="15">
        <f>求节点(J$28:J$47,$V$4:$V$23,节奏总纲!T13)*$FJ14/10000</f>
        <v>19364.810041172928</v>
      </c>
      <c r="FQ14" s="15">
        <f>求节点(F$28:F$47,$L$4:$L$23,节奏总纲!P13)</f>
        <v>3.7637284084967986</v>
      </c>
      <c r="FR14" s="15">
        <f>求节点(G$28:G$47,$L$4:$L$23,节奏总纲!Q13)</f>
        <v>3.86809905413911</v>
      </c>
      <c r="FS14" s="15">
        <f>求节点(H$28:H$47,$L$4:$L$23,节奏总纲!R13)</f>
        <v>3.9910075516838273</v>
      </c>
      <c r="FT14" s="15">
        <f>求节点(I$28:I$47,$L$4:$L$23,节奏总纲!S13)</f>
        <v>4</v>
      </c>
      <c r="FU14" s="15">
        <f>求节点(J$28:J$47,$L$4:$L$23,节奏总纲!T13)</f>
        <v>4</v>
      </c>
      <c r="FV14" s="15">
        <f t="shared" si="26"/>
        <v>64127.904489555294</v>
      </c>
      <c r="FW14" s="15">
        <f t="shared" si="27"/>
        <v>67733.83545474452</v>
      </c>
      <c r="FX14" s="15">
        <f t="shared" si="28"/>
        <v>72106.695563683155</v>
      </c>
      <c r="FY14" s="15">
        <f t="shared" si="29"/>
        <v>74682.634487763367</v>
      </c>
      <c r="FZ14" s="15">
        <f t="shared" si="30"/>
        <v>77459.240164691713</v>
      </c>
      <c r="GE14" s="15">
        <v>10</v>
      </c>
      <c r="GF14" s="15">
        <f>MAX($G$4,求节点(F$28:F$47,$G$4:$G$23,节奏总纲!P13))</f>
        <v>1938.18642042484</v>
      </c>
      <c r="GG14" s="15">
        <f>MAX($G$4,求节点(G$28:G$47,$G$4:$G$23,节奏总纲!Q13))</f>
        <v>1943.4049527069556</v>
      </c>
      <c r="GH14" s="15">
        <f>MAX($G$4,求节点(H$28:H$47,$G$4:$G$23,节奏总纲!R13))</f>
        <v>1949.5503775841914</v>
      </c>
      <c r="GI14" s="15">
        <f>MAX($G$4,求节点(I$28:I$47,$G$4:$G$23,节奏总纲!S13))</f>
        <v>1956.2144756123353</v>
      </c>
      <c r="GJ14" s="15">
        <f>MAX($G$4,求节点(J$28:J$47,$G$4:$G$23,节奏总纲!T13))</f>
        <v>1963.8812684026168</v>
      </c>
      <c r="GK14" s="15">
        <f>MAX($K$4,求节点(F$28:F$47,$K$4:$K$23,节奏总纲!P13))</f>
        <v>1881.8642042483993</v>
      </c>
      <c r="GL14" s="15">
        <f>MAX($K$4,求节点(G$28:G$47,$K$4:$K$23,节奏总纲!Q13))</f>
        <v>1934.0495270695551</v>
      </c>
      <c r="GM14" s="15">
        <f>MAX($K$4,求节点(H$28:H$47,$K$4:$K$23,节奏总纲!R13))</f>
        <v>1995.5037758419137</v>
      </c>
      <c r="GN14" s="15">
        <f>MAX($K$4,求节点(I$28:I$47,$K$4:$K$23,节奏总纲!S13))</f>
        <v>2062.1447561233535</v>
      </c>
      <c r="GO14" s="15">
        <f>MAX($K$4,求节点(J$28:J$47,$K$4:$K$23,节奏总纲!T13))</f>
        <v>2138.8126840261684</v>
      </c>
    </row>
    <row r="15" spans="2:197" x14ac:dyDescent="0.15">
      <c r="D15" s="9">
        <v>11000</v>
      </c>
      <c r="E15" s="15">
        <v>12</v>
      </c>
      <c r="F15" s="15">
        <f t="shared" si="1"/>
        <v>2.25</v>
      </c>
      <c r="G15" s="15">
        <v>2350</v>
      </c>
      <c r="H15" s="15"/>
      <c r="I15" s="15"/>
      <c r="J15" s="15">
        <v>120000</v>
      </c>
      <c r="K15" s="15">
        <v>9000</v>
      </c>
      <c r="L15" s="15">
        <v>4</v>
      </c>
      <c r="M15" s="15">
        <f t="shared" si="2"/>
        <v>13.333333333333334</v>
      </c>
      <c r="N15" s="15">
        <f t="shared" si="0"/>
        <v>3.8297872340425534</v>
      </c>
      <c r="O15" s="9">
        <f t="shared" si="24"/>
        <v>10000</v>
      </c>
      <c r="P15" s="15">
        <f>求节点(节奏总纲!$P$4:$P$113,$AK$5:$AK$104,$F39)</f>
        <v>5374.9024743347181</v>
      </c>
      <c r="Q15" s="23">
        <f t="shared" si="31"/>
        <v>12100</v>
      </c>
      <c r="R15" s="23">
        <f t="shared" si="3"/>
        <v>12100</v>
      </c>
      <c r="S15" s="15">
        <f t="shared" si="4"/>
        <v>5.1489361702127656</v>
      </c>
      <c r="T15" s="9">
        <v>90000</v>
      </c>
      <c r="U15" s="15">
        <f>求节点(节奏总纲!$P$4:$P$103,$AA$5:$AA$104,节奏总纲!$BJ15)</f>
        <v>0</v>
      </c>
      <c r="V15" s="15">
        <f t="shared" si="5"/>
        <v>120000</v>
      </c>
      <c r="Z15" s="9">
        <v>11</v>
      </c>
      <c r="AA15" s="9">
        <f>[5]圣人天赋!EM16</f>
        <v>0</v>
      </c>
      <c r="AB15" s="9">
        <f>[5]圣人天赋!EN16</f>
        <v>0</v>
      </c>
      <c r="AC15" s="9">
        <f>[5]圣人天赋!EO16</f>
        <v>11</v>
      </c>
      <c r="AD15" s="9">
        <f>[5]圣人天赋!EP16</f>
        <v>0</v>
      </c>
      <c r="AE15" s="9">
        <f>[5]圣人天赋!EQ16</f>
        <v>0</v>
      </c>
      <c r="AG15" s="52"/>
      <c r="AH15" s="34" t="e">
        <f>[5]圣人天赋!EM16/AA15</f>
        <v>#DIV/0!</v>
      </c>
      <c r="AJ15" s="9">
        <v>11</v>
      </c>
      <c r="AK15" s="9">
        <f>MAX([4]带兵数!D14,1000+($AJ15-1)*50)</f>
        <v>2304.7729331634296</v>
      </c>
      <c r="AL15" s="9">
        <f>MAX([4]带兵数!E14,1000+($AJ15-1)*50)</f>
        <v>2336.8098330256125</v>
      </c>
      <c r="AM15" s="9">
        <f>MAX([4]带兵数!F14,1000+($AJ15-1)*50)</f>
        <v>2374.4330976574001</v>
      </c>
      <c r="AN15" s="9">
        <f>MAX([4]带兵数!G14,1000+($AJ15-1)*50)</f>
        <v>2416.9974059992542</v>
      </c>
      <c r="AO15" s="9">
        <f>MAX([4]带兵数!H14,1000+($AJ15-1)*50)</f>
        <v>2464.7253897167893</v>
      </c>
      <c r="AQ15" s="15">
        <v>11</v>
      </c>
      <c r="AR15" s="15">
        <f>AZ15/求节点(F$28:F$47,$G$4:$G$23,节奏总纲!P14)*3600</f>
        <v>49392.091989775239</v>
      </c>
      <c r="AS15" s="15">
        <f>BA15/求节点(G$28:G$47,$G$4:$G$23,节奏总纲!Q14)*3600</f>
        <v>43394.496375650036</v>
      </c>
      <c r="AT15" s="15">
        <f>BB15/求节点(H$28:H$47,$G$4:$G$23,节奏总纲!R14)*3600</f>
        <v>36300.581063573598</v>
      </c>
      <c r="AU15" s="15">
        <f>BC15/求节点(I$28:I$47,$G$4:$G$23,节奏总纲!S14)*3600</f>
        <v>26257.26301311066</v>
      </c>
      <c r="AV15" s="15">
        <f>BD15/求节点(J$28:J$47,$G$4:$G$23,节奏总纲!T14)*3600</f>
        <v>15371.367247352831</v>
      </c>
      <c r="AY15" s="15">
        <v>11</v>
      </c>
      <c r="AZ15" s="15">
        <f>求节点(F$28:F$47,$G$4:$G$23,节奏总纲!P14)*24*节奏总纲!W14*求节点(F$28:F$47,$L$4:$L$23,节奏总纲!P14)</f>
        <v>26742.00706266574</v>
      </c>
      <c r="BA15" s="15">
        <f>求节点(G$28:G$47,$G$4:$G$23,节奏总纲!Q14)*24*节奏总纲!X14*求节点(G$28:G$47,$L$4:$L$23,节奏总纲!Q14)</f>
        <v>23561.186318225515</v>
      </c>
      <c r="BB15" s="15">
        <f>求节点(H$28:H$47,$G$4:$G$23,节奏总纲!R14)*24*节奏总纲!Y14*求节点(H$28:H$47,$L$4:$L$23,节奏总纲!R14)</f>
        <v>19775.066580769395</v>
      </c>
      <c r="BC15" s="15">
        <f>求节点(I$28:I$47,$G$4:$G$23,节奏总纲!S14)*24*节奏总纲!Z14*求节点(I$28:I$47,$L$4:$L$23,节奏总纲!S14)</f>
        <v>14359.180245605443</v>
      </c>
      <c r="BD15" s="15">
        <f>求节点(J$28:J$47,$G$4:$G$23,节奏总纲!T14)*24*节奏总纲!AA14*求节点(J$28:J$47,$L$4:$L$23,节奏总纲!T14)</f>
        <v>8447.9172658490806</v>
      </c>
      <c r="BE15" s="15">
        <f>SUM(AZ$5:AZ15)</f>
        <v>161115.47750994875</v>
      </c>
      <c r="BF15" s="15">
        <f>SUM(BA$5:BA15)</f>
        <v>141299.47910324749</v>
      </c>
      <c r="BG15" s="15">
        <f>SUM(BB$5:BB15)</f>
        <v>117479.67781397846</v>
      </c>
      <c r="BH15" s="15">
        <f>SUM(BC$5:BC15)</f>
        <v>87131.726430185299</v>
      </c>
      <c r="BI15" s="15">
        <f>SUM(BD$5:BD15)</f>
        <v>49358.225181042537</v>
      </c>
      <c r="BJ15" s="51"/>
      <c r="BK15" s="15">
        <v>11</v>
      </c>
      <c r="BL15" s="15">
        <f>索引信息!I16/3600*求节点(F$28:F$47,$G$4:$G$23,节奏总纲!P14)+BL14</f>
        <v>0</v>
      </c>
      <c r="BM15" s="15">
        <f>索引信息!J16/3600*求节点(G$28:G$47,$G$4:$G$23,节奏总纲!Q14)+BM14</f>
        <v>0</v>
      </c>
      <c r="BN15" s="15">
        <f>索引信息!K16/3600*求节点(H$28:H$47,$G$4:$G$23,节奏总纲!R14)+BN14</f>
        <v>0</v>
      </c>
      <c r="BO15" s="15">
        <f>索引信息!L16/3600*求节点(I$28:I$47,$G$4:$G$23,节奏总纲!S14)+BO14</f>
        <v>0</v>
      </c>
      <c r="BP15" s="15">
        <f>索引信息!M16/3600*求节点(J$28:J$47,$G$4:$G$23,节奏总纲!T14)+BP14</f>
        <v>0</v>
      </c>
      <c r="BR15" s="15">
        <v>11</v>
      </c>
      <c r="BS15" s="15">
        <f>求节点($T$28:$T$107,$V$28:$V$107,节奏总纲!P14)*求节点($T$28:$T$107,$U$28:$U$107,节奏总纲!P14)*节奏总纲!W14+[2]副本直接奖励!DI15</f>
        <v>775.15339539196577</v>
      </c>
      <c r="BT15" s="15">
        <f>求节点($T$28:$T$107,$V$28:$V$107,节奏总纲!Q14)*求节点($T$28:$T$107,$U$28:$U$107,节奏总纲!Q14)*节奏总纲!X14+[2]副本直接奖励!DJ15</f>
        <v>678.03900586953182</v>
      </c>
      <c r="BU15" s="15">
        <f>求节点($T$28:$T$107,$V$28:$V$107,节奏总纲!R14)*求节点($T$28:$T$107,$U$28:$U$107,节奏总纲!R14)*节奏总纲!Y14+[2]副本直接奖励!DK15</f>
        <v>567.19657911833747</v>
      </c>
      <c r="BV15" s="15">
        <f>求节点($T$28:$T$107,$V$28:$V$107,节奏总纲!S14)*求节点($T$28:$T$107,$U$28:$U$107,节奏总纲!S14)*节奏总纲!Z14+[2]副本直接奖励!DL15</f>
        <v>410.26973457985406</v>
      </c>
      <c r="BW15" s="15">
        <f>求节点($T$28:$T$107,$V$28:$V$107,节奏总纲!T14)*求节点($T$28:$T$107,$U$28:$U$107,节奏总纲!T14)*节奏总纲!AA14+[2]副本直接奖励!DM15</f>
        <v>240.17761323988799</v>
      </c>
      <c r="BX15" s="15">
        <f>SUM(BS$5:BS15)</f>
        <v>5984.4161174423007</v>
      </c>
      <c r="BY15" s="15">
        <f>SUM(BT$5:BT15)</f>
        <v>5117.7160135823005</v>
      </c>
      <c r="BZ15" s="15">
        <f>SUM(BU$5:BU15)</f>
        <v>4094.1525777901788</v>
      </c>
      <c r="CA15" s="15">
        <f>SUM(BV$5:BV15)</f>
        <v>2914.7183339238227</v>
      </c>
      <c r="CB15" s="15">
        <f>SUM(BW$5:BW15)</f>
        <v>1514.8613849809401</v>
      </c>
      <c r="CE15" s="15">
        <v>11</v>
      </c>
      <c r="CF15" s="15">
        <f>AZ15/(1-[5]圣人天赋!DY16)-AZ15</f>
        <v>0</v>
      </c>
      <c r="CG15" s="15">
        <f>BA15/(1-[5]圣人天赋!DZ16)-BA15</f>
        <v>0</v>
      </c>
      <c r="CH15" s="15">
        <f>BB15/(1-[5]圣人天赋!EA16)-BB15</f>
        <v>0</v>
      </c>
      <c r="CI15" s="15">
        <f>BC15/(1-[5]圣人天赋!EB16)-BC15</f>
        <v>0</v>
      </c>
      <c r="CJ15" s="15">
        <f>BD15/(1-[5]圣人天赋!EC16)-BD15</f>
        <v>0</v>
      </c>
      <c r="CK15" s="15">
        <f>SUM(CF$5:CF15)</f>
        <v>0</v>
      </c>
      <c r="CL15" s="15">
        <f>SUM(CG$5:CG15)</f>
        <v>0</v>
      </c>
      <c r="CM15" s="15">
        <f>SUM(CH$5:CH15)</f>
        <v>0</v>
      </c>
      <c r="CN15" s="15">
        <f>SUM(CI$5:CI15)</f>
        <v>0</v>
      </c>
      <c r="CO15" s="15">
        <f>SUM(CJ$5:CJ15)</f>
        <v>0</v>
      </c>
      <c r="CQ15" s="15">
        <v>11</v>
      </c>
      <c r="CR15" s="15" t="e">
        <f>DZ15*'[6]国建-buff效果'!EN17+CR14</f>
        <v>#REF!</v>
      </c>
      <c r="CS15" s="15" t="e">
        <f>EA15*'[6]国建-buff效果'!EO17+CS14</f>
        <v>#REF!</v>
      </c>
      <c r="CT15" s="15" t="e">
        <f>EB15*'[6]国建-buff效果'!EP17+CT14</f>
        <v>#REF!</v>
      </c>
      <c r="CU15" s="15" t="e">
        <f>EC15*'[6]国建-buff效果'!EQ17+CU14</f>
        <v>#REF!</v>
      </c>
      <c r="CV15" s="15" t="e">
        <f>ED15*'[6]国建-buff效果'!ER17+CV14</f>
        <v>#REF!</v>
      </c>
      <c r="CX15" s="15">
        <v>11</v>
      </c>
      <c r="CY15" s="15">
        <f>索引信息!T15/3600*求节点(F$28:F$47,$G$4:$G$23,节奏总纲!P14)+CY14</f>
        <v>0</v>
      </c>
      <c r="CZ15" s="15">
        <f>索引信息!U15/3600*求节点(G$28:G$47,$G$4:$G$23,节奏总纲!Q14)+CZ14</f>
        <v>0</v>
      </c>
      <c r="DA15" s="15">
        <f>索引信息!V15/3600*求节点(H$28:H$47,$G$4:$G$23,节奏总纲!R14)+DA14</f>
        <v>0</v>
      </c>
      <c r="DB15" s="15">
        <f>索引信息!W15/3600*求节点(I$28:I$47,$G$4:$G$23,节奏总纲!S14)+DB14</f>
        <v>0</v>
      </c>
      <c r="DC15" s="15">
        <f>索引信息!X15/3600*求节点(J$28:J$47,$G$4:$G$23,节奏总纲!T14)+DC14</f>
        <v>0</v>
      </c>
      <c r="DE15" s="15">
        <v>11</v>
      </c>
      <c r="DF15" s="15" t="e">
        <f t="shared" si="6"/>
        <v>#REF!</v>
      </c>
      <c r="DG15" s="15" t="e">
        <f t="shared" si="7"/>
        <v>#REF!</v>
      </c>
      <c r="DH15" s="15" t="e">
        <f t="shared" si="8"/>
        <v>#REF!</v>
      </c>
      <c r="DI15" s="15" t="e">
        <f t="shared" si="9"/>
        <v>#REF!</v>
      </c>
      <c r="DJ15" s="15" t="e">
        <f t="shared" si="10"/>
        <v>#REF!</v>
      </c>
      <c r="DK15" s="35">
        <v>11</v>
      </c>
      <c r="DL15" s="34" t="e">
        <f t="shared" si="11"/>
        <v>#REF!</v>
      </c>
      <c r="DM15" s="34" t="e">
        <f t="shared" si="12"/>
        <v>#REF!</v>
      </c>
      <c r="DN15" s="34" t="e">
        <f t="shared" si="13"/>
        <v>#REF!</v>
      </c>
      <c r="DO15" s="34" t="e">
        <f t="shared" si="14"/>
        <v>#REF!</v>
      </c>
      <c r="DP15" s="34" t="e">
        <f t="shared" si="15"/>
        <v>#REF!</v>
      </c>
      <c r="DQ15" s="34" t="e">
        <f t="shared" si="16"/>
        <v>#REF!</v>
      </c>
      <c r="DT15" s="15">
        <v>11</v>
      </c>
      <c r="DU15" s="15" t="e">
        <f>#REF!+[7]国家城池攻打!BP14</f>
        <v>#REF!</v>
      </c>
      <c r="DV15" s="15" t="e">
        <f>#REF!+[7]国家城池攻打!BQ14</f>
        <v>#REF!</v>
      </c>
      <c r="DW15" s="15" t="e">
        <f>#REF!+[7]国家城池攻打!BR14</f>
        <v>#REF!</v>
      </c>
      <c r="DX15" s="15" t="e">
        <f>#REF!+[7]国家城池攻打!BS14</f>
        <v>#REF!</v>
      </c>
      <c r="DY15" s="15" t="e">
        <f>#REF!+[7]国家城池攻打!BT14</f>
        <v>#REF!</v>
      </c>
      <c r="DZ15" s="15" t="e">
        <f t="shared" si="32"/>
        <v>#REF!</v>
      </c>
      <c r="EA15" s="15" t="e">
        <f t="shared" si="33"/>
        <v>#REF!</v>
      </c>
      <c r="EB15" s="15" t="e">
        <f t="shared" si="34"/>
        <v>#REF!</v>
      </c>
      <c r="EC15" s="15" t="e">
        <f t="shared" si="35"/>
        <v>#REF!</v>
      </c>
      <c r="ED15" s="15" t="e">
        <f t="shared" si="36"/>
        <v>#REF!</v>
      </c>
      <c r="EF15" s="34" t="e">
        <f>#REF!/$DU15</f>
        <v>#REF!</v>
      </c>
      <c r="EG15" s="34" t="e">
        <f>[7]国家城池攻打!BP14/$DU15</f>
        <v>#REF!</v>
      </c>
      <c r="EK15" s="9">
        <v>11</v>
      </c>
      <c r="EL15" s="9" t="e">
        <f t="shared" si="18"/>
        <v>#REF!</v>
      </c>
      <c r="EM15" s="9" t="e">
        <f t="shared" si="19"/>
        <v>#REF!</v>
      </c>
      <c r="EN15" s="9" t="e">
        <f t="shared" si="20"/>
        <v>#REF!</v>
      </c>
      <c r="EO15" s="9" t="e">
        <f t="shared" si="21"/>
        <v>#REF!</v>
      </c>
      <c r="EP15" s="9" t="e">
        <f t="shared" si="22"/>
        <v>#REF!</v>
      </c>
      <c r="ER15" s="9">
        <v>11</v>
      </c>
      <c r="ES15" s="9" t="e">
        <f>((DU15-DU14)-(DF15-DF14))/求节点(F$28:F$47,$K$4:$K$23,节奏总纲!P14)</f>
        <v>#REF!</v>
      </c>
      <c r="ET15" s="9" t="e">
        <f>((DV15-DV14)-(DG15-DG14))/求节点(G$28:G$47,$K$4:$K$23,节奏总纲!Q14)</f>
        <v>#REF!</v>
      </c>
      <c r="EU15" s="9" t="e">
        <f>((DW15-DW14)-(DH15-DH14))/求节点(H$28:H$47,$K$4:$K$23,节奏总纲!R14)</f>
        <v>#REF!</v>
      </c>
      <c r="EV15" s="9" t="e">
        <f>((DX15-DX14)-(DI15-DI14))/求节点(I$28:I$47,$K$4:$K$23,节奏总纲!S14)</f>
        <v>#REF!</v>
      </c>
      <c r="EW15" s="9" t="e">
        <f>((DY15-DY14)-(DJ15-DJ14))/求节点(J$28:J$47,$K$4:$K$23,节奏总纲!T14)</f>
        <v>#REF!</v>
      </c>
      <c r="EX15" s="37" t="e">
        <f>SUM(ES$5:ES15)*$C$5/'[1]资源-钻石'!L14</f>
        <v>#REF!</v>
      </c>
      <c r="EY15" s="37" t="e">
        <f>SUM(ET$5:ET15)*$C$5/'[1]资源-钻石'!M14</f>
        <v>#REF!</v>
      </c>
      <c r="EZ15" s="37" t="e">
        <f>SUM(EU$5:EU15)*$C$5/'[1]资源-钻石'!N14</f>
        <v>#REF!</v>
      </c>
      <c r="FA15" s="37" t="e">
        <f>SUM(EV$5:EV15)*$C$5/'[1]资源-钻石'!O14</f>
        <v>#REF!</v>
      </c>
      <c r="FB15" s="37" t="e">
        <f>SUM(EW$5:EW15)*$C$5/'[1]资源-钻石'!P14</f>
        <v>#REF!</v>
      </c>
      <c r="FJ15" s="9">
        <f>INT(求节点(F$28:F$47,$K$28:$K$47,节奏总纲!P14))</f>
        <v>4964</v>
      </c>
      <c r="FK15" s="15">
        <v>11</v>
      </c>
      <c r="FL15" s="15">
        <f>求节点(F$28:F$47,$V$4:$V$23,节奏总纲!P14)*$FJ15/10000</f>
        <v>19768.856888098973</v>
      </c>
      <c r="FM15" s="15">
        <f>求节点(G$28:G$47,$V$4:$V$23,节奏总纲!Q14)*$FJ15/10000</f>
        <v>20315.863829533901</v>
      </c>
      <c r="FN15" s="15">
        <f>求节点(H$28:H$47,$V$4:$V$23,节奏总纲!R14)*$FJ15/10000</f>
        <v>20961.208339386387</v>
      </c>
      <c r="FO15" s="15">
        <f>求节点(I$28:I$47,$V$4:$V$23,节奏总纲!S14)*$FJ15/10000</f>
        <v>21713.954612817797</v>
      </c>
      <c r="FP15" s="15">
        <f>求节点(J$28:J$47,$V$4:$V$23,节奏总纲!T14)*$FJ15/10000</f>
        <v>22687.10798368074</v>
      </c>
      <c r="FQ15" s="15">
        <f>求节点(F$28:F$47,$L$4:$L$23,节奏总纲!P14)</f>
        <v>3.9824449814864971</v>
      </c>
      <c r="FR15" s="15">
        <f>求节点(G$28:G$47,$L$4:$L$23,节奏总纲!Q14)</f>
        <v>4</v>
      </c>
      <c r="FS15" s="15">
        <f>求节点(H$28:H$47,$L$4:$L$23,节奏总纲!R14)</f>
        <v>4</v>
      </c>
      <c r="FT15" s="15">
        <f>求节点(I$28:I$47,$L$4:$L$23,节奏总纲!S14)</f>
        <v>4</v>
      </c>
      <c r="FU15" s="15">
        <f>求节点(J$28:J$47,$L$4:$L$23,节奏总纲!T14)</f>
        <v>4</v>
      </c>
      <c r="FV15" s="15">
        <f t="shared" si="26"/>
        <v>78728.384903734521</v>
      </c>
      <c r="FW15" s="15">
        <f t="shared" si="27"/>
        <v>81263.455318135602</v>
      </c>
      <c r="FX15" s="15">
        <f t="shared" si="28"/>
        <v>83844.833357545547</v>
      </c>
      <c r="FY15" s="15">
        <f t="shared" si="29"/>
        <v>86855.818451271189</v>
      </c>
      <c r="FZ15" s="15">
        <f t="shared" si="30"/>
        <v>90748.431934722961</v>
      </c>
      <c r="GE15" s="15">
        <v>11</v>
      </c>
      <c r="GF15" s="15">
        <f>MAX($G$4,求节点(F$28:F$47,$G$4:$G$23,节奏总纲!P14))</f>
        <v>1949.1222490743248</v>
      </c>
      <c r="GG15" s="15">
        <f>MAX($G$4,求节点(G$28:G$47,$G$4:$G$23,节奏总纲!Q14))</f>
        <v>1954.6319886133551</v>
      </c>
      <c r="GH15" s="15">
        <f>MAX($G$4,求节点(H$28:H$47,$G$4:$G$23,节奏总纲!R14))</f>
        <v>1961.1322354893875</v>
      </c>
      <c r="GI15" s="15">
        <f>MAX($G$4,求节点(I$28:I$47,$G$4:$G$23,节奏总纲!S14))</f>
        <v>1968.7142890090431</v>
      </c>
      <c r="GJ15" s="15">
        <f>MAX($G$4,求节点(J$28:J$47,$G$4:$G$23,节奏总纲!T14))</f>
        <v>1978.5163979016997</v>
      </c>
      <c r="GK15" s="15">
        <f>MAX($K$4,求节点(F$28:F$47,$K$4:$K$23,节奏总纲!P14))</f>
        <v>1991.2224907432485</v>
      </c>
      <c r="GL15" s="15">
        <f>MAX($K$4,求节点(G$28:G$47,$K$4:$K$23,节奏总纲!Q14))</f>
        <v>2046.3198861335516</v>
      </c>
      <c r="GM15" s="15">
        <f>MAX($K$4,求节点(H$28:H$47,$K$4:$K$23,节奏总纲!R14))</f>
        <v>2111.3223548938749</v>
      </c>
      <c r="GN15" s="15">
        <f>MAX($K$4,求节点(I$28:I$47,$K$4:$K$23,节奏总纲!S14))</f>
        <v>2187.1428900904307</v>
      </c>
      <c r="GO15" s="15">
        <f>MAX($K$4,求节点(J$28:J$47,$K$4:$K$23,节奏总纲!T14))</f>
        <v>2285.1639790169966</v>
      </c>
    </row>
    <row r="16" spans="2:197" x14ac:dyDescent="0.15">
      <c r="D16" s="9">
        <v>11000</v>
      </c>
      <c r="E16" s="15">
        <v>13</v>
      </c>
      <c r="F16" s="15">
        <f t="shared" si="1"/>
        <v>2.25</v>
      </c>
      <c r="G16" s="15">
        <v>2400</v>
      </c>
      <c r="H16" s="15"/>
      <c r="I16" s="15"/>
      <c r="J16" s="15">
        <v>130000</v>
      </c>
      <c r="K16" s="15">
        <v>10000</v>
      </c>
      <c r="L16" s="15">
        <v>4</v>
      </c>
      <c r="M16" s="15">
        <f t="shared" si="2"/>
        <v>13</v>
      </c>
      <c r="N16" s="15">
        <f t="shared" si="0"/>
        <v>4.166666666666667</v>
      </c>
      <c r="O16" s="9">
        <f t="shared" si="24"/>
        <v>10000</v>
      </c>
      <c r="P16" s="15">
        <f>求节点(节奏总纲!$P$4:$P$113,$AK$5:$AK$104,$F40)</f>
        <v>5591.7797144083997</v>
      </c>
      <c r="Q16" s="23">
        <f t="shared" si="31"/>
        <v>12600</v>
      </c>
      <c r="R16" s="23">
        <f t="shared" si="3"/>
        <v>12600</v>
      </c>
      <c r="S16" s="15">
        <f t="shared" si="4"/>
        <v>5.25</v>
      </c>
      <c r="T16" s="9">
        <v>100000</v>
      </c>
      <c r="U16" s="15">
        <f>求节点(节奏总纲!$P$4:$P$103,$AA$5:$AA$104,节奏总纲!$BJ16)</f>
        <v>0</v>
      </c>
      <c r="V16" s="15">
        <f t="shared" si="5"/>
        <v>130000</v>
      </c>
      <c r="Z16" s="9">
        <v>12</v>
      </c>
      <c r="AA16" s="9">
        <f>[5]圣人天赋!EM17</f>
        <v>0</v>
      </c>
      <c r="AB16" s="9">
        <f>[5]圣人天赋!EN17</f>
        <v>0</v>
      </c>
      <c r="AC16" s="9">
        <f>[5]圣人天赋!EO17</f>
        <v>12</v>
      </c>
      <c r="AD16" s="9">
        <f>[5]圣人天赋!EP17</f>
        <v>0</v>
      </c>
      <c r="AE16" s="9">
        <f>[5]圣人天赋!EQ17</f>
        <v>0</v>
      </c>
      <c r="AG16" s="52"/>
      <c r="AH16" s="34" t="e">
        <f>[5]圣人天赋!EM17/AA16</f>
        <v>#DIV/0!</v>
      </c>
      <c r="AJ16" s="9">
        <v>12</v>
      </c>
      <c r="AK16" s="9">
        <f>MAX([4]带兵数!D15,1000+($AJ16-1)*50)</f>
        <v>2384.2132297048984</v>
      </c>
      <c r="AL16" s="9">
        <f>MAX([4]带兵数!E15,1000+($AJ16-1)*50)</f>
        <v>2419.7943579612602</v>
      </c>
      <c r="AM16" s="9">
        <f>MAX([4]带兵数!F15,1000+($AJ16-1)*50)</f>
        <v>2459.5232951964472</v>
      </c>
      <c r="AN16" s="9">
        <f>MAX([4]带兵数!G15,1000+($AJ16-1)*50)</f>
        <v>2506.223932139796</v>
      </c>
      <c r="AO16" s="9">
        <f>MAX([4]带兵数!H15,1000+($AJ16-1)*50)</f>
        <v>2556.5591764569513</v>
      </c>
      <c r="AQ16" s="15">
        <v>12</v>
      </c>
      <c r="AR16" s="15">
        <f>AZ16/求节点(F$28:F$47,$G$4:$G$23,节奏总纲!P15)*3600</f>
        <v>53170.485668864851</v>
      </c>
      <c r="AS16" s="15">
        <f>BA16/求节点(G$28:G$47,$G$4:$G$23,节奏总纲!Q15)*3600</f>
        <v>45717.57145481003</v>
      </c>
      <c r="AT16" s="15">
        <f>BB16/求节点(H$28:H$47,$G$4:$G$23,节奏总纲!R15)*3600</f>
        <v>38467.346472838784</v>
      </c>
      <c r="AU16" s="15">
        <f>BC16/求节点(I$28:I$47,$G$4:$G$23,节奏总纲!S15)*3600</f>
        <v>29865.163624793717</v>
      </c>
      <c r="AV16" s="15">
        <f>BD16/求节点(J$28:J$47,$G$4:$G$23,节奏总纲!T15)*3600</f>
        <v>16564.282130706459</v>
      </c>
      <c r="AY16" s="15">
        <v>12</v>
      </c>
      <c r="AZ16" s="15">
        <f>求节点(F$28:F$47,$G$4:$G$23,节奏总纲!P15)*24*节奏总纲!W15*求节点(F$28:F$47,$L$4:$L$23,节奏总纲!P15)</f>
        <v>28939.019421901863</v>
      </c>
      <c r="BA16" s="15">
        <f>求节点(G$28:G$47,$G$4:$G$23,节奏总纲!Q15)*24*节奏总纲!X15*求节点(G$28:G$47,$L$4:$L$23,节奏总纲!Q15)</f>
        <v>24960.701253742081</v>
      </c>
      <c r="BB16" s="15">
        <f>求节点(H$28:H$47,$G$4:$G$23,节奏总纲!R15)*24*节奏总纲!Y15*求节点(H$28:H$47,$L$4:$L$23,节奏总纲!R15)</f>
        <v>21085.881646691163</v>
      </c>
      <c r="BC16" s="15">
        <f>求节点(I$28:I$47,$G$4:$G$23,节奏总纲!S15)*24*节奏总纲!Z15*求节点(I$28:I$47,$L$4:$L$23,节奏总纲!S15)</f>
        <v>16450.160602088123</v>
      </c>
      <c r="BD16" s="15">
        <f>求节点(J$28:J$47,$G$4:$G$23,节奏总纲!T15)*24*节奏总纲!AA15*求节点(J$28:J$47,$L$4:$L$23,节奏总纲!T15)</f>
        <v>9176.0937721198316</v>
      </c>
      <c r="BE16" s="15">
        <f>SUM(AZ$5:AZ16)</f>
        <v>190054.49693185062</v>
      </c>
      <c r="BF16" s="15">
        <f>SUM(BA$5:BA16)</f>
        <v>166260.18035698956</v>
      </c>
      <c r="BG16" s="15">
        <f>SUM(BB$5:BB16)</f>
        <v>138565.55946066961</v>
      </c>
      <c r="BH16" s="15">
        <f>SUM(BC$5:BC16)</f>
        <v>103581.88703227343</v>
      </c>
      <c r="BI16" s="15">
        <f>SUM(BD$5:BD16)</f>
        <v>58534.318953162365</v>
      </c>
      <c r="BJ16" s="51"/>
      <c r="BK16" s="15">
        <v>12</v>
      </c>
      <c r="BL16" s="15">
        <f>索引信息!I17/3600*求节点(F$28:F$47,$G$4:$G$23,节奏总纲!P15)+BL15</f>
        <v>0</v>
      </c>
      <c r="BM16" s="15">
        <f>索引信息!J17/3600*求节点(G$28:G$47,$G$4:$G$23,节奏总纲!Q15)+BM15</f>
        <v>0</v>
      </c>
      <c r="BN16" s="15">
        <f>索引信息!K17/3600*求节点(H$28:H$47,$G$4:$G$23,节奏总纲!R15)+BN15</f>
        <v>0</v>
      </c>
      <c r="BO16" s="15">
        <f>索引信息!L17/3600*求节点(I$28:I$47,$G$4:$G$23,节奏总纲!S15)+BO15</f>
        <v>0</v>
      </c>
      <c r="BP16" s="15">
        <f>索引信息!M17/3600*求节点(J$28:J$47,$G$4:$G$23,节奏总纲!T15)+BP15</f>
        <v>0</v>
      </c>
      <c r="BR16" s="15">
        <v>12</v>
      </c>
      <c r="BS16" s="15">
        <f>求节点($T$28:$T$107,$V$28:$V$107,节奏总纲!P15)*求节点($T$28:$T$107,$U$28:$U$107,节奏总纲!P15)*节奏总纲!W15+[2]副本直接奖励!DI16</f>
        <v>830.78883857601329</v>
      </c>
      <c r="BT16" s="15">
        <f>求节点($T$28:$T$107,$V$28:$V$107,节奏总纲!Q15)*求节点($T$28:$T$107,$U$28:$U$107,节奏总纲!Q15)*节奏总纲!X15+[2]副本直接奖励!DJ16</f>
        <v>714.33705398140671</v>
      </c>
      <c r="BU16" s="15">
        <f>求节点($T$28:$T$107,$V$28:$V$107,节奏总纲!R15)*求节点($T$28:$T$107,$U$28:$U$107,节奏总纲!R15)*节奏总纲!Y15+[2]副本直接奖励!DK16</f>
        <v>601.05228863810601</v>
      </c>
      <c r="BV16" s="15">
        <f>求节点($T$28:$T$107,$V$28:$V$107,节奏总纲!S15)*求节点($T$28:$T$107,$U$28:$U$107,节奏总纲!S15)*节奏总纲!Z15+[2]副本直接奖励!DL16</f>
        <v>466.64318163740182</v>
      </c>
      <c r="BW16" s="15">
        <f>求节点($T$28:$T$107,$V$28:$V$107,节奏总纲!T15)*求节点($T$28:$T$107,$U$28:$U$107,节奏总纲!T15)*节奏总纲!AA15+[2]副本直接奖励!DM16</f>
        <v>258.81690829228842</v>
      </c>
      <c r="BX16" s="15">
        <f>SUM(BS$5:BS16)</f>
        <v>6815.2049560183141</v>
      </c>
      <c r="BY16" s="15">
        <f>SUM(BT$5:BT16)</f>
        <v>5832.0530675637074</v>
      </c>
      <c r="BZ16" s="15">
        <f>SUM(BU$5:BU16)</f>
        <v>4695.2048664282847</v>
      </c>
      <c r="CA16" s="15">
        <f>SUM(BV$5:BV16)</f>
        <v>3381.3615155612247</v>
      </c>
      <c r="CB16" s="15">
        <f>SUM(BW$5:BW16)</f>
        <v>1773.6782932732285</v>
      </c>
      <c r="CE16" s="15">
        <v>12</v>
      </c>
      <c r="CF16" s="15">
        <f>AZ16/(1-[5]圣人天赋!DY17)-AZ16</f>
        <v>0</v>
      </c>
      <c r="CG16" s="15">
        <f>BA16/(1-[5]圣人天赋!DZ17)-BA16</f>
        <v>0</v>
      </c>
      <c r="CH16" s="15">
        <f>BB16/(1-[5]圣人天赋!EA17)-BB16</f>
        <v>0</v>
      </c>
      <c r="CI16" s="15">
        <f>BC16/(1-[5]圣人天赋!EB17)-BC16</f>
        <v>0</v>
      </c>
      <c r="CJ16" s="15">
        <f>BD16/(1-[5]圣人天赋!EC17)-BD16</f>
        <v>0</v>
      </c>
      <c r="CK16" s="15">
        <f>SUM(CF$5:CF16)</f>
        <v>0</v>
      </c>
      <c r="CL16" s="15">
        <f>SUM(CG$5:CG16)</f>
        <v>0</v>
      </c>
      <c r="CM16" s="15">
        <f>SUM(CH$5:CH16)</f>
        <v>0</v>
      </c>
      <c r="CN16" s="15">
        <f>SUM(CI$5:CI16)</f>
        <v>0</v>
      </c>
      <c r="CO16" s="15">
        <f>SUM(CJ$5:CJ16)</f>
        <v>0</v>
      </c>
      <c r="CQ16" s="15">
        <v>12</v>
      </c>
      <c r="CR16" s="15" t="e">
        <f>DZ16*'[6]国建-buff效果'!EN18+CR15</f>
        <v>#REF!</v>
      </c>
      <c r="CS16" s="15" t="e">
        <f>EA16*'[6]国建-buff效果'!EO18+CS15</f>
        <v>#REF!</v>
      </c>
      <c r="CT16" s="15" t="e">
        <f>EB16*'[6]国建-buff效果'!EP18+CT15</f>
        <v>#REF!</v>
      </c>
      <c r="CU16" s="15" t="e">
        <f>EC16*'[6]国建-buff效果'!EQ18+CU15</f>
        <v>#REF!</v>
      </c>
      <c r="CV16" s="15" t="e">
        <f>ED16*'[6]国建-buff效果'!ER18+CV15</f>
        <v>#REF!</v>
      </c>
      <c r="CX16" s="15">
        <v>12</v>
      </c>
      <c r="CY16" s="15">
        <f>索引信息!T16/3600*求节点(F$28:F$47,$G$4:$G$23,节奏总纲!P15)+CY15</f>
        <v>0</v>
      </c>
      <c r="CZ16" s="15">
        <f>索引信息!U16/3600*求节点(G$28:G$47,$G$4:$G$23,节奏总纲!Q15)+CZ15</f>
        <v>0</v>
      </c>
      <c r="DA16" s="15">
        <f>索引信息!V16/3600*求节点(H$28:H$47,$G$4:$G$23,节奏总纲!R15)+DA15</f>
        <v>0</v>
      </c>
      <c r="DB16" s="15">
        <f>索引信息!W16/3600*求节点(I$28:I$47,$G$4:$G$23,节奏总纲!S15)+DB15</f>
        <v>0</v>
      </c>
      <c r="DC16" s="15">
        <f>索引信息!X16/3600*求节点(J$28:J$47,$G$4:$G$23,节奏总纲!T15)+DC15</f>
        <v>0</v>
      </c>
      <c r="DE16" s="15">
        <v>12</v>
      </c>
      <c r="DF16" s="15" t="e">
        <f t="shared" si="6"/>
        <v>#REF!</v>
      </c>
      <c r="DG16" s="15" t="e">
        <f t="shared" si="7"/>
        <v>#REF!</v>
      </c>
      <c r="DH16" s="15" t="e">
        <f t="shared" si="8"/>
        <v>#REF!</v>
      </c>
      <c r="DI16" s="15" t="e">
        <f t="shared" si="9"/>
        <v>#REF!</v>
      </c>
      <c r="DJ16" s="15" t="e">
        <f t="shared" si="10"/>
        <v>#REF!</v>
      </c>
      <c r="DK16" s="35">
        <v>12</v>
      </c>
      <c r="DL16" s="34" t="e">
        <f t="shared" si="11"/>
        <v>#REF!</v>
      </c>
      <c r="DM16" s="34" t="e">
        <f t="shared" si="12"/>
        <v>#REF!</v>
      </c>
      <c r="DN16" s="34" t="e">
        <f t="shared" si="13"/>
        <v>#REF!</v>
      </c>
      <c r="DO16" s="34" t="e">
        <f t="shared" si="14"/>
        <v>#REF!</v>
      </c>
      <c r="DP16" s="34" t="e">
        <f t="shared" si="15"/>
        <v>#REF!</v>
      </c>
      <c r="DQ16" s="34" t="e">
        <f t="shared" si="16"/>
        <v>#REF!</v>
      </c>
      <c r="DT16" s="15">
        <v>12</v>
      </c>
      <c r="DU16" s="15" t="e">
        <f>#REF!+[7]国家城池攻打!BP15</f>
        <v>#REF!</v>
      </c>
      <c r="DV16" s="15" t="e">
        <f>#REF!+[7]国家城池攻打!BQ15</f>
        <v>#REF!</v>
      </c>
      <c r="DW16" s="15" t="e">
        <f>#REF!+[7]国家城池攻打!BR15</f>
        <v>#REF!</v>
      </c>
      <c r="DX16" s="15" t="e">
        <f>#REF!+[7]国家城池攻打!BS15</f>
        <v>#REF!</v>
      </c>
      <c r="DY16" s="15" t="e">
        <f>#REF!+[7]国家城池攻打!BT15</f>
        <v>#REF!</v>
      </c>
      <c r="DZ16" s="15" t="e">
        <f t="shared" si="32"/>
        <v>#REF!</v>
      </c>
      <c r="EA16" s="15" t="e">
        <f t="shared" si="33"/>
        <v>#REF!</v>
      </c>
      <c r="EB16" s="15" t="e">
        <f t="shared" si="34"/>
        <v>#REF!</v>
      </c>
      <c r="EC16" s="15" t="e">
        <f t="shared" si="35"/>
        <v>#REF!</v>
      </c>
      <c r="ED16" s="15" t="e">
        <f t="shared" si="36"/>
        <v>#REF!</v>
      </c>
      <c r="EF16" s="34" t="e">
        <f>#REF!/$DU16</f>
        <v>#REF!</v>
      </c>
      <c r="EG16" s="34" t="e">
        <f>[7]国家城池攻打!BP15/$DU16</f>
        <v>#REF!</v>
      </c>
      <c r="EK16" s="9">
        <v>12</v>
      </c>
      <c r="EL16" s="9" t="e">
        <f t="shared" si="18"/>
        <v>#REF!</v>
      </c>
      <c r="EM16" s="9" t="e">
        <f t="shared" si="19"/>
        <v>#REF!</v>
      </c>
      <c r="EN16" s="9" t="e">
        <f t="shared" si="20"/>
        <v>#REF!</v>
      </c>
      <c r="EO16" s="9" t="e">
        <f t="shared" si="21"/>
        <v>#REF!</v>
      </c>
      <c r="EP16" s="9" t="e">
        <f t="shared" si="22"/>
        <v>#REF!</v>
      </c>
      <c r="ER16" s="9">
        <v>12</v>
      </c>
      <c r="ES16" s="9" t="e">
        <f>((DU16-DU15)-(DF16-DF15))/求节点(F$28:F$47,$K$4:$K$23,节奏总纲!P15)</f>
        <v>#REF!</v>
      </c>
      <c r="ET16" s="9" t="e">
        <f>((DV16-DV15)-(DG16-DG15))/求节点(G$28:G$47,$K$4:$K$23,节奏总纲!Q15)</f>
        <v>#REF!</v>
      </c>
      <c r="EU16" s="9" t="e">
        <f>((DW16-DW15)-(DH16-DH15))/求节点(H$28:H$47,$K$4:$K$23,节奏总纲!R15)</f>
        <v>#REF!</v>
      </c>
      <c r="EV16" s="9" t="e">
        <f>((DX16-DX15)-(DI16-DI15))/求节点(I$28:I$47,$K$4:$K$23,节奏总纲!S15)</f>
        <v>#REF!</v>
      </c>
      <c r="EW16" s="9" t="e">
        <f>((DY16-DY15)-(DJ16-DJ15))/求节点(J$28:J$47,$K$4:$K$23,节奏总纲!T15)</f>
        <v>#REF!</v>
      </c>
      <c r="EX16" s="37" t="e">
        <f>SUM(ES$5:ES16)*$C$5/'[1]资源-钻石'!L15</f>
        <v>#REF!</v>
      </c>
      <c r="EY16" s="37" t="e">
        <f>SUM(ET$5:ET16)*$C$5/'[1]资源-钻石'!M15</f>
        <v>#REF!</v>
      </c>
      <c r="EZ16" s="37" t="e">
        <f>SUM(EU$5:EU16)*$C$5/'[1]资源-钻石'!N15</f>
        <v>#REF!</v>
      </c>
      <c r="FA16" s="37" t="e">
        <f>SUM(EV$5:EV16)*$C$5/'[1]资源-钻石'!O15</f>
        <v>#REF!</v>
      </c>
      <c r="FB16" s="37" t="e">
        <f>SUM(EW$5:EW16)*$C$5/'[1]资源-钻石'!P15</f>
        <v>#REF!</v>
      </c>
      <c r="FJ16" s="9">
        <f>INT(求节点(F$28:F$47,$K$28:$K$47,节奏总纲!P15))</f>
        <v>5374</v>
      </c>
      <c r="FK16" s="15">
        <v>12</v>
      </c>
      <c r="FL16" s="15">
        <f>求节点(F$28:F$47,$V$4:$V$23,节奏总纲!P15)*$FJ16/10000</f>
        <v>22502.714473444812</v>
      </c>
      <c r="FM16" s="15">
        <f>求节点(G$28:G$47,$V$4:$V$23,节奏总纲!Q15)*$FJ16/10000</f>
        <v>23163.439484519731</v>
      </c>
      <c r="FN16" s="15">
        <f>求节点(H$28:H$47,$V$4:$V$23,节奏总纲!R15)*$FJ16/10000</f>
        <v>24004.640308804941</v>
      </c>
      <c r="FO16" s="15">
        <f>求节点(I$28:I$47,$V$4:$V$23,节奏总纲!S15)*$FJ16/10000</f>
        <v>25035.493682565346</v>
      </c>
      <c r="FP16" s="15">
        <f>求节点(J$28:J$47,$V$4:$V$23,节奏总纲!T15)*$FJ16/10000</f>
        <v>26255.999605800967</v>
      </c>
      <c r="FQ16" s="15">
        <f>求节点(F$28:F$47,$L$4:$L$23,节奏总纲!P15)</f>
        <v>4</v>
      </c>
      <c r="FR16" s="15">
        <f>求节点(G$28:G$47,$L$4:$L$23,节奏总纲!Q15)</f>
        <v>4</v>
      </c>
      <c r="FS16" s="15">
        <f>求节点(H$28:H$47,$L$4:$L$23,节奏总纲!R15)</f>
        <v>4</v>
      </c>
      <c r="FT16" s="15">
        <f>求节点(I$28:I$47,$L$4:$L$23,节奏总纲!S15)</f>
        <v>4</v>
      </c>
      <c r="FU16" s="15">
        <f>求节点(J$28:J$47,$L$4:$L$23,节奏总纲!T15)</f>
        <v>4</v>
      </c>
      <c r="FV16" s="15">
        <f t="shared" si="26"/>
        <v>90010.857893779248</v>
      </c>
      <c r="FW16" s="15">
        <f t="shared" si="27"/>
        <v>92653.757938078925</v>
      </c>
      <c r="FX16" s="15">
        <f t="shared" si="28"/>
        <v>96018.561235219764</v>
      </c>
      <c r="FY16" s="15">
        <f t="shared" si="29"/>
        <v>100141.97473026138</v>
      </c>
      <c r="FZ16" s="15">
        <f t="shared" si="30"/>
        <v>105023.99842320387</v>
      </c>
      <c r="GE16" s="15">
        <v>12</v>
      </c>
      <c r="GF16" s="15">
        <f>MAX($G$4,求节点(F$28:F$47,$G$4:$G$23,节奏总纲!P15))</f>
        <v>1959.3665284094232</v>
      </c>
      <c r="GG16" s="15">
        <f>MAX($G$4,求节点(G$28:G$47,$G$4:$G$23,节奏总纲!Q15))</f>
        <v>1965.5139512887954</v>
      </c>
      <c r="GH16" s="15">
        <f>MAX($G$4,求节点(H$28:H$47,$G$4:$G$23,节奏总纲!R15))</f>
        <v>1973.3405313435517</v>
      </c>
      <c r="GI16" s="15">
        <f>MAX($G$4,求节点(I$28:I$47,$G$4:$G$23,节奏总纲!S15))</f>
        <v>1982.9316494470165</v>
      </c>
      <c r="GJ16" s="15">
        <f>MAX($G$4,求节点(J$28:J$47,$G$4:$G$23,节奏总纲!T15))</f>
        <v>1994.2873055991902</v>
      </c>
      <c r="GK16" s="15">
        <f>MAX($K$4,求节点(F$28:F$47,$K$4:$K$23,节奏总纲!P15))</f>
        <v>2093.6652840942324</v>
      </c>
      <c r="GL16" s="15">
        <f>MAX($K$4,求节点(G$28:G$47,$K$4:$K$23,节奏总纲!Q15))</f>
        <v>2155.1395128879544</v>
      </c>
      <c r="GM16" s="15">
        <f>MAX($K$4,求节点(H$28:H$47,$K$4:$K$23,节奏总纲!R15))</f>
        <v>2233.4053134355172</v>
      </c>
      <c r="GN16" s="15">
        <f>MAX($K$4,求节点(I$28:I$47,$K$4:$K$23,节奏总纲!S15))</f>
        <v>2329.3164944701662</v>
      </c>
      <c r="GO16" s="15">
        <f>MAX($K$4,求节点(J$28:J$47,$K$4:$K$23,节奏总纲!T15))</f>
        <v>2442.8730559919027</v>
      </c>
    </row>
    <row r="17" spans="4:197" x14ac:dyDescent="0.15">
      <c r="D17" s="9">
        <v>11000</v>
      </c>
      <c r="E17" s="15">
        <v>14</v>
      </c>
      <c r="F17" s="15">
        <f t="shared" si="1"/>
        <v>2.25</v>
      </c>
      <c r="G17" s="15">
        <v>2450</v>
      </c>
      <c r="H17" s="15"/>
      <c r="I17" s="15"/>
      <c r="J17" s="15">
        <v>140000</v>
      </c>
      <c r="K17" s="15">
        <v>11000</v>
      </c>
      <c r="L17" s="15">
        <v>4</v>
      </c>
      <c r="M17" s="15">
        <f t="shared" si="2"/>
        <v>12.727272727272727</v>
      </c>
      <c r="N17" s="15">
        <f t="shared" si="0"/>
        <v>4.4897959183673466</v>
      </c>
      <c r="O17" s="9">
        <f t="shared" si="24"/>
        <v>10000</v>
      </c>
      <c r="P17" s="15">
        <f>求节点(节奏总纲!$P$4:$P$113,$AK$5:$AK$104,$F41)</f>
        <v>5806.6979247730396</v>
      </c>
      <c r="Q17" s="23">
        <f t="shared" si="31"/>
        <v>13100</v>
      </c>
      <c r="R17" s="23">
        <f t="shared" si="3"/>
        <v>13100</v>
      </c>
      <c r="S17" s="15">
        <f t="shared" si="4"/>
        <v>5.3469387755102042</v>
      </c>
      <c r="T17" s="9">
        <v>110000</v>
      </c>
      <c r="U17" s="15">
        <f>求节点(节奏总纲!$P$4:$P$103,$AA$5:$AA$104,节奏总纲!$BJ17)</f>
        <v>0</v>
      </c>
      <c r="V17" s="15">
        <f t="shared" si="5"/>
        <v>140000</v>
      </c>
      <c r="Z17" s="9">
        <v>13</v>
      </c>
      <c r="AA17" s="9">
        <f>[5]圣人天赋!EM18</f>
        <v>0</v>
      </c>
      <c r="AB17" s="9">
        <f>[5]圣人天赋!EN18</f>
        <v>0</v>
      </c>
      <c r="AC17" s="9">
        <f>[5]圣人天赋!EO18</f>
        <v>13</v>
      </c>
      <c r="AD17" s="9">
        <f>[5]圣人天赋!EP18</f>
        <v>0</v>
      </c>
      <c r="AE17" s="9">
        <f>[5]圣人天赋!EQ18</f>
        <v>0</v>
      </c>
      <c r="AG17" s="52"/>
      <c r="AH17" s="34" t="e">
        <f>[5]圣人天赋!EM18/AA17</f>
        <v>#DIV/0!</v>
      </c>
      <c r="AJ17" s="9">
        <v>13</v>
      </c>
      <c r="AK17" s="9">
        <f>MAX([4]带兵数!D16,1000+($AJ17-1)*50)</f>
        <v>2464.3190924164546</v>
      </c>
      <c r="AL17" s="9">
        <f>MAX([4]带兵数!E16,1000+($AJ17-1)*50)</f>
        <v>2501.570411481659</v>
      </c>
      <c r="AM17" s="9">
        <f>MAX([4]带兵数!F16,1000+($AJ17-1)*50)</f>
        <v>2545.537901279793</v>
      </c>
      <c r="AN17" s="9">
        <f>MAX([4]带兵数!G16,1000+($AJ17-1)*50)</f>
        <v>2592.9987921274378</v>
      </c>
      <c r="AO17" s="9">
        <f>MAX([4]带兵数!H16,1000+($AJ17-1)*50)</f>
        <v>2648.1817088938906</v>
      </c>
      <c r="AQ17" s="15">
        <v>13</v>
      </c>
      <c r="AR17" s="15">
        <f>AZ17/求节点(F$28:F$47,$G$4:$G$23,节奏总纲!P16)*3600</f>
        <v>56986.715530055495</v>
      </c>
      <c r="AS17" s="15">
        <f>BA17/求节点(G$28:G$47,$G$4:$G$23,节奏总纲!Q16)*3600</f>
        <v>51904.009349599706</v>
      </c>
      <c r="AT17" s="15">
        <f>BB17/求节点(H$28:H$47,$G$4:$G$23,节奏总纲!R16)*3600</f>
        <v>42719.253490407915</v>
      </c>
      <c r="AU17" s="15">
        <f>BC17/求节点(I$28:I$47,$G$4:$G$23,节奏总纲!S16)*3600</f>
        <v>32269.831823115612</v>
      </c>
      <c r="AV17" s="15">
        <f>BD17/求节点(J$28:J$47,$G$4:$G$23,节奏总纲!T16)*3600</f>
        <v>18333.008019637673</v>
      </c>
      <c r="AY17" s="15">
        <v>13</v>
      </c>
      <c r="AZ17" s="15">
        <f>求节点(F$28:F$47,$G$4:$G$23,节奏总纲!P16)*24*节奏总纲!W16*求节点(F$28:F$47,$L$4:$L$23,节奏总纲!P16)</f>
        <v>31187.847598216649</v>
      </c>
      <c r="BA17" s="15">
        <f>求节点(G$28:G$47,$G$4:$G$23,节奏总纲!Q16)*24*节奏总纲!X16*求节点(G$28:G$47,$L$4:$L$23,节奏总纲!Q16)</f>
        <v>28516.472864125433</v>
      </c>
      <c r="BB17" s="15">
        <f>求节点(H$28:H$47,$G$4:$G$23,节奏总纲!R16)*24*节奏总纲!Y16*求节点(H$28:H$47,$L$4:$L$23,节奏总纲!R16)</f>
        <v>23577.447168423016</v>
      </c>
      <c r="BC17" s="15">
        <f>求节点(I$28:I$47,$G$4:$G$23,节奏总纲!S16)*24*节奏总纲!Z16*求节点(I$28:I$47,$L$4:$L$23,节奏总纲!S16)</f>
        <v>17912.389845593905</v>
      </c>
      <c r="BD17" s="15">
        <f>求节点(J$28:J$47,$G$4:$G$23,节奏总纲!T16)*24*节奏总纲!AA16*求节点(J$28:J$47,$L$4:$L$23,节奏总纲!T16)</f>
        <v>10216.339657095463</v>
      </c>
      <c r="BE17" s="15">
        <f>SUM(AZ$5:AZ17)</f>
        <v>221242.34453006726</v>
      </c>
      <c r="BF17" s="15">
        <f>SUM(BA$5:BA17)</f>
        <v>194776.653221115</v>
      </c>
      <c r="BG17" s="15">
        <f>SUM(BB$5:BB17)</f>
        <v>162143.00662909262</v>
      </c>
      <c r="BH17" s="15">
        <f>SUM(BC$5:BC17)</f>
        <v>121494.27687786733</v>
      </c>
      <c r="BI17" s="15">
        <f>SUM(BD$5:BD17)</f>
        <v>68750.658610257829</v>
      </c>
      <c r="BJ17" s="51"/>
      <c r="BK17" s="15">
        <v>13</v>
      </c>
      <c r="BL17" s="15">
        <f>索引信息!I18/3600*求节点(F$28:F$47,$G$4:$G$23,节奏总纲!P16)+BL16</f>
        <v>0</v>
      </c>
      <c r="BM17" s="15">
        <f>索引信息!J18/3600*求节点(G$28:G$47,$G$4:$G$23,节奏总纲!Q16)+BM16</f>
        <v>0</v>
      </c>
      <c r="BN17" s="15">
        <f>索引信息!K18/3600*求节点(H$28:H$47,$G$4:$G$23,节奏总纲!R16)+BN16</f>
        <v>0</v>
      </c>
      <c r="BO17" s="15">
        <f>索引信息!L18/3600*求节点(I$28:I$47,$G$4:$G$23,节奏总纲!S16)+BO16</f>
        <v>0</v>
      </c>
      <c r="BP17" s="15">
        <f>索引信息!M18/3600*求节点(J$28:J$47,$G$4:$G$23,节奏总纲!T16)+BP16</f>
        <v>0</v>
      </c>
      <c r="BR17" s="15">
        <v>13</v>
      </c>
      <c r="BS17" s="15">
        <f>求节点($T$28:$T$107,$V$28:$V$107,节奏总纲!P16)*求节点($T$28:$T$107,$U$28:$U$107,节奏总纲!P16)*节奏总纲!W16+[2]副本直接奖励!DI17</f>
        <v>975.41722663473024</v>
      </c>
      <c r="BT17" s="15">
        <f>求节点($T$28:$T$107,$V$28:$V$107,节奏总纲!Q16)*求节点($T$28:$T$107,$U$28:$U$107,节奏总纲!Q16)*节奏总纲!X16+[2]副本直接奖励!DJ17</f>
        <v>811.00014608749541</v>
      </c>
      <c r="BU17" s="15">
        <f>求节点($T$28:$T$107,$V$28:$V$107,节奏总纲!R16)*求节点($T$28:$T$107,$U$28:$U$107,节奏总纲!R16)*节奏总纲!Y16+[2]副本直接奖励!DK17</f>
        <v>667.48833578762367</v>
      </c>
      <c r="BV17" s="15">
        <f>求节点($T$28:$T$107,$V$28:$V$107,节奏总纲!S16)*求节点($T$28:$T$107,$U$28:$U$107,节奏总纲!S16)*节奏总纲!Z16+[2]副本直接奖励!DL17</f>
        <v>504.21612223618143</v>
      </c>
      <c r="BW17" s="15">
        <f>求节点($T$28:$T$107,$V$28:$V$107,节奏总纲!T16)*求节点($T$28:$T$107,$U$28:$U$107,节奏总纲!T16)*节奏总纲!AA16+[2]副本直接奖励!DM17</f>
        <v>286.45325030683858</v>
      </c>
      <c r="BX17" s="15">
        <f>SUM(BS$5:BS17)</f>
        <v>7790.6221826530445</v>
      </c>
      <c r="BY17" s="15">
        <f>SUM(BT$5:BT17)</f>
        <v>6643.0532136512029</v>
      </c>
      <c r="BZ17" s="15">
        <f>SUM(BU$5:BU17)</f>
        <v>5362.6932022159081</v>
      </c>
      <c r="CA17" s="15">
        <f>SUM(BV$5:BV17)</f>
        <v>3885.5776377974062</v>
      </c>
      <c r="CB17" s="15">
        <f>SUM(BW$5:BW17)</f>
        <v>2060.131543580067</v>
      </c>
      <c r="CE17" s="15">
        <v>13</v>
      </c>
      <c r="CF17" s="15">
        <f>AZ17/(1-[5]圣人天赋!DY18)-AZ17</f>
        <v>0</v>
      </c>
      <c r="CG17" s="15">
        <f>BA17/(1-[5]圣人天赋!DZ18)-BA17</f>
        <v>0</v>
      </c>
      <c r="CH17" s="15">
        <f>BB17/(1-[5]圣人天赋!EA18)-BB17</f>
        <v>0</v>
      </c>
      <c r="CI17" s="15">
        <f>BC17/(1-[5]圣人天赋!EB18)-BC17</f>
        <v>0</v>
      </c>
      <c r="CJ17" s="15">
        <f>BD17/(1-[5]圣人天赋!EC18)-BD17</f>
        <v>0</v>
      </c>
      <c r="CK17" s="15">
        <f>SUM(CF$5:CF17)</f>
        <v>0</v>
      </c>
      <c r="CL17" s="15">
        <f>SUM(CG$5:CG17)</f>
        <v>0</v>
      </c>
      <c r="CM17" s="15">
        <f>SUM(CH$5:CH17)</f>
        <v>0</v>
      </c>
      <c r="CN17" s="15">
        <f>SUM(CI$5:CI17)</f>
        <v>0</v>
      </c>
      <c r="CO17" s="15">
        <f>SUM(CJ$5:CJ17)</f>
        <v>0</v>
      </c>
      <c r="CQ17" s="15">
        <v>13</v>
      </c>
      <c r="CR17" s="15" t="e">
        <f>DZ17*'[6]国建-buff效果'!EN19+CR16</f>
        <v>#REF!</v>
      </c>
      <c r="CS17" s="15" t="e">
        <f>EA17*'[6]国建-buff效果'!EO19+CS16</f>
        <v>#REF!</v>
      </c>
      <c r="CT17" s="15" t="e">
        <f>EB17*'[6]国建-buff效果'!EP19+CT16</f>
        <v>#REF!</v>
      </c>
      <c r="CU17" s="15" t="e">
        <f>EC17*'[6]国建-buff效果'!EQ19+CU16</f>
        <v>#REF!</v>
      </c>
      <c r="CV17" s="15" t="e">
        <f>ED17*'[6]国建-buff效果'!ER19+CV16</f>
        <v>#REF!</v>
      </c>
      <c r="CX17" s="15">
        <v>13</v>
      </c>
      <c r="CY17" s="15">
        <f>索引信息!T17/3600*求节点(F$28:F$47,$G$4:$G$23,节奏总纲!P16)+CY16</f>
        <v>0</v>
      </c>
      <c r="CZ17" s="15">
        <f>索引信息!U17/3600*求节点(G$28:G$47,$G$4:$G$23,节奏总纲!Q16)+CZ16</f>
        <v>0</v>
      </c>
      <c r="DA17" s="15">
        <f>索引信息!V17/3600*求节点(H$28:H$47,$G$4:$G$23,节奏总纲!R16)+DA16</f>
        <v>0</v>
      </c>
      <c r="DB17" s="15">
        <f>索引信息!W17/3600*求节点(I$28:I$47,$G$4:$G$23,节奏总纲!S16)+DB16</f>
        <v>0</v>
      </c>
      <c r="DC17" s="15">
        <f>索引信息!X17/3600*求节点(J$28:J$47,$G$4:$G$23,节奏总纲!T16)+DC16</f>
        <v>0</v>
      </c>
      <c r="DE17" s="15">
        <v>13</v>
      </c>
      <c r="DF17" s="15" t="e">
        <f t="shared" si="6"/>
        <v>#REF!</v>
      </c>
      <c r="DG17" s="15" t="e">
        <f t="shared" si="7"/>
        <v>#REF!</v>
      </c>
      <c r="DH17" s="15" t="e">
        <f t="shared" si="8"/>
        <v>#REF!</v>
      </c>
      <c r="DI17" s="15" t="e">
        <f t="shared" si="9"/>
        <v>#REF!</v>
      </c>
      <c r="DJ17" s="15" t="e">
        <f t="shared" si="10"/>
        <v>#REF!</v>
      </c>
      <c r="DK17" s="35">
        <v>13</v>
      </c>
      <c r="DL17" s="34" t="e">
        <f t="shared" si="11"/>
        <v>#REF!</v>
      </c>
      <c r="DM17" s="34" t="e">
        <f t="shared" si="12"/>
        <v>#REF!</v>
      </c>
      <c r="DN17" s="34" t="e">
        <f t="shared" si="13"/>
        <v>#REF!</v>
      </c>
      <c r="DO17" s="34" t="e">
        <f t="shared" si="14"/>
        <v>#REF!</v>
      </c>
      <c r="DP17" s="34" t="e">
        <f t="shared" si="15"/>
        <v>#REF!</v>
      </c>
      <c r="DQ17" s="34" t="e">
        <f t="shared" si="16"/>
        <v>#REF!</v>
      </c>
      <c r="DT17" s="15">
        <v>13</v>
      </c>
      <c r="DU17" s="15" t="e">
        <f>#REF!+[7]国家城池攻打!BP16</f>
        <v>#REF!</v>
      </c>
      <c r="DV17" s="15" t="e">
        <f>#REF!+[7]国家城池攻打!BQ16</f>
        <v>#REF!</v>
      </c>
      <c r="DW17" s="15" t="e">
        <f>#REF!+[7]国家城池攻打!BR16</f>
        <v>#REF!</v>
      </c>
      <c r="DX17" s="15" t="e">
        <f>#REF!+[7]国家城池攻打!BS16</f>
        <v>#REF!</v>
      </c>
      <c r="DY17" s="15" t="e">
        <f>#REF!+[7]国家城池攻打!BT16</f>
        <v>#REF!</v>
      </c>
      <c r="DZ17" s="15" t="e">
        <f t="shared" si="32"/>
        <v>#REF!</v>
      </c>
      <c r="EA17" s="15" t="e">
        <f t="shared" si="33"/>
        <v>#REF!</v>
      </c>
      <c r="EB17" s="15" t="e">
        <f t="shared" si="34"/>
        <v>#REF!</v>
      </c>
      <c r="EC17" s="15" t="e">
        <f t="shared" si="35"/>
        <v>#REF!</v>
      </c>
      <c r="ED17" s="15" t="e">
        <f t="shared" si="36"/>
        <v>#REF!</v>
      </c>
      <c r="EF17" s="34" t="e">
        <f>#REF!/$DU17</f>
        <v>#REF!</v>
      </c>
      <c r="EG17" s="34" t="e">
        <f>[7]国家城池攻打!BP16/$DU17</f>
        <v>#REF!</v>
      </c>
      <c r="EK17" s="9">
        <v>13</v>
      </c>
      <c r="EL17" s="9" t="e">
        <f t="shared" si="18"/>
        <v>#REF!</v>
      </c>
      <c r="EM17" s="9" t="e">
        <f t="shared" si="19"/>
        <v>#REF!</v>
      </c>
      <c r="EN17" s="9" t="e">
        <f t="shared" si="20"/>
        <v>#REF!</v>
      </c>
      <c r="EO17" s="9" t="e">
        <f t="shared" si="21"/>
        <v>#REF!</v>
      </c>
      <c r="EP17" s="9" t="e">
        <f t="shared" si="22"/>
        <v>#REF!</v>
      </c>
      <c r="ER17" s="9">
        <v>13</v>
      </c>
      <c r="ES17" s="9" t="e">
        <f>((DU17-DU16)-(DF17-DF16))/求节点(F$28:F$47,$K$4:$K$23,节奏总纲!P16)</f>
        <v>#REF!</v>
      </c>
      <c r="ET17" s="9" t="e">
        <f>((DV17-DV16)-(DG17-DG16))/求节点(G$28:G$47,$K$4:$K$23,节奏总纲!Q16)</f>
        <v>#REF!</v>
      </c>
      <c r="EU17" s="9" t="e">
        <f>((DW17-DW16)-(DH17-DH16))/求节点(H$28:H$47,$K$4:$K$23,节奏总纲!R16)</f>
        <v>#REF!</v>
      </c>
      <c r="EV17" s="9" t="e">
        <f>((DX17-DX16)-(DI17-DI16))/求节点(I$28:I$47,$K$4:$K$23,节奏总纲!S16)</f>
        <v>#REF!</v>
      </c>
      <c r="EW17" s="9" t="e">
        <f>((DY17-DY16)-(DJ17-DJ16))/求节点(J$28:J$47,$K$4:$K$23,节奏总纲!T16)</f>
        <v>#REF!</v>
      </c>
      <c r="EX17" s="37" t="e">
        <f>SUM(ES$5:ES17)*$C$5/'[1]资源-钻石'!L16</f>
        <v>#REF!</v>
      </c>
      <c r="EY17" s="37" t="e">
        <f>SUM(ET$5:ET17)*$C$5/'[1]资源-钻石'!M16</f>
        <v>#REF!</v>
      </c>
      <c r="EZ17" s="37" t="e">
        <f>SUM(EU$5:EU17)*$C$5/'[1]资源-钻石'!N16</f>
        <v>#REF!</v>
      </c>
      <c r="FA17" s="37" t="e">
        <f>SUM(EV$5:EV17)*$C$5/'[1]资源-钻石'!O16</f>
        <v>#REF!</v>
      </c>
      <c r="FB17" s="37" t="e">
        <f>SUM(EW$5:EW17)*$C$5/'[1]资源-钻石'!P16</f>
        <v>#REF!</v>
      </c>
      <c r="FJ17" s="9">
        <f>INT(求节点(F$28:F$47,$K$28:$K$47,节奏总纲!P16))</f>
        <v>5808</v>
      </c>
      <c r="FK17" s="15">
        <v>13</v>
      </c>
      <c r="FL17" s="15">
        <f>求节点(F$28:F$47,$V$4:$V$23,节奏总纲!P16)*$FJ17/10000</f>
        <v>25580.520139177519</v>
      </c>
      <c r="FM17" s="15">
        <f>求节点(G$28:G$47,$V$4:$V$23,节奏总纲!Q16)*$FJ17/10000</f>
        <v>26469.19868151734</v>
      </c>
      <c r="FN17" s="15">
        <f>求节点(H$28:H$47,$V$4:$V$23,节奏总纲!R16)*$FJ17/10000</f>
        <v>27518.100189562036</v>
      </c>
      <c r="FO17" s="15">
        <f>求节点(I$28:I$47,$V$4:$V$23,节奏总纲!S16)*$FJ17/10000</f>
        <v>28841.80271436799</v>
      </c>
      <c r="FP17" s="15">
        <f>求节点(J$28:J$47,$V$4:$V$23,节奏总纲!T16)*$FJ17/10000</f>
        <v>29754.756100542403</v>
      </c>
      <c r="FQ17" s="15">
        <f>求节点(F$28:F$47,$L$4:$L$23,节奏总纲!P16)</f>
        <v>4</v>
      </c>
      <c r="FR17" s="15">
        <f>求节点(G$28:G$47,$L$4:$L$23,节奏总纲!Q16)</f>
        <v>4</v>
      </c>
      <c r="FS17" s="15">
        <f>求节点(H$28:H$47,$L$4:$L$23,节奏总纲!R16)</f>
        <v>4</v>
      </c>
      <c r="FT17" s="15">
        <f>求节点(I$28:I$47,$L$4:$L$23,节奏总纲!S16)</f>
        <v>4</v>
      </c>
      <c r="FU17" s="15">
        <f>求节点(J$28:J$47,$L$4:$L$23,节奏总纲!T16)</f>
        <v>4</v>
      </c>
      <c r="FV17" s="15">
        <f t="shared" si="26"/>
        <v>102322.08055671008</v>
      </c>
      <c r="FW17" s="15">
        <f t="shared" si="27"/>
        <v>105876.79472606936</v>
      </c>
      <c r="FX17" s="15">
        <f t="shared" si="28"/>
        <v>110072.40075824814</v>
      </c>
      <c r="FY17" s="15">
        <f t="shared" si="29"/>
        <v>115367.21085747196</v>
      </c>
      <c r="FZ17" s="15">
        <f t="shared" si="30"/>
        <v>119019.02440216961</v>
      </c>
      <c r="GE17" s="15">
        <v>13</v>
      </c>
      <c r="GF17" s="15">
        <f>MAX($G$4,求节点(F$28:F$47,$G$4:$G$23,节奏总纲!P16))</f>
        <v>1970.2179764047651</v>
      </c>
      <c r="GG17" s="15">
        <f>MAX($G$4,求节点(G$28:G$47,$G$4:$G$23,节奏总纲!Q16))</f>
        <v>1977.8684459497017</v>
      </c>
      <c r="GH17" s="15">
        <f>MAX($G$4,求节点(H$28:H$47,$G$4:$G$23,节奏总纲!R16))</f>
        <v>1986.8982454335573</v>
      </c>
      <c r="GI17" s="15">
        <f>MAX($G$4,求节点(I$28:I$47,$G$4:$G$23,节奏总纲!S16))</f>
        <v>1998.2937561498622</v>
      </c>
      <c r="GJ17" s="15">
        <f>MAX($G$4,求节点(J$28:J$47,$G$4:$G$23,节奏总纲!T16))</f>
        <v>2006.1532033448898</v>
      </c>
      <c r="GK17" s="15">
        <f>MAX($K$4,求节点(F$28:F$47,$K$4:$K$23,节奏总纲!P16))</f>
        <v>2202.1797640476516</v>
      </c>
      <c r="GL17" s="15">
        <f>MAX($K$4,求节点(G$28:G$47,$K$4:$K$23,节奏总纲!Q16))</f>
        <v>2278.6844594970162</v>
      </c>
      <c r="GM17" s="15">
        <f>MAX($K$4,求节点(H$28:H$47,$K$4:$K$23,节奏总纲!R16))</f>
        <v>2368.9824543355744</v>
      </c>
      <c r="GN17" s="15">
        <f>MAX($K$4,求节点(I$28:I$47,$K$4:$K$23,节奏总纲!S16))</f>
        <v>2482.937561498622</v>
      </c>
      <c r="GO17" s="15">
        <f>MAX($K$4,求节点(J$28:J$47,$K$4:$K$23,节奏总纲!T16))</f>
        <v>2561.5320334488983</v>
      </c>
    </row>
    <row r="18" spans="4:197" x14ac:dyDescent="0.15">
      <c r="D18" s="9">
        <v>11000</v>
      </c>
      <c r="E18" s="15">
        <v>15</v>
      </c>
      <c r="F18" s="15">
        <f t="shared" si="1"/>
        <v>2.25</v>
      </c>
      <c r="G18" s="15">
        <v>2500</v>
      </c>
      <c r="H18" s="15"/>
      <c r="I18" s="15"/>
      <c r="J18" s="15">
        <v>150000</v>
      </c>
      <c r="K18" s="15">
        <v>12000</v>
      </c>
      <c r="L18" s="15">
        <v>4</v>
      </c>
      <c r="M18" s="15">
        <f t="shared" si="2"/>
        <v>12.5</v>
      </c>
      <c r="N18" s="15">
        <f t="shared" si="0"/>
        <v>4.8</v>
      </c>
      <c r="O18" s="9">
        <f t="shared" si="24"/>
        <v>10000</v>
      </c>
      <c r="P18" s="15">
        <f>求节点(节奏总纲!$P$4:$P$113,$AK$5:$AK$104,$F42)</f>
        <v>6160.7220930833955</v>
      </c>
      <c r="Q18" s="23">
        <f t="shared" si="31"/>
        <v>13900</v>
      </c>
      <c r="R18" s="23">
        <f t="shared" si="3"/>
        <v>13900</v>
      </c>
      <c r="S18" s="15">
        <f t="shared" si="4"/>
        <v>5.56</v>
      </c>
      <c r="T18" s="9">
        <v>120000</v>
      </c>
      <c r="U18" s="15">
        <f>求节点(节奏总纲!$P$4:$P$103,$AA$5:$AA$104,节奏总纲!$BJ18)</f>
        <v>0</v>
      </c>
      <c r="V18" s="15">
        <f t="shared" si="5"/>
        <v>150000</v>
      </c>
      <c r="Z18" s="9">
        <v>14</v>
      </c>
      <c r="AA18" s="9">
        <f>[5]圣人天赋!EM19</f>
        <v>0</v>
      </c>
      <c r="AB18" s="9">
        <f>[5]圣人天赋!EN19</f>
        <v>0</v>
      </c>
      <c r="AC18" s="9">
        <f>[5]圣人天赋!EO19</f>
        <v>14</v>
      </c>
      <c r="AD18" s="9">
        <f>[5]圣人天赋!EP19</f>
        <v>0</v>
      </c>
      <c r="AE18" s="9">
        <f>[5]圣人天赋!EQ19</f>
        <v>0</v>
      </c>
      <c r="AG18" s="52"/>
      <c r="AH18" s="34" t="e">
        <f>[5]圣人天赋!EM19/AA18</f>
        <v>#DIV/0!</v>
      </c>
      <c r="AJ18" s="9">
        <v>14</v>
      </c>
      <c r="AK18" s="9">
        <f>MAX([4]带兵数!D17,1000+($AJ18-1)*50)</f>
        <v>2540.9487920387801</v>
      </c>
      <c r="AL18" s="9">
        <f>MAX([4]带兵数!E17,1000+($AJ18-1)*50)</f>
        <v>2580.095688557115</v>
      </c>
      <c r="AM18" s="9">
        <f>MAX([4]带兵数!F17,1000+($AJ18-1)*50)</f>
        <v>2622.5291242595772</v>
      </c>
      <c r="AN18" s="9">
        <f>MAX([4]带兵数!G17,1000+($AJ18-1)*50)</f>
        <v>2673.4528001908789</v>
      </c>
      <c r="AO18" s="9">
        <f>MAX([4]带兵数!H17,1000+($AJ18-1)*50)</f>
        <v>2724.815402260052</v>
      </c>
      <c r="AQ18" s="15">
        <v>14</v>
      </c>
      <c r="AR18" s="15">
        <f>AZ18/求节点(F$28:F$47,$G$4:$G$23,节奏总纲!P17)*3600</f>
        <v>61076.849422218314</v>
      </c>
      <c r="AS18" s="15">
        <f>BA18/求节点(G$28:G$47,$G$4:$G$23,节奏总纲!Q17)*3600</f>
        <v>52122.878906308884</v>
      </c>
      <c r="AT18" s="15">
        <f>BB18/求节点(H$28:H$47,$G$4:$G$23,节奏总纲!R17)*3600</f>
        <v>43224.679540412217</v>
      </c>
      <c r="AU18" s="15">
        <f>BC18/求节点(I$28:I$47,$G$4:$G$23,节奏总纲!S17)*3600</f>
        <v>31275.186162497077</v>
      </c>
      <c r="AV18" s="15">
        <f>BD18/求节点(J$28:J$47,$G$4:$G$23,节奏总纲!T17)*3600</f>
        <v>17089.791282032762</v>
      </c>
      <c r="AY18" s="15">
        <v>14</v>
      </c>
      <c r="AZ18" s="15">
        <f>求节点(F$28:F$47,$G$4:$G$23,节奏总纲!P17)*24*节奏总纲!W17*求节点(F$28:F$47,$L$4:$L$23,节奏总纲!P17)</f>
        <v>33623.62455241014</v>
      </c>
      <c r="BA18" s="15">
        <f>求节点(G$28:G$47,$G$4:$G$23,节奏总纲!Q17)*24*节奏总纲!X17*求节点(G$28:G$47,$L$4:$L$23,节奏总纲!Q17)</f>
        <v>28816.351320871039</v>
      </c>
      <c r="BB18" s="15">
        <f>求节点(H$28:H$47,$G$4:$G$23,节奏总纲!R17)*24*节奏总纲!Y17*求节点(H$28:H$47,$L$4:$L$23,节奏总纲!R17)</f>
        <v>24017.588951439167</v>
      </c>
      <c r="BC18" s="15">
        <f>求节点(I$28:I$47,$G$4:$G$23,节奏总纲!S17)*24*节奏总纲!Z17*求节点(I$28:I$47,$L$4:$L$23,节奏总纲!S17)</f>
        <v>17435.115895654522</v>
      </c>
      <c r="BD18" s="15">
        <f>求节点(J$28:J$47,$G$4:$G$23,节奏总纲!T17)*24*节奏总纲!AA17*求节点(J$28:J$47,$L$4:$L$23,节奏总纲!T17)</f>
        <v>9564.01554371374</v>
      </c>
      <c r="BE18" s="15">
        <f>SUM(AZ$5:AZ18)</f>
        <v>254865.96908247739</v>
      </c>
      <c r="BF18" s="15">
        <f>SUM(BA$5:BA18)</f>
        <v>223593.00454198604</v>
      </c>
      <c r="BG18" s="15">
        <f>SUM(BB$5:BB18)</f>
        <v>186160.59558053178</v>
      </c>
      <c r="BH18" s="15">
        <f>SUM(BC$5:BC18)</f>
        <v>138929.39277352186</v>
      </c>
      <c r="BI18" s="15">
        <f>SUM(BD$5:BD18)</f>
        <v>78314.674153971573</v>
      </c>
      <c r="BJ18" s="51"/>
      <c r="BK18" s="15">
        <v>14</v>
      </c>
      <c r="BL18" s="15">
        <f>索引信息!I19/3600*求节点(F$28:F$47,$G$4:$G$23,节奏总纲!P17)+BL17</f>
        <v>0</v>
      </c>
      <c r="BM18" s="15">
        <f>索引信息!J19/3600*求节点(G$28:G$47,$G$4:$G$23,节奏总纲!Q17)+BM17</f>
        <v>0</v>
      </c>
      <c r="BN18" s="15">
        <f>索引信息!K19/3600*求节点(H$28:H$47,$G$4:$G$23,节奏总纲!R17)+BN17</f>
        <v>0</v>
      </c>
      <c r="BO18" s="15">
        <f>索引信息!L19/3600*求节点(I$28:I$47,$G$4:$G$23,节奏总纲!S17)+BO17</f>
        <v>0</v>
      </c>
      <c r="BP18" s="15">
        <f>索引信息!M19/3600*求节点(J$28:J$47,$G$4:$G$23,节奏总纲!T17)+BP17</f>
        <v>0</v>
      </c>
      <c r="BR18" s="15">
        <v>14</v>
      </c>
      <c r="BS18" s="15">
        <f>求节点($T$28:$T$107,$V$28:$V$107,节奏总纲!P17)*求节点($T$28:$T$107,$U$28:$U$107,节奏总纲!P17)*节奏总纲!W17+[2]副本直接奖励!DI18</f>
        <v>1113.3800675925213</v>
      </c>
      <c r="BT18" s="15">
        <f>求节点($T$28:$T$107,$V$28:$V$107,节奏总纲!Q17)*求节点($T$28:$T$107,$U$28:$U$107,节奏总纲!Q17)*节奏总纲!X17+[2]副本直接奖励!DJ18</f>
        <v>814.4199829110762</v>
      </c>
      <c r="BU18" s="15">
        <f>求节点($T$28:$T$107,$V$28:$V$107,节奏总纲!R17)*求节点($T$28:$T$107,$U$28:$U$107,节奏总纲!R17)*节奏总纲!Y17+[2]副本直接奖励!DK18</f>
        <v>675.38561781894089</v>
      </c>
      <c r="BV18" s="15">
        <f>求节点($T$28:$T$107,$V$28:$V$107,节奏总纲!S17)*求节点($T$28:$T$107,$U$28:$U$107,节奏总纲!S17)*节奏总纲!Z17+[2]副本直接奖励!DL18</f>
        <v>488.67478378901683</v>
      </c>
      <c r="BW18" s="15">
        <f>求节点($T$28:$T$107,$V$28:$V$107,节奏总纲!T17)*求节点($T$28:$T$107,$U$28:$U$107,节奏总纲!T17)*节奏总纲!AA17+[2]副本直接奖励!DM18</f>
        <v>267.02798878176191</v>
      </c>
      <c r="BX18" s="15">
        <f>SUM(BS$5:BS18)</f>
        <v>8904.0022502455649</v>
      </c>
      <c r="BY18" s="15">
        <f>SUM(BT$5:BT18)</f>
        <v>7457.4731965622796</v>
      </c>
      <c r="BZ18" s="15">
        <f>SUM(BU$5:BU18)</f>
        <v>6038.0788200348488</v>
      </c>
      <c r="CA18" s="15">
        <f>SUM(BV$5:BV18)</f>
        <v>4374.2524215864232</v>
      </c>
      <c r="CB18" s="15">
        <f>SUM(BW$5:BW18)</f>
        <v>2327.159532361829</v>
      </c>
      <c r="CE18" s="15">
        <v>14</v>
      </c>
      <c r="CF18" s="15">
        <f>AZ18/(1-[5]圣人天赋!DY19)-AZ18</f>
        <v>0</v>
      </c>
      <c r="CG18" s="15">
        <f>BA18/(1-[5]圣人天赋!DZ19)-BA18</f>
        <v>0</v>
      </c>
      <c r="CH18" s="15">
        <f>BB18/(1-[5]圣人天赋!EA19)-BB18</f>
        <v>0</v>
      </c>
      <c r="CI18" s="15">
        <f>BC18/(1-[5]圣人天赋!EB19)-BC18</f>
        <v>0</v>
      </c>
      <c r="CJ18" s="15">
        <f>BD18/(1-[5]圣人天赋!EC19)-BD18</f>
        <v>0</v>
      </c>
      <c r="CK18" s="15">
        <f>SUM(CF$5:CF18)</f>
        <v>0</v>
      </c>
      <c r="CL18" s="15">
        <f>SUM(CG$5:CG18)</f>
        <v>0</v>
      </c>
      <c r="CM18" s="15">
        <f>SUM(CH$5:CH18)</f>
        <v>0</v>
      </c>
      <c r="CN18" s="15">
        <f>SUM(CI$5:CI18)</f>
        <v>0</v>
      </c>
      <c r="CO18" s="15">
        <f>SUM(CJ$5:CJ18)</f>
        <v>0</v>
      </c>
      <c r="CQ18" s="15">
        <v>14</v>
      </c>
      <c r="CR18" s="15" t="e">
        <f>DZ18*'[6]国建-buff效果'!EN20+CR17</f>
        <v>#REF!</v>
      </c>
      <c r="CS18" s="15" t="e">
        <f>EA18*'[6]国建-buff效果'!EO20+CS17</f>
        <v>#REF!</v>
      </c>
      <c r="CT18" s="15" t="e">
        <f>EB18*'[6]国建-buff效果'!EP20+CT17</f>
        <v>#REF!</v>
      </c>
      <c r="CU18" s="15" t="e">
        <f>EC18*'[6]国建-buff效果'!EQ20+CU17</f>
        <v>#REF!</v>
      </c>
      <c r="CV18" s="15" t="e">
        <f>ED18*'[6]国建-buff效果'!ER20+CV17</f>
        <v>#REF!</v>
      </c>
      <c r="CX18" s="15">
        <v>14</v>
      </c>
      <c r="CY18" s="15">
        <f>索引信息!T18/3600*求节点(F$28:F$47,$G$4:$G$23,节奏总纲!P17)+CY17</f>
        <v>0</v>
      </c>
      <c r="CZ18" s="15">
        <f>索引信息!U18/3600*求节点(G$28:G$47,$G$4:$G$23,节奏总纲!Q17)+CZ17</f>
        <v>0</v>
      </c>
      <c r="DA18" s="15">
        <f>索引信息!V18/3600*求节点(H$28:H$47,$G$4:$G$23,节奏总纲!R17)+DA17</f>
        <v>0</v>
      </c>
      <c r="DB18" s="15">
        <f>索引信息!W18/3600*求节点(I$28:I$47,$G$4:$G$23,节奏总纲!S17)+DB17</f>
        <v>0</v>
      </c>
      <c r="DC18" s="15">
        <f>索引信息!X18/3600*求节点(J$28:J$47,$G$4:$G$23,节奏总纲!T17)+DC17</f>
        <v>0</v>
      </c>
      <c r="DE18" s="15">
        <v>14</v>
      </c>
      <c r="DF18" s="15" t="e">
        <f t="shared" si="6"/>
        <v>#REF!</v>
      </c>
      <c r="DG18" s="15" t="e">
        <f t="shared" si="7"/>
        <v>#REF!</v>
      </c>
      <c r="DH18" s="15" t="e">
        <f t="shared" si="8"/>
        <v>#REF!</v>
      </c>
      <c r="DI18" s="15" t="e">
        <f t="shared" si="9"/>
        <v>#REF!</v>
      </c>
      <c r="DJ18" s="15" t="e">
        <f t="shared" si="10"/>
        <v>#REF!</v>
      </c>
      <c r="DK18" s="35">
        <v>14</v>
      </c>
      <c r="DL18" s="34" t="e">
        <f t="shared" si="11"/>
        <v>#REF!</v>
      </c>
      <c r="DM18" s="34" t="e">
        <f t="shared" si="12"/>
        <v>#REF!</v>
      </c>
      <c r="DN18" s="34" t="e">
        <f t="shared" si="13"/>
        <v>#REF!</v>
      </c>
      <c r="DO18" s="34" t="e">
        <f t="shared" si="14"/>
        <v>#REF!</v>
      </c>
      <c r="DP18" s="34" t="e">
        <f t="shared" si="15"/>
        <v>#REF!</v>
      </c>
      <c r="DQ18" s="34" t="e">
        <f t="shared" si="16"/>
        <v>#REF!</v>
      </c>
      <c r="DT18" s="15">
        <v>14</v>
      </c>
      <c r="DU18" s="15" t="e">
        <f>#REF!+[7]国家城池攻打!BP17</f>
        <v>#REF!</v>
      </c>
      <c r="DV18" s="15" t="e">
        <f>#REF!+[7]国家城池攻打!BQ17</f>
        <v>#REF!</v>
      </c>
      <c r="DW18" s="15" t="e">
        <f>#REF!+[7]国家城池攻打!BR17</f>
        <v>#REF!</v>
      </c>
      <c r="DX18" s="15" t="e">
        <f>#REF!+[7]国家城池攻打!BS17</f>
        <v>#REF!</v>
      </c>
      <c r="DY18" s="15" t="e">
        <f>#REF!+[7]国家城池攻打!BT17</f>
        <v>#REF!</v>
      </c>
      <c r="DZ18" s="15" t="e">
        <f t="shared" si="32"/>
        <v>#REF!</v>
      </c>
      <c r="EA18" s="15" t="e">
        <f t="shared" si="33"/>
        <v>#REF!</v>
      </c>
      <c r="EB18" s="15" t="e">
        <f t="shared" si="34"/>
        <v>#REF!</v>
      </c>
      <c r="EC18" s="15" t="e">
        <f t="shared" si="35"/>
        <v>#REF!</v>
      </c>
      <c r="ED18" s="15" t="e">
        <f t="shared" si="36"/>
        <v>#REF!</v>
      </c>
      <c r="EF18" s="34" t="e">
        <f>#REF!/$DU18</f>
        <v>#REF!</v>
      </c>
      <c r="EG18" s="34" t="e">
        <f>[7]国家城池攻打!BP17/$DU18</f>
        <v>#REF!</v>
      </c>
      <c r="EK18" s="9">
        <v>14</v>
      </c>
      <c r="EL18" s="9" t="e">
        <f t="shared" si="18"/>
        <v>#REF!</v>
      </c>
      <c r="EM18" s="9" t="e">
        <f t="shared" si="19"/>
        <v>#REF!</v>
      </c>
      <c r="EN18" s="9" t="e">
        <f t="shared" si="20"/>
        <v>#REF!</v>
      </c>
      <c r="EO18" s="9" t="e">
        <f t="shared" si="21"/>
        <v>#REF!</v>
      </c>
      <c r="EP18" s="9" t="e">
        <f t="shared" si="22"/>
        <v>#REF!</v>
      </c>
      <c r="ER18" s="9">
        <v>14</v>
      </c>
      <c r="ES18" s="9" t="e">
        <f>((DU18-DU17)-(DF18-DF17))/求节点(F$28:F$47,$K$4:$K$23,节奏总纲!P17)</f>
        <v>#REF!</v>
      </c>
      <c r="ET18" s="9" t="e">
        <f>((DV18-DV17)-(DG18-DG17))/求节点(G$28:G$47,$K$4:$K$23,节奏总纲!Q17)</f>
        <v>#REF!</v>
      </c>
      <c r="EU18" s="9" t="e">
        <f>((DW18-DW17)-(DH18-DH17))/求节点(H$28:H$47,$K$4:$K$23,节奏总纲!R17)</f>
        <v>#REF!</v>
      </c>
      <c r="EV18" s="9" t="e">
        <f>((DX18-DX17)-(DI18-DI17))/求节点(I$28:I$47,$K$4:$K$23,节奏总纲!S17)</f>
        <v>#REF!</v>
      </c>
      <c r="EW18" s="9" t="e">
        <f>((DY18-DY17)-(DJ18-DJ17))/求节点(J$28:J$47,$K$4:$K$23,节奏总纲!T17)</f>
        <v>#REF!</v>
      </c>
      <c r="EX18" s="37" t="e">
        <f>SUM(ES$5:ES18)*$C$5/'[1]资源-钻石'!L17</f>
        <v>#REF!</v>
      </c>
      <c r="EY18" s="37" t="e">
        <f>SUM(ET$5:ET18)*$C$5/'[1]资源-钻石'!M17</f>
        <v>#REF!</v>
      </c>
      <c r="EZ18" s="37" t="e">
        <f>SUM(EU$5:EU18)*$C$5/'[1]资源-钻石'!N17</f>
        <v>#REF!</v>
      </c>
      <c r="FA18" s="37" t="e">
        <f>SUM(EV$5:EV18)*$C$5/'[1]资源-钻石'!O17</f>
        <v>#REF!</v>
      </c>
      <c r="FB18" s="37" t="e">
        <f>SUM(EW$5:EW18)*$C$5/'[1]资源-钻石'!P17</f>
        <v>#REF!</v>
      </c>
      <c r="FJ18" s="9">
        <f>INT(求节点(F$28:F$47,$K$28:$K$47,节奏总纲!P17))</f>
        <v>6273</v>
      </c>
      <c r="FK18" s="15">
        <v>14</v>
      </c>
      <c r="FL18" s="15">
        <f>求节点(F$28:F$47,$V$4:$V$23,节奏总纲!P17)*$FJ18/10000</f>
        <v>29087.684003915441</v>
      </c>
      <c r="FM18" s="15">
        <f>求节点(G$28:G$47,$V$4:$V$23,节奏总纲!Q17)*$FJ18/10000</f>
        <v>30144.906169304126</v>
      </c>
      <c r="FN18" s="15">
        <f>求节点(H$28:H$47,$V$4:$V$23,节奏总纲!R17)*$FJ18/10000</f>
        <v>31405.522340237068</v>
      </c>
      <c r="FO18" s="15">
        <f>求节点(I$28:I$47,$V$4:$V$23,节奏总纲!S17)*$FJ18/10000</f>
        <v>32231.661286463423</v>
      </c>
      <c r="FP18" s="15">
        <f>求节点(J$28:J$47,$V$4:$V$23,节奏总纲!T17)*$FJ18/10000</f>
        <v>33206.717982653325</v>
      </c>
      <c r="FQ18" s="15">
        <f>求节点(F$28:F$47,$L$4:$L$23,节奏总纲!P17)</f>
        <v>4</v>
      </c>
      <c r="FR18" s="15">
        <f>求节点(G$28:G$47,$L$4:$L$23,节奏总纲!Q17)</f>
        <v>4</v>
      </c>
      <c r="FS18" s="15">
        <f>求节点(H$28:H$47,$L$4:$L$23,节奏总纲!R17)</f>
        <v>4</v>
      </c>
      <c r="FT18" s="15">
        <f>求节点(I$28:I$47,$L$4:$L$23,节奏总纲!S17)</f>
        <v>4</v>
      </c>
      <c r="FU18" s="15">
        <f>求节点(J$28:J$47,$L$4:$L$23,节奏总纲!T17)</f>
        <v>4</v>
      </c>
      <c r="FV18" s="15">
        <f t="shared" si="26"/>
        <v>116350.73601566177</v>
      </c>
      <c r="FW18" s="15">
        <f t="shared" si="27"/>
        <v>120579.6246772165</v>
      </c>
      <c r="FX18" s="15">
        <f t="shared" si="28"/>
        <v>125622.08936094827</v>
      </c>
      <c r="FY18" s="15">
        <f t="shared" si="29"/>
        <v>128926.64514585369</v>
      </c>
      <c r="FZ18" s="15">
        <f t="shared" si="30"/>
        <v>132826.8719306133</v>
      </c>
      <c r="GE18" s="15">
        <v>14</v>
      </c>
      <c r="GF18" s="15">
        <f>MAX($G$4,求节点(F$28:F$47,$G$4:$G$23,节奏总纲!P17))</f>
        <v>1981.8482703962652</v>
      </c>
      <c r="GG18" s="15">
        <f>MAX($G$4,求节点(G$28:G$47,$G$4:$G$23,节奏总纲!Q17))</f>
        <v>1990.2750372174728</v>
      </c>
      <c r="GH18" s="15">
        <f>MAX($G$4,求节点(H$28:H$47,$G$4:$G$23,节奏总纲!R17))</f>
        <v>2000.3229901182613</v>
      </c>
      <c r="GI18" s="15">
        <f>MAX($G$4,求节点(I$28:I$47,$G$4:$G$23,节奏总纲!S17))</f>
        <v>2006.9078693325635</v>
      </c>
      <c r="GJ18" s="15">
        <f>MAX($G$4,求节点(J$28:J$47,$G$4:$G$23,节奏总纲!T17))</f>
        <v>2014.6797224824911</v>
      </c>
      <c r="GK18" s="15">
        <f>MAX($K$4,求节点(F$28:F$47,$K$4:$K$23,节奏总纲!P17))</f>
        <v>2318.4827039626525</v>
      </c>
      <c r="GL18" s="15">
        <f>MAX($K$4,求节点(G$28:G$47,$K$4:$K$23,节奏总纲!Q17))</f>
        <v>2402.7503721747271</v>
      </c>
      <c r="GM18" s="15">
        <f>MAX($K$4,求节点(H$28:H$47,$K$4:$K$23,节奏总纲!R17))</f>
        <v>2503.2299011826135</v>
      </c>
      <c r="GN18" s="15">
        <f>MAX($K$4,求节点(I$28:I$47,$K$4:$K$23,节奏总纲!S17))</f>
        <v>2569.0786933256354</v>
      </c>
      <c r="GO18" s="15">
        <f>MAX($K$4,求节点(J$28:J$47,$K$4:$K$23,节奏总纲!T17))</f>
        <v>2646.7972248249102</v>
      </c>
    </row>
    <row r="19" spans="4:197" x14ac:dyDescent="0.15">
      <c r="D19" s="9">
        <v>11000</v>
      </c>
      <c r="E19" s="15">
        <v>16</v>
      </c>
      <c r="F19" s="15">
        <f t="shared" si="1"/>
        <v>2.25</v>
      </c>
      <c r="G19" s="15">
        <v>2550</v>
      </c>
      <c r="H19" s="15"/>
      <c r="I19" s="15"/>
      <c r="J19" s="15">
        <v>160000</v>
      </c>
      <c r="K19" s="15">
        <v>13000</v>
      </c>
      <c r="L19" s="15">
        <v>4</v>
      </c>
      <c r="M19" s="15">
        <f t="shared" si="2"/>
        <v>12.307692307692308</v>
      </c>
      <c r="N19" s="15">
        <f t="shared" si="0"/>
        <v>5.0980392156862742</v>
      </c>
      <c r="O19" s="9">
        <f t="shared" si="24"/>
        <v>10000</v>
      </c>
      <c r="P19" s="15">
        <f>求节点(节奏总纲!$P$4:$P$113,$AK$5:$AK$104,$F43)</f>
        <v>6446.9001342210022</v>
      </c>
      <c r="Q19" s="23">
        <f t="shared" si="31"/>
        <v>14500</v>
      </c>
      <c r="R19" s="23">
        <f t="shared" si="3"/>
        <v>14500</v>
      </c>
      <c r="S19" s="15">
        <f t="shared" si="4"/>
        <v>5.6862745098039218</v>
      </c>
      <c r="T19" s="9">
        <v>130000</v>
      </c>
      <c r="U19" s="15">
        <f>求节点(节奏总纲!$P$4:$P$103,$AA$5:$AA$104,节奏总纲!$BJ19)</f>
        <v>0</v>
      </c>
      <c r="V19" s="15">
        <f t="shared" si="5"/>
        <v>160000</v>
      </c>
      <c r="Z19" s="9">
        <v>15</v>
      </c>
      <c r="AA19" s="9">
        <f>[5]圣人天赋!EM20</f>
        <v>0</v>
      </c>
      <c r="AB19" s="9">
        <f>[5]圣人天赋!EN20</f>
        <v>0</v>
      </c>
      <c r="AC19" s="9">
        <f>[5]圣人天赋!EO20</f>
        <v>15</v>
      </c>
      <c r="AD19" s="9">
        <f>[5]圣人天赋!EP20</f>
        <v>0</v>
      </c>
      <c r="AE19" s="9">
        <f>[5]圣人天赋!EQ20</f>
        <v>0</v>
      </c>
      <c r="AG19" s="52"/>
      <c r="AH19" s="34" t="e">
        <f>[5]圣人天赋!EM20/AA19</f>
        <v>#DIV/0!</v>
      </c>
      <c r="AJ19" s="9">
        <v>15</v>
      </c>
      <c r="AK19" s="9">
        <f>MAX([4]带兵数!D18,1000+($AJ19-1)*50)</f>
        <v>2616.6658834916134</v>
      </c>
      <c r="AL19" s="9">
        <f>MAX([4]带兵数!E18,1000+($AJ19-1)*50)</f>
        <v>2656.0415593263824</v>
      </c>
      <c r="AM19" s="9">
        <f>MAX([4]带兵数!F18,1000+($AJ19-1)*50)</f>
        <v>2702.4897159472612</v>
      </c>
      <c r="AN19" s="9">
        <f>MAX([4]带兵数!G18,1000+($AJ19-1)*50)</f>
        <v>2752.0787661421978</v>
      </c>
      <c r="AO19" s="9">
        <f>MAX([4]带兵数!H18,1000+($AJ19-1)*50)</f>
        <v>2808.6655799493046</v>
      </c>
      <c r="AQ19" s="15">
        <v>15</v>
      </c>
      <c r="AR19" s="15">
        <f>AZ19/求节点(F$28:F$47,$G$4:$G$23,节奏总纲!P18)*3600</f>
        <v>65460.546386058741</v>
      </c>
      <c r="AS19" s="15">
        <f>BA19/求节点(G$28:G$47,$G$4:$G$23,节奏总纲!Q18)*3600</f>
        <v>57281.196996581573</v>
      </c>
      <c r="AT19" s="15">
        <f>BB19/求节点(H$28:H$47,$G$4:$G$23,节奏总纲!R18)*3600</f>
        <v>47816.550792982933</v>
      </c>
      <c r="AU19" s="15">
        <f>BC19/求节点(I$28:I$47,$G$4:$G$23,节奏总纲!S18)*3600</f>
        <v>35560.066404557911</v>
      </c>
      <c r="AV19" s="15">
        <f>BD19/求节点(J$28:J$47,$G$4:$G$23,节奏总纲!T18)*3600</f>
        <v>20401.673966501519</v>
      </c>
      <c r="AY19" s="15">
        <v>15</v>
      </c>
      <c r="AZ19" s="15">
        <f>求节点(F$28:F$47,$G$4:$G$23,节奏总纲!P18)*24*节奏总纲!W18*求节点(F$28:F$47,$L$4:$L$23,节奏总纲!P18)</f>
        <v>36263.566387151302</v>
      </c>
      <c r="BA19" s="15">
        <f>求节点(G$28:G$47,$G$4:$G$23,节奏总纲!Q18)*24*节奏总纲!X18*求节点(G$28:G$47,$L$4:$L$23,节奏总纲!Q18)</f>
        <v>31855.48404029138</v>
      </c>
      <c r="BB19" s="15">
        <f>求节点(H$28:H$47,$G$4:$G$23,节奏总纲!R18)*24*节奏总纲!Y18*求节点(H$28:H$47,$L$4:$L$23,节奏总纲!R18)</f>
        <v>26674.665765996429</v>
      </c>
      <c r="BC19" s="15">
        <f>求节点(I$28:I$47,$G$4:$G$23,节奏总纲!S18)*24*节奏总纲!Z18*求节点(I$28:I$47,$L$4:$L$23,节奏总纲!S18)</f>
        <v>19911.451894225487</v>
      </c>
      <c r="BD19" s="15">
        <f>求节点(J$28:J$47,$G$4:$G$23,节奏总纲!T18)*24*节奏总纲!AA18*求节点(J$28:J$47,$L$4:$L$23,节奏总纲!T18)</f>
        <v>11475.140396852277</v>
      </c>
      <c r="BE19" s="15">
        <f>SUM(AZ$5:AZ19)</f>
        <v>291129.5354696287</v>
      </c>
      <c r="BF19" s="15">
        <f>SUM(BA$5:BA19)</f>
        <v>255448.48858227741</v>
      </c>
      <c r="BG19" s="15">
        <f>SUM(BB$5:BB19)</f>
        <v>212835.26134652822</v>
      </c>
      <c r="BH19" s="15">
        <f>SUM(BC$5:BC19)</f>
        <v>158840.84466774735</v>
      </c>
      <c r="BI19" s="15">
        <f>SUM(BD$5:BD19)</f>
        <v>89789.814550823852</v>
      </c>
      <c r="BJ19" s="51"/>
      <c r="BK19" s="15">
        <v>15</v>
      </c>
      <c r="BL19" s="15">
        <f>索引信息!I20/3600*求节点(F$28:F$47,$G$4:$G$23,节奏总纲!P18)+BL18</f>
        <v>0</v>
      </c>
      <c r="BM19" s="15">
        <f>索引信息!J20/3600*求节点(G$28:G$47,$G$4:$G$23,节奏总纲!Q18)+BM18</f>
        <v>0</v>
      </c>
      <c r="BN19" s="15">
        <f>索引信息!K20/3600*求节点(H$28:H$47,$G$4:$G$23,节奏总纲!R18)+BN18</f>
        <v>0</v>
      </c>
      <c r="BO19" s="15">
        <f>索引信息!L20/3600*求节点(I$28:I$47,$G$4:$G$23,节奏总纲!S18)+BO18</f>
        <v>0</v>
      </c>
      <c r="BP19" s="15">
        <f>索引信息!M20/3600*求节点(J$28:J$47,$G$4:$G$23,节奏总纲!T18)+BP18</f>
        <v>0</v>
      </c>
      <c r="BR19" s="15">
        <v>15</v>
      </c>
      <c r="BS19" s="15">
        <f>求节点($T$28:$T$107,$V$28:$V$107,节奏总纲!P18)*求节点($T$28:$T$107,$U$28:$U$107,节奏总纲!P18)*节奏总纲!W18+[2]副本直接奖励!DI19</f>
        <v>1193.2912101625291</v>
      </c>
      <c r="BT19" s="15">
        <f>求节点($T$28:$T$107,$V$28:$V$107,节奏总纲!Q18)*求节点($T$28:$T$107,$U$28:$U$107,节奏总纲!Q18)*节奏总纲!X18+[2]副本直接奖励!DJ19</f>
        <v>1044.1884869168516</v>
      </c>
      <c r="BU19" s="15">
        <f>求节点($T$28:$T$107,$V$28:$V$107,节奏总纲!R18)*求节点($T$28:$T$107,$U$28:$U$107,节奏总纲!R18)*节奏总纲!Y18+[2]副本直接奖励!DK19</f>
        <v>747.13360614035844</v>
      </c>
      <c r="BV19" s="15">
        <f>求节点($T$28:$T$107,$V$28:$V$107,节奏总纲!S18)*求节点($T$28:$T$107,$U$28:$U$107,节奏总纲!S18)*节奏总纲!Z18+[2]副本直接奖励!DL19</f>
        <v>555.62603757121747</v>
      </c>
      <c r="BW19" s="15">
        <f>求节点($T$28:$T$107,$V$28:$V$107,节奏总纲!T18)*求节点($T$28:$T$107,$U$28:$U$107,节奏总纲!T18)*节奏总纲!AA18+[2]副本直接奖励!DM19</f>
        <v>318.77615572658624</v>
      </c>
      <c r="BX19" s="15">
        <f>SUM(BS$5:BS19)</f>
        <v>10097.293460408095</v>
      </c>
      <c r="BY19" s="15">
        <f>SUM(BT$5:BT19)</f>
        <v>8501.6616834791312</v>
      </c>
      <c r="BZ19" s="15">
        <f>SUM(BU$5:BU19)</f>
        <v>6785.2124261752069</v>
      </c>
      <c r="CA19" s="15">
        <f>SUM(BV$5:BV19)</f>
        <v>4929.8784591576405</v>
      </c>
      <c r="CB19" s="15">
        <f>SUM(BW$5:BW19)</f>
        <v>2645.9356880884152</v>
      </c>
      <c r="CE19" s="15">
        <v>15</v>
      </c>
      <c r="CF19" s="15">
        <f>AZ19/(1-[5]圣人天赋!DY20)-AZ19</f>
        <v>0</v>
      </c>
      <c r="CG19" s="15">
        <f>BA19/(1-[5]圣人天赋!DZ20)-BA19</f>
        <v>0</v>
      </c>
      <c r="CH19" s="15">
        <f>BB19/(1-[5]圣人天赋!EA20)-BB19</f>
        <v>0</v>
      </c>
      <c r="CI19" s="15">
        <f>BC19/(1-[5]圣人天赋!EB20)-BC19</f>
        <v>0</v>
      </c>
      <c r="CJ19" s="15">
        <f>BD19/(1-[5]圣人天赋!EC20)-BD19</f>
        <v>0</v>
      </c>
      <c r="CK19" s="15">
        <f>SUM(CF$5:CF19)</f>
        <v>0</v>
      </c>
      <c r="CL19" s="15">
        <f>SUM(CG$5:CG19)</f>
        <v>0</v>
      </c>
      <c r="CM19" s="15">
        <f>SUM(CH$5:CH19)</f>
        <v>0</v>
      </c>
      <c r="CN19" s="15">
        <f>SUM(CI$5:CI19)</f>
        <v>0</v>
      </c>
      <c r="CO19" s="15">
        <f>SUM(CJ$5:CJ19)</f>
        <v>0</v>
      </c>
      <c r="CQ19" s="15">
        <v>15</v>
      </c>
      <c r="CR19" s="15" t="e">
        <f>DZ19*'[6]国建-buff效果'!EN21+CR18</f>
        <v>#REF!</v>
      </c>
      <c r="CS19" s="15" t="e">
        <f>EA19*'[6]国建-buff效果'!EO21+CS18</f>
        <v>#REF!</v>
      </c>
      <c r="CT19" s="15" t="e">
        <f>EB19*'[6]国建-buff效果'!EP21+CT18</f>
        <v>#REF!</v>
      </c>
      <c r="CU19" s="15" t="e">
        <f>EC19*'[6]国建-buff效果'!EQ21+CU18</f>
        <v>#REF!</v>
      </c>
      <c r="CV19" s="15" t="e">
        <f>ED19*'[6]国建-buff效果'!ER21+CV18</f>
        <v>#REF!</v>
      </c>
      <c r="CX19" s="15">
        <v>15</v>
      </c>
      <c r="CY19" s="15">
        <f>索引信息!T19/3600*求节点(F$28:F$47,$G$4:$G$23,节奏总纲!P18)+CY18</f>
        <v>0</v>
      </c>
      <c r="CZ19" s="15">
        <f>索引信息!U19/3600*求节点(G$28:G$47,$G$4:$G$23,节奏总纲!Q18)+CZ18</f>
        <v>0</v>
      </c>
      <c r="DA19" s="15">
        <f>索引信息!V19/3600*求节点(H$28:H$47,$G$4:$G$23,节奏总纲!R18)+DA18</f>
        <v>0</v>
      </c>
      <c r="DB19" s="15">
        <f>索引信息!W19/3600*求节点(I$28:I$47,$G$4:$G$23,节奏总纲!S18)+DB18</f>
        <v>0</v>
      </c>
      <c r="DC19" s="15">
        <f>索引信息!X19/3600*求节点(J$28:J$47,$G$4:$G$23,节奏总纲!T18)+DC18</f>
        <v>0</v>
      </c>
      <c r="DE19" s="15">
        <v>15</v>
      </c>
      <c r="DF19" s="15" t="e">
        <f t="shared" si="6"/>
        <v>#REF!</v>
      </c>
      <c r="DG19" s="15" t="e">
        <f t="shared" si="7"/>
        <v>#REF!</v>
      </c>
      <c r="DH19" s="15" t="e">
        <f t="shared" si="8"/>
        <v>#REF!</v>
      </c>
      <c r="DI19" s="15" t="e">
        <f t="shared" si="9"/>
        <v>#REF!</v>
      </c>
      <c r="DJ19" s="15" t="e">
        <f t="shared" si="10"/>
        <v>#REF!</v>
      </c>
      <c r="DK19" s="35">
        <v>15</v>
      </c>
      <c r="DL19" s="34" t="e">
        <f t="shared" si="11"/>
        <v>#REF!</v>
      </c>
      <c r="DM19" s="34" t="e">
        <f t="shared" si="12"/>
        <v>#REF!</v>
      </c>
      <c r="DN19" s="34" t="e">
        <f t="shared" si="13"/>
        <v>#REF!</v>
      </c>
      <c r="DO19" s="34" t="e">
        <f t="shared" si="14"/>
        <v>#REF!</v>
      </c>
      <c r="DP19" s="34" t="e">
        <f t="shared" si="15"/>
        <v>#REF!</v>
      </c>
      <c r="DQ19" s="34" t="e">
        <f t="shared" si="16"/>
        <v>#REF!</v>
      </c>
      <c r="DT19" s="15">
        <v>15</v>
      </c>
      <c r="DU19" s="15" t="e">
        <f>#REF!+[7]国家城池攻打!BP18</f>
        <v>#REF!</v>
      </c>
      <c r="DV19" s="15" t="e">
        <f>#REF!+[7]国家城池攻打!BQ18</f>
        <v>#REF!</v>
      </c>
      <c r="DW19" s="15" t="e">
        <f>#REF!+[7]国家城池攻打!BR18</f>
        <v>#REF!</v>
      </c>
      <c r="DX19" s="15" t="e">
        <f>#REF!+[7]国家城池攻打!BS18</f>
        <v>#REF!</v>
      </c>
      <c r="DY19" s="15" t="e">
        <f>#REF!+[7]国家城池攻打!BT18</f>
        <v>#REF!</v>
      </c>
      <c r="DZ19" s="15" t="e">
        <f t="shared" si="32"/>
        <v>#REF!</v>
      </c>
      <c r="EA19" s="15" t="e">
        <f t="shared" si="33"/>
        <v>#REF!</v>
      </c>
      <c r="EB19" s="15" t="e">
        <f t="shared" si="34"/>
        <v>#REF!</v>
      </c>
      <c r="EC19" s="15" t="e">
        <f t="shared" si="35"/>
        <v>#REF!</v>
      </c>
      <c r="ED19" s="15" t="e">
        <f t="shared" si="36"/>
        <v>#REF!</v>
      </c>
      <c r="EF19" s="34" t="e">
        <f>#REF!/$DU19</f>
        <v>#REF!</v>
      </c>
      <c r="EG19" s="34" t="e">
        <f>[7]国家城池攻打!BP18/$DU19</f>
        <v>#REF!</v>
      </c>
      <c r="EK19" s="9">
        <v>15</v>
      </c>
      <c r="EL19" s="9" t="e">
        <f t="shared" si="18"/>
        <v>#REF!</v>
      </c>
      <c r="EM19" s="9" t="e">
        <f t="shared" si="19"/>
        <v>#REF!</v>
      </c>
      <c r="EN19" s="9" t="e">
        <f t="shared" si="20"/>
        <v>#REF!</v>
      </c>
      <c r="EO19" s="9" t="e">
        <f t="shared" si="21"/>
        <v>#REF!</v>
      </c>
      <c r="EP19" s="9" t="e">
        <f t="shared" si="22"/>
        <v>#REF!</v>
      </c>
      <c r="ER19" s="9">
        <v>15</v>
      </c>
      <c r="ES19" s="9" t="e">
        <f>((DU19-DU18)-(DF19-DF18))/求节点(F$28:F$47,$K$4:$K$23,节奏总纲!P18)</f>
        <v>#REF!</v>
      </c>
      <c r="ET19" s="9" t="e">
        <f>((DV19-DV18)-(DG19-DG18))/求节点(G$28:G$47,$K$4:$K$23,节奏总纲!Q18)</f>
        <v>#REF!</v>
      </c>
      <c r="EU19" s="9" t="e">
        <f>((DW19-DW18)-(DH19-DH18))/求节点(H$28:H$47,$K$4:$K$23,节奏总纲!R18)</f>
        <v>#REF!</v>
      </c>
      <c r="EV19" s="9" t="e">
        <f>((DX19-DX18)-(DI19-DI18))/求节点(I$28:I$47,$K$4:$K$23,节奏总纲!S18)</f>
        <v>#REF!</v>
      </c>
      <c r="EW19" s="9" t="e">
        <f>((DY19-DY18)-(DJ19-DJ18))/求节点(J$28:J$47,$K$4:$K$23,节奏总纲!T18)</f>
        <v>#REF!</v>
      </c>
      <c r="EX19" s="37" t="e">
        <f>SUM(ES$5:ES19)*$C$5/'[1]资源-钻石'!L18</f>
        <v>#REF!</v>
      </c>
      <c r="EY19" s="37" t="e">
        <f>SUM(ET$5:ET19)*$C$5/'[1]资源-钻石'!M18</f>
        <v>#REF!</v>
      </c>
      <c r="EZ19" s="37" t="e">
        <f>SUM(EU$5:EU19)*$C$5/'[1]资源-钻石'!N18</f>
        <v>#REF!</v>
      </c>
      <c r="FA19" s="37" t="e">
        <f>SUM(EV$5:EV19)*$C$5/'[1]资源-钻石'!O18</f>
        <v>#REF!</v>
      </c>
      <c r="FB19" s="37" t="e">
        <f>SUM(EW$5:EW19)*$C$5/'[1]资源-钻石'!P18</f>
        <v>#REF!</v>
      </c>
      <c r="FJ19" s="9">
        <f>INT(求节点(F$28:F$47,$K$28:$K$47,节奏总纲!P18))</f>
        <v>6772</v>
      </c>
      <c r="FK19" s="15">
        <v>15</v>
      </c>
      <c r="FL19" s="15">
        <f>求节点(F$28:F$47,$V$4:$V$23,节奏总纲!P18)*$FJ19/10000</f>
        <v>33089.794822587253</v>
      </c>
      <c r="FM19" s="15">
        <f>求节点(G$28:G$47,$V$4:$V$23,节奏总纲!Q18)*$FJ19/10000</f>
        <v>34137.467802713065</v>
      </c>
      <c r="FN19" s="15">
        <f>求节点(H$28:H$47,$V$4:$V$23,节奏总纲!R18)*$FJ19/10000</f>
        <v>34980.803428009902</v>
      </c>
      <c r="FO19" s="15">
        <f>求节点(I$28:I$47,$V$4:$V$23,节奏总纲!S18)*$FJ19/10000</f>
        <v>35997.076232165069</v>
      </c>
      <c r="FP19" s="15">
        <f>求节点(J$28:J$47,$V$4:$V$23,节奏总纲!T18)*$FJ19/10000</f>
        <v>37226.851726268811</v>
      </c>
      <c r="FQ19" s="15">
        <f>求节点(F$28:F$47,$L$4:$L$23,节奏总纲!P18)</f>
        <v>4</v>
      </c>
      <c r="FR19" s="15">
        <f>求节点(G$28:G$47,$L$4:$L$23,节奏总纲!Q18)</f>
        <v>4</v>
      </c>
      <c r="FS19" s="15">
        <f>求节点(H$28:H$47,$L$4:$L$23,节奏总纲!R18)</f>
        <v>4</v>
      </c>
      <c r="FT19" s="15">
        <f>求节点(I$28:I$47,$L$4:$L$23,节奏总纲!S18)</f>
        <v>4</v>
      </c>
      <c r="FU19" s="15">
        <f>求节点(J$28:J$47,$L$4:$L$23,节奏总纲!T18)</f>
        <v>4</v>
      </c>
      <c r="FV19" s="15">
        <f t="shared" si="26"/>
        <v>132359.17929034901</v>
      </c>
      <c r="FW19" s="15">
        <f t="shared" si="27"/>
        <v>136549.87121085226</v>
      </c>
      <c r="FX19" s="15">
        <f t="shared" si="28"/>
        <v>139923.21371203961</v>
      </c>
      <c r="FY19" s="15">
        <f t="shared" si="29"/>
        <v>143988.30492866028</v>
      </c>
      <c r="FZ19" s="15">
        <f t="shared" si="30"/>
        <v>148907.40690507524</v>
      </c>
      <c r="GE19" s="15">
        <v>15</v>
      </c>
      <c r="GF19" s="15">
        <f>MAX($G$4,求节点(F$28:F$47,$G$4:$G$23,节奏总纲!P18))</f>
        <v>1994.3133108578504</v>
      </c>
      <c r="GG19" s="15">
        <f>MAX($G$4,求节点(G$28:G$47,$G$4:$G$23,节奏总纲!Q18))</f>
        <v>2002.0486400082182</v>
      </c>
      <c r="GH19" s="15">
        <f>MAX($G$4,求节点(H$28:H$47,$G$4:$G$23,节奏总纲!R18))</f>
        <v>2008.2752763438416</v>
      </c>
      <c r="GI19" s="15">
        <f>MAX($G$4,求节点(I$28:I$47,$G$4:$G$23,节奏总纲!S18))</f>
        <v>2015.7787672191751</v>
      </c>
      <c r="GJ19" s="15">
        <f>MAX($G$4,求节点(J$28:J$47,$G$4:$G$23,节奏总纲!T18))</f>
        <v>2024.8586217237803</v>
      </c>
      <c r="GK19" s="15">
        <f>MAX($K$4,求节点(F$28:F$47,$K$4:$K$23,节奏总纲!P18))</f>
        <v>2443.1331085785032</v>
      </c>
      <c r="GL19" s="15">
        <f>MAX($K$4,求节点(G$28:G$47,$K$4:$K$23,节奏总纲!Q18))</f>
        <v>2520.4864000821817</v>
      </c>
      <c r="GM19" s="15">
        <f>MAX($K$4,求节点(H$28:H$47,$K$4:$K$23,节奏总纲!R18))</f>
        <v>2582.7527634384155</v>
      </c>
      <c r="GN19" s="15">
        <f>MAX($K$4,求节点(I$28:I$47,$K$4:$K$23,节奏总纲!S18))</f>
        <v>2657.7876721917505</v>
      </c>
      <c r="GO19" s="15">
        <f>MAX($K$4,求节点(J$28:J$47,$K$4:$K$23,节奏总纲!T18))</f>
        <v>2748.5862172378033</v>
      </c>
    </row>
    <row r="20" spans="4:197" x14ac:dyDescent="0.15">
      <c r="D20" s="9">
        <v>11000</v>
      </c>
      <c r="E20" s="15">
        <v>17</v>
      </c>
      <c r="F20" s="15">
        <f t="shared" si="1"/>
        <v>2.25</v>
      </c>
      <c r="G20" s="15">
        <v>2600</v>
      </c>
      <c r="H20" s="15"/>
      <c r="I20" s="15"/>
      <c r="J20" s="15">
        <v>170000</v>
      </c>
      <c r="K20" s="15">
        <v>14000</v>
      </c>
      <c r="L20" s="15">
        <v>4</v>
      </c>
      <c r="M20" s="15">
        <f t="shared" si="2"/>
        <v>12.142857142857142</v>
      </c>
      <c r="N20" s="15">
        <f t="shared" si="0"/>
        <v>5.384615384615385</v>
      </c>
      <c r="O20" s="9">
        <f t="shared" si="24"/>
        <v>10000</v>
      </c>
      <c r="P20" s="15">
        <f>求节点(节奏总纲!$P$4:$P$113,$AK$5:$AK$104,$F44)</f>
        <v>6662.2650232196693</v>
      </c>
      <c r="Q20" s="23">
        <f t="shared" si="31"/>
        <v>15000</v>
      </c>
      <c r="R20" s="23">
        <f t="shared" si="3"/>
        <v>15000</v>
      </c>
      <c r="S20" s="15">
        <f t="shared" si="4"/>
        <v>5.7692307692307692</v>
      </c>
      <c r="T20" s="9">
        <v>140000</v>
      </c>
      <c r="U20" s="15">
        <f>求节点(节奏总纲!$P$4:$P$103,$AA$5:$AA$104,节奏总纲!$BJ20)</f>
        <v>0</v>
      </c>
      <c r="V20" s="15">
        <f t="shared" si="5"/>
        <v>170000</v>
      </c>
      <c r="Z20" s="9">
        <v>16</v>
      </c>
      <c r="AA20" s="9">
        <f>[5]圣人天赋!EM21</f>
        <v>0</v>
      </c>
      <c r="AB20" s="9">
        <f>[5]圣人天赋!EN21</f>
        <v>0</v>
      </c>
      <c r="AC20" s="9">
        <f>[5]圣人天赋!EO21</f>
        <v>16</v>
      </c>
      <c r="AD20" s="9">
        <f>[5]圣人天赋!EP21</f>
        <v>0</v>
      </c>
      <c r="AE20" s="9">
        <f>[5]圣人天赋!EQ21</f>
        <v>0</v>
      </c>
      <c r="AG20" s="52"/>
      <c r="AH20" s="34" t="e">
        <f>[5]圣人天赋!EM21/AA20</f>
        <v>#DIV/0!</v>
      </c>
      <c r="AJ20" s="9">
        <v>16</v>
      </c>
      <c r="AK20" s="9">
        <f>MAX([4]带兵数!D19,1000+($AJ20-1)*50)</f>
        <v>2691.4845624513546</v>
      </c>
      <c r="AL20" s="9">
        <f>MAX([4]带兵数!E19,1000+($AJ20-1)*50)</f>
        <v>2732.3953663630509</v>
      </c>
      <c r="AM20" s="9">
        <f>MAX([4]带兵数!F19,1000+($AJ20-1)*50)</f>
        <v>2778.3269964511292</v>
      </c>
      <c r="AN20" s="9">
        <f>MAX([4]带兵数!G19,1000+($AJ20-1)*50)</f>
        <v>2832.3055450854918</v>
      </c>
      <c r="AO20" s="9">
        <f>MAX([4]带兵数!H19,1000+($AJ20-1)*50)</f>
        <v>2893.6396297114957</v>
      </c>
      <c r="AQ20" s="15">
        <v>16</v>
      </c>
      <c r="AR20" s="15">
        <f>AZ20/求节点(F$28:F$47,$G$4:$G$23,节奏总纲!P19)*3600</f>
        <v>70158.876459703883</v>
      </c>
      <c r="AS20" s="15">
        <f>BA20/求节点(G$28:G$47,$G$4:$G$23,节奏总纲!Q19)*3600</f>
        <v>61937.157738359019</v>
      </c>
      <c r="AT20" s="15">
        <f>BB20/求节点(H$28:H$47,$G$4:$G$23,节奏总纲!R19)*3600</f>
        <v>50802.849138969003</v>
      </c>
      <c r="AU20" s="15">
        <f>BC20/求节点(I$28:I$47,$G$4:$G$23,节奏总纲!S19)*3600</f>
        <v>39010.091058442726</v>
      </c>
      <c r="AV20" s="15">
        <f>BD20/求节点(J$28:J$47,$G$4:$G$23,节奏总纲!T19)*3600</f>
        <v>23315.882562729392</v>
      </c>
      <c r="AY20" s="15">
        <v>16</v>
      </c>
      <c r="AZ20" s="15">
        <f>求节点(F$28:F$47,$G$4:$G$23,节奏总纲!P19)*24*节奏总纲!W19*求节点(F$28:F$47,$L$4:$L$23,节奏总纲!P19)</f>
        <v>39055.514026759105</v>
      </c>
      <c r="BA20" s="15">
        <f>求节点(G$28:G$47,$G$4:$G$23,节奏总纲!Q19)*24*节奏总纲!X19*求节点(G$28:G$47,$L$4:$L$23,节奏总纲!Q19)</f>
        <v>34577.693775959917</v>
      </c>
      <c r="BB20" s="15">
        <f>求节点(H$28:H$47,$G$4:$G$23,节奏总纲!R19)*24*节奏总纲!Y19*求节点(H$28:H$47,$L$4:$L$23,节奏总纲!R19)</f>
        <v>28459.815478724558</v>
      </c>
      <c r="BC20" s="15">
        <f>求节点(I$28:I$47,$G$4:$G$23,节奏总纲!S19)*24*节奏总纲!Z19*求节点(I$28:I$47,$L$4:$L$23,节奏总纲!S19)</f>
        <v>21948.70607826185</v>
      </c>
      <c r="BD20" s="15">
        <f>求节点(J$28:J$47,$G$4:$G$23,节奏总纲!T19)*24*节奏总纲!AA19*求节点(J$28:J$47,$L$4:$L$23,节奏总纲!T19)</f>
        <v>13189.610127521804</v>
      </c>
      <c r="BE20" s="15">
        <f>SUM(AZ$5:AZ20)</f>
        <v>330185.04949638783</v>
      </c>
      <c r="BF20" s="15">
        <f>SUM(BA$5:BA20)</f>
        <v>290026.18235823733</v>
      </c>
      <c r="BG20" s="15">
        <f>SUM(BB$5:BB20)</f>
        <v>241295.07682525279</v>
      </c>
      <c r="BH20" s="15">
        <f>SUM(BC$5:BC20)</f>
        <v>180789.55074600922</v>
      </c>
      <c r="BI20" s="15">
        <f>SUM(BD$5:BD20)</f>
        <v>102979.42467834566</v>
      </c>
      <c r="BJ20" s="51"/>
      <c r="BK20" s="15">
        <v>16</v>
      </c>
      <c r="BL20" s="15">
        <f>索引信息!I21/3600*求节点(F$28:F$47,$G$4:$G$23,节奏总纲!P19)+BL19</f>
        <v>0</v>
      </c>
      <c r="BM20" s="15">
        <f>索引信息!J21/3600*求节点(G$28:G$47,$G$4:$G$23,节奏总纲!Q19)+BM19</f>
        <v>0</v>
      </c>
      <c r="BN20" s="15">
        <f>索引信息!K21/3600*求节点(H$28:H$47,$G$4:$G$23,节奏总纲!R19)+BN19</f>
        <v>0</v>
      </c>
      <c r="BO20" s="15">
        <f>索引信息!L21/3600*求节点(I$28:I$47,$G$4:$G$23,节奏总纲!S19)+BO19</f>
        <v>0</v>
      </c>
      <c r="BP20" s="15">
        <f>索引信息!M21/3600*求节点(J$28:J$47,$G$4:$G$23,节奏总纲!T19)+BP19</f>
        <v>0</v>
      </c>
      <c r="BR20" s="15">
        <v>16</v>
      </c>
      <c r="BS20" s="15">
        <f>求节点($T$28:$T$107,$V$28:$V$107,节奏总纲!P19)*求节点($T$28:$T$107,$U$28:$U$107,节奏总纲!P19)*节奏总纲!W19+[2]副本直接奖励!DI20</f>
        <v>1278.9378521300187</v>
      </c>
      <c r="BT20" s="15">
        <f>求节点($T$28:$T$107,$V$28:$V$107,节奏总纲!Q19)*求节点($T$28:$T$107,$U$28:$U$107,节奏总纲!Q19)*节奏总纲!X19+[2]副本直接奖励!DJ20</f>
        <v>1129.0627712721694</v>
      </c>
      <c r="BU20" s="15">
        <f>求节点($T$28:$T$107,$V$28:$V$107,节奏总纲!R19)*求节点($T$28:$T$107,$U$28:$U$107,节奏总纲!R19)*节奏总纲!Y19+[2]副本直接奖励!DK20</f>
        <v>831.57084957098198</v>
      </c>
      <c r="BV20" s="15">
        <f>求节点($T$28:$T$107,$V$28:$V$107,节奏总纲!S19)*求节点($T$28:$T$107,$U$28:$U$107,节奏总纲!S19)*节奏总纲!Z19+[2]副本直接奖励!DL20</f>
        <v>609.53267278816759</v>
      </c>
      <c r="BW20" s="15">
        <f>求节点($T$28:$T$107,$V$28:$V$107,节奏总纲!T19)*求节点($T$28:$T$107,$U$28:$U$107,节奏总纲!T19)*节奏总纲!AA19+[2]副本直接奖励!DM20</f>
        <v>364.31066504264675</v>
      </c>
      <c r="BX20" s="15">
        <f>SUM(BS$5:BS20)</f>
        <v>11376.231312538113</v>
      </c>
      <c r="BY20" s="15">
        <f>SUM(BT$5:BT20)</f>
        <v>9630.7244547513001</v>
      </c>
      <c r="BZ20" s="15">
        <f>SUM(BU$5:BU20)</f>
        <v>7616.7832757461892</v>
      </c>
      <c r="CA20" s="15">
        <f>SUM(BV$5:BV20)</f>
        <v>5539.4111319458079</v>
      </c>
      <c r="CB20" s="15">
        <f>SUM(BW$5:BW20)</f>
        <v>3010.2463531310618</v>
      </c>
      <c r="CE20" s="15">
        <v>16</v>
      </c>
      <c r="CF20" s="15">
        <f>AZ20/(1-[5]圣人天赋!DY21)-AZ20</f>
        <v>0</v>
      </c>
      <c r="CG20" s="15">
        <f>BA20/(1-[5]圣人天赋!DZ21)-BA20</f>
        <v>0</v>
      </c>
      <c r="CH20" s="15">
        <f>BB20/(1-[5]圣人天赋!EA21)-BB20</f>
        <v>0</v>
      </c>
      <c r="CI20" s="15">
        <f>BC20/(1-[5]圣人天赋!EB21)-BC20</f>
        <v>0</v>
      </c>
      <c r="CJ20" s="15">
        <f>BD20/(1-[5]圣人天赋!EC21)-BD20</f>
        <v>0</v>
      </c>
      <c r="CK20" s="15">
        <f>SUM(CF$5:CF20)</f>
        <v>0</v>
      </c>
      <c r="CL20" s="15">
        <f>SUM(CG$5:CG20)</f>
        <v>0</v>
      </c>
      <c r="CM20" s="15">
        <f>SUM(CH$5:CH20)</f>
        <v>0</v>
      </c>
      <c r="CN20" s="15">
        <f>SUM(CI$5:CI20)</f>
        <v>0</v>
      </c>
      <c r="CO20" s="15">
        <f>SUM(CJ$5:CJ20)</f>
        <v>0</v>
      </c>
      <c r="CQ20" s="15">
        <v>16</v>
      </c>
      <c r="CR20" s="15" t="e">
        <f>DZ20*'[6]国建-buff效果'!EN22+CR19</f>
        <v>#REF!</v>
      </c>
      <c r="CS20" s="15" t="e">
        <f>EA20*'[6]国建-buff效果'!EO22+CS19</f>
        <v>#REF!</v>
      </c>
      <c r="CT20" s="15" t="e">
        <f>EB20*'[6]国建-buff效果'!EP22+CT19</f>
        <v>#REF!</v>
      </c>
      <c r="CU20" s="15" t="e">
        <f>EC20*'[6]国建-buff效果'!EQ22+CU19</f>
        <v>#REF!</v>
      </c>
      <c r="CV20" s="15" t="e">
        <f>ED20*'[6]国建-buff效果'!ER22+CV19</f>
        <v>#REF!</v>
      </c>
      <c r="CX20" s="15">
        <v>16</v>
      </c>
      <c r="CY20" s="15">
        <f>索引信息!T20/3600*求节点(F$28:F$47,$G$4:$G$23,节奏总纲!P19)+CY19</f>
        <v>0</v>
      </c>
      <c r="CZ20" s="15">
        <f>索引信息!U20/3600*求节点(G$28:G$47,$G$4:$G$23,节奏总纲!Q19)+CZ19</f>
        <v>0</v>
      </c>
      <c r="DA20" s="15">
        <f>索引信息!V20/3600*求节点(H$28:H$47,$G$4:$G$23,节奏总纲!R19)+DA19</f>
        <v>0</v>
      </c>
      <c r="DB20" s="15">
        <f>索引信息!W20/3600*求节点(I$28:I$47,$G$4:$G$23,节奏总纲!S19)+DB19</f>
        <v>0</v>
      </c>
      <c r="DC20" s="15">
        <f>索引信息!X20/3600*求节点(J$28:J$47,$G$4:$G$23,节奏总纲!T19)+DC19</f>
        <v>0</v>
      </c>
      <c r="DE20" s="15">
        <v>16</v>
      </c>
      <c r="DF20" s="15" t="e">
        <f t="shared" si="6"/>
        <v>#REF!</v>
      </c>
      <c r="DG20" s="15" t="e">
        <f t="shared" si="7"/>
        <v>#REF!</v>
      </c>
      <c r="DH20" s="15" t="e">
        <f t="shared" si="8"/>
        <v>#REF!</v>
      </c>
      <c r="DI20" s="15" t="e">
        <f t="shared" si="9"/>
        <v>#REF!</v>
      </c>
      <c r="DJ20" s="15" t="e">
        <f t="shared" si="10"/>
        <v>#REF!</v>
      </c>
      <c r="DK20" s="35">
        <v>16</v>
      </c>
      <c r="DL20" s="34" t="e">
        <f t="shared" si="11"/>
        <v>#REF!</v>
      </c>
      <c r="DM20" s="34" t="e">
        <f t="shared" si="12"/>
        <v>#REF!</v>
      </c>
      <c r="DN20" s="34" t="e">
        <f t="shared" si="13"/>
        <v>#REF!</v>
      </c>
      <c r="DO20" s="34" t="e">
        <f t="shared" si="14"/>
        <v>#REF!</v>
      </c>
      <c r="DP20" s="34" t="e">
        <f t="shared" si="15"/>
        <v>#REF!</v>
      </c>
      <c r="DQ20" s="34" t="e">
        <f t="shared" si="16"/>
        <v>#REF!</v>
      </c>
      <c r="DT20" s="15">
        <v>16</v>
      </c>
      <c r="DU20" s="15" t="e">
        <f>#REF!+[7]国家城池攻打!BP19</f>
        <v>#REF!</v>
      </c>
      <c r="DV20" s="15" t="e">
        <f>#REF!+[7]国家城池攻打!BQ19</f>
        <v>#REF!</v>
      </c>
      <c r="DW20" s="15" t="e">
        <f>#REF!+[7]国家城池攻打!BR19</f>
        <v>#REF!</v>
      </c>
      <c r="DX20" s="15" t="e">
        <f>#REF!+[7]国家城池攻打!BS19</f>
        <v>#REF!</v>
      </c>
      <c r="DY20" s="15" t="e">
        <f>#REF!+[7]国家城池攻打!BT19</f>
        <v>#REF!</v>
      </c>
      <c r="DZ20" s="15" t="e">
        <f t="shared" si="32"/>
        <v>#REF!</v>
      </c>
      <c r="EA20" s="15" t="e">
        <f t="shared" si="33"/>
        <v>#REF!</v>
      </c>
      <c r="EB20" s="15" t="e">
        <f t="shared" si="34"/>
        <v>#REF!</v>
      </c>
      <c r="EC20" s="15" t="e">
        <f t="shared" si="35"/>
        <v>#REF!</v>
      </c>
      <c r="ED20" s="15" t="e">
        <f t="shared" si="36"/>
        <v>#REF!</v>
      </c>
      <c r="EF20" s="34" t="e">
        <f>#REF!/$DU20</f>
        <v>#REF!</v>
      </c>
      <c r="EG20" s="34" t="e">
        <f>[7]国家城池攻打!BP19/$DU20</f>
        <v>#REF!</v>
      </c>
      <c r="EK20" s="9">
        <v>16</v>
      </c>
      <c r="EL20" s="9" t="e">
        <f t="shared" si="18"/>
        <v>#REF!</v>
      </c>
      <c r="EM20" s="9" t="e">
        <f t="shared" si="19"/>
        <v>#REF!</v>
      </c>
      <c r="EN20" s="9" t="e">
        <f t="shared" si="20"/>
        <v>#REF!</v>
      </c>
      <c r="EO20" s="9" t="e">
        <f t="shared" si="21"/>
        <v>#REF!</v>
      </c>
      <c r="EP20" s="9" t="e">
        <f t="shared" si="22"/>
        <v>#REF!</v>
      </c>
      <c r="ER20" s="9">
        <v>16</v>
      </c>
      <c r="ES20" s="9" t="e">
        <f>((DU20-DU19)-(DF20-DF19))/求节点(F$28:F$47,$K$4:$K$23,节奏总纲!P19)</f>
        <v>#REF!</v>
      </c>
      <c r="ET20" s="9" t="e">
        <f>((DV20-DV19)-(DG20-DG19))/求节点(G$28:G$47,$K$4:$K$23,节奏总纲!Q19)</f>
        <v>#REF!</v>
      </c>
      <c r="EU20" s="9" t="e">
        <f>((DW20-DW19)-(DH20-DH19))/求节点(H$28:H$47,$K$4:$K$23,节奏总纲!R19)</f>
        <v>#REF!</v>
      </c>
      <c r="EV20" s="9" t="e">
        <f>((DX20-DX19)-(DI20-DI19))/求节点(I$28:I$47,$K$4:$K$23,节奏总纲!S19)</f>
        <v>#REF!</v>
      </c>
      <c r="EW20" s="9" t="e">
        <f>((DY20-DY19)-(DJ20-DJ19))/求节点(J$28:J$47,$K$4:$K$23,节奏总纲!T19)</f>
        <v>#REF!</v>
      </c>
      <c r="EX20" s="37" t="e">
        <f>SUM(ES$5:ES20)*$C$5/'[1]资源-钻石'!L19</f>
        <v>#REF!</v>
      </c>
      <c r="EY20" s="37" t="e">
        <f>SUM(ET$5:ET20)*$C$5/'[1]资源-钻石'!M19</f>
        <v>#REF!</v>
      </c>
      <c r="EZ20" s="37" t="e">
        <f>SUM(EU$5:EU20)*$C$5/'[1]资源-钻石'!N19</f>
        <v>#REF!</v>
      </c>
      <c r="FA20" s="37" t="e">
        <f>SUM(EV$5:EV20)*$C$5/'[1]资源-钻石'!O19</f>
        <v>#REF!</v>
      </c>
      <c r="FB20" s="37" t="e">
        <f>SUM(EW$5:EW20)*$C$5/'[1]资源-钻石'!P19</f>
        <v>#REF!</v>
      </c>
      <c r="FJ20" s="9">
        <f>INT(求节点(F$28:F$47,$K$28:$K$47,节奏总纲!P19))</f>
        <v>7080</v>
      </c>
      <c r="FK20" s="15">
        <v>16</v>
      </c>
      <c r="FL20" s="15">
        <f>求节点(F$28:F$47,$V$4:$V$23,节奏总纲!P19)*$FJ20/10000</f>
        <v>35969.350863472355</v>
      </c>
      <c r="FM20" s="15">
        <f>求节点(G$28:G$47,$V$4:$V$23,节奏总纲!Q19)*$FJ20/10000</f>
        <v>36784.017459957897</v>
      </c>
      <c r="FN20" s="15">
        <f>求节点(H$28:H$47,$V$4:$V$23,节奏总纲!R19)*$FJ20/10000</f>
        <v>37768.147934961497</v>
      </c>
      <c r="FO20" s="15">
        <f>求节点(I$28:I$47,$V$4:$V$23,节奏总纲!S19)*$FJ20/10000</f>
        <v>39012.260799203759</v>
      </c>
      <c r="FP20" s="15">
        <f>求节点(J$28:J$47,$V$4:$V$23,节奏总纲!T19)*$FJ20/10000</f>
        <v>40567.195216240099</v>
      </c>
      <c r="FQ20" s="15">
        <f>求节点(F$28:F$47,$L$4:$L$23,节奏总纲!P19)</f>
        <v>4</v>
      </c>
      <c r="FR20" s="15">
        <f>求节点(G$28:G$47,$L$4:$L$23,节奏总纲!Q19)</f>
        <v>4</v>
      </c>
      <c r="FS20" s="15">
        <f>求节点(H$28:H$47,$L$4:$L$23,节奏总纲!R19)</f>
        <v>4</v>
      </c>
      <c r="FT20" s="15">
        <f>求节点(I$28:I$47,$L$4:$L$23,节奏总纲!S19)</f>
        <v>4</v>
      </c>
      <c r="FU20" s="15">
        <f>求节点(J$28:J$47,$L$4:$L$23,节奏总纲!T19)</f>
        <v>4</v>
      </c>
      <c r="FV20" s="15">
        <f t="shared" si="26"/>
        <v>143877.40345388942</v>
      </c>
      <c r="FW20" s="15">
        <f t="shared" si="27"/>
        <v>147136.06983983159</v>
      </c>
      <c r="FX20" s="15">
        <f t="shared" si="28"/>
        <v>151072.59173984599</v>
      </c>
      <c r="FY20" s="15">
        <f t="shared" si="29"/>
        <v>156049.04319681504</v>
      </c>
      <c r="FZ20" s="15">
        <f t="shared" si="30"/>
        <v>162268.7808649604</v>
      </c>
      <c r="GE20" s="15">
        <v>16</v>
      </c>
      <c r="GF20" s="15">
        <f>MAX($G$4,求节点(F$28:F$47,$G$4:$G$23,节奏总纲!P19))</f>
        <v>2004.020839431302</v>
      </c>
      <c r="GG20" s="15">
        <f>MAX($G$4,求节点(G$28:G$47,$G$4:$G$23,节奏总纲!Q19))</f>
        <v>2009.7741346042224</v>
      </c>
      <c r="GH20" s="15">
        <f>MAX($G$4,求节点(H$28:H$47,$G$4:$G$23,节奏总纲!R19))</f>
        <v>2016.7242085802366</v>
      </c>
      <c r="GI20" s="15">
        <f>MAX($G$4,求节点(I$28:I$47,$G$4:$G$23,节奏总纲!S19))</f>
        <v>2025.5103163785577</v>
      </c>
      <c r="GJ20" s="15">
        <f>MAX($G$4,求节点(J$28:J$47,$G$4:$G$23,节奏总纲!T19))</f>
        <v>2036.4914916401137</v>
      </c>
      <c r="GK20" s="15">
        <f>MAX($K$4,求节点(F$28:F$47,$K$4:$K$23,节奏总纲!P19))</f>
        <v>2540.2083943130197</v>
      </c>
      <c r="GL20" s="15">
        <f>MAX($K$4,求节点(G$28:G$47,$K$4:$K$23,节奏总纲!Q19))</f>
        <v>2597.7413460422244</v>
      </c>
      <c r="GM20" s="15">
        <f>MAX($K$4,求节点(H$28:H$47,$K$4:$K$23,节奏总纲!R19))</f>
        <v>2667.2420858023656</v>
      </c>
      <c r="GN20" s="15">
        <f>MAX($K$4,求节点(I$28:I$47,$K$4:$K$23,节奏总纲!S19))</f>
        <v>2755.1031637855758</v>
      </c>
      <c r="GO20" s="15">
        <f>MAX($K$4,求节点(J$28:J$47,$K$4:$K$23,节奏总纲!T19))</f>
        <v>2864.9149164011365</v>
      </c>
    </row>
    <row r="21" spans="4:197" x14ac:dyDescent="0.15">
      <c r="D21" s="9">
        <v>11000</v>
      </c>
      <c r="E21" s="15">
        <v>18</v>
      </c>
      <c r="F21" s="15">
        <f t="shared" si="1"/>
        <v>2.25</v>
      </c>
      <c r="G21" s="15">
        <v>2650</v>
      </c>
      <c r="H21" s="15"/>
      <c r="I21" s="15"/>
      <c r="J21" s="15">
        <v>180000</v>
      </c>
      <c r="K21" s="15">
        <v>15000</v>
      </c>
      <c r="L21" s="15">
        <v>4</v>
      </c>
      <c r="M21" s="15">
        <f t="shared" si="2"/>
        <v>12</v>
      </c>
      <c r="N21" s="15">
        <f t="shared" si="0"/>
        <v>5.6603773584905657</v>
      </c>
      <c r="O21" s="9">
        <f t="shared" si="24"/>
        <v>10000</v>
      </c>
      <c r="P21" s="15">
        <f>求节点(节奏总纲!$P$4:$P$113,$AK$5:$AK$104,$F45)</f>
        <v>7016.1382881554291</v>
      </c>
      <c r="Q21" s="23">
        <f t="shared" si="31"/>
        <v>15800</v>
      </c>
      <c r="R21" s="23">
        <f t="shared" si="3"/>
        <v>15800</v>
      </c>
      <c r="S21" s="15">
        <f t="shared" si="4"/>
        <v>5.9622641509433958</v>
      </c>
      <c r="T21" s="9">
        <v>150000</v>
      </c>
      <c r="U21" s="15">
        <f>求节点(节奏总纲!$P$4:$P$103,$AA$5:$AA$104,节奏总纲!$BJ21)</f>
        <v>0</v>
      </c>
      <c r="V21" s="15">
        <f t="shared" si="5"/>
        <v>180000</v>
      </c>
      <c r="Z21" s="9">
        <v>17</v>
      </c>
      <c r="AA21" s="9">
        <f>[5]圣人天赋!EM22</f>
        <v>0</v>
      </c>
      <c r="AB21" s="9">
        <f>[5]圣人天赋!EN22</f>
        <v>0</v>
      </c>
      <c r="AC21" s="9">
        <f>[5]圣人天赋!EO22</f>
        <v>17</v>
      </c>
      <c r="AD21" s="9">
        <f>[5]圣人天赋!EP22</f>
        <v>0</v>
      </c>
      <c r="AE21" s="9">
        <f>[5]圣人天赋!EQ22</f>
        <v>0</v>
      </c>
      <c r="AG21" s="52"/>
      <c r="AH21" s="34" t="e">
        <f>[5]圣人天赋!EM22/AA21</f>
        <v>#DIV/0!</v>
      </c>
      <c r="AJ21" s="9">
        <v>17</v>
      </c>
      <c r="AK21" s="9">
        <f>MAX([4]带兵数!D20,1000+($AJ21-1)*50)</f>
        <v>2763.9606019664152</v>
      </c>
      <c r="AL21" s="9">
        <f>MAX([4]带兵数!E20,1000+($AJ21-1)*50)</f>
        <v>2805.0302066190816</v>
      </c>
      <c r="AM21" s="9">
        <f>MAX([4]带兵数!F20,1000+($AJ21-1)*50)</f>
        <v>2851.5846584296787</v>
      </c>
      <c r="AN21" s="9">
        <f>MAX([4]带兵数!G20,1000+($AJ21-1)*50)</f>
        <v>2906.4198848718197</v>
      </c>
      <c r="AO21" s="9">
        <f>MAX([4]带兵数!H20,1000+($AJ21-1)*50)</f>
        <v>2963.8393226762068</v>
      </c>
      <c r="AQ21" s="15">
        <v>17</v>
      </c>
      <c r="AR21" s="15">
        <f>AZ21/求节点(F$28:F$47,$G$4:$G$23,节奏总纲!P20)*3600</f>
        <v>75194.421950872813</v>
      </c>
      <c r="AS21" s="15">
        <f>BA21/求节点(G$28:G$47,$G$4:$G$23,节奏总纲!Q20)*3600</f>
        <v>63852.198742514032</v>
      </c>
      <c r="AT21" s="15">
        <f>BB21/求节点(H$28:H$47,$G$4:$G$23,节奏总纲!R20)*3600</f>
        <v>52054.193938422082</v>
      </c>
      <c r="AU21" s="15">
        <f>BC21/求节点(I$28:I$47,$G$4:$G$23,节奏总纲!S20)*3600</f>
        <v>38837.769726087448</v>
      </c>
      <c r="AV21" s="15">
        <f>BD21/求节点(J$28:J$47,$G$4:$G$23,节奏总纲!T20)*3600</f>
        <v>20221.714565757877</v>
      </c>
      <c r="AY21" s="15">
        <v>17</v>
      </c>
      <c r="AZ21" s="15">
        <f>求节点(F$28:F$47,$G$4:$G$23,节奏总纲!P20)*24*节奏总纲!W20*求节点(F$28:F$47,$L$4:$L$23,节奏总纲!P20)</f>
        <v>42015.386868104069</v>
      </c>
      <c r="BA21" s="15">
        <f>求节点(G$28:G$47,$G$4:$G$23,节奏总纲!Q20)*24*节奏总纲!X20*求节点(G$28:G$47,$L$4:$L$23,节奏总纲!Q20)</f>
        <v>35788.066489569428</v>
      </c>
      <c r="BB21" s="15">
        <f>求节点(H$28:H$47,$G$4:$G$23,节奏总纲!R20)*24*节奏总纲!Y20*求节点(H$28:H$47,$L$4:$L$23,节奏总纲!R20)</f>
        <v>29285.996770670892</v>
      </c>
      <c r="BC21" s="15">
        <f>求节点(I$28:I$47,$G$4:$G$23,节奏总纲!S20)*24*节奏总纲!Z20*求节点(I$28:I$47,$L$4:$L$23,节奏总纲!S20)</f>
        <v>21956.273712453702</v>
      </c>
      <c r="BD21" s="15">
        <f>求节点(J$28:J$47,$G$4:$G$23,节奏总纲!T20)*24*节奏总纲!AA20*求节点(J$28:J$47,$L$4:$L$23,节奏总纲!T20)</f>
        <v>11495.935784403717</v>
      </c>
      <c r="BE21" s="15">
        <f>SUM(AZ$5:AZ21)</f>
        <v>372200.43636449188</v>
      </c>
      <c r="BF21" s="15">
        <f>SUM(BA$5:BA21)</f>
        <v>325814.24884780677</v>
      </c>
      <c r="BG21" s="15">
        <f>SUM(BB$5:BB21)</f>
        <v>270581.07359592366</v>
      </c>
      <c r="BH21" s="15">
        <f>SUM(BC$5:BC21)</f>
        <v>202745.82445846291</v>
      </c>
      <c r="BI21" s="15">
        <f>SUM(BD$5:BD21)</f>
        <v>114475.36046274938</v>
      </c>
      <c r="BJ21" s="51"/>
      <c r="BK21" s="15">
        <v>17</v>
      </c>
      <c r="BL21" s="15">
        <f>索引信息!I22/3600*求节点(F$28:F$47,$G$4:$G$23,节奏总纲!P20)+BL20</f>
        <v>0</v>
      </c>
      <c r="BM21" s="15">
        <f>索引信息!J22/3600*求节点(G$28:G$47,$G$4:$G$23,节奏总纲!Q20)+BM20</f>
        <v>0</v>
      </c>
      <c r="BN21" s="15">
        <f>索引信息!K22/3600*求节点(H$28:H$47,$G$4:$G$23,节奏总纲!R20)+BN20</f>
        <v>0</v>
      </c>
      <c r="BO21" s="15">
        <f>索引信息!L22/3600*求节点(I$28:I$47,$G$4:$G$23,节奏总纲!S20)+BO20</f>
        <v>0</v>
      </c>
      <c r="BP21" s="15">
        <f>索引信息!M22/3600*求节点(J$28:J$47,$G$4:$G$23,节奏总纲!T20)+BP20</f>
        <v>0</v>
      </c>
      <c r="BR21" s="15">
        <v>17</v>
      </c>
      <c r="BS21" s="15">
        <f>求节点($T$28:$T$107,$V$28:$V$107,节奏总纲!P20)*求节点($T$28:$T$107,$U$28:$U$107,节奏总纲!P20)*节奏总纲!W20+[2]副本直接奖励!DI21</f>
        <v>1370.7316501461194</v>
      </c>
      <c r="BT21" s="15">
        <f>求节点($T$28:$T$107,$V$28:$V$107,节奏总纲!Q20)*求节点($T$28:$T$107,$U$28:$U$107,节奏总纲!Q20)*节奏总纲!X20+[2]副本直接奖励!DJ21</f>
        <v>1163.9723729104119</v>
      </c>
      <c r="BU21" s="15">
        <f>求节点($T$28:$T$107,$V$28:$V$107,节奏总纲!R20)*求节点($T$28:$T$107,$U$28:$U$107,节奏总纲!R20)*节奏总纲!Y20+[2]副本直接奖励!DK21</f>
        <v>948.90457700248578</v>
      </c>
      <c r="BV21" s="15">
        <f>求节点($T$28:$T$107,$V$28:$V$107,节奏总纲!S20)*求节点($T$28:$T$107,$U$28:$U$107,节奏总纲!S20)*节奏总纲!Z20+[2]副本直接奖励!DL21</f>
        <v>606.84015197011638</v>
      </c>
      <c r="BW21" s="15">
        <f>求节点($T$28:$T$107,$V$28:$V$107,节奏总纲!T20)*求节点($T$28:$T$107,$U$28:$U$107,节奏总纲!T20)*节奏总纲!AA20+[2]副本直接奖励!DM21</f>
        <v>315.96429008996682</v>
      </c>
      <c r="BX21" s="15">
        <f>SUM(BS$5:BS21)</f>
        <v>12746.962962684232</v>
      </c>
      <c r="BY21" s="15">
        <f>SUM(BT$5:BT21)</f>
        <v>10794.696827661712</v>
      </c>
      <c r="BZ21" s="15">
        <f>SUM(BU$5:BU21)</f>
        <v>8565.6878527486751</v>
      </c>
      <c r="CA21" s="15">
        <f>SUM(BV$5:BV21)</f>
        <v>6146.2512839159244</v>
      </c>
      <c r="CB21" s="15">
        <f>SUM(BW$5:BW21)</f>
        <v>3326.2106432210285</v>
      </c>
      <c r="CE21" s="15">
        <v>17</v>
      </c>
      <c r="CF21" s="15">
        <f>AZ21/(1-[5]圣人天赋!DY22)-AZ21</f>
        <v>0</v>
      </c>
      <c r="CG21" s="15">
        <f>BA21/(1-[5]圣人天赋!DZ22)-BA21</f>
        <v>0</v>
      </c>
      <c r="CH21" s="15">
        <f>BB21/(1-[5]圣人天赋!EA22)-BB21</f>
        <v>0</v>
      </c>
      <c r="CI21" s="15">
        <f>BC21/(1-[5]圣人天赋!EB22)-BC21</f>
        <v>0</v>
      </c>
      <c r="CJ21" s="15">
        <f>BD21/(1-[5]圣人天赋!EC22)-BD21</f>
        <v>0</v>
      </c>
      <c r="CK21" s="15">
        <f>SUM(CF$5:CF21)</f>
        <v>0</v>
      </c>
      <c r="CL21" s="15">
        <f>SUM(CG$5:CG21)</f>
        <v>0</v>
      </c>
      <c r="CM21" s="15">
        <f>SUM(CH$5:CH21)</f>
        <v>0</v>
      </c>
      <c r="CN21" s="15">
        <f>SUM(CI$5:CI21)</f>
        <v>0</v>
      </c>
      <c r="CO21" s="15">
        <f>SUM(CJ$5:CJ21)</f>
        <v>0</v>
      </c>
      <c r="CQ21" s="15">
        <v>17</v>
      </c>
      <c r="CR21" s="15" t="e">
        <f>DZ21*'[6]国建-buff效果'!EN23+CR20</f>
        <v>#REF!</v>
      </c>
      <c r="CS21" s="15" t="e">
        <f>EA21*'[6]国建-buff效果'!EO23+CS20</f>
        <v>#REF!</v>
      </c>
      <c r="CT21" s="15" t="e">
        <f>EB21*'[6]国建-buff效果'!EP23+CT20</f>
        <v>#REF!</v>
      </c>
      <c r="CU21" s="15" t="e">
        <f>EC21*'[6]国建-buff效果'!EQ23+CU20</f>
        <v>#REF!</v>
      </c>
      <c r="CV21" s="15" t="e">
        <f>ED21*'[6]国建-buff效果'!ER23+CV20</f>
        <v>#REF!</v>
      </c>
      <c r="CX21" s="15">
        <v>17</v>
      </c>
      <c r="CY21" s="15">
        <f>索引信息!T21/3600*求节点(F$28:F$47,$G$4:$G$23,节奏总纲!P20)+CY20</f>
        <v>0</v>
      </c>
      <c r="CZ21" s="15">
        <f>索引信息!U21/3600*求节点(G$28:G$47,$G$4:$G$23,节奏总纲!Q20)+CZ20</f>
        <v>0</v>
      </c>
      <c r="DA21" s="15">
        <f>索引信息!V21/3600*求节点(H$28:H$47,$G$4:$G$23,节奏总纲!R20)+DA20</f>
        <v>0</v>
      </c>
      <c r="DB21" s="15">
        <f>索引信息!W21/3600*求节点(I$28:I$47,$G$4:$G$23,节奏总纲!S20)+DB20</f>
        <v>0</v>
      </c>
      <c r="DC21" s="15">
        <f>索引信息!X21/3600*求节点(J$28:J$47,$G$4:$G$23,节奏总纲!T20)+DC20</f>
        <v>0</v>
      </c>
      <c r="DE21" s="15">
        <v>17</v>
      </c>
      <c r="DF21" s="15" t="e">
        <f t="shared" si="6"/>
        <v>#REF!</v>
      </c>
      <c r="DG21" s="15" t="e">
        <f t="shared" si="7"/>
        <v>#REF!</v>
      </c>
      <c r="DH21" s="15" t="e">
        <f t="shared" si="8"/>
        <v>#REF!</v>
      </c>
      <c r="DI21" s="15" t="e">
        <f t="shared" si="9"/>
        <v>#REF!</v>
      </c>
      <c r="DJ21" s="15" t="e">
        <f t="shared" si="10"/>
        <v>#REF!</v>
      </c>
      <c r="DK21" s="35">
        <v>17</v>
      </c>
      <c r="DL21" s="34" t="e">
        <f t="shared" si="11"/>
        <v>#REF!</v>
      </c>
      <c r="DM21" s="34" t="e">
        <f t="shared" si="12"/>
        <v>#REF!</v>
      </c>
      <c r="DN21" s="34" t="e">
        <f t="shared" si="13"/>
        <v>#REF!</v>
      </c>
      <c r="DO21" s="34" t="e">
        <f t="shared" si="14"/>
        <v>#REF!</v>
      </c>
      <c r="DP21" s="34" t="e">
        <f t="shared" si="15"/>
        <v>#REF!</v>
      </c>
      <c r="DQ21" s="34" t="e">
        <f t="shared" si="16"/>
        <v>#REF!</v>
      </c>
      <c r="DT21" s="15">
        <v>17</v>
      </c>
      <c r="DU21" s="15" t="e">
        <f>#REF!+[7]国家城池攻打!BP20</f>
        <v>#REF!</v>
      </c>
      <c r="DV21" s="15" t="e">
        <f>#REF!+[7]国家城池攻打!BQ20</f>
        <v>#REF!</v>
      </c>
      <c r="DW21" s="15" t="e">
        <f>#REF!+[7]国家城池攻打!BR20</f>
        <v>#REF!</v>
      </c>
      <c r="DX21" s="15" t="e">
        <f>#REF!+[7]国家城池攻打!BS20</f>
        <v>#REF!</v>
      </c>
      <c r="DY21" s="15" t="e">
        <f>#REF!+[7]国家城池攻打!BT20</f>
        <v>#REF!</v>
      </c>
      <c r="DZ21" s="15" t="e">
        <f t="shared" si="32"/>
        <v>#REF!</v>
      </c>
      <c r="EA21" s="15" t="e">
        <f t="shared" si="33"/>
        <v>#REF!</v>
      </c>
      <c r="EB21" s="15" t="e">
        <f t="shared" si="34"/>
        <v>#REF!</v>
      </c>
      <c r="EC21" s="15" t="e">
        <f t="shared" si="35"/>
        <v>#REF!</v>
      </c>
      <c r="ED21" s="15" t="e">
        <f t="shared" si="36"/>
        <v>#REF!</v>
      </c>
      <c r="EF21" s="34" t="e">
        <f>#REF!/$DU21</f>
        <v>#REF!</v>
      </c>
      <c r="EG21" s="34" t="e">
        <f>[7]国家城池攻打!BP20/$DU21</f>
        <v>#REF!</v>
      </c>
      <c r="EK21" s="9">
        <v>17</v>
      </c>
      <c r="EL21" s="9" t="e">
        <f t="shared" si="18"/>
        <v>#REF!</v>
      </c>
      <c r="EM21" s="9" t="e">
        <f t="shared" si="19"/>
        <v>#REF!</v>
      </c>
      <c r="EN21" s="9" t="e">
        <f t="shared" si="20"/>
        <v>#REF!</v>
      </c>
      <c r="EO21" s="9" t="e">
        <f t="shared" si="21"/>
        <v>#REF!</v>
      </c>
      <c r="EP21" s="9" t="e">
        <f t="shared" si="22"/>
        <v>#REF!</v>
      </c>
      <c r="ER21" s="9">
        <v>17</v>
      </c>
      <c r="ES21" s="9" t="e">
        <f>((DU21-DU20)-(DF21-DF20))/求节点(F$28:F$47,$K$4:$K$23,节奏总纲!P20)</f>
        <v>#REF!</v>
      </c>
      <c r="ET21" s="9" t="e">
        <f>((DV21-DV20)-(DG21-DG20))/求节点(G$28:G$47,$K$4:$K$23,节奏总纲!Q20)</f>
        <v>#REF!</v>
      </c>
      <c r="EU21" s="9" t="e">
        <f>((DW21-DW20)-(DH21-DH20))/求节点(H$28:H$47,$K$4:$K$23,节奏总纲!R20)</f>
        <v>#REF!</v>
      </c>
      <c r="EV21" s="9" t="e">
        <f>((DX21-DX20)-(DI21-DI20))/求节点(I$28:I$47,$K$4:$K$23,节奏总纲!S20)</f>
        <v>#REF!</v>
      </c>
      <c r="EW21" s="9" t="e">
        <f>((DY21-DY20)-(DJ21-DJ20))/求节点(J$28:J$47,$K$4:$K$23,节奏总纲!T20)</f>
        <v>#REF!</v>
      </c>
      <c r="EX21" s="37" t="e">
        <f>SUM(ES$5:ES21)*$C$5/'[1]资源-钻石'!L20</f>
        <v>#REF!</v>
      </c>
      <c r="EY21" s="37" t="e">
        <f>SUM(ET$5:ET21)*$C$5/'[1]资源-钻石'!M20</f>
        <v>#REF!</v>
      </c>
      <c r="EZ21" s="37" t="e">
        <f>SUM(EU$5:EU21)*$C$5/'[1]资源-钻石'!N20</f>
        <v>#REF!</v>
      </c>
      <c r="FA21" s="37" t="e">
        <f>SUM(EV$5:EV21)*$C$5/'[1]资源-钻石'!O20</f>
        <v>#REF!</v>
      </c>
      <c r="FB21" s="37" t="e">
        <f>SUM(EW$5:EW21)*$C$5/'[1]资源-钻石'!P20</f>
        <v>#REF!</v>
      </c>
      <c r="FJ21" s="9">
        <f>INT(求节点(F$28:F$47,$K$28:$K$47,节奏总纲!P20))</f>
        <v>7230</v>
      </c>
      <c r="FK21" s="15">
        <v>17</v>
      </c>
      <c r="FL21" s="15">
        <f>求节点(F$28:F$47,$V$4:$V$23,节奏总纲!P20)*$FJ21/10000</f>
        <v>37816.386370383974</v>
      </c>
      <c r="FM21" s="15">
        <f>求节点(G$28:G$47,$V$4:$V$23,节奏总纲!Q20)*$FJ21/10000</f>
        <v>38714.98630745124</v>
      </c>
      <c r="FN21" s="15">
        <f>求节点(H$28:H$47,$V$4:$V$23,节奏总纲!R20)*$FJ21/10000</f>
        <v>39820.128715752908</v>
      </c>
      <c r="FO21" s="15">
        <f>求节点(I$28:I$47,$V$4:$V$23,节奏总纲!S20)*$FJ21/10000</f>
        <v>41239.757737495165</v>
      </c>
      <c r="FP21" s="15">
        <f>求节点(J$28:J$47,$V$4:$V$23,节奏总纲!T20)*$FJ21/10000</f>
        <v>42885.555438145682</v>
      </c>
      <c r="FQ21" s="15">
        <f>求节点(F$28:F$47,$L$4:$L$23,节奏总纲!P20)</f>
        <v>4</v>
      </c>
      <c r="FR21" s="15">
        <f>求节点(G$28:G$47,$L$4:$L$23,节奏总纲!Q20)</f>
        <v>4</v>
      </c>
      <c r="FS21" s="15">
        <f>求节点(H$28:H$47,$L$4:$L$23,节奏总纲!R20)</f>
        <v>4</v>
      </c>
      <c r="FT21" s="15">
        <f>求节点(I$28:I$47,$L$4:$L$23,节奏总纲!S20)</f>
        <v>4</v>
      </c>
      <c r="FU21" s="15">
        <f>求节点(J$28:J$47,$L$4:$L$23,节奏总纲!T20)</f>
        <v>4</v>
      </c>
      <c r="FV21" s="15">
        <f t="shared" si="26"/>
        <v>151265.5454815359</v>
      </c>
      <c r="FW21" s="15">
        <f t="shared" si="27"/>
        <v>154859.94522980496</v>
      </c>
      <c r="FX21" s="15">
        <f t="shared" si="28"/>
        <v>159280.51486301163</v>
      </c>
      <c r="FY21" s="15">
        <f t="shared" si="29"/>
        <v>164959.03094998066</v>
      </c>
      <c r="FZ21" s="15">
        <f t="shared" si="30"/>
        <v>171542.22175258273</v>
      </c>
      <c r="GE21" s="15">
        <v>17</v>
      </c>
      <c r="GF21" s="15">
        <f>MAX($G$4,求节点(F$28:F$47,$G$4:$G$23,节奏总纲!P20))</f>
        <v>2011.5241104452557</v>
      </c>
      <c r="GG21" s="15">
        <f>MAX($G$4,求节点(G$28:G$47,$G$4:$G$23,节奏总纲!Q20))</f>
        <v>2017.7384945190265</v>
      </c>
      <c r="GH21" s="15">
        <f>MAX($G$4,求节点(H$28:H$47,$G$4:$G$23,节奏总纲!R20))</f>
        <v>2025.3812497631598</v>
      </c>
      <c r="GI21" s="15">
        <f>MAX($G$4,求节点(I$28:I$47,$G$4:$G$23,节奏总纲!S20))</f>
        <v>2035.1988778526636</v>
      </c>
      <c r="GJ21" s="15">
        <f>MAX($G$4,求节点(J$28:J$47,$G$4:$G$23,节奏总纲!T20))</f>
        <v>2046.5806046898042</v>
      </c>
      <c r="GK21" s="15">
        <f>MAX($K$4,求节点(F$28:F$47,$K$4:$K$23,节奏总纲!P20))</f>
        <v>2615.2411044525566</v>
      </c>
      <c r="GL21" s="15">
        <f>MAX($K$4,求节点(G$28:G$47,$K$4:$K$23,节奏总纲!Q20))</f>
        <v>2677.3849451902656</v>
      </c>
      <c r="GM21" s="15">
        <f>MAX($K$4,求节点(H$28:H$47,$K$4:$K$23,节奏总纲!R20))</f>
        <v>2753.812497631598</v>
      </c>
      <c r="GN21" s="15">
        <f>MAX($K$4,求节点(I$28:I$47,$K$4:$K$23,节奏总纲!S20))</f>
        <v>2851.9887785266369</v>
      </c>
      <c r="GO21" s="15">
        <f>MAX($K$4,求节点(J$28:J$47,$K$4:$K$23,节奏总纲!T20))</f>
        <v>2965.8060468980416</v>
      </c>
    </row>
    <row r="22" spans="4:197" x14ac:dyDescent="0.15">
      <c r="D22" s="9">
        <v>11000</v>
      </c>
      <c r="E22" s="15">
        <v>19</v>
      </c>
      <c r="F22" s="15">
        <f t="shared" si="1"/>
        <v>2.25</v>
      </c>
      <c r="G22" s="15">
        <v>2700</v>
      </c>
      <c r="H22" s="15"/>
      <c r="I22" s="15"/>
      <c r="J22" s="15">
        <v>190000</v>
      </c>
      <c r="K22" s="15">
        <v>16000</v>
      </c>
      <c r="L22" s="15">
        <v>4</v>
      </c>
      <c r="M22" s="15">
        <f t="shared" si="2"/>
        <v>11.875</v>
      </c>
      <c r="N22" s="15">
        <f t="shared" si="0"/>
        <v>5.9259259259259256</v>
      </c>
      <c r="O22" s="9">
        <f t="shared" si="24"/>
        <v>10000</v>
      </c>
      <c r="P22" s="15">
        <f>求节点(节奏总纲!$P$4:$P$113,$AK$5:$AK$104,$F46)</f>
        <v>7301.3078151204863</v>
      </c>
      <c r="Q22" s="23">
        <f t="shared" si="31"/>
        <v>16400</v>
      </c>
      <c r="R22" s="23">
        <f t="shared" si="3"/>
        <v>16400</v>
      </c>
      <c r="S22" s="15">
        <f t="shared" si="4"/>
        <v>6.0740740740740744</v>
      </c>
      <c r="T22" s="9">
        <v>160000</v>
      </c>
      <c r="U22" s="15">
        <f>求节点(节奏总纲!$P$4:$P$103,$AA$5:$AA$104,节奏总纲!$BJ22)</f>
        <v>0</v>
      </c>
      <c r="V22" s="15">
        <f t="shared" si="5"/>
        <v>190000</v>
      </c>
      <c r="Z22" s="9">
        <v>18</v>
      </c>
      <c r="AA22" s="9">
        <f>[5]圣人天赋!EM23</f>
        <v>0</v>
      </c>
      <c r="AB22" s="9">
        <f>[5]圣人天赋!EN23</f>
        <v>0</v>
      </c>
      <c r="AC22" s="9">
        <f>[5]圣人天赋!EO23</f>
        <v>18</v>
      </c>
      <c r="AD22" s="9">
        <f>[5]圣人天赋!EP23</f>
        <v>0</v>
      </c>
      <c r="AE22" s="9">
        <f>[5]圣人天赋!EQ23</f>
        <v>0</v>
      </c>
      <c r="AG22" s="52"/>
      <c r="AH22" s="34" t="e">
        <f>[5]圣人天赋!EM23/AA22</f>
        <v>#DIV/0!</v>
      </c>
      <c r="AJ22" s="9">
        <v>18</v>
      </c>
      <c r="AK22" s="9">
        <f>MAX([4]带兵数!D21,1000+($AJ22-1)*50)</f>
        <v>2837.1072726902107</v>
      </c>
      <c r="AL22" s="9">
        <f>MAX([4]带兵数!E21,1000+($AJ22-1)*50)</f>
        <v>2879.0260811148701</v>
      </c>
      <c r="AM22" s="9">
        <f>MAX([4]带兵数!F21,1000+($AJ22-1)*50)</f>
        <v>2928.9090226438066</v>
      </c>
      <c r="AN22" s="9">
        <f>MAX([4]带兵数!G21,1000+($AJ22-1)*50)</f>
        <v>2984.0049562343138</v>
      </c>
      <c r="AO22" s="9">
        <f>MAX([4]带兵数!H21,1000+($AJ22-1)*50)</f>
        <v>3042.8688718553117</v>
      </c>
      <c r="AQ22" s="15">
        <v>18</v>
      </c>
      <c r="AR22" s="15">
        <f>AZ22/求节点(F$28:F$47,$G$4:$G$23,节奏总纲!P21)*3600</f>
        <v>80591.38597770207</v>
      </c>
      <c r="AS22" s="15">
        <f>BA22/求节点(G$28:G$47,$G$4:$G$23,节奏总纲!Q21)*3600</f>
        <v>71955.209189823829</v>
      </c>
      <c r="AT22" s="15">
        <f>BB22/求节点(H$28:H$47,$G$4:$G$23,节奏总纲!R21)*3600</f>
        <v>61712.39820628403</v>
      </c>
      <c r="AU22" s="15">
        <f>BC22/求节点(I$28:I$47,$G$4:$G$23,节奏总纲!S21)*3600</f>
        <v>45765.513743370633</v>
      </c>
      <c r="AV22" s="15">
        <f>BD22/求节点(J$28:J$47,$G$4:$G$23,节奏总纲!T21)*3600</f>
        <v>25033.651775455764</v>
      </c>
      <c r="AY22" s="15">
        <v>18</v>
      </c>
      <c r="AZ22" s="15">
        <f>求节点(F$28:F$47,$G$4:$G$23,节奏总纲!P21)*24*节奏总纲!W21*求节点(F$28:F$47,$L$4:$L$23,节奏总纲!P21)</f>
        <v>45211.004539026544</v>
      </c>
      <c r="BA22" s="15">
        <f>求节点(G$28:G$47,$G$4:$G$23,节奏总纲!Q21)*24*节奏总纲!X21*求节点(G$28:G$47,$L$4:$L$23,节奏总纲!Q21)</f>
        <v>40509.05489875449</v>
      </c>
      <c r="BB22" s="15">
        <f>求节点(H$28:H$47,$G$4:$G$23,节奏总纲!R21)*24*节奏总纲!Y21*求节点(H$28:H$47,$L$4:$L$23,节奏总纲!R21)</f>
        <v>34895.696064821663</v>
      </c>
      <c r="BC22" s="15">
        <f>求节点(I$28:I$47,$G$4:$G$23,节奏总纲!S21)*24*节奏总纲!Z21*求节点(I$28:I$47,$L$4:$L$23,节奏总纲!S21)</f>
        <v>26017.89352435173</v>
      </c>
      <c r="BD22" s="15">
        <f>求节点(J$28:J$47,$G$4:$G$23,节奏总纲!T21)*24*节奏总纲!AA21*求节点(J$28:J$47,$L$4:$L$23,节奏总纲!T21)</f>
        <v>14293.561084546764</v>
      </c>
      <c r="BE22" s="15">
        <f>SUM(AZ$5:AZ22)</f>
        <v>417411.44090351841</v>
      </c>
      <c r="BF22" s="15">
        <f>SUM(BA$5:BA22)</f>
        <v>366323.30374656129</v>
      </c>
      <c r="BG22" s="15">
        <f>SUM(BB$5:BB22)</f>
        <v>305476.76966074534</v>
      </c>
      <c r="BH22" s="15">
        <f>SUM(BC$5:BC22)</f>
        <v>228763.71798281465</v>
      </c>
      <c r="BI22" s="15">
        <f>SUM(BD$5:BD22)</f>
        <v>128768.92154729614</v>
      </c>
      <c r="BJ22" s="51"/>
      <c r="BK22" s="15">
        <v>18</v>
      </c>
      <c r="BL22" s="15">
        <f>索引信息!I23/3600*求节点(F$28:F$47,$G$4:$G$23,节奏总纲!P21)+BL21</f>
        <v>0</v>
      </c>
      <c r="BM22" s="15">
        <f>索引信息!J23/3600*求节点(G$28:G$47,$G$4:$G$23,节奏总纲!Q21)+BM21</f>
        <v>0</v>
      </c>
      <c r="BN22" s="15">
        <f>索引信息!K23/3600*求节点(H$28:H$47,$G$4:$G$23,节奏总纲!R21)+BN21</f>
        <v>0</v>
      </c>
      <c r="BO22" s="15">
        <f>索引信息!L23/3600*求节点(I$28:I$47,$G$4:$G$23,节奏总纲!S21)+BO21</f>
        <v>0</v>
      </c>
      <c r="BP22" s="15">
        <f>索引信息!M23/3600*求节点(J$28:J$47,$G$4:$G$23,节奏总纲!T21)+BP21</f>
        <v>0</v>
      </c>
      <c r="BR22" s="15">
        <v>18</v>
      </c>
      <c r="BS22" s="15">
        <f>求节点($T$28:$T$107,$V$28:$V$107,节奏总纲!P21)*求节点($T$28:$T$107,$U$28:$U$107,节奏总纲!P21)*节奏总纲!W21+[2]副本直接奖励!DI22</f>
        <v>1469.113806885194</v>
      </c>
      <c r="BT22" s="15">
        <f>求节点($T$28:$T$107,$V$28:$V$107,节奏总纲!Q21)*求节点($T$28:$T$107,$U$28:$U$107,节奏总纲!Q21)*节奏总纲!X21+[2]副本直接奖励!DJ22</f>
        <v>1311.6835008561636</v>
      </c>
      <c r="BU22" s="15">
        <f>求节点($T$28:$T$107,$V$28:$V$107,节奏总纲!R21)*求节点($T$28:$T$107,$U$28:$U$107,节奏总纲!R21)*节奏总纲!Y21+[2]副本直接奖励!DK22</f>
        <v>1124.9655923020525</v>
      </c>
      <c r="BV22" s="15">
        <f>求节点($T$28:$T$107,$V$28:$V$107,节奏总纲!S21)*求节点($T$28:$T$107,$U$28:$U$107,节奏总纲!S21)*节奏总纲!Z21+[2]副本直接奖励!DL22</f>
        <v>715.08615224016614</v>
      </c>
      <c r="BW22" s="15">
        <f>求节点($T$28:$T$107,$V$28:$V$107,节奏总纲!T21)*求节点($T$28:$T$107,$U$28:$U$107,节奏总纲!T21)*节奏总纲!AA21+[2]副本直接奖励!DM22</f>
        <v>391.15080899149632</v>
      </c>
      <c r="BX22" s="15">
        <f>SUM(BS$5:BS22)</f>
        <v>14216.076769569427</v>
      </c>
      <c r="BY22" s="15">
        <f>SUM(BT$5:BT22)</f>
        <v>12106.380328517875</v>
      </c>
      <c r="BZ22" s="15">
        <f>SUM(BU$5:BU22)</f>
        <v>9690.6534450507279</v>
      </c>
      <c r="CA22" s="15">
        <f>SUM(BV$5:BV22)</f>
        <v>6861.3374361560909</v>
      </c>
      <c r="CB22" s="15">
        <f>SUM(BW$5:BW22)</f>
        <v>3717.3614522125249</v>
      </c>
      <c r="CE22" s="15">
        <v>18</v>
      </c>
      <c r="CF22" s="15">
        <f>AZ22/(1-[5]圣人天赋!DY23)-AZ22</f>
        <v>0</v>
      </c>
      <c r="CG22" s="15">
        <f>BA22/(1-[5]圣人天赋!DZ23)-BA22</f>
        <v>0</v>
      </c>
      <c r="CH22" s="15">
        <f>BB22/(1-[5]圣人天赋!EA23)-BB22</f>
        <v>0</v>
      </c>
      <c r="CI22" s="15">
        <f>BC22/(1-[5]圣人天赋!EB23)-BC22</f>
        <v>0</v>
      </c>
      <c r="CJ22" s="15">
        <f>BD22/(1-[5]圣人天赋!EC23)-BD22</f>
        <v>0</v>
      </c>
      <c r="CK22" s="15">
        <f>SUM(CF$5:CF22)</f>
        <v>0</v>
      </c>
      <c r="CL22" s="15">
        <f>SUM(CG$5:CG22)</f>
        <v>0</v>
      </c>
      <c r="CM22" s="15">
        <f>SUM(CH$5:CH22)</f>
        <v>0</v>
      </c>
      <c r="CN22" s="15">
        <f>SUM(CI$5:CI22)</f>
        <v>0</v>
      </c>
      <c r="CO22" s="15">
        <f>SUM(CJ$5:CJ22)</f>
        <v>0</v>
      </c>
      <c r="CQ22" s="15">
        <v>18</v>
      </c>
      <c r="CR22" s="15" t="e">
        <f>DZ22*'[6]国建-buff效果'!EN24+CR21</f>
        <v>#REF!</v>
      </c>
      <c r="CS22" s="15" t="e">
        <f>EA22*'[6]国建-buff效果'!EO24+CS21</f>
        <v>#REF!</v>
      </c>
      <c r="CT22" s="15" t="e">
        <f>EB22*'[6]国建-buff效果'!EP24+CT21</f>
        <v>#REF!</v>
      </c>
      <c r="CU22" s="15" t="e">
        <f>EC22*'[6]国建-buff效果'!EQ24+CU21</f>
        <v>#REF!</v>
      </c>
      <c r="CV22" s="15" t="e">
        <f>ED22*'[6]国建-buff效果'!ER24+CV21</f>
        <v>#REF!</v>
      </c>
      <c r="CX22" s="15">
        <v>18</v>
      </c>
      <c r="CY22" s="15">
        <f>索引信息!T22/3600*求节点(F$28:F$47,$G$4:$G$23,节奏总纲!P21)+CY21</f>
        <v>0</v>
      </c>
      <c r="CZ22" s="15">
        <f>索引信息!U22/3600*求节点(G$28:G$47,$G$4:$G$23,节奏总纲!Q21)+CZ21</f>
        <v>0</v>
      </c>
      <c r="DA22" s="15">
        <f>索引信息!V22/3600*求节点(H$28:H$47,$G$4:$G$23,节奏总纲!R21)+DA21</f>
        <v>0</v>
      </c>
      <c r="DB22" s="15">
        <f>索引信息!W22/3600*求节点(I$28:I$47,$G$4:$G$23,节奏总纲!S21)+DB21</f>
        <v>0</v>
      </c>
      <c r="DC22" s="15">
        <f>索引信息!X22/3600*求节点(J$28:J$47,$G$4:$G$23,节奏总纲!T21)+DC21</f>
        <v>0</v>
      </c>
      <c r="DE22" s="15">
        <v>18</v>
      </c>
      <c r="DF22" s="15" t="e">
        <f t="shared" si="6"/>
        <v>#REF!</v>
      </c>
      <c r="DG22" s="15" t="e">
        <f t="shared" si="7"/>
        <v>#REF!</v>
      </c>
      <c r="DH22" s="15" t="e">
        <f t="shared" si="8"/>
        <v>#REF!</v>
      </c>
      <c r="DI22" s="15" t="e">
        <f t="shared" si="9"/>
        <v>#REF!</v>
      </c>
      <c r="DJ22" s="15" t="e">
        <f t="shared" si="10"/>
        <v>#REF!</v>
      </c>
      <c r="DK22" s="35">
        <v>18</v>
      </c>
      <c r="DL22" s="34" t="e">
        <f t="shared" si="11"/>
        <v>#REF!</v>
      </c>
      <c r="DM22" s="34" t="e">
        <f t="shared" si="12"/>
        <v>#REF!</v>
      </c>
      <c r="DN22" s="34" t="e">
        <f t="shared" si="13"/>
        <v>#REF!</v>
      </c>
      <c r="DO22" s="34" t="e">
        <f t="shared" si="14"/>
        <v>#REF!</v>
      </c>
      <c r="DP22" s="34" t="e">
        <f t="shared" si="15"/>
        <v>#REF!</v>
      </c>
      <c r="DQ22" s="34" t="e">
        <f t="shared" si="16"/>
        <v>#REF!</v>
      </c>
      <c r="DT22" s="15">
        <v>18</v>
      </c>
      <c r="DU22" s="15" t="e">
        <f>#REF!+[7]国家城池攻打!BP21</f>
        <v>#REF!</v>
      </c>
      <c r="DV22" s="15" t="e">
        <f>#REF!+[7]国家城池攻打!BQ21</f>
        <v>#REF!</v>
      </c>
      <c r="DW22" s="15" t="e">
        <f>#REF!+[7]国家城池攻打!BR21</f>
        <v>#REF!</v>
      </c>
      <c r="DX22" s="15" t="e">
        <f>#REF!+[7]国家城池攻打!BS21</f>
        <v>#REF!</v>
      </c>
      <c r="DY22" s="15" t="e">
        <f>#REF!+[7]国家城池攻打!BT21</f>
        <v>#REF!</v>
      </c>
      <c r="DZ22" s="15" t="e">
        <f t="shared" si="32"/>
        <v>#REF!</v>
      </c>
      <c r="EA22" s="15" t="e">
        <f t="shared" si="33"/>
        <v>#REF!</v>
      </c>
      <c r="EB22" s="15" t="e">
        <f t="shared" si="34"/>
        <v>#REF!</v>
      </c>
      <c r="EC22" s="15" t="e">
        <f t="shared" si="35"/>
        <v>#REF!</v>
      </c>
      <c r="ED22" s="15" t="e">
        <f t="shared" si="36"/>
        <v>#REF!</v>
      </c>
      <c r="EF22" s="34" t="e">
        <f>#REF!/$DU22</f>
        <v>#REF!</v>
      </c>
      <c r="EG22" s="34" t="e">
        <f>[7]国家城池攻打!BP21/$DU22</f>
        <v>#REF!</v>
      </c>
      <c r="EK22" s="9">
        <v>18</v>
      </c>
      <c r="EL22" s="9" t="e">
        <f t="shared" si="18"/>
        <v>#REF!</v>
      </c>
      <c r="EM22" s="9" t="e">
        <f t="shared" si="19"/>
        <v>#REF!</v>
      </c>
      <c r="EN22" s="9" t="e">
        <f t="shared" si="20"/>
        <v>#REF!</v>
      </c>
      <c r="EO22" s="9" t="e">
        <f t="shared" si="21"/>
        <v>#REF!</v>
      </c>
      <c r="EP22" s="9" t="e">
        <f t="shared" si="22"/>
        <v>#REF!</v>
      </c>
      <c r="ER22" s="9">
        <v>18</v>
      </c>
      <c r="ES22" s="9" t="e">
        <f>((DU22-DU21)-(DF22-DF21))/求节点(F$28:F$47,$K$4:$K$23,节奏总纲!P21)</f>
        <v>#REF!</v>
      </c>
      <c r="ET22" s="9" t="e">
        <f>((DV22-DV21)-(DG22-DG21))/求节点(G$28:G$47,$K$4:$K$23,节奏总纲!Q21)</f>
        <v>#REF!</v>
      </c>
      <c r="EU22" s="9" t="e">
        <f>((DW22-DW21)-(DH22-DH21))/求节点(H$28:H$47,$K$4:$K$23,节奏总纲!R21)</f>
        <v>#REF!</v>
      </c>
      <c r="EV22" s="9" t="e">
        <f>((DX22-DX21)-(DI22-DI21))/求节点(I$28:I$47,$K$4:$K$23,节奏总纲!S21)</f>
        <v>#REF!</v>
      </c>
      <c r="EW22" s="9" t="e">
        <f>((DY22-DY21)-(DJ22-DJ21))/求节点(J$28:J$47,$K$4:$K$23,节奏总纲!T21)</f>
        <v>#REF!</v>
      </c>
      <c r="EX22" s="37" t="e">
        <f>SUM(ES$5:ES22)*$C$5/'[1]资源-钻石'!L21</f>
        <v>#REF!</v>
      </c>
      <c r="EY22" s="37" t="e">
        <f>SUM(ET$5:ET22)*$C$5/'[1]资源-钻石'!M21</f>
        <v>#REF!</v>
      </c>
      <c r="EZ22" s="37" t="e">
        <f>SUM(EU$5:EU22)*$C$5/'[1]资源-钻石'!N21</f>
        <v>#REF!</v>
      </c>
      <c r="FA22" s="37" t="e">
        <f>SUM(EV$5:EV22)*$C$5/'[1]资源-钻石'!O21</f>
        <v>#REF!</v>
      </c>
      <c r="FB22" s="37" t="e">
        <f>SUM(EW$5:EW22)*$C$5/'[1]资源-钻石'!P21</f>
        <v>#REF!</v>
      </c>
      <c r="FJ22" s="9">
        <f>INT(求节点(F$28:F$47,$K$28:$K$47,节奏总纲!P21))</f>
        <v>7391</v>
      </c>
      <c r="FK22" s="15">
        <v>18</v>
      </c>
      <c r="FL22" s="15">
        <f>求节点(F$28:F$47,$V$4:$V$23,节奏总纲!P21)*$FJ22/10000</f>
        <v>39847.233880537853</v>
      </c>
      <c r="FM22" s="15">
        <f>求节点(G$28:G$47,$V$4:$V$23,节奏总纲!Q21)*$FJ22/10000</f>
        <v>40903.797325470987</v>
      </c>
      <c r="FN22" s="15">
        <f>求节点(H$28:H$47,$V$4:$V$23,节奏总纲!R21)*$FJ22/10000</f>
        <v>42223.974404369474</v>
      </c>
      <c r="FO22" s="15">
        <f>求节点(I$28:I$47,$V$4:$V$23,节奏总纲!S21)*$FJ22/10000</f>
        <v>43845.725480524314</v>
      </c>
      <c r="FP22" s="15">
        <f>求节点(J$28:J$47,$V$4:$V$23,节奏总纲!T21)*$FJ22/10000</f>
        <v>45159.88793286524</v>
      </c>
      <c r="FQ22" s="15">
        <f>求节点(F$28:F$47,$L$4:$L$23,节奏总纲!P21)</f>
        <v>4</v>
      </c>
      <c r="FR22" s="15">
        <f>求节点(G$28:G$47,$L$4:$L$23,节奏总纲!Q21)</f>
        <v>4</v>
      </c>
      <c r="FS22" s="15">
        <f>求节点(H$28:H$47,$L$4:$L$23,节奏总纲!R21)</f>
        <v>4</v>
      </c>
      <c r="FT22" s="15">
        <f>求节点(I$28:I$47,$L$4:$L$23,节奏总纲!S21)</f>
        <v>4</v>
      </c>
      <c r="FU22" s="15">
        <f>求节点(J$28:J$47,$L$4:$L$23,节奏总纲!T21)</f>
        <v>4</v>
      </c>
      <c r="FV22" s="15">
        <f t="shared" si="26"/>
        <v>159388.93552215141</v>
      </c>
      <c r="FW22" s="15">
        <f t="shared" si="27"/>
        <v>163615.18930188395</v>
      </c>
      <c r="FX22" s="15">
        <f t="shared" si="28"/>
        <v>168895.89761747789</v>
      </c>
      <c r="FY22" s="15">
        <f t="shared" si="29"/>
        <v>175382.90192209726</v>
      </c>
      <c r="FZ22" s="15">
        <f t="shared" si="30"/>
        <v>180639.55173146096</v>
      </c>
      <c r="GE22" s="15">
        <v>18</v>
      </c>
      <c r="GF22" s="15">
        <f>MAX($G$4,求节点(F$28:F$47,$G$4:$G$23,节奏总纲!P21))</f>
        <v>2019.565917200229</v>
      </c>
      <c r="GG22" s="15">
        <f>MAX($G$4,求节点(G$28:G$47,$G$4:$G$23,节奏总纲!Q21))</f>
        <v>2026.7135524656405</v>
      </c>
      <c r="GH22" s="15">
        <f>MAX($G$4,求节点(H$28:H$47,$G$4:$G$23,节奏总纲!R21))</f>
        <v>2035.6445298631409</v>
      </c>
      <c r="GI22" s="15">
        <f>MAX($G$4,求节点(I$28:I$47,$G$4:$G$23,节奏总纲!S21))</f>
        <v>2046.6156506597504</v>
      </c>
      <c r="GJ22" s="15">
        <f>MAX($G$4,求节点(J$28:J$47,$G$4:$G$23,节奏总纲!T21))</f>
        <v>2055.5059392021731</v>
      </c>
      <c r="GK22" s="15">
        <f>MAX($K$4,求节点(F$28:F$47,$K$4:$K$23,节奏总纲!P21))</f>
        <v>2695.6591720022907</v>
      </c>
      <c r="GL22" s="15">
        <f>MAX($K$4,求节点(G$28:G$47,$K$4:$K$23,节奏总纲!Q21))</f>
        <v>2767.1355246564058</v>
      </c>
      <c r="GM22" s="15">
        <f>MAX($K$4,求节点(H$28:H$47,$K$4:$K$23,节奏总纲!R21))</f>
        <v>2856.4452986314081</v>
      </c>
      <c r="GN22" s="15">
        <f>MAX($K$4,求节点(I$28:I$47,$K$4:$K$23,节奏总纲!S21))</f>
        <v>2966.1565065975046</v>
      </c>
      <c r="GO22" s="15">
        <f>MAX($K$4,求节点(J$28:J$47,$K$4:$K$23,节奏总纲!T21))</f>
        <v>3110.1187840434636</v>
      </c>
    </row>
    <row r="23" spans="4:197" x14ac:dyDescent="0.15">
      <c r="D23" s="9">
        <v>11000</v>
      </c>
      <c r="E23" s="15">
        <v>20</v>
      </c>
      <c r="F23" s="15">
        <f t="shared" si="1"/>
        <v>2.25</v>
      </c>
      <c r="G23" s="15">
        <v>2750</v>
      </c>
      <c r="H23" s="15"/>
      <c r="I23" s="15"/>
      <c r="J23" s="15">
        <v>200000</v>
      </c>
      <c r="K23" s="15">
        <v>17000</v>
      </c>
      <c r="L23" s="15">
        <v>4</v>
      </c>
      <c r="M23" s="15">
        <f t="shared" si="2"/>
        <v>11.764705882352942</v>
      </c>
      <c r="N23" s="15">
        <f t="shared" si="0"/>
        <v>6.1818181818181817</v>
      </c>
      <c r="O23" s="9">
        <f t="shared" si="24"/>
        <v>10000</v>
      </c>
      <c r="P23" s="15">
        <f>求节点(节奏总纲!$P$4:$P$113,$AK$5:$AK$104,$F47)</f>
        <v>7587.3811932476247</v>
      </c>
      <c r="Q23" s="23">
        <f t="shared" si="31"/>
        <v>17100</v>
      </c>
      <c r="R23" s="23">
        <f t="shared" si="3"/>
        <v>17100</v>
      </c>
      <c r="S23" s="15">
        <f t="shared" si="4"/>
        <v>6.2181818181818178</v>
      </c>
      <c r="T23" s="9">
        <v>170000</v>
      </c>
      <c r="U23" s="15">
        <f>求节点(节奏总纲!$P$4:$P$103,$AA$5:$AA$104,节奏总纲!$BJ23)</f>
        <v>0</v>
      </c>
      <c r="V23" s="15">
        <f t="shared" si="5"/>
        <v>200000</v>
      </c>
      <c r="Z23" s="9">
        <v>19</v>
      </c>
      <c r="AA23" s="9">
        <f>[5]圣人天赋!EM24</f>
        <v>0</v>
      </c>
      <c r="AB23" s="9">
        <f>[5]圣人天赋!EN24</f>
        <v>0</v>
      </c>
      <c r="AC23" s="9">
        <f>[5]圣人天赋!EO24</f>
        <v>19</v>
      </c>
      <c r="AD23" s="9">
        <f>[5]圣人天赋!EP24</f>
        <v>0</v>
      </c>
      <c r="AE23" s="9">
        <f>[5]圣人天赋!EQ24</f>
        <v>0</v>
      </c>
      <c r="AG23" s="52"/>
      <c r="AH23" s="34" t="e">
        <f>[5]圣人天赋!EM24/AA23</f>
        <v>#DIV/0!</v>
      </c>
      <c r="AJ23" s="9">
        <v>19</v>
      </c>
      <c r="AK23" s="9">
        <f>MAX([4]带兵数!D22,1000+($AJ23-1)*50)</f>
        <v>2907.2441911687642</v>
      </c>
      <c r="AL23" s="9">
        <f>MAX([4]带兵数!E22,1000+($AJ23-1)*50)</f>
        <v>2952.4360525554048</v>
      </c>
      <c r="AM23" s="9">
        <f>MAX([4]带兵数!F22,1000+($AJ23-1)*50)</f>
        <v>3001.5787914321945</v>
      </c>
      <c r="AN23" s="9">
        <f>MAX([4]带兵数!G22,1000+($AJ23-1)*50)</f>
        <v>3058.1687348051519</v>
      </c>
      <c r="AO23" s="9">
        <f>MAX([4]带兵数!H22,1000+($AJ23-1)*50)</f>
        <v>3117.2191841608897</v>
      </c>
      <c r="AQ23" s="15">
        <v>19</v>
      </c>
      <c r="AR23" s="15">
        <f>AZ23/求节点(F$28:F$47,$G$4:$G$23,节奏总纲!P22)*3600</f>
        <v>86375.708799920569</v>
      </c>
      <c r="AS23" s="15">
        <f>BA23/求节点(G$28:G$47,$G$4:$G$23,节奏总纲!Q22)*3600</f>
        <v>76664.491522022203</v>
      </c>
      <c r="AT23" s="15">
        <f>BB23/求节点(H$28:H$47,$G$4:$G$23,节奏总纲!R22)*3600</f>
        <v>62881.882392204025</v>
      </c>
      <c r="AU23" s="15">
        <f>BC23/求节点(I$28:I$47,$G$4:$G$23,节奏总纲!S22)*3600</f>
        <v>45940.285516028482</v>
      </c>
      <c r="AV23" s="15">
        <f>BD23/求节点(J$28:J$47,$G$4:$G$23,节奏总纲!T22)*3600</f>
        <v>26663.956893467497</v>
      </c>
      <c r="AY23" s="15">
        <v>19</v>
      </c>
      <c r="AZ23" s="15">
        <f>求节点(F$28:F$47,$G$4:$G$23,节奏总纲!P22)*24*节奏总纲!W22*求节点(F$28:F$47,$L$4:$L$23,节奏总纲!P22)</f>
        <v>48662.752604088077</v>
      </c>
      <c r="BA23" s="15">
        <f>求节点(G$28:G$47,$G$4:$G$23,节奏总纲!Q22)*24*节奏总纲!X22*求节点(G$28:G$47,$L$4:$L$23,节奏总纲!Q22)</f>
        <v>43363.906806105937</v>
      </c>
      <c r="BB23" s="15">
        <f>求节点(H$28:H$47,$G$4:$G$23,节奏总纲!R22)*24*节奏总纲!Y22*求节点(H$28:H$47,$L$4:$L$23,节奏总纲!R22)</f>
        <v>35739.656803838698</v>
      </c>
      <c r="BC23" s="15">
        <f>求节点(I$28:I$47,$G$4:$G$23,节奏总纲!S22)*24*节奏总纲!Z22*求节点(I$28:I$47,$L$4:$L$23,节奏总纲!S22)</f>
        <v>26222.999149027739</v>
      </c>
      <c r="BD23" s="15">
        <f>求节点(J$28:J$47,$G$4:$G$23,节奏总纲!T22)*24*节奏总纲!AA22*求节点(J$28:J$47,$L$4:$L$23,节奏总纲!T22)</f>
        <v>15284.23374464028</v>
      </c>
      <c r="BE23" s="15">
        <f>SUM(AZ$5:AZ23)</f>
        <v>466074.19350760651</v>
      </c>
      <c r="BF23" s="15">
        <f>SUM(BA$5:BA23)</f>
        <v>409687.21055266721</v>
      </c>
      <c r="BG23" s="15">
        <f>SUM(BB$5:BB23)</f>
        <v>341216.42646458402</v>
      </c>
      <c r="BH23" s="15">
        <f>SUM(BC$5:BC23)</f>
        <v>254986.71713184239</v>
      </c>
      <c r="BI23" s="15">
        <f>SUM(BD$5:BD23)</f>
        <v>144053.15529193642</v>
      </c>
      <c r="BJ23" s="51"/>
      <c r="BK23" s="15">
        <v>19</v>
      </c>
      <c r="BL23" s="15">
        <f>索引信息!I24/3600*求节点(F$28:F$47,$G$4:$G$23,节奏总纲!P22)+BL22</f>
        <v>0</v>
      </c>
      <c r="BM23" s="15">
        <f>索引信息!J24/3600*求节点(G$28:G$47,$G$4:$G$23,节奏总纲!Q22)+BM22</f>
        <v>0</v>
      </c>
      <c r="BN23" s="15">
        <f>索引信息!K24/3600*求节点(H$28:H$47,$G$4:$G$23,节奏总纲!R22)+BN22</f>
        <v>0</v>
      </c>
      <c r="BO23" s="15">
        <f>索引信息!L24/3600*求节点(I$28:I$47,$G$4:$G$23,节奏总纲!S22)+BO22</f>
        <v>0</v>
      </c>
      <c r="BP23" s="15">
        <f>索引信息!M24/3600*求节点(J$28:J$47,$G$4:$G$23,节奏总纲!T22)+BP22</f>
        <v>0</v>
      </c>
      <c r="BR23" s="15">
        <v>19</v>
      </c>
      <c r="BS23" s="15">
        <f>求节点($T$28:$T$107,$V$28:$V$107,节奏总纲!P22)*求节点($T$28:$T$107,$U$28:$U$107,节奏总纲!P22)*节奏总纲!W22+[2]副本直接奖励!DI23</f>
        <v>1574.5571916652189</v>
      </c>
      <c r="BT23" s="15">
        <f>求节点($T$28:$T$107,$V$28:$V$107,节奏总纲!Q22)*求节点($T$28:$T$107,$U$28:$U$107,节奏总纲!Q22)*节奏总纲!X22+[2]副本直接奖励!DJ23</f>
        <v>1397.5297933701963</v>
      </c>
      <c r="BU23" s="15">
        <f>求节点($T$28:$T$107,$V$28:$V$107,节奏总纲!R22)*求节点($T$28:$T$107,$U$28:$U$107,节奏总纲!R22)*节奏总纲!Y22+[2]副本直接奖励!DK23</f>
        <v>1146.2843144412193</v>
      </c>
      <c r="BV23" s="15">
        <f>求节点($T$28:$T$107,$V$28:$V$107,节奏总纲!S22)*求节点($T$28:$T$107,$U$28:$U$107,节奏总纲!S22)*节奏总纲!Z22+[2]副本直接奖励!DL23</f>
        <v>751.48766710646362</v>
      </c>
      <c r="BW23" s="15">
        <f>求节点($T$28:$T$107,$V$28:$V$107,节奏总纲!T22)*求节点($T$28:$T$107,$U$28:$U$107,节奏总纲!T22)*节奏总纲!AA22+[2]副本直接奖励!DM23</f>
        <v>416.62432646042964</v>
      </c>
      <c r="BX23" s="15">
        <f>SUM(BS$5:BS23)</f>
        <v>15790.633961234646</v>
      </c>
      <c r="BY23" s="15">
        <f>SUM(BT$5:BT23)</f>
        <v>13503.910121888071</v>
      </c>
      <c r="BZ23" s="15">
        <f>SUM(BU$5:BU23)</f>
        <v>10836.937759491948</v>
      </c>
      <c r="CA23" s="15">
        <f>SUM(BV$5:BV23)</f>
        <v>7612.8251032625549</v>
      </c>
      <c r="CB23" s="15">
        <f>SUM(BW$5:BW23)</f>
        <v>4133.9857786729544</v>
      </c>
      <c r="CE23" s="15">
        <v>19</v>
      </c>
      <c r="CF23" s="15">
        <f>AZ23/(1-[5]圣人天赋!DY24)-AZ23</f>
        <v>0</v>
      </c>
      <c r="CG23" s="15">
        <f>BA23/(1-[5]圣人天赋!DZ24)-BA23</f>
        <v>0</v>
      </c>
      <c r="CH23" s="15">
        <f>BB23/(1-[5]圣人天赋!EA24)-BB23</f>
        <v>0</v>
      </c>
      <c r="CI23" s="15">
        <f>BC23/(1-[5]圣人天赋!EB24)-BC23</f>
        <v>0</v>
      </c>
      <c r="CJ23" s="15">
        <f>BD23/(1-[5]圣人天赋!EC24)-BD23</f>
        <v>0</v>
      </c>
      <c r="CK23" s="15">
        <f>SUM(CF$5:CF23)</f>
        <v>0</v>
      </c>
      <c r="CL23" s="15">
        <f>SUM(CG$5:CG23)</f>
        <v>0</v>
      </c>
      <c r="CM23" s="15">
        <f>SUM(CH$5:CH23)</f>
        <v>0</v>
      </c>
      <c r="CN23" s="15">
        <f>SUM(CI$5:CI23)</f>
        <v>0</v>
      </c>
      <c r="CO23" s="15">
        <f>SUM(CJ$5:CJ23)</f>
        <v>0</v>
      </c>
      <c r="CQ23" s="15">
        <v>19</v>
      </c>
      <c r="CR23" s="15" t="e">
        <f>DZ23*'[6]国建-buff效果'!EN25+CR22</f>
        <v>#REF!</v>
      </c>
      <c r="CS23" s="15" t="e">
        <f>EA23*'[6]国建-buff效果'!EO25+CS22</f>
        <v>#REF!</v>
      </c>
      <c r="CT23" s="15" t="e">
        <f>EB23*'[6]国建-buff效果'!EP25+CT22</f>
        <v>#REF!</v>
      </c>
      <c r="CU23" s="15" t="e">
        <f>EC23*'[6]国建-buff效果'!EQ25+CU22</f>
        <v>#REF!</v>
      </c>
      <c r="CV23" s="15" t="e">
        <f>ED23*'[6]国建-buff效果'!ER25+CV22</f>
        <v>#REF!</v>
      </c>
      <c r="CX23" s="15">
        <v>19</v>
      </c>
      <c r="CY23" s="15">
        <f>索引信息!T23/3600*求节点(F$28:F$47,$G$4:$G$23,节奏总纲!P22)+CY22</f>
        <v>0</v>
      </c>
      <c r="CZ23" s="15">
        <f>索引信息!U23/3600*求节点(G$28:G$47,$G$4:$G$23,节奏总纲!Q22)+CZ22</f>
        <v>0</v>
      </c>
      <c r="DA23" s="15">
        <f>索引信息!V23/3600*求节点(H$28:H$47,$G$4:$G$23,节奏总纲!R22)+DA22</f>
        <v>0</v>
      </c>
      <c r="DB23" s="15">
        <f>索引信息!W23/3600*求节点(I$28:I$47,$G$4:$G$23,节奏总纲!S22)+DB22</f>
        <v>0</v>
      </c>
      <c r="DC23" s="15">
        <f>索引信息!X23/3600*求节点(J$28:J$47,$G$4:$G$23,节奏总纲!T22)+DC22</f>
        <v>0</v>
      </c>
      <c r="DE23" s="15">
        <v>19</v>
      </c>
      <c r="DF23" s="15" t="e">
        <f t="shared" si="6"/>
        <v>#REF!</v>
      </c>
      <c r="DG23" s="15" t="e">
        <f t="shared" si="7"/>
        <v>#REF!</v>
      </c>
      <c r="DH23" s="15" t="e">
        <f t="shared" si="8"/>
        <v>#REF!</v>
      </c>
      <c r="DI23" s="15" t="e">
        <f t="shared" si="9"/>
        <v>#REF!</v>
      </c>
      <c r="DJ23" s="15" t="e">
        <f t="shared" si="10"/>
        <v>#REF!</v>
      </c>
      <c r="DK23" s="35">
        <v>19</v>
      </c>
      <c r="DL23" s="34" t="e">
        <f t="shared" si="11"/>
        <v>#REF!</v>
      </c>
      <c r="DM23" s="34" t="e">
        <f t="shared" si="12"/>
        <v>#REF!</v>
      </c>
      <c r="DN23" s="34" t="e">
        <f t="shared" si="13"/>
        <v>#REF!</v>
      </c>
      <c r="DO23" s="34" t="e">
        <f t="shared" si="14"/>
        <v>#REF!</v>
      </c>
      <c r="DP23" s="34" t="e">
        <f t="shared" si="15"/>
        <v>#REF!</v>
      </c>
      <c r="DQ23" s="34" t="e">
        <f t="shared" si="16"/>
        <v>#REF!</v>
      </c>
      <c r="DT23" s="15">
        <v>19</v>
      </c>
      <c r="DU23" s="15" t="e">
        <f>#REF!+[7]国家城池攻打!BP22</f>
        <v>#REF!</v>
      </c>
      <c r="DV23" s="15" t="e">
        <f>#REF!+[7]国家城池攻打!BQ22</f>
        <v>#REF!</v>
      </c>
      <c r="DW23" s="15" t="e">
        <f>#REF!+[7]国家城池攻打!BR22</f>
        <v>#REF!</v>
      </c>
      <c r="DX23" s="15" t="e">
        <f>#REF!+[7]国家城池攻打!BS22</f>
        <v>#REF!</v>
      </c>
      <c r="DY23" s="15" t="e">
        <f>#REF!+[7]国家城池攻打!BT22</f>
        <v>#REF!</v>
      </c>
      <c r="DZ23" s="15" t="e">
        <f t="shared" si="32"/>
        <v>#REF!</v>
      </c>
      <c r="EA23" s="15" t="e">
        <f t="shared" si="33"/>
        <v>#REF!</v>
      </c>
      <c r="EB23" s="15" t="e">
        <f t="shared" si="34"/>
        <v>#REF!</v>
      </c>
      <c r="EC23" s="15" t="e">
        <f t="shared" si="35"/>
        <v>#REF!</v>
      </c>
      <c r="ED23" s="15" t="e">
        <f t="shared" si="36"/>
        <v>#REF!</v>
      </c>
      <c r="EF23" s="34" t="e">
        <f>#REF!/$DU23</f>
        <v>#REF!</v>
      </c>
      <c r="EG23" s="34" t="e">
        <f>[7]国家城池攻打!BP22/$DU23</f>
        <v>#REF!</v>
      </c>
      <c r="EK23" s="9">
        <v>19</v>
      </c>
      <c r="EL23" s="9" t="e">
        <f t="shared" si="18"/>
        <v>#REF!</v>
      </c>
      <c r="EM23" s="9" t="e">
        <f t="shared" si="19"/>
        <v>#REF!</v>
      </c>
      <c r="EN23" s="9" t="e">
        <f t="shared" si="20"/>
        <v>#REF!</v>
      </c>
      <c r="EO23" s="9" t="e">
        <f t="shared" si="21"/>
        <v>#REF!</v>
      </c>
      <c r="EP23" s="9" t="e">
        <f t="shared" si="22"/>
        <v>#REF!</v>
      </c>
      <c r="ER23" s="9">
        <v>19</v>
      </c>
      <c r="ES23" s="9" t="e">
        <f>((DU23-DU22)-(DF23-DF22))/求节点(F$28:F$47,$K$4:$K$23,节奏总纲!P22)</f>
        <v>#REF!</v>
      </c>
      <c r="ET23" s="9" t="e">
        <f>((DV23-DV22)-(DG23-DG22))/求节点(G$28:G$47,$K$4:$K$23,节奏总纲!Q22)</f>
        <v>#REF!</v>
      </c>
      <c r="EU23" s="9" t="e">
        <f>((DW23-DW22)-(DH23-DH22))/求节点(H$28:H$47,$K$4:$K$23,节奏总纲!R22)</f>
        <v>#REF!</v>
      </c>
      <c r="EV23" s="9" t="e">
        <f>((DX23-DX22)-(DI23-DI22))/求节点(I$28:I$47,$K$4:$K$23,节奏总纲!S22)</f>
        <v>#REF!</v>
      </c>
      <c r="EW23" s="9" t="e">
        <f>((DY23-DY22)-(DJ23-DJ22))/求节点(J$28:J$47,$K$4:$K$23,节奏总纲!T22)</f>
        <v>#REF!</v>
      </c>
      <c r="EX23" s="37" t="e">
        <f>SUM(ES$5:ES23)*$C$5/'[1]资源-钻石'!L22</f>
        <v>#REF!</v>
      </c>
      <c r="EY23" s="37" t="e">
        <f>SUM(ET$5:ET23)*$C$5/'[1]资源-钻石'!M22</f>
        <v>#REF!</v>
      </c>
      <c r="EZ23" s="37" t="e">
        <f>SUM(EU$5:EU23)*$C$5/'[1]资源-钻石'!N22</f>
        <v>#REF!</v>
      </c>
      <c r="FA23" s="37" t="e">
        <f>SUM(EV$5:EV23)*$C$5/'[1]资源-钻石'!O22</f>
        <v>#REF!</v>
      </c>
      <c r="FB23" s="37" t="e">
        <f>SUM(EW$5:EW23)*$C$5/'[1]资源-钻石'!P22</f>
        <v>#REF!</v>
      </c>
      <c r="FJ23" s="9">
        <f>INT(求节点(F$28:F$47,$K$28:$K$47,节奏总纲!P22))</f>
        <v>7563</v>
      </c>
      <c r="FK23" s="15">
        <v>19</v>
      </c>
      <c r="FL23" s="15">
        <f>求节点(F$28:F$47,$V$4:$V$23,节奏总纲!P22)*$FJ23/10000</f>
        <v>42078.249830119727</v>
      </c>
      <c r="FM23" s="15">
        <f>求节点(G$28:G$47,$V$4:$V$23,节奏总纲!Q22)*$FJ23/10000</f>
        <v>43302.108477158668</v>
      </c>
      <c r="FN23" s="15">
        <f>求节点(H$28:H$47,$V$4:$V$23,节奏总纲!R22)*$FJ23/10000</f>
        <v>44788.434626376751</v>
      </c>
      <c r="FO23" s="15">
        <f>求节点(I$28:I$47,$V$4:$V$23,节奏总纲!S22)*$FJ23/10000</f>
        <v>46119.517179653194</v>
      </c>
      <c r="FP23" s="15">
        <f>求节点(J$28:J$47,$V$4:$V$23,节奏总纲!T22)*$FJ23/10000</f>
        <v>47432.299787282405</v>
      </c>
      <c r="FQ23" s="15">
        <f>求节点(F$28:F$47,$L$4:$L$23,节奏总纲!P22)</f>
        <v>4</v>
      </c>
      <c r="FR23" s="15">
        <f>求节点(G$28:G$47,$L$4:$L$23,节奏总纲!Q22)</f>
        <v>4</v>
      </c>
      <c r="FS23" s="15">
        <f>求节点(H$28:H$47,$L$4:$L$23,节奏总纲!R22)</f>
        <v>4</v>
      </c>
      <c r="FT23" s="15">
        <f>求节点(I$28:I$47,$L$4:$L$23,节奏总纲!S22)</f>
        <v>4</v>
      </c>
      <c r="FU23" s="15">
        <f>求节点(J$28:J$47,$L$4:$L$23,节奏总纲!T22)</f>
        <v>4</v>
      </c>
      <c r="FV23" s="15">
        <f t="shared" si="26"/>
        <v>168312.99932047891</v>
      </c>
      <c r="FW23" s="15">
        <f t="shared" si="27"/>
        <v>173208.43390863467</v>
      </c>
      <c r="FX23" s="15">
        <f t="shared" si="28"/>
        <v>179153.738505507</v>
      </c>
      <c r="FY23" s="15">
        <f t="shared" si="29"/>
        <v>184478.06871861278</v>
      </c>
      <c r="FZ23" s="15">
        <f t="shared" si="30"/>
        <v>189729.19914912962</v>
      </c>
      <c r="GE23" s="15">
        <v>19</v>
      </c>
      <c r="GF23" s="15">
        <f>MAX($G$4,求节点(F$28:F$47,$G$4:$G$23,节奏总纲!P22))</f>
        <v>2028.1849122710546</v>
      </c>
      <c r="GG23" s="15">
        <f>MAX($G$4,求节点(G$28:G$47,$G$4:$G$23,节奏总纲!Q22))</f>
        <v>2036.2760047412314</v>
      </c>
      <c r="GH23" s="15">
        <f>MAX($G$4,求节点(H$28:H$47,$G$4:$G$23,节奏总纲!R22))</f>
        <v>2046.1023048153957</v>
      </c>
      <c r="GI23" s="15">
        <f>MAX($G$4,求节点(I$28:I$47,$G$4:$G$23,节奏总纲!S22))</f>
        <v>2054.902268806381</v>
      </c>
      <c r="GJ23" s="15">
        <f>MAX($G$4,求节点(J$28:J$47,$G$4:$G$23,节奏总纲!T22))</f>
        <v>2063.5812494200873</v>
      </c>
      <c r="GK23" s="15">
        <f>MAX($K$4,求节点(F$28:F$47,$K$4:$K$23,节奏总纲!P22))</f>
        <v>2781.8491227105465</v>
      </c>
      <c r="GL23" s="15">
        <f>MAX($K$4,求节点(G$28:G$47,$K$4:$K$23,节奏总纲!Q22))</f>
        <v>2862.7600474123142</v>
      </c>
      <c r="GM23" s="15">
        <f>MAX($K$4,求节点(H$28:H$47,$K$4:$K$23,节奏总纲!R22))</f>
        <v>2961.0230481539566</v>
      </c>
      <c r="GN23" s="15">
        <f>MAX($K$4,求节点(I$28:I$47,$K$4:$K$23,节奏总纲!S22))</f>
        <v>3098.0453761276203</v>
      </c>
      <c r="GO23" s="15">
        <f>MAX($K$4,求节点(J$28:J$47,$K$4:$K$23,节奏总纲!T22))</f>
        <v>3271.6249884017457</v>
      </c>
    </row>
    <row r="24" spans="4:197" x14ac:dyDescent="0.15">
      <c r="Z24" s="9">
        <v>20</v>
      </c>
      <c r="AA24" s="9">
        <f>[5]圣人天赋!EM25</f>
        <v>0</v>
      </c>
      <c r="AB24" s="9">
        <f>[5]圣人天赋!EN25</f>
        <v>0</v>
      </c>
      <c r="AC24" s="9">
        <f>[5]圣人天赋!EO25</f>
        <v>20</v>
      </c>
      <c r="AD24" s="9">
        <f>[5]圣人天赋!EP25</f>
        <v>0</v>
      </c>
      <c r="AE24" s="9">
        <f>[5]圣人天赋!EQ25</f>
        <v>0</v>
      </c>
      <c r="AG24" s="52"/>
      <c r="AH24" s="34" t="e">
        <f>[5]圣人天赋!EM25/AA24</f>
        <v>#DIV/0!</v>
      </c>
      <c r="AJ24" s="9">
        <v>20</v>
      </c>
      <c r="AK24" s="9">
        <f>MAX([4]带兵数!D23,1000+($AJ24-1)*50)</f>
        <v>2978.8397947066123</v>
      </c>
      <c r="AL24" s="9">
        <f>MAX([4]带兵数!E23,1000+($AJ24-1)*50)</f>
        <v>3022.0567635394318</v>
      </c>
      <c r="AM24" s="9">
        <f>MAX([4]带兵数!F23,1000+($AJ24-1)*50)</f>
        <v>3072.1544339079664</v>
      </c>
      <c r="AN24" s="9">
        <f>MAX([4]带兵数!G23,1000+($AJ24-1)*50)</f>
        <v>3128.4863983569076</v>
      </c>
      <c r="AO24" s="9">
        <f>MAX([4]带兵数!H23,1000+($AJ24-1)*50)</f>
        <v>3190.4337291338857</v>
      </c>
      <c r="AQ24" s="15">
        <v>20</v>
      </c>
      <c r="AR24" s="15">
        <f>AZ24/求节点(F$28:F$47,$G$4:$G$23,节奏总纲!P23)*3600</f>
        <v>92575.192499517434</v>
      </c>
      <c r="AS24" s="15">
        <f>BA24/求节点(G$28:G$47,$G$4:$G$23,节奏总纲!Q23)*3600</f>
        <v>79590.629724330691</v>
      </c>
      <c r="AT24" s="15">
        <f>BB24/求节点(H$28:H$47,$G$4:$G$23,节奏总纲!R23)*3600</f>
        <v>64345.38496390541</v>
      </c>
      <c r="AU24" s="15">
        <f>BC24/求节点(I$28:I$47,$G$4:$G$23,节奏总纲!S23)*3600</f>
        <v>48570.508927995659</v>
      </c>
      <c r="AV24" s="15">
        <f>BD24/求节点(J$28:J$47,$G$4:$G$23,节奏总纲!T23)*3600</f>
        <v>26680.191556358233</v>
      </c>
      <c r="AY24" s="15">
        <v>20</v>
      </c>
      <c r="AZ24" s="15">
        <f>求节点(F$28:F$47,$G$4:$G$23,节奏总纲!P23)*24*节奏总纲!W23*求节点(F$28:F$47,$L$4:$L$23,节奏总纲!P23)</f>
        <v>52392.99506103999</v>
      </c>
      <c r="BA24" s="15">
        <f>求节点(G$28:G$47,$G$4:$G$23,节奏总纲!Q23)*24*节奏总纲!X23*求节点(G$28:G$47,$L$4:$L$23,节奏总纲!Q23)</f>
        <v>45238.505596942545</v>
      </c>
      <c r="BB24" s="15">
        <f>求节点(H$28:H$47,$G$4:$G$23,节奏总纲!R23)*24*节奏总纲!Y23*求节点(H$28:H$47,$L$4:$L$23,节奏总纲!R23)</f>
        <v>36714.93707891566</v>
      </c>
      <c r="BC24" s="15">
        <f>求节点(I$28:I$47,$G$4:$G$23,节奏总纲!S23)*24*节奏总纲!Z23*求节点(I$28:I$47,$L$4:$L$23,节奏总纲!S23)</f>
        <v>27823.577956322952</v>
      </c>
      <c r="BD24" s="15">
        <f>求节点(J$28:J$47,$G$4:$G$23,节奏总纲!T23)*24*节奏总纲!AA23*求节点(J$28:J$47,$L$4:$L$23,节奏总纲!T23)</f>
        <v>15353.423619413559</v>
      </c>
      <c r="BE24" s="15">
        <f>SUM(AZ$5:AZ24)</f>
        <v>518467.1885686465</v>
      </c>
      <c r="BF24" s="15">
        <f>SUM(BA$5:BA24)</f>
        <v>454925.71614960977</v>
      </c>
      <c r="BG24" s="15">
        <f>SUM(BB$5:BB24)</f>
        <v>377931.36354349967</v>
      </c>
      <c r="BH24" s="15">
        <f>SUM(BC$5:BC24)</f>
        <v>282810.29508816532</v>
      </c>
      <c r="BI24" s="15">
        <f>SUM(BD$5:BD24)</f>
        <v>159406.57891134999</v>
      </c>
      <c r="BJ24" s="51"/>
      <c r="BK24" s="15">
        <v>20</v>
      </c>
      <c r="BL24" s="15">
        <f>索引信息!I25/3600*求节点(F$28:F$47,$G$4:$G$23,节奏总纲!P23)+BL23</f>
        <v>0</v>
      </c>
      <c r="BM24" s="15">
        <f>索引信息!J25/3600*求节点(G$28:G$47,$G$4:$G$23,节奏总纲!Q23)+BM23</f>
        <v>0</v>
      </c>
      <c r="BN24" s="15">
        <f>索引信息!K25/3600*求节点(H$28:H$47,$G$4:$G$23,节奏总纲!R23)+BN23</f>
        <v>0</v>
      </c>
      <c r="BO24" s="15">
        <f>索引信息!L25/3600*求节点(I$28:I$47,$G$4:$G$23,节奏总纲!S23)+BO23</f>
        <v>0</v>
      </c>
      <c r="BP24" s="15">
        <f>索引信息!M25/3600*求节点(J$28:J$47,$G$4:$G$23,节奏总纲!T23)+BP23</f>
        <v>0</v>
      </c>
      <c r="BR24" s="15">
        <v>20</v>
      </c>
      <c r="BS24" s="15">
        <f>求节点($T$28:$T$107,$V$28:$V$107,节奏总纲!P23)*求节点($T$28:$T$107,$U$28:$U$107,节奏总纲!P23)*节奏总纲!W23+[2]副本直接奖励!DI24</f>
        <v>1687.5686132724534</v>
      </c>
      <c r="BT24" s="15">
        <f>求节点($T$28:$T$107,$V$28:$V$107,节奏总纲!Q23)*求节点($T$28:$T$107,$U$28:$U$107,节奏总纲!Q23)*节奏总纲!X23+[2]副本直接奖励!DJ24</f>
        <v>1450.8708543497783</v>
      </c>
      <c r="BU24" s="15">
        <f>求节点($T$28:$T$107,$V$28:$V$107,节奏总纲!R23)*求节点($T$28:$T$107,$U$28:$U$107,节奏总纲!R23)*节奏总纲!Y23+[2]副本直接奖励!DK24</f>
        <v>1172.9627467378591</v>
      </c>
      <c r="BV24" s="15">
        <f>求节点($T$28:$T$107,$V$28:$V$107,节奏总纲!S23)*求节点($T$28:$T$107,$U$28:$U$107,节奏总纲!S23)*节奏总纲!Z23+[2]副本直接奖励!DL24</f>
        <v>885.3999023332542</v>
      </c>
      <c r="BW24" s="15">
        <f>求节点($T$28:$T$107,$V$28:$V$107,节奏总纲!T23)*求节点($T$28:$T$107,$U$28:$U$107,节奏总纲!T23)*节奏总纲!AA23+[2]副本直接奖励!DM24</f>
        <v>416.8779930680974</v>
      </c>
      <c r="BX24" s="15">
        <f>SUM(BS$5:BS24)</f>
        <v>17478.202574507101</v>
      </c>
      <c r="BY24" s="15">
        <f>SUM(BT$5:BT24)</f>
        <v>14954.780976237849</v>
      </c>
      <c r="BZ24" s="15">
        <f>SUM(BU$5:BU24)</f>
        <v>12009.900506229807</v>
      </c>
      <c r="CA24" s="15">
        <f>SUM(BV$5:BV24)</f>
        <v>8498.2250055958084</v>
      </c>
      <c r="CB24" s="15">
        <f>SUM(BW$5:BW24)</f>
        <v>4550.863771741052</v>
      </c>
      <c r="CE24" s="15">
        <v>20</v>
      </c>
      <c r="CF24" s="15">
        <f>AZ24/(1-[5]圣人天赋!DY25)-AZ24</f>
        <v>0</v>
      </c>
      <c r="CG24" s="15">
        <f>BA24/(1-[5]圣人天赋!DZ25)-BA24</f>
        <v>0</v>
      </c>
      <c r="CH24" s="15">
        <f>BB24/(1-[5]圣人天赋!EA25)-BB24</f>
        <v>0</v>
      </c>
      <c r="CI24" s="15">
        <f>BC24/(1-[5]圣人天赋!EB25)-BC24</f>
        <v>0</v>
      </c>
      <c r="CJ24" s="15">
        <f>BD24/(1-[5]圣人天赋!EC25)-BD24</f>
        <v>0</v>
      </c>
      <c r="CK24" s="15">
        <f>SUM(CF$5:CF24)</f>
        <v>0</v>
      </c>
      <c r="CL24" s="15">
        <f>SUM(CG$5:CG24)</f>
        <v>0</v>
      </c>
      <c r="CM24" s="15">
        <f>SUM(CH$5:CH24)</f>
        <v>0</v>
      </c>
      <c r="CN24" s="15">
        <f>SUM(CI$5:CI24)</f>
        <v>0</v>
      </c>
      <c r="CO24" s="15">
        <f>SUM(CJ$5:CJ24)</f>
        <v>0</v>
      </c>
      <c r="CQ24" s="15">
        <v>20</v>
      </c>
      <c r="CR24" s="15" t="e">
        <f>DZ24*'[6]国建-buff效果'!EN26+CR23</f>
        <v>#REF!</v>
      </c>
      <c r="CS24" s="15" t="e">
        <f>EA24*'[6]国建-buff效果'!EO26+CS23</f>
        <v>#REF!</v>
      </c>
      <c r="CT24" s="15" t="e">
        <f>EB24*'[6]国建-buff效果'!EP26+CT23</f>
        <v>#REF!</v>
      </c>
      <c r="CU24" s="15" t="e">
        <f>EC24*'[6]国建-buff效果'!EQ26+CU23</f>
        <v>#REF!</v>
      </c>
      <c r="CV24" s="15" t="e">
        <f>ED24*'[6]国建-buff效果'!ER26+CV23</f>
        <v>#REF!</v>
      </c>
      <c r="CX24" s="15">
        <v>20</v>
      </c>
      <c r="CY24" s="15">
        <f>索引信息!T24/3600*求节点(F$28:F$47,$G$4:$G$23,节奏总纲!P23)+CY23</f>
        <v>0</v>
      </c>
      <c r="CZ24" s="15">
        <f>索引信息!U24/3600*求节点(G$28:G$47,$G$4:$G$23,节奏总纲!Q23)+CZ23</f>
        <v>0</v>
      </c>
      <c r="DA24" s="15">
        <f>索引信息!V24/3600*求节点(H$28:H$47,$G$4:$G$23,节奏总纲!R23)+DA23</f>
        <v>0</v>
      </c>
      <c r="DB24" s="15">
        <f>索引信息!W24/3600*求节点(I$28:I$47,$G$4:$G$23,节奏总纲!S23)+DB23</f>
        <v>0</v>
      </c>
      <c r="DC24" s="15">
        <f>索引信息!X24/3600*求节点(J$28:J$47,$G$4:$G$23,节奏总纲!T23)+DC23</f>
        <v>0</v>
      </c>
      <c r="DE24" s="15">
        <v>20</v>
      </c>
      <c r="DF24" s="15" t="e">
        <f t="shared" si="6"/>
        <v>#REF!</v>
      </c>
      <c r="DG24" s="15" t="e">
        <f t="shared" si="7"/>
        <v>#REF!</v>
      </c>
      <c r="DH24" s="15" t="e">
        <f t="shared" si="8"/>
        <v>#REF!</v>
      </c>
      <c r="DI24" s="15" t="e">
        <f t="shared" si="9"/>
        <v>#REF!</v>
      </c>
      <c r="DJ24" s="15" t="e">
        <f t="shared" si="10"/>
        <v>#REF!</v>
      </c>
      <c r="DK24" s="35">
        <v>20</v>
      </c>
      <c r="DL24" s="34" t="e">
        <f t="shared" si="11"/>
        <v>#REF!</v>
      </c>
      <c r="DM24" s="34" t="e">
        <f t="shared" si="12"/>
        <v>#REF!</v>
      </c>
      <c r="DN24" s="34" t="e">
        <f t="shared" si="13"/>
        <v>#REF!</v>
      </c>
      <c r="DO24" s="34" t="e">
        <f t="shared" si="14"/>
        <v>#REF!</v>
      </c>
      <c r="DP24" s="34" t="e">
        <f t="shared" si="15"/>
        <v>#REF!</v>
      </c>
      <c r="DQ24" s="34" t="e">
        <f t="shared" si="16"/>
        <v>#REF!</v>
      </c>
      <c r="DT24" s="15">
        <v>20</v>
      </c>
      <c r="DU24" s="15" t="e">
        <f>#REF!+[7]国家城池攻打!BP23</f>
        <v>#REF!</v>
      </c>
      <c r="DV24" s="15" t="e">
        <f>#REF!+[7]国家城池攻打!BQ23</f>
        <v>#REF!</v>
      </c>
      <c r="DW24" s="15" t="e">
        <f>#REF!+[7]国家城池攻打!BR23</f>
        <v>#REF!</v>
      </c>
      <c r="DX24" s="15" t="e">
        <f>#REF!+[7]国家城池攻打!BS23</f>
        <v>#REF!</v>
      </c>
      <c r="DY24" s="15" t="e">
        <f>#REF!+[7]国家城池攻打!BT23</f>
        <v>#REF!</v>
      </c>
      <c r="DZ24" s="15" t="e">
        <f t="shared" si="32"/>
        <v>#REF!</v>
      </c>
      <c r="EA24" s="15" t="e">
        <f t="shared" si="33"/>
        <v>#REF!</v>
      </c>
      <c r="EB24" s="15" t="e">
        <f t="shared" si="34"/>
        <v>#REF!</v>
      </c>
      <c r="EC24" s="15" t="e">
        <f t="shared" si="35"/>
        <v>#REF!</v>
      </c>
      <c r="ED24" s="15" t="e">
        <f t="shared" si="36"/>
        <v>#REF!</v>
      </c>
      <c r="EF24" s="34" t="e">
        <f>#REF!/$DU24</f>
        <v>#REF!</v>
      </c>
      <c r="EG24" s="34" t="e">
        <f>[7]国家城池攻打!BP23/$DU24</f>
        <v>#REF!</v>
      </c>
      <c r="EK24" s="9">
        <v>20</v>
      </c>
      <c r="EL24" s="9" t="e">
        <f t="shared" si="18"/>
        <v>#REF!</v>
      </c>
      <c r="EM24" s="9" t="e">
        <f t="shared" si="19"/>
        <v>#REF!</v>
      </c>
      <c r="EN24" s="9" t="e">
        <f t="shared" si="20"/>
        <v>#REF!</v>
      </c>
      <c r="EO24" s="9" t="e">
        <f t="shared" si="21"/>
        <v>#REF!</v>
      </c>
      <c r="EP24" s="9" t="e">
        <f t="shared" si="22"/>
        <v>#REF!</v>
      </c>
      <c r="ER24" s="9">
        <v>20</v>
      </c>
      <c r="ES24" s="9" t="e">
        <f>((DU24-DU23)-(DF24-DF23))/求节点(F$28:F$47,$K$4:$K$23,节奏总纲!P23)</f>
        <v>#REF!</v>
      </c>
      <c r="ET24" s="9" t="e">
        <f>((DV24-DV23)-(DG24-DG23))/求节点(G$28:G$47,$K$4:$K$23,节奏总纲!Q23)</f>
        <v>#REF!</v>
      </c>
      <c r="EU24" s="9" t="e">
        <f>((DW24-DW23)-(DH24-DH23))/求节点(H$28:H$47,$K$4:$K$23,节奏总纲!R23)</f>
        <v>#REF!</v>
      </c>
      <c r="EV24" s="9" t="e">
        <f>((DX24-DX23)-(DI24-DI23))/求节点(I$28:I$47,$K$4:$K$23,节奏总纲!S23)</f>
        <v>#REF!</v>
      </c>
      <c r="EW24" s="9" t="e">
        <f>((DY24-DY23)-(DJ24-DJ23))/求节点(J$28:J$47,$K$4:$K$23,节奏总纲!T23)</f>
        <v>#REF!</v>
      </c>
      <c r="EX24" s="37" t="e">
        <f>SUM(ES$5:ES24)*$C$5/'[1]资源-钻石'!L23</f>
        <v>#REF!</v>
      </c>
      <c r="EY24" s="37" t="e">
        <f>SUM(ET$5:ET24)*$C$5/'[1]资源-钻石'!M23</f>
        <v>#REF!</v>
      </c>
      <c r="EZ24" s="37" t="e">
        <f>SUM(EU$5:EU24)*$C$5/'[1]资源-钻石'!N23</f>
        <v>#REF!</v>
      </c>
      <c r="FA24" s="37" t="e">
        <f>SUM(EV$5:EV24)*$C$5/'[1]资源-钻石'!O23</f>
        <v>#REF!</v>
      </c>
      <c r="FB24" s="37" t="e">
        <f>SUM(EW$5:EW24)*$C$5/'[1]资源-钻石'!P23</f>
        <v>#REF!</v>
      </c>
      <c r="FJ24" s="9">
        <f>INT(求节点(F$28:F$47,$K$28:$K$47,节奏总纲!P23))</f>
        <v>7748</v>
      </c>
      <c r="FK24" s="15">
        <v>20</v>
      </c>
      <c r="FL24" s="15">
        <f>求节点(F$28:F$47,$V$4:$V$23,节奏总纲!P23)*$FJ24/10000</f>
        <v>44538.99408066451</v>
      </c>
      <c r="FM24" s="15">
        <f>求节点(G$28:G$47,$V$4:$V$23,节奏总纲!Q23)*$FJ24/10000</f>
        <v>45899.684702798739</v>
      </c>
      <c r="FN24" s="15">
        <f>求节点(H$28:H$47,$V$4:$V$23,节奏总纲!R23)*$FJ24/10000</f>
        <v>47127.955583524308</v>
      </c>
      <c r="FO24" s="15">
        <f>求节点(I$28:I$47,$V$4:$V$23,节奏总纲!S23)*$FJ24/10000</f>
        <v>48387.372197247023</v>
      </c>
      <c r="FP24" s="15">
        <f>求节点(J$28:J$47,$V$4:$V$23,节奏总纲!T23)*$FJ24/10000</f>
        <v>49844.662380672482</v>
      </c>
      <c r="FQ24" s="15">
        <f>求节点(F$28:F$47,$L$4:$L$23,节奏总纲!P23)</f>
        <v>4</v>
      </c>
      <c r="FR24" s="15">
        <f>求节点(G$28:G$47,$L$4:$L$23,节奏总纲!Q23)</f>
        <v>4</v>
      </c>
      <c r="FS24" s="15">
        <f>求节点(H$28:H$47,$L$4:$L$23,节奏总纲!R23)</f>
        <v>4</v>
      </c>
      <c r="FT24" s="15">
        <f>求节点(I$28:I$47,$L$4:$L$23,节奏总纲!S23)</f>
        <v>4</v>
      </c>
      <c r="FU24" s="15">
        <f>求节点(J$28:J$47,$L$4:$L$23,节奏总纲!T23)</f>
        <v>4</v>
      </c>
      <c r="FV24" s="15">
        <f t="shared" si="26"/>
        <v>178155.97632265804</v>
      </c>
      <c r="FW24" s="15">
        <f t="shared" si="27"/>
        <v>183598.73881119495</v>
      </c>
      <c r="FX24" s="15">
        <f t="shared" si="28"/>
        <v>188511.82233409723</v>
      </c>
      <c r="FY24" s="15">
        <f t="shared" si="29"/>
        <v>193549.48878898809</v>
      </c>
      <c r="FZ24" s="15">
        <f t="shared" si="30"/>
        <v>199378.64952268993</v>
      </c>
      <c r="GE24" s="15">
        <v>20</v>
      </c>
      <c r="GF24" s="15">
        <f>MAX($G$4,求节点(F$28:F$47,$G$4:$G$23,节奏总纲!P23))</f>
        <v>2037.4225224616966</v>
      </c>
      <c r="GG24" s="15">
        <f>MAX($G$4,求节点(G$28:G$47,$G$4:$G$23,节奏总纲!Q23))</f>
        <v>2046.2034376793931</v>
      </c>
      <c r="GH24" s="15">
        <f>MAX($G$4,求节点(H$28:H$47,$G$4:$G$23,节奏总纲!R23))</f>
        <v>2054.1298114579522</v>
      </c>
      <c r="GI24" s="15">
        <f>MAX($G$4,求节点(I$28:I$47,$G$4:$G$23,节奏总纲!S23))</f>
        <v>2062.2571773183208</v>
      </c>
      <c r="GJ24" s="15">
        <f>MAX($G$4,求节点(J$28:J$47,$G$4:$G$23,节奏总纲!T23))</f>
        <v>2071.6614763853413</v>
      </c>
      <c r="GK24" s="15">
        <f>MAX($K$4,求节点(F$28:F$47,$K$4:$K$23,节奏总纲!P23))</f>
        <v>2874.2252246169664</v>
      </c>
      <c r="GL24" s="15">
        <f>MAX($K$4,求节点(G$28:G$47,$K$4:$K$23,节奏总纲!Q23))</f>
        <v>2962.0343767939303</v>
      </c>
      <c r="GM24" s="15">
        <f>MAX($K$4,求节点(H$28:H$47,$K$4:$K$23,节奏总纲!R23))</f>
        <v>3082.5962291590486</v>
      </c>
      <c r="GN24" s="15">
        <f>MAX($K$4,求节点(I$28:I$47,$K$4:$K$23,节奏总纲!S23))</f>
        <v>3245.1435463664202</v>
      </c>
      <c r="GO24" s="15">
        <f>MAX($K$4,求节点(J$28:J$47,$K$4:$K$23,节奏总纲!T23))</f>
        <v>3433.2295277068247</v>
      </c>
    </row>
    <row r="25" spans="4:197" x14ac:dyDescent="0.15">
      <c r="S25" s="9" t="s">
        <v>265</v>
      </c>
      <c r="Z25" s="9">
        <v>21</v>
      </c>
      <c r="AA25" s="9">
        <f>[5]圣人天赋!EM26</f>
        <v>0</v>
      </c>
      <c r="AB25" s="9">
        <f>[5]圣人天赋!EN26</f>
        <v>0</v>
      </c>
      <c r="AC25" s="9">
        <f>[5]圣人天赋!EO26</f>
        <v>21</v>
      </c>
      <c r="AD25" s="9">
        <f>[5]圣人天赋!EP26</f>
        <v>0</v>
      </c>
      <c r="AE25" s="9">
        <f>[5]圣人天赋!EQ26</f>
        <v>0</v>
      </c>
      <c r="AG25" s="52"/>
      <c r="AH25" s="34" t="e">
        <f>[5]圣人天赋!EM26/AA25</f>
        <v>#DIV/0!</v>
      </c>
      <c r="AJ25" s="9">
        <v>21</v>
      </c>
      <c r="AK25" s="9">
        <f>MAX([4]带兵数!D24,1000+($AJ25-1)*50)</f>
        <v>3047.3487155583607</v>
      </c>
      <c r="AL25" s="9">
        <f>MAX([4]带兵数!E24,1000+($AJ25-1)*50)</f>
        <v>3092.6194772754434</v>
      </c>
      <c r="AM25" s="9">
        <f>MAX([4]带兵数!F24,1000+($AJ25-1)*50)</f>
        <v>3143.0803528855713</v>
      </c>
      <c r="AN25" s="9">
        <f>MAX([4]带兵数!G24,1000+($AJ25-1)*50)</f>
        <v>3202.4940477843729</v>
      </c>
      <c r="AO25" s="9">
        <f>MAX([4]带兵数!H24,1000+($AJ25-1)*50)</f>
        <v>3264.1473862851608</v>
      </c>
      <c r="AQ25" s="15">
        <v>21</v>
      </c>
      <c r="AR25" s="15">
        <f>AZ25/求节点(F$28:F$47,$G$4:$G$23,节奏总纲!P24)*3600</f>
        <v>99219.634610171604</v>
      </c>
      <c r="AS25" s="15">
        <f>BA25/求节点(G$28:G$47,$G$4:$G$23,节奏总纲!Q24)*3600</f>
        <v>85771.914987784912</v>
      </c>
      <c r="AT25" s="15">
        <f>BB25/求节点(H$28:H$47,$G$4:$G$23,节奏总纲!R24)*3600</f>
        <v>72388.09714820153</v>
      </c>
      <c r="AU25" s="15">
        <f>BC25/求节点(I$28:I$47,$G$4:$G$23,节奏总纲!S24)*3600</f>
        <v>54076.612964553744</v>
      </c>
      <c r="AV25" s="15">
        <f>BD25/求节点(J$28:J$47,$G$4:$G$23,节奏总纲!T24)*3600</f>
        <v>31713.963990766686</v>
      </c>
      <c r="AY25" s="15">
        <v>21</v>
      </c>
      <c r="AZ25" s="15">
        <f>求节点(F$28:F$47,$G$4:$G$23,节奏总纲!P24)*24*节奏总纲!W24*求节点(F$28:F$47,$L$4:$L$23,节奏总纲!P24)</f>
        <v>56426.292962693304</v>
      </c>
      <c r="BA25" s="15">
        <f>求节点(G$28:G$47,$G$4:$G$23,节奏总纲!Q24)*24*节奏总纲!X24*求节点(G$28:G$47,$L$4:$L$23,节奏总纲!Q24)</f>
        <v>48942.158501185091</v>
      </c>
      <c r="BB25" s="15">
        <f>求节点(H$28:H$47,$G$4:$G$23,节奏总纲!R24)*24*节奏总纲!Y24*求节点(H$28:H$47,$L$4:$L$23,节奏总纲!R24)</f>
        <v>41450.982948772747</v>
      </c>
      <c r="BC25" s="15">
        <f>求节点(I$28:I$47,$G$4:$G$23,节奏总纲!S24)*24*节奏总纲!Z24*求节点(I$28:I$47,$L$4:$L$23,节奏总纲!S24)</f>
        <v>31100.749860357439</v>
      </c>
      <c r="BD25" s="15">
        <f>求节点(J$28:J$47,$G$4:$G$23,节奏总纲!T24)*24*节奏总纲!AA24*求节点(J$28:J$47,$L$4:$L$23,节奏总纲!T24)</f>
        <v>18334.778198202312</v>
      </c>
      <c r="BE25" s="15">
        <f>SUM(AZ$5:AZ25)</f>
        <v>574893.48153133981</v>
      </c>
      <c r="BF25" s="15">
        <f>SUM(BA$5:BA25)</f>
        <v>503867.87465079484</v>
      </c>
      <c r="BG25" s="15">
        <f>SUM(BB$5:BB25)</f>
        <v>419382.34649227239</v>
      </c>
      <c r="BH25" s="15">
        <f>SUM(BC$5:BC25)</f>
        <v>313911.04494852276</v>
      </c>
      <c r="BI25" s="15">
        <f>SUM(BD$5:BD25)</f>
        <v>177741.35710955231</v>
      </c>
      <c r="BJ25" s="51"/>
      <c r="BK25" s="15">
        <v>21</v>
      </c>
      <c r="BL25" s="15">
        <f>索引信息!I26/3600*求节点(F$28:F$47,$G$4:$G$23,节奏总纲!P24)+BL24</f>
        <v>0</v>
      </c>
      <c r="BM25" s="15">
        <f>索引信息!J26/3600*求节点(G$28:G$47,$G$4:$G$23,节奏总纲!Q24)+BM24</f>
        <v>0</v>
      </c>
      <c r="BN25" s="15">
        <f>索引信息!K26/3600*求节点(H$28:H$47,$G$4:$G$23,节奏总纲!R24)+BN24</f>
        <v>0</v>
      </c>
      <c r="BO25" s="15">
        <f>索引信息!L26/3600*求节点(I$28:I$47,$G$4:$G$23,节奏总纲!S24)+BO24</f>
        <v>0</v>
      </c>
      <c r="BP25" s="15">
        <f>索引信息!M26/3600*求节点(J$28:J$47,$G$4:$G$23,节奏总纲!T24)+BP24</f>
        <v>0</v>
      </c>
      <c r="BR25" s="15">
        <v>21</v>
      </c>
      <c r="BS25" s="15">
        <f>求节点($T$28:$T$107,$V$28:$V$107,节奏总纲!P24)*求节点($T$28:$T$107,$U$28:$U$107,节奏总纲!P24)*节奏总纲!W24+[2]副本直接奖励!DI25</f>
        <v>1808.6912559145869</v>
      </c>
      <c r="BT25" s="15">
        <f>求节点($T$28:$T$107,$V$28:$V$107,节奏总纲!Q24)*求节点($T$28:$T$107,$U$28:$U$107,节奏总纲!Q24)*节奏总纲!X24+[2]副本直接奖励!DJ25</f>
        <v>1563.5505336314959</v>
      </c>
      <c r="BU25" s="15">
        <f>求节点($T$28:$T$107,$V$28:$V$107,节奏总纲!R24)*求节点($T$28:$T$107,$U$28:$U$107,节奏总纲!R24)*节奏总纲!Y24+[2]副本直接奖励!DK25</f>
        <v>1319.5746875974235</v>
      </c>
      <c r="BV25" s="15">
        <f>求节点($T$28:$T$107,$V$28:$V$107,节奏总纲!S24)*求节点($T$28:$T$107,$U$28:$U$107,节奏总纲!S24)*节奏总纲!Z24+[2]副本直接奖励!DL25</f>
        <v>985.77159049967747</v>
      </c>
      <c r="BW25" s="15">
        <f>求节点($T$28:$T$107,$V$28:$V$107,节奏总纲!T24)*求节点($T$28:$T$107,$U$28:$U$107,节奏总纲!T24)*节奏总纲!AA24+[2]副本直接奖励!DM25</f>
        <v>495.53068735572947</v>
      </c>
      <c r="BX25" s="15">
        <f>SUM(BS$5:BS25)</f>
        <v>19286.893830421686</v>
      </c>
      <c r="BY25" s="15">
        <f>SUM(BT$5:BT25)</f>
        <v>16518.331509869346</v>
      </c>
      <c r="BZ25" s="15">
        <f>SUM(BU$5:BU25)</f>
        <v>13329.475193827231</v>
      </c>
      <c r="CA25" s="15">
        <f>SUM(BV$5:BV25)</f>
        <v>9483.9965960954851</v>
      </c>
      <c r="CB25" s="15">
        <f>SUM(BW$5:BW25)</f>
        <v>5046.3944590967812</v>
      </c>
      <c r="CE25" s="15">
        <v>21</v>
      </c>
      <c r="CF25" s="15">
        <f>AZ25/(1-[5]圣人天赋!DY26)-AZ25</f>
        <v>0</v>
      </c>
      <c r="CG25" s="15">
        <f>BA25/(1-[5]圣人天赋!DZ26)-BA25</f>
        <v>0</v>
      </c>
      <c r="CH25" s="15">
        <f>BB25/(1-[5]圣人天赋!EA26)-BB25</f>
        <v>0</v>
      </c>
      <c r="CI25" s="15">
        <f>BC25/(1-[5]圣人天赋!EB26)-BC25</f>
        <v>0</v>
      </c>
      <c r="CJ25" s="15">
        <f>BD25/(1-[5]圣人天赋!EC26)-BD25</f>
        <v>0</v>
      </c>
      <c r="CK25" s="15">
        <f>SUM(CF$5:CF25)</f>
        <v>0</v>
      </c>
      <c r="CL25" s="15">
        <f>SUM(CG$5:CG25)</f>
        <v>0</v>
      </c>
      <c r="CM25" s="15">
        <f>SUM(CH$5:CH25)</f>
        <v>0</v>
      </c>
      <c r="CN25" s="15">
        <f>SUM(CI$5:CI25)</f>
        <v>0</v>
      </c>
      <c r="CO25" s="15">
        <f>SUM(CJ$5:CJ25)</f>
        <v>0</v>
      </c>
      <c r="CQ25" s="15">
        <v>21</v>
      </c>
      <c r="CR25" s="15" t="e">
        <f>DZ25*'[6]国建-buff效果'!EN27+CR24</f>
        <v>#REF!</v>
      </c>
      <c r="CS25" s="15" t="e">
        <f>EA25*'[6]国建-buff效果'!EO27+CS24</f>
        <v>#REF!</v>
      </c>
      <c r="CT25" s="15" t="e">
        <f>EB25*'[6]国建-buff效果'!EP27+CT24</f>
        <v>#REF!</v>
      </c>
      <c r="CU25" s="15" t="e">
        <f>EC25*'[6]国建-buff效果'!EQ27+CU24</f>
        <v>#REF!</v>
      </c>
      <c r="CV25" s="15" t="e">
        <f>ED25*'[6]国建-buff效果'!ER27+CV24</f>
        <v>#REF!</v>
      </c>
      <c r="CX25" s="15">
        <v>21</v>
      </c>
      <c r="CY25" s="15">
        <f>索引信息!T25/3600*求节点(F$28:F$47,$G$4:$G$23,节奏总纲!P24)+CY24</f>
        <v>0</v>
      </c>
      <c r="CZ25" s="15">
        <f>索引信息!U25/3600*求节点(G$28:G$47,$G$4:$G$23,节奏总纲!Q24)+CZ24</f>
        <v>0</v>
      </c>
      <c r="DA25" s="15">
        <f>索引信息!V25/3600*求节点(H$28:H$47,$G$4:$G$23,节奏总纲!R24)+DA24</f>
        <v>0</v>
      </c>
      <c r="DB25" s="15">
        <f>索引信息!W25/3600*求节点(I$28:I$47,$G$4:$G$23,节奏总纲!S24)+DB24</f>
        <v>0</v>
      </c>
      <c r="DC25" s="15">
        <f>索引信息!X25/3600*求节点(J$28:J$47,$G$4:$G$23,节奏总纲!T24)+DC24</f>
        <v>0</v>
      </c>
      <c r="DE25" s="15">
        <v>21</v>
      </c>
      <c r="DF25" s="15" t="e">
        <f t="shared" si="6"/>
        <v>#REF!</v>
      </c>
      <c r="DG25" s="15" t="e">
        <f t="shared" si="7"/>
        <v>#REF!</v>
      </c>
      <c r="DH25" s="15" t="e">
        <f t="shared" si="8"/>
        <v>#REF!</v>
      </c>
      <c r="DI25" s="15" t="e">
        <f t="shared" si="9"/>
        <v>#REF!</v>
      </c>
      <c r="DJ25" s="15" t="e">
        <f t="shared" si="10"/>
        <v>#REF!</v>
      </c>
      <c r="DK25" s="35">
        <v>21</v>
      </c>
      <c r="DL25" s="34" t="e">
        <f t="shared" si="11"/>
        <v>#REF!</v>
      </c>
      <c r="DM25" s="34" t="e">
        <f t="shared" si="12"/>
        <v>#REF!</v>
      </c>
      <c r="DN25" s="34" t="e">
        <f t="shared" si="13"/>
        <v>#REF!</v>
      </c>
      <c r="DO25" s="34" t="e">
        <f t="shared" si="14"/>
        <v>#REF!</v>
      </c>
      <c r="DP25" s="34" t="e">
        <f t="shared" si="15"/>
        <v>#REF!</v>
      </c>
      <c r="DQ25" s="34" t="e">
        <f t="shared" si="16"/>
        <v>#REF!</v>
      </c>
      <c r="DT25" s="15">
        <v>21</v>
      </c>
      <c r="DU25" s="15" t="e">
        <f>#REF!+[7]国家城池攻打!BP24</f>
        <v>#REF!</v>
      </c>
      <c r="DV25" s="15" t="e">
        <f>#REF!+[7]国家城池攻打!BQ24</f>
        <v>#REF!</v>
      </c>
      <c r="DW25" s="15" t="e">
        <f>#REF!+[7]国家城池攻打!BR24</f>
        <v>#REF!</v>
      </c>
      <c r="DX25" s="15" t="e">
        <f>#REF!+[7]国家城池攻打!BS24</f>
        <v>#REF!</v>
      </c>
      <c r="DY25" s="15" t="e">
        <f>#REF!+[7]国家城池攻打!BT24</f>
        <v>#REF!</v>
      </c>
      <c r="DZ25" s="15" t="e">
        <f t="shared" si="32"/>
        <v>#REF!</v>
      </c>
      <c r="EA25" s="15" t="e">
        <f t="shared" si="33"/>
        <v>#REF!</v>
      </c>
      <c r="EB25" s="15" t="e">
        <f t="shared" si="34"/>
        <v>#REF!</v>
      </c>
      <c r="EC25" s="15" t="e">
        <f t="shared" si="35"/>
        <v>#REF!</v>
      </c>
      <c r="ED25" s="15" t="e">
        <f t="shared" si="36"/>
        <v>#REF!</v>
      </c>
      <c r="EF25" s="34" t="e">
        <f>#REF!/$DU25</f>
        <v>#REF!</v>
      </c>
      <c r="EG25" s="34" t="e">
        <f>[7]国家城池攻打!BP24/$DU25</f>
        <v>#REF!</v>
      </c>
      <c r="EK25" s="9">
        <v>21</v>
      </c>
      <c r="EL25" s="9" t="e">
        <f t="shared" si="18"/>
        <v>#REF!</v>
      </c>
      <c r="EM25" s="9" t="e">
        <f t="shared" si="19"/>
        <v>#REF!</v>
      </c>
      <c r="EN25" s="9" t="e">
        <f t="shared" si="20"/>
        <v>#REF!</v>
      </c>
      <c r="EO25" s="9" t="e">
        <f t="shared" si="21"/>
        <v>#REF!</v>
      </c>
      <c r="EP25" s="9" t="e">
        <f t="shared" si="22"/>
        <v>#REF!</v>
      </c>
      <c r="ER25" s="9">
        <v>21</v>
      </c>
      <c r="ES25" s="9" t="e">
        <f>((DU25-DU24)-(DF25-DF24))/求节点(F$28:F$47,$K$4:$K$23,节奏总纲!P24)</f>
        <v>#REF!</v>
      </c>
      <c r="ET25" s="9" t="e">
        <f>((DV25-DV24)-(DG25-DG24))/求节点(G$28:G$47,$K$4:$K$23,节奏总纲!Q24)</f>
        <v>#REF!</v>
      </c>
      <c r="EU25" s="9" t="e">
        <f>((DW25-DW24)-(DH25-DH24))/求节点(H$28:H$47,$K$4:$K$23,节奏总纲!R24)</f>
        <v>#REF!</v>
      </c>
      <c r="EV25" s="9" t="e">
        <f>((DX25-DX24)-(DI25-DI24))/求节点(I$28:I$47,$K$4:$K$23,节奏总纲!S24)</f>
        <v>#REF!</v>
      </c>
      <c r="EW25" s="9" t="e">
        <f>((DY25-DY24)-(DJ25-DJ24))/求节点(J$28:J$47,$K$4:$K$23,节奏总纲!T24)</f>
        <v>#REF!</v>
      </c>
      <c r="EX25" s="37" t="e">
        <f>SUM(ES$5:ES25)*$C$5/'[1]资源-钻石'!L24</f>
        <v>#REF!</v>
      </c>
      <c r="EY25" s="37" t="e">
        <f>SUM(ET$5:ET25)*$C$5/'[1]资源-钻石'!M24</f>
        <v>#REF!</v>
      </c>
      <c r="EZ25" s="37" t="e">
        <f>SUM(EU$5:EU25)*$C$5/'[1]资源-钻石'!N24</f>
        <v>#REF!</v>
      </c>
      <c r="FA25" s="37" t="e">
        <f>SUM(EV$5:EV25)*$C$5/'[1]资源-钻石'!O24</f>
        <v>#REF!</v>
      </c>
      <c r="FB25" s="37" t="e">
        <f>SUM(EW$5:EW25)*$C$5/'[1]资源-钻石'!P24</f>
        <v>#REF!</v>
      </c>
      <c r="FJ25" s="9">
        <f>INT(求节点(F$28:F$47,$K$28:$K$47,节奏总纲!P24))</f>
        <v>7946</v>
      </c>
      <c r="FK25" s="15">
        <v>21</v>
      </c>
      <c r="FL25" s="15">
        <f>求节点(F$28:F$47,$V$4:$V$23,节奏总纲!P24)*$FJ25/10000</f>
        <v>47250.594667650061</v>
      </c>
      <c r="FM25" s="15">
        <f>求节点(G$28:G$47,$V$4:$V$23,节奏总纲!Q24)*$FJ25/10000</f>
        <v>48341.801716420145</v>
      </c>
      <c r="FN25" s="15">
        <f>求节点(H$28:H$47,$V$4:$V$23,节奏总纲!R24)*$FJ25/10000</f>
        <v>49493.648818629874</v>
      </c>
      <c r="FO25" s="15">
        <f>求节点(I$28:I$47,$V$4:$V$23,节奏总纲!S24)*$FJ25/10000</f>
        <v>50925.256253417429</v>
      </c>
      <c r="FP25" s="15">
        <f>求节点(J$28:J$47,$V$4:$V$23,节奏总纲!T24)*$FJ25/10000</f>
        <v>52644.825463757406</v>
      </c>
      <c r="FQ25" s="15">
        <f>求节点(F$28:F$47,$L$4:$L$23,节奏总纲!P24)</f>
        <v>4</v>
      </c>
      <c r="FR25" s="15">
        <f>求节点(G$28:G$47,$L$4:$L$23,节奏总纲!Q24)</f>
        <v>4</v>
      </c>
      <c r="FS25" s="15">
        <f>求节点(H$28:H$47,$L$4:$L$23,节奏总纲!R24)</f>
        <v>4</v>
      </c>
      <c r="FT25" s="15">
        <f>求节点(I$28:I$47,$L$4:$L$23,节奏总纲!S24)</f>
        <v>4</v>
      </c>
      <c r="FU25" s="15">
        <f>求节点(J$28:J$47,$L$4:$L$23,节奏总纲!T24)</f>
        <v>4</v>
      </c>
      <c r="FV25" s="15">
        <f t="shared" si="26"/>
        <v>189002.37867060024</v>
      </c>
      <c r="FW25" s="15">
        <f t="shared" si="27"/>
        <v>193367.20686568058</v>
      </c>
      <c r="FX25" s="15">
        <f t="shared" si="28"/>
        <v>197974.5952745195</v>
      </c>
      <c r="FY25" s="15">
        <f t="shared" si="29"/>
        <v>203701.02501366971</v>
      </c>
      <c r="FZ25" s="15">
        <f t="shared" si="30"/>
        <v>210579.30185502963</v>
      </c>
      <c r="GE25" s="15">
        <v>21</v>
      </c>
      <c r="GF25" s="15">
        <f>MAX($G$4,求节点(F$28:F$47,$G$4:$G$23,节奏总纲!P24))</f>
        <v>2047.3231479212816</v>
      </c>
      <c r="GG25" s="15">
        <f>MAX($G$4,求节点(G$28:G$47,$G$4:$G$23,节奏总纲!Q24))</f>
        <v>2054.1895401234592</v>
      </c>
      <c r="GH25" s="15">
        <f>MAX($G$4,求节点(H$28:H$47,$G$4:$G$23,节奏总纲!R24))</f>
        <v>2061.4375082974443</v>
      </c>
      <c r="GI25" s="15">
        <f>MAX($G$4,求节点(I$28:I$47,$G$4:$G$23,节奏总纲!S24))</f>
        <v>2070.4458611465984</v>
      </c>
      <c r="GJ25" s="15">
        <f>MAX($G$4,求节点(J$28:J$47,$G$4:$G$23,节奏总纲!T24))</f>
        <v>2081.2662060392486</v>
      </c>
      <c r="GK25" s="15">
        <f>MAX($K$4,求节点(F$28:F$47,$K$4:$K$23,节奏总纲!P24))</f>
        <v>2973.2314792128154</v>
      </c>
      <c r="GL25" s="15">
        <f>MAX($K$4,求节点(G$28:G$47,$K$4:$K$23,节奏总纲!Q24))</f>
        <v>3083.7908024691856</v>
      </c>
      <c r="GM25" s="15">
        <f>MAX($K$4,求节点(H$28:H$47,$K$4:$K$23,节奏总纲!R24))</f>
        <v>3228.7501659488885</v>
      </c>
      <c r="GN25" s="15">
        <f>MAX($K$4,求节点(I$28:I$47,$K$4:$K$23,节奏总纲!S24))</f>
        <v>3408.9172229319688</v>
      </c>
      <c r="GO25" s="15">
        <f>MAX($K$4,求节点(J$28:J$47,$K$4:$K$23,节奏总纲!T24))</f>
        <v>3625.3241207849742</v>
      </c>
    </row>
    <row r="26" spans="4:197" x14ac:dyDescent="0.15">
      <c r="F26" s="107" t="s">
        <v>263</v>
      </c>
      <c r="G26" s="108"/>
      <c r="H26" s="108"/>
      <c r="I26" s="108"/>
      <c r="J26" s="109"/>
      <c r="L26" s="107" t="s">
        <v>189</v>
      </c>
      <c r="M26" s="108"/>
      <c r="N26" s="108"/>
      <c r="O26" s="108"/>
      <c r="P26" s="109"/>
      <c r="S26" s="114" t="s">
        <v>264</v>
      </c>
      <c r="T26" s="114" t="s">
        <v>272</v>
      </c>
      <c r="U26" s="114" t="s">
        <v>273</v>
      </c>
      <c r="V26" s="114" t="s">
        <v>274</v>
      </c>
      <c r="W26" s="114" t="s">
        <v>275</v>
      </c>
      <c r="Z26" s="9">
        <v>22</v>
      </c>
      <c r="AA26" s="9">
        <f>[5]圣人天赋!EM27</f>
        <v>0</v>
      </c>
      <c r="AB26" s="9">
        <f>[5]圣人天赋!EN27</f>
        <v>0</v>
      </c>
      <c r="AC26" s="9">
        <f>[5]圣人天赋!EO27</f>
        <v>22</v>
      </c>
      <c r="AD26" s="9">
        <f>[5]圣人天赋!EP27</f>
        <v>0</v>
      </c>
      <c r="AE26" s="9">
        <f>[5]圣人天赋!EQ27</f>
        <v>0</v>
      </c>
      <c r="AG26" s="52"/>
      <c r="AH26" s="34" t="e">
        <f>[5]圣人天赋!EM27/AA26</f>
        <v>#DIV/0!</v>
      </c>
      <c r="AJ26" s="9">
        <v>22</v>
      </c>
      <c r="AK26" s="9">
        <f>MAX([4]带兵数!D25,1000+($AJ26-1)*50)</f>
        <v>3117.4992861074707</v>
      </c>
      <c r="AL26" s="9">
        <f>MAX([4]带兵数!E25,1000+($AJ26-1)*50)</f>
        <v>3162.2795653110925</v>
      </c>
      <c r="AM26" s="9">
        <f>MAX([4]带兵数!F25,1000+($AJ26-1)*50)</f>
        <v>3215.6122636792888</v>
      </c>
      <c r="AN26" s="9">
        <f>MAX([4]带兵数!G25,1000+($AJ26-1)*50)</f>
        <v>3273.736238230199</v>
      </c>
      <c r="AO26" s="9">
        <f>MAX([4]带兵数!H25,1000+($AJ26-1)*50)</f>
        <v>3339.3055324260185</v>
      </c>
      <c r="AQ26" s="15">
        <v>22</v>
      </c>
      <c r="AR26" s="15">
        <f>AZ26/求节点(F$28:F$47,$G$4:$G$23,节奏总纲!P25)*3600</f>
        <v>106340.9713377294</v>
      </c>
      <c r="AS26" s="15">
        <f>BA26/求节点(G$28:G$47,$G$4:$G$23,节奏总纲!Q25)*3600</f>
        <v>94124.96764153587</v>
      </c>
      <c r="AT26" s="15">
        <f>BB26/求节点(H$28:H$47,$G$4:$G$23,节奏总纲!R25)*3600</f>
        <v>78898.484892280074</v>
      </c>
      <c r="AU26" s="15">
        <f>BC26/求节点(I$28:I$47,$G$4:$G$23,节奏总纲!S25)*3600</f>
        <v>59161.600611997339</v>
      </c>
      <c r="AV26" s="15">
        <f>BD26/求节点(J$28:J$47,$G$4:$G$23,节奏总纲!T25)*3600</f>
        <v>33546.404157544275</v>
      </c>
      <c r="AY26" s="15">
        <v>22</v>
      </c>
      <c r="AZ26" s="15">
        <f>求节点(F$28:F$47,$G$4:$G$23,节奏总纲!P25)*24*节奏总纲!W25*求节点(F$28:F$47,$L$4:$L$23,节奏总纲!P25)</f>
        <v>60697.544410613868</v>
      </c>
      <c r="BA26" s="15">
        <f>求节点(G$28:G$47,$G$4:$G$23,节奏总纲!Q25)*24*节奏总纲!X25*求节点(G$28:G$47,$L$4:$L$23,节奏总纲!Q25)</f>
        <v>53894.808466771537</v>
      </c>
      <c r="BB26" s="15">
        <f>求节点(H$28:H$47,$G$4:$G$23,节奏总纲!R25)*24*节奏总纲!Y25*求节点(H$28:H$47,$L$4:$L$23,节奏总纲!R25)</f>
        <v>45353.532528752483</v>
      </c>
      <c r="BC26" s="15">
        <f>求节点(I$28:I$47,$G$4:$G$23,节奏总纲!S25)*24*节奏总纲!Z25*求节点(I$28:I$47,$L$4:$L$23,节奏总纲!S25)</f>
        <v>34172.472666374742</v>
      </c>
      <c r="BD26" s="15">
        <f>求节点(J$28:J$47,$G$4:$G$23,节奏总纲!T25)*24*节奏总纲!AA25*求节点(J$28:J$47,$L$4:$L$23,节奏总纲!T25)</f>
        <v>19488.838466622241</v>
      </c>
      <c r="BE26" s="15">
        <f>SUM(AZ$5:AZ26)</f>
        <v>635591.02594195365</v>
      </c>
      <c r="BF26" s="15">
        <f>SUM(BA$5:BA26)</f>
        <v>557762.6831175664</v>
      </c>
      <c r="BG26" s="15">
        <f>SUM(BB$5:BB26)</f>
        <v>464735.87902102486</v>
      </c>
      <c r="BH26" s="15">
        <f>SUM(BC$5:BC26)</f>
        <v>348083.51761489752</v>
      </c>
      <c r="BI26" s="15">
        <f>SUM(BD$5:BD26)</f>
        <v>197230.19557617453</v>
      </c>
      <c r="BJ26" s="51"/>
      <c r="BK26" s="15">
        <v>22</v>
      </c>
      <c r="BL26" s="15">
        <f>索引信息!I27/3600*求节点(F$28:F$47,$G$4:$G$23,节奏总纲!P25)+BL25</f>
        <v>0</v>
      </c>
      <c r="BM26" s="15">
        <f>索引信息!J27/3600*求节点(G$28:G$47,$G$4:$G$23,节奏总纲!Q25)+BM25</f>
        <v>0</v>
      </c>
      <c r="BN26" s="15">
        <f>索引信息!K27/3600*求节点(H$28:H$47,$G$4:$G$23,节奏总纲!R25)+BN25</f>
        <v>0</v>
      </c>
      <c r="BO26" s="15">
        <f>索引信息!L27/3600*求节点(I$28:I$47,$G$4:$G$23,节奏总纲!S25)+BO25</f>
        <v>0</v>
      </c>
      <c r="BP26" s="15">
        <f>索引信息!M27/3600*求节点(J$28:J$47,$G$4:$G$23,节奏总纲!T25)+BP25</f>
        <v>0</v>
      </c>
      <c r="BR26" s="15">
        <v>22</v>
      </c>
      <c r="BS26" s="15">
        <f>求节点($T$28:$T$107,$V$28:$V$107,节奏总纲!P25)*求节点($T$28:$T$107,$U$28:$U$107,节奏总纲!P25)*节奏总纲!W25+[2]副本直接奖励!DI26</f>
        <v>1938.507290010692</v>
      </c>
      <c r="BT26" s="15">
        <f>求节点($T$28:$T$107,$V$28:$V$107,节奏总纲!Q25)*求节点($T$28:$T$107,$U$28:$U$107,节奏总纲!Q25)*节奏总纲!X25+[2]副本直接奖励!DJ26</f>
        <v>1715.8197226321643</v>
      </c>
      <c r="BU26" s="15">
        <f>求节点($T$28:$T$107,$V$28:$V$107,节奏总纲!R25)*求节点($T$28:$T$107,$U$28:$U$107,节奏总纲!R25)*节奏总纲!Y25+[2]副本直接奖励!DK26</f>
        <v>1438.2536308488554</v>
      </c>
      <c r="BV26" s="15">
        <f>求节点($T$28:$T$107,$V$28:$V$107,节奏总纲!S25)*求节点($T$28:$T$107,$U$28:$U$107,节奏总纲!S25)*节奏总纲!Z25+[2]副本直接奖励!DL26</f>
        <v>1078.4666778228682</v>
      </c>
      <c r="BW26" s="15">
        <f>求节点($T$28:$T$107,$V$28:$V$107,节奏总纲!T25)*求节点($T$28:$T$107,$U$28:$U$107,节奏总纲!T25)*节奏总纲!AA25+[2]副本直接奖励!DM26</f>
        <v>524.1625649616293</v>
      </c>
      <c r="BX26" s="15">
        <f>SUM(BS$5:BS26)</f>
        <v>21225.40112043238</v>
      </c>
      <c r="BY26" s="15">
        <f>SUM(BT$5:BT26)</f>
        <v>18234.15123250151</v>
      </c>
      <c r="BZ26" s="15">
        <f>SUM(BU$5:BU26)</f>
        <v>14767.728824676087</v>
      </c>
      <c r="CA26" s="15">
        <f>SUM(BV$5:BV26)</f>
        <v>10562.463273918353</v>
      </c>
      <c r="CB26" s="15">
        <f>SUM(BW$5:BW26)</f>
        <v>5570.5570240584102</v>
      </c>
      <c r="CE26" s="15">
        <v>22</v>
      </c>
      <c r="CF26" s="15">
        <f>AZ26/(1-[5]圣人天赋!DY27)-AZ26</f>
        <v>0</v>
      </c>
      <c r="CG26" s="15">
        <f>BA26/(1-[5]圣人天赋!DZ27)-BA26</f>
        <v>0</v>
      </c>
      <c r="CH26" s="15">
        <f>BB26/(1-[5]圣人天赋!EA27)-BB26</f>
        <v>0</v>
      </c>
      <c r="CI26" s="15">
        <f>BC26/(1-[5]圣人天赋!EB27)-BC26</f>
        <v>0</v>
      </c>
      <c r="CJ26" s="15">
        <f>BD26/(1-[5]圣人天赋!EC27)-BD26</f>
        <v>0</v>
      </c>
      <c r="CK26" s="15">
        <f>SUM(CF$5:CF26)</f>
        <v>0</v>
      </c>
      <c r="CL26" s="15">
        <f>SUM(CG$5:CG26)</f>
        <v>0</v>
      </c>
      <c r="CM26" s="15">
        <f>SUM(CH$5:CH26)</f>
        <v>0</v>
      </c>
      <c r="CN26" s="15">
        <f>SUM(CI$5:CI26)</f>
        <v>0</v>
      </c>
      <c r="CO26" s="15">
        <f>SUM(CJ$5:CJ26)</f>
        <v>0</v>
      </c>
      <c r="CQ26" s="15">
        <v>22</v>
      </c>
      <c r="CR26" s="15" t="e">
        <f>DZ26*'[6]国建-buff效果'!EN28+CR25</f>
        <v>#REF!</v>
      </c>
      <c r="CS26" s="15" t="e">
        <f>EA26*'[6]国建-buff效果'!EO28+CS25</f>
        <v>#REF!</v>
      </c>
      <c r="CT26" s="15" t="e">
        <f>EB26*'[6]国建-buff效果'!EP28+CT25</f>
        <v>#REF!</v>
      </c>
      <c r="CU26" s="15" t="e">
        <f>EC26*'[6]国建-buff效果'!EQ28+CU25</f>
        <v>#REF!</v>
      </c>
      <c r="CV26" s="15" t="e">
        <f>ED26*'[6]国建-buff效果'!ER28+CV25</f>
        <v>#REF!</v>
      </c>
      <c r="CX26" s="15">
        <v>22</v>
      </c>
      <c r="CY26" s="15">
        <f>索引信息!T26/3600*求节点(F$28:F$47,$G$4:$G$23,节奏总纲!P25)+CY25</f>
        <v>0</v>
      </c>
      <c r="CZ26" s="15">
        <f>索引信息!U26/3600*求节点(G$28:G$47,$G$4:$G$23,节奏总纲!Q25)+CZ25</f>
        <v>0</v>
      </c>
      <c r="DA26" s="15">
        <f>索引信息!V26/3600*求节点(H$28:H$47,$G$4:$G$23,节奏总纲!R25)+DA25</f>
        <v>0</v>
      </c>
      <c r="DB26" s="15">
        <f>索引信息!W26/3600*求节点(I$28:I$47,$G$4:$G$23,节奏总纲!S25)+DB25</f>
        <v>0</v>
      </c>
      <c r="DC26" s="15">
        <f>索引信息!X26/3600*求节点(J$28:J$47,$G$4:$G$23,节奏总纲!T25)+DC25</f>
        <v>0</v>
      </c>
      <c r="DE26" s="15">
        <v>22</v>
      </c>
      <c r="DF26" s="15" t="e">
        <f t="shared" si="6"/>
        <v>#REF!</v>
      </c>
      <c r="DG26" s="15" t="e">
        <f t="shared" si="7"/>
        <v>#REF!</v>
      </c>
      <c r="DH26" s="15" t="e">
        <f t="shared" si="8"/>
        <v>#REF!</v>
      </c>
      <c r="DI26" s="15" t="e">
        <f t="shared" si="9"/>
        <v>#REF!</v>
      </c>
      <c r="DJ26" s="15" t="e">
        <f t="shared" si="10"/>
        <v>#REF!</v>
      </c>
      <c r="DK26" s="35">
        <v>22</v>
      </c>
      <c r="DL26" s="34" t="e">
        <f t="shared" si="11"/>
        <v>#REF!</v>
      </c>
      <c r="DM26" s="34" t="e">
        <f t="shared" si="12"/>
        <v>#REF!</v>
      </c>
      <c r="DN26" s="34" t="e">
        <f t="shared" si="13"/>
        <v>#REF!</v>
      </c>
      <c r="DO26" s="34" t="e">
        <f t="shared" si="14"/>
        <v>#REF!</v>
      </c>
      <c r="DP26" s="34" t="e">
        <f t="shared" si="15"/>
        <v>#REF!</v>
      </c>
      <c r="DQ26" s="34" t="e">
        <f t="shared" si="16"/>
        <v>#REF!</v>
      </c>
      <c r="DT26" s="15">
        <v>22</v>
      </c>
      <c r="DU26" s="15" t="e">
        <f>#REF!+[7]国家城池攻打!BP25</f>
        <v>#REF!</v>
      </c>
      <c r="DV26" s="15" t="e">
        <f>#REF!+[7]国家城池攻打!BQ25</f>
        <v>#REF!</v>
      </c>
      <c r="DW26" s="15" t="e">
        <f>#REF!+[7]国家城池攻打!BR25</f>
        <v>#REF!</v>
      </c>
      <c r="DX26" s="15" t="e">
        <f>#REF!+[7]国家城池攻打!BS25</f>
        <v>#REF!</v>
      </c>
      <c r="DY26" s="15" t="e">
        <f>#REF!+[7]国家城池攻打!BT25</f>
        <v>#REF!</v>
      </c>
      <c r="DZ26" s="15" t="e">
        <f t="shared" si="32"/>
        <v>#REF!</v>
      </c>
      <c r="EA26" s="15" t="e">
        <f t="shared" si="33"/>
        <v>#REF!</v>
      </c>
      <c r="EB26" s="15" t="e">
        <f t="shared" si="34"/>
        <v>#REF!</v>
      </c>
      <c r="EC26" s="15" t="e">
        <f t="shared" si="35"/>
        <v>#REF!</v>
      </c>
      <c r="ED26" s="15" t="e">
        <f t="shared" si="36"/>
        <v>#REF!</v>
      </c>
      <c r="EF26" s="34" t="e">
        <f>#REF!/$DU26</f>
        <v>#REF!</v>
      </c>
      <c r="EG26" s="34" t="e">
        <f>[7]国家城池攻打!BP25/$DU26</f>
        <v>#REF!</v>
      </c>
      <c r="EK26" s="9">
        <v>22</v>
      </c>
      <c r="EL26" s="9" t="e">
        <f t="shared" si="18"/>
        <v>#REF!</v>
      </c>
      <c r="EM26" s="9" t="e">
        <f t="shared" si="19"/>
        <v>#REF!</v>
      </c>
      <c r="EN26" s="9" t="e">
        <f t="shared" si="20"/>
        <v>#REF!</v>
      </c>
      <c r="EO26" s="9" t="e">
        <f t="shared" si="21"/>
        <v>#REF!</v>
      </c>
      <c r="EP26" s="9" t="e">
        <f t="shared" si="22"/>
        <v>#REF!</v>
      </c>
      <c r="ER26" s="9">
        <v>22</v>
      </c>
      <c r="ES26" s="9" t="e">
        <f>((DU26-DU25)-(DF26-DF25))/求节点(F$28:F$47,$K$4:$K$23,节奏总纲!P25)</f>
        <v>#REF!</v>
      </c>
      <c r="ET26" s="9" t="e">
        <f>((DV26-DV25)-(DG26-DG25))/求节点(G$28:G$47,$K$4:$K$23,节奏总纲!Q25)</f>
        <v>#REF!</v>
      </c>
      <c r="EU26" s="9" t="e">
        <f>((DW26-DW25)-(DH26-DH25))/求节点(H$28:H$47,$K$4:$K$23,节奏总纲!R25)</f>
        <v>#REF!</v>
      </c>
      <c r="EV26" s="9" t="e">
        <f>((DX26-DX25)-(DI26-DI25))/求节点(I$28:I$47,$K$4:$K$23,节奏总纲!S25)</f>
        <v>#REF!</v>
      </c>
      <c r="EW26" s="9" t="e">
        <f>((DY26-DY25)-(DJ26-DJ25))/求节点(J$28:J$47,$K$4:$K$23,节奏总纲!T25)</f>
        <v>#REF!</v>
      </c>
      <c r="EX26" s="37" t="e">
        <f>SUM(ES$5:ES26)*$C$5/'[1]资源-钻石'!L25</f>
        <v>#REF!</v>
      </c>
      <c r="EY26" s="37" t="e">
        <f>SUM(ET$5:ET26)*$C$5/'[1]资源-钻石'!M25</f>
        <v>#REF!</v>
      </c>
      <c r="EZ26" s="37" t="e">
        <f>SUM(EU$5:EU26)*$C$5/'[1]资源-钻石'!N25</f>
        <v>#REF!</v>
      </c>
      <c r="FA26" s="37" t="e">
        <f>SUM(EV$5:EV26)*$C$5/'[1]资源-钻石'!O25</f>
        <v>#REF!</v>
      </c>
      <c r="FB26" s="37" t="e">
        <f>SUM(EW$5:EW26)*$C$5/'[1]资源-钻石'!P25</f>
        <v>#REF!</v>
      </c>
      <c r="FJ26" s="9">
        <f>INT(求节点(F$28:F$47,$K$28:$K$47,节奏总纲!P25))</f>
        <v>8192</v>
      </c>
      <c r="FK26" s="15">
        <v>22</v>
      </c>
      <c r="FL26" s="15">
        <f>求节点(F$28:F$47,$V$4:$V$23,节奏总纲!P25)*$FJ26/10000</f>
        <v>49941.100459065412</v>
      </c>
      <c r="FM26" s="15">
        <f>求节点(G$28:G$47,$V$4:$V$23,节奏总纲!Q25)*$FJ26/10000</f>
        <v>51006.028551401192</v>
      </c>
      <c r="FN26" s="15">
        <f>求节点(H$28:H$47,$V$4:$V$23,节奏总纲!R25)*$FJ26/10000</f>
        <v>52330.895676405518</v>
      </c>
      <c r="FO26" s="15">
        <f>求节点(I$28:I$47,$V$4:$V$23,节奏总纲!S25)*$FJ26/10000</f>
        <v>53969.641751924632</v>
      </c>
      <c r="FP26" s="15">
        <f>求节点(J$28:J$47,$V$4:$V$23,节奏总纲!T25)*$FJ26/10000</f>
        <v>55939.219323567369</v>
      </c>
      <c r="FQ26" s="15">
        <f>求节点(F$28:F$47,$L$4:$L$23,节奏总纲!P25)</f>
        <v>4</v>
      </c>
      <c r="FR26" s="15">
        <f>求节点(G$28:G$47,$L$4:$L$23,节奏总纲!Q25)</f>
        <v>4</v>
      </c>
      <c r="FS26" s="15">
        <f>求节点(H$28:H$47,$L$4:$L$23,节奏总纲!R25)</f>
        <v>4</v>
      </c>
      <c r="FT26" s="15">
        <f>求节点(I$28:I$47,$L$4:$L$23,节奏总纲!S25)</f>
        <v>4</v>
      </c>
      <c r="FU26" s="15">
        <f>求节点(J$28:J$47,$L$4:$L$23,节奏总纲!T25)</f>
        <v>4</v>
      </c>
      <c r="FV26" s="15">
        <f t="shared" si="26"/>
        <v>199764.40183626165</v>
      </c>
      <c r="FW26" s="15">
        <f t="shared" si="27"/>
        <v>204024.11420560477</v>
      </c>
      <c r="FX26" s="15">
        <f t="shared" si="28"/>
        <v>209323.58270562207</v>
      </c>
      <c r="FY26" s="15">
        <f t="shared" si="29"/>
        <v>215878.56700769853</v>
      </c>
      <c r="FZ26" s="15">
        <f t="shared" si="30"/>
        <v>223756.87729426948</v>
      </c>
      <c r="GE26" s="15">
        <v>22</v>
      </c>
      <c r="GF26" s="15">
        <f>MAX($G$4,求节点(F$28:F$47,$G$4:$G$23,节奏总纲!P25))</f>
        <v>2054.8162869816006</v>
      </c>
      <c r="GG26" s="15">
        <f>MAX($G$4,求节点(G$28:G$47,$G$4:$G$23,节奏总纲!Q25))</f>
        <v>2061.3160922326733</v>
      </c>
      <c r="GH26" s="15">
        <f>MAX($G$4,求节点(H$28:H$47,$G$4:$G$23,节奏总纲!R25))</f>
        <v>2069.4024394311859</v>
      </c>
      <c r="GI26" s="15">
        <f>MAX($G$4,求节点(I$28:I$47,$G$4:$G$23,节奏总纲!S25))</f>
        <v>2079.4045517085242</v>
      </c>
      <c r="GJ26" s="15">
        <f>MAX($G$4,求节点(J$28:J$47,$G$4:$G$23,节奏总纲!T25))</f>
        <v>2091.4258991916954</v>
      </c>
      <c r="GK26" s="15">
        <f>MAX($K$4,求节点(F$28:F$47,$K$4:$K$23,节奏总纲!P25))</f>
        <v>3096.3257396320082</v>
      </c>
      <c r="GL26" s="15">
        <f>MAX($K$4,求节点(G$28:G$47,$K$4:$K$23,节奏总纲!Q25))</f>
        <v>3226.3218446534656</v>
      </c>
      <c r="GM26" s="15">
        <f>MAX($K$4,求节点(H$28:H$47,$K$4:$K$23,节奏总纲!R25))</f>
        <v>3388.0487886237206</v>
      </c>
      <c r="GN26" s="15">
        <f>MAX($K$4,求节点(I$28:I$47,$K$4:$K$23,节奏总纲!S25))</f>
        <v>3588.0910341704875</v>
      </c>
      <c r="GO26" s="15">
        <f>MAX($K$4,求节点(J$28:J$47,$K$4:$K$23,节奏总纲!T25))</f>
        <v>3828.5179838339063</v>
      </c>
    </row>
    <row r="27" spans="4:197" x14ac:dyDescent="0.15">
      <c r="E27" s="50" t="s">
        <v>42</v>
      </c>
      <c r="F27" s="15" t="s">
        <v>0</v>
      </c>
      <c r="G27" s="15" t="s">
        <v>3</v>
      </c>
      <c r="H27" s="15" t="s">
        <v>1</v>
      </c>
      <c r="I27" s="15" t="s">
        <v>32</v>
      </c>
      <c r="J27" s="15" t="s">
        <v>106</v>
      </c>
      <c r="K27" s="15" t="s">
        <v>131</v>
      </c>
      <c r="L27" s="15" t="s">
        <v>0</v>
      </c>
      <c r="M27" s="15" t="s">
        <v>3</v>
      </c>
      <c r="N27" s="15" t="s">
        <v>1</v>
      </c>
      <c r="O27" s="15" t="s">
        <v>4</v>
      </c>
      <c r="P27" s="15" t="s">
        <v>2</v>
      </c>
      <c r="S27" s="114"/>
      <c r="T27" s="114"/>
      <c r="U27" s="114"/>
      <c r="V27" s="114"/>
      <c r="W27" s="114"/>
      <c r="Z27" s="9">
        <v>23</v>
      </c>
      <c r="AA27" s="9">
        <f>[5]圣人天赋!EM28</f>
        <v>0</v>
      </c>
      <c r="AB27" s="9">
        <f>[5]圣人天赋!EN28</f>
        <v>0</v>
      </c>
      <c r="AC27" s="9">
        <f>[5]圣人天赋!EO28</f>
        <v>23</v>
      </c>
      <c r="AD27" s="9">
        <f>[5]圣人天赋!EP28</f>
        <v>0</v>
      </c>
      <c r="AE27" s="9">
        <f>[5]圣人天赋!EQ28</f>
        <v>0</v>
      </c>
      <c r="AG27" s="52"/>
      <c r="AH27" s="34" t="e">
        <f>[5]圣人天赋!EM28/AA27</f>
        <v>#DIV/0!</v>
      </c>
      <c r="AJ27" s="9">
        <v>23</v>
      </c>
      <c r="AK27" s="9">
        <f>MAX([4]带兵数!D26,1000+($AJ27-1)*50)</f>
        <v>3184.9419791058081</v>
      </c>
      <c r="AL27" s="9">
        <f>MAX([4]带兵数!E26,1000+($AJ27-1)*50)</f>
        <v>3231.2694466249868</v>
      </c>
      <c r="AM27" s="9">
        <f>MAX([4]带兵数!F26,1000+($AJ27-1)*50)</f>
        <v>3282.9718771762273</v>
      </c>
      <c r="AN27" s="9">
        <f>MAX([4]带兵数!G26,1000+($AJ27-1)*50)</f>
        <v>3344.0393983271229</v>
      </c>
      <c r="AO27" s="9">
        <f>MAX([4]带兵数!H26,1000+($AJ27-1)*50)</f>
        <v>3405.0868314481486</v>
      </c>
      <c r="AQ27" s="15">
        <v>23</v>
      </c>
      <c r="AR27" s="15">
        <f>AZ27/求节点(F$28:F$47,$G$4:$G$23,节奏总纲!P26)*3600</f>
        <v>113973.431060111</v>
      </c>
      <c r="AS27" s="15">
        <f>BA27/求节点(G$28:G$47,$G$4:$G$23,节奏总纲!Q26)*3600</f>
        <v>98104.875108436841</v>
      </c>
      <c r="AT27" s="15">
        <f>BB27/求节点(H$28:H$47,$G$4:$G$23,节奏总纲!R26)*3600</f>
        <v>80011.567823947684</v>
      </c>
      <c r="AU27" s="15">
        <f>BC27/求节点(I$28:I$47,$G$4:$G$23,节奏总纲!S26)*3600</f>
        <v>59400.632633994523</v>
      </c>
      <c r="AV27" s="15">
        <f>BD27/求节点(J$28:J$47,$G$4:$G$23,节奏总纲!T26)*3600</f>
        <v>31849.799998658968</v>
      </c>
      <c r="AY27" s="15">
        <v>23</v>
      </c>
      <c r="AZ27" s="15">
        <f>求节点(F$28:F$47,$G$4:$G$23,节奏总纲!P26)*24*节奏总纲!W26*求节点(F$28:F$47,$L$4:$L$23,节奏总纲!P26)</f>
        <v>65272.576673268268</v>
      </c>
      <c r="BA27" s="15">
        <f>求节点(G$28:G$47,$G$4:$G$23,节奏总纲!Q26)*24*节奏总纲!X26*求节点(G$28:G$47,$L$4:$L$23,节奏总纲!Q26)</f>
        <v>56376.074886120325</v>
      </c>
      <c r="BB27" s="15">
        <f>求节点(H$28:H$47,$G$4:$G$23,节奏总纲!R26)*24*节奏总纲!Y26*求节点(H$28:H$47,$L$4:$L$23,节奏总纲!R26)</f>
        <v>46172.891935695181</v>
      </c>
      <c r="BC27" s="15">
        <f>求节点(I$28:I$47,$G$4:$G$23,节奏总纲!S26)*24*节奏总纲!Z26*求节点(I$28:I$47,$L$4:$L$23,节奏总纲!S26)</f>
        <v>34458.957729547161</v>
      </c>
      <c r="BD27" s="15">
        <f>求节点(J$28:J$47,$G$4:$G$23,节奏总纲!T26)*24*节奏总纲!AA26*求节点(J$28:J$47,$L$4:$L$23,节奏总纲!T26)</f>
        <v>18588.545082741635</v>
      </c>
      <c r="BE27" s="15">
        <f>SUM(AZ$5:AZ27)</f>
        <v>700863.60261522187</v>
      </c>
      <c r="BF27" s="15">
        <f>SUM(BA$5:BA27)</f>
        <v>614138.75800368667</v>
      </c>
      <c r="BG27" s="15">
        <f>SUM(BB$5:BB27)</f>
        <v>510908.77095672005</v>
      </c>
      <c r="BH27" s="15">
        <f>SUM(BC$5:BC27)</f>
        <v>382542.47534444468</v>
      </c>
      <c r="BI27" s="15">
        <f>SUM(BD$5:BD27)</f>
        <v>215818.74065891618</v>
      </c>
      <c r="BJ27" s="51"/>
      <c r="BK27" s="15">
        <v>23</v>
      </c>
      <c r="BL27" s="15">
        <f>索引信息!I28/3600*求节点(F$28:F$47,$G$4:$G$23,节奏总纲!P26)+BL26</f>
        <v>0</v>
      </c>
      <c r="BM27" s="15">
        <f>索引信息!J28/3600*求节点(G$28:G$47,$G$4:$G$23,节奏总纲!Q26)+BM26</f>
        <v>0</v>
      </c>
      <c r="BN27" s="15">
        <f>索引信息!K28/3600*求节点(H$28:H$47,$G$4:$G$23,节奏总纲!R26)+BN26</f>
        <v>0</v>
      </c>
      <c r="BO27" s="15">
        <f>索引信息!L28/3600*求节点(I$28:I$47,$G$4:$G$23,节奏总纲!S26)+BO26</f>
        <v>0</v>
      </c>
      <c r="BP27" s="15">
        <f>索引信息!M28/3600*求节点(J$28:J$47,$G$4:$G$23,节奏总纲!T26)+BP26</f>
        <v>0</v>
      </c>
      <c r="BR27" s="15">
        <v>23</v>
      </c>
      <c r="BS27" s="15">
        <f>求节点($T$28:$T$107,$V$28:$V$107,节奏总纲!P26)*求节点($T$28:$T$107,$U$28:$U$107,节奏总纲!P26)*节奏总纲!W26+[2]副本直接奖励!DI27</f>
        <v>2077.6406703666066</v>
      </c>
      <c r="BT27" s="15">
        <f>求节点($T$28:$T$107,$V$28:$V$107,节奏总纲!Q26)*求节点($T$28:$T$107,$U$28:$U$107,节奏总纲!Q26)*节奏总纲!X26+[2]副本直接奖励!DJ27</f>
        <v>1788.3701191642135</v>
      </c>
      <c r="BU27" s="15">
        <f>求节点($T$28:$T$107,$V$28:$V$107,节奏总纲!R26)*求节点($T$28:$T$107,$U$28:$U$107,节奏总纲!R26)*节奏总纲!Y26+[2]副本直接奖励!DK27</f>
        <v>1458.5442051240461</v>
      </c>
      <c r="BV27" s="15">
        <f>求节点($T$28:$T$107,$V$28:$V$107,节奏总纲!S26)*求节点($T$28:$T$107,$U$28:$U$107,节奏总纲!S26)*节奏总纲!Z26+[2]副本直接奖励!DL27</f>
        <v>1082.8240323905252</v>
      </c>
      <c r="BW27" s="15">
        <f>求节点($T$28:$T$107,$V$28:$V$107,节奏总纲!T26)*求节点($T$28:$T$107,$U$28:$U$107,节奏总纲!T26)*节奏总纲!AA26+[2]副本直接奖励!DM27</f>
        <v>497.65312497904637</v>
      </c>
      <c r="BX27" s="15">
        <f>SUM(BS$5:BS27)</f>
        <v>23303.041790798987</v>
      </c>
      <c r="BY27" s="15">
        <f>SUM(BT$5:BT27)</f>
        <v>20022.521351665724</v>
      </c>
      <c r="BZ27" s="15">
        <f>SUM(BU$5:BU27)</f>
        <v>16226.273029800133</v>
      </c>
      <c r="CA27" s="15">
        <f>SUM(BV$5:BV27)</f>
        <v>11645.287306308877</v>
      </c>
      <c r="CB27" s="15">
        <f>SUM(BW$5:BW27)</f>
        <v>6068.2101490374562</v>
      </c>
      <c r="CE27" s="15">
        <v>23</v>
      </c>
      <c r="CF27" s="15">
        <f>AZ27/(1-[5]圣人天赋!DY28)-AZ27</f>
        <v>0</v>
      </c>
      <c r="CG27" s="15">
        <f>BA27/(1-[5]圣人天赋!DZ28)-BA27</f>
        <v>0</v>
      </c>
      <c r="CH27" s="15">
        <f>BB27/(1-[5]圣人天赋!EA28)-BB27</f>
        <v>0</v>
      </c>
      <c r="CI27" s="15">
        <f>BC27/(1-[5]圣人天赋!EB28)-BC27</f>
        <v>0</v>
      </c>
      <c r="CJ27" s="15">
        <f>BD27/(1-[5]圣人天赋!EC28)-BD27</f>
        <v>0</v>
      </c>
      <c r="CK27" s="15">
        <f>SUM(CF$5:CF27)</f>
        <v>0</v>
      </c>
      <c r="CL27" s="15">
        <f>SUM(CG$5:CG27)</f>
        <v>0</v>
      </c>
      <c r="CM27" s="15">
        <f>SUM(CH$5:CH27)</f>
        <v>0</v>
      </c>
      <c r="CN27" s="15">
        <f>SUM(CI$5:CI27)</f>
        <v>0</v>
      </c>
      <c r="CO27" s="15">
        <f>SUM(CJ$5:CJ27)</f>
        <v>0</v>
      </c>
      <c r="CQ27" s="15">
        <v>23</v>
      </c>
      <c r="CR27" s="15" t="e">
        <f>DZ27*'[6]国建-buff效果'!EN29+CR26</f>
        <v>#REF!</v>
      </c>
      <c r="CS27" s="15" t="e">
        <f>EA27*'[6]国建-buff效果'!EO29+CS26</f>
        <v>#REF!</v>
      </c>
      <c r="CT27" s="15" t="e">
        <f>EB27*'[6]国建-buff效果'!EP29+CT26</f>
        <v>#REF!</v>
      </c>
      <c r="CU27" s="15" t="e">
        <f>EC27*'[6]国建-buff效果'!EQ29+CU26</f>
        <v>#REF!</v>
      </c>
      <c r="CV27" s="15" t="e">
        <f>ED27*'[6]国建-buff效果'!ER29+CV26</f>
        <v>#REF!</v>
      </c>
      <c r="CX27" s="15">
        <v>23</v>
      </c>
      <c r="CY27" s="15">
        <f>索引信息!T27/3600*求节点(F$28:F$47,$G$4:$G$23,节奏总纲!P26)+CY26</f>
        <v>0</v>
      </c>
      <c r="CZ27" s="15">
        <f>索引信息!U27/3600*求节点(G$28:G$47,$G$4:$G$23,节奏总纲!Q26)+CZ26</f>
        <v>0</v>
      </c>
      <c r="DA27" s="15">
        <f>索引信息!V27/3600*求节点(H$28:H$47,$G$4:$G$23,节奏总纲!R26)+DA26</f>
        <v>0</v>
      </c>
      <c r="DB27" s="15">
        <f>索引信息!W27/3600*求节点(I$28:I$47,$G$4:$G$23,节奏总纲!S26)+DB26</f>
        <v>0</v>
      </c>
      <c r="DC27" s="15">
        <f>索引信息!X27/3600*求节点(J$28:J$47,$G$4:$G$23,节奏总纲!T26)+DC26</f>
        <v>0</v>
      </c>
      <c r="DE27" s="15">
        <v>23</v>
      </c>
      <c r="DF27" s="15" t="e">
        <f t="shared" si="6"/>
        <v>#REF!</v>
      </c>
      <c r="DG27" s="15" t="e">
        <f t="shared" si="7"/>
        <v>#REF!</v>
      </c>
      <c r="DH27" s="15" t="e">
        <f t="shared" si="8"/>
        <v>#REF!</v>
      </c>
      <c r="DI27" s="15" t="e">
        <f t="shared" si="9"/>
        <v>#REF!</v>
      </c>
      <c r="DJ27" s="15" t="e">
        <f t="shared" si="10"/>
        <v>#REF!</v>
      </c>
      <c r="DK27" s="35">
        <v>23</v>
      </c>
      <c r="DL27" s="34" t="e">
        <f t="shared" si="11"/>
        <v>#REF!</v>
      </c>
      <c r="DM27" s="34" t="e">
        <f t="shared" si="12"/>
        <v>#REF!</v>
      </c>
      <c r="DN27" s="34" t="e">
        <f t="shared" si="13"/>
        <v>#REF!</v>
      </c>
      <c r="DO27" s="34" t="e">
        <f t="shared" si="14"/>
        <v>#REF!</v>
      </c>
      <c r="DP27" s="34" t="e">
        <f t="shared" si="15"/>
        <v>#REF!</v>
      </c>
      <c r="DQ27" s="34" t="e">
        <f t="shared" si="16"/>
        <v>#REF!</v>
      </c>
      <c r="DT27" s="15">
        <v>23</v>
      </c>
      <c r="DU27" s="15" t="e">
        <f>#REF!+[7]国家城池攻打!BP26</f>
        <v>#REF!</v>
      </c>
      <c r="DV27" s="15" t="e">
        <f>#REF!+[7]国家城池攻打!BQ26</f>
        <v>#REF!</v>
      </c>
      <c r="DW27" s="15" t="e">
        <f>#REF!+[7]国家城池攻打!BR26</f>
        <v>#REF!</v>
      </c>
      <c r="DX27" s="15" t="e">
        <f>#REF!+[7]国家城池攻打!BS26</f>
        <v>#REF!</v>
      </c>
      <c r="DY27" s="15" t="e">
        <f>#REF!+[7]国家城池攻打!BT26</f>
        <v>#REF!</v>
      </c>
      <c r="DZ27" s="15" t="e">
        <f t="shared" si="32"/>
        <v>#REF!</v>
      </c>
      <c r="EA27" s="15" t="e">
        <f t="shared" si="33"/>
        <v>#REF!</v>
      </c>
      <c r="EB27" s="15" t="e">
        <f t="shared" si="34"/>
        <v>#REF!</v>
      </c>
      <c r="EC27" s="15" t="e">
        <f t="shared" si="35"/>
        <v>#REF!</v>
      </c>
      <c r="ED27" s="15" t="e">
        <f t="shared" si="36"/>
        <v>#REF!</v>
      </c>
      <c r="EF27" s="34" t="e">
        <f>#REF!/$DU27</f>
        <v>#REF!</v>
      </c>
      <c r="EG27" s="34" t="e">
        <f>[7]国家城池攻打!BP26/$DU27</f>
        <v>#REF!</v>
      </c>
      <c r="EK27" s="9">
        <v>23</v>
      </c>
      <c r="EL27" s="9" t="e">
        <f t="shared" si="18"/>
        <v>#REF!</v>
      </c>
      <c r="EM27" s="9" t="e">
        <f t="shared" si="19"/>
        <v>#REF!</v>
      </c>
      <c r="EN27" s="9" t="e">
        <f t="shared" si="20"/>
        <v>#REF!</v>
      </c>
      <c r="EO27" s="9" t="e">
        <f t="shared" si="21"/>
        <v>#REF!</v>
      </c>
      <c r="EP27" s="9" t="e">
        <f t="shared" si="22"/>
        <v>#REF!</v>
      </c>
      <c r="ER27" s="9">
        <v>23</v>
      </c>
      <c r="ES27" s="9" t="e">
        <f>((DU27-DU26)-(DF27-DF26))/求节点(F$28:F$47,$K$4:$K$23,节奏总纲!P26)</f>
        <v>#REF!</v>
      </c>
      <c r="ET27" s="9" t="e">
        <f>((DV27-DV26)-(DG27-DG26))/求节点(G$28:G$47,$K$4:$K$23,节奏总纲!Q26)</f>
        <v>#REF!</v>
      </c>
      <c r="EU27" s="9" t="e">
        <f>((DW27-DW26)-(DH27-DH26))/求节点(H$28:H$47,$K$4:$K$23,节奏总纲!R26)</f>
        <v>#REF!</v>
      </c>
      <c r="EV27" s="9" t="e">
        <f>((DX27-DX26)-(DI27-DI26))/求节点(I$28:I$47,$K$4:$K$23,节奏总纲!S26)</f>
        <v>#REF!</v>
      </c>
      <c r="EW27" s="9" t="e">
        <f>((DY27-DY26)-(DJ27-DJ26))/求节点(J$28:J$47,$K$4:$K$23,节奏总纲!T26)</f>
        <v>#REF!</v>
      </c>
      <c r="EX27" s="37" t="e">
        <f>SUM(ES$5:ES27)*$C$5/'[1]资源-钻石'!L26</f>
        <v>#REF!</v>
      </c>
      <c r="EY27" s="37" t="e">
        <f>SUM(ET$5:ET27)*$C$5/'[1]资源-钻石'!M26</f>
        <v>#REF!</v>
      </c>
      <c r="EZ27" s="37" t="e">
        <f>SUM(EU$5:EU27)*$C$5/'[1]资源-钻石'!N26</f>
        <v>#REF!</v>
      </c>
      <c r="FA27" s="37" t="e">
        <f>SUM(EV$5:EV27)*$C$5/'[1]资源-钻石'!O26</f>
        <v>#REF!</v>
      </c>
      <c r="FB27" s="37" t="e">
        <f>SUM(EW$5:EW27)*$C$5/'[1]资源-钻石'!P26</f>
        <v>#REF!</v>
      </c>
      <c r="FJ27" s="9">
        <f>INT(求节点(F$28:F$47,$K$28:$K$47,节奏总纲!P26))</f>
        <v>8468</v>
      </c>
      <c r="FK27" s="15">
        <v>23</v>
      </c>
      <c r="FL27" s="15">
        <f>求节点(F$28:F$47,$V$4:$V$23,节奏总纲!P26)*$FJ27/10000</f>
        <v>52792.860176472503</v>
      </c>
      <c r="FM27" s="15">
        <f>求节点(G$28:G$47,$V$4:$V$23,节奏总纲!Q26)*$FJ27/10000</f>
        <v>53982.480108922377</v>
      </c>
      <c r="FN27" s="15">
        <f>求节点(H$28:H$47,$V$4:$V$23,节奏总纲!R26)*$FJ27/10000</f>
        <v>55461.9684459653</v>
      </c>
      <c r="FO27" s="15">
        <f>求节点(I$28:I$47,$V$4:$V$23,节奏总纲!S26)*$FJ27/10000</f>
        <v>57311.328867268945</v>
      </c>
      <c r="FP27" s="15">
        <f>求节点(J$28:J$47,$V$4:$V$23,节奏总纲!T26)*$FJ27/10000</f>
        <v>59457.762976358834</v>
      </c>
      <c r="FQ27" s="15">
        <f>求节点(F$28:F$47,$L$4:$L$23,节奏总纲!P26)</f>
        <v>4</v>
      </c>
      <c r="FR27" s="15">
        <f>求节点(G$28:G$47,$L$4:$L$23,节奏总纲!Q26)</f>
        <v>4</v>
      </c>
      <c r="FS27" s="15">
        <f>求节点(H$28:H$47,$L$4:$L$23,节奏总纲!R26)</f>
        <v>4</v>
      </c>
      <c r="FT27" s="15">
        <f>求节点(I$28:I$47,$L$4:$L$23,节奏总纲!S26)</f>
        <v>4</v>
      </c>
      <c r="FU27" s="15">
        <f>求节点(J$28:J$47,$L$4:$L$23,节奏总纲!T26)</f>
        <v>4</v>
      </c>
      <c r="FV27" s="15">
        <f t="shared" si="26"/>
        <v>211171.44070589001</v>
      </c>
      <c r="FW27" s="15">
        <f t="shared" si="27"/>
        <v>215929.92043568951</v>
      </c>
      <c r="FX27" s="15">
        <f t="shared" si="28"/>
        <v>221847.8737838612</v>
      </c>
      <c r="FY27" s="15">
        <f t="shared" si="29"/>
        <v>229245.31546907578</v>
      </c>
      <c r="FZ27" s="15">
        <f t="shared" si="30"/>
        <v>237831.05190543534</v>
      </c>
      <c r="GE27" s="15">
        <v>23</v>
      </c>
      <c r="GF27" s="15">
        <f>MAX($G$4,求节点(F$28:F$47,$G$4:$G$23,节奏总纲!P26))</f>
        <v>2061.7197695823838</v>
      </c>
      <c r="GG27" s="15">
        <f>MAX($G$4,求节点(G$28:G$47,$G$4:$G$23,节奏总纲!Q26))</f>
        <v>2068.7439779695464</v>
      </c>
      <c r="GH27" s="15">
        <f>MAX($G$4,求节点(H$28:H$47,$G$4:$G$23,节奏总纲!R26))</f>
        <v>2077.479738107967</v>
      </c>
      <c r="GI27" s="15">
        <f>MAX($G$4,求节点(I$28:I$47,$G$4:$G$23,节奏总纲!S26))</f>
        <v>2088.3994382809929</v>
      </c>
      <c r="GJ27" s="15">
        <f>MAX($G$4,求节点(J$28:J$47,$G$4:$G$23,节奏总纲!T26))</f>
        <v>2101.0732343904042</v>
      </c>
      <c r="GK27" s="15">
        <f>MAX($K$4,求节点(F$28:F$47,$K$4:$K$23,节奏总纲!P26))</f>
        <v>3234.3953916476744</v>
      </c>
      <c r="GL27" s="15">
        <f>MAX($K$4,求节点(G$28:G$47,$K$4:$K$23,节奏总纲!Q26))</f>
        <v>3374.8795593909276</v>
      </c>
      <c r="GM27" s="15">
        <f>MAX($K$4,求节点(H$28:H$47,$K$4:$K$23,节奏总纲!R26))</f>
        <v>3549.5947621593409</v>
      </c>
      <c r="GN27" s="15">
        <f>MAX($K$4,求节点(I$28:I$47,$K$4:$K$23,节奏总纲!S26))</f>
        <v>3767.9887656198571</v>
      </c>
      <c r="GO27" s="15">
        <f>MAX($K$4,求节点(J$28:J$47,$K$4:$K$23,节奏总纲!T26))</f>
        <v>4021.4646878080812</v>
      </c>
    </row>
    <row r="28" spans="4:197" x14ac:dyDescent="0.15">
      <c r="E28" s="15">
        <v>1</v>
      </c>
      <c r="F28" s="15">
        <f>节奏总纲!BJ4</f>
        <v>1.5699005528909408E-2</v>
      </c>
      <c r="G28" s="15">
        <f>节奏总纲!BK4</f>
        <v>1.2559204423127529E-2</v>
      </c>
      <c r="H28" s="15">
        <f>节奏总纲!BL4</f>
        <v>9.4194033173456461E-3</v>
      </c>
      <c r="I28" s="15">
        <f>节奏总纲!BM4</f>
        <v>6.2796022115637644E-3</v>
      </c>
      <c r="J28" s="15">
        <f>节奏总纲!BN4</f>
        <v>3.1398011057818822E-3</v>
      </c>
      <c r="K28" s="15">
        <v>1000</v>
      </c>
      <c r="L28" s="9">
        <f>求节点(节奏总纲!P$4:P$113,AK$5:AK$104,F28)*6</f>
        <v>1639.416189984471</v>
      </c>
      <c r="M28" s="9">
        <f>求节点(节奏总纲!Q$4:Q$113,AL$5:AL$104,G28)*6</f>
        <v>1583.5561118401531</v>
      </c>
      <c r="N28" s="9">
        <f>求节点(节奏总纲!R$4:R$113,AM$5:AM$104,H28)*6</f>
        <v>1527.5560334999827</v>
      </c>
      <c r="O28" s="9">
        <f>求节点(节奏总纲!S$4:S$113,AN$5:AN$104,I28)*6</f>
        <v>1471.7017302936574</v>
      </c>
      <c r="P28" s="9">
        <f>求节点(节奏总纲!T$4:T$113,AO$5:AO$104,J28)*6</f>
        <v>1417.277867434148</v>
      </c>
      <c r="Q28" s="9">
        <f>V4*4/L28</f>
        <v>24.39892947524136</v>
      </c>
      <c r="S28" s="9">
        <v>1</v>
      </c>
      <c r="T28" s="9">
        <f>求节点(节奏总纲!$BW$4:$BW$53,节奏总纲!$AM$4:$AM$53,$S28)</f>
        <v>2.4783059166172518E-3</v>
      </c>
      <c r="U28" s="9">
        <v>1500</v>
      </c>
      <c r="V28" s="9">
        <f>24*3600/$C$4</f>
        <v>3</v>
      </c>
      <c r="W28" s="9">
        <v>5</v>
      </c>
      <c r="Z28" s="9">
        <v>24</v>
      </c>
      <c r="AA28" s="9">
        <f>[5]圣人天赋!EM29</f>
        <v>0</v>
      </c>
      <c r="AB28" s="9">
        <f>[5]圣人天赋!EN29</f>
        <v>0</v>
      </c>
      <c r="AC28" s="9">
        <f>[5]圣人天赋!EO29</f>
        <v>24</v>
      </c>
      <c r="AD28" s="9">
        <f>[5]圣人天赋!EP29</f>
        <v>0</v>
      </c>
      <c r="AE28" s="9">
        <f>[5]圣人天赋!EQ29</f>
        <v>0</v>
      </c>
      <c r="AG28" s="52"/>
      <c r="AH28" s="34" t="e">
        <f>[5]圣人天赋!EM29/AA28</f>
        <v>#DIV/0!</v>
      </c>
      <c r="AJ28" s="9">
        <v>24</v>
      </c>
      <c r="AK28" s="9">
        <f>MAX([4]带兵数!D27,1000+($AJ28-1)*50)</f>
        <v>3253.7411459307195</v>
      </c>
      <c r="AL28" s="9">
        <f>MAX([4]带兵数!E27,1000+($AJ28-1)*50)</f>
        <v>3299.9728534552714</v>
      </c>
      <c r="AM28" s="9">
        <f>MAX([4]带兵数!F27,1000+($AJ28-1)*50)</f>
        <v>3354.3744575465457</v>
      </c>
      <c r="AN28" s="9">
        <f>MAX([4]带兵数!G27,1000+($AJ28-1)*50)</f>
        <v>3413.2690473143757</v>
      </c>
      <c r="AO28" s="9">
        <f>MAX([4]带兵数!H27,1000+($AJ28-1)*50)</f>
        <v>3477.5914438033142</v>
      </c>
      <c r="AQ28" s="15">
        <v>24</v>
      </c>
      <c r="AR28" s="15">
        <f>AZ28/求节点(F$28:F$47,$G$4:$G$23,节奏总纲!P27)*3600</f>
        <v>122153.69884443693</v>
      </c>
      <c r="AS28" s="15">
        <f>BA28/求节点(G$28:G$47,$G$4:$G$23,节奏总纲!Q27)*3600</f>
        <v>108296.00368028779</v>
      </c>
      <c r="AT28" s="15">
        <f>BB28/求节点(H$28:H$47,$G$4:$G$23,节奏总纲!R27)*3600</f>
        <v>91048.329383288103</v>
      </c>
      <c r="AU28" s="15">
        <f>BC28/求节点(I$28:I$47,$G$4:$G$23,节奏总纲!S27)*3600</f>
        <v>67242.674168616257</v>
      </c>
      <c r="AV28" s="15">
        <f>BD28/求节点(J$28:J$47,$G$4:$G$23,节奏总纲!T27)*3600</f>
        <v>37463.703080451698</v>
      </c>
      <c r="AY28" s="15">
        <v>24</v>
      </c>
      <c r="AZ28" s="15">
        <f>求节点(F$28:F$47,$G$4:$G$23,节奏总纲!P27)*24*节奏总纲!W27*求节点(F$28:F$47,$L$4:$L$23,节奏总纲!P27)</f>
        <v>70208.474255893409</v>
      </c>
      <c r="BA28" s="15">
        <f>求节点(G$28:G$47,$G$4:$G$23,节奏总纲!Q27)*24*节奏总纲!X27*求节点(G$28:G$47,$L$4:$L$23,节奏总纲!Q27)</f>
        <v>62479.077191969533</v>
      </c>
      <c r="BB28" s="15">
        <f>求节点(H$28:H$47,$G$4:$G$23,节奏总纲!R27)*24*节奏总纲!Y27*求节点(H$28:H$47,$L$4:$L$23,节奏总纲!R27)</f>
        <v>52774.424494948325</v>
      </c>
      <c r="BC28" s="15">
        <f>求节点(I$28:I$47,$G$4:$G$23,节奏总纲!S27)*24*节奏总纲!Z27*求节点(I$28:I$47,$L$4:$L$23,节奏总纲!S27)</f>
        <v>39198.403858518162</v>
      </c>
      <c r="BD28" s="15">
        <f>求节点(J$28:J$47,$G$4:$G$23,节奏总纲!T27)*24*节奏总纲!AA27*求节点(J$28:J$47,$L$4:$L$23,节奏总纲!T27)</f>
        <v>21983.230904994132</v>
      </c>
      <c r="BE28" s="15">
        <f>SUM(AZ$5:AZ28)</f>
        <v>771072.07687111525</v>
      </c>
      <c r="BF28" s="15">
        <f>SUM(BA$5:BA28)</f>
        <v>676617.83519565617</v>
      </c>
      <c r="BG28" s="15">
        <f>SUM(BB$5:BB28)</f>
        <v>563683.19545166835</v>
      </c>
      <c r="BH28" s="15">
        <f>SUM(BC$5:BC28)</f>
        <v>421740.87920296285</v>
      </c>
      <c r="BI28" s="15">
        <f>SUM(BD$5:BD28)</f>
        <v>237801.97156391031</v>
      </c>
      <c r="BJ28" s="51"/>
      <c r="BK28" s="15">
        <v>24</v>
      </c>
      <c r="BL28" s="15">
        <f>索引信息!I29/3600*求节点(F$28:F$47,$G$4:$G$23,节奏总纲!P27)+BL27</f>
        <v>0</v>
      </c>
      <c r="BM28" s="15">
        <f>索引信息!J29/3600*求节点(G$28:G$47,$G$4:$G$23,节奏总纲!Q27)+BM27</f>
        <v>0</v>
      </c>
      <c r="BN28" s="15">
        <f>索引信息!K29/3600*求节点(H$28:H$47,$G$4:$G$23,节奏总纲!R27)+BN27</f>
        <v>0</v>
      </c>
      <c r="BO28" s="15">
        <f>索引信息!L29/3600*求节点(I$28:I$47,$G$4:$G$23,节奏总纲!S27)+BO27</f>
        <v>0</v>
      </c>
      <c r="BP28" s="15">
        <f>索引信息!M29/3600*求节点(J$28:J$47,$G$4:$G$23,节奏总纲!T27)+BP27</f>
        <v>0</v>
      </c>
      <c r="BR28" s="15">
        <v>24</v>
      </c>
      <c r="BS28" s="15">
        <f>求节点($T$28:$T$107,$V$28:$V$107,节奏总纲!P27)*求节点($T$28:$T$107,$U$28:$U$107,节奏总纲!P27)*节奏总纲!W27+[2]副本直接奖励!DI28</f>
        <v>2226.7601351850485</v>
      </c>
      <c r="BT28" s="15">
        <f>求节点($T$28:$T$107,$V$28:$V$107,节奏总纲!Q27)*求节点($T$28:$T$107,$U$28:$U$107,节奏总纲!Q27)*节奏总纲!X27+[2]副本直接奖励!DJ28</f>
        <v>1974.1459004219128</v>
      </c>
      <c r="BU28" s="15">
        <f>求节点($T$28:$T$107,$V$28:$V$107,节奏总纲!R27)*求节点($T$28:$T$107,$U$28:$U$107,节奏总纲!R27)*节奏总纲!Y27+[2]副本直接奖励!DK28</f>
        <v>1659.7351710495225</v>
      </c>
      <c r="BV28" s="15">
        <f>求节点($T$28:$T$107,$V$28:$V$107,节奏总纲!S27)*求节点($T$28:$T$107,$U$28:$U$107,节奏总纲!S27)*节奏总纲!Z27+[2]副本直接奖励!DL28</f>
        <v>1225.7779145320671</v>
      </c>
      <c r="BW28" s="15">
        <f>求节点($T$28:$T$107,$V$28:$V$107,节奏总纲!T27)*求节点($T$28:$T$107,$U$28:$U$107,节奏总纲!T27)*节奏总纲!AA27+[2]副本直接奖励!DM28</f>
        <v>585.37036063205778</v>
      </c>
      <c r="BX28" s="15">
        <f>SUM(BS$5:BS28)</f>
        <v>25529.801925984037</v>
      </c>
      <c r="BY28" s="15">
        <f>SUM(BT$5:BT28)</f>
        <v>21996.667252087638</v>
      </c>
      <c r="BZ28" s="15">
        <f>SUM(BU$5:BU28)</f>
        <v>17886.008200849657</v>
      </c>
      <c r="CA28" s="15">
        <f>SUM(BV$5:BV28)</f>
        <v>12871.065220840945</v>
      </c>
      <c r="CB28" s="15">
        <f>SUM(BW$5:BW28)</f>
        <v>6653.580509669514</v>
      </c>
      <c r="CE28" s="15">
        <v>24</v>
      </c>
      <c r="CF28" s="15">
        <f>AZ28/(1-[5]圣人天赋!DY29)-AZ28</f>
        <v>0</v>
      </c>
      <c r="CG28" s="15">
        <f>BA28/(1-[5]圣人天赋!DZ29)-BA28</f>
        <v>0</v>
      </c>
      <c r="CH28" s="15">
        <f>BB28/(1-[5]圣人天赋!EA29)-BB28</f>
        <v>0</v>
      </c>
      <c r="CI28" s="15">
        <f>BC28/(1-[5]圣人天赋!EB29)-BC28</f>
        <v>0</v>
      </c>
      <c r="CJ28" s="15">
        <f>BD28/(1-[5]圣人天赋!EC29)-BD28</f>
        <v>0</v>
      </c>
      <c r="CK28" s="15">
        <f>SUM(CF$5:CF28)</f>
        <v>0</v>
      </c>
      <c r="CL28" s="15">
        <f>SUM(CG$5:CG28)</f>
        <v>0</v>
      </c>
      <c r="CM28" s="15">
        <f>SUM(CH$5:CH28)</f>
        <v>0</v>
      </c>
      <c r="CN28" s="15">
        <f>SUM(CI$5:CI28)</f>
        <v>0</v>
      </c>
      <c r="CO28" s="15">
        <f>SUM(CJ$5:CJ28)</f>
        <v>0</v>
      </c>
      <c r="CQ28" s="15">
        <v>24</v>
      </c>
      <c r="CR28" s="15" t="e">
        <f>DZ28*'[6]国建-buff效果'!EN30+CR27</f>
        <v>#REF!</v>
      </c>
      <c r="CS28" s="15" t="e">
        <f>EA28*'[6]国建-buff效果'!EO30+CS27</f>
        <v>#REF!</v>
      </c>
      <c r="CT28" s="15" t="e">
        <f>EB28*'[6]国建-buff效果'!EP30+CT27</f>
        <v>#REF!</v>
      </c>
      <c r="CU28" s="15" t="e">
        <f>EC28*'[6]国建-buff效果'!EQ30+CU27</f>
        <v>#REF!</v>
      </c>
      <c r="CV28" s="15" t="e">
        <f>ED28*'[6]国建-buff效果'!ER30+CV27</f>
        <v>#REF!</v>
      </c>
      <c r="CX28" s="15">
        <v>24</v>
      </c>
      <c r="CY28" s="15">
        <f>索引信息!T28/3600*求节点(F$28:F$47,$G$4:$G$23,节奏总纲!P27)+CY27</f>
        <v>0</v>
      </c>
      <c r="CZ28" s="15">
        <f>索引信息!U28/3600*求节点(G$28:G$47,$G$4:$G$23,节奏总纲!Q27)+CZ27</f>
        <v>0</v>
      </c>
      <c r="DA28" s="15">
        <f>索引信息!V28/3600*求节点(H$28:H$47,$G$4:$G$23,节奏总纲!R27)+DA27</f>
        <v>0</v>
      </c>
      <c r="DB28" s="15">
        <f>索引信息!W28/3600*求节点(I$28:I$47,$G$4:$G$23,节奏总纲!S27)+DB27</f>
        <v>0</v>
      </c>
      <c r="DC28" s="15">
        <f>索引信息!X28/3600*求节点(J$28:J$47,$G$4:$G$23,节奏总纲!T27)+DC27</f>
        <v>0</v>
      </c>
      <c r="DE28" s="15">
        <v>24</v>
      </c>
      <c r="DF28" s="15" t="e">
        <f t="shared" si="6"/>
        <v>#REF!</v>
      </c>
      <c r="DG28" s="15" t="e">
        <f t="shared" si="7"/>
        <v>#REF!</v>
      </c>
      <c r="DH28" s="15" t="e">
        <f t="shared" si="8"/>
        <v>#REF!</v>
      </c>
      <c r="DI28" s="15" t="e">
        <f t="shared" si="9"/>
        <v>#REF!</v>
      </c>
      <c r="DJ28" s="15" t="e">
        <f t="shared" si="10"/>
        <v>#REF!</v>
      </c>
      <c r="DK28" s="35">
        <v>24</v>
      </c>
      <c r="DL28" s="34" t="e">
        <f t="shared" si="11"/>
        <v>#REF!</v>
      </c>
      <c r="DM28" s="34" t="e">
        <f t="shared" si="12"/>
        <v>#REF!</v>
      </c>
      <c r="DN28" s="34" t="e">
        <f t="shared" si="13"/>
        <v>#REF!</v>
      </c>
      <c r="DO28" s="34" t="e">
        <f t="shared" si="14"/>
        <v>#REF!</v>
      </c>
      <c r="DP28" s="34" t="e">
        <f t="shared" si="15"/>
        <v>#REF!</v>
      </c>
      <c r="DQ28" s="34" t="e">
        <f t="shared" si="16"/>
        <v>#REF!</v>
      </c>
      <c r="DT28" s="15">
        <v>24</v>
      </c>
      <c r="DU28" s="15" t="e">
        <f>#REF!+[7]国家城池攻打!BP27</f>
        <v>#REF!</v>
      </c>
      <c r="DV28" s="15" t="e">
        <f>#REF!+[7]国家城池攻打!BQ27</f>
        <v>#REF!</v>
      </c>
      <c r="DW28" s="15" t="e">
        <f>#REF!+[7]国家城池攻打!BR27</f>
        <v>#REF!</v>
      </c>
      <c r="DX28" s="15" t="e">
        <f>#REF!+[7]国家城池攻打!BS27</f>
        <v>#REF!</v>
      </c>
      <c r="DY28" s="15" t="e">
        <f>#REF!+[7]国家城池攻打!BT27</f>
        <v>#REF!</v>
      </c>
      <c r="DZ28" s="15" t="e">
        <f t="shared" si="32"/>
        <v>#REF!</v>
      </c>
      <c r="EA28" s="15" t="e">
        <f t="shared" si="33"/>
        <v>#REF!</v>
      </c>
      <c r="EB28" s="15" t="e">
        <f t="shared" si="34"/>
        <v>#REF!</v>
      </c>
      <c r="EC28" s="15" t="e">
        <f t="shared" si="35"/>
        <v>#REF!</v>
      </c>
      <c r="ED28" s="15" t="e">
        <f t="shared" si="36"/>
        <v>#REF!</v>
      </c>
      <c r="EF28" s="34" t="e">
        <f>#REF!/$DU28</f>
        <v>#REF!</v>
      </c>
      <c r="EG28" s="34" t="e">
        <f>[7]国家城池攻打!BP27/$DU28</f>
        <v>#REF!</v>
      </c>
      <c r="EK28" s="9">
        <v>24</v>
      </c>
      <c r="EL28" s="9" t="e">
        <f t="shared" si="18"/>
        <v>#REF!</v>
      </c>
      <c r="EM28" s="9" t="e">
        <f t="shared" si="19"/>
        <v>#REF!</v>
      </c>
      <c r="EN28" s="9" t="e">
        <f t="shared" si="20"/>
        <v>#REF!</v>
      </c>
      <c r="EO28" s="9" t="e">
        <f t="shared" si="21"/>
        <v>#REF!</v>
      </c>
      <c r="EP28" s="9" t="e">
        <f t="shared" si="22"/>
        <v>#REF!</v>
      </c>
      <c r="ER28" s="9">
        <v>24</v>
      </c>
      <c r="ES28" s="9" t="e">
        <f>((DU28-DU27)-(DF28-DF27))/求节点(F$28:F$47,$K$4:$K$23,节奏总纲!P27)</f>
        <v>#REF!</v>
      </c>
      <c r="ET28" s="9" t="e">
        <f>((DV28-DV27)-(DG28-DG27))/求节点(G$28:G$47,$K$4:$K$23,节奏总纲!Q27)</f>
        <v>#REF!</v>
      </c>
      <c r="EU28" s="9" t="e">
        <f>((DW28-DW27)-(DH28-DH27))/求节点(H$28:H$47,$K$4:$K$23,节奏总纲!R27)</f>
        <v>#REF!</v>
      </c>
      <c r="EV28" s="9" t="e">
        <f>((DX28-DX27)-(DI28-DI27))/求节点(I$28:I$47,$K$4:$K$23,节奏总纲!S27)</f>
        <v>#REF!</v>
      </c>
      <c r="EW28" s="9" t="e">
        <f>((DY28-DY27)-(DJ28-DJ27))/求节点(J$28:J$47,$K$4:$K$23,节奏总纲!T27)</f>
        <v>#REF!</v>
      </c>
      <c r="EX28" s="37" t="e">
        <f>SUM(ES$5:ES28)*$C$5/'[1]资源-钻石'!L27</f>
        <v>#REF!</v>
      </c>
      <c r="EY28" s="37" t="e">
        <f>SUM(ET$5:ET28)*$C$5/'[1]资源-钻石'!M27</f>
        <v>#REF!</v>
      </c>
      <c r="EZ28" s="37" t="e">
        <f>SUM(EU$5:EU28)*$C$5/'[1]资源-钻石'!N27</f>
        <v>#REF!</v>
      </c>
      <c r="FA28" s="37" t="e">
        <f>SUM(EV$5:EV28)*$C$5/'[1]资源-钻石'!O27</f>
        <v>#REF!</v>
      </c>
      <c r="FB28" s="37" t="e">
        <f>SUM(EW$5:EW28)*$C$5/'[1]资源-钻石'!P27</f>
        <v>#REF!</v>
      </c>
      <c r="FJ28" s="9">
        <f>INT(求节点(F$28:F$47,$K$28:$K$47,节奏总纲!P27))</f>
        <v>8764</v>
      </c>
      <c r="FK28" s="15">
        <v>24</v>
      </c>
      <c r="FL28" s="15">
        <f>求节点(F$28:F$47,$V$4:$V$23,节奏总纲!P27)*$FJ28/10000</f>
        <v>55935.132577701486</v>
      </c>
      <c r="FM28" s="15">
        <f>求节点(G$28:G$47,$V$4:$V$23,节奏总纲!Q27)*$FJ28/10000</f>
        <v>57306.651778033003</v>
      </c>
      <c r="FN28" s="15">
        <f>求节点(H$28:H$47,$V$4:$V$23,节奏总纲!R27)*$FJ28/10000</f>
        <v>59011.73072665689</v>
      </c>
      <c r="FO28" s="15">
        <f>求节点(I$28:I$47,$V$4:$V$23,节奏总纲!S27)*$FJ28/10000</f>
        <v>61099.422327733759</v>
      </c>
      <c r="FP28" s="15">
        <f>求节点(J$28:J$47,$V$4:$V$23,节奏总纲!T27)*$FJ28/10000</f>
        <v>63527.577049441221</v>
      </c>
      <c r="FQ28" s="15">
        <f>求节点(F$28:F$47,$L$4:$L$23,节奏总纲!P27)</f>
        <v>4</v>
      </c>
      <c r="FR28" s="15">
        <f>求节点(G$28:G$47,$L$4:$L$23,节奏总纲!Q27)</f>
        <v>4</v>
      </c>
      <c r="FS28" s="15">
        <f>求节点(H$28:H$47,$L$4:$L$23,节奏总纲!R27)</f>
        <v>4</v>
      </c>
      <c r="FT28" s="15">
        <f>求节点(I$28:I$47,$L$4:$L$23,节奏总纲!S27)</f>
        <v>4</v>
      </c>
      <c r="FU28" s="15">
        <f>求节点(J$28:J$47,$L$4:$L$23,节奏总纲!T27)</f>
        <v>4</v>
      </c>
      <c r="FV28" s="15">
        <f t="shared" si="26"/>
        <v>223740.53031080595</v>
      </c>
      <c r="FW28" s="15">
        <f t="shared" si="27"/>
        <v>229226.60711213201</v>
      </c>
      <c r="FX28" s="15">
        <f t="shared" si="28"/>
        <v>236046.92290662756</v>
      </c>
      <c r="FY28" s="15">
        <f t="shared" si="29"/>
        <v>244397.68931093503</v>
      </c>
      <c r="FZ28" s="15">
        <f t="shared" si="30"/>
        <v>254110.30819776488</v>
      </c>
      <c r="GE28" s="15">
        <v>24</v>
      </c>
      <c r="GF28" s="15">
        <f>MAX($G$4,求节点(F$28:F$47,$G$4:$G$23,节奏总纲!P27))</f>
        <v>2069.1187390329842</v>
      </c>
      <c r="GG28" s="15">
        <f>MAX($G$4,求节点(G$28:G$47,$G$4:$G$23,节奏总纲!Q27))</f>
        <v>2076.9434720335066</v>
      </c>
      <c r="GH28" s="15">
        <f>MAX($G$4,求节点(H$28:H$47,$G$4:$G$23,节奏总纲!R27))</f>
        <v>2086.671215921137</v>
      </c>
      <c r="GI28" s="15">
        <f>MAX($G$4,求节点(I$28:I$47,$G$4:$G$23,节奏总纲!S27))</f>
        <v>2098.5818252380977</v>
      </c>
      <c r="GJ28" s="15">
        <f>MAX($G$4,求节点(J$28:J$47,$G$4:$G$23,节奏总纲!T27))</f>
        <v>2112.4348302683775</v>
      </c>
      <c r="GK28" s="15">
        <f>MAX($K$4,求节点(F$28:F$47,$K$4:$K$23,节奏总纲!P27))</f>
        <v>3382.3747806596857</v>
      </c>
      <c r="GL28" s="15">
        <f>MAX($K$4,求节点(G$28:G$47,$K$4:$K$23,节奏总纲!Q27))</f>
        <v>3538.8694406701284</v>
      </c>
      <c r="GM28" s="15">
        <f>MAX($K$4,求节点(H$28:H$47,$K$4:$K$23,节奏总纲!R27))</f>
        <v>3733.4243184227389</v>
      </c>
      <c r="GN28" s="15">
        <f>MAX($K$4,求节点(I$28:I$47,$K$4:$K$23,节奏总纲!S27))</f>
        <v>3971.6365047619529</v>
      </c>
      <c r="GO28" s="15">
        <f>MAX($K$4,求节点(J$28:J$47,$K$4:$K$23,节奏总纲!T27))</f>
        <v>4248.6966053675515</v>
      </c>
    </row>
    <row r="29" spans="4:197" x14ac:dyDescent="0.15">
      <c r="E29" s="15">
        <v>2</v>
      </c>
      <c r="F29" s="15">
        <f>节奏总纲!BJ5</f>
        <v>0.12131882041201551</v>
      </c>
      <c r="G29" s="15">
        <f>节奏总纲!BK5</f>
        <v>9.7055056329612421E-2</v>
      </c>
      <c r="H29" s="15">
        <f>节奏总纲!BL5</f>
        <v>7.2791292247209302E-2</v>
      </c>
      <c r="I29" s="15">
        <f>节奏总纲!BM5</f>
        <v>4.8527528164806211E-2</v>
      </c>
      <c r="J29" s="15">
        <f>节奏总纲!BN5</f>
        <v>2.4263764082403105E-2</v>
      </c>
      <c r="K29" s="15">
        <v>2000</v>
      </c>
      <c r="L29" s="9">
        <f>求节点(节奏总纲!P$4:P$113,AK$5:AK$104,F29)*6</f>
        <v>8150.7584463061812</v>
      </c>
      <c r="M29" s="9">
        <f>求节点(节奏总纲!Q$4:Q$113,AL$5:AL$104,G29)*6</f>
        <v>8133.3869879256745</v>
      </c>
      <c r="N29" s="9">
        <f>求节点(节奏总纲!R$4:R$113,AM$5:AM$104,H29)*6</f>
        <v>8115.1443564378569</v>
      </c>
      <c r="O29" s="9">
        <f>求节点(节奏总纲!S$4:S$113,AN$5:AN$104,I29)*6</f>
        <v>8107.0423030660604</v>
      </c>
      <c r="P29" s="9">
        <f>求节点(节奏总纲!T$4:T$113,AO$5:AO$104,J29)*6</f>
        <v>8099.9578766474388</v>
      </c>
      <c r="Q29" s="9">
        <f t="shared" ref="Q29:Q46" si="37">V5*4/L29</f>
        <v>9.8150375240545831</v>
      </c>
      <c r="S29" s="9">
        <v>2</v>
      </c>
      <c r="T29" s="9">
        <f>求节点(节奏总纲!$BW$4:$BW$53,节奏总纲!$AM$4:$AM$53,$S29)</f>
        <v>4.9566118332345036E-3</v>
      </c>
      <c r="U29" s="9">
        <v>1500</v>
      </c>
      <c r="V29" s="9">
        <f t="shared" ref="V29:V92" si="38">24*3600/$C$4</f>
        <v>3</v>
      </c>
      <c r="W29" s="9">
        <v>5</v>
      </c>
      <c r="Z29" s="9">
        <v>25</v>
      </c>
      <c r="AA29" s="9">
        <f>[5]圣人天赋!EM30</f>
        <v>0</v>
      </c>
      <c r="AB29" s="9">
        <f>[5]圣人天赋!EN30</f>
        <v>0</v>
      </c>
      <c r="AC29" s="9">
        <f>[5]圣人天赋!EO30</f>
        <v>25</v>
      </c>
      <c r="AD29" s="9">
        <f>[5]圣人天赋!EP30</f>
        <v>0</v>
      </c>
      <c r="AE29" s="9">
        <f>[5]圣人天赋!EQ30</f>
        <v>0</v>
      </c>
      <c r="AG29" s="52"/>
      <c r="AH29" s="34" t="e">
        <f>[5]圣人天赋!EM30/AA29</f>
        <v>#DIV/0!</v>
      </c>
      <c r="AJ29" s="9">
        <v>25</v>
      </c>
      <c r="AK29" s="9">
        <f>MAX([4]带兵数!D28,1000+($AJ29-1)*50)</f>
        <v>3320.561657309669</v>
      </c>
      <c r="AL29" s="9">
        <f>MAX([4]带兵数!E28,1000+($AJ29-1)*50)</f>
        <v>3368.6727569248687</v>
      </c>
      <c r="AM29" s="9">
        <f>MAX([4]带兵数!F28,1000+($AJ29-1)*50)</f>
        <v>3422.2159685304628</v>
      </c>
      <c r="AN29" s="9">
        <f>MAX([4]带兵数!G28,1000+($AJ29-1)*50)</f>
        <v>3483.9833289691578</v>
      </c>
      <c r="AO29" s="9">
        <f>MAX([4]带兵数!H28,1000+($AJ29-1)*50)</f>
        <v>3544.4273429748305</v>
      </c>
      <c r="AQ29" s="15">
        <v>25</v>
      </c>
      <c r="AR29" s="15">
        <f>AZ29/求节点(F$28:F$47,$G$4:$G$23,节奏总纲!P28)*3600</f>
        <v>130921.09277211779</v>
      </c>
      <c r="AS29" s="15">
        <f>BA29/求节点(G$28:G$47,$G$4:$G$23,节奏总纲!Q28)*3600</f>
        <v>115014.84478250257</v>
      </c>
      <c r="AT29" s="15">
        <f>BB29/求节点(H$28:H$47,$G$4:$G$23,节奏总纲!R28)*3600</f>
        <v>94914.621470446436</v>
      </c>
      <c r="AU29" s="15">
        <f>BC29/求节点(I$28:I$47,$G$4:$G$23,节奏总纲!S28)*3600</f>
        <v>70563.298214832641</v>
      </c>
      <c r="AV29" s="15">
        <f>BD29/求节点(J$28:J$47,$G$4:$G$23,节奏总纲!T28)*3600</f>
        <v>38361.465576899915</v>
      </c>
      <c r="AY29" s="15">
        <v>25</v>
      </c>
      <c r="AZ29" s="15">
        <f>求节点(F$28:F$47,$G$4:$G$23,节奏总纲!P28)*24*节奏总纲!W28*求节点(F$28:F$47,$L$4:$L$23,节奏总纲!P28)</f>
        <v>75535.970321303437</v>
      </c>
      <c r="BA29" s="15">
        <f>求节点(G$28:G$47,$G$4:$G$23,节奏总纲!Q28)*24*节奏总纲!X28*求节点(G$28:G$47,$L$4:$L$23,节奏总纲!Q28)</f>
        <v>66633.584340097033</v>
      </c>
      <c r="BB29" s="15">
        <f>求节点(H$28:H$47,$G$4:$G$23,节奏总纲!R28)*24*节奏总纲!Y28*求节点(H$28:H$47,$L$4:$L$23,节奏总纲!R28)</f>
        <v>55268.072281797446</v>
      </c>
      <c r="BC29" s="15">
        <f>求节点(I$28:I$47,$G$4:$G$23,节奏总纲!S28)*24*节奏总纲!Z28*求节点(I$28:I$47,$L$4:$L$23,节奏总纲!S28)</f>
        <v>41343.815164076543</v>
      </c>
      <c r="BD29" s="15">
        <f>求节点(J$28:J$47,$G$4:$G$23,节奏总纲!T28)*24*节奏总纲!AA28*求节点(J$28:J$47,$L$4:$L$23,节奏总纲!T28)</f>
        <v>22633.996649158988</v>
      </c>
      <c r="BE29" s="15">
        <f>SUM(AZ$5:AZ29)</f>
        <v>846608.04719241871</v>
      </c>
      <c r="BF29" s="15">
        <f>SUM(BA$5:BA29)</f>
        <v>743251.4195357532</v>
      </c>
      <c r="BG29" s="15">
        <f>SUM(BB$5:BB29)</f>
        <v>618951.26773346576</v>
      </c>
      <c r="BH29" s="15">
        <f>SUM(BC$5:BC29)</f>
        <v>463084.69436703937</v>
      </c>
      <c r="BI29" s="15">
        <f>SUM(BD$5:BD29)</f>
        <v>260435.96821306931</v>
      </c>
      <c r="BJ29" s="51"/>
      <c r="BK29" s="15">
        <v>25</v>
      </c>
      <c r="BL29" s="15">
        <f>索引信息!I30/3600*求节点(F$28:F$47,$G$4:$G$23,节奏总纲!P28)+BL28</f>
        <v>0</v>
      </c>
      <c r="BM29" s="15">
        <f>索引信息!J30/3600*求节点(G$28:G$47,$G$4:$G$23,节奏总纲!Q28)+BM28</f>
        <v>0</v>
      </c>
      <c r="BN29" s="15">
        <f>索引信息!K30/3600*求节点(H$28:H$47,$G$4:$G$23,节奏总纲!R28)+BN28</f>
        <v>0</v>
      </c>
      <c r="BO29" s="15">
        <f>索引信息!L30/3600*求节点(I$28:I$47,$G$4:$G$23,节奏总纲!S28)+BO28</f>
        <v>0</v>
      </c>
      <c r="BP29" s="15">
        <f>索引信息!M30/3600*求节点(J$28:J$47,$G$4:$G$23,节奏总纲!T28)+BP28</f>
        <v>0</v>
      </c>
      <c r="BR29" s="15">
        <v>25</v>
      </c>
      <c r="BS29" s="15">
        <f>求节点($T$28:$T$107,$V$28:$V$107,节奏总纲!P28)*求节点($T$28:$T$107,$U$28:$U$107,节奏总纲!P28)*节奏总纲!W28+[2]副本直接奖励!DI29</f>
        <v>3068.4631118465109</v>
      </c>
      <c r="BT29" s="15">
        <f>求节点($T$28:$T$107,$V$28:$V$107,节奏总纲!Q28)*求节点($T$28:$T$107,$U$28:$U$107,节奏总纲!Q28)*节奏总纲!X28+[2]副本直接奖励!DJ29</f>
        <v>2096.6247746810363</v>
      </c>
      <c r="BU29" s="15">
        <f>求节点($T$28:$T$107,$V$28:$V$107,节奏总纲!R28)*求节点($T$28:$T$107,$U$28:$U$107,节奏总纲!R28)*节奏总纲!Y28+[2]副本直接奖励!DK29</f>
        <v>1730.2144538883465</v>
      </c>
      <c r="BV29" s="15">
        <f>求节点($T$28:$T$107,$V$28:$V$107,节奏总纲!S28)*求节点($T$28:$T$107,$U$28:$U$107,节奏总纲!S28)*节奏总纲!Z28+[2]副本直接奖励!DL29</f>
        <v>1286.3101237078868</v>
      </c>
      <c r="BW29" s="15">
        <f>求节点($T$28:$T$107,$V$28:$V$107,节奏总纲!T28)*求节点($T$28:$T$107,$U$28:$U$107,节奏总纲!T28)*节奏总纲!AA28+[2]副本直接奖励!DM29</f>
        <v>599.39789963906117</v>
      </c>
      <c r="BX29" s="15">
        <f>SUM(BS$5:BS29)</f>
        <v>28598.265037830548</v>
      </c>
      <c r="BY29" s="15">
        <f>SUM(BT$5:BT29)</f>
        <v>24093.292026768675</v>
      </c>
      <c r="BZ29" s="15">
        <f>SUM(BU$5:BU29)</f>
        <v>19616.222654738005</v>
      </c>
      <c r="CA29" s="15">
        <f>SUM(BV$5:BV29)</f>
        <v>14157.375344548831</v>
      </c>
      <c r="CB29" s="15">
        <f>SUM(BW$5:BW29)</f>
        <v>7252.9784093085755</v>
      </c>
      <c r="CE29" s="15">
        <v>25</v>
      </c>
      <c r="CF29" s="15">
        <f>AZ29/(1-[5]圣人天赋!DY30)-AZ29</f>
        <v>0</v>
      </c>
      <c r="CG29" s="15">
        <f>BA29/(1-[5]圣人天赋!DZ30)-BA29</f>
        <v>0</v>
      </c>
      <c r="CH29" s="15">
        <f>BB29/(1-[5]圣人天赋!EA30)-BB29</f>
        <v>0</v>
      </c>
      <c r="CI29" s="15">
        <f>BC29/(1-[5]圣人天赋!EB30)-BC29</f>
        <v>0</v>
      </c>
      <c r="CJ29" s="15">
        <f>BD29/(1-[5]圣人天赋!EC30)-BD29</f>
        <v>0</v>
      </c>
      <c r="CK29" s="15">
        <f>SUM(CF$5:CF29)</f>
        <v>0</v>
      </c>
      <c r="CL29" s="15">
        <f>SUM(CG$5:CG29)</f>
        <v>0</v>
      </c>
      <c r="CM29" s="15">
        <f>SUM(CH$5:CH29)</f>
        <v>0</v>
      </c>
      <c r="CN29" s="15">
        <f>SUM(CI$5:CI29)</f>
        <v>0</v>
      </c>
      <c r="CO29" s="15">
        <f>SUM(CJ$5:CJ29)</f>
        <v>0</v>
      </c>
      <c r="CQ29" s="15">
        <v>25</v>
      </c>
      <c r="CR29" s="15" t="e">
        <f>DZ29*'[6]国建-buff效果'!EN31+CR28</f>
        <v>#REF!</v>
      </c>
      <c r="CS29" s="15" t="e">
        <f>EA29*'[6]国建-buff效果'!EO31+CS28</f>
        <v>#REF!</v>
      </c>
      <c r="CT29" s="15" t="e">
        <f>EB29*'[6]国建-buff效果'!EP31+CT28</f>
        <v>#REF!</v>
      </c>
      <c r="CU29" s="15" t="e">
        <f>EC29*'[6]国建-buff效果'!EQ31+CU28</f>
        <v>#REF!</v>
      </c>
      <c r="CV29" s="15" t="e">
        <f>ED29*'[6]国建-buff效果'!ER31+CV28</f>
        <v>#REF!</v>
      </c>
      <c r="CX29" s="15">
        <v>25</v>
      </c>
      <c r="CY29" s="15">
        <f>索引信息!T29/3600*求节点(F$28:F$47,$G$4:$G$23,节奏总纲!P28)+CY28</f>
        <v>0</v>
      </c>
      <c r="CZ29" s="15">
        <f>索引信息!U29/3600*求节点(G$28:G$47,$G$4:$G$23,节奏总纲!Q28)+CZ28</f>
        <v>0</v>
      </c>
      <c r="DA29" s="15">
        <f>索引信息!V29/3600*求节点(H$28:H$47,$G$4:$G$23,节奏总纲!R28)+DA28</f>
        <v>0</v>
      </c>
      <c r="DB29" s="15">
        <f>索引信息!W29/3600*求节点(I$28:I$47,$G$4:$G$23,节奏总纲!S28)+DB28</f>
        <v>0</v>
      </c>
      <c r="DC29" s="15">
        <f>索引信息!X29/3600*求节点(J$28:J$47,$G$4:$G$23,节奏总纲!T28)+DC28</f>
        <v>0</v>
      </c>
      <c r="DE29" s="15">
        <v>25</v>
      </c>
      <c r="DF29" s="15" t="e">
        <f t="shared" si="6"/>
        <v>#REF!</v>
      </c>
      <c r="DG29" s="15" t="e">
        <f t="shared" si="7"/>
        <v>#REF!</v>
      </c>
      <c r="DH29" s="15" t="e">
        <f t="shared" si="8"/>
        <v>#REF!</v>
      </c>
      <c r="DI29" s="15" t="e">
        <f t="shared" si="9"/>
        <v>#REF!</v>
      </c>
      <c r="DJ29" s="15" t="e">
        <f t="shared" si="10"/>
        <v>#REF!</v>
      </c>
      <c r="DK29" s="35">
        <v>25</v>
      </c>
      <c r="DL29" s="34" t="e">
        <f t="shared" si="11"/>
        <v>#REF!</v>
      </c>
      <c r="DM29" s="34" t="e">
        <f t="shared" si="12"/>
        <v>#REF!</v>
      </c>
      <c r="DN29" s="34" t="e">
        <f t="shared" si="13"/>
        <v>#REF!</v>
      </c>
      <c r="DO29" s="34" t="e">
        <f t="shared" si="14"/>
        <v>#REF!</v>
      </c>
      <c r="DP29" s="34" t="e">
        <f t="shared" si="15"/>
        <v>#REF!</v>
      </c>
      <c r="DQ29" s="34" t="e">
        <f t="shared" si="16"/>
        <v>#REF!</v>
      </c>
      <c r="DT29" s="15">
        <v>25</v>
      </c>
      <c r="DU29" s="15" t="e">
        <f>#REF!+[7]国家城池攻打!BP28</f>
        <v>#REF!</v>
      </c>
      <c r="DV29" s="15" t="e">
        <f>#REF!+[7]国家城池攻打!BQ28</f>
        <v>#REF!</v>
      </c>
      <c r="DW29" s="15" t="e">
        <f>#REF!+[7]国家城池攻打!BR28</f>
        <v>#REF!</v>
      </c>
      <c r="DX29" s="15" t="e">
        <f>#REF!+[7]国家城池攻打!BS28</f>
        <v>#REF!</v>
      </c>
      <c r="DY29" s="15" t="e">
        <f>#REF!+[7]国家城池攻打!BT28</f>
        <v>#REF!</v>
      </c>
      <c r="DZ29" s="15" t="e">
        <f t="shared" si="32"/>
        <v>#REF!</v>
      </c>
      <c r="EA29" s="15" t="e">
        <f t="shared" si="33"/>
        <v>#REF!</v>
      </c>
      <c r="EB29" s="15" t="e">
        <f t="shared" si="34"/>
        <v>#REF!</v>
      </c>
      <c r="EC29" s="15" t="e">
        <f t="shared" si="35"/>
        <v>#REF!</v>
      </c>
      <c r="ED29" s="15" t="e">
        <f t="shared" si="36"/>
        <v>#REF!</v>
      </c>
      <c r="EF29" s="34" t="e">
        <f>#REF!/$DU29</f>
        <v>#REF!</v>
      </c>
      <c r="EG29" s="34" t="e">
        <f>[7]国家城池攻打!BP28/$DU29</f>
        <v>#REF!</v>
      </c>
      <c r="EK29" s="9">
        <v>25</v>
      </c>
      <c r="EL29" s="9" t="e">
        <f t="shared" si="18"/>
        <v>#REF!</v>
      </c>
      <c r="EM29" s="9" t="e">
        <f t="shared" si="19"/>
        <v>#REF!</v>
      </c>
      <c r="EN29" s="9" t="e">
        <f t="shared" si="20"/>
        <v>#REF!</v>
      </c>
      <c r="EO29" s="9" t="e">
        <f t="shared" si="21"/>
        <v>#REF!</v>
      </c>
      <c r="EP29" s="9" t="e">
        <f t="shared" si="22"/>
        <v>#REF!</v>
      </c>
      <c r="ER29" s="9">
        <v>25</v>
      </c>
      <c r="ES29" s="9" t="e">
        <f>((DU29-DU28)-(DF29-DF28))/求节点(F$28:F$47,$K$4:$K$23,节奏总纲!P28)</f>
        <v>#REF!</v>
      </c>
      <c r="ET29" s="9" t="e">
        <f>((DV29-DV28)-(DG29-DG28))/求节点(G$28:G$47,$K$4:$K$23,节奏总纲!Q28)</f>
        <v>#REF!</v>
      </c>
      <c r="EU29" s="9" t="e">
        <f>((DW29-DW28)-(DH29-DH28))/求节点(H$28:H$47,$K$4:$K$23,节奏总纲!R28)</f>
        <v>#REF!</v>
      </c>
      <c r="EV29" s="9" t="e">
        <f>((DX29-DX28)-(DI29-DI28))/求节点(I$28:I$47,$K$4:$K$23,节奏总纲!S28)</f>
        <v>#REF!</v>
      </c>
      <c r="EW29" s="9" t="e">
        <f>((DY29-DY28)-(DJ29-DJ28))/求节点(J$28:J$47,$K$4:$K$23,节奏总纲!T28)</f>
        <v>#REF!</v>
      </c>
      <c r="EX29" s="37" t="e">
        <f>SUM(ES$5:ES29)*$C$5/'[1]资源-钻石'!L28</f>
        <v>#REF!</v>
      </c>
      <c r="EY29" s="37" t="e">
        <f>SUM(ET$5:ET29)*$C$5/'[1]资源-钻石'!M28</f>
        <v>#REF!</v>
      </c>
      <c r="EZ29" s="37" t="e">
        <f>SUM(EU$5:EU29)*$C$5/'[1]资源-钻石'!N28</f>
        <v>#REF!</v>
      </c>
      <c r="FA29" s="37" t="e">
        <f>SUM(EV$5:EV29)*$C$5/'[1]资源-钻石'!O28</f>
        <v>#REF!</v>
      </c>
      <c r="FB29" s="37" t="e">
        <f>SUM(EW$5:EW29)*$C$5/'[1]资源-钻石'!P28</f>
        <v>#REF!</v>
      </c>
      <c r="FJ29" s="9">
        <f>INT(求节点(F$28:F$47,$K$28:$K$47,节奏总纲!P28))</f>
        <v>9081</v>
      </c>
      <c r="FK29" s="15">
        <v>25</v>
      </c>
      <c r="FL29" s="15">
        <f>求节点(F$28:F$47,$V$4:$V$23,节奏总纲!P28)*$FJ29/10000</f>
        <v>59398.595453433059</v>
      </c>
      <c r="FM29" s="15">
        <f>求节点(G$28:G$47,$V$4:$V$23,节奏总纲!Q28)*$FJ29/10000</f>
        <v>60961.057140636884</v>
      </c>
      <c r="FN29" s="15">
        <f>求节点(H$28:H$47,$V$4:$V$23,节奏总纲!R28)*$FJ29/10000</f>
        <v>62886.470267927703</v>
      </c>
      <c r="FO29" s="15">
        <f>求节点(I$28:I$47,$V$4:$V$23,节奏总纲!S28)*$FJ29/10000</f>
        <v>65252.384521891501</v>
      </c>
      <c r="FP29" s="15">
        <f>求节点(J$28:J$47,$V$4:$V$23,节奏总纲!T28)*$FJ29/10000</f>
        <v>67938.355489950773</v>
      </c>
      <c r="FQ29" s="15">
        <f>求节点(F$28:F$47,$L$4:$L$23,节奏总纲!P28)</f>
        <v>4</v>
      </c>
      <c r="FR29" s="15">
        <f>求节点(G$28:G$47,$L$4:$L$23,节奏总纲!Q28)</f>
        <v>4</v>
      </c>
      <c r="FS29" s="15">
        <f>求节点(H$28:H$47,$L$4:$L$23,节奏总纲!R28)</f>
        <v>4</v>
      </c>
      <c r="FT29" s="15">
        <f>求节点(I$28:I$47,$L$4:$L$23,节奏总纲!S28)</f>
        <v>4</v>
      </c>
      <c r="FU29" s="15">
        <f>求节点(J$28:J$47,$L$4:$L$23,节奏总纲!T28)</f>
        <v>4</v>
      </c>
      <c r="FV29" s="15">
        <f t="shared" si="26"/>
        <v>237594.38181373224</v>
      </c>
      <c r="FW29" s="15">
        <f t="shared" si="27"/>
        <v>243844.22856254753</v>
      </c>
      <c r="FX29" s="15">
        <f t="shared" si="28"/>
        <v>251545.88107171081</v>
      </c>
      <c r="FY29" s="15">
        <f t="shared" si="29"/>
        <v>261009.538087566</v>
      </c>
      <c r="FZ29" s="15">
        <f t="shared" si="30"/>
        <v>271753.42195980309</v>
      </c>
      <c r="GE29" s="15">
        <v>25</v>
      </c>
      <c r="GF29" s="15">
        <f>MAX($G$4,求节点(F$28:F$47,$G$4:$G$23,节奏总纲!P28))</f>
        <v>2077.0487581402549</v>
      </c>
      <c r="GG29" s="15">
        <f>MAX($G$4,求节点(G$28:G$47,$G$4:$G$23,节奏总纲!Q28))</f>
        <v>2085.6516745988156</v>
      </c>
      <c r="GH29" s="15">
        <f>MAX($G$4,求节点(H$28:H$47,$G$4:$G$23,节奏总纲!R28))</f>
        <v>2096.2530022460505</v>
      </c>
      <c r="GI29" s="15">
        <f>MAX($G$4,求节点(I$28:I$47,$G$4:$G$23,节奏总纲!S28))</f>
        <v>2109.2797297758589</v>
      </c>
      <c r="GJ29" s="15">
        <f>MAX($G$4,求节点(J$28:J$47,$G$4:$G$23,节奏总纲!T28))</f>
        <v>2124.068690066902</v>
      </c>
      <c r="GK29" s="15">
        <f>MAX($K$4,求节点(F$28:F$47,$K$4:$K$23,节奏总纲!P28))</f>
        <v>3540.9751628050944</v>
      </c>
      <c r="GL29" s="15">
        <f>MAX($K$4,求节点(G$28:G$47,$K$4:$K$23,节奏总纲!Q28))</f>
        <v>3713.0334919763118</v>
      </c>
      <c r="GM29" s="15">
        <f>MAX($K$4,求节点(H$28:H$47,$K$4:$K$23,节奏总纲!R28))</f>
        <v>3925.0600449210128</v>
      </c>
      <c r="GN29" s="15">
        <f>MAX($K$4,求节点(I$28:I$47,$K$4:$K$23,节奏总纲!S28))</f>
        <v>4185.5945955171792</v>
      </c>
      <c r="GO29" s="15">
        <f>MAX($K$4,求节点(J$28:J$47,$K$4:$K$23,节奏总纲!T28))</f>
        <v>4481.3738013380434</v>
      </c>
    </row>
    <row r="30" spans="4:197" x14ac:dyDescent="0.15">
      <c r="E30" s="15">
        <v>3</v>
      </c>
      <c r="F30" s="15">
        <f>节奏总纲!BJ6</f>
        <v>0.49875373808340068</v>
      </c>
      <c r="G30" s="15">
        <f>节奏总纲!BK6</f>
        <v>0.39900299046672055</v>
      </c>
      <c r="H30" s="15">
        <f>节奏总纲!BL6</f>
        <v>0.29925224285004037</v>
      </c>
      <c r="I30" s="15">
        <f>节奏总纲!BM6</f>
        <v>0.19950149523336028</v>
      </c>
      <c r="J30" s="15">
        <f>节奏总纲!BN6</f>
        <v>9.9750747616680138E-2</v>
      </c>
      <c r="K30" s="15">
        <v>3000</v>
      </c>
      <c r="L30" s="9">
        <f>求节点(节奏总纲!P$4:P$113,AK$5:AK$104,F30)*6</f>
        <v>11109.989455131632</v>
      </c>
      <c r="M30" s="9">
        <f>求节点(节奏总纲!Q$4:Q$113,AL$5:AL$104,G30)*6</f>
        <v>11074.516440983418</v>
      </c>
      <c r="N30" s="9">
        <f>求节点(节奏总纲!R$4:R$113,AM$5:AM$104,H30)*6</f>
        <v>11004.736759815423</v>
      </c>
      <c r="O30" s="9">
        <f>求节点(节奏总纲!S$4:S$113,AN$5:AN$104,I30)*6</f>
        <v>10993.802482557265</v>
      </c>
      <c r="P30" s="9">
        <f>求节点(节奏总纲!T$4:T$113,AO$5:AO$104,J30)*6</f>
        <v>10945.908268768379</v>
      </c>
      <c r="Q30" s="9">
        <f t="shared" si="37"/>
        <v>10.801090359682815</v>
      </c>
      <c r="S30" s="9">
        <v>3</v>
      </c>
      <c r="T30" s="9">
        <f>求节点(节奏总纲!$BW$4:$BW$53,节奏总纲!$AM$4:$AM$53,$S30)</f>
        <v>7.4349177498517554E-3</v>
      </c>
      <c r="U30" s="9">
        <v>1500</v>
      </c>
      <c r="V30" s="9">
        <f t="shared" si="38"/>
        <v>3</v>
      </c>
      <c r="W30" s="9">
        <v>5</v>
      </c>
      <c r="Z30" s="9">
        <v>26</v>
      </c>
      <c r="AA30" s="9">
        <f>[5]圣人天赋!EM31</f>
        <v>0</v>
      </c>
      <c r="AB30" s="9">
        <f>[5]圣人天赋!EN31</f>
        <v>0</v>
      </c>
      <c r="AC30" s="9">
        <f>[5]圣人天赋!EO31</f>
        <v>26</v>
      </c>
      <c r="AD30" s="9">
        <f>[5]圣人天赋!EP31</f>
        <v>0</v>
      </c>
      <c r="AE30" s="9">
        <f>[5]圣人天赋!EQ31</f>
        <v>0</v>
      </c>
      <c r="AG30" s="52"/>
      <c r="AH30" s="34" t="e">
        <f>[5]圣人天赋!EM31/AA30</f>
        <v>#DIV/0!</v>
      </c>
      <c r="AJ30" s="9">
        <v>26</v>
      </c>
      <c r="AK30" s="9">
        <f>MAX([4]带兵数!D29,1000+($AJ30-1)*50)</f>
        <v>3388.0926419241737</v>
      </c>
      <c r="AL30" s="9">
        <f>MAX([4]带兵数!E29,1000+($AJ30-1)*50)</f>
        <v>3435.9244188823618</v>
      </c>
      <c r="AM30" s="9">
        <f>MAX([4]带兵数!F29,1000+($AJ30-1)*50)</f>
        <v>3490.6693001307258</v>
      </c>
      <c r="AN30" s="9">
        <f>MAX([4]带兵数!G29,1000+($AJ30-1)*50)</f>
        <v>3549.8356957135043</v>
      </c>
      <c r="AO30" s="9">
        <f>MAX([4]带兵数!H29,1000+($AJ30-1)*50)</f>
        <v>3614.0613536331493</v>
      </c>
      <c r="AQ30" s="15">
        <v>26</v>
      </c>
      <c r="AR30" s="15">
        <f>AZ30/求节点(F$28:F$47,$G$4:$G$23,节奏总纲!P29)*3600</f>
        <v>140317.75291940745</v>
      </c>
      <c r="AS30" s="15">
        <f>BA30/求节点(G$28:G$47,$G$4:$G$23,节奏总纲!Q29)*3600</f>
        <v>122510.58100794467</v>
      </c>
      <c r="AT30" s="15">
        <f>BB30/求节点(H$28:H$47,$G$4:$G$23,节奏总纲!R29)*3600</f>
        <v>101126.15546302737</v>
      </c>
      <c r="AU30" s="15">
        <f>BC30/求节点(I$28:I$47,$G$4:$G$23,节奏总纲!S29)*3600</f>
        <v>73627.272154782113</v>
      </c>
      <c r="AV30" s="15">
        <f>BD30/求节点(J$28:J$47,$G$4:$G$23,节奏总纲!T29)*3600</f>
        <v>41240.236649003658</v>
      </c>
      <c r="AY30" s="15">
        <v>26</v>
      </c>
      <c r="AZ30" s="15">
        <f>求节点(F$28:F$47,$G$4:$G$23,节奏总纲!P29)*24*节奏总纲!W29*求节点(F$28:F$47,$L$4:$L$23,节奏总纲!P29)</f>
        <v>81288.722458874297</v>
      </c>
      <c r="BA30" s="15">
        <f>求节点(G$28:G$47,$G$4:$G$23,节奏总纲!Q29)*24*节奏总纲!X29*求节点(G$28:G$47,$L$4:$L$23,节奏总纲!Q29)</f>
        <v>71291.8816212948</v>
      </c>
      <c r="BB30" s="15">
        <f>求节点(H$28:H$47,$G$4:$G$23,节奏总纲!R29)*24*节奏总纲!Y29*求节点(H$28:H$47,$L$4:$L$23,节奏总纲!R29)</f>
        <v>59172.0231209985</v>
      </c>
      <c r="BC30" s="15">
        <f>求节点(I$28:I$47,$G$4:$G$23,节奏总纲!S29)*24*节奏总纲!Z29*求节点(I$28:I$47,$L$4:$L$23,节奏总纲!S29)</f>
        <v>43367.366873591913</v>
      </c>
      <c r="BD30" s="15">
        <f>求节点(J$28:J$47,$G$4:$G$23,节奏总纲!T29)*24*节奏总纲!AA29*求节点(J$28:J$47,$L$4:$L$23,节奏总纲!T29)</f>
        <v>24475.800855295322</v>
      </c>
      <c r="BE30" s="15">
        <f>SUM(AZ$5:AZ30)</f>
        <v>927896.76965129306</v>
      </c>
      <c r="BF30" s="15">
        <f>SUM(BA$5:BA30)</f>
        <v>814543.30115704797</v>
      </c>
      <c r="BG30" s="15">
        <f>SUM(BB$5:BB30)</f>
        <v>678123.29085446429</v>
      </c>
      <c r="BH30" s="15">
        <f>SUM(BC$5:BC30)</f>
        <v>506452.06124063127</v>
      </c>
      <c r="BI30" s="15">
        <f>SUM(BD$5:BD30)</f>
        <v>284911.76906836464</v>
      </c>
      <c r="BJ30" s="51"/>
      <c r="BK30" s="15">
        <v>26</v>
      </c>
      <c r="BL30" s="15">
        <f>索引信息!I31/3600*求节点(F$28:F$47,$G$4:$G$23,节奏总纲!P29)+BL29</f>
        <v>0</v>
      </c>
      <c r="BM30" s="15">
        <f>索引信息!J31/3600*求节点(G$28:G$47,$G$4:$G$23,节奏总纲!Q29)+BM29</f>
        <v>0</v>
      </c>
      <c r="BN30" s="15">
        <f>索引信息!K31/3600*求节点(H$28:H$47,$G$4:$G$23,节奏总纲!R29)+BN29</f>
        <v>0</v>
      </c>
      <c r="BO30" s="15">
        <f>索引信息!L31/3600*求节点(I$28:I$47,$G$4:$G$23,节奏总纲!S29)+BO29</f>
        <v>0</v>
      </c>
      <c r="BP30" s="15">
        <f>索引信息!M31/3600*求节点(J$28:J$47,$G$4:$G$23,节奏总纲!T29)+BP29</f>
        <v>0</v>
      </c>
      <c r="BR30" s="15">
        <v>26</v>
      </c>
      <c r="BS30" s="15">
        <f>求节点($T$28:$T$107,$V$28:$V$107,节奏总纲!P29)*求节点($T$28:$T$107,$U$28:$U$107,节奏总纲!P29)*节奏总纲!W29+[2]副本直接奖励!DI30</f>
        <v>3288.697334048612</v>
      </c>
      <c r="BT30" s="15">
        <f>求节点($T$28:$T$107,$V$28:$V$107,节奏总纲!Q29)*求节点($T$28:$T$107,$U$28:$U$107,节奏总纲!Q29)*节奏总纲!X29+[2]副本直接奖励!DJ30</f>
        <v>2271.9561351941134</v>
      </c>
      <c r="BU30" s="15">
        <f>求节点($T$28:$T$107,$V$28:$V$107,节奏总纲!R29)*求节点($T$28:$T$107,$U$28:$U$107,节奏总纲!R29)*节奏总纲!Y29+[2]副本直接奖励!DK30</f>
        <v>1843.4455422947699</v>
      </c>
      <c r="BV30" s="15">
        <f>求节点($T$28:$T$107,$V$28:$V$107,节奏总纲!S29)*求节点($T$28:$T$107,$U$28:$U$107,节奏总纲!S29)*节奏总纲!Z29+[2]副本直接奖励!DL30</f>
        <v>1342.1638153215488</v>
      </c>
      <c r="BW30" s="15">
        <f>求节点($T$28:$T$107,$V$28:$V$107,节奏总纲!T29)*求节点($T$28:$T$107,$U$28:$U$107,节奏总纲!T29)*节奏总纲!AA29+[2]副本直接奖励!DM30</f>
        <v>751.77514724746243</v>
      </c>
      <c r="BX30" s="15">
        <f>SUM(BS$5:BS30)</f>
        <v>31886.962371879159</v>
      </c>
      <c r="BY30" s="15">
        <f>SUM(BT$5:BT30)</f>
        <v>26365.248161962787</v>
      </c>
      <c r="BZ30" s="15">
        <f>SUM(BU$5:BU30)</f>
        <v>21459.668197032774</v>
      </c>
      <c r="CA30" s="15">
        <f>SUM(BV$5:BV30)</f>
        <v>15499.539159870379</v>
      </c>
      <c r="CB30" s="15">
        <f>SUM(BW$5:BW30)</f>
        <v>8004.7535565560374</v>
      </c>
      <c r="CE30" s="15">
        <v>26</v>
      </c>
      <c r="CF30" s="15">
        <f>AZ30/(1-[5]圣人天赋!DY31)-AZ30</f>
        <v>0</v>
      </c>
      <c r="CG30" s="15">
        <f>BA30/(1-[5]圣人天赋!DZ31)-BA30</f>
        <v>0</v>
      </c>
      <c r="CH30" s="15">
        <f>BB30/(1-[5]圣人天赋!EA31)-BB30</f>
        <v>0</v>
      </c>
      <c r="CI30" s="15">
        <f>BC30/(1-[5]圣人天赋!EB31)-BC30</f>
        <v>0</v>
      </c>
      <c r="CJ30" s="15">
        <f>BD30/(1-[5]圣人天赋!EC31)-BD30</f>
        <v>0</v>
      </c>
      <c r="CK30" s="15">
        <f>SUM(CF$5:CF30)</f>
        <v>0</v>
      </c>
      <c r="CL30" s="15">
        <f>SUM(CG$5:CG30)</f>
        <v>0</v>
      </c>
      <c r="CM30" s="15">
        <f>SUM(CH$5:CH30)</f>
        <v>0</v>
      </c>
      <c r="CN30" s="15">
        <f>SUM(CI$5:CI30)</f>
        <v>0</v>
      </c>
      <c r="CO30" s="15">
        <f>SUM(CJ$5:CJ30)</f>
        <v>0</v>
      </c>
      <c r="CQ30" s="15">
        <v>26</v>
      </c>
      <c r="CR30" s="15" t="e">
        <f>DZ30*'[6]国建-buff效果'!EN32+CR29</f>
        <v>#REF!</v>
      </c>
      <c r="CS30" s="15" t="e">
        <f>EA30*'[6]国建-buff效果'!EO32+CS29</f>
        <v>#REF!</v>
      </c>
      <c r="CT30" s="15" t="e">
        <f>EB30*'[6]国建-buff效果'!EP32+CT29</f>
        <v>#REF!</v>
      </c>
      <c r="CU30" s="15" t="e">
        <f>EC30*'[6]国建-buff效果'!EQ32+CU29</f>
        <v>#REF!</v>
      </c>
      <c r="CV30" s="15" t="e">
        <f>ED30*'[6]国建-buff效果'!ER32+CV29</f>
        <v>#REF!</v>
      </c>
      <c r="CX30" s="15">
        <v>26</v>
      </c>
      <c r="CY30" s="15">
        <f>索引信息!T30/3600*求节点(F$28:F$47,$G$4:$G$23,节奏总纲!P29)+CY29</f>
        <v>0</v>
      </c>
      <c r="CZ30" s="15">
        <f>索引信息!U30/3600*求节点(G$28:G$47,$G$4:$G$23,节奏总纲!Q29)+CZ29</f>
        <v>0</v>
      </c>
      <c r="DA30" s="15">
        <f>索引信息!V30/3600*求节点(H$28:H$47,$G$4:$G$23,节奏总纲!R29)+DA29</f>
        <v>0</v>
      </c>
      <c r="DB30" s="15">
        <f>索引信息!W30/3600*求节点(I$28:I$47,$G$4:$G$23,节奏总纲!S29)+DB29</f>
        <v>0</v>
      </c>
      <c r="DC30" s="15">
        <f>索引信息!X30/3600*求节点(J$28:J$47,$G$4:$G$23,节奏总纲!T29)+DC29</f>
        <v>0</v>
      </c>
      <c r="DE30" s="15">
        <v>26</v>
      </c>
      <c r="DF30" s="15" t="e">
        <f t="shared" si="6"/>
        <v>#REF!</v>
      </c>
      <c r="DG30" s="15" t="e">
        <f t="shared" si="7"/>
        <v>#REF!</v>
      </c>
      <c r="DH30" s="15" t="e">
        <f t="shared" si="8"/>
        <v>#REF!</v>
      </c>
      <c r="DI30" s="15" t="e">
        <f t="shared" si="9"/>
        <v>#REF!</v>
      </c>
      <c r="DJ30" s="15" t="e">
        <f t="shared" si="10"/>
        <v>#REF!</v>
      </c>
      <c r="DK30" s="35">
        <v>26</v>
      </c>
      <c r="DL30" s="34" t="e">
        <f t="shared" si="11"/>
        <v>#REF!</v>
      </c>
      <c r="DM30" s="34" t="e">
        <f t="shared" si="12"/>
        <v>#REF!</v>
      </c>
      <c r="DN30" s="34" t="e">
        <f t="shared" si="13"/>
        <v>#REF!</v>
      </c>
      <c r="DO30" s="34" t="e">
        <f t="shared" si="14"/>
        <v>#REF!</v>
      </c>
      <c r="DP30" s="34" t="e">
        <f t="shared" si="15"/>
        <v>#REF!</v>
      </c>
      <c r="DQ30" s="34" t="e">
        <f t="shared" si="16"/>
        <v>#REF!</v>
      </c>
      <c r="DT30" s="15">
        <v>26</v>
      </c>
      <c r="DU30" s="15" t="e">
        <f>#REF!+[7]国家城池攻打!BP29</f>
        <v>#REF!</v>
      </c>
      <c r="DV30" s="15" t="e">
        <f>#REF!+[7]国家城池攻打!BQ29</f>
        <v>#REF!</v>
      </c>
      <c r="DW30" s="15" t="e">
        <f>#REF!+[7]国家城池攻打!BR29</f>
        <v>#REF!</v>
      </c>
      <c r="DX30" s="15" t="e">
        <f>#REF!+[7]国家城池攻打!BS29</f>
        <v>#REF!</v>
      </c>
      <c r="DY30" s="15" t="e">
        <f>#REF!+[7]国家城池攻打!BT29</f>
        <v>#REF!</v>
      </c>
      <c r="DZ30" s="15" t="e">
        <f t="shared" si="32"/>
        <v>#REF!</v>
      </c>
      <c r="EA30" s="15" t="e">
        <f t="shared" si="33"/>
        <v>#REF!</v>
      </c>
      <c r="EB30" s="15" t="e">
        <f t="shared" si="34"/>
        <v>#REF!</v>
      </c>
      <c r="EC30" s="15" t="e">
        <f t="shared" si="35"/>
        <v>#REF!</v>
      </c>
      <c r="ED30" s="15" t="e">
        <f t="shared" si="36"/>
        <v>#REF!</v>
      </c>
      <c r="EF30" s="34" t="e">
        <f>#REF!/$DU30</f>
        <v>#REF!</v>
      </c>
      <c r="EG30" s="34" t="e">
        <f>[7]国家城池攻打!BP29/$DU30</f>
        <v>#REF!</v>
      </c>
      <c r="EK30" s="9">
        <v>26</v>
      </c>
      <c r="EL30" s="9" t="e">
        <f t="shared" si="18"/>
        <v>#REF!</v>
      </c>
      <c r="EM30" s="9" t="e">
        <f t="shared" si="19"/>
        <v>#REF!</v>
      </c>
      <c r="EN30" s="9" t="e">
        <f t="shared" si="20"/>
        <v>#REF!</v>
      </c>
      <c r="EO30" s="9" t="e">
        <f t="shared" si="21"/>
        <v>#REF!</v>
      </c>
      <c r="EP30" s="9" t="e">
        <f t="shared" si="22"/>
        <v>#REF!</v>
      </c>
      <c r="ER30" s="9">
        <v>26</v>
      </c>
      <c r="ES30" s="9" t="e">
        <f>((DU30-DU29)-(DF30-DF29))/求节点(F$28:F$47,$K$4:$K$23,节奏总纲!P29)</f>
        <v>#REF!</v>
      </c>
      <c r="ET30" s="9" t="e">
        <f>((DV30-DV29)-(DG30-DG29))/求节点(G$28:G$47,$K$4:$K$23,节奏总纲!Q29)</f>
        <v>#REF!</v>
      </c>
      <c r="EU30" s="9" t="e">
        <f>((DW30-DW29)-(DH30-DH29))/求节点(H$28:H$47,$K$4:$K$23,节奏总纲!R29)</f>
        <v>#REF!</v>
      </c>
      <c r="EV30" s="9" t="e">
        <f>((DX30-DX29)-(DI30-DI29))/求节点(I$28:I$47,$K$4:$K$23,节奏总纲!S29)</f>
        <v>#REF!</v>
      </c>
      <c r="EW30" s="9" t="e">
        <f>((DY30-DY29)-(DJ30-DJ29))/求节点(J$28:J$47,$K$4:$K$23,节奏总纲!T29)</f>
        <v>#REF!</v>
      </c>
      <c r="EX30" s="37" t="e">
        <f>SUM(ES$5:ES30)*$C$5/'[1]资源-钻石'!L29</f>
        <v>#REF!</v>
      </c>
      <c r="EY30" s="37" t="e">
        <f>SUM(ET$5:ET30)*$C$5/'[1]资源-钻石'!M29</f>
        <v>#REF!</v>
      </c>
      <c r="EZ30" s="37" t="e">
        <f>SUM(EU$5:EU30)*$C$5/'[1]资源-钻石'!N29</f>
        <v>#REF!</v>
      </c>
      <c r="FA30" s="37" t="e">
        <f>SUM(EV$5:EV30)*$C$5/'[1]资源-钻石'!O29</f>
        <v>#REF!</v>
      </c>
      <c r="FB30" s="37" t="e">
        <f>SUM(EW$5:EW30)*$C$5/'[1]资源-钻石'!P29</f>
        <v>#REF!</v>
      </c>
      <c r="FJ30" s="9">
        <f>INT(求节点(F$28:F$47,$K$28:$K$47,节奏总纲!P29))</f>
        <v>9421</v>
      </c>
      <c r="FK30" s="15">
        <v>26</v>
      </c>
      <c r="FL30" s="15">
        <f>求节点(F$28:F$47,$V$4:$V$23,节奏总纲!P29)*$FJ30/10000</f>
        <v>63223.943264958849</v>
      </c>
      <c r="FM30" s="15">
        <f>求节点(G$28:G$47,$V$4:$V$23,节奏总纲!Q29)*$FJ30/10000</f>
        <v>64991.222081729808</v>
      </c>
      <c r="FN30" s="15">
        <f>求节点(H$28:H$47,$V$4:$V$23,节奏总纲!R29)*$FJ30/10000</f>
        <v>67166.208826486109</v>
      </c>
      <c r="FO30" s="15">
        <f>求节点(I$28:I$47,$V$4:$V$23,节奏总纲!S29)*$FJ30/10000</f>
        <v>69799.092434107108</v>
      </c>
      <c r="FP30" s="15">
        <f>求节点(J$28:J$47,$V$4:$V$23,节奏总纲!T29)*$FJ30/10000</f>
        <v>72838.573257082258</v>
      </c>
      <c r="FQ30" s="15">
        <f>求节点(F$28:F$47,$L$4:$L$23,节奏总纲!P29)</f>
        <v>4</v>
      </c>
      <c r="FR30" s="15">
        <f>求节点(G$28:G$47,$L$4:$L$23,节奏总纲!Q29)</f>
        <v>4</v>
      </c>
      <c r="FS30" s="15">
        <f>求节点(H$28:H$47,$L$4:$L$23,节奏总纲!R29)</f>
        <v>4</v>
      </c>
      <c r="FT30" s="15">
        <f>求节点(I$28:I$47,$L$4:$L$23,节奏总纲!S29)</f>
        <v>4</v>
      </c>
      <c r="FU30" s="15">
        <f>求节点(J$28:J$47,$L$4:$L$23,节奏总纲!T29)</f>
        <v>4</v>
      </c>
      <c r="FV30" s="15">
        <f t="shared" si="26"/>
        <v>252895.7730598354</v>
      </c>
      <c r="FW30" s="15">
        <f t="shared" si="27"/>
        <v>259964.88832691923</v>
      </c>
      <c r="FX30" s="15">
        <f t="shared" si="28"/>
        <v>268664.83530594443</v>
      </c>
      <c r="FY30" s="15">
        <f t="shared" si="29"/>
        <v>279196.36973642843</v>
      </c>
      <c r="FZ30" s="15">
        <f t="shared" si="30"/>
        <v>291354.29302832903</v>
      </c>
      <c r="GE30" s="15">
        <v>26</v>
      </c>
      <c r="GF30" s="15">
        <f>MAX($G$4,求节点(F$28:F$47,$G$4:$G$23,节奏总纲!P29))</f>
        <v>2085.5479421768327</v>
      </c>
      <c r="GG30" s="15">
        <f>MAX($G$4,求节点(G$28:G$47,$G$4:$G$23,节奏总纲!Q29))</f>
        <v>2094.9274072907856</v>
      </c>
      <c r="GH30" s="15">
        <f>MAX($G$4,求节点(H$28:H$47,$G$4:$G$23,节奏总纲!R29))</f>
        <v>2106.4706975187673</v>
      </c>
      <c r="GI30" s="15">
        <f>MAX($G$4,求节点(I$28:I$47,$G$4:$G$23,节奏总纲!S29))</f>
        <v>2120.4441802043684</v>
      </c>
      <c r="GJ30" s="15">
        <f>MAX($G$4,求节点(J$28:J$47,$G$4:$G$23,节奏总纲!T29))</f>
        <v>2136.575593127493</v>
      </c>
      <c r="GK30" s="15">
        <f>MAX($K$4,求节点(F$28:F$47,$K$4:$K$23,节奏总纲!P29))</f>
        <v>3710.9588435366582</v>
      </c>
      <c r="GL30" s="15">
        <f>MAX($K$4,求节点(G$28:G$47,$K$4:$K$23,节奏总纲!Q29))</f>
        <v>3898.5481458157092</v>
      </c>
      <c r="GM30" s="15">
        <f>MAX($K$4,求节点(H$28:H$47,$K$4:$K$23,节奏总纲!R29))</f>
        <v>4129.413950375344</v>
      </c>
      <c r="GN30" s="15">
        <f>MAX($K$4,求节点(I$28:I$47,$K$4:$K$23,节奏总纲!S29))</f>
        <v>4408.8836040873703</v>
      </c>
      <c r="GO30" s="15">
        <f>MAX($K$4,求节点(J$28:J$47,$K$4:$K$23,节奏总纲!T29))</f>
        <v>4731.5118625498626</v>
      </c>
    </row>
    <row r="31" spans="4:197" x14ac:dyDescent="0.15">
      <c r="E31" s="15">
        <v>4</v>
      </c>
      <c r="F31" s="15">
        <f>节奏总纲!BJ7</f>
        <v>1.1550685436347259</v>
      </c>
      <c r="G31" s="15">
        <f>节奏总纲!BK7</f>
        <v>0.92405483490778073</v>
      </c>
      <c r="H31" s="15">
        <f>节奏总纲!BL7</f>
        <v>0.69304112618083547</v>
      </c>
      <c r="I31" s="15">
        <f>节奏总纲!BM7</f>
        <v>0.46202741745389037</v>
      </c>
      <c r="J31" s="15">
        <f>节奏总纲!BN7</f>
        <v>0.23101370872694518</v>
      </c>
      <c r="K31" s="15">
        <v>5000</v>
      </c>
      <c r="L31" s="9">
        <f>求节点(节奏总纲!P$4:P$113,AK$5:AK$104,F31)*6</f>
        <v>13864.332707518344</v>
      </c>
      <c r="M31" s="9">
        <f>求节点(节奏总纲!Q$4:Q$113,AL$5:AL$104,G31)*6</f>
        <v>13789.236156196654</v>
      </c>
      <c r="N31" s="9">
        <f>求节点(节奏总纲!R$4:R$113,AM$5:AM$104,H31)*6</f>
        <v>13684.745902835981</v>
      </c>
      <c r="O31" s="9">
        <f>求节点(节奏总纲!S$4:S$113,AN$5:AN$104,I31)*6</f>
        <v>13652.56011209688</v>
      </c>
      <c r="P31" s="9">
        <f>求节点(节奏总纲!T$4:T$113,AO$5:AO$104,J31)*6</f>
        <v>13586.943392851905</v>
      </c>
      <c r="Q31" s="9">
        <f t="shared" si="37"/>
        <v>11.540403954186361</v>
      </c>
      <c r="S31" s="9">
        <v>4</v>
      </c>
      <c r="T31" s="9">
        <f>求节点(节奏总纲!$BW$4:$BW$53,节奏总纲!$AM$4:$AM$53,$S31)</f>
        <v>2.3963093307967063E-2</v>
      </c>
      <c r="U31" s="9">
        <v>1500</v>
      </c>
      <c r="V31" s="9">
        <f t="shared" si="38"/>
        <v>3</v>
      </c>
      <c r="W31" s="9">
        <v>5</v>
      </c>
      <c r="Z31" s="9">
        <v>27</v>
      </c>
      <c r="AA31" s="9">
        <f>[5]圣人天赋!EM32</f>
        <v>0</v>
      </c>
      <c r="AB31" s="9">
        <f>[5]圣人天赋!EN32</f>
        <v>0</v>
      </c>
      <c r="AC31" s="9">
        <f>[5]圣人天赋!EO32</f>
        <v>27</v>
      </c>
      <c r="AD31" s="9">
        <f>[5]圣人天赋!EP32</f>
        <v>0</v>
      </c>
      <c r="AE31" s="9">
        <f>[5]圣人天赋!EQ32</f>
        <v>0</v>
      </c>
      <c r="AG31" s="52"/>
      <c r="AH31" s="34" t="e">
        <f>[5]圣人天赋!EM32/AA31</f>
        <v>#DIV/0!</v>
      </c>
      <c r="AJ31" s="9">
        <v>27</v>
      </c>
      <c r="AK31" s="9">
        <f>MAX([4]带兵数!D30,1000+($AJ31-1)*50)</f>
        <v>3454.6416839245758</v>
      </c>
      <c r="AL31" s="9">
        <f>MAX([4]带兵数!E30,1000+($AJ31-1)*50)</f>
        <v>3503.0530825071737</v>
      </c>
      <c r="AM31" s="9">
        <f>MAX([4]带兵数!F30,1000+($AJ31-1)*50)</f>
        <v>3557.472326623385</v>
      </c>
      <c r="AN31" s="9">
        <f>MAX([4]带兵数!G30,1000+($AJ31-1)*50)</f>
        <v>3618.1755925323187</v>
      </c>
      <c r="AO31" s="9">
        <f>MAX([4]带兵数!H30,1000+($AJ31-1)*50)</f>
        <v>3680.4873230223789</v>
      </c>
      <c r="AQ31" s="15">
        <v>27</v>
      </c>
      <c r="AR31" s="15">
        <f>AZ31/求节点(F$28:F$47,$G$4:$G$23,节奏总纲!P30)*3600</f>
        <v>150388.84390174598</v>
      </c>
      <c r="AS31" s="15">
        <f>BA31/求节点(G$28:G$47,$G$4:$G$23,节奏总纲!Q30)*3600</f>
        <v>131148.61681218506</v>
      </c>
      <c r="AT31" s="15">
        <f>BB31/求节点(H$28:H$47,$G$4:$G$23,节奏总纲!R30)*3600</f>
        <v>107849.33391646974</v>
      </c>
      <c r="AU31" s="15">
        <f>BC31/求节点(I$28:I$47,$G$4:$G$23,节奏总纲!S30)*3600</f>
        <v>79186.663247989985</v>
      </c>
      <c r="AV31" s="15">
        <f>BD31/求节点(J$28:J$47,$G$4:$G$23,节奏总纲!T30)*3600</f>
        <v>44735.187106241661</v>
      </c>
      <c r="AY31" s="15">
        <v>27</v>
      </c>
      <c r="AZ31" s="15">
        <f>求节点(F$28:F$47,$G$4:$G$23,节奏总纲!P30)*24*节奏总纲!W30*求节点(F$28:F$47,$L$4:$L$23,节奏总纲!P30)</f>
        <v>87503.629435559444</v>
      </c>
      <c r="BA31" s="15">
        <f>求节点(G$28:G$47,$G$4:$G$23,节奏总纲!Q30)*24*节奏总纲!X30*求节点(G$28:G$47,$L$4:$L$23,节奏总纲!Q30)</f>
        <v>76680.5490904084</v>
      </c>
      <c r="BB31" s="15">
        <f>求节点(H$28:H$47,$G$4:$G$23,节奏总纲!R30)*24*节奏总纲!Y30*求节点(H$28:H$47,$L$4:$L$23,节奏总纲!R30)</f>
        <v>63432.579340674172</v>
      </c>
      <c r="BC31" s="15">
        <f>求节点(I$28:I$47,$G$4:$G$23,节奏总纲!S30)*24*节奏总纲!Z30*求节点(I$28:I$47,$L$4:$L$23,节奏总纲!S30)</f>
        <v>46906.035806934393</v>
      </c>
      <c r="BD31" s="15">
        <f>求节点(J$28:J$47,$G$4:$G$23,节奏总纲!T30)*24*节奏总纲!AA30*求节点(J$28:J$47,$L$4:$L$23,节奏总纲!T30)</f>
        <v>26717.630695522894</v>
      </c>
      <c r="BE31" s="15">
        <f>SUM(AZ$5:AZ31)</f>
        <v>1015400.3990868526</v>
      </c>
      <c r="BF31" s="15">
        <f>SUM(BA$5:BA31)</f>
        <v>891223.85024745634</v>
      </c>
      <c r="BG31" s="15">
        <f>SUM(BB$5:BB31)</f>
        <v>741555.8701951385</v>
      </c>
      <c r="BH31" s="15">
        <f>SUM(BC$5:BC31)</f>
        <v>553358.09704756562</v>
      </c>
      <c r="BI31" s="15">
        <f>SUM(BD$5:BD31)</f>
        <v>311629.39976388752</v>
      </c>
      <c r="BJ31" s="51"/>
      <c r="BK31" s="15">
        <v>27</v>
      </c>
      <c r="BL31" s="15">
        <f>索引信息!I32/3600*求节点(F$28:F$47,$G$4:$G$23,节奏总纲!P30)+BL30</f>
        <v>0</v>
      </c>
      <c r="BM31" s="15">
        <f>索引信息!J32/3600*求节点(G$28:G$47,$G$4:$G$23,节奏总纲!Q30)+BM30</f>
        <v>0</v>
      </c>
      <c r="BN31" s="15">
        <f>索引信息!K32/3600*求节点(H$28:H$47,$G$4:$G$23,节奏总纲!R30)+BN30</f>
        <v>0</v>
      </c>
      <c r="BO31" s="15">
        <f>索引信息!L32/3600*求节点(I$28:I$47,$G$4:$G$23,节奏总纲!S30)+BO30</f>
        <v>0</v>
      </c>
      <c r="BP31" s="15">
        <f>索引信息!M32/3600*求节点(J$28:J$47,$G$4:$G$23,节奏总纲!T30)+BP30</f>
        <v>0</v>
      </c>
      <c r="BR31" s="15">
        <v>27</v>
      </c>
      <c r="BS31" s="15">
        <f>求节点($T$28:$T$107,$V$28:$V$107,节奏总纲!P30)*求节点($T$28:$T$107,$U$28:$U$107,节奏总纲!P30)*节奏总纲!W30+[2]副本直接奖励!DI31</f>
        <v>3524.7385289471708</v>
      </c>
      <c r="BT31" s="15">
        <f>求节点($T$28:$T$107,$V$28:$V$107,节奏总纲!Q30)*求节点($T$28:$T$107,$U$28:$U$107,节奏总纲!Q30)*节奏总纲!X30+[2]副本直接奖励!DJ31</f>
        <v>3073.7957065355877</v>
      </c>
      <c r="BU31" s="15">
        <f>求节点($T$28:$T$107,$V$28:$V$107,节奏总纲!R30)*求节点($T$28:$T$107,$U$28:$U$107,节奏总纲!R30)*节奏总纲!Y30+[2]副本直接奖励!DK31</f>
        <v>1966.003482852313</v>
      </c>
      <c r="BV31" s="15">
        <f>求节点($T$28:$T$107,$V$28:$V$107,节奏总纲!S30)*求节点($T$28:$T$107,$U$28:$U$107,节奏总纲!S30)*节奏总纲!Z30+[2]副本直接奖励!DL31</f>
        <v>1443.5068821248174</v>
      </c>
      <c r="BW31" s="15">
        <f>求节点($T$28:$T$107,$V$28:$V$107,节奏总纲!T30)*求节点($T$28:$T$107,$U$28:$U$107,节奏总纲!T30)*节奏总纲!AA30+[2]副本直接奖励!DM31</f>
        <v>815.48518162419691</v>
      </c>
      <c r="BX31" s="15">
        <f>SUM(BS$5:BS31)</f>
        <v>35411.700900826327</v>
      </c>
      <c r="BY31" s="15">
        <f>SUM(BT$5:BT31)</f>
        <v>29439.043868498375</v>
      </c>
      <c r="BZ31" s="15">
        <f>SUM(BU$5:BU31)</f>
        <v>23425.671679885087</v>
      </c>
      <c r="CA31" s="15">
        <f>SUM(BV$5:BV31)</f>
        <v>16943.046041995196</v>
      </c>
      <c r="CB31" s="15">
        <f>SUM(BW$5:BW31)</f>
        <v>8820.2387381802346</v>
      </c>
      <c r="CE31" s="15">
        <v>27</v>
      </c>
      <c r="CF31" s="15">
        <f>AZ31/(1-[5]圣人天赋!DY32)-AZ31</f>
        <v>0</v>
      </c>
      <c r="CG31" s="15">
        <f>BA31/(1-[5]圣人天赋!DZ32)-BA31</f>
        <v>0</v>
      </c>
      <c r="CH31" s="15">
        <f>BB31/(1-[5]圣人天赋!EA32)-BB31</f>
        <v>0</v>
      </c>
      <c r="CI31" s="15">
        <f>BC31/(1-[5]圣人天赋!EB32)-BC31</f>
        <v>0</v>
      </c>
      <c r="CJ31" s="15">
        <f>BD31/(1-[5]圣人天赋!EC32)-BD31</f>
        <v>0</v>
      </c>
      <c r="CK31" s="15">
        <f>SUM(CF$5:CF31)</f>
        <v>0</v>
      </c>
      <c r="CL31" s="15">
        <f>SUM(CG$5:CG31)</f>
        <v>0</v>
      </c>
      <c r="CM31" s="15">
        <f>SUM(CH$5:CH31)</f>
        <v>0</v>
      </c>
      <c r="CN31" s="15">
        <f>SUM(CI$5:CI31)</f>
        <v>0</v>
      </c>
      <c r="CO31" s="15">
        <f>SUM(CJ$5:CJ31)</f>
        <v>0</v>
      </c>
      <c r="CQ31" s="15">
        <v>27</v>
      </c>
      <c r="CR31" s="15" t="e">
        <f>DZ31*'[6]国建-buff效果'!EN33+CR30</f>
        <v>#REF!</v>
      </c>
      <c r="CS31" s="15" t="e">
        <f>EA31*'[6]国建-buff效果'!EO33+CS30</f>
        <v>#REF!</v>
      </c>
      <c r="CT31" s="15" t="e">
        <f>EB31*'[6]国建-buff效果'!EP33+CT30</f>
        <v>#REF!</v>
      </c>
      <c r="CU31" s="15" t="e">
        <f>EC31*'[6]国建-buff效果'!EQ33+CU30</f>
        <v>#REF!</v>
      </c>
      <c r="CV31" s="15" t="e">
        <f>ED31*'[6]国建-buff效果'!ER33+CV30</f>
        <v>#REF!</v>
      </c>
      <c r="CX31" s="15">
        <v>27</v>
      </c>
      <c r="CY31" s="15">
        <f>索引信息!T31/3600*求节点(F$28:F$47,$G$4:$G$23,节奏总纲!P30)+CY30</f>
        <v>0</v>
      </c>
      <c r="CZ31" s="15">
        <f>索引信息!U31/3600*求节点(G$28:G$47,$G$4:$G$23,节奏总纲!Q30)+CZ30</f>
        <v>0</v>
      </c>
      <c r="DA31" s="15">
        <f>索引信息!V31/3600*求节点(H$28:H$47,$G$4:$G$23,节奏总纲!R30)+DA30</f>
        <v>0</v>
      </c>
      <c r="DB31" s="15">
        <f>索引信息!W31/3600*求节点(I$28:I$47,$G$4:$G$23,节奏总纲!S30)+DB30</f>
        <v>0</v>
      </c>
      <c r="DC31" s="15">
        <f>索引信息!X31/3600*求节点(J$28:J$47,$G$4:$G$23,节奏总纲!T30)+DC30</f>
        <v>0</v>
      </c>
      <c r="DE31" s="15">
        <v>27</v>
      </c>
      <c r="DF31" s="15" t="e">
        <f t="shared" si="6"/>
        <v>#REF!</v>
      </c>
      <c r="DG31" s="15" t="e">
        <f t="shared" si="7"/>
        <v>#REF!</v>
      </c>
      <c r="DH31" s="15" t="e">
        <f t="shared" si="8"/>
        <v>#REF!</v>
      </c>
      <c r="DI31" s="15" t="e">
        <f t="shared" si="9"/>
        <v>#REF!</v>
      </c>
      <c r="DJ31" s="15" t="e">
        <f t="shared" si="10"/>
        <v>#REF!</v>
      </c>
      <c r="DK31" s="35">
        <v>27</v>
      </c>
      <c r="DL31" s="34" t="e">
        <f t="shared" si="11"/>
        <v>#REF!</v>
      </c>
      <c r="DM31" s="34" t="e">
        <f t="shared" si="12"/>
        <v>#REF!</v>
      </c>
      <c r="DN31" s="34" t="e">
        <f t="shared" si="13"/>
        <v>#REF!</v>
      </c>
      <c r="DO31" s="34" t="e">
        <f t="shared" si="14"/>
        <v>#REF!</v>
      </c>
      <c r="DP31" s="34" t="e">
        <f t="shared" si="15"/>
        <v>#REF!</v>
      </c>
      <c r="DQ31" s="34" t="e">
        <f t="shared" si="16"/>
        <v>#REF!</v>
      </c>
      <c r="DT31" s="15">
        <v>27</v>
      </c>
      <c r="DU31" s="15" t="e">
        <f>#REF!+[7]国家城池攻打!BP30</f>
        <v>#REF!</v>
      </c>
      <c r="DV31" s="15" t="e">
        <f>#REF!+[7]国家城池攻打!BQ30</f>
        <v>#REF!</v>
      </c>
      <c r="DW31" s="15" t="e">
        <f>#REF!+[7]国家城池攻打!BR30</f>
        <v>#REF!</v>
      </c>
      <c r="DX31" s="15" t="e">
        <f>#REF!+[7]国家城池攻打!BS30</f>
        <v>#REF!</v>
      </c>
      <c r="DY31" s="15" t="e">
        <f>#REF!+[7]国家城池攻打!BT30</f>
        <v>#REF!</v>
      </c>
      <c r="DZ31" s="15" t="e">
        <f t="shared" si="32"/>
        <v>#REF!</v>
      </c>
      <c r="EA31" s="15" t="e">
        <f t="shared" si="33"/>
        <v>#REF!</v>
      </c>
      <c r="EB31" s="15" t="e">
        <f t="shared" si="34"/>
        <v>#REF!</v>
      </c>
      <c r="EC31" s="15" t="e">
        <f t="shared" si="35"/>
        <v>#REF!</v>
      </c>
      <c r="ED31" s="15" t="e">
        <f t="shared" si="36"/>
        <v>#REF!</v>
      </c>
      <c r="EF31" s="34" t="e">
        <f>#REF!/$DU31</f>
        <v>#REF!</v>
      </c>
      <c r="EG31" s="34" t="e">
        <f>[7]国家城池攻打!BP30/$DU31</f>
        <v>#REF!</v>
      </c>
      <c r="EK31" s="9">
        <v>27</v>
      </c>
      <c r="EL31" s="9" t="e">
        <f t="shared" si="18"/>
        <v>#REF!</v>
      </c>
      <c r="EM31" s="9" t="e">
        <f t="shared" si="19"/>
        <v>#REF!</v>
      </c>
      <c r="EN31" s="9" t="e">
        <f t="shared" si="20"/>
        <v>#REF!</v>
      </c>
      <c r="EO31" s="9" t="e">
        <f t="shared" si="21"/>
        <v>#REF!</v>
      </c>
      <c r="EP31" s="9" t="e">
        <f t="shared" si="22"/>
        <v>#REF!</v>
      </c>
      <c r="ER31" s="9">
        <v>27</v>
      </c>
      <c r="ES31" s="9" t="e">
        <f>((DU31-DU30)-(DF31-DF30))/求节点(F$28:F$47,$K$4:$K$23,节奏总纲!P30)</f>
        <v>#REF!</v>
      </c>
      <c r="ET31" s="9" t="e">
        <f>((DV31-DV30)-(DG31-DG30))/求节点(G$28:G$47,$K$4:$K$23,节奏总纲!Q30)</f>
        <v>#REF!</v>
      </c>
      <c r="EU31" s="9" t="e">
        <f>((DW31-DW30)-(DH31-DH30))/求节点(H$28:H$47,$K$4:$K$23,节奏总纲!R30)</f>
        <v>#REF!</v>
      </c>
      <c r="EV31" s="9" t="e">
        <f>((DX31-DX30)-(DI31-DI30))/求节点(I$28:I$47,$K$4:$K$23,节奏总纲!S30)</f>
        <v>#REF!</v>
      </c>
      <c r="EW31" s="9" t="e">
        <f>((DY31-DY30)-(DJ31-DJ30))/求节点(J$28:J$47,$K$4:$K$23,节奏总纲!T30)</f>
        <v>#REF!</v>
      </c>
      <c r="EX31" s="37" t="e">
        <f>SUM(ES$5:ES31)*$C$5/'[1]资源-钻石'!L30</f>
        <v>#REF!</v>
      </c>
      <c r="EY31" s="37" t="e">
        <f>SUM(ET$5:ET31)*$C$5/'[1]资源-钻石'!M30</f>
        <v>#REF!</v>
      </c>
      <c r="EZ31" s="37" t="e">
        <f>SUM(EU$5:EU31)*$C$5/'[1]资源-钻石'!N30</f>
        <v>#REF!</v>
      </c>
      <c r="FA31" s="37" t="e">
        <f>SUM(EV$5:EV31)*$C$5/'[1]资源-钻石'!O30</f>
        <v>#REF!</v>
      </c>
      <c r="FB31" s="37" t="e">
        <f>SUM(EW$5:EW31)*$C$5/'[1]资源-钻石'!P30</f>
        <v>#REF!</v>
      </c>
      <c r="FJ31" s="9">
        <f>INT(求节点(F$28:F$47,$K$28:$K$47,节奏总纲!P30))</f>
        <v>9786</v>
      </c>
      <c r="FK31" s="15">
        <v>27</v>
      </c>
      <c r="FL31" s="15">
        <f>求节点(F$28:F$47,$V$4:$V$23,节奏总纲!P30)*$FJ31/10000</f>
        <v>67456.295847985573</v>
      </c>
      <c r="FM31" s="15">
        <f>求节点(G$28:G$47,$V$4:$V$23,节奏总纲!Q30)*$FJ31/10000</f>
        <v>69453.944096200532</v>
      </c>
      <c r="FN31" s="15">
        <f>求节点(H$28:H$47,$V$4:$V$23,节奏总纲!R30)*$FJ31/10000</f>
        <v>71902.276087122256</v>
      </c>
      <c r="FO31" s="15">
        <f>求节点(I$28:I$47,$V$4:$V$23,节奏总纲!S30)*$FJ31/10000</f>
        <v>74853.43249844441</v>
      </c>
      <c r="FP31" s="15">
        <f>求节点(J$28:J$47,$V$4:$V$23,节奏总纲!T30)*$FJ31/10000</f>
        <v>78300.329960446572</v>
      </c>
      <c r="FQ31" s="15">
        <f>求节点(F$28:F$47,$L$4:$L$23,节奏总纲!P30)</f>
        <v>4</v>
      </c>
      <c r="FR31" s="15">
        <f>求节点(G$28:G$47,$L$4:$L$23,节奏总纲!Q30)</f>
        <v>4</v>
      </c>
      <c r="FS31" s="15">
        <f>求节点(H$28:H$47,$L$4:$L$23,节奏总纲!R30)</f>
        <v>4</v>
      </c>
      <c r="FT31" s="15">
        <f>求节点(I$28:I$47,$L$4:$L$23,节奏总纲!S30)</f>
        <v>4</v>
      </c>
      <c r="FU31" s="15">
        <f>求节点(J$28:J$47,$L$4:$L$23,节奏总纲!T30)</f>
        <v>4</v>
      </c>
      <c r="FV31" s="15">
        <f t="shared" si="26"/>
        <v>269825.18339194229</v>
      </c>
      <c r="FW31" s="15">
        <f t="shared" si="27"/>
        <v>277815.77638480213</v>
      </c>
      <c r="FX31" s="15">
        <f t="shared" si="28"/>
        <v>287609.10434848903</v>
      </c>
      <c r="FY31" s="15">
        <f t="shared" si="29"/>
        <v>299413.72999377764</v>
      </c>
      <c r="FZ31" s="15">
        <f t="shared" si="30"/>
        <v>313201.31984178629</v>
      </c>
      <c r="GE31" s="15">
        <v>27</v>
      </c>
      <c r="GF31" s="15">
        <f>MAX($G$4,求节点(F$28:F$47,$G$4:$G$23,节奏总纲!P30))</f>
        <v>2094.6571420804494</v>
      </c>
      <c r="GG31" s="15">
        <f>MAX($G$4,求节点(G$28:G$47,$G$4:$G$23,节奏总纲!Q30))</f>
        <v>2104.8638059278587</v>
      </c>
      <c r="GH31" s="15">
        <f>MAX($G$4,求节点(H$28:H$47,$G$4:$G$23,节奏总纲!R30))</f>
        <v>2117.3731661921229</v>
      </c>
      <c r="GI31" s="15">
        <f>MAX($G$4,求节点(I$28:I$47,$G$4:$G$23,节奏总纲!S30))</f>
        <v>2132.4516273168015</v>
      </c>
      <c r="GJ31" s="15">
        <f>MAX($G$4,求节点(J$28:J$47,$G$4:$G$23,节奏总纲!T30))</f>
        <v>2150.0629979585456</v>
      </c>
      <c r="GK31" s="15">
        <f>MAX($K$4,求节点(F$28:F$47,$K$4:$K$23,节奏总纲!P30))</f>
        <v>3893.1428416089902</v>
      </c>
      <c r="GL31" s="15">
        <f>MAX($K$4,求节点(G$28:G$47,$K$4:$K$23,节奏总纲!Q30))</f>
        <v>4097.2761185571762</v>
      </c>
      <c r="GM31" s="15">
        <f>MAX($K$4,求节点(H$28:H$47,$K$4:$K$23,节奏总纲!R30))</f>
        <v>4347.463323842454</v>
      </c>
      <c r="GN31" s="15">
        <f>MAX($K$4,求节点(I$28:I$47,$K$4:$K$23,节奏总纲!S30))</f>
        <v>4649.0325463360314</v>
      </c>
      <c r="GO31" s="15">
        <f>MAX($K$4,求节点(J$28:J$47,$K$4:$K$23,节奏总纲!T30))</f>
        <v>5001.259959170915</v>
      </c>
    </row>
    <row r="32" spans="4:197" x14ac:dyDescent="0.15">
      <c r="E32" s="15">
        <v>5</v>
      </c>
      <c r="F32" s="15">
        <f>节奏总纲!BJ8</f>
        <v>1.9148386534235038</v>
      </c>
      <c r="G32" s="15">
        <f>节奏总纲!BK8</f>
        <v>1.5318709227388032</v>
      </c>
      <c r="H32" s="15">
        <f>节奏总纲!BL8</f>
        <v>1.1489031920541022</v>
      </c>
      <c r="I32" s="15">
        <f>节奏总纲!BM8</f>
        <v>0.7659354613694016</v>
      </c>
      <c r="J32" s="15">
        <f>节奏总纲!BN8</f>
        <v>0.3829677306847008</v>
      </c>
      <c r="K32" s="15">
        <v>7000</v>
      </c>
      <c r="L32" s="9">
        <f>求节点(节奏总纲!P$4:P$113,AK$5:AK$104,F32)*6</f>
        <v>15891.079194795311</v>
      </c>
      <c r="M32" s="9">
        <f>求节点(节奏总纲!Q$4:Q$113,AL$5:AL$104,G32)*6</f>
        <v>15805.591971441379</v>
      </c>
      <c r="N32" s="9">
        <f>求节点(节奏总纲!R$4:R$113,AM$5:AM$104,H32)*6</f>
        <v>15714.419103890757</v>
      </c>
      <c r="O32" s="9">
        <f>求节点(节奏总纲!S$4:S$113,AN$5:AN$104,I32)*6</f>
        <v>15613.313247498314</v>
      </c>
      <c r="P32" s="9">
        <f>求节点(节奏总纲!T$4:T$113,AO$5:AO$104,J32)*6</f>
        <v>15519.273936978458</v>
      </c>
      <c r="Q32" s="9">
        <f t="shared" si="37"/>
        <v>12.585677633870489</v>
      </c>
      <c r="S32" s="9">
        <v>5</v>
      </c>
      <c r="T32" s="9">
        <f>求节点(节奏总纲!$BW$4:$BW$53,节奏总纲!$AM$4:$AM$53,$S32)</f>
        <v>5.1571656651039799E-2</v>
      </c>
      <c r="U32" s="9">
        <v>1500</v>
      </c>
      <c r="V32" s="9">
        <f t="shared" si="38"/>
        <v>3</v>
      </c>
      <c r="W32" s="9">
        <v>5</v>
      </c>
      <c r="Z32" s="9">
        <v>28</v>
      </c>
      <c r="AA32" s="9">
        <f>[5]圣人天赋!EM33</f>
        <v>0</v>
      </c>
      <c r="AB32" s="9">
        <f>[5]圣人天赋!EN33</f>
        <v>0</v>
      </c>
      <c r="AC32" s="9">
        <f>[5]圣人天赋!EO33</f>
        <v>28</v>
      </c>
      <c r="AD32" s="9">
        <f>[5]圣人天赋!EP33</f>
        <v>0</v>
      </c>
      <c r="AE32" s="9">
        <f>[5]圣人天赋!EQ33</f>
        <v>0</v>
      </c>
      <c r="AG32" s="52"/>
      <c r="AH32" s="34" t="e">
        <f>[5]圣人天赋!EM33/AA32</f>
        <v>#DIV/0!</v>
      </c>
      <c r="AJ32" s="9">
        <v>28</v>
      </c>
      <c r="AK32" s="9">
        <f>MAX([4]带兵数!D31,1000+($AJ32-1)*50)</f>
        <v>3520.9789085251496</v>
      </c>
      <c r="AL32" s="9">
        <f>MAX([4]带兵数!E31,1000+($AJ32-1)*50)</f>
        <v>3569.6432625118296</v>
      </c>
      <c r="AM32" s="9">
        <f>MAX([4]带兵数!F31,1000+($AJ32-1)*50)</f>
        <v>3623.3320028260919</v>
      </c>
      <c r="AN32" s="9">
        <f>MAX([4]带兵数!G31,1000+($AJ32-1)*50)</f>
        <v>3683.8424098785335</v>
      </c>
      <c r="AO32" s="9">
        <f>MAX([4]带兵数!H31,1000+($AJ32-1)*50)</f>
        <v>3752.0448156730304</v>
      </c>
      <c r="AQ32" s="15">
        <v>28</v>
      </c>
      <c r="AR32" s="15">
        <f>AZ32/求节点(F$28:F$47,$G$4:$G$23,节奏总纲!P31)*3600</f>
        <v>161182.7719554035</v>
      </c>
      <c r="AS32" s="15">
        <f>BA32/求节点(G$28:G$47,$G$4:$G$23,节奏总纲!Q31)*3600</f>
        <v>139343.42699726028</v>
      </c>
      <c r="AT32" s="15">
        <f>BB32/求节点(H$28:H$47,$G$4:$G$23,节奏总纲!R31)*3600</f>
        <v>112685.63779946463</v>
      </c>
      <c r="AU32" s="15">
        <f>BC32/求节点(I$28:I$47,$G$4:$G$23,节奏总纲!S31)*3600</f>
        <v>84589.639364009607</v>
      </c>
      <c r="AV32" s="15">
        <f>BD32/求节点(J$28:J$47,$G$4:$G$23,节奏总纲!T31)*3600</f>
        <v>50025.883347527306</v>
      </c>
      <c r="AY32" s="15">
        <v>28</v>
      </c>
      <c r="AZ32" s="15">
        <f>求节点(F$28:F$47,$G$4:$G$23,节奏总纲!P31)*24*节奏总纲!W31*求节点(F$28:F$47,$L$4:$L$23,节奏总纲!P31)</f>
        <v>94221.457442858315</v>
      </c>
      <c r="BA32" s="15">
        <f>求节点(G$28:G$47,$G$4:$G$23,节奏总纲!Q31)*24*节奏总纲!X31*求节点(G$28:G$47,$L$4:$L$23,节奏总纲!Q31)</f>
        <v>81880.847409695794</v>
      </c>
      <c r="BB32" s="15">
        <f>求节点(H$28:H$47,$G$4:$G$23,节奏总纲!R31)*24*节奏总纲!Y31*求节点(H$28:H$47,$L$4:$L$23,节奏总纲!R31)</f>
        <v>66633.663737071416</v>
      </c>
      <c r="BC32" s="15">
        <f>求节点(I$28:I$47,$G$4:$G$23,节奏总纲!S31)*24*节奏总纲!Z31*求节点(I$28:I$47,$L$4:$L$23,节奏总纲!S31)</f>
        <v>50407.867286192442</v>
      </c>
      <c r="BD32" s="15">
        <f>求节点(J$28:J$47,$G$4:$G$23,节奏总纲!T31)*24*节奏总纲!AA31*求节点(J$28:J$47,$L$4:$L$23,节奏总纲!T31)</f>
        <v>29970.707414083427</v>
      </c>
      <c r="BE32" s="15">
        <f>SUM(AZ$5:AZ32)</f>
        <v>1109621.8565297108</v>
      </c>
      <c r="BF32" s="15">
        <f>SUM(BA$5:BA32)</f>
        <v>973104.69765715208</v>
      </c>
      <c r="BG32" s="15">
        <f>SUM(BB$5:BB32)</f>
        <v>808189.53393220995</v>
      </c>
      <c r="BH32" s="15">
        <f>SUM(BC$5:BC32)</f>
        <v>603765.96433375811</v>
      </c>
      <c r="BI32" s="15">
        <f>SUM(BD$5:BD32)</f>
        <v>341600.10717797093</v>
      </c>
      <c r="BJ32" s="51"/>
      <c r="BK32" s="15">
        <v>28</v>
      </c>
      <c r="BL32" s="15">
        <f>索引信息!I33/3600*求节点(F$28:F$47,$G$4:$G$23,节奏总纲!P31)+BL31</f>
        <v>0</v>
      </c>
      <c r="BM32" s="15">
        <f>索引信息!J33/3600*求节点(G$28:G$47,$G$4:$G$23,节奏总纲!Q31)+BM31</f>
        <v>0</v>
      </c>
      <c r="BN32" s="15">
        <f>索引信息!K33/3600*求节点(H$28:H$47,$G$4:$G$23,节奏总纲!R31)+BN31</f>
        <v>0</v>
      </c>
      <c r="BO32" s="15">
        <f>索引信息!L33/3600*求节点(I$28:I$47,$G$4:$G$23,节奏总纲!S31)+BO31</f>
        <v>0</v>
      </c>
      <c r="BP32" s="15">
        <f>索引信息!M33/3600*求节点(J$28:J$47,$G$4:$G$23,节奏总纲!T31)+BP31</f>
        <v>0</v>
      </c>
      <c r="BR32" s="15">
        <v>28</v>
      </c>
      <c r="BS32" s="15">
        <f>求节点($T$28:$T$107,$V$28:$V$107,节奏总纲!P31)*求节点($T$28:$T$107,$U$28:$U$107,节奏总纲!P31)*节奏总纲!W31+[2]副本直接奖励!DI32</f>
        <v>3777.7212177047704</v>
      </c>
      <c r="BT32" s="15">
        <f>求节点($T$28:$T$107,$V$28:$V$107,节奏总纲!Q31)*求节点($T$28:$T$107,$U$28:$U$107,节奏总纲!Q31)*节奏总纲!X31+[2]副本直接奖励!DJ32</f>
        <v>3265.861570248288</v>
      </c>
      <c r="BU32" s="15">
        <f>求节点($T$28:$T$107,$V$28:$V$107,节奏总纲!R31)*求节点($T$28:$T$107,$U$28:$U$107,节奏总纲!R31)*节奏总纲!Y31+[2]副本直接奖励!DK32</f>
        <v>2054.1652723860739</v>
      </c>
      <c r="BV32" s="15">
        <f>求节点($T$28:$T$107,$V$28:$V$107,节奏总纲!S31)*求节点($T$28:$T$107,$U$28:$U$107,节奏总纲!S31)*节奏总纲!Z31+[2]副本直接奖励!DL32</f>
        <v>1541.9986342397588</v>
      </c>
      <c r="BW32" s="15">
        <f>求节点($T$28:$T$107,$V$28:$V$107,节奏总纲!T31)*求节点($T$28:$T$107,$U$28:$U$107,节奏总纲!T31)*节奏总纲!AA31+[2]副本直接奖励!DM32</f>
        <v>911.93016518929983</v>
      </c>
      <c r="BX32" s="15">
        <f>SUM(BS$5:BS32)</f>
        <v>39189.422118531096</v>
      </c>
      <c r="BY32" s="15">
        <f>SUM(BT$5:BT32)</f>
        <v>32704.905438746664</v>
      </c>
      <c r="BZ32" s="15">
        <f>SUM(BU$5:BU32)</f>
        <v>25479.836952271162</v>
      </c>
      <c r="CA32" s="15">
        <f>SUM(BV$5:BV32)</f>
        <v>18485.044676234953</v>
      </c>
      <c r="CB32" s="15">
        <f>SUM(BW$5:BW32)</f>
        <v>9732.1689033695347</v>
      </c>
      <c r="CE32" s="15">
        <v>28</v>
      </c>
      <c r="CF32" s="15">
        <f>AZ32/(1-[5]圣人天赋!DY33)-AZ32</f>
        <v>0</v>
      </c>
      <c r="CG32" s="15">
        <f>BA32/(1-[5]圣人天赋!DZ33)-BA32</f>
        <v>0</v>
      </c>
      <c r="CH32" s="15">
        <f>BB32/(1-[5]圣人天赋!EA33)-BB32</f>
        <v>0</v>
      </c>
      <c r="CI32" s="15">
        <f>BC32/(1-[5]圣人天赋!EB33)-BC32</f>
        <v>0</v>
      </c>
      <c r="CJ32" s="15">
        <f>BD32/(1-[5]圣人天赋!EC33)-BD32</f>
        <v>0</v>
      </c>
      <c r="CK32" s="15">
        <f>SUM(CF$5:CF32)</f>
        <v>0</v>
      </c>
      <c r="CL32" s="15">
        <f>SUM(CG$5:CG32)</f>
        <v>0</v>
      </c>
      <c r="CM32" s="15">
        <f>SUM(CH$5:CH32)</f>
        <v>0</v>
      </c>
      <c r="CN32" s="15">
        <f>SUM(CI$5:CI32)</f>
        <v>0</v>
      </c>
      <c r="CO32" s="15">
        <f>SUM(CJ$5:CJ32)</f>
        <v>0</v>
      </c>
      <c r="CQ32" s="15">
        <v>28</v>
      </c>
      <c r="CR32" s="15" t="e">
        <f>DZ32*'[6]国建-buff效果'!EN34+CR31</f>
        <v>#REF!</v>
      </c>
      <c r="CS32" s="15" t="e">
        <f>EA32*'[6]国建-buff效果'!EO34+CS31</f>
        <v>#REF!</v>
      </c>
      <c r="CT32" s="15" t="e">
        <f>EB32*'[6]国建-buff效果'!EP34+CT31</f>
        <v>#REF!</v>
      </c>
      <c r="CU32" s="15" t="e">
        <f>EC32*'[6]国建-buff效果'!EQ34+CU31</f>
        <v>#REF!</v>
      </c>
      <c r="CV32" s="15" t="e">
        <f>ED32*'[6]国建-buff效果'!ER34+CV31</f>
        <v>#REF!</v>
      </c>
      <c r="CX32" s="15">
        <v>28</v>
      </c>
      <c r="CY32" s="15">
        <f>索引信息!T32/3600*求节点(F$28:F$47,$G$4:$G$23,节奏总纲!P31)+CY31</f>
        <v>0</v>
      </c>
      <c r="CZ32" s="15">
        <f>索引信息!U32/3600*求节点(G$28:G$47,$G$4:$G$23,节奏总纲!Q31)+CZ31</f>
        <v>0</v>
      </c>
      <c r="DA32" s="15">
        <f>索引信息!V32/3600*求节点(H$28:H$47,$G$4:$G$23,节奏总纲!R31)+DA31</f>
        <v>0</v>
      </c>
      <c r="DB32" s="15">
        <f>索引信息!W32/3600*求节点(I$28:I$47,$G$4:$G$23,节奏总纲!S31)+DB31</f>
        <v>0</v>
      </c>
      <c r="DC32" s="15">
        <f>索引信息!X32/3600*求节点(J$28:J$47,$G$4:$G$23,节奏总纲!T31)+DC31</f>
        <v>0</v>
      </c>
      <c r="DE32" s="15">
        <v>28</v>
      </c>
      <c r="DF32" s="15" t="e">
        <f t="shared" si="6"/>
        <v>#REF!</v>
      </c>
      <c r="DG32" s="15" t="e">
        <f t="shared" si="7"/>
        <v>#REF!</v>
      </c>
      <c r="DH32" s="15" t="e">
        <f t="shared" si="8"/>
        <v>#REF!</v>
      </c>
      <c r="DI32" s="15" t="e">
        <f t="shared" si="9"/>
        <v>#REF!</v>
      </c>
      <c r="DJ32" s="15" t="e">
        <f t="shared" si="10"/>
        <v>#REF!</v>
      </c>
      <c r="DK32" s="35">
        <v>28</v>
      </c>
      <c r="DL32" s="34" t="e">
        <f t="shared" si="11"/>
        <v>#REF!</v>
      </c>
      <c r="DM32" s="34" t="e">
        <f t="shared" si="12"/>
        <v>#REF!</v>
      </c>
      <c r="DN32" s="34" t="e">
        <f t="shared" si="13"/>
        <v>#REF!</v>
      </c>
      <c r="DO32" s="34" t="e">
        <f t="shared" si="14"/>
        <v>#REF!</v>
      </c>
      <c r="DP32" s="34" t="e">
        <f t="shared" si="15"/>
        <v>#REF!</v>
      </c>
      <c r="DQ32" s="34" t="e">
        <f t="shared" si="16"/>
        <v>#REF!</v>
      </c>
      <c r="DT32" s="15">
        <v>28</v>
      </c>
      <c r="DU32" s="15" t="e">
        <f>#REF!+[7]国家城池攻打!BP31</f>
        <v>#REF!</v>
      </c>
      <c r="DV32" s="15" t="e">
        <f>#REF!+[7]国家城池攻打!BQ31</f>
        <v>#REF!</v>
      </c>
      <c r="DW32" s="15" t="e">
        <f>#REF!+[7]国家城池攻打!BR31</f>
        <v>#REF!</v>
      </c>
      <c r="DX32" s="15" t="e">
        <f>#REF!+[7]国家城池攻打!BS31</f>
        <v>#REF!</v>
      </c>
      <c r="DY32" s="15" t="e">
        <f>#REF!+[7]国家城池攻打!BT31</f>
        <v>#REF!</v>
      </c>
      <c r="DZ32" s="15" t="e">
        <f t="shared" si="32"/>
        <v>#REF!</v>
      </c>
      <c r="EA32" s="15" t="e">
        <f t="shared" si="33"/>
        <v>#REF!</v>
      </c>
      <c r="EB32" s="15" t="e">
        <f t="shared" si="34"/>
        <v>#REF!</v>
      </c>
      <c r="EC32" s="15" t="e">
        <f t="shared" si="35"/>
        <v>#REF!</v>
      </c>
      <c r="ED32" s="15" t="e">
        <f t="shared" si="36"/>
        <v>#REF!</v>
      </c>
      <c r="EF32" s="34" t="e">
        <f>#REF!/$DU32</f>
        <v>#REF!</v>
      </c>
      <c r="EG32" s="34" t="e">
        <f>[7]国家城池攻打!BP31/$DU32</f>
        <v>#REF!</v>
      </c>
      <c r="EK32" s="9">
        <v>28</v>
      </c>
      <c r="EL32" s="9" t="e">
        <f t="shared" si="18"/>
        <v>#REF!</v>
      </c>
      <c r="EM32" s="9" t="e">
        <f t="shared" si="19"/>
        <v>#REF!</v>
      </c>
      <c r="EN32" s="9" t="e">
        <f t="shared" si="20"/>
        <v>#REF!</v>
      </c>
      <c r="EO32" s="9" t="e">
        <f t="shared" si="21"/>
        <v>#REF!</v>
      </c>
      <c r="EP32" s="9" t="e">
        <f t="shared" si="22"/>
        <v>#REF!</v>
      </c>
      <c r="ER32" s="9">
        <v>28</v>
      </c>
      <c r="ES32" s="9" t="e">
        <f>((DU32-DU31)-(DF32-DF31))/求节点(F$28:F$47,$K$4:$K$23,节奏总纲!P31)</f>
        <v>#REF!</v>
      </c>
      <c r="ET32" s="9" t="e">
        <f>((DV32-DV31)-(DG32-DG31))/求节点(G$28:G$47,$K$4:$K$23,节奏总纲!Q31)</f>
        <v>#REF!</v>
      </c>
      <c r="EU32" s="9" t="e">
        <f>((DW32-DW31)-(DH32-DH31))/求节点(H$28:H$47,$K$4:$K$23,节奏总纲!R31)</f>
        <v>#REF!</v>
      </c>
      <c r="EV32" s="9" t="e">
        <f>((DX32-DX31)-(DI32-DI31))/求节点(I$28:I$47,$K$4:$K$23,节奏总纲!S31)</f>
        <v>#REF!</v>
      </c>
      <c r="EW32" s="9" t="e">
        <f>((DY32-DY31)-(DJ32-DJ31))/求节点(J$28:J$47,$K$4:$K$23,节奏总纲!T31)</f>
        <v>#REF!</v>
      </c>
      <c r="EX32" s="37" t="e">
        <f>SUM(ES$5:ES32)*$C$5/'[1]资源-钻石'!L31</f>
        <v>#REF!</v>
      </c>
      <c r="EY32" s="37" t="e">
        <f>SUM(ET$5:ET32)*$C$5/'[1]资源-钻石'!M31</f>
        <v>#REF!</v>
      </c>
      <c r="EZ32" s="37" t="e">
        <f>SUM(EU$5:EU32)*$C$5/'[1]资源-钻石'!N31</f>
        <v>#REF!</v>
      </c>
      <c r="FA32" s="37" t="e">
        <f>SUM(EV$5:EV32)*$C$5/'[1]资源-钻石'!O31</f>
        <v>#REF!</v>
      </c>
      <c r="FB32" s="37" t="e">
        <f>SUM(EW$5:EW32)*$C$5/'[1]资源-钻石'!P31</f>
        <v>#REF!</v>
      </c>
      <c r="FJ32" s="9">
        <f>INT(求节点(F$28:F$47,$K$28:$K$47,节奏总纲!P31))</f>
        <v>10265</v>
      </c>
      <c r="FK32" s="15">
        <v>28</v>
      </c>
      <c r="FL32" s="15">
        <f>求节点(F$28:F$47,$V$4:$V$23,节奏总纲!P31)*$FJ32/10000</f>
        <v>72763.696952892249</v>
      </c>
      <c r="FM32" s="15">
        <f>求节点(G$28:G$47,$V$4:$V$23,节奏总纲!Q31)*$FJ32/10000</f>
        <v>75022.462088023851</v>
      </c>
      <c r="FN32" s="15">
        <f>求节点(H$28:H$47,$V$4:$V$23,节奏总纲!R31)*$FJ32/10000</f>
        <v>77760.35922151673</v>
      </c>
      <c r="FO32" s="15">
        <f>求节点(I$28:I$47,$V$4:$V$23,节奏总纲!S31)*$FJ32/10000</f>
        <v>81150.645906349644</v>
      </c>
      <c r="FP32" s="15">
        <f>求节点(J$28:J$47,$V$4:$V$23,节奏总纲!T31)*$FJ32/10000</f>
        <v>83510.793140735288</v>
      </c>
      <c r="FQ32" s="15">
        <f>求节点(F$28:F$47,$L$4:$L$23,节奏总纲!P31)</f>
        <v>4</v>
      </c>
      <c r="FR32" s="15">
        <f>求节点(G$28:G$47,$L$4:$L$23,节奏总纲!Q31)</f>
        <v>4</v>
      </c>
      <c r="FS32" s="15">
        <f>求节点(H$28:H$47,$L$4:$L$23,节奏总纲!R31)</f>
        <v>4</v>
      </c>
      <c r="FT32" s="15">
        <f>求节点(I$28:I$47,$L$4:$L$23,节奏总纲!S31)</f>
        <v>4</v>
      </c>
      <c r="FU32" s="15">
        <f>求节点(J$28:J$47,$L$4:$L$23,节奏总纲!T31)</f>
        <v>4</v>
      </c>
      <c r="FV32" s="15">
        <f t="shared" si="26"/>
        <v>291054.787811569</v>
      </c>
      <c r="FW32" s="15">
        <f t="shared" si="27"/>
        <v>300089.8483520954</v>
      </c>
      <c r="FX32" s="15">
        <f t="shared" si="28"/>
        <v>311041.43688606692</v>
      </c>
      <c r="FY32" s="15">
        <f t="shared" si="29"/>
        <v>324602.58362539858</v>
      </c>
      <c r="FZ32" s="15">
        <f t="shared" si="30"/>
        <v>334043.17256294115</v>
      </c>
      <c r="GE32" s="15">
        <v>28</v>
      </c>
      <c r="GF32" s="15">
        <f>MAX($G$4,求节点(F$28:F$47,$G$4:$G$23,节奏总纲!P31))</f>
        <v>2104.4261907106297</v>
      </c>
      <c r="GG32" s="15">
        <f>MAX($G$4,求节点(G$28:G$47,$G$4:$G$23,节奏总纲!Q31))</f>
        <v>2115.4284563469259</v>
      </c>
      <c r="GH32" s="15">
        <f>MAX($G$4,求节点(H$28:H$47,$G$4:$G$23,节奏总纲!R31))</f>
        <v>2128.7645359060725</v>
      </c>
      <c r="GI32" s="15">
        <f>MAX($G$4,求节点(I$28:I$47,$G$4:$G$23,节奏总纲!S31))</f>
        <v>2145.2783531726723</v>
      </c>
      <c r="GJ32" s="15">
        <f>MAX($G$4,求节点(J$28:J$47,$G$4:$G$23,节奏总纲!T31))</f>
        <v>2156.7744429651011</v>
      </c>
      <c r="GK32" s="15">
        <f>MAX($K$4,求节点(F$28:F$47,$K$4:$K$23,节奏总纲!P31))</f>
        <v>4088.5238142125927</v>
      </c>
      <c r="GL32" s="15">
        <f>MAX($K$4,求节点(G$28:G$47,$K$4:$K$23,节奏总纲!Q31))</f>
        <v>4308.5691269385152</v>
      </c>
      <c r="GM32" s="15">
        <f>MAX($K$4,求节点(H$28:H$47,$K$4:$K$23,节奏总纲!R31))</f>
        <v>4575.2907181214541</v>
      </c>
      <c r="GN32" s="15">
        <f>MAX($K$4,求节点(I$28:I$47,$K$4:$K$23,节奏总纲!S31))</f>
        <v>4905.567063453449</v>
      </c>
      <c r="GO32" s="15">
        <f>MAX($K$4,求节点(J$28:J$47,$K$4:$K$23,节奏总纲!T31))</f>
        <v>5135.488859302026</v>
      </c>
    </row>
    <row r="33" spans="5:197" x14ac:dyDescent="0.15">
      <c r="E33" s="15">
        <v>6</v>
      </c>
      <c r="F33" s="15">
        <f>节奏总纲!BJ9</f>
        <v>3.3647159935830295</v>
      </c>
      <c r="G33" s="15">
        <f>节奏总纲!BK9</f>
        <v>2.6917727948664236</v>
      </c>
      <c r="H33" s="15">
        <f>节奏总纲!BL9</f>
        <v>2.0188295961498177</v>
      </c>
      <c r="I33" s="15">
        <f>节奏总纲!BM9</f>
        <v>1.3458863974332118</v>
      </c>
      <c r="J33" s="15">
        <f>节奏总纲!BN9</f>
        <v>0.67294319871660591</v>
      </c>
      <c r="K33" s="15">
        <v>8000</v>
      </c>
      <c r="L33" s="9">
        <f>求节点(节奏总纲!P$4:P$113,AK$5:AK$104,F33)*6</f>
        <v>18390.271921463187</v>
      </c>
      <c r="M33" s="9">
        <f>求节点(节奏总纲!Q$4:Q$113,AL$5:AL$104,G33)*6</f>
        <v>18282.584509733988</v>
      </c>
      <c r="N33" s="9">
        <f>求节点(节奏总纲!R$4:R$113,AM$5:AM$104,H33)*6</f>
        <v>18163.70770038553</v>
      </c>
      <c r="O33" s="9">
        <f>求节点(节奏总纲!S$4:S$113,AN$5:AN$104,I33)*6</f>
        <v>18035.437063338781</v>
      </c>
      <c r="P33" s="9">
        <f>求节点(节奏总纲!T$4:T$113,AO$5:AO$104,J33)*6</f>
        <v>17912.852720473456</v>
      </c>
      <c r="Q33" s="9">
        <f t="shared" si="37"/>
        <v>13.050377994677572</v>
      </c>
      <c r="S33" s="9">
        <v>6</v>
      </c>
      <c r="T33" s="9">
        <f>求节点(节奏总纲!$BW$4:$BW$53,节奏总纲!$AM$4:$AM$53,$S33)</f>
        <v>0.15</v>
      </c>
      <c r="U33" s="9">
        <v>1500</v>
      </c>
      <c r="V33" s="9">
        <f t="shared" si="38"/>
        <v>3</v>
      </c>
      <c r="W33" s="9">
        <v>5</v>
      </c>
      <c r="Z33" s="9">
        <v>29</v>
      </c>
      <c r="AA33" s="9">
        <f>[5]圣人天赋!EM34</f>
        <v>0</v>
      </c>
      <c r="AB33" s="9">
        <f>[5]圣人天赋!EN34</f>
        <v>0</v>
      </c>
      <c r="AC33" s="9">
        <f>[5]圣人天赋!EO34</f>
        <v>29</v>
      </c>
      <c r="AD33" s="9">
        <f>[5]圣人天赋!EP34</f>
        <v>0</v>
      </c>
      <c r="AE33" s="9">
        <f>[5]圣人天赋!EQ34</f>
        <v>0</v>
      </c>
      <c r="AG33" s="52"/>
      <c r="AH33" s="34" t="e">
        <f>[5]圣人天赋!EM34/AA33</f>
        <v>#DIV/0!</v>
      </c>
      <c r="AJ33" s="9">
        <v>29</v>
      </c>
      <c r="AK33" s="9">
        <f>MAX([4]带兵数!D32,1000+($AJ33-1)*50)</f>
        <v>3587.5328404170023</v>
      </c>
      <c r="AL33" s="9">
        <f>MAX([4]带兵数!E32,1000+($AJ33-1)*50)</f>
        <v>3636.151840648989</v>
      </c>
      <c r="AM33" s="9">
        <f>MAX([4]带兵数!F32,1000+($AJ33-1)*50)</f>
        <v>3692.2544796364009</v>
      </c>
      <c r="AN33" s="9">
        <f>MAX([4]带兵数!G32,1000+($AJ33-1)*50)</f>
        <v>3755.4718731192797</v>
      </c>
      <c r="AO33" s="9">
        <f>MAX([4]带兵数!H32,1000+($AJ33-1)*50)</f>
        <v>3821.7361184365332</v>
      </c>
      <c r="AQ33" s="15">
        <v>29</v>
      </c>
      <c r="AR33" s="15">
        <f>AZ33/求节点(F$28:F$47,$G$4:$G$23,节奏总纲!P32)*3600</f>
        <v>172751.41759984085</v>
      </c>
      <c r="AS33" s="15">
        <f>BA33/求节点(G$28:G$47,$G$4:$G$23,节奏总纲!Q32)*3600</f>
        <v>152373.4785324024</v>
      </c>
      <c r="AT33" s="15">
        <f>BB33/求节点(H$28:H$47,$G$4:$G$23,节奏总纲!R32)*3600</f>
        <v>129860.15009606852</v>
      </c>
      <c r="AU33" s="15">
        <f>BC33/求节点(I$28:I$47,$G$4:$G$23,节奏总纲!S32)*3600</f>
        <v>99498.350972739077</v>
      </c>
      <c r="AV33" s="15">
        <f>BD33/求节点(J$28:J$47,$G$4:$G$23,节奏总纲!T32)*3600</f>
        <v>56291.180747194761</v>
      </c>
      <c r="AY33" s="15">
        <v>29</v>
      </c>
      <c r="AZ33" s="15">
        <f>求节点(F$28:F$47,$G$4:$G$23,节奏总纲!P32)*24*节奏总纲!W32*求节点(F$28:F$47,$L$4:$L$23,节奏总纲!P32)</f>
        <v>101486.86243622145</v>
      </c>
      <c r="BA33" s="15">
        <f>求节点(G$28:G$47,$G$4:$G$23,节奏总纲!Q32)*24*节奏总纲!X32*求节点(G$28:G$47,$L$4:$L$23,节奏总纲!Q32)</f>
        <v>90026.526498408042</v>
      </c>
      <c r="BB33" s="15">
        <f>求节点(H$28:H$47,$G$4:$G$23,节奏总纲!R32)*24*节奏总纲!Y32*求节点(H$28:H$47,$L$4:$L$23,节奏总纲!R32)</f>
        <v>77262.896164963662</v>
      </c>
      <c r="BC33" s="15">
        <f>求节点(I$28:I$47,$G$4:$G$23,节奏总纲!S32)*24*节奏总纲!Z32*求节点(I$28:I$47,$L$4:$L$23,节奏总纲!S32)</f>
        <v>59549.364334478385</v>
      </c>
      <c r="BD33" s="15">
        <f>求节点(J$28:J$47,$G$4:$G$23,节奏总纲!T32)*24*节奏总纲!AA32*求节点(J$28:J$47,$L$4:$L$23,节奏总纲!T32)</f>
        <v>33842.358514255066</v>
      </c>
      <c r="BE33" s="15">
        <f>SUM(AZ$5:AZ33)</f>
        <v>1211108.7189659323</v>
      </c>
      <c r="BF33" s="15">
        <f>SUM(BA$5:BA33)</f>
        <v>1063131.2241555601</v>
      </c>
      <c r="BG33" s="15">
        <f>SUM(BB$5:BB33)</f>
        <v>885452.43009717367</v>
      </c>
      <c r="BH33" s="15">
        <f>SUM(BC$5:BC33)</f>
        <v>663315.3286682365</v>
      </c>
      <c r="BI33" s="15">
        <f>SUM(BD$5:BD33)</f>
        <v>375442.46569222602</v>
      </c>
      <c r="BJ33" s="51"/>
      <c r="BK33" s="15">
        <v>29</v>
      </c>
      <c r="BL33" s="15">
        <f>索引信息!I34/3600*求节点(F$28:F$47,$G$4:$G$23,节奏总纲!P32)+BL32</f>
        <v>0</v>
      </c>
      <c r="BM33" s="15">
        <f>索引信息!J34/3600*求节点(G$28:G$47,$G$4:$G$23,节奏总纲!Q32)+BM32</f>
        <v>0</v>
      </c>
      <c r="BN33" s="15">
        <f>索引信息!K34/3600*求节点(H$28:H$47,$G$4:$G$23,节奏总纲!R32)+BN32</f>
        <v>0</v>
      </c>
      <c r="BO33" s="15">
        <f>索引信息!L34/3600*求节点(I$28:I$47,$G$4:$G$23,节奏总纲!S32)+BO32</f>
        <v>0</v>
      </c>
      <c r="BP33" s="15">
        <f>索引信息!M34/3600*求节点(J$28:J$47,$G$4:$G$23,节奏总纲!T32)+BP32</f>
        <v>0</v>
      </c>
      <c r="BR33" s="15">
        <v>29</v>
      </c>
      <c r="BS33" s="15">
        <f>求节点($T$28:$T$107,$V$28:$V$107,节奏总纲!P32)*求节点($T$28:$T$107,$U$28:$U$107,节奏总纲!P32)*节奏总纲!W32+[2]副本直接奖励!DI33</f>
        <v>4048.8613499962698</v>
      </c>
      <c r="BT33" s="15">
        <f>求节点($T$28:$T$107,$V$28:$V$107,节奏总纲!Q32)*求节点($T$28:$T$107,$U$28:$U$107,节奏总纲!Q32)*节奏总纲!X32+[2]副本直接奖励!DJ33</f>
        <v>3571.253403103181</v>
      </c>
      <c r="BU33" s="15">
        <f>求节点($T$28:$T$107,$V$28:$V$107,节奏总纲!R32)*求节点($T$28:$T$107,$U$28:$U$107,节奏总纲!R32)*节奏总纲!Y32+[2]副本直接奖励!DK33</f>
        <v>3043.5972678766052</v>
      </c>
      <c r="BV33" s="15">
        <f>求节点($T$28:$T$107,$V$28:$V$107,节奏总纲!S32)*求节点($T$28:$T$107,$U$28:$U$107,节奏总纲!S32)*节奏总纲!Z32+[2]副本直接奖励!DL33</f>
        <v>1813.7720229405556</v>
      </c>
      <c r="BW33" s="15">
        <f>求节点($T$28:$T$107,$V$28:$V$107,节奏总纲!T32)*求节点($T$28:$T$107,$U$28:$U$107,节奏总纲!T32)*节奏总纲!AA32+[2]副本直接奖励!DM33</f>
        <v>1026.1413157040713</v>
      </c>
      <c r="BX33" s="15">
        <f>SUM(BS$5:BS33)</f>
        <v>43238.283468527363</v>
      </c>
      <c r="BY33" s="15">
        <f>SUM(BT$5:BT33)</f>
        <v>36276.158841849843</v>
      </c>
      <c r="BZ33" s="15">
        <f>SUM(BU$5:BU33)</f>
        <v>28523.434220147767</v>
      </c>
      <c r="CA33" s="15">
        <f>SUM(BV$5:BV33)</f>
        <v>20298.81669917551</v>
      </c>
      <c r="CB33" s="15">
        <f>SUM(BW$5:BW33)</f>
        <v>10758.310219073606</v>
      </c>
      <c r="CE33" s="15">
        <v>29</v>
      </c>
      <c r="CF33" s="15">
        <f>AZ33/(1-[5]圣人天赋!DY34)-AZ33</f>
        <v>0</v>
      </c>
      <c r="CG33" s="15">
        <f>BA33/(1-[5]圣人天赋!DZ34)-BA33</f>
        <v>0</v>
      </c>
      <c r="CH33" s="15">
        <f>BB33/(1-[5]圣人天赋!EA34)-BB33</f>
        <v>0</v>
      </c>
      <c r="CI33" s="15">
        <f>BC33/(1-[5]圣人天赋!EB34)-BC33</f>
        <v>0</v>
      </c>
      <c r="CJ33" s="15">
        <f>BD33/(1-[5]圣人天赋!EC34)-BD33</f>
        <v>0</v>
      </c>
      <c r="CK33" s="15">
        <f>SUM(CF$5:CF33)</f>
        <v>0</v>
      </c>
      <c r="CL33" s="15">
        <f>SUM(CG$5:CG33)</f>
        <v>0</v>
      </c>
      <c r="CM33" s="15">
        <f>SUM(CH$5:CH33)</f>
        <v>0</v>
      </c>
      <c r="CN33" s="15">
        <f>SUM(CI$5:CI33)</f>
        <v>0</v>
      </c>
      <c r="CO33" s="15">
        <f>SUM(CJ$5:CJ33)</f>
        <v>0</v>
      </c>
      <c r="CQ33" s="15">
        <v>29</v>
      </c>
      <c r="CR33" s="15" t="e">
        <f>DZ33*'[6]国建-buff效果'!EN35+CR32</f>
        <v>#REF!</v>
      </c>
      <c r="CS33" s="15" t="e">
        <f>EA33*'[6]国建-buff效果'!EO35+CS32</f>
        <v>#REF!</v>
      </c>
      <c r="CT33" s="15" t="e">
        <f>EB33*'[6]国建-buff效果'!EP35+CT32</f>
        <v>#REF!</v>
      </c>
      <c r="CU33" s="15" t="e">
        <f>EC33*'[6]国建-buff效果'!EQ35+CU32</f>
        <v>#REF!</v>
      </c>
      <c r="CV33" s="15" t="e">
        <f>ED33*'[6]国建-buff效果'!ER35+CV32</f>
        <v>#REF!</v>
      </c>
      <c r="CX33" s="15">
        <v>29</v>
      </c>
      <c r="CY33" s="15">
        <f>索引信息!T33/3600*求节点(F$28:F$47,$G$4:$G$23,节奏总纲!P32)+CY32</f>
        <v>0</v>
      </c>
      <c r="CZ33" s="15">
        <f>索引信息!U33/3600*求节点(G$28:G$47,$G$4:$G$23,节奏总纲!Q32)+CZ32</f>
        <v>0</v>
      </c>
      <c r="DA33" s="15">
        <f>索引信息!V33/3600*求节点(H$28:H$47,$G$4:$G$23,节奏总纲!R32)+DA32</f>
        <v>0</v>
      </c>
      <c r="DB33" s="15">
        <f>索引信息!W33/3600*求节点(I$28:I$47,$G$4:$G$23,节奏总纲!S32)+DB32</f>
        <v>0</v>
      </c>
      <c r="DC33" s="15">
        <f>索引信息!X33/3600*求节点(J$28:J$47,$G$4:$G$23,节奏总纲!T32)+DC32</f>
        <v>0</v>
      </c>
      <c r="DE33" s="15">
        <v>29</v>
      </c>
      <c r="DF33" s="15" t="e">
        <f t="shared" si="6"/>
        <v>#REF!</v>
      </c>
      <c r="DG33" s="15" t="e">
        <f t="shared" si="7"/>
        <v>#REF!</v>
      </c>
      <c r="DH33" s="15" t="e">
        <f t="shared" si="8"/>
        <v>#REF!</v>
      </c>
      <c r="DI33" s="15" t="e">
        <f t="shared" si="9"/>
        <v>#REF!</v>
      </c>
      <c r="DJ33" s="15" t="e">
        <f t="shared" si="10"/>
        <v>#REF!</v>
      </c>
      <c r="DK33" s="35">
        <v>29</v>
      </c>
      <c r="DL33" s="34" t="e">
        <f t="shared" si="11"/>
        <v>#REF!</v>
      </c>
      <c r="DM33" s="34" t="e">
        <f t="shared" si="12"/>
        <v>#REF!</v>
      </c>
      <c r="DN33" s="34" t="e">
        <f t="shared" si="13"/>
        <v>#REF!</v>
      </c>
      <c r="DO33" s="34" t="e">
        <f t="shared" si="14"/>
        <v>#REF!</v>
      </c>
      <c r="DP33" s="34" t="e">
        <f t="shared" si="15"/>
        <v>#REF!</v>
      </c>
      <c r="DQ33" s="34" t="e">
        <f t="shared" si="16"/>
        <v>#REF!</v>
      </c>
      <c r="DT33" s="15">
        <v>29</v>
      </c>
      <c r="DU33" s="15" t="e">
        <f>#REF!+[7]国家城池攻打!BP32</f>
        <v>#REF!</v>
      </c>
      <c r="DV33" s="15" t="e">
        <f>#REF!+[7]国家城池攻打!BQ32</f>
        <v>#REF!</v>
      </c>
      <c r="DW33" s="15" t="e">
        <f>#REF!+[7]国家城池攻打!BR32</f>
        <v>#REF!</v>
      </c>
      <c r="DX33" s="15" t="e">
        <f>#REF!+[7]国家城池攻打!BS32</f>
        <v>#REF!</v>
      </c>
      <c r="DY33" s="15" t="e">
        <f>#REF!+[7]国家城池攻打!BT32</f>
        <v>#REF!</v>
      </c>
      <c r="DZ33" s="15" t="e">
        <f t="shared" si="32"/>
        <v>#REF!</v>
      </c>
      <c r="EA33" s="15" t="e">
        <f t="shared" si="33"/>
        <v>#REF!</v>
      </c>
      <c r="EB33" s="15" t="e">
        <f t="shared" si="34"/>
        <v>#REF!</v>
      </c>
      <c r="EC33" s="15" t="e">
        <f t="shared" si="35"/>
        <v>#REF!</v>
      </c>
      <c r="ED33" s="15" t="e">
        <f t="shared" si="36"/>
        <v>#REF!</v>
      </c>
      <c r="EF33" s="34" t="e">
        <f>#REF!/$DU33</f>
        <v>#REF!</v>
      </c>
      <c r="EG33" s="34" t="e">
        <f>[7]国家城池攻打!BP32/$DU33</f>
        <v>#REF!</v>
      </c>
      <c r="EK33" s="9">
        <v>29</v>
      </c>
      <c r="EL33" s="9" t="e">
        <f t="shared" si="18"/>
        <v>#REF!</v>
      </c>
      <c r="EM33" s="9" t="e">
        <f t="shared" si="19"/>
        <v>#REF!</v>
      </c>
      <c r="EN33" s="9" t="e">
        <f t="shared" si="20"/>
        <v>#REF!</v>
      </c>
      <c r="EO33" s="9" t="e">
        <f t="shared" si="21"/>
        <v>#REF!</v>
      </c>
      <c r="EP33" s="9" t="e">
        <f t="shared" si="22"/>
        <v>#REF!</v>
      </c>
      <c r="ER33" s="9">
        <v>29</v>
      </c>
      <c r="ES33" s="9" t="e">
        <f>((DU33-DU32)-(DF33-DF32))/求节点(F$28:F$47,$K$4:$K$23,节奏总纲!P32)</f>
        <v>#REF!</v>
      </c>
      <c r="ET33" s="9" t="e">
        <f>((DV33-DV32)-(DG33-DG32))/求节点(G$28:G$47,$K$4:$K$23,节奏总纲!Q32)</f>
        <v>#REF!</v>
      </c>
      <c r="EU33" s="9" t="e">
        <f>((DW33-DW32)-(DH33-DH32))/求节点(H$28:H$47,$K$4:$K$23,节奏总纲!R32)</f>
        <v>#REF!</v>
      </c>
      <c r="EV33" s="9" t="e">
        <f>((DX33-DX32)-(DI33-DI32))/求节点(I$28:I$47,$K$4:$K$23,节奏总纲!S32)</f>
        <v>#REF!</v>
      </c>
      <c r="EW33" s="9" t="e">
        <f>((DY33-DY32)-(DJ33-DJ32))/求节点(J$28:J$47,$K$4:$K$23,节奏总纲!T32)</f>
        <v>#REF!</v>
      </c>
      <c r="EX33" s="37" t="e">
        <f>SUM(ES$5:ES33)*$C$5/'[1]资源-钻石'!L32</f>
        <v>#REF!</v>
      </c>
      <c r="EY33" s="37" t="e">
        <f>SUM(ET$5:ET33)*$C$5/'[1]资源-钻石'!M32</f>
        <v>#REF!</v>
      </c>
      <c r="EZ33" s="37" t="e">
        <f>SUM(EU$5:EU33)*$C$5/'[1]资源-钻石'!N32</f>
        <v>#REF!</v>
      </c>
      <c r="FA33" s="37" t="e">
        <f>SUM(EV$5:EV33)*$C$5/'[1]资源-钻石'!O32</f>
        <v>#REF!</v>
      </c>
      <c r="FB33" s="37" t="e">
        <f>SUM(EW$5:EW33)*$C$5/'[1]资源-钻石'!P32</f>
        <v>#REF!</v>
      </c>
      <c r="FJ33" s="9">
        <f>INT(求节点(F$28:F$47,$K$28:$K$47,节奏总纲!P32))</f>
        <v>10894</v>
      </c>
      <c r="FK33" s="15">
        <v>29</v>
      </c>
      <c r="FL33" s="15">
        <f>求节点(F$28:F$47,$V$4:$V$23,节奏总纲!P32)*$FJ33/10000</f>
        <v>79505.334830569249</v>
      </c>
      <c r="FM33" s="15">
        <f>求节点(G$28:G$47,$V$4:$V$23,节奏总纲!Q32)*$FJ33/10000</f>
        <v>82136.622642123286</v>
      </c>
      <c r="FN33" s="15">
        <f>求节点(H$28:H$47,$V$4:$V$23,节奏总纲!R32)*$FJ33/10000</f>
        <v>85385.445040587147</v>
      </c>
      <c r="FO33" s="15">
        <f>求节点(I$28:I$47,$V$4:$V$23,节奏总纲!S32)*$FJ33/10000</f>
        <v>88151.104778746943</v>
      </c>
      <c r="FP33" s="15">
        <f>求节点(J$28:J$47,$V$4:$V$23,节奏总纲!T32)*$FJ33/10000</f>
        <v>90273.444055702508</v>
      </c>
      <c r="FQ33" s="15">
        <f>求节点(F$28:F$47,$L$4:$L$23,节奏总纲!P32)</f>
        <v>4</v>
      </c>
      <c r="FR33" s="15">
        <f>求节点(G$28:G$47,$L$4:$L$23,节奏总纲!Q32)</f>
        <v>4</v>
      </c>
      <c r="FS33" s="15">
        <f>求节点(H$28:H$47,$L$4:$L$23,节奏总纲!R32)</f>
        <v>4</v>
      </c>
      <c r="FT33" s="15">
        <f>求节点(I$28:I$47,$L$4:$L$23,节奏总纲!S32)</f>
        <v>4</v>
      </c>
      <c r="FU33" s="15">
        <f>求节点(J$28:J$47,$L$4:$L$23,节奏总纲!T32)</f>
        <v>4</v>
      </c>
      <c r="FV33" s="15">
        <f t="shared" si="26"/>
        <v>318021.339322277</v>
      </c>
      <c r="FW33" s="15">
        <f t="shared" si="27"/>
        <v>328546.49056849314</v>
      </c>
      <c r="FX33" s="15">
        <f t="shared" si="28"/>
        <v>341541.78016234859</v>
      </c>
      <c r="FY33" s="15">
        <f t="shared" si="29"/>
        <v>352604.41911498777</v>
      </c>
      <c r="FZ33" s="15">
        <f t="shared" si="30"/>
        <v>361093.77622281003</v>
      </c>
      <c r="GE33" s="15">
        <v>29</v>
      </c>
      <c r="GF33" s="15">
        <f>MAX($G$4,求节点(F$28:F$47,$G$4:$G$23,节奏总纲!P32))</f>
        <v>2114.9042354992162</v>
      </c>
      <c r="GG33" s="15">
        <f>MAX($G$4,求节点(G$28:G$47,$G$4:$G$23,节奏总纲!Q32))</f>
        <v>2126.9810108413958</v>
      </c>
      <c r="GH33" s="15">
        <f>MAX($G$4,求节点(H$28:H$47,$G$4:$G$23,节奏总纲!R32))</f>
        <v>2141.8920738047877</v>
      </c>
      <c r="GI33" s="15">
        <f>MAX($G$4,求节点(I$28:I$47,$G$4:$G$23,节奏总纲!S32))</f>
        <v>2154.5855736127546</v>
      </c>
      <c r="GJ33" s="15">
        <f>MAX($G$4,求节点(J$28:J$47,$G$4:$G$23,节奏总纲!T32))</f>
        <v>2164.3264368262462</v>
      </c>
      <c r="GK33" s="15">
        <f>MAX($K$4,求节点(F$28:F$47,$K$4:$K$23,节奏总纲!P32))</f>
        <v>4298.0847099843268</v>
      </c>
      <c r="GL33" s="15">
        <f>MAX($K$4,求节点(G$28:G$47,$K$4:$K$23,节奏总纲!Q32))</f>
        <v>4539.6202168279133</v>
      </c>
      <c r="GM33" s="15">
        <f>MAX($K$4,求节点(H$28:H$47,$K$4:$K$23,节奏总纲!R32))</f>
        <v>4837.8414760957548</v>
      </c>
      <c r="GN33" s="15">
        <f>MAX($K$4,求节点(I$28:I$47,$K$4:$K$23,节奏总纲!S32))</f>
        <v>5091.7114722550896</v>
      </c>
      <c r="GO33" s="15">
        <f>MAX($K$4,求节点(J$28:J$47,$K$4:$K$23,节奏总纲!T32))</f>
        <v>5286.5287365249233</v>
      </c>
    </row>
    <row r="34" spans="5:197" x14ac:dyDescent="0.15">
      <c r="E34" s="15">
        <v>7</v>
      </c>
      <c r="F34" s="15">
        <f>节奏总纲!BJ10</f>
        <v>5.7532512623914602</v>
      </c>
      <c r="G34" s="15">
        <f>节奏总纲!BK10</f>
        <v>4.6026010099131689</v>
      </c>
      <c r="H34" s="15">
        <f>节奏总纲!BL10</f>
        <v>3.4519507574348758</v>
      </c>
      <c r="I34" s="15">
        <f>节奏总纲!BM10</f>
        <v>2.3013005049565844</v>
      </c>
      <c r="J34" s="15">
        <f>节奏总纲!BN10</f>
        <v>1.1506502524782922</v>
      </c>
      <c r="K34" s="15">
        <v>10000</v>
      </c>
      <c r="L34" s="9">
        <f>求节点(节奏总纲!P$4:P$113,AK$5:AK$104,F34)*6</f>
        <v>20945.670698995924</v>
      </c>
      <c r="M34" s="9">
        <f>求节点(节奏总纲!Q$4:Q$113,AL$5:AL$104,G34)*6</f>
        <v>20821.301753792897</v>
      </c>
      <c r="N34" s="9">
        <f>求节点(节奏总纲!R$4:R$113,AM$5:AM$104,H34)*6</f>
        <v>20684.044108131729</v>
      </c>
      <c r="O34" s="9">
        <f>求节点(节奏总纲!S$4:S$113,AN$5:AN$104,I34)*6</f>
        <v>20535.926762559182</v>
      </c>
      <c r="P34" s="9">
        <f>求节点(节奏总纲!T$4:T$113,AO$5:AO$104,J34)*6</f>
        <v>20386.666613075296</v>
      </c>
      <c r="Q34" s="9">
        <f t="shared" si="37"/>
        <v>13.367917600911314</v>
      </c>
      <c r="S34" s="9">
        <v>7</v>
      </c>
      <c r="T34" s="9">
        <f>求节点(节奏总纲!$BW$4:$BW$53,节奏总纲!$AM$4:$AM$53,$S34)</f>
        <v>0.18527872034949597</v>
      </c>
      <c r="U34" s="9">
        <v>1500</v>
      </c>
      <c r="V34" s="9">
        <f t="shared" si="38"/>
        <v>3</v>
      </c>
      <c r="W34" s="9">
        <v>5</v>
      </c>
      <c r="Z34" s="9">
        <v>30</v>
      </c>
      <c r="AA34" s="9">
        <f>[5]圣人天赋!EM35</f>
        <v>0</v>
      </c>
      <c r="AB34" s="9">
        <f>[5]圣人天赋!EN35</f>
        <v>0</v>
      </c>
      <c r="AC34" s="9">
        <f>[5]圣人天赋!EO35</f>
        <v>30</v>
      </c>
      <c r="AD34" s="9">
        <f>[5]圣人天赋!EP35</f>
        <v>0</v>
      </c>
      <c r="AE34" s="9">
        <f>[5]圣人天赋!EQ35</f>
        <v>0</v>
      </c>
      <c r="AG34" s="52"/>
      <c r="AH34" s="34" t="e">
        <f>[5]圣人天赋!EM35/AA34</f>
        <v>#DIV/0!</v>
      </c>
      <c r="AJ34" s="9">
        <v>30</v>
      </c>
      <c r="AK34" s="9">
        <f>MAX([4]带兵数!D33,1000+($AJ34-1)*50)</f>
        <v>3652.7432338833255</v>
      </c>
      <c r="AL34" s="9">
        <f>MAX([4]带兵数!E33,1000+($AJ34-1)*50)</f>
        <v>3703.3969730796721</v>
      </c>
      <c r="AM34" s="9">
        <f>MAX([4]带兵数!F33,1000+($AJ34-1)*50)</f>
        <v>3759.0075277664141</v>
      </c>
      <c r="AN34" s="9">
        <f>MAX([4]带兵数!G33,1000+($AJ34-1)*50)</f>
        <v>3821.8316384114387</v>
      </c>
      <c r="AO34" s="9">
        <f>MAX([4]带兵数!H33,1000+($AJ34-1)*50)</f>
        <v>3891.5075841763833</v>
      </c>
      <c r="AQ34" s="15">
        <v>30</v>
      </c>
      <c r="AR34" s="15">
        <f>AZ34/求节点(F$28:F$47,$G$4:$G$23,节奏总纲!P33)*3600</f>
        <v>185150.38499903548</v>
      </c>
      <c r="AS34" s="15">
        <f>BA34/求节点(G$28:G$47,$G$4:$G$23,节奏总纲!Q33)*3600</f>
        <v>162531.13044965957</v>
      </c>
      <c r="AT34" s="15">
        <f>BB34/求节点(H$28:H$47,$G$4:$G$23,节奏总纲!R33)*3600</f>
        <v>135151.06200680614</v>
      </c>
      <c r="AU34" s="15">
        <f>BC34/求节点(I$28:I$47,$G$4:$G$23,节奏总纲!S33)*3600</f>
        <v>100116.93566648467</v>
      </c>
      <c r="AV34" s="15">
        <f>BD34/求节点(J$28:J$47,$G$4:$G$23,节奏总纲!T33)*3600</f>
        <v>56680.655345710991</v>
      </c>
      <c r="AY34" s="15">
        <v>30</v>
      </c>
      <c r="AZ34" s="15">
        <f>求节点(F$28:F$47,$G$4:$G$23,节奏总纲!P33)*24*节奏总纲!W33*求节点(F$28:F$47,$L$4:$L$23,节奏总纲!P33)</f>
        <v>109348.49694152108</v>
      </c>
      <c r="BA34" s="15">
        <f>求节点(G$28:G$47,$G$4:$G$23,节奏总纲!Q33)*24*节奏总纲!X33*求节点(G$28:G$47,$L$4:$L$23,节奏总纲!Q33)</f>
        <v>96584.290939180049</v>
      </c>
      <c r="BB34" s="15">
        <f>求节点(H$28:H$47,$G$4:$G$23,节奏总纲!R33)*24*节奏总纲!Y33*求节点(H$28:H$47,$L$4:$L$23,节奏总纲!R33)</f>
        <v>80807.464564373644</v>
      </c>
      <c r="BC34" s="15">
        <f>求节点(I$28:I$47,$G$4:$G$23,节奏总纲!S33)*24*节奏总纲!Z33*求节点(I$28:I$47,$L$4:$L$23,节奏总纲!S33)</f>
        <v>60106.353397813808</v>
      </c>
      <c r="BD34" s="15">
        <f>求节点(J$28:J$47,$G$4:$G$23,节奏总纲!T33)*24*节奏总纲!AA33*求节点(J$28:J$47,$L$4:$L$23,节奏总纲!T33)</f>
        <v>34196.237345294954</v>
      </c>
      <c r="BE34" s="15">
        <f>SUM(AZ$5:AZ34)</f>
        <v>1320457.2159074533</v>
      </c>
      <c r="BF34" s="15">
        <f>SUM(BA$5:BA34)</f>
        <v>1159715.5150947401</v>
      </c>
      <c r="BG34" s="15">
        <f>SUM(BB$5:BB34)</f>
        <v>966259.89466154727</v>
      </c>
      <c r="BH34" s="15">
        <f>SUM(BC$5:BC34)</f>
        <v>723421.68206605036</v>
      </c>
      <c r="BI34" s="15">
        <f>SUM(BD$5:BD34)</f>
        <v>409638.70303752099</v>
      </c>
      <c r="BJ34" s="51"/>
      <c r="BK34" s="15">
        <v>30</v>
      </c>
      <c r="BL34" s="15">
        <f>索引信息!I35/3600*求节点(F$28:F$47,$G$4:$G$23,节奏总纲!P33)+BL33</f>
        <v>0</v>
      </c>
      <c r="BM34" s="15">
        <f>索引信息!J35/3600*求节点(G$28:G$47,$G$4:$G$23,节奏总纲!Q33)+BM33</f>
        <v>0</v>
      </c>
      <c r="BN34" s="15">
        <f>索引信息!K35/3600*求节点(H$28:H$47,$G$4:$G$23,节奏总纲!R33)+BN33</f>
        <v>0</v>
      </c>
      <c r="BO34" s="15">
        <f>索引信息!L35/3600*求节点(I$28:I$47,$G$4:$G$23,节奏总纲!S33)+BO33</f>
        <v>0</v>
      </c>
      <c r="BP34" s="15">
        <f>索引信息!M35/3600*求节点(J$28:J$47,$G$4:$G$23,节奏总纲!T33)+BP33</f>
        <v>0</v>
      </c>
      <c r="BR34" s="15">
        <v>30</v>
      </c>
      <c r="BS34" s="15">
        <f>求节点($T$28:$T$107,$V$28:$V$107,节奏总纲!P33)*求节点($T$28:$T$107,$U$28:$U$107,节奏总纲!P33)*节奏总纲!W33+[2]副本直接奖励!DI34</f>
        <v>4339.4621484148938</v>
      </c>
      <c r="BT34" s="15">
        <f>求节点($T$28:$T$107,$V$28:$V$107,节奏总纲!Q33)*求节点($T$28:$T$107,$U$28:$U$107,节奏总纲!Q33)*节奏总纲!X33+[2]副本直接奖励!DJ34</f>
        <v>3809.3233699138964</v>
      </c>
      <c r="BU34" s="15">
        <f>求节点($T$28:$T$107,$V$28:$V$107,节奏总纲!R33)*求节点($T$28:$T$107,$U$28:$U$107,节奏总纲!R33)*节奏总纲!Y33+[2]副本直接奖励!DK34</f>
        <v>3167.6030157845189</v>
      </c>
      <c r="BV34" s="15">
        <f>求节点($T$28:$T$107,$V$28:$V$107,节奏总纲!S33)*求节点($T$28:$T$107,$U$28:$U$107,节奏总纲!S33)*节奏总纲!Z33+[2]副本直接奖励!DL34</f>
        <v>1825.0483064202933</v>
      </c>
      <c r="BW34" s="15">
        <f>求节点($T$28:$T$107,$V$28:$V$107,节奏总纲!T33)*求节点($T$28:$T$107,$U$28:$U$107,节奏总纲!T33)*节奏总纲!AA33+[2]副本直接奖励!DM34</f>
        <v>1033.2411130728567</v>
      </c>
      <c r="BX34" s="15">
        <f>SUM(BS$5:BS34)</f>
        <v>47577.745616942258</v>
      </c>
      <c r="BY34" s="15">
        <f>SUM(BT$5:BT34)</f>
        <v>40085.482211763738</v>
      </c>
      <c r="BZ34" s="15">
        <f>SUM(BU$5:BU34)</f>
        <v>31691.037235932286</v>
      </c>
      <c r="CA34" s="15">
        <f>SUM(BV$5:BV34)</f>
        <v>22123.865005595802</v>
      </c>
      <c r="CB34" s="15">
        <f>SUM(BW$5:BW34)</f>
        <v>11791.551332146462</v>
      </c>
      <c r="CE34" s="15">
        <v>30</v>
      </c>
      <c r="CF34" s="15">
        <f>AZ34/(1-[5]圣人天赋!DY35)-AZ34</f>
        <v>0</v>
      </c>
      <c r="CG34" s="15">
        <f>BA34/(1-[5]圣人天赋!DZ35)-BA34</f>
        <v>0</v>
      </c>
      <c r="CH34" s="15">
        <f>BB34/(1-[5]圣人天赋!EA35)-BB34</f>
        <v>0</v>
      </c>
      <c r="CI34" s="15">
        <f>BC34/(1-[5]圣人天赋!EB35)-BC34</f>
        <v>0</v>
      </c>
      <c r="CJ34" s="15">
        <f>BD34/(1-[5]圣人天赋!EC35)-BD34</f>
        <v>0</v>
      </c>
      <c r="CK34" s="15">
        <f>SUM(CF$5:CF34)</f>
        <v>0</v>
      </c>
      <c r="CL34" s="15">
        <f>SUM(CG$5:CG34)</f>
        <v>0</v>
      </c>
      <c r="CM34" s="15">
        <f>SUM(CH$5:CH34)</f>
        <v>0</v>
      </c>
      <c r="CN34" s="15">
        <f>SUM(CI$5:CI34)</f>
        <v>0</v>
      </c>
      <c r="CO34" s="15">
        <f>SUM(CJ$5:CJ34)</f>
        <v>0</v>
      </c>
      <c r="CQ34" s="15">
        <v>30</v>
      </c>
      <c r="CR34" s="15" t="e">
        <f>DZ34*'[6]国建-buff效果'!EN36+CR33</f>
        <v>#REF!</v>
      </c>
      <c r="CS34" s="15" t="e">
        <f>EA34*'[6]国建-buff效果'!EO36+CS33</f>
        <v>#REF!</v>
      </c>
      <c r="CT34" s="15" t="e">
        <f>EB34*'[6]国建-buff效果'!EP36+CT33</f>
        <v>#REF!</v>
      </c>
      <c r="CU34" s="15" t="e">
        <f>EC34*'[6]国建-buff效果'!EQ36+CU33</f>
        <v>#REF!</v>
      </c>
      <c r="CV34" s="15" t="e">
        <f>ED34*'[6]国建-buff效果'!ER36+CV33</f>
        <v>#REF!</v>
      </c>
      <c r="CX34" s="15">
        <v>30</v>
      </c>
      <c r="CY34" s="15">
        <f>索引信息!T34/3600*求节点(F$28:F$47,$G$4:$G$23,节奏总纲!P33)+CY33</f>
        <v>0</v>
      </c>
      <c r="CZ34" s="15">
        <f>索引信息!U34/3600*求节点(G$28:G$47,$G$4:$G$23,节奏总纲!Q33)+CZ33</f>
        <v>0</v>
      </c>
      <c r="DA34" s="15">
        <f>索引信息!V34/3600*求节点(H$28:H$47,$G$4:$G$23,节奏总纲!R33)+DA33</f>
        <v>0</v>
      </c>
      <c r="DB34" s="15">
        <f>索引信息!W34/3600*求节点(I$28:I$47,$G$4:$G$23,节奏总纲!S33)+DB33</f>
        <v>0</v>
      </c>
      <c r="DC34" s="15">
        <f>索引信息!X34/3600*求节点(J$28:J$47,$G$4:$G$23,节奏总纲!T33)+DC33</f>
        <v>0</v>
      </c>
      <c r="DE34" s="15">
        <v>30</v>
      </c>
      <c r="DF34" s="15" t="e">
        <f t="shared" si="6"/>
        <v>#REF!</v>
      </c>
      <c r="DG34" s="15" t="e">
        <f t="shared" si="7"/>
        <v>#REF!</v>
      </c>
      <c r="DH34" s="15" t="e">
        <f t="shared" si="8"/>
        <v>#REF!</v>
      </c>
      <c r="DI34" s="15" t="e">
        <f t="shared" si="9"/>
        <v>#REF!</v>
      </c>
      <c r="DJ34" s="15" t="e">
        <f t="shared" si="10"/>
        <v>#REF!</v>
      </c>
      <c r="DK34" s="35">
        <v>30</v>
      </c>
      <c r="DL34" s="34" t="e">
        <f t="shared" si="11"/>
        <v>#REF!</v>
      </c>
      <c r="DM34" s="34" t="e">
        <f t="shared" si="12"/>
        <v>#REF!</v>
      </c>
      <c r="DN34" s="34" t="e">
        <f t="shared" si="13"/>
        <v>#REF!</v>
      </c>
      <c r="DO34" s="34" t="e">
        <f t="shared" si="14"/>
        <v>#REF!</v>
      </c>
      <c r="DP34" s="34" t="e">
        <f t="shared" si="15"/>
        <v>#REF!</v>
      </c>
      <c r="DQ34" s="34" t="e">
        <f t="shared" si="16"/>
        <v>#REF!</v>
      </c>
      <c r="DT34" s="15">
        <v>30</v>
      </c>
      <c r="DU34" s="15" t="e">
        <f>#REF!+[7]国家城池攻打!BP33</f>
        <v>#REF!</v>
      </c>
      <c r="DV34" s="15" t="e">
        <f>#REF!+[7]国家城池攻打!BQ33</f>
        <v>#REF!</v>
      </c>
      <c r="DW34" s="15" t="e">
        <f>#REF!+[7]国家城池攻打!BR33</f>
        <v>#REF!</v>
      </c>
      <c r="DX34" s="15" t="e">
        <f>#REF!+[7]国家城池攻打!BS33</f>
        <v>#REF!</v>
      </c>
      <c r="DY34" s="15" t="e">
        <f>#REF!+[7]国家城池攻打!BT33</f>
        <v>#REF!</v>
      </c>
      <c r="DZ34" s="15" t="e">
        <f t="shared" si="32"/>
        <v>#REF!</v>
      </c>
      <c r="EA34" s="15" t="e">
        <f t="shared" si="33"/>
        <v>#REF!</v>
      </c>
      <c r="EB34" s="15" t="e">
        <f t="shared" si="34"/>
        <v>#REF!</v>
      </c>
      <c r="EC34" s="15" t="e">
        <f t="shared" si="35"/>
        <v>#REF!</v>
      </c>
      <c r="ED34" s="15" t="e">
        <f t="shared" si="36"/>
        <v>#REF!</v>
      </c>
      <c r="EF34" s="34" t="e">
        <f>#REF!/$DU34</f>
        <v>#REF!</v>
      </c>
      <c r="EG34" s="34" t="e">
        <f>[7]国家城池攻打!BP33/$DU34</f>
        <v>#REF!</v>
      </c>
      <c r="EK34" s="9">
        <v>30</v>
      </c>
      <c r="EL34" s="9" t="e">
        <f t="shared" si="18"/>
        <v>#REF!</v>
      </c>
      <c r="EM34" s="9" t="e">
        <f t="shared" si="19"/>
        <v>#REF!</v>
      </c>
      <c r="EN34" s="9" t="e">
        <f t="shared" si="20"/>
        <v>#REF!</v>
      </c>
      <c r="EO34" s="9" t="e">
        <f t="shared" si="21"/>
        <v>#REF!</v>
      </c>
      <c r="EP34" s="9" t="e">
        <f t="shared" si="22"/>
        <v>#REF!</v>
      </c>
      <c r="ER34" s="9">
        <v>30</v>
      </c>
      <c r="ES34" s="9" t="e">
        <f>((DU34-DU33)-(DF34-DF33))/求节点(F$28:F$47,$K$4:$K$23,节奏总纲!P33)</f>
        <v>#REF!</v>
      </c>
      <c r="ET34" s="9" t="e">
        <f>((DV34-DV33)-(DG34-DG33))/求节点(G$28:G$47,$K$4:$K$23,节奏总纲!Q33)</f>
        <v>#REF!</v>
      </c>
      <c r="EU34" s="9" t="e">
        <f>((DW34-DW33)-(DH34-DH33))/求节点(H$28:H$47,$K$4:$K$23,节奏总纲!R33)</f>
        <v>#REF!</v>
      </c>
      <c r="EV34" s="9" t="e">
        <f>((DX34-DX33)-(DI34-DI33))/求节点(I$28:I$47,$K$4:$K$23,节奏总纲!S33)</f>
        <v>#REF!</v>
      </c>
      <c r="EW34" s="9" t="e">
        <f>((DY34-DY33)-(DJ34-DJ33))/求节点(J$28:J$47,$K$4:$K$23,节奏总纲!T33)</f>
        <v>#REF!</v>
      </c>
      <c r="EX34" s="37" t="e">
        <f>SUM(ES$5:ES34)*$C$5/'[1]资源-钻石'!L33</f>
        <v>#REF!</v>
      </c>
      <c r="EY34" s="37" t="e">
        <f>SUM(ET$5:ET34)*$C$5/'[1]资源-钻石'!M33</f>
        <v>#REF!</v>
      </c>
      <c r="EZ34" s="37" t="e">
        <f>SUM(EU$5:EU34)*$C$5/'[1]资源-钻石'!N33</f>
        <v>#REF!</v>
      </c>
      <c r="FA34" s="37" t="e">
        <f>SUM(EV$5:EV34)*$C$5/'[1]资源-钻石'!O33</f>
        <v>#REF!</v>
      </c>
      <c r="FB34" s="37" t="e">
        <f>SUM(EW$5:EW34)*$C$5/'[1]资源-钻石'!P33</f>
        <v>#REF!</v>
      </c>
      <c r="FJ34" s="9">
        <f>INT(求节点(F$28:F$47,$K$28:$K$47,节奏总纲!P33))</f>
        <v>11568</v>
      </c>
      <c r="FK34" s="15">
        <v>30</v>
      </c>
      <c r="FL34" s="15">
        <f>求节点(F$28:F$47,$V$4:$V$23,节奏总纲!P33)*$FJ34/10000</f>
        <v>87022.43762701111</v>
      </c>
      <c r="FM34" s="15">
        <f>求节点(G$28:G$47,$V$4:$V$23,节奏总纲!Q33)*$FJ34/10000</f>
        <v>90069.302103053153</v>
      </c>
      <c r="FN34" s="15">
        <f>求节点(H$28:H$47,$V$4:$V$23,节奏总纲!R33)*$FJ34/10000</f>
        <v>93112.490820524516</v>
      </c>
      <c r="FO34" s="15">
        <f>求节点(I$28:I$47,$V$4:$V$23,节奏总纲!S33)*$FJ34/10000</f>
        <v>95158.689621864774</v>
      </c>
      <c r="FP34" s="15">
        <f>求节点(J$28:J$47,$V$4:$V$23,节奏总纲!T33)*$FJ34/10000</f>
        <v>97617.882676686553</v>
      </c>
      <c r="FQ34" s="15">
        <f>求节点(F$28:F$47,$L$4:$L$23,节奏总纲!P33)</f>
        <v>4</v>
      </c>
      <c r="FR34" s="15">
        <f>求节点(G$28:G$47,$L$4:$L$23,节奏总纲!Q33)</f>
        <v>4</v>
      </c>
      <c r="FS34" s="15">
        <f>求节点(H$28:H$47,$L$4:$L$23,节奏总纲!R33)</f>
        <v>4</v>
      </c>
      <c r="FT34" s="15">
        <f>求节点(I$28:I$47,$L$4:$L$23,节奏总纲!S33)</f>
        <v>4</v>
      </c>
      <c r="FU34" s="15">
        <f>求节点(J$28:J$47,$L$4:$L$23,节奏总纲!T33)</f>
        <v>4</v>
      </c>
      <c r="FV34" s="15">
        <f t="shared" si="26"/>
        <v>348089.75050804444</v>
      </c>
      <c r="FW34" s="15">
        <f t="shared" si="27"/>
        <v>360277.20841221261</v>
      </c>
      <c r="FX34" s="15">
        <f t="shared" si="28"/>
        <v>372449.96328209806</v>
      </c>
      <c r="FY34" s="15">
        <f t="shared" si="29"/>
        <v>380634.7584874591</v>
      </c>
      <c r="FZ34" s="15">
        <f t="shared" si="30"/>
        <v>390471.53070674621</v>
      </c>
      <c r="GE34" s="15">
        <v>30</v>
      </c>
      <c r="GF34" s="15">
        <f>MAX($G$4,求节点(F$28:F$47,$G$4:$G$23,节奏总纲!P33))</f>
        <v>2126.1343258428901</v>
      </c>
      <c r="GG34" s="15">
        <f>MAX($G$4,求节点(G$28:G$47,$G$4:$G$23,节奏总纲!Q33))</f>
        <v>2139.3036916625742</v>
      </c>
      <c r="GH34" s="15">
        <f>MAX($G$4,求节点(H$28:H$47,$G$4:$G$23,节奏总纲!R33))</f>
        <v>2152.4571698674122</v>
      </c>
      <c r="GI34" s="15">
        <f>MAX($G$4,求节点(I$28:I$47,$G$4:$G$23,节奏总纲!S33))</f>
        <v>2161.3013901359991</v>
      </c>
      <c r="GJ34" s="15">
        <f>MAX($G$4,求节点(J$28:J$47,$G$4:$G$23,节奏总纲!T33))</f>
        <v>2171.9306823854017</v>
      </c>
      <c r="GK34" s="15">
        <f>MAX($K$4,求节点(F$28:F$47,$K$4:$K$23,节奏总纲!P33))</f>
        <v>4522.6865168578061</v>
      </c>
      <c r="GL34" s="15">
        <f>MAX($K$4,求节点(G$28:G$47,$K$4:$K$23,节奏总纲!Q33))</f>
        <v>4786.0738332514829</v>
      </c>
      <c r="GM34" s="15">
        <f>MAX($K$4,求节点(H$28:H$47,$K$4:$K$23,节奏总纲!R33))</f>
        <v>5049.1433973482472</v>
      </c>
      <c r="GN34" s="15">
        <f>MAX($K$4,求节点(I$28:I$47,$K$4:$K$23,节奏总纲!S33))</f>
        <v>5226.0278027199829</v>
      </c>
      <c r="GO34" s="15">
        <f>MAX($K$4,求节点(J$28:J$47,$K$4:$K$23,节奏总纲!T33))</f>
        <v>5438.6136477080345</v>
      </c>
    </row>
    <row r="35" spans="5:197" x14ac:dyDescent="0.15">
      <c r="E35" s="15">
        <v>8</v>
      </c>
      <c r="F35" s="15">
        <f>节奏总纲!BJ11</f>
        <v>8.1385217780793742</v>
      </c>
      <c r="G35" s="15">
        <f>节奏总纲!BK11</f>
        <v>6.5108174224635</v>
      </c>
      <c r="H35" s="15">
        <f>节奏总纲!BL11</f>
        <v>4.8831130668476241</v>
      </c>
      <c r="I35" s="15">
        <f>节奏总纲!BM11</f>
        <v>3.25540871123175</v>
      </c>
      <c r="J35" s="15">
        <f>节奏总纲!BN11</f>
        <v>1.627704355615875</v>
      </c>
      <c r="K35" s="15">
        <v>13000</v>
      </c>
      <c r="L35" s="9">
        <f>求节点(节奏总纲!P$4:P$113,AK$5:AK$104,F35)*6</f>
        <v>22670.042547945784</v>
      </c>
      <c r="M35" s="9">
        <f>求节点(节奏总纲!Q$4:Q$113,AL$5:AL$104,G35)*6</f>
        <v>22536.257178109856</v>
      </c>
      <c r="N35" s="9">
        <f>求节点(节奏总纲!R$4:R$113,AM$5:AM$104,H35)*6</f>
        <v>22391.213804806332</v>
      </c>
      <c r="O35" s="9">
        <f>求节点(节奏总纲!S$4:S$113,AN$5:AN$104,I35)*6</f>
        <v>22237.554347709076</v>
      </c>
      <c r="P35" s="9">
        <f>求节点(节奏总纲!T$4:T$113,AO$5:AO$104,J35)*6</f>
        <v>22078.740386825419</v>
      </c>
      <c r="Q35" s="9">
        <f t="shared" si="37"/>
        <v>14.115544746915191</v>
      </c>
      <c r="S35" s="9">
        <v>8</v>
      </c>
      <c r="T35" s="9">
        <f>求节点(节奏总纲!$BW$4:$BW$53,节奏总纲!$AM$4:$AM$53,$S35)</f>
        <v>0.22055744069899194</v>
      </c>
      <c r="U35" s="9">
        <v>1500</v>
      </c>
      <c r="V35" s="9">
        <f t="shared" si="38"/>
        <v>3</v>
      </c>
      <c r="W35" s="9">
        <v>5</v>
      </c>
      <c r="Z35" s="9">
        <v>31</v>
      </c>
      <c r="AA35" s="9">
        <f>[5]圣人天赋!EM36</f>
        <v>0</v>
      </c>
      <c r="AB35" s="9">
        <f>[5]圣人天赋!EN36</f>
        <v>0</v>
      </c>
      <c r="AC35" s="9">
        <f>[5]圣人天赋!EO36</f>
        <v>31</v>
      </c>
      <c r="AD35" s="9">
        <f>[5]圣人天赋!EP36</f>
        <v>0</v>
      </c>
      <c r="AE35" s="9">
        <f>[5]圣人天赋!EQ36</f>
        <v>0</v>
      </c>
      <c r="AG35" s="52"/>
      <c r="AH35" s="34" t="e">
        <f>[5]圣人天赋!EM36/AA35</f>
        <v>#DIV/0!</v>
      </c>
      <c r="AJ35" s="9">
        <v>31</v>
      </c>
      <c r="AK35" s="9">
        <f>MAX([4]带兵数!D34,1000+($AJ35-1)*50)</f>
        <v>3719.5189537639744</v>
      </c>
      <c r="AL35" s="9">
        <f>MAX([4]带兵数!E34,1000+($AJ35-1)*50)</f>
        <v>3769.0285126353665</v>
      </c>
      <c r="AM35" s="9">
        <f>MAX([4]带兵数!F34,1000+($AJ35-1)*50)</f>
        <v>3826.4669534623122</v>
      </c>
      <c r="AN35" s="9">
        <f>MAX([4]带兵数!G34,1000+($AJ35-1)*50)</f>
        <v>3889.0108012583764</v>
      </c>
      <c r="AO35" s="9">
        <f>MAX([4]带兵数!H34,1000+($AJ35-1)*50)</f>
        <v>3957.6288482572345</v>
      </c>
      <c r="AQ35" s="15">
        <v>31</v>
      </c>
      <c r="AR35" s="15">
        <f>AZ35/求节点(F$28:F$47,$G$4:$G$23,节奏总纲!P34)*3600</f>
        <v>198439.26922034263</v>
      </c>
      <c r="AS35" s="15">
        <f>BA35/求节点(G$28:G$47,$G$4:$G$23,节奏总纲!Q34)*3600</f>
        <v>175878.75810243719</v>
      </c>
      <c r="AT35" s="15">
        <f>BB35/求节点(H$28:H$47,$G$4:$G$23,节奏总纲!R34)*3600</f>
        <v>145553.44488863324</v>
      </c>
      <c r="AU35" s="15">
        <f>BC35/求节点(I$28:I$47,$G$4:$G$23,节奏总纲!S34)*3600</f>
        <v>106890.76903288356</v>
      </c>
      <c r="AV35" s="15">
        <f>BD35/求节点(J$28:J$47,$G$4:$G$23,节奏总纲!T34)*3600</f>
        <v>61383.972181479243</v>
      </c>
      <c r="AY35" s="15">
        <v>31</v>
      </c>
      <c r="AZ35" s="15">
        <f>求节点(F$28:F$47,$G$4:$G$23,节奏总纲!P34)*24*节奏总纲!W34*求节点(F$28:F$47,$L$4:$L$23,节奏总纲!P34)</f>
        <v>117860.27203201735</v>
      </c>
      <c r="BA35" s="15">
        <f>求节点(G$28:G$47,$G$4:$G$23,节奏总纲!Q34)*24*节奏总纲!X34*求节点(G$28:G$47,$L$4:$L$23,节奏总纲!Q34)</f>
        <v>105095.72399426879</v>
      </c>
      <c r="BB35" s="15">
        <f>求节点(H$28:H$47,$G$4:$G$23,节奏总纲!R34)*24*节奏总纲!Y34*求节点(H$28:H$47,$L$4:$L$23,节奏总纲!R34)</f>
        <v>87290.272605771053</v>
      </c>
      <c r="BC35" s="15">
        <f>求节点(I$28:I$47,$G$4:$G$23,节奏总纲!S34)*24*节奏总纲!Z34*求节点(I$28:I$47,$L$4:$L$23,节奏总纲!S34)</f>
        <v>64385.998960941215</v>
      </c>
      <c r="BD35" s="15">
        <f>求节点(J$28:J$47,$G$4:$G$23,节奏总纲!T34)*24*节奏总纲!AA34*求节点(J$28:J$47,$L$4:$L$23,节奏总纲!T34)</f>
        <v>37174.234535628253</v>
      </c>
      <c r="BE35" s="15">
        <f>SUM(AZ$5:AZ35)</f>
        <v>1438317.4879394707</v>
      </c>
      <c r="BF35" s="15">
        <f>SUM(BA$5:BA35)</f>
        <v>1264811.2390890089</v>
      </c>
      <c r="BG35" s="15">
        <f>SUM(BB$5:BB35)</f>
        <v>1053550.1672673183</v>
      </c>
      <c r="BH35" s="15">
        <f>SUM(BC$5:BC35)</f>
        <v>787807.68102699157</v>
      </c>
      <c r="BI35" s="15">
        <f>SUM(BD$5:BD35)</f>
        <v>446812.93757314922</v>
      </c>
      <c r="BJ35" s="51"/>
      <c r="BK35" s="15">
        <v>31</v>
      </c>
      <c r="BL35" s="15">
        <f>索引信息!I36/3600*求节点(F$28:F$47,$G$4:$G$23,节奏总纲!P34)+BL34</f>
        <v>0</v>
      </c>
      <c r="BM35" s="15">
        <f>索引信息!J36/3600*求节点(G$28:G$47,$G$4:$G$23,节奏总纲!Q34)+BM34</f>
        <v>0</v>
      </c>
      <c r="BN35" s="15">
        <f>索引信息!K36/3600*求节点(H$28:H$47,$G$4:$G$23,节奏总纲!R34)+BN34</f>
        <v>0</v>
      </c>
      <c r="BO35" s="15">
        <f>索引信息!L36/3600*求节点(I$28:I$47,$G$4:$G$23,节奏总纲!S34)+BO34</f>
        <v>0</v>
      </c>
      <c r="BP35" s="15">
        <f>索引信息!M36/3600*求节点(J$28:J$47,$G$4:$G$23,节奏总纲!T34)+BP34</f>
        <v>0</v>
      </c>
      <c r="BR35" s="15">
        <v>31</v>
      </c>
      <c r="BS35" s="15">
        <f>求节点($T$28:$T$107,$V$28:$V$107,节奏总纲!P34)*求节点($T$28:$T$107,$U$28:$U$107,节奏总纲!P34)*节奏总纲!W34+[2]副本直接奖励!DI35</f>
        <v>4650.9203723517803</v>
      </c>
      <c r="BT35" s="15">
        <f>求节点($T$28:$T$107,$V$28:$V$107,节奏总纲!Q34)*求节点($T$28:$T$107,$U$28:$U$107,节奏总纲!Q34)*节奏总纲!X34+[2]副本直接奖励!DJ35</f>
        <v>4122.1583930258721</v>
      </c>
      <c r="BU35" s="15">
        <f>求节点($T$28:$T$107,$V$28:$V$107,节奏总纲!R34)*求节点($T$28:$T$107,$U$28:$U$107,节奏总纲!R34)*节奏总纲!Y34+[2]副本直接奖励!DK35</f>
        <v>3411.4088645773413</v>
      </c>
      <c r="BV35" s="15">
        <f>求节点($T$28:$T$107,$V$28:$V$107,节奏总纲!S34)*求节点($T$28:$T$107,$U$28:$U$107,节奏总纲!S34)*节奏总纲!Z34+[2]副本直接奖励!DL35</f>
        <v>1948.5296438286061</v>
      </c>
      <c r="BW35" s="15">
        <f>求节点($T$28:$T$107,$V$28:$V$107,节奏总纲!T34)*求节点($T$28:$T$107,$U$28:$U$107,节奏总纲!T34)*节奏总纲!AA34+[2]副本直接奖励!DM35</f>
        <v>1118.9786595582154</v>
      </c>
      <c r="BX35" s="15">
        <f>SUM(BS$5:BS35)</f>
        <v>52228.665989294037</v>
      </c>
      <c r="BY35" s="15">
        <f>SUM(BT$5:BT35)</f>
        <v>44207.640604789609</v>
      </c>
      <c r="BZ35" s="15">
        <f>SUM(BU$5:BU35)</f>
        <v>35102.446100509631</v>
      </c>
      <c r="CA35" s="15">
        <f>SUM(BV$5:BV35)</f>
        <v>24072.394649424408</v>
      </c>
      <c r="CB35" s="15">
        <f>SUM(BW$5:BW35)</f>
        <v>12910.529991704678</v>
      </c>
      <c r="CE35" s="15">
        <v>31</v>
      </c>
      <c r="CF35" s="15">
        <f>AZ35/(1-[5]圣人天赋!DY36)-AZ35</f>
        <v>0</v>
      </c>
      <c r="CG35" s="15">
        <f>BA35/(1-[5]圣人天赋!DZ36)-BA35</f>
        <v>0</v>
      </c>
      <c r="CH35" s="15">
        <f>BB35/(1-[5]圣人天赋!EA36)-BB35</f>
        <v>0</v>
      </c>
      <c r="CI35" s="15">
        <f>BC35/(1-[5]圣人天赋!EB36)-BC35</f>
        <v>0</v>
      </c>
      <c r="CJ35" s="15">
        <f>BD35/(1-[5]圣人天赋!EC36)-BD35</f>
        <v>0</v>
      </c>
      <c r="CK35" s="15">
        <f>SUM(CF$5:CF35)</f>
        <v>0</v>
      </c>
      <c r="CL35" s="15">
        <f>SUM(CG$5:CG35)</f>
        <v>0</v>
      </c>
      <c r="CM35" s="15">
        <f>SUM(CH$5:CH35)</f>
        <v>0</v>
      </c>
      <c r="CN35" s="15">
        <f>SUM(CI$5:CI35)</f>
        <v>0</v>
      </c>
      <c r="CO35" s="15">
        <f>SUM(CJ$5:CJ35)</f>
        <v>0</v>
      </c>
      <c r="CQ35" s="15">
        <v>31</v>
      </c>
      <c r="CR35" s="15" t="e">
        <f>DZ35*'[6]国建-buff效果'!EN37+CR34</f>
        <v>#REF!</v>
      </c>
      <c r="CS35" s="15" t="e">
        <f>EA35*'[6]国建-buff效果'!EO37+CS34</f>
        <v>#REF!</v>
      </c>
      <c r="CT35" s="15" t="e">
        <f>EB35*'[6]国建-buff效果'!EP37+CT34</f>
        <v>#REF!</v>
      </c>
      <c r="CU35" s="15" t="e">
        <f>EC35*'[6]国建-buff效果'!EQ37+CU34</f>
        <v>#REF!</v>
      </c>
      <c r="CV35" s="15" t="e">
        <f>ED35*'[6]国建-buff效果'!ER37+CV34</f>
        <v>#REF!</v>
      </c>
      <c r="CX35" s="15">
        <v>31</v>
      </c>
      <c r="CY35" s="15">
        <f>索引信息!T35/3600*求节点(F$28:F$47,$G$4:$G$23,节奏总纲!P34)+CY34</f>
        <v>0</v>
      </c>
      <c r="CZ35" s="15">
        <f>索引信息!U35/3600*求节点(G$28:G$47,$G$4:$G$23,节奏总纲!Q34)+CZ34</f>
        <v>0</v>
      </c>
      <c r="DA35" s="15">
        <f>索引信息!V35/3600*求节点(H$28:H$47,$G$4:$G$23,节奏总纲!R34)+DA34</f>
        <v>0</v>
      </c>
      <c r="DB35" s="15">
        <f>索引信息!W35/3600*求节点(I$28:I$47,$G$4:$G$23,节奏总纲!S34)+DB34</f>
        <v>0</v>
      </c>
      <c r="DC35" s="15">
        <f>索引信息!X35/3600*求节点(J$28:J$47,$G$4:$G$23,节奏总纲!T34)+DC34</f>
        <v>0</v>
      </c>
      <c r="DE35" s="15">
        <v>31</v>
      </c>
      <c r="DF35" s="15" t="e">
        <f t="shared" si="6"/>
        <v>#REF!</v>
      </c>
      <c r="DG35" s="15" t="e">
        <f t="shared" si="7"/>
        <v>#REF!</v>
      </c>
      <c r="DH35" s="15" t="e">
        <f t="shared" si="8"/>
        <v>#REF!</v>
      </c>
      <c r="DI35" s="15" t="e">
        <f t="shared" si="9"/>
        <v>#REF!</v>
      </c>
      <c r="DJ35" s="15" t="e">
        <f t="shared" si="10"/>
        <v>#REF!</v>
      </c>
      <c r="DK35" s="35">
        <v>31</v>
      </c>
      <c r="DL35" s="34" t="e">
        <f t="shared" si="11"/>
        <v>#REF!</v>
      </c>
      <c r="DM35" s="34" t="e">
        <f t="shared" si="12"/>
        <v>#REF!</v>
      </c>
      <c r="DN35" s="34" t="e">
        <f t="shared" si="13"/>
        <v>#REF!</v>
      </c>
      <c r="DO35" s="34" t="e">
        <f t="shared" si="14"/>
        <v>#REF!</v>
      </c>
      <c r="DP35" s="34" t="e">
        <f t="shared" si="15"/>
        <v>#REF!</v>
      </c>
      <c r="DQ35" s="34" t="e">
        <f t="shared" si="16"/>
        <v>#REF!</v>
      </c>
      <c r="DT35" s="15">
        <v>31</v>
      </c>
      <c r="DU35" s="15" t="e">
        <f>#REF!+[7]国家城池攻打!BP34</f>
        <v>#REF!</v>
      </c>
      <c r="DV35" s="15" t="e">
        <f>#REF!+[7]国家城池攻打!BQ34</f>
        <v>#REF!</v>
      </c>
      <c r="DW35" s="15" t="e">
        <f>#REF!+[7]国家城池攻打!BR34</f>
        <v>#REF!</v>
      </c>
      <c r="DX35" s="15" t="e">
        <f>#REF!+[7]国家城池攻打!BS34</f>
        <v>#REF!</v>
      </c>
      <c r="DY35" s="15" t="e">
        <f>#REF!+[7]国家城池攻打!BT34</f>
        <v>#REF!</v>
      </c>
      <c r="DZ35" s="15" t="e">
        <f t="shared" si="32"/>
        <v>#REF!</v>
      </c>
      <c r="EA35" s="15" t="e">
        <f t="shared" si="33"/>
        <v>#REF!</v>
      </c>
      <c r="EB35" s="15" t="e">
        <f t="shared" si="34"/>
        <v>#REF!</v>
      </c>
      <c r="EC35" s="15" t="e">
        <f t="shared" si="35"/>
        <v>#REF!</v>
      </c>
      <c r="ED35" s="15" t="e">
        <f t="shared" si="36"/>
        <v>#REF!</v>
      </c>
      <c r="EF35" s="34" t="e">
        <f>#REF!/$DU35</f>
        <v>#REF!</v>
      </c>
      <c r="EG35" s="34" t="e">
        <f>[7]国家城池攻打!BP34/$DU35</f>
        <v>#REF!</v>
      </c>
      <c r="EK35" s="9">
        <v>31</v>
      </c>
      <c r="EL35" s="9" t="e">
        <f t="shared" si="18"/>
        <v>#REF!</v>
      </c>
      <c r="EM35" s="9" t="e">
        <f t="shared" si="19"/>
        <v>#REF!</v>
      </c>
      <c r="EN35" s="9" t="e">
        <f t="shared" si="20"/>
        <v>#REF!</v>
      </c>
      <c r="EO35" s="9" t="e">
        <f t="shared" si="21"/>
        <v>#REF!</v>
      </c>
      <c r="EP35" s="9" t="e">
        <f t="shared" si="22"/>
        <v>#REF!</v>
      </c>
      <c r="ER35" s="9">
        <v>31</v>
      </c>
      <c r="ES35" s="9" t="e">
        <f>((DU35-DU34)-(DF35-DF34))/求节点(F$28:F$47,$K$4:$K$23,节奏总纲!P34)</f>
        <v>#REF!</v>
      </c>
      <c r="ET35" s="9" t="e">
        <f>((DV35-DV34)-(DG35-DG34))/求节点(G$28:G$47,$K$4:$K$23,节奏总纲!Q34)</f>
        <v>#REF!</v>
      </c>
      <c r="EU35" s="9" t="e">
        <f>((DW35-DW34)-(DH35-DH34))/求节点(H$28:H$47,$K$4:$K$23,节奏总纲!R34)</f>
        <v>#REF!</v>
      </c>
      <c r="EV35" s="9" t="e">
        <f>((DX35-DX34)-(DI35-DI34))/求节点(I$28:I$47,$K$4:$K$23,节奏总纲!S34)</f>
        <v>#REF!</v>
      </c>
      <c r="EW35" s="9" t="e">
        <f>((DY35-DY34)-(DJ35-DJ34))/求节点(J$28:J$47,$K$4:$K$23,节奏总纲!T34)</f>
        <v>#REF!</v>
      </c>
      <c r="EX35" s="37" t="e">
        <f>SUM(ES$5:ES35)*$C$5/'[1]资源-钻石'!L34</f>
        <v>#REF!</v>
      </c>
      <c r="EY35" s="37" t="e">
        <f>SUM(ET$5:ET35)*$C$5/'[1]资源-钻石'!M34</f>
        <v>#REF!</v>
      </c>
      <c r="EZ35" s="37" t="e">
        <f>SUM(EU$5:EU35)*$C$5/'[1]资源-钻石'!N34</f>
        <v>#REF!</v>
      </c>
      <c r="FA35" s="37" t="e">
        <f>SUM(EV$5:EV35)*$C$5/'[1]资源-钻石'!O34</f>
        <v>#REF!</v>
      </c>
      <c r="FB35" s="37" t="e">
        <f>SUM(EW$5:EW35)*$C$5/'[1]资源-钻石'!P34</f>
        <v>#REF!</v>
      </c>
      <c r="FJ35" s="9">
        <f>INT(求节点(F$28:F$47,$K$28:$K$47,节奏总纲!P34))</f>
        <v>12290</v>
      </c>
      <c r="FK35" s="15">
        <v>31</v>
      </c>
      <c r="FL35" s="15">
        <f>求节点(F$28:F$47,$V$4:$V$23,节奏总纲!P34)*$FJ35/10000</f>
        <v>95412.293821429746</v>
      </c>
      <c r="FM35" s="15">
        <f>求节点(G$28:G$47,$V$4:$V$23,节奏总纲!Q34)*$FJ35/10000</f>
        <v>98606.884864311971</v>
      </c>
      <c r="FN35" s="15">
        <f>求节点(H$28:H$47,$V$4:$V$23,节奏总纲!R34)*$FJ35/10000</f>
        <v>100523.91488050409</v>
      </c>
      <c r="FO35" s="15">
        <f>求节点(I$28:I$47,$V$4:$V$23,节奏总纲!S34)*$FJ35/10000</f>
        <v>102860.31769198325</v>
      </c>
      <c r="FP35" s="15">
        <f>求节点(J$28:J$47,$V$4:$V$23,节奏总纲!T34)*$FJ35/10000</f>
        <v>105734.78371250995</v>
      </c>
      <c r="FQ35" s="15">
        <f>求节点(F$28:F$47,$L$4:$L$23,节奏总纲!P34)</f>
        <v>4</v>
      </c>
      <c r="FR35" s="15">
        <f>求节点(G$28:G$47,$L$4:$L$23,节奏总纲!Q34)</f>
        <v>4</v>
      </c>
      <c r="FS35" s="15">
        <f>求节点(H$28:H$47,$L$4:$L$23,节奏总纲!R34)</f>
        <v>4</v>
      </c>
      <c r="FT35" s="15">
        <f>求节点(I$28:I$47,$L$4:$L$23,节奏总纲!S34)</f>
        <v>4</v>
      </c>
      <c r="FU35" s="15">
        <f>求节点(J$28:J$47,$L$4:$L$23,节奏总纲!T34)</f>
        <v>4</v>
      </c>
      <c r="FV35" s="15">
        <f t="shared" si="26"/>
        <v>381649.17528571899</v>
      </c>
      <c r="FW35" s="15">
        <f t="shared" si="27"/>
        <v>394427.53945724788</v>
      </c>
      <c r="FX35" s="15">
        <f t="shared" si="28"/>
        <v>402095.65952201636</v>
      </c>
      <c r="FY35" s="15">
        <f t="shared" si="29"/>
        <v>411441.27076793299</v>
      </c>
      <c r="FZ35" s="15">
        <f t="shared" si="30"/>
        <v>422939.13485003979</v>
      </c>
      <c r="GE35" s="15">
        <v>31</v>
      </c>
      <c r="GF35" s="15">
        <f>MAX($G$4,求节点(F$28:F$47,$G$4:$G$23,节奏总纲!P34))</f>
        <v>2138.1704386551251</v>
      </c>
      <c r="GG35" s="15">
        <f>MAX($G$4,求节点(G$28:G$47,$G$4:$G$23,节奏总纲!Q34))</f>
        <v>2151.1671475358503</v>
      </c>
      <c r="GH35" s="15">
        <f>MAX($G$4,求节点(H$28:H$47,$G$4:$G$23,节奏总纲!R34))</f>
        <v>2158.9662932485926</v>
      </c>
      <c r="GI35" s="15">
        <f>MAX($G$4,求节点(I$28:I$47,$G$4:$G$23,节奏总纲!S34))</f>
        <v>2168.4715935393947</v>
      </c>
      <c r="GJ35" s="15">
        <f>MAX($G$4,求节点(J$28:J$47,$G$4:$G$23,节奏总纲!T34))</f>
        <v>2180.1659223454431</v>
      </c>
      <c r="GK35" s="15">
        <f>MAX($K$4,求节点(F$28:F$47,$K$4:$K$23,节奏总纲!P34))</f>
        <v>4763.408773102502</v>
      </c>
      <c r="GL35" s="15">
        <f>MAX($K$4,求节点(G$28:G$47,$K$4:$K$23,节奏总纲!Q34))</f>
        <v>5023.342950717004</v>
      </c>
      <c r="GM35" s="15">
        <f>MAX($K$4,求节点(H$28:H$47,$K$4:$K$23,节奏总纲!R34))</f>
        <v>5179.3258649718546</v>
      </c>
      <c r="GN35" s="15">
        <f>MAX($K$4,求节点(I$28:I$47,$K$4:$K$23,节奏总纲!S34))</f>
        <v>5369.4318707878965</v>
      </c>
      <c r="GO35" s="15">
        <f>MAX($K$4,求节点(J$28:J$47,$K$4:$K$23,节奏总纲!T34))</f>
        <v>5603.3184469088646</v>
      </c>
    </row>
    <row r="36" spans="5:197" x14ac:dyDescent="0.15">
      <c r="E36" s="15">
        <v>9</v>
      </c>
      <c r="F36" s="15">
        <f>节奏总纲!BJ12</f>
        <v>13.530461208780551</v>
      </c>
      <c r="G36" s="15">
        <f>节奏总纲!BK12</f>
        <v>10.824368967024441</v>
      </c>
      <c r="H36" s="15">
        <f>节奏总纲!BL12</f>
        <v>8.1182767252683306</v>
      </c>
      <c r="I36" s="15">
        <f>节奏总纲!BM12</f>
        <v>5.4121844835122204</v>
      </c>
      <c r="J36" s="15">
        <f>节奏总纲!BN12</f>
        <v>2.7060922417561102</v>
      </c>
      <c r="K36" s="15">
        <v>17000</v>
      </c>
      <c r="L36" s="9">
        <f>求节点(节奏总纲!P$4:P$113,AK$5:AK$104,F36)*6</f>
        <v>25272.218567641728</v>
      </c>
      <c r="M36" s="9">
        <f>求节点(节奏总纲!Q$4:Q$113,AL$5:AL$104,G36)*6</f>
        <v>25130.605345288801</v>
      </c>
      <c r="N36" s="9">
        <f>求节点(节奏总纲!R$4:R$113,AM$5:AM$104,H36)*6</f>
        <v>24974.882881401121</v>
      </c>
      <c r="O36" s="9">
        <f>求节点(节奏总纲!S$4:S$113,AN$5:AN$104,I36)*6</f>
        <v>24802.599985034474</v>
      </c>
      <c r="P36" s="9">
        <f>求节点(节奏总纲!T$4:T$113,AO$5:AO$104,J36)*6</f>
        <v>24623.831329418037</v>
      </c>
      <c r="Q36" s="9">
        <f t="shared" si="37"/>
        <v>14.24489104652411</v>
      </c>
      <c r="S36" s="9">
        <v>9</v>
      </c>
      <c r="T36" s="9">
        <f>求节点(节奏总纲!$BW$4:$BW$53,节奏总纲!$AM$4:$AM$53,$S36)</f>
        <v>0.26598522339634589</v>
      </c>
      <c r="U36" s="9">
        <v>1800</v>
      </c>
      <c r="V36" s="9">
        <f t="shared" si="38"/>
        <v>3</v>
      </c>
      <c r="W36" s="9">
        <v>5</v>
      </c>
      <c r="Z36" s="9">
        <v>32</v>
      </c>
      <c r="AA36" s="9">
        <f>[5]圣人天赋!EM37</f>
        <v>0</v>
      </c>
      <c r="AB36" s="9">
        <f>[5]圣人天赋!EN37</f>
        <v>0</v>
      </c>
      <c r="AC36" s="9">
        <f>[5]圣人天赋!EO37</f>
        <v>32</v>
      </c>
      <c r="AD36" s="9">
        <f>[5]圣人天赋!EP37</f>
        <v>0</v>
      </c>
      <c r="AE36" s="9">
        <f>[5]圣人天赋!EQ37</f>
        <v>0</v>
      </c>
      <c r="AG36" s="52"/>
      <c r="AH36" s="34" t="e">
        <f>[5]圣人天赋!EM37/AA36</f>
        <v>#DIV/0!</v>
      </c>
      <c r="AJ36" s="9">
        <v>32</v>
      </c>
      <c r="AK36" s="9">
        <f>MAX([4]带兵数!D35,1000+($AJ36-1)*50)</f>
        <v>3783.6630202092224</v>
      </c>
      <c r="AL36" s="9">
        <f>MAX([4]带兵数!E35,1000+($AJ36-1)*50)</f>
        <v>3836.370132315777</v>
      </c>
      <c r="AM36" s="9">
        <f>MAX([4]带兵数!F35,1000+($AJ36-1)*50)</f>
        <v>3891.5240622314541</v>
      </c>
      <c r="AN36" s="9">
        <f>MAX([4]带兵数!G35,1000+($AJ36-1)*50)</f>
        <v>3955.4131908524987</v>
      </c>
      <c r="AO36" s="9">
        <f>MAX([4]带兵数!H35,1000+($AJ36-1)*50)</f>
        <v>4026.1220107826684</v>
      </c>
      <c r="AQ36" s="15">
        <v>32</v>
      </c>
      <c r="AR36" s="15">
        <f>AZ36/求节点(F$28:F$47,$G$4:$G$23,节奏总纲!P35)*3600</f>
        <v>212681.9426754594</v>
      </c>
      <c r="AS36" s="15">
        <f>BA36/求节点(G$28:G$47,$G$4:$G$23,节奏总纲!Q35)*3600</f>
        <v>186782.19624616677</v>
      </c>
      <c r="AT36" s="15">
        <f>BB36/求节点(H$28:H$47,$G$4:$G$23,节奏总纲!R35)*3600</f>
        <v>153124.4531306189</v>
      </c>
      <c r="AU36" s="15">
        <f>BC36/求节点(I$28:I$47,$G$4:$G$23,节奏总纲!S35)*3600</f>
        <v>115199.99993731856</v>
      </c>
      <c r="AV36" s="15">
        <f>BD36/求节点(J$28:J$47,$G$4:$G$23,节奏总纲!T35)*3600</f>
        <v>64540.792599157248</v>
      </c>
      <c r="AY36" s="15">
        <v>32</v>
      </c>
      <c r="AZ36" s="15">
        <f>求节点(F$28:F$47,$G$4:$G$23,节奏总纲!P35)*24*节奏总纲!W35*求节点(F$28:F$47,$L$4:$L$23,节奏总纲!P35)</f>
        <v>127046.35787465228</v>
      </c>
      <c r="BA36" s="15">
        <f>求节点(G$28:G$47,$G$4:$G$23,节奏总纲!Q35)*24*节奏总纲!X35*求节点(G$28:G$47,$L$4:$L$23,节奏总纲!Q35)</f>
        <v>111936.06923436477</v>
      </c>
      <c r="BB36" s="15">
        <f>求节点(H$28:H$47,$G$4:$G$23,节奏总纲!R35)*24*节奏总纲!Y35*求节点(H$28:H$47,$L$4:$L$23,节奏总纲!R35)</f>
        <v>92121.96747591949</v>
      </c>
      <c r="BC36" s="15">
        <f>求节点(I$28:I$47,$G$4:$G$23,节奏总纲!S35)*24*节奏总纲!Z35*求节点(I$28:I$47,$L$4:$L$23,节奏总纲!S35)</f>
        <v>69638.373653876304</v>
      </c>
      <c r="BD36" s="15">
        <f>求节点(J$28:J$47,$G$4:$G$23,节奏总纲!T35)*24*节奏总纲!AA35*求节点(J$28:J$47,$L$4:$L$23,节奏总纲!T35)</f>
        <v>39241.244356054689</v>
      </c>
      <c r="BE36" s="15">
        <f>SUM(AZ$5:AZ36)</f>
        <v>1565363.8458141231</v>
      </c>
      <c r="BF36" s="15">
        <f>SUM(BA$5:BA36)</f>
        <v>1376747.3083233736</v>
      </c>
      <c r="BG36" s="15">
        <f>SUM(BB$5:BB36)</f>
        <v>1145672.1347432379</v>
      </c>
      <c r="BH36" s="15">
        <f>SUM(BC$5:BC36)</f>
        <v>857446.05468086782</v>
      </c>
      <c r="BI36" s="15">
        <f>SUM(BD$5:BD36)</f>
        <v>486054.18192920391</v>
      </c>
      <c r="BJ36" s="51"/>
      <c r="BK36" s="15">
        <v>32</v>
      </c>
      <c r="BL36" s="15">
        <f>索引信息!I37/3600*求节点(F$28:F$47,$G$4:$G$23,节奏总纲!P35)+BL35</f>
        <v>0</v>
      </c>
      <c r="BM36" s="15">
        <f>索引信息!J37/3600*求节点(G$28:G$47,$G$4:$G$23,节奏总纲!Q35)+BM35</f>
        <v>0</v>
      </c>
      <c r="BN36" s="15">
        <f>索引信息!K37/3600*求节点(H$28:H$47,$G$4:$G$23,节奏总纲!R35)+BN35</f>
        <v>0</v>
      </c>
      <c r="BO36" s="15">
        <f>索引信息!L37/3600*求节点(I$28:I$47,$G$4:$G$23,节奏总纲!S35)+BO35</f>
        <v>0</v>
      </c>
      <c r="BP36" s="15">
        <f>索引信息!M37/3600*求节点(J$28:J$47,$G$4:$G$23,节奏总纲!T35)+BP35</f>
        <v>0</v>
      </c>
      <c r="BR36" s="15">
        <v>32</v>
      </c>
      <c r="BS36" s="15">
        <f>求节点($T$28:$T$107,$V$28:$V$107,节奏总纲!P35)*求节点($T$28:$T$107,$U$28:$U$107,节奏总纲!P35)*节奏总纲!W35+[2]副本直接奖励!DI36</f>
        <v>4984.7330314560795</v>
      </c>
      <c r="BT36" s="15">
        <f>求节点($T$28:$T$107,$V$28:$V$107,节奏总纲!Q35)*求节点($T$28:$T$107,$U$28:$U$107,节奏总纲!Q35)*节奏总纲!X35+[2]副本直接奖励!DJ36</f>
        <v>4377.7077245195342</v>
      </c>
      <c r="BU36" s="15">
        <f>求节点($T$28:$T$107,$V$28:$V$107,节奏总纲!R35)*求节点($T$28:$T$107,$U$28:$U$107,节奏总纲!R35)*节奏总纲!Y35+[2]副本直接奖励!DK36</f>
        <v>3588.8543702488801</v>
      </c>
      <c r="BV36" s="15">
        <f>求节点($T$28:$T$107,$V$28:$V$107,节奏总纲!S35)*求节点($T$28:$T$107,$U$28:$U$107,节奏总纲!S35)*节奏总纲!Z35+[2]副本直接奖励!DL36</f>
        <v>2099.9999988573695</v>
      </c>
      <c r="BW36" s="15">
        <f>求节点($T$28:$T$107,$V$28:$V$107,节奏总纲!T35)*求节点($T$28:$T$107,$U$28:$U$107,节奏总纲!T35)*节奏总纲!AA35+[2]副本直接奖励!DM36</f>
        <v>1176.5248650888041</v>
      </c>
      <c r="BX36" s="15">
        <f>SUM(BS$5:BS36)</f>
        <v>57213.399020750119</v>
      </c>
      <c r="BY36" s="15">
        <f>SUM(BT$5:BT36)</f>
        <v>48585.348329309141</v>
      </c>
      <c r="BZ36" s="15">
        <f>SUM(BU$5:BU36)</f>
        <v>38691.300470758513</v>
      </c>
      <c r="CA36" s="15">
        <f>SUM(BV$5:BV36)</f>
        <v>26172.394648281777</v>
      </c>
      <c r="CB36" s="15">
        <f>SUM(BW$5:BW36)</f>
        <v>14087.054856793482</v>
      </c>
      <c r="CE36" s="15">
        <v>32</v>
      </c>
      <c r="CF36" s="15">
        <f>AZ36/(1-[5]圣人天赋!DY37)-AZ36</f>
        <v>0</v>
      </c>
      <c r="CG36" s="15">
        <f>BA36/(1-[5]圣人天赋!DZ37)-BA36</f>
        <v>0</v>
      </c>
      <c r="CH36" s="15">
        <f>BB36/(1-[5]圣人天赋!EA37)-BB36</f>
        <v>0</v>
      </c>
      <c r="CI36" s="15">
        <f>BC36/(1-[5]圣人天赋!EB37)-BC36</f>
        <v>0</v>
      </c>
      <c r="CJ36" s="15">
        <f>BD36/(1-[5]圣人天赋!EC37)-BD36</f>
        <v>0</v>
      </c>
      <c r="CK36" s="15">
        <f>SUM(CF$5:CF36)</f>
        <v>0</v>
      </c>
      <c r="CL36" s="15">
        <f>SUM(CG$5:CG36)</f>
        <v>0</v>
      </c>
      <c r="CM36" s="15">
        <f>SUM(CH$5:CH36)</f>
        <v>0</v>
      </c>
      <c r="CN36" s="15">
        <f>SUM(CI$5:CI36)</f>
        <v>0</v>
      </c>
      <c r="CO36" s="15">
        <f>SUM(CJ$5:CJ36)</f>
        <v>0</v>
      </c>
      <c r="CQ36" s="15">
        <v>32</v>
      </c>
      <c r="CR36" s="15" t="e">
        <f>DZ36*'[6]国建-buff效果'!EN38+CR35</f>
        <v>#REF!</v>
      </c>
      <c r="CS36" s="15" t="e">
        <f>EA36*'[6]国建-buff效果'!EO38+CS35</f>
        <v>#REF!</v>
      </c>
      <c r="CT36" s="15" t="e">
        <f>EB36*'[6]国建-buff效果'!EP38+CT35</f>
        <v>#REF!</v>
      </c>
      <c r="CU36" s="15" t="e">
        <f>EC36*'[6]国建-buff效果'!EQ38+CU35</f>
        <v>#REF!</v>
      </c>
      <c r="CV36" s="15" t="e">
        <f>ED36*'[6]国建-buff效果'!ER38+CV35</f>
        <v>#REF!</v>
      </c>
      <c r="CX36" s="15">
        <v>32</v>
      </c>
      <c r="CY36" s="15">
        <f>索引信息!T36/3600*求节点(F$28:F$47,$G$4:$G$23,节奏总纲!P35)+CY35</f>
        <v>0</v>
      </c>
      <c r="CZ36" s="15">
        <f>索引信息!U36/3600*求节点(G$28:G$47,$G$4:$G$23,节奏总纲!Q35)+CZ35</f>
        <v>0</v>
      </c>
      <c r="DA36" s="15">
        <f>索引信息!V36/3600*求节点(H$28:H$47,$G$4:$G$23,节奏总纲!R35)+DA35</f>
        <v>0</v>
      </c>
      <c r="DB36" s="15">
        <f>索引信息!W36/3600*求节点(I$28:I$47,$G$4:$G$23,节奏总纲!S35)+DB35</f>
        <v>0</v>
      </c>
      <c r="DC36" s="15">
        <f>索引信息!X36/3600*求节点(J$28:J$47,$G$4:$G$23,节奏总纲!T35)+DC35</f>
        <v>0</v>
      </c>
      <c r="DE36" s="15">
        <v>32</v>
      </c>
      <c r="DF36" s="15" t="e">
        <f t="shared" si="6"/>
        <v>#REF!</v>
      </c>
      <c r="DG36" s="15" t="e">
        <f t="shared" si="7"/>
        <v>#REF!</v>
      </c>
      <c r="DH36" s="15" t="e">
        <f t="shared" si="8"/>
        <v>#REF!</v>
      </c>
      <c r="DI36" s="15" t="e">
        <f t="shared" si="9"/>
        <v>#REF!</v>
      </c>
      <c r="DJ36" s="15" t="e">
        <f t="shared" si="10"/>
        <v>#REF!</v>
      </c>
      <c r="DK36" s="35">
        <v>32</v>
      </c>
      <c r="DL36" s="34" t="e">
        <f t="shared" si="11"/>
        <v>#REF!</v>
      </c>
      <c r="DM36" s="34" t="e">
        <f t="shared" si="12"/>
        <v>#REF!</v>
      </c>
      <c r="DN36" s="34" t="e">
        <f t="shared" si="13"/>
        <v>#REF!</v>
      </c>
      <c r="DO36" s="34" t="e">
        <f t="shared" si="14"/>
        <v>#REF!</v>
      </c>
      <c r="DP36" s="34" t="e">
        <f t="shared" si="15"/>
        <v>#REF!</v>
      </c>
      <c r="DQ36" s="34" t="e">
        <f t="shared" si="16"/>
        <v>#REF!</v>
      </c>
      <c r="DT36" s="15">
        <v>32</v>
      </c>
      <c r="DU36" s="15" t="e">
        <f>#REF!+[7]国家城池攻打!BP35</f>
        <v>#REF!</v>
      </c>
      <c r="DV36" s="15" t="e">
        <f>#REF!+[7]国家城池攻打!BQ35</f>
        <v>#REF!</v>
      </c>
      <c r="DW36" s="15" t="e">
        <f>#REF!+[7]国家城池攻打!BR35</f>
        <v>#REF!</v>
      </c>
      <c r="DX36" s="15" t="e">
        <f>#REF!+[7]国家城池攻打!BS35</f>
        <v>#REF!</v>
      </c>
      <c r="DY36" s="15" t="e">
        <f>#REF!+[7]国家城池攻打!BT35</f>
        <v>#REF!</v>
      </c>
      <c r="DZ36" s="15" t="e">
        <f t="shared" si="32"/>
        <v>#REF!</v>
      </c>
      <c r="EA36" s="15" t="e">
        <f t="shared" si="33"/>
        <v>#REF!</v>
      </c>
      <c r="EB36" s="15" t="e">
        <f t="shared" si="34"/>
        <v>#REF!</v>
      </c>
      <c r="EC36" s="15" t="e">
        <f t="shared" si="35"/>
        <v>#REF!</v>
      </c>
      <c r="ED36" s="15" t="e">
        <f t="shared" si="36"/>
        <v>#REF!</v>
      </c>
      <c r="EF36" s="34" t="e">
        <f>#REF!/$DU36</f>
        <v>#REF!</v>
      </c>
      <c r="EG36" s="34" t="e">
        <f>[7]国家城池攻打!BP35/$DU36</f>
        <v>#REF!</v>
      </c>
      <c r="EK36" s="9">
        <v>32</v>
      </c>
      <c r="EL36" s="9" t="e">
        <f t="shared" si="18"/>
        <v>#REF!</v>
      </c>
      <c r="EM36" s="9" t="e">
        <f t="shared" si="19"/>
        <v>#REF!</v>
      </c>
      <c r="EN36" s="9" t="e">
        <f t="shared" si="20"/>
        <v>#REF!</v>
      </c>
      <c r="EO36" s="9" t="e">
        <f t="shared" si="21"/>
        <v>#REF!</v>
      </c>
      <c r="EP36" s="9" t="e">
        <f t="shared" si="22"/>
        <v>#REF!</v>
      </c>
      <c r="ER36" s="9">
        <v>32</v>
      </c>
      <c r="ES36" s="9" t="e">
        <f>((DU36-DU35)-(DF36-DF35))/求节点(F$28:F$47,$K$4:$K$23,节奏总纲!P35)</f>
        <v>#REF!</v>
      </c>
      <c r="ET36" s="9" t="e">
        <f>((DV36-DV35)-(DG36-DG35))/求节点(G$28:G$47,$K$4:$K$23,节奏总纲!Q35)</f>
        <v>#REF!</v>
      </c>
      <c r="EU36" s="9" t="e">
        <f>((DW36-DW35)-(DH36-DH35))/求节点(H$28:H$47,$K$4:$K$23,节奏总纲!R35)</f>
        <v>#REF!</v>
      </c>
      <c r="EV36" s="9" t="e">
        <f>((DX36-DX35)-(DI36-DI35))/求节点(I$28:I$47,$K$4:$K$23,节奏总纲!S35)</f>
        <v>#REF!</v>
      </c>
      <c r="EW36" s="9" t="e">
        <f>((DY36-DY35)-(DJ36-DJ35))/求节点(J$28:J$47,$K$4:$K$23,节奏总纲!T35)</f>
        <v>#REF!</v>
      </c>
      <c r="EX36" s="37" t="e">
        <f>SUM(ES$5:ES36)*$C$5/'[1]资源-钻石'!L35</f>
        <v>#REF!</v>
      </c>
      <c r="EY36" s="37" t="e">
        <f>SUM(ET$5:ET36)*$C$5/'[1]资源-钻石'!M35</f>
        <v>#REF!</v>
      </c>
      <c r="EZ36" s="37" t="e">
        <f>SUM(EU$5:EU36)*$C$5/'[1]资源-钻石'!N35</f>
        <v>#REF!</v>
      </c>
      <c r="FA36" s="37" t="e">
        <f>SUM(EV$5:EV36)*$C$5/'[1]资源-钻石'!O35</f>
        <v>#REF!</v>
      </c>
      <c r="FB36" s="37" t="e">
        <f>SUM(EW$5:EW36)*$C$5/'[1]资源-钻石'!P35</f>
        <v>#REF!</v>
      </c>
      <c r="FJ36" s="9">
        <f>INT(求节点(F$28:F$47,$K$28:$K$47,节奏总纲!P35))</f>
        <v>13037</v>
      </c>
      <c r="FK36" s="15">
        <v>32</v>
      </c>
      <c r="FL36" s="15">
        <f>求节点(F$28:F$47,$V$4:$V$23,节奏总纲!P35)*$FJ36/10000</f>
        <v>104419.46859984356</v>
      </c>
      <c r="FM36" s="15">
        <f>求节点(G$28:G$47,$V$4:$V$23,节奏总纲!Q35)*$FJ36/10000</f>
        <v>106233.76667822173</v>
      </c>
      <c r="FN36" s="15">
        <f>求节点(H$28:H$47,$V$4:$V$23,节奏总纲!R35)*$FJ36/10000</f>
        <v>108419.33994317114</v>
      </c>
      <c r="FO36" s="15">
        <f>求节点(I$28:I$47,$V$4:$V$23,节奏总纲!S35)*$FJ36/10000</f>
        <v>111127.17363723081</v>
      </c>
      <c r="FP36" s="15">
        <f>求节点(J$28:J$47,$V$4:$V$23,节奏总纲!T35)*$FJ36/10000</f>
        <v>114419.14695816253</v>
      </c>
      <c r="FQ36" s="15">
        <f>求节点(F$28:F$47,$L$4:$L$23,节奏总纲!P35)</f>
        <v>4</v>
      </c>
      <c r="FR36" s="15">
        <f>求节点(G$28:G$47,$L$4:$L$23,节奏总纲!Q35)</f>
        <v>4</v>
      </c>
      <c r="FS36" s="15">
        <f>求节点(H$28:H$47,$L$4:$L$23,节奏总纲!R35)</f>
        <v>4</v>
      </c>
      <c r="FT36" s="15">
        <f>求节点(I$28:I$47,$L$4:$L$23,节奏总纲!S35)</f>
        <v>4</v>
      </c>
      <c r="FU36" s="15">
        <f>求节点(J$28:J$47,$L$4:$L$23,节奏总纲!T35)</f>
        <v>4</v>
      </c>
      <c r="FV36" s="15">
        <f t="shared" si="26"/>
        <v>417677.87439937424</v>
      </c>
      <c r="FW36" s="15">
        <f t="shared" si="27"/>
        <v>424935.06671288691</v>
      </c>
      <c r="FX36" s="15">
        <f t="shared" si="28"/>
        <v>433677.35977268458</v>
      </c>
      <c r="FY36" s="15">
        <f t="shared" si="29"/>
        <v>444508.69454892323</v>
      </c>
      <c r="FZ36" s="15">
        <f t="shared" si="30"/>
        <v>457676.58783265011</v>
      </c>
      <c r="GE36" s="15">
        <v>32</v>
      </c>
      <c r="GF36" s="15">
        <f>MAX($G$4,求节点(F$28:F$47,$G$4:$G$23,节奏总纲!P35))</f>
        <v>2150.4735314867053</v>
      </c>
      <c r="GG36" s="15">
        <f>MAX($G$4,求节点(G$28:G$47,$G$4:$G$23,节奏总纲!Q35))</f>
        <v>2157.431796725557</v>
      </c>
      <c r="GH36" s="15">
        <f>MAX($G$4,求节点(H$28:H$47,$G$4:$G$23,节奏总纲!R35))</f>
        <v>2165.8139907308855</v>
      </c>
      <c r="GI36" s="15">
        <f>MAX($G$4,求节点(I$28:I$47,$G$4:$G$23,节奏总纲!S35))</f>
        <v>2176.1991778677257</v>
      </c>
      <c r="GJ36" s="15">
        <f>MAX($G$4,求节点(J$28:J$47,$G$4:$G$23,节奏总纲!T35))</f>
        <v>2188.8246795971563</v>
      </c>
      <c r="GK36" s="15">
        <f>MAX($K$4,求节点(F$28:F$47,$K$4:$K$23,节奏总纲!P35))</f>
        <v>5009.4706297341072</v>
      </c>
      <c r="GL36" s="15">
        <f>MAX($K$4,求节点(G$28:G$47,$K$4:$K$23,节奏总纲!Q35))</f>
        <v>5148.6359345111396</v>
      </c>
      <c r="GM36" s="15">
        <f>MAX($K$4,求节点(H$28:H$47,$K$4:$K$23,节奏总纲!R35))</f>
        <v>5316.2798146177147</v>
      </c>
      <c r="GN36" s="15">
        <f>MAX($K$4,求节点(I$28:I$47,$K$4:$K$23,节奏总纲!S35))</f>
        <v>5523.9835573545124</v>
      </c>
      <c r="GO36" s="15">
        <f>MAX($K$4,求节点(J$28:J$47,$K$4:$K$23,节奏总纲!T35))</f>
        <v>5776.4935919431255</v>
      </c>
    </row>
    <row r="37" spans="5:197" x14ac:dyDescent="0.15">
      <c r="E37" s="15">
        <v>10</v>
      </c>
      <c r="F37" s="15">
        <f>节奏总纲!BJ13</f>
        <v>22.250481908800957</v>
      </c>
      <c r="G37" s="15">
        <f>节奏总纲!BK13</f>
        <v>17.800385527040767</v>
      </c>
      <c r="H37" s="15">
        <f>节奏总纲!BL13</f>
        <v>13.350289145280575</v>
      </c>
      <c r="I37" s="15">
        <f>节奏总纲!BM13</f>
        <v>8.9001927635203835</v>
      </c>
      <c r="J37" s="15">
        <f>节奏总纲!BN13</f>
        <v>4.4500963817601917</v>
      </c>
      <c r="K37" s="15">
        <v>18000</v>
      </c>
      <c r="L37" s="9">
        <f>求节点(节奏总纲!P$4:P$113,AK$5:AK$104,F37)*6</f>
        <v>27886.037916522298</v>
      </c>
      <c r="M37" s="9">
        <f>求节点(节奏总纲!Q$4:Q$113,AL$5:AL$104,G37)*6</f>
        <v>27740.486078744216</v>
      </c>
      <c r="N37" s="9">
        <f>求节点(节奏总纲!R$4:R$113,AM$5:AM$104,H37)*6</f>
        <v>27580.131516050293</v>
      </c>
      <c r="O37" s="9">
        <f>求节点(节奏总纲!S$4:S$113,AN$5:AN$104,I37)*6</f>
        <v>27406.874017328882</v>
      </c>
      <c r="P37" s="9">
        <f>求节点(节奏总纲!T$4:T$113,AO$5:AO$104,J37)*6</f>
        <v>27221.842156601684</v>
      </c>
      <c r="Q37" s="9">
        <f t="shared" si="37"/>
        <v>14.34409582305712</v>
      </c>
      <c r="S37" s="9">
        <v>10</v>
      </c>
      <c r="T37" s="9">
        <f>求节点(节奏总纲!$BW$4:$BW$53,节奏总纲!$AM$4:$AM$53,$S37)</f>
        <v>0.31141300609369982</v>
      </c>
      <c r="U37" s="9">
        <v>1800</v>
      </c>
      <c r="V37" s="9">
        <f t="shared" si="38"/>
        <v>3</v>
      </c>
      <c r="W37" s="9">
        <v>5</v>
      </c>
      <c r="Z37" s="9">
        <v>33</v>
      </c>
      <c r="AA37" s="9">
        <f>[5]圣人天赋!EM38</f>
        <v>0</v>
      </c>
      <c r="AB37" s="9">
        <f>[5]圣人天赋!EN38</f>
        <v>0</v>
      </c>
      <c r="AC37" s="9">
        <f>[5]圣人天赋!EO38</f>
        <v>33</v>
      </c>
      <c r="AD37" s="9">
        <f>[5]圣人天赋!EP38</f>
        <v>0</v>
      </c>
      <c r="AE37" s="9">
        <f>[5]圣人天赋!EQ38</f>
        <v>0</v>
      </c>
      <c r="AG37" s="52"/>
      <c r="AH37" s="34" t="e">
        <f>[5]圣人天赋!EM38/AA37</f>
        <v>#DIV/0!</v>
      </c>
      <c r="AJ37" s="9">
        <v>33</v>
      </c>
      <c r="AK37" s="9">
        <f>MAX([4]带兵数!D36,1000+($AJ37-1)*50)</f>
        <v>3850.8297311415272</v>
      </c>
      <c r="AL37" s="9">
        <f>MAX([4]带兵数!E36,1000+($AJ37-1)*50)</f>
        <v>3899.0868763053822</v>
      </c>
      <c r="AM37" s="9">
        <f>MAX([4]带兵数!F36,1000+($AJ37-1)*50)</f>
        <v>3957.3520379044335</v>
      </c>
      <c r="AN37" s="9">
        <f>MAX([4]带兵数!G36,1000+($AJ37-1)*50)</f>
        <v>4020.925900972692</v>
      </c>
      <c r="AO37" s="9">
        <f>MAX([4]带兵数!H36,1000+($AJ37-1)*50)</f>
        <v>4090.4062586103628</v>
      </c>
      <c r="AQ37" s="15">
        <v>33</v>
      </c>
      <c r="AR37" s="15">
        <f>AZ37/求节点(F$28:F$47,$G$4:$G$23,节奏总纲!P36)*3600</f>
        <v>227946.86212022195</v>
      </c>
      <c r="AS37" s="15">
        <f>BA37/求节点(G$28:G$47,$G$4:$G$23,节奏总纲!Q36)*3600</f>
        <v>193561.11215636123</v>
      </c>
      <c r="AT37" s="15">
        <f>BB37/求节点(H$28:H$47,$G$4:$G$23,节奏总纲!R36)*3600</f>
        <v>160113.70165748196</v>
      </c>
      <c r="AU37" s="15">
        <f>BC37/求节点(I$28:I$47,$G$4:$G$23,节奏总纲!S36)*3600</f>
        <v>121148.06424317416</v>
      </c>
      <c r="AV37" s="15">
        <f>BD37/求节点(J$28:J$47,$G$4:$G$23,节奏总纲!T36)*3600</f>
        <v>68306.178690785164</v>
      </c>
      <c r="AY37" s="15">
        <v>33</v>
      </c>
      <c r="AZ37" s="15">
        <f>求节点(F$28:F$47,$G$4:$G$23,节奏总纲!P36)*24*节奏总纲!W36*求节点(F$28:F$47,$L$4:$L$23,节奏总纲!P36)</f>
        <v>136552.18679518002</v>
      </c>
      <c r="BA37" s="15">
        <f>求节点(G$28:G$47,$G$4:$G$23,节奏总纲!Q36)*24*节奏总纲!X36*求节点(G$28:G$47,$L$4:$L$23,节奏总纲!Q36)</f>
        <v>116347.63868083362</v>
      </c>
      <c r="BB37" s="15">
        <f>求节点(H$28:H$47,$G$4:$G$23,节奏总纲!R36)*24*节奏总纲!Y36*求节点(H$28:H$47,$L$4:$L$23,节奏总纲!R36)</f>
        <v>96645.263931578156</v>
      </c>
      <c r="BC37" s="15">
        <f>求节点(I$28:I$47,$G$4:$G$23,节奏总纲!S36)*24*节奏总纲!Z36*求节点(I$28:I$47,$L$4:$L$23,节奏总纲!S36)</f>
        <v>73507.454750689765</v>
      </c>
      <c r="BD37" s="15">
        <f>求节点(J$28:J$47,$G$4:$G$23,节奏总纲!T36)*24*节奏总纲!AA36*求节点(J$28:J$47,$L$4:$L$23,节奏总纲!T36)</f>
        <v>41704.500556115672</v>
      </c>
      <c r="BE37" s="15">
        <f>SUM(AZ$5:AZ37)</f>
        <v>1701916.032609303</v>
      </c>
      <c r="BF37" s="15">
        <f>SUM(BA$5:BA37)</f>
        <v>1493094.9470042072</v>
      </c>
      <c r="BG37" s="15">
        <f>SUM(BB$5:BB37)</f>
        <v>1242317.3986748161</v>
      </c>
      <c r="BH37" s="15">
        <f>SUM(BC$5:BC37)</f>
        <v>930953.50943155761</v>
      </c>
      <c r="BI37" s="15">
        <f>SUM(BD$5:BD37)</f>
        <v>527758.68248531956</v>
      </c>
      <c r="BJ37" s="51"/>
      <c r="BK37" s="15">
        <v>33</v>
      </c>
      <c r="BL37" s="15">
        <f>索引信息!I38/3600*求节点(F$28:F$47,$G$4:$G$23,节奏总纲!P36)+BL36</f>
        <v>0</v>
      </c>
      <c r="BM37" s="15">
        <f>索引信息!J38/3600*求节点(G$28:G$47,$G$4:$G$23,节奏总纲!Q36)+BM36</f>
        <v>0</v>
      </c>
      <c r="BN37" s="15">
        <f>索引信息!K38/3600*求节点(H$28:H$47,$G$4:$G$23,节奏总纲!R36)+BN36</f>
        <v>0</v>
      </c>
      <c r="BO37" s="15">
        <f>索引信息!L38/3600*求节点(I$28:I$47,$G$4:$G$23,节奏总纲!S36)+BO36</f>
        <v>0</v>
      </c>
      <c r="BP37" s="15">
        <f>索引信息!M38/3600*求节点(J$28:J$47,$G$4:$G$23,节奏总纲!T36)+BP36</f>
        <v>0</v>
      </c>
      <c r="BR37" s="15">
        <v>33</v>
      </c>
      <c r="BS37" s="15">
        <f>求节点($T$28:$T$107,$V$28:$V$107,节奏总纲!P36)*求节点($T$28:$T$107,$U$28:$U$107,节奏总纲!P36)*节奏总纲!W36+[2]副本直接奖励!DI37</f>
        <v>5381.9076247165713</v>
      </c>
      <c r="BT37" s="15">
        <f>求节点($T$28:$T$107,$V$28:$V$107,节奏总纲!Q36)*求节点($T$28:$T$107,$U$28:$U$107,节奏总纲!Q36)*节奏总纲!X36+[2]副本直接奖励!DJ37</f>
        <v>4536.5885661647162</v>
      </c>
      <c r="BU37" s="15">
        <f>求节点($T$28:$T$107,$V$28:$V$107,节奏总纲!R36)*求节点($T$28:$T$107,$U$28:$U$107,节奏总纲!R36)*节奏总纲!Y36+[2]副本直接奖励!DK37</f>
        <v>3752.6648825972329</v>
      </c>
      <c r="BV37" s="15">
        <f>求节点($T$28:$T$107,$V$28:$V$107,节奏总纲!S36)*求节点($T$28:$T$107,$U$28:$U$107,节奏总纲!S36)*节奏总纲!Z36+[2]副本直接奖励!DL37</f>
        <v>2839.4077556993943</v>
      </c>
      <c r="BW37" s="15">
        <f>求节点($T$28:$T$107,$V$28:$V$107,节奏总纲!T36)*求节点($T$28:$T$107,$U$28:$U$107,节奏总纲!T36)*节奏总纲!AA36+[2]副本直接奖励!DM37</f>
        <v>1245.164715717438</v>
      </c>
      <c r="BX37" s="15">
        <f>SUM(BS$5:BS37)</f>
        <v>62595.306645466691</v>
      </c>
      <c r="BY37" s="15">
        <f>SUM(BT$5:BT37)</f>
        <v>53121.93689547386</v>
      </c>
      <c r="BZ37" s="15">
        <f>SUM(BU$5:BU37)</f>
        <v>42443.965353355743</v>
      </c>
      <c r="CA37" s="15">
        <f>SUM(BV$5:BV37)</f>
        <v>29011.802403981172</v>
      </c>
      <c r="CB37" s="15">
        <f>SUM(BW$5:BW37)</f>
        <v>15332.21957251092</v>
      </c>
      <c r="CE37" s="15">
        <v>33</v>
      </c>
      <c r="CF37" s="15">
        <f>AZ37/(1-[5]圣人天赋!DY38)-AZ37</f>
        <v>0</v>
      </c>
      <c r="CG37" s="15">
        <f>BA37/(1-[5]圣人天赋!DZ38)-BA37</f>
        <v>0</v>
      </c>
      <c r="CH37" s="15">
        <f>BB37/(1-[5]圣人天赋!EA38)-BB37</f>
        <v>0</v>
      </c>
      <c r="CI37" s="15">
        <f>BC37/(1-[5]圣人天赋!EB38)-BC37</f>
        <v>0</v>
      </c>
      <c r="CJ37" s="15">
        <f>BD37/(1-[5]圣人天赋!EC38)-BD37</f>
        <v>0</v>
      </c>
      <c r="CK37" s="15">
        <f>SUM(CF$5:CF37)</f>
        <v>0</v>
      </c>
      <c r="CL37" s="15">
        <f>SUM(CG$5:CG37)</f>
        <v>0</v>
      </c>
      <c r="CM37" s="15">
        <f>SUM(CH$5:CH37)</f>
        <v>0</v>
      </c>
      <c r="CN37" s="15">
        <f>SUM(CI$5:CI37)</f>
        <v>0</v>
      </c>
      <c r="CO37" s="15">
        <f>SUM(CJ$5:CJ37)</f>
        <v>0</v>
      </c>
      <c r="CQ37" s="15">
        <v>33</v>
      </c>
      <c r="CR37" s="15" t="e">
        <f>DZ37*'[6]国建-buff效果'!EN39+CR36</f>
        <v>#REF!</v>
      </c>
      <c r="CS37" s="15" t="e">
        <f>EA37*'[6]国建-buff效果'!EO39+CS36</f>
        <v>#REF!</v>
      </c>
      <c r="CT37" s="15" t="e">
        <f>EB37*'[6]国建-buff效果'!EP39+CT36</f>
        <v>#REF!</v>
      </c>
      <c r="CU37" s="15" t="e">
        <f>EC37*'[6]国建-buff效果'!EQ39+CU36</f>
        <v>#REF!</v>
      </c>
      <c r="CV37" s="15" t="e">
        <f>ED37*'[6]国建-buff效果'!ER39+CV36</f>
        <v>#REF!</v>
      </c>
      <c r="CX37" s="15">
        <v>33</v>
      </c>
      <c r="CY37" s="15">
        <f>索引信息!T37/3600*求节点(F$28:F$47,$G$4:$G$23,节奏总纲!P36)+CY36</f>
        <v>0</v>
      </c>
      <c r="CZ37" s="15">
        <f>索引信息!U37/3600*求节点(G$28:G$47,$G$4:$G$23,节奏总纲!Q36)+CZ36</f>
        <v>0</v>
      </c>
      <c r="DA37" s="15">
        <f>索引信息!V37/3600*求节点(H$28:H$47,$G$4:$G$23,节奏总纲!R36)+DA36</f>
        <v>0</v>
      </c>
      <c r="DB37" s="15">
        <f>索引信息!W37/3600*求节点(I$28:I$47,$G$4:$G$23,节奏总纲!S36)+DB36</f>
        <v>0</v>
      </c>
      <c r="DC37" s="15">
        <f>索引信息!X37/3600*求节点(J$28:J$47,$G$4:$G$23,节奏总纲!T36)+DC36</f>
        <v>0</v>
      </c>
      <c r="DE37" s="15">
        <v>33</v>
      </c>
      <c r="DF37" s="15" t="e">
        <f t="shared" ref="DF37:DF68" si="39">BE37+BL37+BX37+CK37+CR37+CY37</f>
        <v>#REF!</v>
      </c>
      <c r="DG37" s="15" t="e">
        <f t="shared" ref="DG37:DG68" si="40">BF37+BM37+BY37+CL37+CS37+CZ37</f>
        <v>#REF!</v>
      </c>
      <c r="DH37" s="15" t="e">
        <f t="shared" ref="DH37:DH68" si="41">BG37+BN37+BZ37+CM37+CT37+DA37</f>
        <v>#REF!</v>
      </c>
      <c r="DI37" s="15" t="e">
        <f t="shared" ref="DI37:DI68" si="42">BH37+BO37+CA37+CN37+CU37+DB37</f>
        <v>#REF!</v>
      </c>
      <c r="DJ37" s="15" t="e">
        <f t="shared" ref="DJ37:DJ68" si="43">BI37+BP37+CB37+CO37+CV37+DC37</f>
        <v>#REF!</v>
      </c>
      <c r="DK37" s="35">
        <v>33</v>
      </c>
      <c r="DL37" s="34" t="e">
        <f t="shared" ref="DL37:DL68" si="44">BE37/DF37</f>
        <v>#REF!</v>
      </c>
      <c r="DM37" s="34" t="e">
        <f t="shared" ref="DM37:DM68" si="45">BL37/DF37</f>
        <v>#REF!</v>
      </c>
      <c r="DN37" s="34" t="e">
        <f t="shared" ref="DN37:DN68" si="46">BX37/DF37</f>
        <v>#REF!</v>
      </c>
      <c r="DO37" s="34" t="e">
        <f t="shared" ref="DO37:DO68" si="47">CY37/DF37</f>
        <v>#REF!</v>
      </c>
      <c r="DP37" s="34" t="e">
        <f t="shared" ref="DP37:DP68" si="48">CK37/DF37</f>
        <v>#REF!</v>
      </c>
      <c r="DQ37" s="34" t="e">
        <f t="shared" ref="DQ37:DQ68" si="49">CR37/DF37</f>
        <v>#REF!</v>
      </c>
      <c r="DT37" s="15">
        <v>33</v>
      </c>
      <c r="DU37" s="15" t="e">
        <f>#REF!+[7]国家城池攻打!BP36</f>
        <v>#REF!</v>
      </c>
      <c r="DV37" s="15" t="e">
        <f>#REF!+[7]国家城池攻打!BQ36</f>
        <v>#REF!</v>
      </c>
      <c r="DW37" s="15" t="e">
        <f>#REF!+[7]国家城池攻打!BR36</f>
        <v>#REF!</v>
      </c>
      <c r="DX37" s="15" t="e">
        <f>#REF!+[7]国家城池攻打!BS36</f>
        <v>#REF!</v>
      </c>
      <c r="DY37" s="15" t="e">
        <f>#REF!+[7]国家城池攻打!BT36</f>
        <v>#REF!</v>
      </c>
      <c r="DZ37" s="15" t="e">
        <f t="shared" si="32"/>
        <v>#REF!</v>
      </c>
      <c r="EA37" s="15" t="e">
        <f t="shared" si="33"/>
        <v>#REF!</v>
      </c>
      <c r="EB37" s="15" t="e">
        <f t="shared" si="34"/>
        <v>#REF!</v>
      </c>
      <c r="EC37" s="15" t="e">
        <f t="shared" si="35"/>
        <v>#REF!</v>
      </c>
      <c r="ED37" s="15" t="e">
        <f t="shared" si="36"/>
        <v>#REF!</v>
      </c>
      <c r="EF37" s="34" t="e">
        <f>#REF!/$DU37</f>
        <v>#REF!</v>
      </c>
      <c r="EG37" s="34" t="e">
        <f>[7]国家城池攻打!BP36/$DU37</f>
        <v>#REF!</v>
      </c>
      <c r="EK37" s="9">
        <v>33</v>
      </c>
      <c r="EL37" s="9" t="e">
        <f t="shared" ref="EL37:EL68" si="50">DF37/DU37</f>
        <v>#REF!</v>
      </c>
      <c r="EM37" s="9" t="e">
        <f t="shared" ref="EM37:EM68" si="51">DG37/DV37</f>
        <v>#REF!</v>
      </c>
      <c r="EN37" s="9" t="e">
        <f t="shared" ref="EN37:EN68" si="52">DH37/DW37</f>
        <v>#REF!</v>
      </c>
      <c r="EO37" s="9" t="e">
        <f t="shared" ref="EO37:EO68" si="53">DI37/DX37</f>
        <v>#REF!</v>
      </c>
      <c r="EP37" s="9" t="e">
        <f t="shared" ref="EP37:EP68" si="54">DJ37/DY37</f>
        <v>#REF!</v>
      </c>
      <c r="ER37" s="9">
        <v>33</v>
      </c>
      <c r="ES37" s="9" t="e">
        <f>((DU37-DU36)-(DF37-DF36))/求节点(F$28:F$47,$K$4:$K$23,节奏总纲!P36)</f>
        <v>#REF!</v>
      </c>
      <c r="ET37" s="9" t="e">
        <f>((DV37-DV36)-(DG37-DG36))/求节点(G$28:G$47,$K$4:$K$23,节奏总纲!Q36)</f>
        <v>#REF!</v>
      </c>
      <c r="EU37" s="9" t="e">
        <f>((DW37-DW36)-(DH37-DH36))/求节点(H$28:H$47,$K$4:$K$23,节奏总纲!R36)</f>
        <v>#REF!</v>
      </c>
      <c r="EV37" s="9" t="e">
        <f>((DX37-DX36)-(DI37-DI36))/求节点(I$28:I$47,$K$4:$K$23,节奏总纲!S36)</f>
        <v>#REF!</v>
      </c>
      <c r="EW37" s="9" t="e">
        <f>((DY37-DY36)-(DJ37-DJ36))/求节点(J$28:J$47,$K$4:$K$23,节奏总纲!T36)</f>
        <v>#REF!</v>
      </c>
      <c r="EX37" s="37" t="e">
        <f>SUM(ES$5:ES37)*$C$5/'[1]资源-钻石'!L36</f>
        <v>#REF!</v>
      </c>
      <c r="EY37" s="37" t="e">
        <f>SUM(ET$5:ET37)*$C$5/'[1]资源-钻石'!M36</f>
        <v>#REF!</v>
      </c>
      <c r="EZ37" s="37" t="e">
        <f>SUM(EU$5:EU37)*$C$5/'[1]资源-钻石'!N36</f>
        <v>#REF!</v>
      </c>
      <c r="FA37" s="37" t="e">
        <f>SUM(EV$5:EV37)*$C$5/'[1]资源-钻石'!O36</f>
        <v>#REF!</v>
      </c>
      <c r="FB37" s="37" t="e">
        <f>SUM(EW$5:EW37)*$C$5/'[1]资源-钻石'!P36</f>
        <v>#REF!</v>
      </c>
      <c r="FJ37" s="9">
        <f>INT(求节点(F$28:F$47,$K$28:$K$47,节奏总纲!P36))</f>
        <v>13527</v>
      </c>
      <c r="FK37" s="15">
        <v>33</v>
      </c>
      <c r="FL37" s="15">
        <f>求节点(F$28:F$47,$V$4:$V$23,节奏总纲!P36)*$FJ37/10000</f>
        <v>109998.79816863663</v>
      </c>
      <c r="FM37" s="15">
        <f>求节点(G$28:G$47,$V$4:$V$23,节奏总纲!Q36)*$FJ37/10000</f>
        <v>111982.94750955761</v>
      </c>
      <c r="FN37" s="15">
        <f>求节点(H$28:H$47,$V$4:$V$23,节奏总纲!R36)*$FJ37/10000</f>
        <v>114431.45254704838</v>
      </c>
      <c r="FO37" s="15">
        <f>求节点(I$28:I$47,$V$4:$V$23,节奏总纲!S36)*$FJ37/10000</f>
        <v>117502.49022157407</v>
      </c>
      <c r="FP37" s="15">
        <f>求节点(J$28:J$47,$V$4:$V$23,节奏总纲!T36)*$FJ37/10000</f>
        <v>121198.83556717784</v>
      </c>
      <c r="FQ37" s="15">
        <f>求节点(F$28:F$47,$L$4:$L$23,节奏总纲!P36)</f>
        <v>4</v>
      </c>
      <c r="FR37" s="15">
        <f>求节点(G$28:G$47,$L$4:$L$23,节奏总纲!Q36)</f>
        <v>4</v>
      </c>
      <c r="FS37" s="15">
        <f>求节点(H$28:H$47,$L$4:$L$23,节奏总纲!R36)</f>
        <v>4</v>
      </c>
      <c r="FT37" s="15">
        <f>求节点(I$28:I$47,$L$4:$L$23,节奏总纲!S36)</f>
        <v>4</v>
      </c>
      <c r="FU37" s="15">
        <f>求节点(J$28:J$47,$L$4:$L$23,节奏总纲!T36)</f>
        <v>4</v>
      </c>
      <c r="FV37" s="15">
        <f t="shared" si="26"/>
        <v>439995.1926745465</v>
      </c>
      <c r="FW37" s="15">
        <f t="shared" si="27"/>
        <v>447931.79003823042</v>
      </c>
      <c r="FX37" s="15">
        <f t="shared" si="28"/>
        <v>457725.81018819351</v>
      </c>
      <c r="FY37" s="15">
        <f t="shared" si="29"/>
        <v>470009.96088629629</v>
      </c>
      <c r="FZ37" s="15">
        <f t="shared" si="30"/>
        <v>484795.34226871136</v>
      </c>
      <c r="GE37" s="15">
        <v>33</v>
      </c>
      <c r="GF37" s="15">
        <f>MAX($G$4,求节点(F$28:F$47,$G$4:$G$23,节奏总纲!P36))</f>
        <v>2156.5897766268818</v>
      </c>
      <c r="GG37" s="15">
        <f>MAX($G$4,求节点(G$28:G$47,$G$4:$G$23,节奏总纲!Q36))</f>
        <v>2163.9238098231594</v>
      </c>
      <c r="GH37" s="15">
        <f>MAX($G$4,求节点(H$28:H$47,$G$4:$G$23,节奏总纲!R36))</f>
        <v>2172.974246126445</v>
      </c>
      <c r="GI37" s="15">
        <f>MAX($G$4,求节点(I$28:I$47,$G$4:$G$23,节奏总纲!S36))</f>
        <v>2184.3257567146229</v>
      </c>
      <c r="GJ37" s="15">
        <f>MAX($G$4,求节点(J$28:J$47,$G$4:$G$23,节奏总纲!T36))</f>
        <v>2197.988598976779</v>
      </c>
      <c r="GK37" s="15">
        <f>MAX($K$4,求节点(F$28:F$47,$K$4:$K$23,节奏总纲!P36))</f>
        <v>5131.7955325376388</v>
      </c>
      <c r="GL37" s="15">
        <f>MAX($K$4,求节点(G$28:G$47,$K$4:$K$23,节奏总纲!Q36))</f>
        <v>5278.4761964631916</v>
      </c>
      <c r="GM37" s="15">
        <f>MAX($K$4,求节点(H$28:H$47,$K$4:$K$23,节奏总纲!R36))</f>
        <v>5459.4849225288972</v>
      </c>
      <c r="GN37" s="15">
        <f>MAX($K$4,求节点(I$28:I$47,$K$4:$K$23,节奏总纲!S36))</f>
        <v>5686.5151342924564</v>
      </c>
      <c r="GO37" s="15">
        <f>MAX($K$4,求节点(J$28:J$47,$K$4:$K$23,节奏总纲!T36))</f>
        <v>5959.7719795355833</v>
      </c>
    </row>
    <row r="38" spans="5:197" x14ac:dyDescent="0.15">
      <c r="E38" s="15">
        <v>11</v>
      </c>
      <c r="F38" s="15">
        <f>节奏总纲!BJ14</f>
        <v>33.357679571112705</v>
      </c>
      <c r="G38" s="15">
        <f>节奏总纲!BK14</f>
        <v>26.686143656890167</v>
      </c>
      <c r="H38" s="15">
        <f>节奏总纲!BL14</f>
        <v>20.014607742667621</v>
      </c>
      <c r="I38" s="15">
        <f>节奏总纲!BM14</f>
        <v>13.343071828445083</v>
      </c>
      <c r="J38" s="15">
        <f>节奏总纲!BN14</f>
        <v>6.6715359142225417</v>
      </c>
      <c r="K38" s="15">
        <v>18500</v>
      </c>
      <c r="L38" s="9">
        <f>求节点(节奏总纲!P$4:P$113,AK$5:AK$104,F38)*6</f>
        <v>30061.931453677258</v>
      </c>
      <c r="M38" s="9">
        <f>求节点(节奏总纲!Q$4:Q$113,AL$5:AL$104,G38)*6</f>
        <v>29911.391958162505</v>
      </c>
      <c r="N38" s="9">
        <f>求节点(节奏总纲!R$4:R$113,AM$5:AM$104,H38)*6</f>
        <v>29749.032701274878</v>
      </c>
      <c r="O38" s="9">
        <f>求节点(节奏总纲!S$4:S$113,AN$5:AN$104,I38)*6</f>
        <v>29580.621657538388</v>
      </c>
      <c r="P38" s="9">
        <f>求节点(节奏总纲!T$4:T$113,AO$5:AO$104,J38)*6</f>
        <v>29376.079058796993</v>
      </c>
      <c r="Q38" s="9">
        <f t="shared" si="37"/>
        <v>14.636451442848925</v>
      </c>
      <c r="S38" s="9">
        <v>11</v>
      </c>
      <c r="T38" s="9">
        <f>求节点(节奏总纲!$BW$4:$BW$53,节奏总纲!$AM$4:$AM$53,$S38)</f>
        <v>0.42660095793436714</v>
      </c>
      <c r="U38" s="9">
        <v>1800</v>
      </c>
      <c r="V38" s="9">
        <f t="shared" si="38"/>
        <v>3</v>
      </c>
      <c r="W38" s="9">
        <v>5</v>
      </c>
      <c r="Z38" s="9">
        <v>34</v>
      </c>
      <c r="AA38" s="9">
        <f>[5]圣人天赋!EM39</f>
        <v>0</v>
      </c>
      <c r="AB38" s="9">
        <f>[5]圣人天赋!EN39</f>
        <v>0</v>
      </c>
      <c r="AC38" s="9">
        <f>[5]圣人天赋!EO39</f>
        <v>34</v>
      </c>
      <c r="AD38" s="9">
        <f>[5]圣人天赋!EP39</f>
        <v>0</v>
      </c>
      <c r="AE38" s="9">
        <f>[5]圣人天赋!EQ39</f>
        <v>0</v>
      </c>
      <c r="AG38" s="52"/>
      <c r="AH38" s="34" t="e">
        <f>[5]圣人天赋!EM39/AA38</f>
        <v>#DIV/0!</v>
      </c>
      <c r="AJ38" s="9">
        <v>34</v>
      </c>
      <c r="AK38" s="9">
        <f>MAX([4]带兵数!D37,1000+($AJ38-1)*50)</f>
        <v>3913.962430455269</v>
      </c>
      <c r="AL38" s="9">
        <f>MAX([4]带兵数!E37,1000+($AJ38-1)*50)</f>
        <v>3966.2932129146884</v>
      </c>
      <c r="AM38" s="9">
        <f>MAX([4]带兵数!F37,1000+($AJ38-1)*50)</f>
        <v>4022.5526780322962</v>
      </c>
      <c r="AN38" s="9">
        <f>MAX([4]带兵数!G37,1000+($AJ38-1)*50)</f>
        <v>4088.6582215718527</v>
      </c>
      <c r="AO38" s="9">
        <f>MAX([4]带兵数!H37,1000+($AJ38-1)*50)</f>
        <v>4158.7144728338253</v>
      </c>
      <c r="AQ38" s="15">
        <v>34</v>
      </c>
      <c r="AR38" s="15">
        <f>AZ38/求节点(F$28:F$47,$G$4:$G$23,节奏总纲!P37)*3600</f>
        <v>244307.39768887326</v>
      </c>
      <c r="AS38" s="15">
        <f>BA38/求节点(G$28:G$47,$G$4:$G$23,节奏总纲!Q37)*3600</f>
        <v>213904.66972736409</v>
      </c>
      <c r="AT38" s="15">
        <f>BB38/求节点(H$28:H$47,$G$4:$G$23,节奏总纲!R37)*3600</f>
        <v>180476.0705168375</v>
      </c>
      <c r="AU38" s="15">
        <f>BC38/求节点(I$28:I$47,$G$4:$G$23,节奏总纲!S37)*3600</f>
        <v>135707.18245064191</v>
      </c>
      <c r="AV38" s="15">
        <f>BD38/求节点(J$28:J$47,$G$4:$G$23,节奏总纲!T37)*3600</f>
        <v>75493.641247604872</v>
      </c>
      <c r="AY38" s="15">
        <v>34</v>
      </c>
      <c r="AZ38" s="15">
        <f>求节点(F$28:F$47,$G$4:$G$23,节奏总纲!P37)*24*节奏总纲!W37*求节点(F$28:F$47,$L$4:$L$23,节奏总纲!P37)</f>
        <v>146797.86866804725</v>
      </c>
      <c r="BA38" s="15">
        <f>求节点(G$28:G$47,$G$4:$G$23,节奏总纲!Q37)*24*节奏总纲!X37*求节点(G$28:G$47,$L$4:$L$23,节奏总纲!Q37)</f>
        <v>129002.23089829285</v>
      </c>
      <c r="BB38" s="15">
        <f>求节点(H$28:H$47,$G$4:$G$23,节奏总纲!R37)*24*节奏总纲!Y37*求节点(H$28:H$47,$L$4:$L$23,节奏总纲!R37)</f>
        <v>109340.68049889847</v>
      </c>
      <c r="BC38" s="15">
        <f>求节点(I$28:I$47,$G$4:$G$23,节奏总纲!S37)*24*节奏总纲!Z37*求节点(I$28:I$47,$L$4:$L$23,节奏总纲!S37)</f>
        <v>82684.46213567855</v>
      </c>
      <c r="BD38" s="15">
        <f>求节点(J$28:J$47,$G$4:$G$23,节奏总纲!T37)*24*节奏总纲!AA37*求节点(J$28:J$47,$L$4:$L$23,节奏总纲!T37)</f>
        <v>46240.25232210075</v>
      </c>
      <c r="BE38" s="15">
        <f>SUM(AZ$5:AZ38)</f>
        <v>1848713.9012773503</v>
      </c>
      <c r="BF38" s="15">
        <f>SUM(BA$5:BA38)</f>
        <v>1622097.1779025001</v>
      </c>
      <c r="BG38" s="15">
        <f>SUM(BB$5:BB38)</f>
        <v>1351658.0791737146</v>
      </c>
      <c r="BH38" s="15">
        <f>SUM(BC$5:BC38)</f>
        <v>1013637.9715672361</v>
      </c>
      <c r="BI38" s="15">
        <f>SUM(BD$5:BD38)</f>
        <v>573998.93480742036</v>
      </c>
      <c r="BJ38" s="51"/>
      <c r="BK38" s="15">
        <v>34</v>
      </c>
      <c r="BL38" s="15">
        <f>索引信息!I39/3600*求节点(F$28:F$47,$G$4:$G$23,节奏总纲!P37)+BL37</f>
        <v>0</v>
      </c>
      <c r="BM38" s="15">
        <f>索引信息!J39/3600*求节点(G$28:G$47,$G$4:$G$23,节奏总纲!Q37)+BM37</f>
        <v>0</v>
      </c>
      <c r="BN38" s="15">
        <f>索引信息!K39/3600*求节点(H$28:H$47,$G$4:$G$23,节奏总纲!R37)+BN37</f>
        <v>0</v>
      </c>
      <c r="BO38" s="15">
        <f>索引信息!L39/3600*求节点(I$28:I$47,$G$4:$G$23,节奏总纲!S37)+BO37</f>
        <v>0</v>
      </c>
      <c r="BP38" s="15">
        <f>索引信息!M39/3600*求节点(J$28:J$47,$G$4:$G$23,节奏总纲!T37)+BP37</f>
        <v>0</v>
      </c>
      <c r="BR38" s="15">
        <v>34</v>
      </c>
      <c r="BS38" s="15">
        <f>求节点($T$28:$T$107,$V$28:$V$107,节奏总纲!P37)*求节点($T$28:$T$107,$U$28:$U$107,节奏总纲!P37)*节奏总纲!W37+[2]副本直接奖励!DI38</f>
        <v>6998.3889962958492</v>
      </c>
      <c r="BT38" s="15">
        <f>求节点($T$28:$T$107,$V$28:$V$107,节奏总纲!Q37)*求节点($T$28:$T$107,$U$28:$U$107,节奏总纲!Q37)*节奏总纲!X37+[2]副本直接奖励!DJ38</f>
        <v>5013.3906967350958</v>
      </c>
      <c r="BU38" s="15">
        <f>求节点($T$28:$T$107,$V$28:$V$107,节奏总纲!R37)*求节点($T$28:$T$107,$U$28:$U$107,节奏总纲!R37)*节奏总纲!Y37+[2]副本直接奖励!DK38</f>
        <v>4229.9079027383796</v>
      </c>
      <c r="BV38" s="15">
        <f>求节点($T$28:$T$107,$V$28:$V$107,节奏总纲!S37)*求节点($T$28:$T$107,$U$28:$U$107,节奏总纲!S37)*节奏总纲!Z37+[2]副本直接奖励!DL38</f>
        <v>3180.6370886869199</v>
      </c>
      <c r="BW38" s="15">
        <f>求节点($T$28:$T$107,$V$28:$V$107,节奏总纲!T37)*求节点($T$28:$T$107,$U$28:$U$107,节奏总纲!T37)*节奏总纲!AA37+[2]副本直接奖励!DM38</f>
        <v>1376.1861685761303</v>
      </c>
      <c r="BX38" s="15">
        <f>SUM(BS$5:BS38)</f>
        <v>69593.695641762548</v>
      </c>
      <c r="BY38" s="15">
        <f>SUM(BT$5:BT38)</f>
        <v>58135.327592208952</v>
      </c>
      <c r="BZ38" s="15">
        <f>SUM(BU$5:BU38)</f>
        <v>46673.873256094121</v>
      </c>
      <c r="CA38" s="15">
        <f>SUM(BV$5:BV38)</f>
        <v>32192.439492668091</v>
      </c>
      <c r="CB38" s="15">
        <f>SUM(BW$5:BW38)</f>
        <v>16708.405741087048</v>
      </c>
      <c r="CE38" s="15">
        <v>34</v>
      </c>
      <c r="CF38" s="15">
        <f>AZ38/(1-[5]圣人天赋!DY39)-AZ38</f>
        <v>0</v>
      </c>
      <c r="CG38" s="15">
        <f>BA38/(1-[5]圣人天赋!DZ39)-BA38</f>
        <v>0</v>
      </c>
      <c r="CH38" s="15">
        <f>BB38/(1-[5]圣人天赋!EA39)-BB38</f>
        <v>0</v>
      </c>
      <c r="CI38" s="15">
        <f>BC38/(1-[5]圣人天赋!EB39)-BC38</f>
        <v>0</v>
      </c>
      <c r="CJ38" s="15">
        <f>BD38/(1-[5]圣人天赋!EC39)-BD38</f>
        <v>0</v>
      </c>
      <c r="CK38" s="15">
        <f>SUM(CF$5:CF38)</f>
        <v>0</v>
      </c>
      <c r="CL38" s="15">
        <f>SUM(CG$5:CG38)</f>
        <v>0</v>
      </c>
      <c r="CM38" s="15">
        <f>SUM(CH$5:CH38)</f>
        <v>0</v>
      </c>
      <c r="CN38" s="15">
        <f>SUM(CI$5:CI38)</f>
        <v>0</v>
      </c>
      <c r="CO38" s="15">
        <f>SUM(CJ$5:CJ38)</f>
        <v>0</v>
      </c>
      <c r="CQ38" s="15">
        <v>34</v>
      </c>
      <c r="CR38" s="15" t="e">
        <f>DZ38*'[6]国建-buff效果'!EN40+CR37</f>
        <v>#REF!</v>
      </c>
      <c r="CS38" s="15" t="e">
        <f>EA38*'[6]国建-buff效果'!EO40+CS37</f>
        <v>#REF!</v>
      </c>
      <c r="CT38" s="15" t="e">
        <f>EB38*'[6]国建-buff效果'!EP40+CT37</f>
        <v>#REF!</v>
      </c>
      <c r="CU38" s="15" t="e">
        <f>EC38*'[6]国建-buff效果'!EQ40+CU37</f>
        <v>#REF!</v>
      </c>
      <c r="CV38" s="15" t="e">
        <f>ED38*'[6]国建-buff效果'!ER40+CV37</f>
        <v>#REF!</v>
      </c>
      <c r="CX38" s="15">
        <v>34</v>
      </c>
      <c r="CY38" s="15">
        <f>索引信息!T38/3600*求节点(F$28:F$47,$G$4:$G$23,节奏总纲!P37)+CY37</f>
        <v>0</v>
      </c>
      <c r="CZ38" s="15">
        <f>索引信息!U38/3600*求节点(G$28:G$47,$G$4:$G$23,节奏总纲!Q37)+CZ37</f>
        <v>0</v>
      </c>
      <c r="DA38" s="15">
        <f>索引信息!V38/3600*求节点(H$28:H$47,$G$4:$G$23,节奏总纲!R37)+DA37</f>
        <v>0</v>
      </c>
      <c r="DB38" s="15">
        <f>索引信息!W38/3600*求节点(I$28:I$47,$G$4:$G$23,节奏总纲!S37)+DB37</f>
        <v>0</v>
      </c>
      <c r="DC38" s="15">
        <f>索引信息!X38/3600*求节点(J$28:J$47,$G$4:$G$23,节奏总纲!T37)+DC37</f>
        <v>0</v>
      </c>
      <c r="DE38" s="15">
        <v>34</v>
      </c>
      <c r="DF38" s="15" t="e">
        <f t="shared" si="39"/>
        <v>#REF!</v>
      </c>
      <c r="DG38" s="15" t="e">
        <f t="shared" si="40"/>
        <v>#REF!</v>
      </c>
      <c r="DH38" s="15" t="e">
        <f t="shared" si="41"/>
        <v>#REF!</v>
      </c>
      <c r="DI38" s="15" t="e">
        <f t="shared" si="42"/>
        <v>#REF!</v>
      </c>
      <c r="DJ38" s="15" t="e">
        <f t="shared" si="43"/>
        <v>#REF!</v>
      </c>
      <c r="DK38" s="35">
        <v>34</v>
      </c>
      <c r="DL38" s="34" t="e">
        <f t="shared" si="44"/>
        <v>#REF!</v>
      </c>
      <c r="DM38" s="34" t="e">
        <f t="shared" si="45"/>
        <v>#REF!</v>
      </c>
      <c r="DN38" s="34" t="e">
        <f t="shared" si="46"/>
        <v>#REF!</v>
      </c>
      <c r="DO38" s="34" t="e">
        <f t="shared" si="47"/>
        <v>#REF!</v>
      </c>
      <c r="DP38" s="34" t="e">
        <f t="shared" si="48"/>
        <v>#REF!</v>
      </c>
      <c r="DQ38" s="34" t="e">
        <f t="shared" si="49"/>
        <v>#REF!</v>
      </c>
      <c r="DT38" s="15">
        <v>34</v>
      </c>
      <c r="DU38" s="15" t="e">
        <f>#REF!+[7]国家城池攻打!BP37</f>
        <v>#REF!</v>
      </c>
      <c r="DV38" s="15" t="e">
        <f>#REF!+[7]国家城池攻打!BQ37</f>
        <v>#REF!</v>
      </c>
      <c r="DW38" s="15" t="e">
        <f>#REF!+[7]国家城池攻打!BR37</f>
        <v>#REF!</v>
      </c>
      <c r="DX38" s="15" t="e">
        <f>#REF!+[7]国家城池攻打!BS37</f>
        <v>#REF!</v>
      </c>
      <c r="DY38" s="15" t="e">
        <f>#REF!+[7]国家城池攻打!BT37</f>
        <v>#REF!</v>
      </c>
      <c r="DZ38" s="15" t="e">
        <f t="shared" si="32"/>
        <v>#REF!</v>
      </c>
      <c r="EA38" s="15" t="e">
        <f t="shared" si="33"/>
        <v>#REF!</v>
      </c>
      <c r="EB38" s="15" t="e">
        <f t="shared" si="34"/>
        <v>#REF!</v>
      </c>
      <c r="EC38" s="15" t="e">
        <f t="shared" si="35"/>
        <v>#REF!</v>
      </c>
      <c r="ED38" s="15" t="e">
        <f t="shared" si="36"/>
        <v>#REF!</v>
      </c>
      <c r="EF38" s="34" t="e">
        <f>#REF!/$DU38</f>
        <v>#REF!</v>
      </c>
      <c r="EG38" s="34" t="e">
        <f>[7]国家城池攻打!BP37/$DU38</f>
        <v>#REF!</v>
      </c>
      <c r="EK38" s="9">
        <v>34</v>
      </c>
      <c r="EL38" s="9" t="e">
        <f t="shared" si="50"/>
        <v>#REF!</v>
      </c>
      <c r="EM38" s="9" t="e">
        <f t="shared" si="51"/>
        <v>#REF!</v>
      </c>
      <c r="EN38" s="9" t="e">
        <f t="shared" si="52"/>
        <v>#REF!</v>
      </c>
      <c r="EO38" s="9" t="e">
        <f t="shared" si="53"/>
        <v>#REF!</v>
      </c>
      <c r="EP38" s="9" t="e">
        <f t="shared" si="54"/>
        <v>#REF!</v>
      </c>
      <c r="ER38" s="9">
        <v>34</v>
      </c>
      <c r="ES38" s="9" t="e">
        <f>((DU38-DU37)-(DF38-DF37))/求节点(F$28:F$47,$K$4:$K$23,节奏总纲!P37)</f>
        <v>#REF!</v>
      </c>
      <c r="ET38" s="9" t="e">
        <f>((DV38-DV37)-(DG38-DG37))/求节点(G$28:G$47,$K$4:$K$23,节奏总纲!Q37)</f>
        <v>#REF!</v>
      </c>
      <c r="EU38" s="9" t="e">
        <f>((DW38-DW37)-(DH38-DH37))/求节点(H$28:H$47,$K$4:$K$23,节奏总纲!R37)</f>
        <v>#REF!</v>
      </c>
      <c r="EV38" s="9" t="e">
        <f>((DX38-DX37)-(DI38-DI37))/求节点(I$28:I$47,$K$4:$K$23,节奏总纲!S37)</f>
        <v>#REF!</v>
      </c>
      <c r="EW38" s="9" t="e">
        <f>((DY38-DY37)-(DJ38-DJ37))/求节点(J$28:J$47,$K$4:$K$23,节奏总纲!T37)</f>
        <v>#REF!</v>
      </c>
      <c r="EX38" s="37" t="e">
        <f>SUM(ES$5:ES38)*$C$5/'[1]资源-钻石'!L37</f>
        <v>#REF!</v>
      </c>
      <c r="EY38" s="37" t="e">
        <f>SUM(ET$5:ET38)*$C$5/'[1]资源-钻石'!M37</f>
        <v>#REF!</v>
      </c>
      <c r="EZ38" s="37" t="e">
        <f>SUM(EU$5:EU38)*$C$5/'[1]资源-钻石'!N37</f>
        <v>#REF!</v>
      </c>
      <c r="FA38" s="37" t="e">
        <f>SUM(EV$5:EV38)*$C$5/'[1]资源-钻石'!O37</f>
        <v>#REF!</v>
      </c>
      <c r="FB38" s="37" t="e">
        <f>SUM(EW$5:EW38)*$C$5/'[1]资源-钻石'!P37</f>
        <v>#REF!</v>
      </c>
      <c r="FJ38" s="9">
        <f>INT(求节点(F$28:F$47,$K$28:$K$47,节奏总纲!P37))</f>
        <v>14051</v>
      </c>
      <c r="FK38" s="15">
        <v>34</v>
      </c>
      <c r="FL38" s="15">
        <f>求节点(F$28:F$47,$V$4:$V$23,节奏总纲!P37)*$FJ38/10000</f>
        <v>116102.0095463528</v>
      </c>
      <c r="FM38" s="15">
        <f>求节点(G$28:G$47,$V$4:$V$23,节奏总纲!Q37)*$FJ38/10000</f>
        <v>118337.00015866364</v>
      </c>
      <c r="FN38" s="15">
        <f>求节点(H$28:H$47,$V$4:$V$23,节奏总纲!R37)*$FJ38/10000</f>
        <v>121132.29482420003</v>
      </c>
      <c r="FO38" s="15">
        <f>求节点(I$28:I$47,$V$4:$V$23,节奏总纲!S37)*$FJ38/10000</f>
        <v>124612.4055547899</v>
      </c>
      <c r="FP38" s="15">
        <f>求节点(J$28:J$47,$V$4:$V$23,节奏总纲!T37)*$FJ38/10000</f>
        <v>127869.42087731411</v>
      </c>
      <c r="FQ38" s="15">
        <f>求节点(F$28:F$47,$L$4:$L$23,节奏总纲!P37)</f>
        <v>4</v>
      </c>
      <c r="FR38" s="15">
        <f>求节点(G$28:G$47,$L$4:$L$23,节奏总纲!Q37)</f>
        <v>4</v>
      </c>
      <c r="FS38" s="15">
        <f>求节点(H$28:H$47,$L$4:$L$23,节奏总纲!R37)</f>
        <v>4</v>
      </c>
      <c r="FT38" s="15">
        <f>求节点(I$28:I$47,$L$4:$L$23,节奏总纲!S37)</f>
        <v>4</v>
      </c>
      <c r="FU38" s="15">
        <f>求节点(J$28:J$47,$L$4:$L$23,节奏总纲!T37)</f>
        <v>4</v>
      </c>
      <c r="FV38" s="15">
        <f t="shared" si="26"/>
        <v>464408.03818541119</v>
      </c>
      <c r="FW38" s="15">
        <f t="shared" si="27"/>
        <v>473348.00063465454</v>
      </c>
      <c r="FX38" s="15">
        <f t="shared" si="28"/>
        <v>484529.17929680011</v>
      </c>
      <c r="FY38" s="15">
        <f t="shared" si="29"/>
        <v>498449.62221915962</v>
      </c>
      <c r="FZ38" s="15">
        <f t="shared" si="30"/>
        <v>511477.68350925646</v>
      </c>
      <c r="GE38" s="15">
        <v>34</v>
      </c>
      <c r="GF38" s="15">
        <f>MAX($G$4,求节点(F$28:F$47,$G$4:$G$23,节奏总纲!P37))</f>
        <v>2163.1450058584896</v>
      </c>
      <c r="GG38" s="15">
        <f>MAX($G$4,求节点(G$28:G$47,$G$4:$G$23,节奏总纲!Q37))</f>
        <v>2171.0981430455613</v>
      </c>
      <c r="GH38" s="15">
        <f>MAX($G$4,求节点(H$28:H$47,$G$4:$G$23,节奏总纲!R37))</f>
        <v>2181.0451029257706</v>
      </c>
      <c r="GI38" s="15">
        <f>MAX($G$4,求节点(I$28:I$47,$G$4:$G$23,节奏总纲!S37))</f>
        <v>2193.4289572087037</v>
      </c>
      <c r="GJ38" s="15">
        <f>MAX($G$4,求节点(J$28:J$47,$G$4:$G$23,节奏总纲!T37))</f>
        <v>2205.0189341588289</v>
      </c>
      <c r="GK38" s="15">
        <f>MAX($K$4,求节点(F$28:F$47,$K$4:$K$23,节奏总纲!P37))</f>
        <v>5262.9001171697955</v>
      </c>
      <c r="GL38" s="15">
        <f>MAX($K$4,求节点(G$28:G$47,$K$4:$K$23,节奏总纲!Q37))</f>
        <v>5421.962860911226</v>
      </c>
      <c r="GM38" s="15">
        <f>MAX($K$4,求节点(H$28:H$47,$K$4:$K$23,节奏总纲!R37))</f>
        <v>5620.9020585154112</v>
      </c>
      <c r="GN38" s="15">
        <f>MAX($K$4,求节点(I$28:I$47,$K$4:$K$23,节奏总纲!S37))</f>
        <v>5868.579144174073</v>
      </c>
      <c r="GO38" s="15">
        <f>MAX($K$4,求节点(J$28:J$47,$K$4:$K$23,节奏总纲!T37))</f>
        <v>6100.3786831765783</v>
      </c>
    </row>
    <row r="39" spans="5:197" x14ac:dyDescent="0.15">
      <c r="E39" s="15">
        <v>12</v>
      </c>
      <c r="F39" s="15">
        <f>节奏总纲!BJ15</f>
        <v>50.096872126566154</v>
      </c>
      <c r="G39" s="15">
        <f>节奏总纲!BK15</f>
        <v>40.077497701252923</v>
      </c>
      <c r="H39" s="15">
        <f>节奏总纲!BL15</f>
        <v>30.058123275939693</v>
      </c>
      <c r="I39" s="15">
        <f>节奏总纲!BM15</f>
        <v>20.038748850626462</v>
      </c>
      <c r="J39" s="15">
        <f>节奏总纲!BN15</f>
        <v>10.019374425313231</v>
      </c>
      <c r="K39" s="15">
        <v>19000</v>
      </c>
      <c r="L39" s="9">
        <f>求节点(节奏总纲!P$4:P$113,AK$5:AK$104,F39)*6</f>
        <v>32249.414846008309</v>
      </c>
      <c r="M39" s="9">
        <f>求节点(节奏总纲!Q$4:Q$113,AL$5:AL$104,G39)*6</f>
        <v>32107.591641475206</v>
      </c>
      <c r="N39" s="9">
        <f>求节点(节奏总纲!R$4:R$113,AM$5:AM$104,H39)*6</f>
        <v>31948.984250224585</v>
      </c>
      <c r="O39" s="9">
        <f>求节点(节奏总纲!S$4:S$113,AN$5:AN$104,I39)*6</f>
        <v>31775.746135450929</v>
      </c>
      <c r="P39" s="9">
        <f>求节点(节奏总纲!T$4:T$113,AO$5:AO$104,J39)*6</f>
        <v>31588.748447385908</v>
      </c>
      <c r="Q39" s="9">
        <f t="shared" si="37"/>
        <v>14.883990989976436</v>
      </c>
      <c r="S39" s="9">
        <v>12</v>
      </c>
      <c r="T39" s="9">
        <f>求节点(节奏总纲!$BW$4:$BW$53,节奏总纲!$AM$4:$AM$53,$S39)</f>
        <v>0.57090651823243421</v>
      </c>
      <c r="U39" s="9">
        <v>1800</v>
      </c>
      <c r="V39" s="9">
        <f t="shared" si="38"/>
        <v>3</v>
      </c>
      <c r="W39" s="9">
        <v>5</v>
      </c>
      <c r="Z39" s="9">
        <v>35</v>
      </c>
      <c r="AA39" s="9">
        <f>[5]圣人天赋!EM40</f>
        <v>0</v>
      </c>
      <c r="AB39" s="9">
        <f>[5]圣人天赋!EN40</f>
        <v>0</v>
      </c>
      <c r="AC39" s="9">
        <f>[5]圣人天赋!EO40</f>
        <v>35</v>
      </c>
      <c r="AD39" s="9">
        <f>[5]圣人天赋!EP40</f>
        <v>0</v>
      </c>
      <c r="AE39" s="9">
        <f>[5]圣人天赋!EQ40</f>
        <v>0</v>
      </c>
      <c r="AG39" s="52"/>
      <c r="AH39" s="34" t="e">
        <f>[5]圣人天赋!EM40/AA39</f>
        <v>#DIV/0!</v>
      </c>
      <c r="AJ39" s="9">
        <v>35</v>
      </c>
      <c r="AK39" s="9">
        <f>MAX([4]带兵数!D38,1000+($AJ39-1)*50)</f>
        <v>3980.1909129472951</v>
      </c>
      <c r="AL39" s="9">
        <f>MAX([4]带兵数!E38,1000+($AJ39-1)*50)</f>
        <v>4030.5941741358338</v>
      </c>
      <c r="AM39" s="9">
        <f>MAX([4]带兵数!F38,1000+($AJ39-1)*50)</f>
        <v>4091.0872039771339</v>
      </c>
      <c r="AN39" s="9">
        <f>MAX([4]带兵数!G38,1000+($AJ39-1)*50)</f>
        <v>4154.191079838205</v>
      </c>
      <c r="AO39" s="9">
        <f>MAX([4]带兵数!H38,1000+($AJ39-1)*50)</f>
        <v>4223.6246235371837</v>
      </c>
      <c r="AQ39" s="15">
        <v>35</v>
      </c>
      <c r="AR39" s="15">
        <f>AZ39/求节点(F$28:F$47,$G$4:$G$23,节奏总纲!P38)*3600</f>
        <v>261842.18554423557</v>
      </c>
      <c r="AS39" s="15">
        <f>BA39/求节点(G$28:G$47,$G$4:$G$23,节奏总纲!Q38)*3600</f>
        <v>232907.76031188862</v>
      </c>
      <c r="AT39" s="15">
        <f>BB39/求节点(H$28:H$47,$G$4:$G$23,节奏总纲!R38)*3600</f>
        <v>194543.65246610137</v>
      </c>
      <c r="AU39" s="15">
        <f>BC39/求节点(I$28:I$47,$G$4:$G$23,节奏总纲!S38)*3600</f>
        <v>142312.90981021617</v>
      </c>
      <c r="AV39" s="15">
        <f>BD39/求节点(J$28:J$47,$G$4:$G$23,节奏总纲!T38)*3600</f>
        <v>79301.860707311935</v>
      </c>
      <c r="AY39" s="15">
        <v>35</v>
      </c>
      <c r="AZ39" s="15">
        <f>求节点(F$28:F$47,$G$4:$G$23,节奏总纲!P38)*24*节奏总纲!W38*求节点(F$28:F$47,$L$4:$L$23,节奏总纲!P38)</f>
        <v>157845.06834844081</v>
      </c>
      <c r="BA39" s="15">
        <f>求节点(G$28:G$47,$G$4:$G$23,节奏总纲!Q38)*24*节奏总纲!X38*求节点(G$28:G$47,$L$4:$L$23,节奏总纲!Q38)</f>
        <v>140968.05836955828</v>
      </c>
      <c r="BB39" s="15">
        <f>求节点(H$28:H$47,$G$4:$G$23,节奏总纲!R38)*24*节奏总纲!Y38*求节点(H$28:H$47,$L$4:$L$23,节奏总纲!R38)</f>
        <v>118333.61161877163</v>
      </c>
      <c r="BC39" s="15">
        <f>求节点(I$28:I$47,$G$4:$G$23,节奏总纲!S38)*24*节奏总纲!Z38*求节点(I$28:I$47,$L$4:$L$23,节奏总纲!S38)</f>
        <v>87041.727392085857</v>
      </c>
      <c r="BD39" s="15">
        <f>求节点(J$28:J$47,$G$4:$G$23,节奏总纲!T38)*24*节奏总纲!AA38*求节点(J$28:J$47,$L$4:$L$23,节奏总纲!T38)</f>
        <v>48717.721661061092</v>
      </c>
      <c r="BE39" s="15">
        <f>SUM(AZ$5:AZ39)</f>
        <v>2006558.9696257911</v>
      </c>
      <c r="BF39" s="15">
        <f>SUM(BA$5:BA39)</f>
        <v>1763065.2362720584</v>
      </c>
      <c r="BG39" s="15">
        <f>SUM(BB$5:BB39)</f>
        <v>1469991.6907924863</v>
      </c>
      <c r="BH39" s="15">
        <f>SUM(BC$5:BC39)</f>
        <v>1100679.6989593219</v>
      </c>
      <c r="BI39" s="15">
        <f>SUM(BD$5:BD39)</f>
        <v>622716.65646848141</v>
      </c>
      <c r="BJ39" s="51"/>
      <c r="BK39" s="15">
        <v>35</v>
      </c>
      <c r="BL39" s="15">
        <f>索引信息!I40/3600*求节点(F$28:F$47,$G$4:$G$23,节奏总纲!P38)+BL38</f>
        <v>0</v>
      </c>
      <c r="BM39" s="15">
        <f>索引信息!J40/3600*求节点(G$28:G$47,$G$4:$G$23,节奏总纲!Q38)+BM38</f>
        <v>0</v>
      </c>
      <c r="BN39" s="15">
        <f>索引信息!K40/3600*求节点(H$28:H$47,$G$4:$G$23,节奏总纲!R38)+BN38</f>
        <v>0</v>
      </c>
      <c r="BO39" s="15">
        <f>索引信息!L40/3600*求节点(I$28:I$47,$G$4:$G$23,节奏总纲!S38)+BO38</f>
        <v>0</v>
      </c>
      <c r="BP39" s="15">
        <f>索引信息!M40/3600*求节点(J$28:J$47,$G$4:$G$23,节奏总纲!T38)+BP38</f>
        <v>0</v>
      </c>
      <c r="BR39" s="15">
        <v>35</v>
      </c>
      <c r="BS39" s="15">
        <f>求节点($T$28:$T$107,$V$28:$V$107,节奏总纲!P38)*求节点($T$28:$T$107,$U$28:$U$107,节奏总纲!P38)*节奏总纲!W38+[2]副本直接奖励!DI39</f>
        <v>7500.6876067359153</v>
      </c>
      <c r="BT39" s="15">
        <f>求节点($T$28:$T$107,$V$28:$V$107,节奏总纲!Q38)*求节点($T$28:$T$107,$U$28:$U$107,节奏总纲!Q38)*节奏总纲!X38+[2]副本直接奖励!DJ39</f>
        <v>5960.1378310345244</v>
      </c>
      <c r="BU39" s="15">
        <f>求节点($T$28:$T$107,$V$28:$V$107,节奏总纲!R38)*求节点($T$28:$T$107,$U$28:$U$107,节奏总纲!R38)*节奏总纲!Y38+[2]副本直接奖励!DK39</f>
        <v>4559.616854674251</v>
      </c>
      <c r="BV39" s="15">
        <f>求节点($T$28:$T$107,$V$28:$V$107,节奏总纲!S38)*求节点($T$28:$T$107,$U$28:$U$107,节奏总纲!S38)*节奏总纲!Z38+[2]副本直接奖励!DL39</f>
        <v>3335.4588236769409</v>
      </c>
      <c r="BW39" s="15">
        <f>求节点($T$28:$T$107,$V$28:$V$107,节奏总纲!T38)*求节点($T$28:$T$107,$U$28:$U$107,节奏总纲!T38)*节奏总纲!AA38+[2]副本直接奖励!DM39</f>
        <v>1445.6068358103737</v>
      </c>
      <c r="BX39" s="15">
        <f>SUM(BS$5:BS39)</f>
        <v>77094.38324849846</v>
      </c>
      <c r="BY39" s="15">
        <f>SUM(BT$5:BT39)</f>
        <v>64095.465423243477</v>
      </c>
      <c r="BZ39" s="15">
        <f>SUM(BU$5:BU39)</f>
        <v>51233.490110768369</v>
      </c>
      <c r="CA39" s="15">
        <f>SUM(BV$5:BV39)</f>
        <v>35527.898316345032</v>
      </c>
      <c r="CB39" s="15">
        <f>SUM(BW$5:BW39)</f>
        <v>18154.012576897421</v>
      </c>
      <c r="CE39" s="15">
        <v>35</v>
      </c>
      <c r="CF39" s="15">
        <f>AZ39/(1-[5]圣人天赋!DY40)-AZ39</f>
        <v>0</v>
      </c>
      <c r="CG39" s="15">
        <f>BA39/(1-[5]圣人天赋!DZ40)-BA39</f>
        <v>0</v>
      </c>
      <c r="CH39" s="15">
        <f>BB39/(1-[5]圣人天赋!EA40)-BB39</f>
        <v>0</v>
      </c>
      <c r="CI39" s="15">
        <f>BC39/(1-[5]圣人天赋!EB40)-BC39</f>
        <v>0</v>
      </c>
      <c r="CJ39" s="15">
        <f>BD39/(1-[5]圣人天赋!EC40)-BD39</f>
        <v>0</v>
      </c>
      <c r="CK39" s="15">
        <f>SUM(CF$5:CF39)</f>
        <v>0</v>
      </c>
      <c r="CL39" s="15">
        <f>SUM(CG$5:CG39)</f>
        <v>0</v>
      </c>
      <c r="CM39" s="15">
        <f>SUM(CH$5:CH39)</f>
        <v>0</v>
      </c>
      <c r="CN39" s="15">
        <f>SUM(CI$5:CI39)</f>
        <v>0</v>
      </c>
      <c r="CO39" s="15">
        <f>SUM(CJ$5:CJ39)</f>
        <v>0</v>
      </c>
      <c r="CQ39" s="15">
        <v>35</v>
      </c>
      <c r="CR39" s="15" t="e">
        <f>DZ39*'[6]国建-buff效果'!EN41+CR38</f>
        <v>#REF!</v>
      </c>
      <c r="CS39" s="15" t="e">
        <f>EA39*'[6]国建-buff效果'!EO41+CS38</f>
        <v>#REF!</v>
      </c>
      <c r="CT39" s="15" t="e">
        <f>EB39*'[6]国建-buff效果'!EP41+CT38</f>
        <v>#REF!</v>
      </c>
      <c r="CU39" s="15" t="e">
        <f>EC39*'[6]国建-buff效果'!EQ41+CU38</f>
        <v>#REF!</v>
      </c>
      <c r="CV39" s="15" t="e">
        <f>ED39*'[6]国建-buff效果'!ER41+CV38</f>
        <v>#REF!</v>
      </c>
      <c r="CX39" s="15">
        <v>35</v>
      </c>
      <c r="CY39" s="15">
        <f>索引信息!T39/3600*求节点(F$28:F$47,$G$4:$G$23,节奏总纲!P38)+CY38</f>
        <v>0</v>
      </c>
      <c r="CZ39" s="15">
        <f>索引信息!U39/3600*求节点(G$28:G$47,$G$4:$G$23,节奏总纲!Q38)+CZ38</f>
        <v>0</v>
      </c>
      <c r="DA39" s="15">
        <f>索引信息!V39/3600*求节点(H$28:H$47,$G$4:$G$23,节奏总纲!R38)+DA38</f>
        <v>0</v>
      </c>
      <c r="DB39" s="15">
        <f>索引信息!W39/3600*求节点(I$28:I$47,$G$4:$G$23,节奏总纲!S38)+DB38</f>
        <v>0</v>
      </c>
      <c r="DC39" s="15">
        <f>索引信息!X39/3600*求节点(J$28:J$47,$G$4:$G$23,节奏总纲!T38)+DC38</f>
        <v>0</v>
      </c>
      <c r="DE39" s="15">
        <v>35</v>
      </c>
      <c r="DF39" s="15" t="e">
        <f t="shared" si="39"/>
        <v>#REF!</v>
      </c>
      <c r="DG39" s="15" t="e">
        <f t="shared" si="40"/>
        <v>#REF!</v>
      </c>
      <c r="DH39" s="15" t="e">
        <f t="shared" si="41"/>
        <v>#REF!</v>
      </c>
      <c r="DI39" s="15" t="e">
        <f t="shared" si="42"/>
        <v>#REF!</v>
      </c>
      <c r="DJ39" s="15" t="e">
        <f t="shared" si="43"/>
        <v>#REF!</v>
      </c>
      <c r="DK39" s="35">
        <v>35</v>
      </c>
      <c r="DL39" s="34" t="e">
        <f t="shared" si="44"/>
        <v>#REF!</v>
      </c>
      <c r="DM39" s="34" t="e">
        <f t="shared" si="45"/>
        <v>#REF!</v>
      </c>
      <c r="DN39" s="34" t="e">
        <f t="shared" si="46"/>
        <v>#REF!</v>
      </c>
      <c r="DO39" s="34" t="e">
        <f t="shared" si="47"/>
        <v>#REF!</v>
      </c>
      <c r="DP39" s="34" t="e">
        <f t="shared" si="48"/>
        <v>#REF!</v>
      </c>
      <c r="DQ39" s="34" t="e">
        <f t="shared" si="49"/>
        <v>#REF!</v>
      </c>
      <c r="DT39" s="15">
        <v>35</v>
      </c>
      <c r="DU39" s="15" t="e">
        <f>#REF!+[7]国家城池攻打!BP38</f>
        <v>#REF!</v>
      </c>
      <c r="DV39" s="15" t="e">
        <f>#REF!+[7]国家城池攻打!BQ38</f>
        <v>#REF!</v>
      </c>
      <c r="DW39" s="15" t="e">
        <f>#REF!+[7]国家城池攻打!BR38</f>
        <v>#REF!</v>
      </c>
      <c r="DX39" s="15" t="e">
        <f>#REF!+[7]国家城池攻打!BS38</f>
        <v>#REF!</v>
      </c>
      <c r="DY39" s="15" t="e">
        <f>#REF!+[7]国家城池攻打!BT38</f>
        <v>#REF!</v>
      </c>
      <c r="DZ39" s="15" t="e">
        <f t="shared" si="32"/>
        <v>#REF!</v>
      </c>
      <c r="EA39" s="15" t="e">
        <f t="shared" si="33"/>
        <v>#REF!</v>
      </c>
      <c r="EB39" s="15" t="e">
        <f t="shared" si="34"/>
        <v>#REF!</v>
      </c>
      <c r="EC39" s="15" t="e">
        <f t="shared" si="35"/>
        <v>#REF!</v>
      </c>
      <c r="ED39" s="15" t="e">
        <f t="shared" si="36"/>
        <v>#REF!</v>
      </c>
      <c r="EF39" s="34" t="e">
        <f>#REF!/$DU39</f>
        <v>#REF!</v>
      </c>
      <c r="EG39" s="34" t="e">
        <f>[7]国家城池攻打!BP38/$DU39</f>
        <v>#REF!</v>
      </c>
      <c r="EK39" s="9">
        <v>35</v>
      </c>
      <c r="EL39" s="9" t="e">
        <f t="shared" si="50"/>
        <v>#REF!</v>
      </c>
      <c r="EM39" s="9" t="e">
        <f t="shared" si="51"/>
        <v>#REF!</v>
      </c>
      <c r="EN39" s="9" t="e">
        <f t="shared" si="52"/>
        <v>#REF!</v>
      </c>
      <c r="EO39" s="9" t="e">
        <f t="shared" si="53"/>
        <v>#REF!</v>
      </c>
      <c r="EP39" s="9" t="e">
        <f t="shared" si="54"/>
        <v>#REF!</v>
      </c>
      <c r="ER39" s="9">
        <v>35</v>
      </c>
      <c r="ES39" s="9" t="e">
        <f>((DU39-DU38)-(DF39-DF38))/求节点(F$28:F$47,$K$4:$K$23,节奏总纲!P38)</f>
        <v>#REF!</v>
      </c>
      <c r="ET39" s="9" t="e">
        <f>((DV39-DV38)-(DG39-DG38))/求节点(G$28:G$47,$K$4:$K$23,节奏总纲!Q38)</f>
        <v>#REF!</v>
      </c>
      <c r="EU39" s="9" t="e">
        <f>((DW39-DW38)-(DH39-DH38))/求节点(H$28:H$47,$K$4:$K$23,节奏总纲!R38)</f>
        <v>#REF!</v>
      </c>
      <c r="EV39" s="9" t="e">
        <f>((DX39-DX38)-(DI39-DI38))/求节点(I$28:I$47,$K$4:$K$23,节奏总纲!S38)</f>
        <v>#REF!</v>
      </c>
      <c r="EW39" s="9" t="e">
        <f>((DY39-DY38)-(DJ39-DJ38))/求节点(J$28:J$47,$K$4:$K$23,节奏总纲!T38)</f>
        <v>#REF!</v>
      </c>
      <c r="EX39" s="37" t="e">
        <f>SUM(ES$5:ES39)*$C$5/'[1]资源-钻石'!L38</f>
        <v>#REF!</v>
      </c>
      <c r="EY39" s="37" t="e">
        <f>SUM(ET$5:ET39)*$C$5/'[1]资源-钻石'!M38</f>
        <v>#REF!</v>
      </c>
      <c r="EZ39" s="37" t="e">
        <f>SUM(EU$5:EU39)*$C$5/'[1]资源-钻石'!N38</f>
        <v>#REF!</v>
      </c>
      <c r="FA39" s="37" t="e">
        <f>SUM(EV$5:EV39)*$C$5/'[1]资源-钻石'!O38</f>
        <v>#REF!</v>
      </c>
      <c r="FB39" s="37" t="e">
        <f>SUM(EW$5:EW39)*$C$5/'[1]资源-钻石'!P38</f>
        <v>#REF!</v>
      </c>
      <c r="FJ39" s="9">
        <f>INT(求节点(F$28:F$47,$K$28:$K$47,节奏总纲!P38))</f>
        <v>14613</v>
      </c>
      <c r="FK39" s="15">
        <v>35</v>
      </c>
      <c r="FL39" s="15">
        <f>求节点(F$28:F$47,$V$4:$V$23,节奏总纲!P38)*$FJ39/10000</f>
        <v>122799.09655312593</v>
      </c>
      <c r="FM39" s="15">
        <f>求节点(G$28:G$47,$V$4:$V$23,节奏总纲!Q38)*$FJ39/10000</f>
        <v>125353.18905347056</v>
      </c>
      <c r="FN39" s="15">
        <f>求节点(H$28:H$47,$V$4:$V$23,节奏总纲!R38)*$FJ39/10000</f>
        <v>128519.89106370177</v>
      </c>
      <c r="FO39" s="15">
        <f>求节点(I$28:I$47,$V$4:$V$23,节奏总纲!S38)*$FJ39/10000</f>
        <v>132054.67887261507</v>
      </c>
      <c r="FP39" s="15">
        <f>求节点(J$28:J$47,$V$4:$V$23,节奏总纲!T38)*$FJ39/10000</f>
        <v>134906.489382506</v>
      </c>
      <c r="FQ39" s="15">
        <f>求节点(F$28:F$47,$L$4:$L$23,节奏总纲!P38)</f>
        <v>4</v>
      </c>
      <c r="FR39" s="15">
        <f>求节点(G$28:G$47,$L$4:$L$23,节奏总纲!Q38)</f>
        <v>4</v>
      </c>
      <c r="FS39" s="15">
        <f>求节点(H$28:H$47,$L$4:$L$23,节奏总纲!R38)</f>
        <v>4</v>
      </c>
      <c r="FT39" s="15">
        <f>求节点(I$28:I$47,$L$4:$L$23,节奏总纲!S38)</f>
        <v>4</v>
      </c>
      <c r="FU39" s="15">
        <f>求节点(J$28:J$47,$L$4:$L$23,节奏总纲!T38)</f>
        <v>4</v>
      </c>
      <c r="FV39" s="15">
        <f t="shared" si="26"/>
        <v>491196.38621250371</v>
      </c>
      <c r="FW39" s="15">
        <f t="shared" si="27"/>
        <v>501412.75621388224</v>
      </c>
      <c r="FX39" s="15">
        <f t="shared" si="28"/>
        <v>514079.56425480708</v>
      </c>
      <c r="FY39" s="15">
        <f t="shared" si="29"/>
        <v>528218.71549046028</v>
      </c>
      <c r="FZ39" s="15">
        <f t="shared" si="30"/>
        <v>539625.957530024</v>
      </c>
      <c r="GE39" s="15">
        <v>35</v>
      </c>
      <c r="GF39" s="15">
        <f>MAX($G$4,求节点(F$28:F$47,$G$4:$G$23,节奏总纲!P38))</f>
        <v>2170.1707265897694</v>
      </c>
      <c r="GG39" s="15">
        <f>MAX($G$4,求节点(G$28:G$47,$G$4:$G$23,节奏总纲!Q38))</f>
        <v>2178.909837314277</v>
      </c>
      <c r="GH39" s="15">
        <f>MAX($G$4,求节点(H$28:H$47,$G$4:$G$23,节奏总纲!R38))</f>
        <v>2189.7450594118313</v>
      </c>
      <c r="GI39" s="15">
        <f>MAX($G$4,求节点(I$28:I$47,$G$4:$G$23,节奏总纲!S38))</f>
        <v>2201.8397278882335</v>
      </c>
      <c r="GJ39" s="15">
        <f>MAX($G$4,求节点(J$28:J$47,$G$4:$G$23,节奏总纲!T38))</f>
        <v>2211.5975137976666</v>
      </c>
      <c r="GK39" s="15">
        <f>MAX($K$4,求节点(F$28:F$47,$K$4:$K$23,节奏总纲!P38))</f>
        <v>5403.4145317953844</v>
      </c>
      <c r="GL39" s="15">
        <f>MAX($K$4,求节点(G$28:G$47,$K$4:$K$23,节奏总纲!Q38))</f>
        <v>5578.1967462855382</v>
      </c>
      <c r="GM39" s="15">
        <f>MAX($K$4,求节点(H$28:H$47,$K$4:$K$23,节奏总纲!R38))</f>
        <v>5794.9011882366231</v>
      </c>
      <c r="GN39" s="15">
        <f>MAX($K$4,求节点(I$28:I$47,$K$4:$K$23,节奏总纲!S38))</f>
        <v>6036.794557764666</v>
      </c>
      <c r="GO39" s="15">
        <f>MAX($K$4,求节点(J$28:J$47,$K$4:$K$23,节奏总纲!T38))</f>
        <v>6231.9502759533279</v>
      </c>
    </row>
    <row r="40" spans="5:197" x14ac:dyDescent="0.15">
      <c r="E40" s="15">
        <v>13</v>
      </c>
      <c r="F40" s="15">
        <f>节奏总纲!BJ16</f>
        <v>63.5</v>
      </c>
      <c r="G40" s="15">
        <f>节奏总纲!BK16</f>
        <v>50.800000000000004</v>
      </c>
      <c r="H40" s="15">
        <f>节奏总纲!BL16</f>
        <v>38.1</v>
      </c>
      <c r="I40" s="15">
        <f>节奏总纲!BM16</f>
        <v>25.400000000000002</v>
      </c>
      <c r="J40" s="15">
        <f>节奏总纲!BN16</f>
        <v>12.700000000000001</v>
      </c>
      <c r="K40" s="15">
        <v>19200</v>
      </c>
      <c r="L40" s="9">
        <f>求节点(节奏总纲!P$4:P$113,AK$5:AK$104,F40)*6</f>
        <v>33550.678286450398</v>
      </c>
      <c r="M40" s="9">
        <f>求节点(节奏总纲!Q$4:Q$113,AL$5:AL$104,G40)*6</f>
        <v>33414.259651878965</v>
      </c>
      <c r="N40" s="9">
        <f>求节点(节奏总纲!R$4:R$113,AM$5:AM$104,H40)*6</f>
        <v>33257.436840168986</v>
      </c>
      <c r="O40" s="9">
        <f>求节点(节奏总纲!S$4:S$113,AN$5:AN$104,I40)*6</f>
        <v>33088.7637777622</v>
      </c>
      <c r="P40" s="9">
        <f>求节点(节奏总纲!T$4:T$113,AO$5:AO$104,J40)*6</f>
        <v>32900.145701358371</v>
      </c>
      <c r="Q40" s="9">
        <f t="shared" si="37"/>
        <v>15.498941498598688</v>
      </c>
      <c r="S40" s="9">
        <v>13</v>
      </c>
      <c r="T40" s="9">
        <f>求节点(节奏总纲!$BW$4:$BW$53,节奏总纲!$AM$4:$AM$53,$S40)</f>
        <v>0.75</v>
      </c>
      <c r="U40" s="9">
        <v>1800</v>
      </c>
      <c r="V40" s="9">
        <f t="shared" si="38"/>
        <v>3</v>
      </c>
      <c r="W40" s="9">
        <v>5</v>
      </c>
      <c r="Z40" s="9">
        <v>36</v>
      </c>
      <c r="AA40" s="9">
        <f>[5]圣人天赋!EM41</f>
        <v>0</v>
      </c>
      <c r="AB40" s="9">
        <f>[5]圣人天赋!EN41</f>
        <v>0</v>
      </c>
      <c r="AC40" s="9">
        <f>[5]圣人天赋!EO41</f>
        <v>36</v>
      </c>
      <c r="AD40" s="9">
        <f>[5]圣人天赋!EP41</f>
        <v>2.1020221909649733E-2</v>
      </c>
      <c r="AE40" s="9">
        <f>[5]圣人天赋!EQ41</f>
        <v>2.1375894717977545E-2</v>
      </c>
      <c r="AG40" s="52"/>
      <c r="AH40" s="34" t="e">
        <f>[5]圣人天赋!EM41/AA40</f>
        <v>#DIV/0!</v>
      </c>
      <c r="AJ40" s="9">
        <v>36</v>
      </c>
      <c r="AK40" s="9">
        <f>MAX([4]带兵数!D39,1000+($AJ40-1)*50)</f>
        <v>4043.8224722802161</v>
      </c>
      <c r="AL40" s="9">
        <f>MAX([4]带兵数!E39,1000+($AJ40-1)*50)</f>
        <v>4097.4135482075872</v>
      </c>
      <c r="AM40" s="9">
        <f>MAX([4]带兵数!F39,1000+($AJ40-1)*50)</f>
        <v>4154.2715250695746</v>
      </c>
      <c r="AN40" s="9">
        <f>MAX([4]带兵数!G39,1000+($AJ40-1)*50)</f>
        <v>4219.9593475759102</v>
      </c>
      <c r="AO40" s="9">
        <f>MAX([4]带兵数!H39,1000+($AJ40-1)*50)</f>
        <v>4286.631625084754</v>
      </c>
      <c r="AQ40" s="15">
        <v>36</v>
      </c>
      <c r="AR40" s="15">
        <f>AZ40/求节点(F$28:F$47,$G$4:$G$23,节奏总纲!P39)*3600</f>
        <v>280635.50583881553</v>
      </c>
      <c r="AS40" s="15">
        <f>BA40/求节点(G$28:G$47,$G$4:$G$23,节奏总纲!Q39)*3600</f>
        <v>249252.41862726651</v>
      </c>
      <c r="AT40" s="15">
        <f>BB40/求节点(H$28:H$47,$G$4:$G$23,节奏总纲!R39)*3600</f>
        <v>202458.83830398702</v>
      </c>
      <c r="AU40" s="15">
        <f>BC40/求节点(I$28:I$47,$G$4:$G$23,节奏总纲!S39)*3600</f>
        <v>148450.36183875866</v>
      </c>
      <c r="AV40" s="15">
        <f>BD40/求节点(J$28:J$47,$G$4:$G$23,节奏总纲!T39)*3600</f>
        <v>78872.088816354852</v>
      </c>
      <c r="AY40" s="15">
        <v>36</v>
      </c>
      <c r="AZ40" s="15">
        <f>求节点(F$28:F$47,$G$4:$G$23,节奏总纲!P39)*24*节奏总纲!W39*求节点(F$28:F$47,$L$4:$L$23,节奏总纲!P39)</f>
        <v>169761.14990272693</v>
      </c>
      <c r="BA40" s="15">
        <f>求节点(G$28:G$47,$G$4:$G$23,节奏总纲!Q39)*24*节奏总纲!X39*求节点(G$28:G$47,$L$4:$L$23,节奏总纲!Q39)</f>
        <v>151439.51949650588</v>
      </c>
      <c r="BB40" s="15">
        <f>求节点(H$28:H$47,$G$4:$G$23,节奏总纲!R39)*24*节奏总纲!Y39*求节点(H$28:H$47,$L$4:$L$23,节奏总纲!R39)</f>
        <v>123657.30207506285</v>
      </c>
      <c r="BC40" s="15">
        <f>求节点(I$28:I$47,$G$4:$G$23,节奏总纲!S39)*24*节奏总纲!Z39*求节点(I$28:I$47,$L$4:$L$23,节奏总纲!S39)</f>
        <v>91049.438379186569</v>
      </c>
      <c r="BD40" s="15">
        <f>求节点(J$28:J$47,$G$4:$G$23,节奏总纲!T39)*24*节奏总纲!AA39*求节点(J$28:J$47,$L$4:$L$23,节奏总纲!T39)</f>
        <v>48597.047190432342</v>
      </c>
      <c r="BE40" s="15">
        <f>SUM(AZ$5:AZ40)</f>
        <v>2176320.1195285181</v>
      </c>
      <c r="BF40" s="15">
        <f>SUM(BA$5:BA40)</f>
        <v>1914504.7557685643</v>
      </c>
      <c r="BG40" s="15">
        <f>SUM(BB$5:BB40)</f>
        <v>1593648.9928675492</v>
      </c>
      <c r="BH40" s="15">
        <f>SUM(BC$5:BC40)</f>
        <v>1191729.1373385086</v>
      </c>
      <c r="BI40" s="15">
        <f>SUM(BD$5:BD40)</f>
        <v>671313.70365891373</v>
      </c>
      <c r="BJ40" s="51"/>
      <c r="BK40" s="15">
        <v>36</v>
      </c>
      <c r="BL40" s="15">
        <f>索引信息!I41/3600*求节点(F$28:F$47,$G$4:$G$23,节奏总纲!P39)+BL39</f>
        <v>0</v>
      </c>
      <c r="BM40" s="15">
        <f>索引信息!J41/3600*求节点(G$28:G$47,$G$4:$G$23,节奏总纲!Q39)+BM39</f>
        <v>0</v>
      </c>
      <c r="BN40" s="15">
        <f>索引信息!K41/3600*求节点(H$28:H$47,$G$4:$G$23,节奏总纲!R39)+BN39</f>
        <v>0</v>
      </c>
      <c r="BO40" s="15">
        <f>索引信息!L41/3600*求节点(I$28:I$47,$G$4:$G$23,节奏总纲!S39)+BO39</f>
        <v>0</v>
      </c>
      <c r="BP40" s="15">
        <f>索引信息!M41/3600*求节点(J$28:J$47,$G$4:$G$23,节奏总纲!T39)+BP39</f>
        <v>0</v>
      </c>
      <c r="BR40" s="15">
        <v>36</v>
      </c>
      <c r="BS40" s="15">
        <f>求节点($T$28:$T$107,$V$28:$V$107,节奏总纲!P39)*求节点($T$28:$T$107,$U$28:$U$107,节奏总纲!P39)*节奏总纲!W39+[2]副本直接奖励!DI40</f>
        <v>8039.0379276744025</v>
      </c>
      <c r="BT40" s="15">
        <f>求节点($T$28:$T$107,$V$28:$V$107,节奏总纲!Q39)*求节点($T$28:$T$107,$U$28:$U$107,节奏总纲!Q39)*节奏总纲!X39+[2]副本直接奖励!DJ40</f>
        <v>7140.0432419269046</v>
      </c>
      <c r="BU40" s="15">
        <f>求节点($T$28:$T$107,$V$28:$V$107,节奏总纲!R39)*求节点($T$28:$T$107,$U$28:$U$107,节奏总纲!R39)*节奏总纲!Y39+[2]副本直接奖励!DK40</f>
        <v>4745.1290227496957</v>
      </c>
      <c r="BV40" s="15">
        <f>求节点($T$28:$T$107,$V$28:$V$107,节奏总纲!S39)*求节点($T$28:$T$107,$U$28:$U$107,节奏总纲!S39)*节奏总纲!Z39+[2]副本直接奖励!DL40</f>
        <v>3479.3053555959059</v>
      </c>
      <c r="BW40" s="15">
        <f>求节点($T$28:$T$107,$V$28:$V$107,节奏总纲!T39)*求节点($T$28:$T$107,$U$28:$U$107,节奏总纲!T39)*节奏总纲!AA39+[2]副本直接奖励!DM40</f>
        <v>1437.7724523814686</v>
      </c>
      <c r="BX40" s="15">
        <f>SUM(BS$5:BS40)</f>
        <v>85133.421176172866</v>
      </c>
      <c r="BY40" s="15">
        <f>SUM(BT$5:BT40)</f>
        <v>71235.508665170375</v>
      </c>
      <c r="BZ40" s="15">
        <f>SUM(BU$5:BU40)</f>
        <v>55978.619133518063</v>
      </c>
      <c r="CA40" s="15">
        <f>SUM(BV$5:BV40)</f>
        <v>39007.203671940937</v>
      </c>
      <c r="CB40" s="15">
        <f>SUM(BW$5:BW40)</f>
        <v>19591.78502927889</v>
      </c>
      <c r="CE40" s="15">
        <v>36</v>
      </c>
      <c r="CF40" s="15">
        <f>AZ40/(1-[5]圣人天赋!DY41)-AZ40</f>
        <v>0</v>
      </c>
      <c r="CG40" s="15">
        <f>BA40/(1-[5]圣人天赋!DZ41)-BA40</f>
        <v>0</v>
      </c>
      <c r="CH40" s="15">
        <f>BB40/(1-[5]圣人天赋!EA41)-BB40</f>
        <v>0</v>
      </c>
      <c r="CI40" s="15">
        <f>BC40/(1-[5]圣人天赋!EB41)-BC40</f>
        <v>0</v>
      </c>
      <c r="CJ40" s="15">
        <f>BD40/(1-[5]圣人天赋!EC41)-BD40</f>
        <v>0</v>
      </c>
      <c r="CK40" s="15">
        <f>SUM(CF$5:CF40)</f>
        <v>0</v>
      </c>
      <c r="CL40" s="15">
        <f>SUM(CG$5:CG40)</f>
        <v>0</v>
      </c>
      <c r="CM40" s="15">
        <f>SUM(CH$5:CH40)</f>
        <v>0</v>
      </c>
      <c r="CN40" s="15">
        <f>SUM(CI$5:CI40)</f>
        <v>0</v>
      </c>
      <c r="CO40" s="15">
        <f>SUM(CJ$5:CJ40)</f>
        <v>0</v>
      </c>
      <c r="CQ40" s="15">
        <v>36</v>
      </c>
      <c r="CR40" s="15" t="e">
        <f>DZ40*'[6]国建-buff效果'!EN42+CR39</f>
        <v>#REF!</v>
      </c>
      <c r="CS40" s="15" t="e">
        <f>EA40*'[6]国建-buff效果'!EO42+CS39</f>
        <v>#REF!</v>
      </c>
      <c r="CT40" s="15" t="e">
        <f>EB40*'[6]国建-buff效果'!EP42+CT39</f>
        <v>#REF!</v>
      </c>
      <c r="CU40" s="15" t="e">
        <f>EC40*'[6]国建-buff效果'!EQ42+CU39</f>
        <v>#REF!</v>
      </c>
      <c r="CV40" s="15" t="e">
        <f>ED40*'[6]国建-buff效果'!ER42+CV39</f>
        <v>#REF!</v>
      </c>
      <c r="CX40" s="15">
        <v>36</v>
      </c>
      <c r="CY40" s="15">
        <f>索引信息!T40/3600*求节点(F$28:F$47,$G$4:$G$23,节奏总纲!P39)+CY39</f>
        <v>0</v>
      </c>
      <c r="CZ40" s="15">
        <f>索引信息!U40/3600*求节点(G$28:G$47,$G$4:$G$23,节奏总纲!Q39)+CZ39</f>
        <v>0</v>
      </c>
      <c r="DA40" s="15">
        <f>索引信息!V40/3600*求节点(H$28:H$47,$G$4:$G$23,节奏总纲!R39)+DA39</f>
        <v>0</v>
      </c>
      <c r="DB40" s="15">
        <f>索引信息!W40/3600*求节点(I$28:I$47,$G$4:$G$23,节奏总纲!S39)+DB39</f>
        <v>0</v>
      </c>
      <c r="DC40" s="15">
        <f>索引信息!X40/3600*求节点(J$28:J$47,$G$4:$G$23,节奏总纲!T39)+DC39</f>
        <v>0</v>
      </c>
      <c r="DE40" s="15">
        <v>36</v>
      </c>
      <c r="DF40" s="15" t="e">
        <f t="shared" si="39"/>
        <v>#REF!</v>
      </c>
      <c r="DG40" s="15" t="e">
        <f t="shared" si="40"/>
        <v>#REF!</v>
      </c>
      <c r="DH40" s="15" t="e">
        <f t="shared" si="41"/>
        <v>#REF!</v>
      </c>
      <c r="DI40" s="15" t="e">
        <f t="shared" si="42"/>
        <v>#REF!</v>
      </c>
      <c r="DJ40" s="15" t="e">
        <f t="shared" si="43"/>
        <v>#REF!</v>
      </c>
      <c r="DK40" s="35">
        <v>36</v>
      </c>
      <c r="DL40" s="34" t="e">
        <f t="shared" si="44"/>
        <v>#REF!</v>
      </c>
      <c r="DM40" s="34" t="e">
        <f t="shared" si="45"/>
        <v>#REF!</v>
      </c>
      <c r="DN40" s="34" t="e">
        <f t="shared" si="46"/>
        <v>#REF!</v>
      </c>
      <c r="DO40" s="34" t="e">
        <f t="shared" si="47"/>
        <v>#REF!</v>
      </c>
      <c r="DP40" s="34" t="e">
        <f t="shared" si="48"/>
        <v>#REF!</v>
      </c>
      <c r="DQ40" s="34" t="e">
        <f t="shared" si="49"/>
        <v>#REF!</v>
      </c>
      <c r="DT40" s="15">
        <v>36</v>
      </c>
      <c r="DU40" s="15" t="e">
        <f>#REF!+[7]国家城池攻打!BP39</f>
        <v>#REF!</v>
      </c>
      <c r="DV40" s="15" t="e">
        <f>#REF!+[7]国家城池攻打!BQ39</f>
        <v>#REF!</v>
      </c>
      <c r="DW40" s="15" t="e">
        <f>#REF!+[7]国家城池攻打!BR39</f>
        <v>#REF!</v>
      </c>
      <c r="DX40" s="15" t="e">
        <f>#REF!+[7]国家城池攻打!BS39</f>
        <v>#REF!</v>
      </c>
      <c r="DY40" s="15" t="e">
        <f>#REF!+[7]国家城池攻打!BT39</f>
        <v>#REF!</v>
      </c>
      <c r="DZ40" s="15" t="e">
        <f t="shared" si="32"/>
        <v>#REF!</v>
      </c>
      <c r="EA40" s="15" t="e">
        <f t="shared" si="33"/>
        <v>#REF!</v>
      </c>
      <c r="EB40" s="15" t="e">
        <f t="shared" si="34"/>
        <v>#REF!</v>
      </c>
      <c r="EC40" s="15" t="e">
        <f t="shared" si="35"/>
        <v>#REF!</v>
      </c>
      <c r="ED40" s="15" t="e">
        <f t="shared" si="36"/>
        <v>#REF!</v>
      </c>
      <c r="EF40" s="34" t="e">
        <f>#REF!/$DU40</f>
        <v>#REF!</v>
      </c>
      <c r="EG40" s="34" t="e">
        <f>[7]国家城池攻打!BP39/$DU40</f>
        <v>#REF!</v>
      </c>
      <c r="EK40" s="9">
        <v>36</v>
      </c>
      <c r="EL40" s="9" t="e">
        <f t="shared" si="50"/>
        <v>#REF!</v>
      </c>
      <c r="EM40" s="9" t="e">
        <f t="shared" si="51"/>
        <v>#REF!</v>
      </c>
      <c r="EN40" s="9" t="e">
        <f t="shared" si="52"/>
        <v>#REF!</v>
      </c>
      <c r="EO40" s="9" t="e">
        <f t="shared" si="53"/>
        <v>#REF!</v>
      </c>
      <c r="EP40" s="9" t="e">
        <f t="shared" si="54"/>
        <v>#REF!</v>
      </c>
      <c r="ER40" s="9">
        <v>36</v>
      </c>
      <c r="ES40" s="9" t="e">
        <f>((DU40-DU39)-(DF40-DF39))/求节点(F$28:F$47,$K$4:$K$23,节奏总纲!P39)</f>
        <v>#REF!</v>
      </c>
      <c r="ET40" s="9" t="e">
        <f>((DV40-DV39)-(DG40-DG39))/求节点(G$28:G$47,$K$4:$K$23,节奏总纲!Q39)</f>
        <v>#REF!</v>
      </c>
      <c r="EU40" s="9" t="e">
        <f>((DW40-DW39)-(DH40-DH39))/求节点(H$28:H$47,$K$4:$K$23,节奏总纲!R39)</f>
        <v>#REF!</v>
      </c>
      <c r="EV40" s="9" t="e">
        <f>((DX40-DX39)-(DI40-DI39))/求节点(I$28:I$47,$K$4:$K$23,节奏总纲!S39)</f>
        <v>#REF!</v>
      </c>
      <c r="EW40" s="9" t="e">
        <f>((DY40-DY39)-(DJ40-DJ39))/求节点(J$28:J$47,$K$4:$K$23,节奏总纲!T39)</f>
        <v>#REF!</v>
      </c>
      <c r="EX40" s="37" t="e">
        <f>SUM(ES$5:ES40)*$C$5/'[1]资源-钻石'!L39</f>
        <v>#REF!</v>
      </c>
      <c r="EY40" s="37" t="e">
        <f>SUM(ET$5:ET40)*$C$5/'[1]资源-钻石'!M39</f>
        <v>#REF!</v>
      </c>
      <c r="EZ40" s="37" t="e">
        <f>SUM(EU$5:EU40)*$C$5/'[1]资源-钻石'!N39</f>
        <v>#REF!</v>
      </c>
      <c r="FA40" s="37" t="e">
        <f>SUM(EV$5:EV40)*$C$5/'[1]资源-钻石'!O39</f>
        <v>#REF!</v>
      </c>
      <c r="FB40" s="37" t="e">
        <f>SUM(EW$5:EW40)*$C$5/'[1]资源-钻石'!P39</f>
        <v>#REF!</v>
      </c>
      <c r="FJ40" s="9">
        <f>INT(求节点(F$28:F$47,$K$28:$K$47,节奏总纲!P39))</f>
        <v>15216</v>
      </c>
      <c r="FK40" s="15">
        <v>36</v>
      </c>
      <c r="FL40" s="15">
        <f>求节点(F$28:F$47,$V$4:$V$23,节奏总纲!P39)*$FJ40/10000</f>
        <v>130157.87934436256</v>
      </c>
      <c r="FM40" s="15">
        <f>求节点(G$28:G$47,$V$4:$V$23,节奏总纲!Q39)*$FJ40/10000</f>
        <v>133069.92398295872</v>
      </c>
      <c r="FN40" s="15">
        <f>求节点(H$28:H$47,$V$4:$V$23,节奏总纲!R39)*$FJ40/10000</f>
        <v>136578.50606773628</v>
      </c>
      <c r="FO40" s="15">
        <f>求节点(I$28:I$47,$V$4:$V$23,节奏总纲!S39)*$FJ40/10000</f>
        <v>139377.69742062836</v>
      </c>
      <c r="FP40" s="15">
        <f>求节点(J$28:J$47,$V$4:$V$23,节奏总纲!T39)*$FJ40/10000</f>
        <v>142464.49906629845</v>
      </c>
      <c r="FQ40" s="15">
        <f>求节点(F$28:F$47,$L$4:$L$23,节奏总纲!P39)</f>
        <v>4</v>
      </c>
      <c r="FR40" s="15">
        <f>求节点(G$28:G$47,$L$4:$L$23,节奏总纲!Q39)</f>
        <v>4</v>
      </c>
      <c r="FS40" s="15">
        <f>求节点(H$28:H$47,$L$4:$L$23,节奏总纲!R39)</f>
        <v>4</v>
      </c>
      <c r="FT40" s="15">
        <f>求节点(I$28:I$47,$L$4:$L$23,节奏总纲!S39)</f>
        <v>4</v>
      </c>
      <c r="FU40" s="15">
        <f>求节点(J$28:J$47,$L$4:$L$23,节奏总纲!T39)</f>
        <v>4</v>
      </c>
      <c r="FV40" s="15">
        <f t="shared" si="26"/>
        <v>520631.51737745025</v>
      </c>
      <c r="FW40" s="15">
        <f t="shared" si="27"/>
        <v>532279.69593183487</v>
      </c>
      <c r="FX40" s="15">
        <f t="shared" si="28"/>
        <v>546314.02427094511</v>
      </c>
      <c r="FY40" s="15">
        <f t="shared" si="29"/>
        <v>557510.78968251345</v>
      </c>
      <c r="FZ40" s="15">
        <f t="shared" si="30"/>
        <v>569857.9962651938</v>
      </c>
      <c r="GE40" s="15">
        <v>36</v>
      </c>
      <c r="GF40" s="15">
        <f>MAX($G$4,求节点(F$28:F$47,$G$4:$G$23,节奏总纲!P39))</f>
        <v>2177.7007076247455</v>
      </c>
      <c r="GG40" s="15">
        <f>MAX($G$4,求节点(G$28:G$47,$G$4:$G$23,节奏总纲!Q39))</f>
        <v>2187.2697291763889</v>
      </c>
      <c r="GH40" s="15">
        <f>MAX($G$4,求节点(H$28:H$47,$G$4:$G$23,节奏总纲!R39))</f>
        <v>2198.7989815580186</v>
      </c>
      <c r="GI40" s="15">
        <f>MAX($G$4,求节点(I$28:I$47,$G$4:$G$23,节奏总纲!S39))</f>
        <v>2207.9971655514864</v>
      </c>
      <c r="GJ40" s="15">
        <f>MAX($G$4,求节点(J$28:J$47,$G$4:$G$23,节奏总纲!T39))</f>
        <v>2218.1404412010334</v>
      </c>
      <c r="GK40" s="15">
        <f>MAX($K$4,求节点(F$28:F$47,$K$4:$K$23,节奏总纲!P39))</f>
        <v>5554.0141524949122</v>
      </c>
      <c r="GL40" s="15">
        <f>MAX($K$4,求节点(G$28:G$47,$K$4:$K$23,节奏总纲!Q39))</f>
        <v>5745.3945835277809</v>
      </c>
      <c r="GM40" s="15">
        <f>MAX($K$4,求节点(H$28:H$47,$K$4:$K$23,节奏总纲!R39))</f>
        <v>5975.9796311603759</v>
      </c>
      <c r="GN40" s="15">
        <f>MAX($K$4,求节点(I$28:I$47,$K$4:$K$23,节奏总纲!S39))</f>
        <v>6159.9433110297286</v>
      </c>
      <c r="GO40" s="15">
        <f>MAX($K$4,求节点(J$28:J$47,$K$4:$K$23,节奏总纲!T39))</f>
        <v>6362.8088240206653</v>
      </c>
    </row>
    <row r="41" spans="5:197" x14ac:dyDescent="0.15">
      <c r="E41" s="15">
        <v>14</v>
      </c>
      <c r="F41" s="15">
        <f>节奏总纲!BJ17</f>
        <v>79.687169041131426</v>
      </c>
      <c r="G41" s="15">
        <f>节奏总纲!BK17</f>
        <v>63.749735232905138</v>
      </c>
      <c r="H41" s="15">
        <f>节奏总纲!BL17</f>
        <v>47.81230142467885</v>
      </c>
      <c r="I41" s="15">
        <f>节奏总纲!BM17</f>
        <v>31.874867616452569</v>
      </c>
      <c r="J41" s="15">
        <f>节奏总纲!BN17</f>
        <v>15.937433808226285</v>
      </c>
      <c r="K41" s="15">
        <v>19500</v>
      </c>
      <c r="L41" s="9">
        <f>求节点(节奏总纲!P$4:P$113,AK$5:AK$104,F41)*6</f>
        <v>34840.187548638234</v>
      </c>
      <c r="M41" s="9">
        <f>求节点(节奏总纲!Q$4:Q$113,AL$5:AL$104,G41)*6</f>
        <v>34703.516206556524</v>
      </c>
      <c r="N41" s="9">
        <f>求节点(节奏总纲!R$4:R$113,AM$5:AM$104,H41)*6</f>
        <v>34553.906419278872</v>
      </c>
      <c r="O41" s="9">
        <f>求节点(节奏总纲!S$4:S$113,AN$5:AN$104,I41)*6</f>
        <v>34389.034290349817</v>
      </c>
      <c r="P41" s="9">
        <f>求节点(节奏总纲!T$4:T$113,AO$5:AO$104,J41)*6</f>
        <v>34208.468959330778</v>
      </c>
      <c r="Q41" s="9">
        <f t="shared" si="37"/>
        <v>16.073392234706503</v>
      </c>
      <c r="S41" s="9">
        <v>14</v>
      </c>
      <c r="T41" s="9">
        <f>求节点(节奏总纲!$BW$4:$BW$53,节奏总纲!$AM$4:$AM$53,$S41)</f>
        <v>0.84232314459845814</v>
      </c>
      <c r="U41" s="9">
        <v>1800</v>
      </c>
      <c r="V41" s="9">
        <f t="shared" si="38"/>
        <v>3</v>
      </c>
      <c r="W41" s="9">
        <v>5</v>
      </c>
      <c r="Z41" s="9">
        <v>37</v>
      </c>
      <c r="AA41" s="9">
        <f>[5]圣人天赋!EM42</f>
        <v>0</v>
      </c>
      <c r="AB41" s="9">
        <f>[5]圣人天赋!EN42</f>
        <v>0</v>
      </c>
      <c r="AC41" s="9">
        <f>[5]圣人天赋!EO42</f>
        <v>37</v>
      </c>
      <c r="AD41" s="9">
        <f>[5]圣人天赋!EP42</f>
        <v>2.0963724070410038E-2</v>
      </c>
      <c r="AE41" s="9">
        <f>[5]圣人天赋!EQ42</f>
        <v>2.1318496717482045E-2</v>
      </c>
      <c r="AG41" s="52"/>
      <c r="AH41" s="34" t="e">
        <f>[5]圣人天赋!EM42/AA41</f>
        <v>#DIV/0!</v>
      </c>
      <c r="AJ41" s="9">
        <v>37</v>
      </c>
      <c r="AK41" s="9">
        <f>MAX([4]带兵数!D40,1000+($AJ41-1)*50)</f>
        <v>4109.020743671972</v>
      </c>
      <c r="AL41" s="9">
        <f>MAX([4]带兵数!E40,1000+($AJ41-1)*50)</f>
        <v>4161.1453581089208</v>
      </c>
      <c r="AM41" s="9">
        <f>MAX([4]带兵数!F40,1000+($AJ41-1)*50)</f>
        <v>4220.4599594946012</v>
      </c>
      <c r="AN41" s="9">
        <f>MAX([4]带兵数!G40,1000+($AJ41-1)*50)</f>
        <v>4282.0408035249629</v>
      </c>
      <c r="AO41" s="9">
        <f>MAX([4]带兵数!H40,1000+($AJ41-1)*50)</f>
        <v>4352.0389775920594</v>
      </c>
      <c r="AQ41" s="15">
        <v>37</v>
      </c>
      <c r="AR41" s="15">
        <f>AZ41/求节点(F$28:F$47,$G$4:$G$23,节奏总纲!P40)*3600</f>
        <v>300777.68780349131</v>
      </c>
      <c r="AS41" s="15">
        <f>BA41/求节点(G$28:G$47,$G$4:$G$23,节奏总纲!Q40)*3600</f>
        <v>261696.10542254458</v>
      </c>
      <c r="AT41" s="15">
        <f>BB41/求节点(H$28:H$47,$G$4:$G$23,节奏总纲!R40)*3600</f>
        <v>216542.86880540536</v>
      </c>
      <c r="AU41" s="15">
        <f>BC41/求节点(I$28:I$47,$G$4:$G$23,节奏总纲!S40)*3600</f>
        <v>154349.39482883853</v>
      </c>
      <c r="AV41" s="15">
        <f>BD41/求节点(J$28:J$47,$G$4:$G$23,节奏总纲!T40)*3600</f>
        <v>90263.384109827748</v>
      </c>
      <c r="AY41" s="15">
        <v>37</v>
      </c>
      <c r="AZ41" s="15">
        <f>求节点(F$28:F$47,$G$4:$G$23,节奏总纲!P40)*24*节奏总纲!W40*求节点(F$28:F$47,$L$4:$L$23,节奏总纲!P40)</f>
        <v>182619.77499982668</v>
      </c>
      <c r="BA41" s="15">
        <f>求节点(G$28:G$47,$G$4:$G$23,节奏总纲!Q40)*24*节奏总纲!X40*求节点(G$28:G$47,$L$4:$L$23,节奏总纲!Q40)</f>
        <v>159638.03948432891</v>
      </c>
      <c r="BB41" s="15">
        <f>求节点(H$28:H$47,$G$4:$G$23,节奏总纲!R40)*24*节奏总纲!Y40*求节点(H$28:H$47,$L$4:$L$23,节奏总纲!R40)</f>
        <v>132647.25723716372</v>
      </c>
      <c r="BC41" s="15">
        <f>求节点(I$28:I$47,$G$4:$G$23,节奏总纲!S40)*24*节奏总纲!Z40*求节点(I$28:I$47,$L$4:$L$23,节奏总纲!S40)</f>
        <v>94941.997047415149</v>
      </c>
      <c r="BD41" s="15">
        <f>求节点(J$28:J$47,$G$4:$G$23,节奏总纲!T40)*24*节奏总纲!AA40*求节点(J$28:J$47,$L$4:$L$23,节奏总纲!T40)</f>
        <v>55803.54065803015</v>
      </c>
      <c r="BE41" s="15">
        <f>SUM(AZ$5:AZ41)</f>
        <v>2358939.8945283447</v>
      </c>
      <c r="BF41" s="15">
        <f>SUM(BA$5:BA41)</f>
        <v>2074142.7952528931</v>
      </c>
      <c r="BG41" s="15">
        <f>SUM(BB$5:BB41)</f>
        <v>1726296.2501047128</v>
      </c>
      <c r="BH41" s="15">
        <f>SUM(BC$5:BC41)</f>
        <v>1286671.1343859239</v>
      </c>
      <c r="BI41" s="15">
        <f>SUM(BD$5:BD41)</f>
        <v>727117.24431694392</v>
      </c>
      <c r="BJ41" s="51"/>
      <c r="BK41" s="15">
        <v>37</v>
      </c>
      <c r="BL41" s="15">
        <f>索引信息!I42/3600*求节点(F$28:F$47,$G$4:$G$23,节奏总纲!P40)+BL40</f>
        <v>0</v>
      </c>
      <c r="BM41" s="15">
        <f>索引信息!J42/3600*求节点(G$28:G$47,$G$4:$G$23,节奏总纲!Q40)+BM40</f>
        <v>0</v>
      </c>
      <c r="BN41" s="15">
        <f>索引信息!K42/3600*求节点(H$28:H$47,$G$4:$G$23,节奏总纲!R40)+BN40</f>
        <v>0</v>
      </c>
      <c r="BO41" s="15">
        <f>索引信息!L42/3600*求节点(I$28:I$47,$G$4:$G$23,节奏总纲!S40)+BO40</f>
        <v>0</v>
      </c>
      <c r="BP41" s="15">
        <f>索引信息!M42/3600*求节点(J$28:J$47,$G$4:$G$23,节奏总纲!T40)+BP40</f>
        <v>0</v>
      </c>
      <c r="BR41" s="15">
        <v>37</v>
      </c>
      <c r="BS41" s="15">
        <f>求节点($T$28:$T$107,$V$28:$V$107,节奏总纲!P40)*求节点($T$28:$T$107,$U$28:$U$107,节奏总纲!P40)*节奏总纲!W40+[2]副本直接奖励!DI41</f>
        <v>8616.0275152041777</v>
      </c>
      <c r="BT41" s="15">
        <f>求节点($T$28:$T$107,$V$28:$V$107,节奏总纲!Q40)*求节点($T$28:$T$107,$U$28:$U$107,节奏总纲!Q40)*节奏总纲!X40+[2]副本直接奖励!DJ41</f>
        <v>7496.5030199166431</v>
      </c>
      <c r="BU41" s="15">
        <f>求节点($T$28:$T$107,$V$28:$V$107,节奏总纲!R40)*求节点($T$28:$T$107,$U$28:$U$107,节奏总纲!R40)*节奏总纲!Y40+[2]副本直接奖励!DK41</f>
        <v>5075.2234876266884</v>
      </c>
      <c r="BV41" s="15">
        <f>求节点($T$28:$T$107,$V$28:$V$107,节奏总纲!S40)*求节点($T$28:$T$107,$U$28:$U$107,节奏总纲!S40)*节奏总纲!Z40+[2]副本直接奖励!DL41</f>
        <v>3617.563941300903</v>
      </c>
      <c r="BW41" s="15">
        <f>求节点($T$28:$T$107,$V$28:$V$107,节奏总纲!T40)*求节点($T$28:$T$107,$U$28:$U$107,节奏总纲!T40)*节奏总纲!AA40+[2]副本直接奖励!DM41</f>
        <v>1645.4262728354015</v>
      </c>
      <c r="BX41" s="15">
        <f>SUM(BS$5:BS41)</f>
        <v>93749.448691377038</v>
      </c>
      <c r="BY41" s="15">
        <f>SUM(BT$5:BT41)</f>
        <v>78732.011685087025</v>
      </c>
      <c r="BZ41" s="15">
        <f>SUM(BU$5:BU41)</f>
        <v>61053.842621144751</v>
      </c>
      <c r="CA41" s="15">
        <f>SUM(BV$5:BV41)</f>
        <v>42624.767613241842</v>
      </c>
      <c r="CB41" s="15">
        <f>SUM(BW$5:BW41)</f>
        <v>21237.21130211429</v>
      </c>
      <c r="CE41" s="15">
        <v>37</v>
      </c>
      <c r="CF41" s="15">
        <f>AZ41/(1-[5]圣人天赋!DY42)-AZ41</f>
        <v>0</v>
      </c>
      <c r="CG41" s="15">
        <f>BA41/(1-[5]圣人天赋!DZ42)-BA41</f>
        <v>0</v>
      </c>
      <c r="CH41" s="15">
        <f>BB41/(1-[5]圣人天赋!EA42)-BB41</f>
        <v>0</v>
      </c>
      <c r="CI41" s="15">
        <f>BC41/(1-[5]圣人天赋!EB42)-BC41</f>
        <v>0</v>
      </c>
      <c r="CJ41" s="15">
        <f>BD41/(1-[5]圣人天赋!EC42)-BD41</f>
        <v>0</v>
      </c>
      <c r="CK41" s="15">
        <f>SUM(CF$5:CF41)</f>
        <v>0</v>
      </c>
      <c r="CL41" s="15">
        <f>SUM(CG$5:CG41)</f>
        <v>0</v>
      </c>
      <c r="CM41" s="15">
        <f>SUM(CH$5:CH41)</f>
        <v>0</v>
      </c>
      <c r="CN41" s="15">
        <f>SUM(CI$5:CI41)</f>
        <v>0</v>
      </c>
      <c r="CO41" s="15">
        <f>SUM(CJ$5:CJ41)</f>
        <v>0</v>
      </c>
      <c r="CQ41" s="15">
        <v>37</v>
      </c>
      <c r="CR41" s="15" t="e">
        <f>DZ41*'[6]国建-buff效果'!EN43+CR40</f>
        <v>#REF!</v>
      </c>
      <c r="CS41" s="15" t="e">
        <f>EA41*'[6]国建-buff效果'!EO43+CS40</f>
        <v>#REF!</v>
      </c>
      <c r="CT41" s="15" t="e">
        <f>EB41*'[6]国建-buff效果'!EP43+CT40</f>
        <v>#REF!</v>
      </c>
      <c r="CU41" s="15" t="e">
        <f>EC41*'[6]国建-buff效果'!EQ43+CU40</f>
        <v>#REF!</v>
      </c>
      <c r="CV41" s="15" t="e">
        <f>ED41*'[6]国建-buff效果'!ER43+CV40</f>
        <v>#REF!</v>
      </c>
      <c r="CX41" s="15">
        <v>37</v>
      </c>
      <c r="CY41" s="15">
        <f>索引信息!T41/3600*求节点(F$28:F$47,$G$4:$G$23,节奏总纲!P40)+CY40</f>
        <v>0</v>
      </c>
      <c r="CZ41" s="15">
        <f>索引信息!U41/3600*求节点(G$28:G$47,$G$4:$G$23,节奏总纲!Q40)+CZ40</f>
        <v>0</v>
      </c>
      <c r="DA41" s="15">
        <f>索引信息!V41/3600*求节点(H$28:H$47,$G$4:$G$23,节奏总纲!R40)+DA40</f>
        <v>0</v>
      </c>
      <c r="DB41" s="15">
        <f>索引信息!W41/3600*求节点(I$28:I$47,$G$4:$G$23,节奏总纲!S40)+DB40</f>
        <v>0</v>
      </c>
      <c r="DC41" s="15">
        <f>索引信息!X41/3600*求节点(J$28:J$47,$G$4:$G$23,节奏总纲!T40)+DC40</f>
        <v>0</v>
      </c>
      <c r="DE41" s="15">
        <v>37</v>
      </c>
      <c r="DF41" s="15" t="e">
        <f t="shared" si="39"/>
        <v>#REF!</v>
      </c>
      <c r="DG41" s="15" t="e">
        <f t="shared" si="40"/>
        <v>#REF!</v>
      </c>
      <c r="DH41" s="15" t="e">
        <f t="shared" si="41"/>
        <v>#REF!</v>
      </c>
      <c r="DI41" s="15" t="e">
        <f t="shared" si="42"/>
        <v>#REF!</v>
      </c>
      <c r="DJ41" s="15" t="e">
        <f t="shared" si="43"/>
        <v>#REF!</v>
      </c>
      <c r="DK41" s="35">
        <v>37</v>
      </c>
      <c r="DL41" s="34" t="e">
        <f t="shared" si="44"/>
        <v>#REF!</v>
      </c>
      <c r="DM41" s="34" t="e">
        <f t="shared" si="45"/>
        <v>#REF!</v>
      </c>
      <c r="DN41" s="34" t="e">
        <f t="shared" si="46"/>
        <v>#REF!</v>
      </c>
      <c r="DO41" s="34" t="e">
        <f t="shared" si="47"/>
        <v>#REF!</v>
      </c>
      <c r="DP41" s="34" t="e">
        <f t="shared" si="48"/>
        <v>#REF!</v>
      </c>
      <c r="DQ41" s="34" t="e">
        <f t="shared" si="49"/>
        <v>#REF!</v>
      </c>
      <c r="DT41" s="15">
        <v>37</v>
      </c>
      <c r="DU41" s="15" t="e">
        <f>#REF!+[7]国家城池攻打!BP40</f>
        <v>#REF!</v>
      </c>
      <c r="DV41" s="15" t="e">
        <f>#REF!+[7]国家城池攻打!BQ40</f>
        <v>#REF!</v>
      </c>
      <c r="DW41" s="15" t="e">
        <f>#REF!+[7]国家城池攻打!BR40</f>
        <v>#REF!</v>
      </c>
      <c r="DX41" s="15" t="e">
        <f>#REF!+[7]国家城池攻打!BS40</f>
        <v>#REF!</v>
      </c>
      <c r="DY41" s="15" t="e">
        <f>#REF!+[7]国家城池攻打!BT40</f>
        <v>#REF!</v>
      </c>
      <c r="DZ41" s="15" t="e">
        <f t="shared" si="32"/>
        <v>#REF!</v>
      </c>
      <c r="EA41" s="15" t="e">
        <f t="shared" si="33"/>
        <v>#REF!</v>
      </c>
      <c r="EB41" s="15" t="e">
        <f t="shared" si="34"/>
        <v>#REF!</v>
      </c>
      <c r="EC41" s="15" t="e">
        <f t="shared" si="35"/>
        <v>#REF!</v>
      </c>
      <c r="ED41" s="15" t="e">
        <f t="shared" si="36"/>
        <v>#REF!</v>
      </c>
      <c r="EF41" s="34" t="e">
        <f>#REF!/$DU41</f>
        <v>#REF!</v>
      </c>
      <c r="EG41" s="34" t="e">
        <f>[7]国家城池攻打!BP40/$DU41</f>
        <v>#REF!</v>
      </c>
      <c r="EK41" s="9">
        <v>37</v>
      </c>
      <c r="EL41" s="9" t="e">
        <f t="shared" si="50"/>
        <v>#REF!</v>
      </c>
      <c r="EM41" s="9" t="e">
        <f t="shared" si="51"/>
        <v>#REF!</v>
      </c>
      <c r="EN41" s="9" t="e">
        <f t="shared" si="52"/>
        <v>#REF!</v>
      </c>
      <c r="EO41" s="9" t="e">
        <f t="shared" si="53"/>
        <v>#REF!</v>
      </c>
      <c r="EP41" s="9" t="e">
        <f t="shared" si="54"/>
        <v>#REF!</v>
      </c>
      <c r="ER41" s="9">
        <v>37</v>
      </c>
      <c r="ES41" s="9" t="e">
        <f>((DU41-DU40)-(DF41-DF40))/求节点(F$28:F$47,$K$4:$K$23,节奏总纲!P40)</f>
        <v>#REF!</v>
      </c>
      <c r="ET41" s="9" t="e">
        <f>((DV41-DV40)-(DG41-DG40))/求节点(G$28:G$47,$K$4:$K$23,节奏总纲!Q40)</f>
        <v>#REF!</v>
      </c>
      <c r="EU41" s="9" t="e">
        <f>((DW41-DW40)-(DH41-DH40))/求节点(H$28:H$47,$K$4:$K$23,节奏总纲!R40)</f>
        <v>#REF!</v>
      </c>
      <c r="EV41" s="9" t="e">
        <f>((DX41-DX40)-(DI41-DI40))/求节点(I$28:I$47,$K$4:$K$23,节奏总纲!S40)</f>
        <v>#REF!</v>
      </c>
      <c r="EW41" s="9" t="e">
        <f>((DY41-DY40)-(DJ41-DJ40))/求节点(J$28:J$47,$K$4:$K$23,节奏总纲!T40)</f>
        <v>#REF!</v>
      </c>
      <c r="EX41" s="37" t="e">
        <f>SUM(ES$5:ES41)*$C$5/'[1]资源-钻石'!L40</f>
        <v>#REF!</v>
      </c>
      <c r="EY41" s="37" t="e">
        <f>SUM(ET$5:ET41)*$C$5/'[1]资源-钻石'!M40</f>
        <v>#REF!</v>
      </c>
      <c r="EZ41" s="37" t="e">
        <f>SUM(EU$5:EU41)*$C$5/'[1]资源-钻石'!N40</f>
        <v>#REF!</v>
      </c>
      <c r="FA41" s="37" t="e">
        <f>SUM(EV$5:EV41)*$C$5/'[1]资源-钻石'!O40</f>
        <v>#REF!</v>
      </c>
      <c r="FB41" s="37" t="e">
        <f>SUM(EW$5:EW41)*$C$5/'[1]资源-钻石'!P40</f>
        <v>#REF!</v>
      </c>
      <c r="FJ41" s="9">
        <f>INT(求节点(F$28:F$47,$K$28:$K$47,节奏总纲!P40))</f>
        <v>15861</v>
      </c>
      <c r="FK41" s="15">
        <v>37</v>
      </c>
      <c r="FL41" s="15">
        <f>求节点(F$28:F$47,$V$4:$V$23,节奏总纲!P40)*$FJ41/10000</f>
        <v>138235.32149756857</v>
      </c>
      <c r="FM41" s="15">
        <f>求节点(G$28:G$47,$V$4:$V$23,节奏总纲!Q40)*$FJ41/10000</f>
        <v>141495.02318062962</v>
      </c>
      <c r="FN41" s="15">
        <f>求节点(H$28:H$47,$V$4:$V$23,节奏总纲!R40)*$FJ41/10000</f>
        <v>144412.88824244935</v>
      </c>
      <c r="FO41" s="15">
        <f>求节点(I$28:I$47,$V$4:$V$23,节奏总纲!S40)*$FJ41/10000</f>
        <v>147316.74082091087</v>
      </c>
      <c r="FP41" s="15">
        <f>求节点(J$28:J$47,$V$4:$V$23,节奏总纲!T40)*$FJ41/10000</f>
        <v>150878.82422805313</v>
      </c>
      <c r="FQ41" s="15">
        <f>求节点(F$28:F$47,$L$4:$L$23,节奏总纲!P40)</f>
        <v>4</v>
      </c>
      <c r="FR41" s="15">
        <f>求节点(G$28:G$47,$L$4:$L$23,节奏总纲!Q40)</f>
        <v>4</v>
      </c>
      <c r="FS41" s="15">
        <f>求节点(H$28:H$47,$L$4:$L$23,节奏总纲!R40)</f>
        <v>4</v>
      </c>
      <c r="FT41" s="15">
        <f>求节点(I$28:I$47,$L$4:$L$23,节奏总纲!S40)</f>
        <v>4</v>
      </c>
      <c r="FU41" s="15">
        <f>求节点(J$28:J$47,$L$4:$L$23,节奏总纲!T40)</f>
        <v>4</v>
      </c>
      <c r="FV41" s="15">
        <f t="shared" si="26"/>
        <v>552941.28599027428</v>
      </c>
      <c r="FW41" s="15">
        <f t="shared" si="27"/>
        <v>565980.09272251849</v>
      </c>
      <c r="FX41" s="15">
        <f t="shared" si="28"/>
        <v>577651.5529697974</v>
      </c>
      <c r="FY41" s="15">
        <f t="shared" si="29"/>
        <v>589266.96328364348</v>
      </c>
      <c r="FZ41" s="15">
        <f t="shared" si="30"/>
        <v>603515.29691221251</v>
      </c>
      <c r="GE41" s="15">
        <v>37</v>
      </c>
      <c r="GF41" s="15">
        <f>MAX($G$4,求节点(F$28:F$47,$G$4:$G$23,节奏总纲!P40))</f>
        <v>2185.7711414714349</v>
      </c>
      <c r="GG41" s="15">
        <f>MAX($G$4,求节点(G$28:G$47,$G$4:$G$23,节奏总纲!Q40))</f>
        <v>2196.0469805832849</v>
      </c>
      <c r="GH41" s="15">
        <f>MAX($G$4,求节点(H$28:H$47,$G$4:$G$23,节奏总纲!R40))</f>
        <v>2205.2452185941911</v>
      </c>
      <c r="GI41" s="15">
        <f>MAX($G$4,求节点(I$28:I$47,$G$4:$G$23,节奏总纲!S40))</f>
        <v>2214.3992838437389</v>
      </c>
      <c r="GJ41" s="15">
        <f>MAX($G$4,求节点(J$28:J$47,$G$4:$G$23,节奏总纲!T40))</f>
        <v>2225.6283469770287</v>
      </c>
      <c r="GK41" s="15">
        <f>MAX($K$4,求节点(F$28:F$47,$K$4:$K$23,节奏总纲!P40))</f>
        <v>5715.4228294286968</v>
      </c>
      <c r="GL41" s="15">
        <f>MAX($K$4,求节点(G$28:G$47,$K$4:$K$23,节奏总纲!Q40))</f>
        <v>5920.9396116656981</v>
      </c>
      <c r="GM41" s="15">
        <f>MAX($K$4,求节点(H$28:H$47,$K$4:$K$23,节奏总纲!R40))</f>
        <v>6104.9043718838248</v>
      </c>
      <c r="GN41" s="15">
        <f>MAX($K$4,求节点(I$28:I$47,$K$4:$K$23,节奏总纲!S40))</f>
        <v>6287.9856768747795</v>
      </c>
      <c r="GO41" s="15">
        <f>MAX($K$4,求节点(J$28:J$47,$K$4:$K$23,节奏总纲!T40))</f>
        <v>6512.5669395405785</v>
      </c>
    </row>
    <row r="42" spans="5:197" x14ac:dyDescent="0.15">
      <c r="E42" s="15">
        <v>15</v>
      </c>
      <c r="F42" s="15">
        <f>节奏总纲!BJ18</f>
        <v>115.36769098598003</v>
      </c>
      <c r="G42" s="15">
        <f>节奏总纲!BK18</f>
        <v>92.294152788784032</v>
      </c>
      <c r="H42" s="15">
        <f>节奏总纲!BL18</f>
        <v>69.220614591588017</v>
      </c>
      <c r="I42" s="15">
        <f>节奏总纲!BM18</f>
        <v>46.147076394392016</v>
      </c>
      <c r="J42" s="15">
        <f>节奏总纲!BN18</f>
        <v>23.073538197196008</v>
      </c>
      <c r="K42" s="15">
        <v>19700</v>
      </c>
      <c r="L42" s="9">
        <f>求节点(节奏总纲!P$4:P$113,AK$5:AK$104,F42)*6</f>
        <v>36964.332558500377</v>
      </c>
      <c r="M42" s="9">
        <f>求节点(节奏总纲!Q$4:Q$113,AL$5:AL$104,G42)*6</f>
        <v>36823.153423386793</v>
      </c>
      <c r="N42" s="9">
        <f>求节点(节奏总纲!R$4:R$113,AM$5:AM$104,H42)*6</f>
        <v>36672.919734805757</v>
      </c>
      <c r="O42" s="9">
        <f>求节点(节奏总纲!S$4:S$113,AN$5:AN$104,I42)*6</f>
        <v>36503.11135449163</v>
      </c>
      <c r="P42" s="9">
        <f>求节点(节奏总纲!T$4:T$113,AO$5:AO$104,J42)*6</f>
        <v>36319.854229429722</v>
      </c>
      <c r="Q42" s="9">
        <f t="shared" si="37"/>
        <v>16.231863487604702</v>
      </c>
      <c r="S42" s="9">
        <v>15</v>
      </c>
      <c r="T42" s="9">
        <f>求节点(节奏总纲!$BW$4:$BW$53,节奏总纲!$AM$4:$AM$53,$S42)</f>
        <v>0.93464628919691628</v>
      </c>
      <c r="U42" s="9">
        <v>1800</v>
      </c>
      <c r="V42" s="9">
        <f t="shared" si="38"/>
        <v>3</v>
      </c>
      <c r="W42" s="9">
        <v>5</v>
      </c>
      <c r="Z42" s="9">
        <v>38</v>
      </c>
      <c r="AA42" s="9">
        <f>[5]圣人天赋!EM43</f>
        <v>0</v>
      </c>
      <c r="AB42" s="9">
        <f>[5]圣人天赋!EN43</f>
        <v>0</v>
      </c>
      <c r="AC42" s="9">
        <f>[5]圣人天赋!EO43</f>
        <v>38</v>
      </c>
      <c r="AD42" s="9">
        <f>[5]圣人天赋!EP43</f>
        <v>2.0908263646696224E-2</v>
      </c>
      <c r="AE42" s="9">
        <f>[5]圣人天赋!EQ43</f>
        <v>2.1259815048956767E-2</v>
      </c>
      <c r="AG42" s="52"/>
      <c r="AH42" s="34" t="e">
        <f>[5]圣人天赋!EM43/AA42</f>
        <v>#DIV/0!</v>
      </c>
      <c r="AJ42" s="9">
        <v>38</v>
      </c>
      <c r="AK42" s="9">
        <f>MAX([4]带兵数!D41,1000+($AJ42-1)*50)</f>
        <v>4173.3890826430224</v>
      </c>
      <c r="AL42" s="9">
        <f>MAX([4]带兵数!E41,1000+($AJ42-1)*50)</f>
        <v>4225.8552007948474</v>
      </c>
      <c r="AM42" s="9">
        <f>MAX([4]带兵数!F41,1000+($AJ42-1)*50)</f>
        <v>4282.8232260907926</v>
      </c>
      <c r="AN42" s="9">
        <f>MAX([4]带兵数!G41,1000+($AJ42-1)*50)</f>
        <v>4347.2253230365786</v>
      </c>
      <c r="AO42" s="9">
        <f>MAX([4]带兵数!H41,1000+($AJ42-1)*50)</f>
        <v>4415.5588848776533</v>
      </c>
      <c r="AQ42" s="15">
        <v>38</v>
      </c>
      <c r="AR42" s="15">
        <f>AZ42/求节点(F$28:F$47,$G$4:$G$23,节奏总纲!P41)*3600</f>
        <v>322365.5439108077</v>
      </c>
      <c r="AS42" s="15">
        <f>BA42/求节点(G$28:G$47,$G$4:$G$23,节奏总纲!Q41)*3600</f>
        <v>279481.15062625386</v>
      </c>
      <c r="AT42" s="15">
        <f>BB42/求节点(H$28:H$47,$G$4:$G$23,节奏总纲!R41)*3600</f>
        <v>225313.17160439456</v>
      </c>
      <c r="AU42" s="15">
        <f>BC42/求节点(I$28:I$47,$G$4:$G$23,节奏总纲!S41)*3600</f>
        <v>165731.03484568713</v>
      </c>
      <c r="AV42" s="15">
        <f>BD42/求节点(J$28:J$47,$G$4:$G$23,节奏总纲!T41)*3600</f>
        <v>93614.162251271875</v>
      </c>
      <c r="AY42" s="15">
        <v>38</v>
      </c>
      <c r="AZ42" s="15">
        <f>求节点(F$28:F$47,$G$4:$G$23,节奏总纲!P41)*24*节奏总纲!W41*求节点(F$28:F$47,$L$4:$L$23,节奏总纲!P41)</f>
        <v>196501.57240564129</v>
      </c>
      <c r="BA42" s="15">
        <f>求节点(G$28:G$47,$G$4:$G$23,节奏总纲!Q41)*24*节奏总纲!X41*求节点(G$28:G$47,$L$4:$L$23,节奏总纲!Q41)</f>
        <v>171054.25374518862</v>
      </c>
      <c r="BB42" s="15">
        <f>求节点(H$28:H$47,$G$4:$G$23,节奏总纲!R41)*24*节奏总纲!Y41*求节点(H$28:H$47,$L$4:$L$23,节奏总纲!R41)</f>
        <v>138409.60544130855</v>
      </c>
      <c r="BC42" s="15">
        <f>求节点(I$28:I$47,$G$4:$G$23,节奏总纲!S41)*24*节奏总纲!Z41*求节点(I$28:I$47,$L$4:$L$23,节奏总纲!S41)</f>
        <v>102259.43175338391</v>
      </c>
      <c r="BD42" s="15">
        <f>求节点(J$28:J$47,$G$4:$G$23,节奏总纲!T41)*24*节奏总纲!AA41*求节点(J$28:J$47,$L$4:$L$23,节奏总纲!T41)</f>
        <v>58077.035814021932</v>
      </c>
      <c r="BE42" s="15">
        <f>SUM(AZ$5:AZ42)</f>
        <v>2555441.4669339862</v>
      </c>
      <c r="BF42" s="15">
        <f>SUM(BA$5:BA42)</f>
        <v>2245197.0489980816</v>
      </c>
      <c r="BG42" s="15">
        <f>SUM(BB$5:BB42)</f>
        <v>1864705.8555460214</v>
      </c>
      <c r="BH42" s="15">
        <f>SUM(BC$5:BC42)</f>
        <v>1388930.5661393078</v>
      </c>
      <c r="BI42" s="15">
        <f>SUM(BD$5:BD42)</f>
        <v>785194.28013096587</v>
      </c>
      <c r="BJ42" s="51"/>
      <c r="BK42" s="15">
        <v>38</v>
      </c>
      <c r="BL42" s="15">
        <f>索引信息!I43/3600*求节点(F$28:F$47,$G$4:$G$23,节奏总纲!P41)+BL41</f>
        <v>0</v>
      </c>
      <c r="BM42" s="15">
        <f>索引信息!J43/3600*求节点(G$28:G$47,$G$4:$G$23,节奏总纲!Q41)+BM41</f>
        <v>0</v>
      </c>
      <c r="BN42" s="15">
        <f>索引信息!K43/3600*求节点(H$28:H$47,$G$4:$G$23,节奏总纲!R41)+BN41</f>
        <v>0</v>
      </c>
      <c r="BO42" s="15">
        <f>索引信息!L43/3600*求节点(I$28:I$47,$G$4:$G$23,节奏总纲!S41)+BO41</f>
        <v>0</v>
      </c>
      <c r="BP42" s="15">
        <f>索引信息!M43/3600*求节点(J$28:J$47,$G$4:$G$23,节奏总纲!T41)+BP41</f>
        <v>0</v>
      </c>
      <c r="BR42" s="15">
        <v>38</v>
      </c>
      <c r="BS42" s="15">
        <f>求节点($T$28:$T$107,$V$28:$V$107,节奏总纲!P41)*求节点($T$28:$T$107,$U$28:$U$107,节奏总纲!P41)*节奏总纲!W41+[2]副本直接奖励!DI42</f>
        <v>9234.4296432783449</v>
      </c>
      <c r="BT42" s="15">
        <f>求节点($T$28:$T$107,$V$28:$V$107,节奏总纲!Q41)*求节点($T$28:$T$107,$U$28:$U$107,节奏总纲!Q41)*节奏总纲!X41+[2]副本直接奖励!DJ42</f>
        <v>8005.9704606478981</v>
      </c>
      <c r="BU42" s="15">
        <f>求节点($T$28:$T$107,$V$28:$V$107,节奏总纲!R41)*求节点($T$28:$T$107,$U$28:$U$107,节奏总纲!R41)*节奏总纲!Y41+[2]副本直接奖励!DK42</f>
        <v>6454.2835615842187</v>
      </c>
      <c r="BV42" s="15">
        <f>求节点($T$28:$T$107,$V$28:$V$107,节奏总纲!S41)*求节点($T$28:$T$107,$U$28:$U$107,节奏总纲!S41)*节奏总纲!Z41+[2]副本直接奖励!DL42</f>
        <v>3884.3211291957923</v>
      </c>
      <c r="BW42" s="15">
        <f>求节点($T$28:$T$107,$V$28:$V$107,节奏总纲!T41)*求节点($T$28:$T$107,$U$28:$U$107,节奏总纲!T41)*节奏总纲!AA41+[2]副本直接奖励!DM42</f>
        <v>1706.50816603881</v>
      </c>
      <c r="BX42" s="15">
        <f>SUM(BS$5:BS42)</f>
        <v>102983.87833465538</v>
      </c>
      <c r="BY42" s="15">
        <f>SUM(BT$5:BT42)</f>
        <v>86737.982145734917</v>
      </c>
      <c r="BZ42" s="15">
        <f>SUM(BU$5:BU42)</f>
        <v>67508.126182728971</v>
      </c>
      <c r="CA42" s="15">
        <f>SUM(BV$5:BV42)</f>
        <v>46509.088742437634</v>
      </c>
      <c r="CB42" s="15">
        <f>SUM(BW$5:BW42)</f>
        <v>22943.7194681531</v>
      </c>
      <c r="CE42" s="15">
        <v>38</v>
      </c>
      <c r="CF42" s="15">
        <f>AZ42/(1-[5]圣人天赋!DY43)-AZ42</f>
        <v>0</v>
      </c>
      <c r="CG42" s="15">
        <f>BA42/(1-[5]圣人天赋!DZ43)-BA42</f>
        <v>0</v>
      </c>
      <c r="CH42" s="15">
        <f>BB42/(1-[5]圣人天赋!EA43)-BB42</f>
        <v>0</v>
      </c>
      <c r="CI42" s="15">
        <f>BC42/(1-[5]圣人天赋!EB43)-BC42</f>
        <v>0</v>
      </c>
      <c r="CJ42" s="15">
        <f>BD42/(1-[5]圣人天赋!EC43)-BD42</f>
        <v>0</v>
      </c>
      <c r="CK42" s="15">
        <f>SUM(CF$5:CF42)</f>
        <v>0</v>
      </c>
      <c r="CL42" s="15">
        <f>SUM(CG$5:CG42)</f>
        <v>0</v>
      </c>
      <c r="CM42" s="15">
        <f>SUM(CH$5:CH42)</f>
        <v>0</v>
      </c>
      <c r="CN42" s="15">
        <f>SUM(CI$5:CI42)</f>
        <v>0</v>
      </c>
      <c r="CO42" s="15">
        <f>SUM(CJ$5:CJ42)</f>
        <v>0</v>
      </c>
      <c r="CQ42" s="15">
        <v>38</v>
      </c>
      <c r="CR42" s="15" t="e">
        <f>DZ42*'[6]国建-buff效果'!EN44+CR41</f>
        <v>#REF!</v>
      </c>
      <c r="CS42" s="15" t="e">
        <f>EA42*'[6]国建-buff效果'!EO44+CS41</f>
        <v>#REF!</v>
      </c>
      <c r="CT42" s="15" t="e">
        <f>EB42*'[6]国建-buff效果'!EP44+CT41</f>
        <v>#REF!</v>
      </c>
      <c r="CU42" s="15" t="e">
        <f>EC42*'[6]国建-buff效果'!EQ44+CU41</f>
        <v>#REF!</v>
      </c>
      <c r="CV42" s="15" t="e">
        <f>ED42*'[6]国建-buff效果'!ER44+CV41</f>
        <v>#REF!</v>
      </c>
      <c r="CX42" s="15">
        <v>38</v>
      </c>
      <c r="CY42" s="15">
        <f>索引信息!T42/3600*求节点(F$28:F$47,$G$4:$G$23,节奏总纲!P41)+CY41</f>
        <v>0</v>
      </c>
      <c r="CZ42" s="15">
        <f>索引信息!U42/3600*求节点(G$28:G$47,$G$4:$G$23,节奏总纲!Q41)+CZ41</f>
        <v>0</v>
      </c>
      <c r="DA42" s="15">
        <f>索引信息!V42/3600*求节点(H$28:H$47,$G$4:$G$23,节奏总纲!R41)+DA41</f>
        <v>0</v>
      </c>
      <c r="DB42" s="15">
        <f>索引信息!W42/3600*求节点(I$28:I$47,$G$4:$G$23,节奏总纲!S41)+DB41</f>
        <v>0</v>
      </c>
      <c r="DC42" s="15">
        <f>索引信息!X42/3600*求节点(J$28:J$47,$G$4:$G$23,节奏总纲!T41)+DC41</f>
        <v>0</v>
      </c>
      <c r="DE42" s="15">
        <v>38</v>
      </c>
      <c r="DF42" s="15" t="e">
        <f t="shared" si="39"/>
        <v>#REF!</v>
      </c>
      <c r="DG42" s="15" t="e">
        <f t="shared" si="40"/>
        <v>#REF!</v>
      </c>
      <c r="DH42" s="15" t="e">
        <f t="shared" si="41"/>
        <v>#REF!</v>
      </c>
      <c r="DI42" s="15" t="e">
        <f t="shared" si="42"/>
        <v>#REF!</v>
      </c>
      <c r="DJ42" s="15" t="e">
        <f t="shared" si="43"/>
        <v>#REF!</v>
      </c>
      <c r="DK42" s="35">
        <v>38</v>
      </c>
      <c r="DL42" s="34" t="e">
        <f t="shared" si="44"/>
        <v>#REF!</v>
      </c>
      <c r="DM42" s="34" t="e">
        <f t="shared" si="45"/>
        <v>#REF!</v>
      </c>
      <c r="DN42" s="34" t="e">
        <f t="shared" si="46"/>
        <v>#REF!</v>
      </c>
      <c r="DO42" s="34" t="e">
        <f t="shared" si="47"/>
        <v>#REF!</v>
      </c>
      <c r="DP42" s="34" t="e">
        <f t="shared" si="48"/>
        <v>#REF!</v>
      </c>
      <c r="DQ42" s="34" t="e">
        <f t="shared" si="49"/>
        <v>#REF!</v>
      </c>
      <c r="DT42" s="15">
        <v>38</v>
      </c>
      <c r="DU42" s="15" t="e">
        <f>#REF!+[7]国家城池攻打!BP41</f>
        <v>#REF!</v>
      </c>
      <c r="DV42" s="15" t="e">
        <f>#REF!+[7]国家城池攻打!BQ41</f>
        <v>#REF!</v>
      </c>
      <c r="DW42" s="15" t="e">
        <f>#REF!+[7]国家城池攻打!BR41</f>
        <v>#REF!</v>
      </c>
      <c r="DX42" s="15" t="e">
        <f>#REF!+[7]国家城池攻打!BS41</f>
        <v>#REF!</v>
      </c>
      <c r="DY42" s="15" t="e">
        <f>#REF!+[7]国家城池攻打!BT41</f>
        <v>#REF!</v>
      </c>
      <c r="DZ42" s="15" t="e">
        <f t="shared" si="32"/>
        <v>#REF!</v>
      </c>
      <c r="EA42" s="15" t="e">
        <f t="shared" si="33"/>
        <v>#REF!</v>
      </c>
      <c r="EB42" s="15" t="e">
        <f t="shared" si="34"/>
        <v>#REF!</v>
      </c>
      <c r="EC42" s="15" t="e">
        <f t="shared" si="35"/>
        <v>#REF!</v>
      </c>
      <c r="ED42" s="15" t="e">
        <f t="shared" si="36"/>
        <v>#REF!</v>
      </c>
      <c r="EF42" s="34" t="e">
        <f>#REF!/$DU42</f>
        <v>#REF!</v>
      </c>
      <c r="EG42" s="34" t="e">
        <f>[7]国家城池攻打!BP41/$DU42</f>
        <v>#REF!</v>
      </c>
      <c r="EK42" s="9">
        <v>38</v>
      </c>
      <c r="EL42" s="9" t="e">
        <f t="shared" si="50"/>
        <v>#REF!</v>
      </c>
      <c r="EM42" s="9" t="e">
        <f t="shared" si="51"/>
        <v>#REF!</v>
      </c>
      <c r="EN42" s="9" t="e">
        <f t="shared" si="52"/>
        <v>#REF!</v>
      </c>
      <c r="EO42" s="9" t="e">
        <f t="shared" si="53"/>
        <v>#REF!</v>
      </c>
      <c r="EP42" s="9" t="e">
        <f t="shared" si="54"/>
        <v>#REF!</v>
      </c>
      <c r="ER42" s="9">
        <v>38</v>
      </c>
      <c r="ES42" s="9" t="e">
        <f>((DU42-DU41)-(DF42-DF41))/求节点(F$28:F$47,$K$4:$K$23,节奏总纲!P41)</f>
        <v>#REF!</v>
      </c>
      <c r="ET42" s="9" t="e">
        <f>((DV42-DV41)-(DG42-DG41))/求节点(G$28:G$47,$K$4:$K$23,节奏总纲!Q41)</f>
        <v>#REF!</v>
      </c>
      <c r="EU42" s="9" t="e">
        <f>((DW42-DW41)-(DH42-DH41))/求节点(H$28:H$47,$K$4:$K$23,节奏总纲!R41)</f>
        <v>#REF!</v>
      </c>
      <c r="EV42" s="9" t="e">
        <f>((DX42-DX41)-(DI42-DI41))/求节点(I$28:I$47,$K$4:$K$23,节奏总纲!S41)</f>
        <v>#REF!</v>
      </c>
      <c r="EW42" s="9" t="e">
        <f>((DY42-DY41)-(DJ42-DJ41))/求节点(J$28:J$47,$K$4:$K$23,节奏总纲!T41)</f>
        <v>#REF!</v>
      </c>
      <c r="EX42" s="37" t="e">
        <f>SUM(ES$5:ES42)*$C$5/'[1]资源-钻石'!L41</f>
        <v>#REF!</v>
      </c>
      <c r="EY42" s="37" t="e">
        <f>SUM(ET$5:ET42)*$C$5/'[1]资源-钻石'!M41</f>
        <v>#REF!</v>
      </c>
      <c r="EZ42" s="37" t="e">
        <f>SUM(EU$5:EU42)*$C$5/'[1]资源-钻石'!N41</f>
        <v>#REF!</v>
      </c>
      <c r="FA42" s="37" t="e">
        <f>SUM(EV$5:EV42)*$C$5/'[1]资源-钻石'!O41</f>
        <v>#REF!</v>
      </c>
      <c r="FB42" s="37" t="e">
        <f>SUM(EW$5:EW42)*$C$5/'[1]资源-钻石'!P41</f>
        <v>#REF!</v>
      </c>
      <c r="FJ42" s="9">
        <f>INT(求节点(F$28:F$47,$K$28:$K$47,节奏总纲!P41))</f>
        <v>16553</v>
      </c>
      <c r="FK42" s="15">
        <v>38</v>
      </c>
      <c r="FL42" s="15">
        <f>求节点(F$28:F$47,$V$4:$V$23,节奏总纲!P41)*$FJ42/10000</f>
        <v>147129.9561062229</v>
      </c>
      <c r="FM42" s="15">
        <f>求节点(G$28:G$47,$V$4:$V$23,节奏总纲!Q41)*$FJ42/10000</f>
        <v>150086.66726364195</v>
      </c>
      <c r="FN42" s="15">
        <f>求节点(H$28:H$47,$V$4:$V$23,节奏总纲!R41)*$FJ42/10000</f>
        <v>152776.10953084289</v>
      </c>
      <c r="FO42" s="15">
        <f>求节点(I$28:I$47,$V$4:$V$23,节奏总纲!S41)*$FJ42/10000</f>
        <v>156019.8018774442</v>
      </c>
      <c r="FP42" s="15">
        <f>求节点(J$28:J$47,$V$4:$V$23,节奏总纲!T41)*$FJ42/10000</f>
        <v>160032.49064417291</v>
      </c>
      <c r="FQ42" s="15">
        <f>求节点(F$28:F$47,$L$4:$L$23,节奏总纲!P41)</f>
        <v>4</v>
      </c>
      <c r="FR42" s="15">
        <f>求节点(G$28:G$47,$L$4:$L$23,节奏总纲!Q41)</f>
        <v>4</v>
      </c>
      <c r="FS42" s="15">
        <f>求节点(H$28:H$47,$L$4:$L$23,节奏总纲!R41)</f>
        <v>4</v>
      </c>
      <c r="FT42" s="15">
        <f>求节点(I$28:I$47,$L$4:$L$23,节奏总纲!S41)</f>
        <v>4</v>
      </c>
      <c r="FU42" s="15">
        <f>求节点(J$28:J$47,$L$4:$L$23,节奏总纲!T41)</f>
        <v>4</v>
      </c>
      <c r="FV42" s="15">
        <f t="shared" si="26"/>
        <v>588519.82442489162</v>
      </c>
      <c r="FW42" s="15">
        <f t="shared" si="27"/>
        <v>600346.66905456781</v>
      </c>
      <c r="FX42" s="15">
        <f t="shared" si="28"/>
        <v>611104.43812337157</v>
      </c>
      <c r="FY42" s="15">
        <f t="shared" si="29"/>
        <v>624079.20750977681</v>
      </c>
      <c r="FZ42" s="15">
        <f t="shared" si="30"/>
        <v>640129.96257669164</v>
      </c>
      <c r="GE42" s="15">
        <v>38</v>
      </c>
      <c r="GF42" s="15">
        <f>MAX($G$4,求节点(F$28:F$47,$G$4:$G$23,节奏总纲!P41))</f>
        <v>2194.4208182994712</v>
      </c>
      <c r="GG42" s="15">
        <f>MAX($G$4,求节点(G$28:G$47,$G$4:$G$23,节奏总纲!Q41))</f>
        <v>2203.3518614862624</v>
      </c>
      <c r="GH42" s="15">
        <f>MAX($G$4,求节点(H$28:H$47,$G$4:$G$23,节奏总纲!R41))</f>
        <v>2211.4755921308611</v>
      </c>
      <c r="GI42" s="15">
        <f>MAX($G$4,求节点(I$28:I$47,$G$4:$G$23,节奏总纲!S41))</f>
        <v>2221.2734908398606</v>
      </c>
      <c r="GJ42" s="15">
        <f>MAX($G$4,求节点(J$28:J$47,$G$4:$G$23,节奏总纲!T41))</f>
        <v>2233.3942205164408</v>
      </c>
      <c r="GK42" s="15">
        <f>MAX($K$4,求节点(F$28:F$47,$K$4:$K$23,节奏总纲!P41))</f>
        <v>5888.416365989422</v>
      </c>
      <c r="GL42" s="15">
        <f>MAX($K$4,求节点(G$28:G$47,$K$4:$K$23,节奏总纲!Q41))</f>
        <v>6067.0372297252434</v>
      </c>
      <c r="GM42" s="15">
        <f>MAX($K$4,求节点(H$28:H$47,$K$4:$K$23,节奏总纲!R41))</f>
        <v>6229.5118426172239</v>
      </c>
      <c r="GN42" s="15">
        <f>MAX($K$4,求节点(I$28:I$47,$K$4:$K$23,节奏总纲!S41))</f>
        <v>6425.4698167972083</v>
      </c>
      <c r="GO42" s="15">
        <f>MAX($K$4,求节点(J$28:J$47,$K$4:$K$23,节奏总纲!T41))</f>
        <v>6667.8844103288175</v>
      </c>
    </row>
    <row r="43" spans="5:197" x14ac:dyDescent="0.15">
      <c r="E43" s="15">
        <v>16</v>
      </c>
      <c r="F43" s="15">
        <f>节奏总纲!BJ19</f>
        <v>155.32539280599755</v>
      </c>
      <c r="G43" s="15">
        <f>节奏总纲!BK19</f>
        <v>124.26031424479805</v>
      </c>
      <c r="H43" s="15">
        <f>节奏总纲!BL19</f>
        <v>93.195235683598526</v>
      </c>
      <c r="I43" s="15">
        <f>节奏总纲!BM19</f>
        <v>62.130157122399027</v>
      </c>
      <c r="J43" s="15">
        <f>节奏总纲!BN19</f>
        <v>31.065078561199513</v>
      </c>
      <c r="K43" s="15">
        <v>20000</v>
      </c>
      <c r="L43" s="9">
        <f>求节点(节奏总纲!P$4:P$113,AK$5:AK$104,F43)*6</f>
        <v>38681.400805326011</v>
      </c>
      <c r="M43" s="9">
        <f>求节点(节奏总纲!Q$4:Q$113,AL$5:AL$104,G43)*6</f>
        <v>38539.304726954098</v>
      </c>
      <c r="N43" s="9">
        <f>求节点(节奏总纲!R$4:R$113,AM$5:AM$104,H43)*6</f>
        <v>38386.892291410099</v>
      </c>
      <c r="O43" s="9">
        <f>求节点(节奏总纲!S$4:S$113,AN$5:AN$104,I43)*6</f>
        <v>38231.327297625168</v>
      </c>
      <c r="P43" s="9">
        <f>求节点(节奏总纲!T$4:T$113,AO$5:AO$104,J43)*6</f>
        <v>38044.385104491412</v>
      </c>
      <c r="Q43" s="9">
        <f t="shared" si="37"/>
        <v>16.545419418003053</v>
      </c>
      <c r="S43" s="9">
        <v>16</v>
      </c>
      <c r="T43" s="9">
        <f>求节点(节奏总纲!$BW$4:$BW$53,节奏总纲!$AM$4:$AM$53,$S43)</f>
        <v>1.417602554491646</v>
      </c>
      <c r="U43" s="9">
        <v>1800</v>
      </c>
      <c r="V43" s="9">
        <f t="shared" si="38"/>
        <v>3</v>
      </c>
      <c r="W43" s="9">
        <v>5</v>
      </c>
      <c r="Z43" s="9">
        <v>39</v>
      </c>
      <c r="AA43" s="9">
        <f>[5]圣人天赋!EM44</f>
        <v>0</v>
      </c>
      <c r="AB43" s="9">
        <f>[5]圣人天赋!EN44</f>
        <v>0</v>
      </c>
      <c r="AC43" s="9">
        <f>[5]圣人天赋!EO44</f>
        <v>39</v>
      </c>
      <c r="AD43" s="9">
        <f>[5]圣人天赋!EP44</f>
        <v>2.0852992021491074E-2</v>
      </c>
      <c r="AE43" s="9">
        <f>[5]圣人天赋!EQ44</f>
        <v>2.120225781613274E-2</v>
      </c>
      <c r="AG43" s="52"/>
      <c r="AH43" s="34" t="e">
        <f>[5]圣人天赋!EM44/AA43</f>
        <v>#DIV/0!</v>
      </c>
      <c r="AJ43" s="9">
        <v>39</v>
      </c>
      <c r="AK43" s="9">
        <f>MAX([4]带兵数!D42,1000+($AJ43-1)*50)</f>
        <v>4237.6063828071456</v>
      </c>
      <c r="AL43" s="9">
        <f>MAX([4]带兵数!E42,1000+($AJ43-1)*50)</f>
        <v>4289.7083305655342</v>
      </c>
      <c r="AM43" s="9">
        <f>MAX([4]带兵数!F42,1000+($AJ43-1)*50)</f>
        <v>4346.6006813599324</v>
      </c>
      <c r="AN43" s="9">
        <f>MAX([4]带兵数!G42,1000+($AJ43-1)*50)</f>
        <v>4409.6883495694838</v>
      </c>
      <c r="AO43" s="9">
        <f>MAX([4]带兵数!H42,1000+($AJ43-1)*50)</f>
        <v>4481.6418470149474</v>
      </c>
      <c r="AQ43" s="15">
        <v>39</v>
      </c>
      <c r="AR43" s="15">
        <f>AZ43/求节点(F$28:F$47,$G$4:$G$23,节奏总纲!P42)*3600</f>
        <v>345502.83519968233</v>
      </c>
      <c r="AS43" s="15">
        <f>BA43/求节点(G$28:G$47,$G$4:$G$23,节奏总纲!Q42)*3600</f>
        <v>295504.36726439977</v>
      </c>
      <c r="AT43" s="15">
        <f>BB43/求节点(H$28:H$47,$G$4:$G$23,节奏总纲!R42)*3600</f>
        <v>240855.15492092731</v>
      </c>
      <c r="AU43" s="15">
        <f>BC43/求节点(I$28:I$47,$G$4:$G$23,节奏总纲!S42)*3600</f>
        <v>180921.62283450921</v>
      </c>
      <c r="AV43" s="15">
        <f>BD43/求节点(J$28:J$47,$G$4:$G$23,节奏总纲!T42)*3600</f>
        <v>103443.54885878492</v>
      </c>
      <c r="AY43" s="15">
        <v>39</v>
      </c>
      <c r="AZ43" s="15">
        <f>求节点(F$28:F$47,$G$4:$G$23,节奏总纲!P42)*24*节奏总纲!W42*求节点(F$28:F$47,$L$4:$L$23,节奏总纲!P42)</f>
        <v>211359.67864601058</v>
      </c>
      <c r="BA43" s="15">
        <f>求节点(G$28:G$47,$G$4:$G$23,节奏总纲!Q42)*24*节奏总纲!X42*求节点(G$28:G$47,$L$4:$L$23,节奏总纲!Q42)</f>
        <v>181364.19163045546</v>
      </c>
      <c r="BB43" s="15">
        <f>求节点(H$28:H$47,$G$4:$G$23,节奏总纲!R42)*24*节奏总纲!Y42*求节点(H$28:H$47,$L$4:$L$23,节奏总纲!R42)</f>
        <v>148402.61826014632</v>
      </c>
      <c r="BC43" s="15">
        <f>求节点(I$28:I$47,$G$4:$G$23,节奏总纲!S42)*24*节奏总纲!Z42*求节点(I$28:I$47,$L$4:$L$23,节奏总纲!S42)</f>
        <v>112009.46996879314</v>
      </c>
      <c r="BD43" s="15">
        <f>求节点(J$28:J$47,$G$4:$G$23,节奏总纲!T42)*24*节奏总纲!AA42*求节点(J$28:J$47,$L$4:$L$23,节奏总纲!T42)</f>
        <v>64421.639563195058</v>
      </c>
      <c r="BE43" s="15">
        <f>SUM(AZ$5:AZ43)</f>
        <v>2766801.1455799965</v>
      </c>
      <c r="BF43" s="15">
        <f>SUM(BA$5:BA43)</f>
        <v>2426561.2406285373</v>
      </c>
      <c r="BG43" s="15">
        <f>SUM(BB$5:BB43)</f>
        <v>2013108.4738061677</v>
      </c>
      <c r="BH43" s="15">
        <f>SUM(BC$5:BC43)</f>
        <v>1500940.036108101</v>
      </c>
      <c r="BI43" s="15">
        <f>SUM(BD$5:BD43)</f>
        <v>849615.91969416093</v>
      </c>
      <c r="BJ43" s="51"/>
      <c r="BK43" s="15">
        <v>39</v>
      </c>
      <c r="BL43" s="15">
        <f>索引信息!I44/3600*求节点(F$28:F$47,$G$4:$G$23,节奏总纲!P42)+BL42</f>
        <v>0</v>
      </c>
      <c r="BM43" s="15">
        <f>索引信息!J44/3600*求节点(G$28:G$47,$G$4:$G$23,节奏总纲!Q42)+BM42</f>
        <v>0</v>
      </c>
      <c r="BN43" s="15">
        <f>索引信息!K44/3600*求节点(H$28:H$47,$G$4:$G$23,节奏总纲!R42)+BN42</f>
        <v>0</v>
      </c>
      <c r="BO43" s="15">
        <f>索引信息!L44/3600*求节点(I$28:I$47,$G$4:$G$23,节奏总纲!S42)+BO42</f>
        <v>0</v>
      </c>
      <c r="BP43" s="15">
        <f>索引信息!M44/3600*求节点(J$28:J$47,$G$4:$G$23,节奏总纲!T42)+BP42</f>
        <v>0</v>
      </c>
      <c r="BR43" s="15">
        <v>39</v>
      </c>
      <c r="BS43" s="15">
        <f>求节点($T$28:$T$107,$V$28:$V$107,节奏总纲!P42)*求节点($T$28:$T$107,$U$28:$U$107,节奏总纲!P42)*节奏总纲!W42+[2]副本直接奖励!DI43</f>
        <v>9897.216633324233</v>
      </c>
      <c r="BT43" s="15">
        <f>求节点($T$28:$T$107,$V$28:$V$107,节奏总纲!Q42)*求节点($T$28:$T$107,$U$28:$U$107,节奏总纲!Q42)*节奏总纲!X42+[2]副本直接奖励!DJ43</f>
        <v>8464.9688539281178</v>
      </c>
      <c r="BU43" s="15">
        <f>求节点($T$28:$T$107,$V$28:$V$107,节奏总纲!R42)*求节点($T$28:$T$107,$U$28:$U$107,节奏总纲!R42)*节奏总纲!Y42+[2]副本直接奖励!DK43</f>
        <v>6899.496625339063</v>
      </c>
      <c r="BV43" s="15">
        <f>求节点($T$28:$T$107,$V$28:$V$107,节奏总纲!S42)*求节点($T$28:$T$107,$U$28:$U$107,节奏总纲!S42)*节奏总纲!Z42+[2]副本直接奖励!DL43</f>
        <v>4240.3505351838094</v>
      </c>
      <c r="BW43" s="15">
        <f>求节点($T$28:$T$107,$V$28:$V$107,节奏总纲!T42)*求节点($T$28:$T$107,$U$28:$U$107,节奏总纲!T42)*节奏总纲!AA42+[2]副本直接奖励!DM43</f>
        <v>1885.689692738267</v>
      </c>
      <c r="BX43" s="15">
        <f>SUM(BS$5:BS43)</f>
        <v>112881.09496797962</v>
      </c>
      <c r="BY43" s="15">
        <f>SUM(BT$5:BT43)</f>
        <v>95202.950999663037</v>
      </c>
      <c r="BZ43" s="15">
        <f>SUM(BU$5:BU43)</f>
        <v>74407.62280806803</v>
      </c>
      <c r="CA43" s="15">
        <f>SUM(BV$5:BV43)</f>
        <v>50749.439277621444</v>
      </c>
      <c r="CB43" s="15">
        <f>SUM(BW$5:BW43)</f>
        <v>24829.409160891366</v>
      </c>
      <c r="CE43" s="15">
        <v>39</v>
      </c>
      <c r="CF43" s="15">
        <f>AZ43/(1-[5]圣人天赋!DY44)-AZ43</f>
        <v>0</v>
      </c>
      <c r="CG43" s="15">
        <f>BA43/(1-[5]圣人天赋!DZ44)-BA43</f>
        <v>0</v>
      </c>
      <c r="CH43" s="15">
        <f>BB43/(1-[5]圣人天赋!EA44)-BB43</f>
        <v>0</v>
      </c>
      <c r="CI43" s="15">
        <f>BC43/(1-[5]圣人天赋!EB44)-BC43</f>
        <v>0</v>
      </c>
      <c r="CJ43" s="15">
        <f>BD43/(1-[5]圣人天赋!EC44)-BD43</f>
        <v>0</v>
      </c>
      <c r="CK43" s="15">
        <f>SUM(CF$5:CF43)</f>
        <v>0</v>
      </c>
      <c r="CL43" s="15">
        <f>SUM(CG$5:CG43)</f>
        <v>0</v>
      </c>
      <c r="CM43" s="15">
        <f>SUM(CH$5:CH43)</f>
        <v>0</v>
      </c>
      <c r="CN43" s="15">
        <f>SUM(CI$5:CI43)</f>
        <v>0</v>
      </c>
      <c r="CO43" s="15">
        <f>SUM(CJ$5:CJ43)</f>
        <v>0</v>
      </c>
      <c r="CQ43" s="15">
        <v>39</v>
      </c>
      <c r="CR43" s="15" t="e">
        <f>DZ43*'[6]国建-buff效果'!EN45+CR42</f>
        <v>#REF!</v>
      </c>
      <c r="CS43" s="15" t="e">
        <f>EA43*'[6]国建-buff效果'!EO45+CS42</f>
        <v>#REF!</v>
      </c>
      <c r="CT43" s="15" t="e">
        <f>EB43*'[6]国建-buff效果'!EP45+CT42</f>
        <v>#REF!</v>
      </c>
      <c r="CU43" s="15" t="e">
        <f>EC43*'[6]国建-buff效果'!EQ45+CU42</f>
        <v>#REF!</v>
      </c>
      <c r="CV43" s="15" t="e">
        <f>ED43*'[6]国建-buff效果'!ER45+CV42</f>
        <v>#REF!</v>
      </c>
      <c r="CX43" s="15">
        <v>39</v>
      </c>
      <c r="CY43" s="15">
        <f>索引信息!T43/3600*求节点(F$28:F$47,$G$4:$G$23,节奏总纲!P42)+CY42</f>
        <v>0</v>
      </c>
      <c r="CZ43" s="15">
        <f>索引信息!U43/3600*求节点(G$28:G$47,$G$4:$G$23,节奏总纲!Q42)+CZ42</f>
        <v>0</v>
      </c>
      <c r="DA43" s="15">
        <f>索引信息!V43/3600*求节点(H$28:H$47,$G$4:$G$23,节奏总纲!R42)+DA42</f>
        <v>0</v>
      </c>
      <c r="DB43" s="15">
        <f>索引信息!W43/3600*求节点(I$28:I$47,$G$4:$G$23,节奏总纲!S42)+DB42</f>
        <v>0</v>
      </c>
      <c r="DC43" s="15">
        <f>索引信息!X43/3600*求节点(J$28:J$47,$G$4:$G$23,节奏总纲!T42)+DC42</f>
        <v>0</v>
      </c>
      <c r="DE43" s="15">
        <v>39</v>
      </c>
      <c r="DF43" s="15" t="e">
        <f t="shared" si="39"/>
        <v>#REF!</v>
      </c>
      <c r="DG43" s="15" t="e">
        <f t="shared" si="40"/>
        <v>#REF!</v>
      </c>
      <c r="DH43" s="15" t="e">
        <f t="shared" si="41"/>
        <v>#REF!</v>
      </c>
      <c r="DI43" s="15" t="e">
        <f t="shared" si="42"/>
        <v>#REF!</v>
      </c>
      <c r="DJ43" s="15" t="e">
        <f t="shared" si="43"/>
        <v>#REF!</v>
      </c>
      <c r="DK43" s="35">
        <v>39</v>
      </c>
      <c r="DL43" s="34" t="e">
        <f t="shared" si="44"/>
        <v>#REF!</v>
      </c>
      <c r="DM43" s="34" t="e">
        <f t="shared" si="45"/>
        <v>#REF!</v>
      </c>
      <c r="DN43" s="34" t="e">
        <f t="shared" si="46"/>
        <v>#REF!</v>
      </c>
      <c r="DO43" s="34" t="e">
        <f t="shared" si="47"/>
        <v>#REF!</v>
      </c>
      <c r="DP43" s="34" t="e">
        <f t="shared" si="48"/>
        <v>#REF!</v>
      </c>
      <c r="DQ43" s="34" t="e">
        <f t="shared" si="49"/>
        <v>#REF!</v>
      </c>
      <c r="DT43" s="15">
        <v>39</v>
      </c>
      <c r="DU43" s="15" t="e">
        <f>#REF!+[7]国家城池攻打!BP42</f>
        <v>#REF!</v>
      </c>
      <c r="DV43" s="15" t="e">
        <f>#REF!+[7]国家城池攻打!BQ42</f>
        <v>#REF!</v>
      </c>
      <c r="DW43" s="15" t="e">
        <f>#REF!+[7]国家城池攻打!BR42</f>
        <v>#REF!</v>
      </c>
      <c r="DX43" s="15" t="e">
        <f>#REF!+[7]国家城池攻打!BS42</f>
        <v>#REF!</v>
      </c>
      <c r="DY43" s="15" t="e">
        <f>#REF!+[7]国家城池攻打!BT42</f>
        <v>#REF!</v>
      </c>
      <c r="DZ43" s="15" t="e">
        <f t="shared" si="32"/>
        <v>#REF!</v>
      </c>
      <c r="EA43" s="15" t="e">
        <f t="shared" si="33"/>
        <v>#REF!</v>
      </c>
      <c r="EB43" s="15" t="e">
        <f t="shared" si="34"/>
        <v>#REF!</v>
      </c>
      <c r="EC43" s="15" t="e">
        <f t="shared" si="35"/>
        <v>#REF!</v>
      </c>
      <c r="ED43" s="15" t="e">
        <f t="shared" si="36"/>
        <v>#REF!</v>
      </c>
      <c r="EF43" s="34" t="e">
        <f>#REF!/$DU43</f>
        <v>#REF!</v>
      </c>
      <c r="EG43" s="34" t="e">
        <f>[7]国家城池攻打!BP42/$DU43</f>
        <v>#REF!</v>
      </c>
      <c r="EK43" s="9">
        <v>39</v>
      </c>
      <c r="EL43" s="9" t="e">
        <f t="shared" si="50"/>
        <v>#REF!</v>
      </c>
      <c r="EM43" s="9" t="e">
        <f t="shared" si="51"/>
        <v>#REF!</v>
      </c>
      <c r="EN43" s="9" t="e">
        <f t="shared" si="52"/>
        <v>#REF!</v>
      </c>
      <c r="EO43" s="9" t="e">
        <f t="shared" si="53"/>
        <v>#REF!</v>
      </c>
      <c r="EP43" s="9" t="e">
        <f t="shared" si="54"/>
        <v>#REF!</v>
      </c>
      <c r="ER43" s="9">
        <v>39</v>
      </c>
      <c r="ES43" s="9" t="e">
        <f>((DU43-DU42)-(DF43-DF42))/求节点(F$28:F$47,$K$4:$K$23,节奏总纲!P42)</f>
        <v>#REF!</v>
      </c>
      <c r="ET43" s="9" t="e">
        <f>((DV43-DV42)-(DG43-DG42))/求节点(G$28:G$47,$K$4:$K$23,节奏总纲!Q42)</f>
        <v>#REF!</v>
      </c>
      <c r="EU43" s="9" t="e">
        <f>((DW43-DW42)-(DH43-DH42))/求节点(H$28:H$47,$K$4:$K$23,节奏总纲!R42)</f>
        <v>#REF!</v>
      </c>
      <c r="EV43" s="9" t="e">
        <f>((DX43-DX42)-(DI43-DI42))/求节点(I$28:I$47,$K$4:$K$23,节奏总纲!S42)</f>
        <v>#REF!</v>
      </c>
      <c r="EW43" s="9" t="e">
        <f>((DY43-DY42)-(DJ43-DJ42))/求节点(J$28:J$47,$K$4:$K$23,节奏总纲!T42)</f>
        <v>#REF!</v>
      </c>
      <c r="EX43" s="37" t="e">
        <f>SUM(ES$5:ES43)*$C$5/'[1]资源-钻石'!L42</f>
        <v>#REF!</v>
      </c>
      <c r="EY43" s="37" t="e">
        <f>SUM(ET$5:ET43)*$C$5/'[1]资源-钻石'!M42</f>
        <v>#REF!</v>
      </c>
      <c r="EZ43" s="37" t="e">
        <f>SUM(EU$5:EU43)*$C$5/'[1]资源-钻石'!N42</f>
        <v>#REF!</v>
      </c>
      <c r="FA43" s="37" t="e">
        <f>SUM(EV$5:EV43)*$C$5/'[1]资源-钻石'!O42</f>
        <v>#REF!</v>
      </c>
      <c r="FB43" s="37" t="e">
        <f>SUM(EW$5:EW43)*$C$5/'[1]资源-钻石'!P42</f>
        <v>#REF!</v>
      </c>
      <c r="FJ43" s="9">
        <f>INT(求节点(F$28:F$47,$K$28:$K$47,节奏总纲!P42))</f>
        <v>17045</v>
      </c>
      <c r="FK43" s="15">
        <v>39</v>
      </c>
      <c r="FL43" s="15">
        <f>求节点(F$28:F$47,$V$4:$V$23,节奏总纲!P42)*$FJ43/10000</f>
        <v>154183.09977540968</v>
      </c>
      <c r="FM43" s="15">
        <f>求节点(G$28:G$47,$V$4:$V$23,节奏总纲!Q42)*$FJ43/10000</f>
        <v>156636.84792308367</v>
      </c>
      <c r="FN43" s="15">
        <f>求节点(H$28:H$47,$V$4:$V$23,节奏总纲!R42)*$FJ43/10000</f>
        <v>159587.4715625197</v>
      </c>
      <c r="FO43" s="15">
        <f>求节点(I$28:I$47,$V$4:$V$23,节奏总纲!S42)*$FJ43/10000</f>
        <v>163215.3433037409</v>
      </c>
      <c r="FP43" s="15">
        <f>求节点(J$28:J$47,$V$4:$V$23,节奏总纲!T42)*$FJ43/10000</f>
        <v>167714.44878394209</v>
      </c>
      <c r="FQ43" s="15">
        <f>求节点(F$28:F$47,$L$4:$L$23,节奏总纲!P42)</f>
        <v>4</v>
      </c>
      <c r="FR43" s="15">
        <f>求节点(G$28:G$47,$L$4:$L$23,节奏总纲!Q42)</f>
        <v>4</v>
      </c>
      <c r="FS43" s="15">
        <f>求节点(H$28:H$47,$L$4:$L$23,节奏总纲!R42)</f>
        <v>4</v>
      </c>
      <c r="FT43" s="15">
        <f>求节点(I$28:I$47,$L$4:$L$23,节奏总纲!S42)</f>
        <v>4</v>
      </c>
      <c r="FU43" s="15">
        <f>求节点(J$28:J$47,$L$4:$L$23,节奏总纲!T42)</f>
        <v>4</v>
      </c>
      <c r="FV43" s="15">
        <f t="shared" si="26"/>
        <v>616732.3991016387</v>
      </c>
      <c r="FW43" s="15">
        <f t="shared" si="27"/>
        <v>626547.39169233467</v>
      </c>
      <c r="FX43" s="15">
        <f t="shared" si="28"/>
        <v>638349.88625007879</v>
      </c>
      <c r="FY43" s="15">
        <f t="shared" si="29"/>
        <v>652861.37321496359</v>
      </c>
      <c r="FZ43" s="15">
        <f t="shared" si="30"/>
        <v>670857.79513576836</v>
      </c>
      <c r="GE43" s="15">
        <v>39</v>
      </c>
      <c r="GF43" s="15">
        <f>MAX($G$4,求节点(F$28:F$47,$G$4:$G$23,节奏总纲!P42))</f>
        <v>2202.282486874185</v>
      </c>
      <c r="GG43" s="15">
        <f>MAX($G$4,求节点(G$28:G$47,$G$4:$G$23,节奏总纲!Q42))</f>
        <v>2209.4803400501137</v>
      </c>
      <c r="GH43" s="15">
        <f>MAX($G$4,求节点(H$28:H$47,$G$4:$G$23,节奏总纲!R42))</f>
        <v>2218.1357335362854</v>
      </c>
      <c r="GI43" s="15">
        <f>MAX($G$4,求节点(I$28:I$47,$G$4:$G$23,节奏总纲!S42))</f>
        <v>2228.7777744316249</v>
      </c>
      <c r="GJ43" s="15">
        <f>MAX($G$4,求节点(J$28:J$47,$G$4:$G$23,节奏总纲!T42))</f>
        <v>2241.9755024462952</v>
      </c>
      <c r="GK43" s="15">
        <f>MAX($K$4,求节点(F$28:F$47,$K$4:$K$23,节奏总纲!P42))</f>
        <v>6045.6497374837008</v>
      </c>
      <c r="GL43" s="15">
        <f>MAX($K$4,求节点(G$28:G$47,$K$4:$K$23,节奏总纲!Q42))</f>
        <v>6189.60680100227</v>
      </c>
      <c r="GM43" s="15">
        <f>MAX($K$4,求节点(H$28:H$47,$K$4:$K$23,节奏总纲!R42))</f>
        <v>6362.7146707257089</v>
      </c>
      <c r="GN43" s="15">
        <f>MAX($K$4,求节点(I$28:I$47,$K$4:$K$23,节奏总纲!S42))</f>
        <v>6575.5554886324971</v>
      </c>
      <c r="GO43" s="15">
        <f>MAX($K$4,求节点(J$28:J$47,$K$4:$K$23,节奏总纲!T42))</f>
        <v>6839.5100489259075</v>
      </c>
    </row>
    <row r="44" spans="5:197" x14ac:dyDescent="0.15">
      <c r="E44" s="15">
        <v>17</v>
      </c>
      <c r="F44" s="15">
        <f>节奏总纲!BJ20</f>
        <v>194.58873080692649</v>
      </c>
      <c r="G44" s="15">
        <f>节奏总纲!BK20</f>
        <v>155.67098464554121</v>
      </c>
      <c r="H44" s="15">
        <f>节奏总纲!BL20</f>
        <v>116.75323848415589</v>
      </c>
      <c r="I44" s="15">
        <f>节奏总纲!BM20</f>
        <v>77.835492322770605</v>
      </c>
      <c r="J44" s="15">
        <f>节奏总纲!BN20</f>
        <v>38.917746161385303</v>
      </c>
      <c r="K44" s="15">
        <v>21000</v>
      </c>
      <c r="L44" s="9">
        <f>求节点(节奏总纲!P$4:P$113,AK$5:AK$104,F44)*6</f>
        <v>39973.590139318017</v>
      </c>
      <c r="M44" s="9">
        <f>求节点(节奏总纲!Q$4:Q$113,AL$5:AL$104,G44)*6</f>
        <v>39839.073622885597</v>
      </c>
      <c r="N44" s="9">
        <f>求节点(节奏总纲!R$4:R$113,AM$5:AM$104,H44)*6</f>
        <v>39691.18944370278</v>
      </c>
      <c r="O44" s="9">
        <f>求节点(节奏总纲!S$4:S$113,AN$5:AN$104,I44)*6</f>
        <v>39530.263895400451</v>
      </c>
      <c r="P44" s="9">
        <f>求节点(节奏总纲!T$4:T$113,AO$5:AO$104,J44)*6</f>
        <v>39350.462049364978</v>
      </c>
      <c r="Q44" s="9">
        <f t="shared" si="37"/>
        <v>17.01123160641886</v>
      </c>
      <c r="S44" s="9">
        <v>17</v>
      </c>
      <c r="T44" s="9">
        <f>求节点(节奏总纲!$BW$4:$BW$53,节奏总纲!$AM$4:$AM$53,$S44)</f>
        <v>1.4956212425804862</v>
      </c>
      <c r="U44" s="9">
        <v>2100</v>
      </c>
      <c r="V44" s="9">
        <f t="shared" si="38"/>
        <v>3</v>
      </c>
      <c r="W44" s="9">
        <v>5</v>
      </c>
      <c r="Z44" s="9">
        <v>40</v>
      </c>
      <c r="AA44" s="9">
        <f>[5]圣人天赋!EM45</f>
        <v>0</v>
      </c>
      <c r="AB44" s="9">
        <f>[5]圣人天赋!EN45</f>
        <v>0</v>
      </c>
      <c r="AC44" s="9">
        <f>[5]圣人天赋!EO45</f>
        <v>40</v>
      </c>
      <c r="AD44" s="9">
        <f>[5]圣人天赋!EP45</f>
        <v>3.3274440719445478E-2</v>
      </c>
      <c r="AE44" s="9">
        <f>[5]圣人天赋!EQ45</f>
        <v>3.3833390855546819E-2</v>
      </c>
      <c r="AG44" s="52"/>
      <c r="AH44" s="34" t="e">
        <f>[5]圣人天赋!EM45/AA44</f>
        <v>#DIV/0!</v>
      </c>
      <c r="AJ44" s="9">
        <v>40</v>
      </c>
      <c r="AK44" s="9">
        <f>MAX([4]带兵数!D43,1000+($AJ44-1)*50)</f>
        <v>4302.7796402772656</v>
      </c>
      <c r="AL44" s="9">
        <f>MAX([4]带兵数!E43,1000+($AJ44-1)*50)</f>
        <v>4352.671021168183</v>
      </c>
      <c r="AM44" s="9">
        <f>MAX([4]带兵数!F43,1000+($AJ44-1)*50)</f>
        <v>4411.073205722515</v>
      </c>
      <c r="AN44" s="9">
        <f>MAX([4]带兵数!G43,1000+($AJ44-1)*50)</f>
        <v>4476.3833570485103</v>
      </c>
      <c r="AO44" s="9">
        <f>MAX([4]带兵数!H43,1000+($AJ44-1)*50)</f>
        <v>4546.8390277483559</v>
      </c>
      <c r="AQ44" s="15">
        <v>40</v>
      </c>
      <c r="AR44" s="15">
        <f>AZ44/求节点(F$28:F$47,$G$4:$G$23,节奏总纲!P43)*3600</f>
        <v>370300.76999807043</v>
      </c>
      <c r="AS44" s="15">
        <f>BA44/求节点(G$28:G$47,$G$4:$G$23,节奏总纲!Q43)*3600</f>
        <v>315163.30151531775</v>
      </c>
      <c r="AT44" s="15">
        <f>BB44/求节点(H$28:H$47,$G$4:$G$23,节奏总纲!R43)*3600</f>
        <v>264728.08370561269</v>
      </c>
      <c r="AU44" s="15">
        <f>BC44/求节点(I$28:I$47,$G$4:$G$23,节奏总纲!S43)*3600</f>
        <v>200888.0201779721</v>
      </c>
      <c r="AV44" s="15">
        <f>BD44/求节点(J$28:J$47,$G$4:$G$23,节奏总纲!T43)*3600</f>
        <v>113978.45053742222</v>
      </c>
      <c r="AY44" s="15">
        <v>40</v>
      </c>
      <c r="AZ44" s="15">
        <f>求节点(F$28:F$47,$G$4:$G$23,节奏总纲!P43)*24*节奏总纲!W43*求节点(F$28:F$47,$L$4:$L$23,节奏总纲!P43)</f>
        <v>227161.64864775923</v>
      </c>
      <c r="BA44" s="15">
        <f>求节点(G$28:G$47,$G$4:$G$23,节奏总纲!Q43)*24*节奏总纲!X43*求节点(G$28:G$47,$L$4:$L$23,节奏总纲!Q43)</f>
        <v>194001.96794266615</v>
      </c>
      <c r="BB44" s="15">
        <f>求节点(H$28:H$47,$G$4:$G$23,节奏总纲!R43)*24*节奏总纲!Y43*求节点(H$28:H$47,$L$4:$L$23,节奏总纲!R43)</f>
        <v>163650.19585083736</v>
      </c>
      <c r="BC44" s="15">
        <f>求节点(I$28:I$47,$G$4:$G$23,节奏总纲!S43)*24*节奏总纲!Z43*求节点(I$28:I$47,$L$4:$L$23,节奏总纲!S43)</f>
        <v>124835.73451005745</v>
      </c>
      <c r="BD44" s="15">
        <f>求节点(J$28:J$47,$G$4:$G$23,节奏总纲!T43)*24*节奏总纲!AA43*求节点(J$28:J$47,$L$4:$L$23,节奏总纲!T43)</f>
        <v>71272.093718011281</v>
      </c>
      <c r="BE44" s="15">
        <f>SUM(AZ$5:AZ44)</f>
        <v>2993962.7942277556</v>
      </c>
      <c r="BF44" s="15">
        <f>SUM(BA$5:BA44)</f>
        <v>2620563.2085712035</v>
      </c>
      <c r="BG44" s="15">
        <f>SUM(BB$5:BB44)</f>
        <v>2176758.669657005</v>
      </c>
      <c r="BH44" s="15">
        <f>SUM(BC$5:BC44)</f>
        <v>1625775.7706181584</v>
      </c>
      <c r="BI44" s="15">
        <f>SUM(BD$5:BD44)</f>
        <v>920888.01341217221</v>
      </c>
      <c r="BJ44" s="51"/>
      <c r="BK44" s="15">
        <v>40</v>
      </c>
      <c r="BL44" s="15">
        <f>索引信息!I45/3600*求节点(F$28:F$47,$G$4:$G$23,节奏总纲!P43)+BL43</f>
        <v>0</v>
      </c>
      <c r="BM44" s="15">
        <f>索引信息!J45/3600*求节点(G$28:G$47,$G$4:$G$23,节奏总纲!Q43)+BM43</f>
        <v>0</v>
      </c>
      <c r="BN44" s="15">
        <f>索引信息!K45/3600*求节点(H$28:H$47,$G$4:$G$23,节奏总纲!R43)+BN43</f>
        <v>0</v>
      </c>
      <c r="BO44" s="15">
        <f>索引信息!L45/3600*求节点(I$28:I$47,$G$4:$G$23,节奏总纲!S43)+BO43</f>
        <v>0</v>
      </c>
      <c r="BP44" s="15">
        <f>索引信息!M45/3600*求节点(J$28:J$47,$G$4:$G$23,节奏总纲!T43)+BP43</f>
        <v>0</v>
      </c>
      <c r="BR44" s="15">
        <v>40</v>
      </c>
      <c r="BS44" s="15">
        <f>求节点($T$28:$T$107,$V$28:$V$107,节奏总纲!P43)*求节点($T$28:$T$107,$U$28:$U$107,节奏总纲!P43)*节奏总纲!W43+[2]副本直接奖励!DI44</f>
        <v>10607.574140569724</v>
      </c>
      <c r="BT44" s="15">
        <f>求节点($T$28:$T$107,$V$28:$V$107,节奏总纲!Q43)*求节点($T$28:$T$107,$U$28:$U$107,节奏总纲!Q43)*节奏总纲!X43+[2]副本直接奖励!DJ44</f>
        <v>9028.115407990872</v>
      </c>
      <c r="BU44" s="15">
        <f>求节点($T$28:$T$107,$V$28:$V$107,节奏总纲!R43)*求节点($T$28:$T$107,$U$28:$U$107,节奏总纲!R43)*节奏总纲!Y43+[2]副本直接奖励!DK44</f>
        <v>7583.3565644836963</v>
      </c>
      <c r="BV44" s="15">
        <f>求节点($T$28:$T$107,$V$28:$V$107,节奏总纲!S43)*求节点($T$28:$T$107,$U$28:$U$107,节奏总纲!S43)*节奏总纲!Z43+[2]副本直接奖励!DL44</f>
        <v>4708.3129729212205</v>
      </c>
      <c r="BW44" s="15">
        <f>求节点($T$28:$T$107,$V$28:$V$107,节奏总纲!T43)*求节点($T$28:$T$107,$U$28:$U$107,节奏总纲!T43)*节奏总纲!AA43+[2]副本直接奖励!DM44</f>
        <v>2367.4049761923839</v>
      </c>
      <c r="BX44" s="15">
        <f>SUM(BS$5:BS44)</f>
        <v>123488.66910854934</v>
      </c>
      <c r="BY44" s="15">
        <f>SUM(BT$5:BT44)</f>
        <v>104231.06640765391</v>
      </c>
      <c r="BZ44" s="15">
        <f>SUM(BU$5:BU44)</f>
        <v>81990.979372551723</v>
      </c>
      <c r="CA44" s="15">
        <f>SUM(BV$5:BV44)</f>
        <v>55457.752250542668</v>
      </c>
      <c r="CB44" s="15">
        <f>SUM(BW$5:BW44)</f>
        <v>27196.814137083751</v>
      </c>
      <c r="CE44" s="15">
        <v>40</v>
      </c>
      <c r="CF44" s="15">
        <f>AZ44/(1-[5]圣人天赋!DY45)-AZ44</f>
        <v>0</v>
      </c>
      <c r="CG44" s="15">
        <f>BA44/(1-[5]圣人天赋!DZ45)-BA44</f>
        <v>0</v>
      </c>
      <c r="CH44" s="15">
        <f>BB44/(1-[5]圣人天赋!EA45)-BB44</f>
        <v>0</v>
      </c>
      <c r="CI44" s="15">
        <f>BC44/(1-[5]圣人天赋!EB45)-BC44</f>
        <v>0</v>
      </c>
      <c r="CJ44" s="15">
        <f>BD44/(1-[5]圣人天赋!EC45)-BD44</f>
        <v>0</v>
      </c>
      <c r="CK44" s="15">
        <f>SUM(CF$5:CF44)</f>
        <v>0</v>
      </c>
      <c r="CL44" s="15">
        <f>SUM(CG$5:CG44)</f>
        <v>0</v>
      </c>
      <c r="CM44" s="15">
        <f>SUM(CH$5:CH44)</f>
        <v>0</v>
      </c>
      <c r="CN44" s="15">
        <f>SUM(CI$5:CI44)</f>
        <v>0</v>
      </c>
      <c r="CO44" s="15">
        <f>SUM(CJ$5:CJ44)</f>
        <v>0</v>
      </c>
      <c r="CQ44" s="15">
        <v>40</v>
      </c>
      <c r="CR44" s="15" t="e">
        <f>DZ44*'[6]国建-buff效果'!EN46+CR43</f>
        <v>#REF!</v>
      </c>
      <c r="CS44" s="15" t="e">
        <f>EA44*'[6]国建-buff效果'!EO46+CS43</f>
        <v>#REF!</v>
      </c>
      <c r="CT44" s="15" t="e">
        <f>EB44*'[6]国建-buff效果'!EP46+CT43</f>
        <v>#REF!</v>
      </c>
      <c r="CU44" s="15" t="e">
        <f>EC44*'[6]国建-buff效果'!EQ46+CU43</f>
        <v>#REF!</v>
      </c>
      <c r="CV44" s="15" t="e">
        <f>ED44*'[6]国建-buff效果'!ER46+CV43</f>
        <v>#REF!</v>
      </c>
      <c r="CX44" s="15">
        <v>40</v>
      </c>
      <c r="CY44" s="15">
        <f>索引信息!T44/3600*求节点(F$28:F$47,$G$4:$G$23,节奏总纲!P43)+CY43</f>
        <v>0</v>
      </c>
      <c r="CZ44" s="15">
        <f>索引信息!U44/3600*求节点(G$28:G$47,$G$4:$G$23,节奏总纲!Q43)+CZ43</f>
        <v>0</v>
      </c>
      <c r="DA44" s="15">
        <f>索引信息!V44/3600*求节点(H$28:H$47,$G$4:$G$23,节奏总纲!R43)+DA43</f>
        <v>0</v>
      </c>
      <c r="DB44" s="15">
        <f>索引信息!W44/3600*求节点(I$28:I$47,$G$4:$G$23,节奏总纲!S43)+DB43</f>
        <v>0</v>
      </c>
      <c r="DC44" s="15">
        <f>索引信息!X44/3600*求节点(J$28:J$47,$G$4:$G$23,节奏总纲!T43)+DC43</f>
        <v>0</v>
      </c>
      <c r="DE44" s="15">
        <v>40</v>
      </c>
      <c r="DF44" s="15" t="e">
        <f t="shared" si="39"/>
        <v>#REF!</v>
      </c>
      <c r="DG44" s="15" t="e">
        <f t="shared" si="40"/>
        <v>#REF!</v>
      </c>
      <c r="DH44" s="15" t="e">
        <f t="shared" si="41"/>
        <v>#REF!</v>
      </c>
      <c r="DI44" s="15" t="e">
        <f t="shared" si="42"/>
        <v>#REF!</v>
      </c>
      <c r="DJ44" s="15" t="e">
        <f t="shared" si="43"/>
        <v>#REF!</v>
      </c>
      <c r="DK44" s="35">
        <v>40</v>
      </c>
      <c r="DL44" s="34" t="e">
        <f t="shared" si="44"/>
        <v>#REF!</v>
      </c>
      <c r="DM44" s="34" t="e">
        <f t="shared" si="45"/>
        <v>#REF!</v>
      </c>
      <c r="DN44" s="34" t="e">
        <f t="shared" si="46"/>
        <v>#REF!</v>
      </c>
      <c r="DO44" s="34" t="e">
        <f t="shared" si="47"/>
        <v>#REF!</v>
      </c>
      <c r="DP44" s="34" t="e">
        <f t="shared" si="48"/>
        <v>#REF!</v>
      </c>
      <c r="DQ44" s="34" t="e">
        <f t="shared" si="49"/>
        <v>#REF!</v>
      </c>
      <c r="DT44" s="15">
        <v>40</v>
      </c>
      <c r="DU44" s="15" t="e">
        <f>#REF!+[7]国家城池攻打!BP43</f>
        <v>#REF!</v>
      </c>
      <c r="DV44" s="15" t="e">
        <f>#REF!+[7]国家城池攻打!BQ43</f>
        <v>#REF!</v>
      </c>
      <c r="DW44" s="15" t="e">
        <f>#REF!+[7]国家城池攻打!BR43</f>
        <v>#REF!</v>
      </c>
      <c r="DX44" s="15" t="e">
        <f>#REF!+[7]国家城池攻打!BS43</f>
        <v>#REF!</v>
      </c>
      <c r="DY44" s="15" t="e">
        <f>#REF!+[7]国家城池攻打!BT43</f>
        <v>#REF!</v>
      </c>
      <c r="DZ44" s="15" t="e">
        <f t="shared" si="32"/>
        <v>#REF!</v>
      </c>
      <c r="EA44" s="15" t="e">
        <f t="shared" si="33"/>
        <v>#REF!</v>
      </c>
      <c r="EB44" s="15" t="e">
        <f t="shared" si="34"/>
        <v>#REF!</v>
      </c>
      <c r="EC44" s="15" t="e">
        <f t="shared" si="35"/>
        <v>#REF!</v>
      </c>
      <c r="ED44" s="15" t="e">
        <f t="shared" si="36"/>
        <v>#REF!</v>
      </c>
      <c r="EF44" s="34" t="e">
        <f>#REF!/$DU44</f>
        <v>#REF!</v>
      </c>
      <c r="EG44" s="34" t="e">
        <f>[7]国家城池攻打!BP43/$DU44</f>
        <v>#REF!</v>
      </c>
      <c r="EK44" s="9">
        <v>40</v>
      </c>
      <c r="EL44" s="9" t="e">
        <f t="shared" si="50"/>
        <v>#REF!</v>
      </c>
      <c r="EM44" s="9" t="e">
        <f t="shared" si="51"/>
        <v>#REF!</v>
      </c>
      <c r="EN44" s="9" t="e">
        <f t="shared" si="52"/>
        <v>#REF!</v>
      </c>
      <c r="EO44" s="9" t="e">
        <f t="shared" si="53"/>
        <v>#REF!</v>
      </c>
      <c r="EP44" s="9" t="e">
        <f t="shared" si="54"/>
        <v>#REF!</v>
      </c>
      <c r="ER44" s="9">
        <v>40</v>
      </c>
      <c r="ES44" s="9" t="e">
        <f>((DU44-DU43)-(DF44-DF43))/求节点(F$28:F$47,$K$4:$K$23,节奏总纲!P43)</f>
        <v>#REF!</v>
      </c>
      <c r="ET44" s="9" t="e">
        <f>((DV44-DV43)-(DG44-DG43))/求节点(G$28:G$47,$K$4:$K$23,节奏总纲!Q43)</f>
        <v>#REF!</v>
      </c>
      <c r="EU44" s="9" t="e">
        <f>((DW44-DW43)-(DH44-DH43))/求节点(H$28:H$47,$K$4:$K$23,节奏总纲!R43)</f>
        <v>#REF!</v>
      </c>
      <c r="EV44" s="9" t="e">
        <f>((DX44-DX43)-(DI44-DI43))/求节点(I$28:I$47,$K$4:$K$23,节奏总纲!S43)</f>
        <v>#REF!</v>
      </c>
      <c r="EW44" s="9" t="e">
        <f>((DY44-DY43)-(DJ44-DJ43))/求节点(J$28:J$47,$K$4:$K$23,节奏总纲!T43)</f>
        <v>#REF!</v>
      </c>
      <c r="EX44" s="37" t="e">
        <f>SUM(ES$5:ES44)*$C$5/'[1]资源-钻石'!L43</f>
        <v>#REF!</v>
      </c>
      <c r="EY44" s="37" t="e">
        <f>SUM(ET$5:ET44)*$C$5/'[1]资源-钻石'!M43</f>
        <v>#REF!</v>
      </c>
      <c r="EZ44" s="37" t="e">
        <f>SUM(EU$5:EU44)*$C$5/'[1]资源-钻石'!N43</f>
        <v>#REF!</v>
      </c>
      <c r="FA44" s="37" t="e">
        <f>SUM(EV$5:EV44)*$C$5/'[1]资源-钻石'!O43</f>
        <v>#REF!</v>
      </c>
      <c r="FB44" s="37" t="e">
        <f>SUM(EW$5:EW44)*$C$5/'[1]资源-钻石'!P43</f>
        <v>#REF!</v>
      </c>
      <c r="FJ44" s="9">
        <f>INT(求节点(F$28:F$47,$K$28:$K$47,节奏总纲!P43))</f>
        <v>17168</v>
      </c>
      <c r="FK44" s="15">
        <v>40</v>
      </c>
      <c r="FL44" s="15">
        <f>求节点(F$28:F$47,$V$4:$V$23,节奏总纲!P43)*$FJ44/10000</f>
        <v>157405.23188964408</v>
      </c>
      <c r="FM44" s="15">
        <f>求节点(G$28:G$47,$V$4:$V$23,节奏总纲!Q43)*$FJ44/10000</f>
        <v>160011.43441849208</v>
      </c>
      <c r="FN44" s="15">
        <f>求节点(H$28:H$47,$V$4:$V$23,节奏总纲!R43)*$FJ44/10000</f>
        <v>163252.57580705942</v>
      </c>
      <c r="FO44" s="15">
        <f>求节点(I$28:I$47,$V$4:$V$23,节奏总纲!S43)*$FJ44/10000</f>
        <v>167254.16722529058</v>
      </c>
      <c r="FP44" s="15">
        <f>求节点(J$28:J$47,$V$4:$V$23,节奏总纲!T43)*$FJ44/10000</f>
        <v>172065.67123048872</v>
      </c>
      <c r="FQ44" s="15">
        <f>求节点(F$28:F$47,$L$4:$L$23,节奏总纲!P43)</f>
        <v>4</v>
      </c>
      <c r="FR44" s="15">
        <f>求节点(G$28:G$47,$L$4:$L$23,节奏总纲!Q43)</f>
        <v>4</v>
      </c>
      <c r="FS44" s="15">
        <f>求节点(H$28:H$47,$L$4:$L$23,节奏总纲!R43)</f>
        <v>4</v>
      </c>
      <c r="FT44" s="15">
        <f>求节点(I$28:I$47,$L$4:$L$23,节奏总纲!S43)</f>
        <v>4</v>
      </c>
      <c r="FU44" s="15">
        <f>求节点(J$28:J$47,$L$4:$L$23,节奏总纲!T43)</f>
        <v>4</v>
      </c>
      <c r="FV44" s="15">
        <f t="shared" si="26"/>
        <v>629620.92755857634</v>
      </c>
      <c r="FW44" s="15">
        <f t="shared" si="27"/>
        <v>640045.73767396831</v>
      </c>
      <c r="FX44" s="15">
        <f t="shared" si="28"/>
        <v>653010.30322823767</v>
      </c>
      <c r="FY44" s="15">
        <f t="shared" si="29"/>
        <v>669016.66890116234</v>
      </c>
      <c r="FZ44" s="15">
        <f t="shared" si="30"/>
        <v>688262.68492195487</v>
      </c>
      <c r="GE44" s="15">
        <v>40</v>
      </c>
      <c r="GF44" s="15">
        <f>MAX($G$4,求节点(F$28:F$47,$G$4:$G$23,节奏总纲!P43))</f>
        <v>2208.4262345341454</v>
      </c>
      <c r="GG44" s="15">
        <f>MAX($G$4,求节点(G$28:G$47,$G$4:$G$23,节奏总纲!Q43))</f>
        <v>2216.0165261489169</v>
      </c>
      <c r="GH44" s="15">
        <f>MAX($G$4,求节点(H$28:H$47,$G$4:$G$23,节奏总纲!R43))</f>
        <v>2225.4560106216782</v>
      </c>
      <c r="GI44" s="15">
        <f>MAX($G$4,求节点(I$28:I$47,$G$4:$G$23,节奏总纲!S43))</f>
        <v>2237.1102260755201</v>
      </c>
      <c r="GJ44" s="15">
        <f>MAX($G$4,求节点(J$28:J$47,$G$4:$G$23,节奏总纲!T43))</f>
        <v>2251.1232270226255</v>
      </c>
      <c r="GK44" s="15">
        <f>MAX($K$4,求节点(F$28:F$47,$K$4:$K$23,节奏总纲!P43))</f>
        <v>6168.5246906829025</v>
      </c>
      <c r="GL44" s="15">
        <f>MAX($K$4,求节点(G$28:G$47,$K$4:$K$23,节奏总纲!Q43))</f>
        <v>6320.3305229783355</v>
      </c>
      <c r="GM44" s="15">
        <f>MAX($K$4,求节点(H$28:H$47,$K$4:$K$23,节奏总纲!R43))</f>
        <v>6509.1202124335623</v>
      </c>
      <c r="GN44" s="15">
        <f>MAX($K$4,求节点(I$28:I$47,$K$4:$K$23,节奏总纲!S43))</f>
        <v>6742.2045215104017</v>
      </c>
      <c r="GO44" s="15">
        <f>MAX($K$4,求节点(J$28:J$47,$K$4:$K$23,节奏总纲!T43))</f>
        <v>7022.4645404525118</v>
      </c>
    </row>
    <row r="45" spans="5:197" x14ac:dyDescent="0.15">
      <c r="E45" s="15">
        <v>18</v>
      </c>
      <c r="F45" s="15">
        <f>节奏总纲!BJ21</f>
        <v>281.05</v>
      </c>
      <c r="G45" s="15">
        <f>节奏总纲!BK21</f>
        <v>224.84000000000003</v>
      </c>
      <c r="H45" s="15">
        <f>节奏总纲!BL21</f>
        <v>168.63</v>
      </c>
      <c r="I45" s="15">
        <f>节奏总纲!BM21</f>
        <v>112.42000000000002</v>
      </c>
      <c r="J45" s="15">
        <f>节奏总纲!BN21</f>
        <v>56.210000000000008</v>
      </c>
      <c r="K45" s="15">
        <v>21100</v>
      </c>
      <c r="L45" s="9">
        <f>求节点(节奏总纲!P$4:P$113,AK$5:AK$104,F45)*6</f>
        <v>42096.829728932571</v>
      </c>
      <c r="M45" s="9">
        <f>求节点(节奏总纲!Q$4:Q$113,AL$5:AL$104,G45)*6</f>
        <v>41961.985226774639</v>
      </c>
      <c r="N45" s="9">
        <f>求节点(节奏总纲!R$4:R$113,AM$5:AM$104,H45)*6</f>
        <v>41818.53138612138</v>
      </c>
      <c r="O45" s="9">
        <f>求节点(节奏总纲!S$4:S$113,AN$5:AN$104,I45)*6</f>
        <v>41648.022576610347</v>
      </c>
      <c r="P45" s="9">
        <f>求节点(节奏总纲!T$4:T$113,AO$5:AO$104,J45)*6</f>
        <v>41471.933289460932</v>
      </c>
      <c r="Q45" s="9">
        <f t="shared" si="37"/>
        <v>17.103425712486704</v>
      </c>
      <c r="S45" s="9">
        <v>18</v>
      </c>
      <c r="T45" s="9">
        <f>求节点(节奏总纲!$BW$4:$BW$53,节奏总纲!$AM$4:$AM$53,$S45)</f>
        <v>1.5736399306693267</v>
      </c>
      <c r="U45" s="9">
        <v>2100</v>
      </c>
      <c r="V45" s="9">
        <f t="shared" si="38"/>
        <v>3</v>
      </c>
      <c r="W45" s="9">
        <v>5</v>
      </c>
      <c r="Z45" s="9">
        <v>41</v>
      </c>
      <c r="AA45" s="9">
        <f>[5]圣人天赋!EM46</f>
        <v>0</v>
      </c>
      <c r="AB45" s="9">
        <f>[5]圣人天赋!EN46</f>
        <v>0</v>
      </c>
      <c r="AC45" s="9">
        <f>[5]圣人天赋!EO46</f>
        <v>41</v>
      </c>
      <c r="AD45" s="9">
        <f>[5]圣人天赋!EP46</f>
        <v>3.3187877494491931E-2</v>
      </c>
      <c r="AE45" s="9">
        <f>[5]圣人天赋!EQ46</f>
        <v>3.3736958957312484E-2</v>
      </c>
      <c r="AG45" s="52"/>
      <c r="AH45" s="34" t="e">
        <f>[5]圣人天赋!EM46/AA45</f>
        <v>#DIV/0!</v>
      </c>
      <c r="AJ45" s="9">
        <v>41</v>
      </c>
      <c r="AK45" s="9">
        <f>MAX([4]带兵数!D44,1000+($AJ45-1)*50)</f>
        <v>4366.0612527540407</v>
      </c>
      <c r="AL45" s="9">
        <f>MAX([4]带兵数!E44,1000+($AJ45-1)*50)</f>
        <v>4418.5909727083454</v>
      </c>
      <c r="AM45" s="9">
        <f>MAX([4]带兵数!F44,1000+($AJ45-1)*50)</f>
        <v>4476.0585260415355</v>
      </c>
      <c r="AN45" s="9">
        <f>MAX([4]带兵数!G44,1000+($AJ45-1)*50)</f>
        <v>4541.4646355865862</v>
      </c>
      <c r="AO45" s="9">
        <f>MAX([4]带兵数!H44,1000+($AJ45-1)*50)</f>
        <v>4615.3470241147879</v>
      </c>
      <c r="AQ45" s="15">
        <v>41</v>
      </c>
      <c r="AR45" s="15">
        <f>AZ45/求节点(F$28:F$47,$G$4:$G$23,节奏总纲!P44)*3600</f>
        <v>396878.53844068403</v>
      </c>
      <c r="AS45" s="15">
        <f>BA45/求节点(G$28:G$47,$G$4:$G$23,节奏总纲!Q44)*3600</f>
        <v>347754.80698183517</v>
      </c>
      <c r="AT45" s="15">
        <f>BB45/求节点(H$28:H$47,$G$4:$G$23,节奏总纲!R44)*3600</f>
        <v>290299.08411576011</v>
      </c>
      <c r="AU45" s="15">
        <f>BC45/求节点(I$28:I$47,$G$4:$G$23,节奏总纲!S44)*3600</f>
        <v>217275.89094270149</v>
      </c>
      <c r="AV45" s="15">
        <f>BD45/求节点(J$28:J$47,$G$4:$G$23,节奏总纲!T44)*3600</f>
        <v>124644.44007064587</v>
      </c>
      <c r="AY45" s="15">
        <v>41</v>
      </c>
      <c r="AZ45" s="15">
        <f>求节点(F$28:F$47,$G$4:$G$23,节奏总纲!P44)*24*节奏总纲!W44*求节点(F$28:F$47,$L$4:$L$23,节奏总纲!P44)</f>
        <v>244191.75127534196</v>
      </c>
      <c r="BA45" s="15">
        <f>求节点(G$28:G$47,$G$4:$G$23,节奏总纲!Q44)*24*节奏总纲!X44*求节点(G$28:G$47,$L$4:$L$23,节奏总纲!Q44)</f>
        <v>214760.67853974958</v>
      </c>
      <c r="BB45" s="15">
        <f>求节点(H$28:H$47,$G$4:$G$23,节奏总纲!R44)*24*节奏总纲!Y44*求节点(H$28:H$47,$L$4:$L$23,节奏总纲!R44)</f>
        <v>180105.04977382545</v>
      </c>
      <c r="BC45" s="15">
        <f>求节点(I$28:I$47,$G$4:$G$23,节奏总纲!S44)*24*节奏总纲!Z44*求节点(I$28:I$47,$L$4:$L$23,节奏总纲!S44)</f>
        <v>135563.40248746853</v>
      </c>
      <c r="BD45" s="15">
        <f>求节点(J$28:J$47,$G$4:$G$23,节奏总纲!T44)*24*节奏总纲!AA44*求节点(J$28:J$47,$L$4:$L$23,节奏总纲!T44)</f>
        <v>78222.728962759618</v>
      </c>
      <c r="BE45" s="15">
        <f>SUM(AZ$5:AZ45)</f>
        <v>3238154.5455030976</v>
      </c>
      <c r="BF45" s="15">
        <f>SUM(BA$5:BA45)</f>
        <v>2835323.8871109532</v>
      </c>
      <c r="BG45" s="15">
        <f>SUM(BB$5:BB45)</f>
        <v>2356863.7194308303</v>
      </c>
      <c r="BH45" s="15">
        <f>SUM(BC$5:BC45)</f>
        <v>1761339.1731056268</v>
      </c>
      <c r="BI45" s="15">
        <f>SUM(BD$5:BD45)</f>
        <v>999110.74237493181</v>
      </c>
      <c r="BJ45" s="51"/>
      <c r="BK45" s="15">
        <v>41</v>
      </c>
      <c r="BL45" s="15">
        <f>索引信息!I46/3600*求节点(F$28:F$47,$G$4:$G$23,节奏总纲!P44)+BL44</f>
        <v>0</v>
      </c>
      <c r="BM45" s="15">
        <f>索引信息!J46/3600*求节点(G$28:G$47,$G$4:$G$23,节奏总纲!Q44)+BM44</f>
        <v>0</v>
      </c>
      <c r="BN45" s="15">
        <f>索引信息!K46/3600*求节点(H$28:H$47,$G$4:$G$23,节奏总纲!R44)+BN44</f>
        <v>0</v>
      </c>
      <c r="BO45" s="15">
        <f>索引信息!L46/3600*求节点(I$28:I$47,$G$4:$G$23,节奏总纲!S44)+BO44</f>
        <v>0</v>
      </c>
      <c r="BP45" s="15">
        <f>索引信息!M46/3600*求节点(J$28:J$47,$G$4:$G$23,节奏总纲!T44)+BP44</f>
        <v>0</v>
      </c>
      <c r="BR45" s="15">
        <v>41</v>
      </c>
      <c r="BS45" s="15">
        <f>求节点($T$28:$T$107,$V$28:$V$107,节奏总纲!P44)*求节点($T$28:$T$107,$U$28:$U$107,节奏总纲!P44)*节奏总纲!W44+[2]副本直接奖励!DI45</f>
        <v>11368.916465748762</v>
      </c>
      <c r="BT45" s="15">
        <f>求节点($T$28:$T$107,$V$28:$V$107,节奏总纲!Q44)*求节点($T$28:$T$107,$U$28:$U$107,节奏总纲!Q44)*节奏总纲!X44+[2]副本直接奖励!DJ45</f>
        <v>9961.7262416671529</v>
      </c>
      <c r="BU45" s="15">
        <f>求节点($T$28:$T$107,$V$28:$V$107,节奏总纲!R44)*求节点($T$28:$T$107,$U$28:$U$107,节奏总纲!R44)*节奏总纲!Y44+[2]副本直接奖励!DK45</f>
        <v>8315.8591803993786</v>
      </c>
      <c r="BV45" s="15">
        <f>求节点($T$28:$T$107,$V$28:$V$107,节奏总纲!S44)*求节点($T$28:$T$107,$U$28:$U$107,节奏总纲!S44)*节奏总纲!Z44+[2]副本直接奖励!DL45</f>
        <v>5092.4036939695661</v>
      </c>
      <c r="BW45" s="15">
        <f>求节点($T$28:$T$107,$V$28:$V$107,节奏总纲!T44)*求节点($T$28:$T$107,$U$28:$U$107,节奏总纲!T44)*节奏总纲!AA44+[2]副本直接奖励!DM45</f>
        <v>2921.3540641557624</v>
      </c>
      <c r="BX45" s="15">
        <f>SUM(BS$5:BS45)</f>
        <v>134857.58557429811</v>
      </c>
      <c r="BY45" s="15">
        <f>SUM(BT$5:BT45)</f>
        <v>114192.79264932107</v>
      </c>
      <c r="BZ45" s="15">
        <f>SUM(BU$5:BU45)</f>
        <v>90306.8385529511</v>
      </c>
      <c r="CA45" s="15">
        <f>SUM(BV$5:BV45)</f>
        <v>60550.155944512233</v>
      </c>
      <c r="CB45" s="15">
        <f>SUM(BW$5:BW45)</f>
        <v>30118.168201239514</v>
      </c>
      <c r="CE45" s="15">
        <v>41</v>
      </c>
      <c r="CF45" s="15">
        <f>AZ45/(1-[5]圣人天赋!DY46)-AZ45</f>
        <v>0</v>
      </c>
      <c r="CG45" s="15">
        <f>BA45/(1-[5]圣人天赋!DZ46)-BA45</f>
        <v>0</v>
      </c>
      <c r="CH45" s="15">
        <f>BB45/(1-[5]圣人天赋!EA46)-BB45</f>
        <v>0</v>
      </c>
      <c r="CI45" s="15">
        <f>BC45/(1-[5]圣人天赋!EB46)-BC45</f>
        <v>0</v>
      </c>
      <c r="CJ45" s="15">
        <f>BD45/(1-[5]圣人天赋!EC46)-BD45</f>
        <v>0</v>
      </c>
      <c r="CK45" s="15">
        <f>SUM(CF$5:CF45)</f>
        <v>0</v>
      </c>
      <c r="CL45" s="15">
        <f>SUM(CG$5:CG45)</f>
        <v>0</v>
      </c>
      <c r="CM45" s="15">
        <f>SUM(CH$5:CH45)</f>
        <v>0</v>
      </c>
      <c r="CN45" s="15">
        <f>SUM(CI$5:CI45)</f>
        <v>0</v>
      </c>
      <c r="CO45" s="15">
        <f>SUM(CJ$5:CJ45)</f>
        <v>0</v>
      </c>
      <c r="CQ45" s="15">
        <v>41</v>
      </c>
      <c r="CR45" s="15" t="e">
        <f>DZ45*'[6]国建-buff效果'!EN47+CR44</f>
        <v>#REF!</v>
      </c>
      <c r="CS45" s="15" t="e">
        <f>EA45*'[6]国建-buff效果'!EO47+CS44</f>
        <v>#REF!</v>
      </c>
      <c r="CT45" s="15" t="e">
        <f>EB45*'[6]国建-buff效果'!EP47+CT44</f>
        <v>#REF!</v>
      </c>
      <c r="CU45" s="15" t="e">
        <f>EC45*'[6]国建-buff效果'!EQ47+CU44</f>
        <v>#REF!</v>
      </c>
      <c r="CV45" s="15" t="e">
        <f>ED45*'[6]国建-buff效果'!ER47+CV44</f>
        <v>#REF!</v>
      </c>
      <c r="CX45" s="15">
        <v>41</v>
      </c>
      <c r="CY45" s="15">
        <f>索引信息!T45/3600*求节点(F$28:F$47,$G$4:$G$23,节奏总纲!P44)+CY44</f>
        <v>0</v>
      </c>
      <c r="CZ45" s="15">
        <f>索引信息!U45/3600*求节点(G$28:G$47,$G$4:$G$23,节奏总纲!Q44)+CZ44</f>
        <v>0</v>
      </c>
      <c r="DA45" s="15">
        <f>索引信息!V45/3600*求节点(H$28:H$47,$G$4:$G$23,节奏总纲!R44)+DA44</f>
        <v>0</v>
      </c>
      <c r="DB45" s="15">
        <f>索引信息!W45/3600*求节点(I$28:I$47,$G$4:$G$23,节奏总纲!S44)+DB44</f>
        <v>0</v>
      </c>
      <c r="DC45" s="15">
        <f>索引信息!X45/3600*求节点(J$28:J$47,$G$4:$G$23,节奏总纲!T44)+DC44</f>
        <v>0</v>
      </c>
      <c r="DE45" s="15">
        <v>41</v>
      </c>
      <c r="DF45" s="15" t="e">
        <f t="shared" si="39"/>
        <v>#REF!</v>
      </c>
      <c r="DG45" s="15" t="e">
        <f t="shared" si="40"/>
        <v>#REF!</v>
      </c>
      <c r="DH45" s="15" t="e">
        <f t="shared" si="41"/>
        <v>#REF!</v>
      </c>
      <c r="DI45" s="15" t="e">
        <f t="shared" si="42"/>
        <v>#REF!</v>
      </c>
      <c r="DJ45" s="15" t="e">
        <f t="shared" si="43"/>
        <v>#REF!</v>
      </c>
      <c r="DK45" s="35">
        <v>41</v>
      </c>
      <c r="DL45" s="34" t="e">
        <f t="shared" si="44"/>
        <v>#REF!</v>
      </c>
      <c r="DM45" s="34" t="e">
        <f t="shared" si="45"/>
        <v>#REF!</v>
      </c>
      <c r="DN45" s="34" t="e">
        <f t="shared" si="46"/>
        <v>#REF!</v>
      </c>
      <c r="DO45" s="34" t="e">
        <f t="shared" si="47"/>
        <v>#REF!</v>
      </c>
      <c r="DP45" s="34" t="e">
        <f t="shared" si="48"/>
        <v>#REF!</v>
      </c>
      <c r="DQ45" s="34" t="e">
        <f t="shared" si="49"/>
        <v>#REF!</v>
      </c>
      <c r="DT45" s="15">
        <v>41</v>
      </c>
      <c r="DU45" s="15" t="e">
        <f>#REF!+[7]国家城池攻打!BP44</f>
        <v>#REF!</v>
      </c>
      <c r="DV45" s="15" t="e">
        <f>#REF!+[7]国家城池攻打!BQ44</f>
        <v>#REF!</v>
      </c>
      <c r="DW45" s="15" t="e">
        <f>#REF!+[7]国家城池攻打!BR44</f>
        <v>#REF!</v>
      </c>
      <c r="DX45" s="15" t="e">
        <f>#REF!+[7]国家城池攻打!BS44</f>
        <v>#REF!</v>
      </c>
      <c r="DY45" s="15" t="e">
        <f>#REF!+[7]国家城池攻打!BT44</f>
        <v>#REF!</v>
      </c>
      <c r="DZ45" s="15" t="e">
        <f t="shared" si="32"/>
        <v>#REF!</v>
      </c>
      <c r="EA45" s="15" t="e">
        <f t="shared" si="33"/>
        <v>#REF!</v>
      </c>
      <c r="EB45" s="15" t="e">
        <f t="shared" si="34"/>
        <v>#REF!</v>
      </c>
      <c r="EC45" s="15" t="e">
        <f t="shared" si="35"/>
        <v>#REF!</v>
      </c>
      <c r="ED45" s="15" t="e">
        <f t="shared" si="36"/>
        <v>#REF!</v>
      </c>
      <c r="EF45" s="34" t="e">
        <f>#REF!/$DU45</f>
        <v>#REF!</v>
      </c>
      <c r="EG45" s="34" t="e">
        <f>[7]国家城池攻打!BP44/$DU45</f>
        <v>#REF!</v>
      </c>
      <c r="EK45" s="9">
        <v>41</v>
      </c>
      <c r="EL45" s="9" t="e">
        <f t="shared" si="50"/>
        <v>#REF!</v>
      </c>
      <c r="EM45" s="9" t="e">
        <f t="shared" si="51"/>
        <v>#REF!</v>
      </c>
      <c r="EN45" s="9" t="e">
        <f t="shared" si="52"/>
        <v>#REF!</v>
      </c>
      <c r="EO45" s="9" t="e">
        <f t="shared" si="53"/>
        <v>#REF!</v>
      </c>
      <c r="EP45" s="9" t="e">
        <f t="shared" si="54"/>
        <v>#REF!</v>
      </c>
      <c r="ER45" s="9">
        <v>41</v>
      </c>
      <c r="ES45" s="9" t="e">
        <f>((DU45-DU44)-(DF45-DF44))/求节点(F$28:F$47,$K$4:$K$23,节奏总纲!P44)</f>
        <v>#REF!</v>
      </c>
      <c r="ET45" s="9" t="e">
        <f>((DV45-DV44)-(DG45-DG44))/求节点(G$28:G$47,$K$4:$K$23,节奏总纲!Q44)</f>
        <v>#REF!</v>
      </c>
      <c r="EU45" s="9" t="e">
        <f>((DW45-DW44)-(DH45-DH44))/求节点(H$28:H$47,$K$4:$K$23,节奏总纲!R44)</f>
        <v>#REF!</v>
      </c>
      <c r="EV45" s="9" t="e">
        <f>((DX45-DX44)-(DI45-DI44))/求节点(I$28:I$47,$K$4:$K$23,节奏总纲!S44)</f>
        <v>#REF!</v>
      </c>
      <c r="EW45" s="9" t="e">
        <f>((DY45-DY44)-(DJ45-DJ44))/求节点(J$28:J$47,$K$4:$K$23,节奏总纲!T44)</f>
        <v>#REF!</v>
      </c>
      <c r="EX45" s="37" t="e">
        <f>SUM(ES$5:ES45)*$C$5/'[1]资源-钻石'!L44</f>
        <v>#REF!</v>
      </c>
      <c r="EY45" s="37" t="e">
        <f>SUM(ET$5:ET45)*$C$5/'[1]资源-钻石'!M44</f>
        <v>#REF!</v>
      </c>
      <c r="EZ45" s="37" t="e">
        <f>SUM(EU$5:EU45)*$C$5/'[1]资源-钻石'!N44</f>
        <v>#REF!</v>
      </c>
      <c r="FA45" s="37" t="e">
        <f>SUM(EV$5:EV45)*$C$5/'[1]资源-钻石'!O44</f>
        <v>#REF!</v>
      </c>
      <c r="FB45" s="37" t="e">
        <f>SUM(EW$5:EW45)*$C$5/'[1]资源-钻石'!P44</f>
        <v>#REF!</v>
      </c>
      <c r="FJ45" s="9">
        <f>INT(求节点(F$28:F$47,$K$28:$K$47,节奏总纲!P44))</f>
        <v>17300</v>
      </c>
      <c r="FK45" s="15">
        <v>41</v>
      </c>
      <c r="FL45" s="15">
        <f>求节点(F$28:F$47,$V$4:$V$23,节奏总纲!P44)*$FJ45/10000</f>
        <v>160893.78532186698</v>
      </c>
      <c r="FM45" s="15">
        <f>求节点(G$28:G$47,$V$4:$V$23,节奏总纲!Q44)*$FJ45/10000</f>
        <v>163737.10562277047</v>
      </c>
      <c r="FN45" s="15">
        <f>求节点(H$28:H$47,$V$4:$V$23,节奏总纲!R44)*$FJ45/10000</f>
        <v>167285.24898417961</v>
      </c>
      <c r="FO45" s="15">
        <f>求节点(I$28:I$47,$V$4:$V$23,节奏总纲!S44)*$FJ45/10000</f>
        <v>171658.35570049874</v>
      </c>
      <c r="FP45" s="15">
        <f>求节点(J$28:J$47,$V$4:$V$23,节奏总纲!T44)*$FJ45/10000</f>
        <v>176197.37166607429</v>
      </c>
      <c r="FQ45" s="15">
        <f>求节点(F$28:F$47,$L$4:$L$23,节奏总纲!P44)</f>
        <v>4</v>
      </c>
      <c r="FR45" s="15">
        <f>求节点(G$28:G$47,$L$4:$L$23,节奏总纲!Q44)</f>
        <v>4</v>
      </c>
      <c r="FS45" s="15">
        <f>求节点(H$28:H$47,$L$4:$L$23,节奏总纲!R44)</f>
        <v>4</v>
      </c>
      <c r="FT45" s="15">
        <f>求节点(I$28:I$47,$L$4:$L$23,节奏总纲!S44)</f>
        <v>4</v>
      </c>
      <c r="FU45" s="15">
        <f>求节点(J$28:J$47,$L$4:$L$23,节奏总纲!T44)</f>
        <v>4</v>
      </c>
      <c r="FV45" s="15">
        <f t="shared" si="26"/>
        <v>643575.14128746791</v>
      </c>
      <c r="FW45" s="15">
        <f t="shared" si="27"/>
        <v>654948.42249108187</v>
      </c>
      <c r="FX45" s="15">
        <f t="shared" si="28"/>
        <v>669140.99593671842</v>
      </c>
      <c r="FY45" s="15">
        <f t="shared" si="29"/>
        <v>686633.42280199495</v>
      </c>
      <c r="FZ45" s="15">
        <f t="shared" si="30"/>
        <v>704789.48666429718</v>
      </c>
      <c r="GE45" s="15">
        <v>41</v>
      </c>
      <c r="GF45" s="15">
        <f>MAX($G$4,求节点(F$28:F$47,$G$4:$G$23,节奏总纲!P44))</f>
        <v>2215.0109402366097</v>
      </c>
      <c r="GG45" s="15">
        <f>MAX($G$4,求节点(G$28:G$47,$G$4:$G$23,节奏总纲!Q44))</f>
        <v>2223.2286289675449</v>
      </c>
      <c r="GH45" s="15">
        <f>MAX($G$4,求节点(H$28:H$47,$G$4:$G$23,节奏总纲!R44))</f>
        <v>2233.483378566993</v>
      </c>
      <c r="GI45" s="15">
        <f>MAX($G$4,求节点(I$28:I$47,$G$4:$G$23,节奏总纲!S44))</f>
        <v>2246.1224153193607</v>
      </c>
      <c r="GJ45" s="15">
        <f>MAX($G$4,求节点(J$28:J$47,$G$4:$G$23,节奏总纲!T44))</f>
        <v>2259.240958572469</v>
      </c>
      <c r="GK45" s="15">
        <f>MAX($K$4,求节点(F$28:F$47,$K$4:$K$23,节奏总纲!P44))</f>
        <v>6300.2188047321961</v>
      </c>
      <c r="GL45" s="15">
        <f>MAX($K$4,求节点(G$28:G$47,$K$4:$K$23,节奏总纲!Q44))</f>
        <v>6464.5725793508936</v>
      </c>
      <c r="GM45" s="15">
        <f>MAX($K$4,求节点(H$28:H$47,$K$4:$K$23,节奏总纲!R44))</f>
        <v>6669.6675713398608</v>
      </c>
      <c r="GN45" s="15">
        <f>MAX($K$4,求节点(I$28:I$47,$K$4:$K$23,节奏总纲!S44))</f>
        <v>6922.4483063872103</v>
      </c>
      <c r="GO45" s="15">
        <f>MAX($K$4,求节点(J$28:J$47,$K$4:$K$23,节奏总纲!T44))</f>
        <v>7184.8191714493814</v>
      </c>
    </row>
    <row r="46" spans="5:197" x14ac:dyDescent="0.15">
      <c r="E46" s="15">
        <v>19</v>
      </c>
      <c r="F46" s="15">
        <f>节奏总纲!BJ22</f>
        <v>377.76930817680426</v>
      </c>
      <c r="G46" s="15">
        <f>节奏总纲!BK22</f>
        <v>302.21544654144344</v>
      </c>
      <c r="H46" s="15">
        <f>节奏总纲!BL22</f>
        <v>226.66158490608254</v>
      </c>
      <c r="I46" s="15">
        <f>节奏总纲!BM22</f>
        <v>151.10772327072172</v>
      </c>
      <c r="J46" s="15">
        <f>节奏总纲!BN22</f>
        <v>75.55386163536086</v>
      </c>
      <c r="K46" s="15">
        <v>21300</v>
      </c>
      <c r="L46" s="9">
        <f>求节点(节奏总纲!P$4:P$113,AK$5:AK$104,F46)*6</f>
        <v>43807.846890722918</v>
      </c>
      <c r="M46" s="9">
        <f>求节点(节奏总纲!Q$4:Q$113,AL$5:AL$104,G46)*6</f>
        <v>43674.199188584331</v>
      </c>
      <c r="N46" s="9">
        <f>求节点(节奏总纲!R$4:R$113,AM$5:AM$104,H46)*6</f>
        <v>43529.911035268931</v>
      </c>
      <c r="O46" s="9">
        <f>求节点(节奏总纲!S$4:S$113,AN$5:AN$104,I46)*6</f>
        <v>43382.158351387159</v>
      </c>
      <c r="P46" s="9">
        <f>求节点(节奏总纲!T$4:T$113,AO$5:AO$104,J46)*6</f>
        <v>43195.648107706271</v>
      </c>
      <c r="Q46" s="9">
        <f t="shared" si="37"/>
        <v>17.348490143690292</v>
      </c>
      <c r="S46" s="9">
        <v>19</v>
      </c>
      <c r="T46" s="9">
        <f>求节点(节奏总纲!$BW$4:$BW$53,节奏总纲!$AM$4:$AM$53,$S46)</f>
        <v>1.6516586187581672</v>
      </c>
      <c r="U46" s="9">
        <v>2100</v>
      </c>
      <c r="V46" s="9">
        <f t="shared" si="38"/>
        <v>3</v>
      </c>
      <c r="W46" s="9">
        <v>5</v>
      </c>
      <c r="Z46" s="9">
        <v>42</v>
      </c>
      <c r="AA46" s="9">
        <f>[5]圣人天赋!EM47</f>
        <v>0</v>
      </c>
      <c r="AB46" s="9">
        <f>[5]圣人天赋!EN47</f>
        <v>0</v>
      </c>
      <c r="AC46" s="9">
        <f>[5]圣人天赋!EO47</f>
        <v>42</v>
      </c>
      <c r="AD46" s="9">
        <f>[5]圣人天赋!EP47</f>
        <v>3.3095823533322188E-2</v>
      </c>
      <c r="AE46" s="9">
        <f>[5]圣人天赋!EQ47</f>
        <v>3.3642723421110771E-2</v>
      </c>
      <c r="AG46" s="52"/>
      <c r="AH46" s="34" t="e">
        <f>[5]圣人天赋!EM47/AA46</f>
        <v>#DIV/0!</v>
      </c>
      <c r="AJ46" s="9">
        <v>42</v>
      </c>
      <c r="AK46" s="9">
        <f>MAX([4]带兵数!D45,1000+($AJ46-1)*50)</f>
        <v>4432.088233338909</v>
      </c>
      <c r="AL46" s="9">
        <f>MAX([4]带兵数!E45,1000+($AJ46-1)*50)</f>
        <v>4483.4650375663032</v>
      </c>
      <c r="AM46" s="9">
        <f>MAX([4]带兵数!F45,1000+($AJ46-1)*50)</f>
        <v>4543.3393592464981</v>
      </c>
      <c r="AN46" s="9">
        <f>MAX([4]带兵数!G45,1000+($AJ46-1)*50)</f>
        <v>4608.9161632421728</v>
      </c>
      <c r="AO46" s="9">
        <f>MAX([4]带兵数!H45,1000+($AJ46-1)*50)</f>
        <v>4680.7063914299051</v>
      </c>
      <c r="AQ46" s="15">
        <v>42</v>
      </c>
      <c r="AR46" s="15">
        <f>AZ46/求节点(F$28:F$47,$G$4:$G$23,节奏总纲!P45)*3600</f>
        <v>425363.88535092003</v>
      </c>
      <c r="AS46" s="15">
        <f>BA46/求节点(G$28:G$47,$G$4:$G$23,节奏总纲!Q45)*3600</f>
        <v>386108.17444250995</v>
      </c>
      <c r="AT46" s="15">
        <f>BB46/求节点(H$28:H$47,$G$4:$G$23,节奏总纲!R45)*3600</f>
        <v>319948.74586177809</v>
      </c>
      <c r="AU46" s="15">
        <f>BC46/求节点(I$28:I$47,$G$4:$G$23,节奏总纲!S45)*3600</f>
        <v>239326.94517911528</v>
      </c>
      <c r="AV46" s="15">
        <f>BD46/求节点(J$28:J$47,$G$4:$G$23,节奏总纲!T45)*3600</f>
        <v>134040.7719144185</v>
      </c>
      <c r="AY46" s="15">
        <v>42</v>
      </c>
      <c r="AZ46" s="15">
        <f>求节点(F$28:F$47,$G$4:$G$23,节奏总纲!P45)*24*节奏总纲!W45*求节点(F$28:F$47,$L$4:$L$23,节奏总纲!P45)</f>
        <v>262552.10712210077</v>
      </c>
      <c r="BA46" s="15">
        <f>求节点(G$28:G$47,$G$4:$G$23,节奏总纲!Q45)*24*节奏总纲!X45*求节点(G$28:G$47,$L$4:$L$23,节奏总纲!Q45)</f>
        <v>239305.14286656075</v>
      </c>
      <c r="BB46" s="15">
        <f>求节点(H$28:H$47,$G$4:$G$23,节奏总纲!R45)*24*节奏总纲!Y45*求节点(H$28:H$47,$L$4:$L$23,节奏总纲!R45)</f>
        <v>199286.35275578624</v>
      </c>
      <c r="BC46" s="15">
        <f>求节点(I$28:I$47,$G$4:$G$23,节奏总纲!S45)*24*节奏总纲!Z45*求节点(I$28:I$47,$L$4:$L$23,节奏总纲!S45)</f>
        <v>149895.06135320518</v>
      </c>
      <c r="BD46" s="15">
        <f>求节点(J$28:J$47,$G$4:$G$23,节奏总纲!T45)*24*节奏总纲!AA45*求节点(J$28:J$47,$L$4:$L$23,节奏总纲!T45)</f>
        <v>84444.593353042263</v>
      </c>
      <c r="BE46" s="15">
        <f>SUM(AZ$5:AZ46)</f>
        <v>3500706.6526251985</v>
      </c>
      <c r="BF46" s="15">
        <f>SUM(BA$5:BA46)</f>
        <v>3074629.0299775139</v>
      </c>
      <c r="BG46" s="15">
        <f>SUM(BB$5:BB46)</f>
        <v>2556150.0721866167</v>
      </c>
      <c r="BH46" s="15">
        <f>SUM(BC$5:BC46)</f>
        <v>1911234.2344588321</v>
      </c>
      <c r="BI46" s="15">
        <f>SUM(BD$5:BD46)</f>
        <v>1083555.3357279741</v>
      </c>
      <c r="BJ46" s="51"/>
      <c r="BK46" s="15">
        <v>42</v>
      </c>
      <c r="BL46" s="15">
        <f>索引信息!I47/3600*求节点(F$28:F$47,$G$4:$G$23,节奏总纲!P45)+BL45</f>
        <v>0</v>
      </c>
      <c r="BM46" s="15">
        <f>索引信息!J47/3600*求节点(G$28:G$47,$G$4:$G$23,节奏总纲!Q45)+BM45</f>
        <v>0</v>
      </c>
      <c r="BN46" s="15">
        <f>索引信息!K47/3600*求节点(H$28:H$47,$G$4:$G$23,节奏总纲!R45)+BN45</f>
        <v>0</v>
      </c>
      <c r="BO46" s="15">
        <f>索引信息!L47/3600*求节点(I$28:I$47,$G$4:$G$23,节奏总纲!S45)+BO45</f>
        <v>0</v>
      </c>
      <c r="BP46" s="15">
        <f>索引信息!M47/3600*求节点(J$28:J$47,$G$4:$G$23,节奏总纲!T45)+BP45</f>
        <v>0</v>
      </c>
      <c r="BR46" s="15">
        <v>42</v>
      </c>
      <c r="BS46" s="15">
        <f>求节点($T$28:$T$107,$V$28:$V$107,节奏总纲!P45)*求节点($T$28:$T$107,$U$28:$U$107,节奏总纲!P45)*节奏总纲!W45+[2]副本直接奖励!DI46</f>
        <v>12277.429949798012</v>
      </c>
      <c r="BT46" s="15">
        <f>求节点($T$28:$T$107,$V$28:$V$107,节奏总纲!Q45)*求节点($T$28:$T$107,$U$28:$U$107,节奏总纲!Q45)*节奏总纲!X45+[2]副本直接奖励!DJ46</f>
        <v>11060.390413717732</v>
      </c>
      <c r="BU46" s="15">
        <f>求节点($T$28:$T$107,$V$28:$V$107,节奏总纲!R45)*求节点($T$28:$T$107,$U$28:$U$107,节奏总纲!R45)*节奏总纲!Y45+[2]副本直接奖励!DK46</f>
        <v>9165.1984491655185</v>
      </c>
      <c r="BV46" s="15">
        <f>求节点($T$28:$T$107,$V$28:$V$107,节奏总纲!S45)*求节点($T$28:$T$107,$U$28:$U$107,节奏总纲!S45)*节奏总纲!Z45+[2]副本直接奖励!DL46</f>
        <v>6855.7197837767399</v>
      </c>
      <c r="BW46" s="15">
        <f>求节点($T$28:$T$107,$V$28:$V$107,节奏总纲!T45)*求节点($T$28:$T$107,$U$28:$U$107,节奏总纲!T45)*节奏总纲!AA45+[2]副本直接奖励!DM46</f>
        <v>3141.5805917441839</v>
      </c>
      <c r="BX46" s="15">
        <f>SUM(BS$5:BS46)</f>
        <v>147135.01552409612</v>
      </c>
      <c r="BY46" s="15">
        <f>SUM(BT$5:BT46)</f>
        <v>125253.1830630388</v>
      </c>
      <c r="BZ46" s="15">
        <f>SUM(BU$5:BU46)</f>
        <v>99472.037002116616</v>
      </c>
      <c r="CA46" s="15">
        <f>SUM(BV$5:BV46)</f>
        <v>67405.875728288971</v>
      </c>
      <c r="CB46" s="15">
        <f>SUM(BW$5:BW46)</f>
        <v>33259.748792983701</v>
      </c>
      <c r="CE46" s="15">
        <v>42</v>
      </c>
      <c r="CF46" s="15">
        <f>AZ46/(1-[5]圣人天赋!DY47)-AZ46</f>
        <v>0</v>
      </c>
      <c r="CG46" s="15">
        <f>BA46/(1-[5]圣人天赋!DZ47)-BA46</f>
        <v>0</v>
      </c>
      <c r="CH46" s="15">
        <f>BB46/(1-[5]圣人天赋!EA47)-BB46</f>
        <v>0</v>
      </c>
      <c r="CI46" s="15">
        <f>BC46/(1-[5]圣人天赋!EB47)-BC46</f>
        <v>0</v>
      </c>
      <c r="CJ46" s="15">
        <f>BD46/(1-[5]圣人天赋!EC47)-BD46</f>
        <v>0</v>
      </c>
      <c r="CK46" s="15">
        <f>SUM(CF$5:CF46)</f>
        <v>0</v>
      </c>
      <c r="CL46" s="15">
        <f>SUM(CG$5:CG46)</f>
        <v>0</v>
      </c>
      <c r="CM46" s="15">
        <f>SUM(CH$5:CH46)</f>
        <v>0</v>
      </c>
      <c r="CN46" s="15">
        <f>SUM(CI$5:CI46)</f>
        <v>0</v>
      </c>
      <c r="CO46" s="15">
        <f>SUM(CJ$5:CJ46)</f>
        <v>0</v>
      </c>
      <c r="CQ46" s="15">
        <v>42</v>
      </c>
      <c r="CR46" s="15" t="e">
        <f>DZ46*'[6]国建-buff效果'!EN48+CR45</f>
        <v>#REF!</v>
      </c>
      <c r="CS46" s="15" t="e">
        <f>EA46*'[6]国建-buff效果'!EO48+CS45</f>
        <v>#REF!</v>
      </c>
      <c r="CT46" s="15" t="e">
        <f>EB46*'[6]国建-buff效果'!EP48+CT45</f>
        <v>#REF!</v>
      </c>
      <c r="CU46" s="15" t="e">
        <f>EC46*'[6]国建-buff效果'!EQ48+CU45</f>
        <v>#REF!</v>
      </c>
      <c r="CV46" s="15" t="e">
        <f>ED46*'[6]国建-buff效果'!ER48+CV45</f>
        <v>#REF!</v>
      </c>
      <c r="CX46" s="15">
        <v>42</v>
      </c>
      <c r="CY46" s="15">
        <f>索引信息!T46/3600*求节点(F$28:F$47,$G$4:$G$23,节奏总纲!P45)+CY45</f>
        <v>0</v>
      </c>
      <c r="CZ46" s="15">
        <f>索引信息!U46/3600*求节点(G$28:G$47,$G$4:$G$23,节奏总纲!Q45)+CZ45</f>
        <v>0</v>
      </c>
      <c r="DA46" s="15">
        <f>索引信息!V46/3600*求节点(H$28:H$47,$G$4:$G$23,节奏总纲!R45)+DA45</f>
        <v>0</v>
      </c>
      <c r="DB46" s="15">
        <f>索引信息!W46/3600*求节点(I$28:I$47,$G$4:$G$23,节奏总纲!S45)+DB45</f>
        <v>0</v>
      </c>
      <c r="DC46" s="15">
        <f>索引信息!X46/3600*求节点(J$28:J$47,$G$4:$G$23,节奏总纲!T45)+DC45</f>
        <v>0</v>
      </c>
      <c r="DE46" s="15">
        <v>42</v>
      </c>
      <c r="DF46" s="15" t="e">
        <f t="shared" si="39"/>
        <v>#REF!</v>
      </c>
      <c r="DG46" s="15" t="e">
        <f t="shared" si="40"/>
        <v>#REF!</v>
      </c>
      <c r="DH46" s="15" t="e">
        <f t="shared" si="41"/>
        <v>#REF!</v>
      </c>
      <c r="DI46" s="15" t="e">
        <f t="shared" si="42"/>
        <v>#REF!</v>
      </c>
      <c r="DJ46" s="15" t="e">
        <f t="shared" si="43"/>
        <v>#REF!</v>
      </c>
      <c r="DK46" s="35">
        <v>42</v>
      </c>
      <c r="DL46" s="34" t="e">
        <f t="shared" si="44"/>
        <v>#REF!</v>
      </c>
      <c r="DM46" s="34" t="e">
        <f t="shared" si="45"/>
        <v>#REF!</v>
      </c>
      <c r="DN46" s="34" t="e">
        <f t="shared" si="46"/>
        <v>#REF!</v>
      </c>
      <c r="DO46" s="34" t="e">
        <f t="shared" si="47"/>
        <v>#REF!</v>
      </c>
      <c r="DP46" s="34" t="e">
        <f t="shared" si="48"/>
        <v>#REF!</v>
      </c>
      <c r="DQ46" s="34" t="e">
        <f t="shared" si="49"/>
        <v>#REF!</v>
      </c>
      <c r="DT46" s="15">
        <v>42</v>
      </c>
      <c r="DU46" s="15" t="e">
        <f>#REF!+[7]国家城池攻打!BP45</f>
        <v>#REF!</v>
      </c>
      <c r="DV46" s="15" t="e">
        <f>#REF!+[7]国家城池攻打!BQ45</f>
        <v>#REF!</v>
      </c>
      <c r="DW46" s="15" t="e">
        <f>#REF!+[7]国家城池攻打!BR45</f>
        <v>#REF!</v>
      </c>
      <c r="DX46" s="15" t="e">
        <f>#REF!+[7]国家城池攻打!BS45</f>
        <v>#REF!</v>
      </c>
      <c r="DY46" s="15" t="e">
        <f>#REF!+[7]国家城池攻打!BT45</f>
        <v>#REF!</v>
      </c>
      <c r="DZ46" s="15" t="e">
        <f t="shared" si="32"/>
        <v>#REF!</v>
      </c>
      <c r="EA46" s="15" t="e">
        <f t="shared" si="33"/>
        <v>#REF!</v>
      </c>
      <c r="EB46" s="15" t="e">
        <f t="shared" si="34"/>
        <v>#REF!</v>
      </c>
      <c r="EC46" s="15" t="e">
        <f t="shared" si="35"/>
        <v>#REF!</v>
      </c>
      <c r="ED46" s="15" t="e">
        <f t="shared" si="36"/>
        <v>#REF!</v>
      </c>
      <c r="EF46" s="34" t="e">
        <f>#REF!/$DU46</f>
        <v>#REF!</v>
      </c>
      <c r="EG46" s="34" t="e">
        <f>[7]国家城池攻打!BP45/$DU46</f>
        <v>#REF!</v>
      </c>
      <c r="EK46" s="9">
        <v>42</v>
      </c>
      <c r="EL46" s="9" t="e">
        <f t="shared" si="50"/>
        <v>#REF!</v>
      </c>
      <c r="EM46" s="9" t="e">
        <f t="shared" si="51"/>
        <v>#REF!</v>
      </c>
      <c r="EN46" s="9" t="e">
        <f t="shared" si="52"/>
        <v>#REF!</v>
      </c>
      <c r="EO46" s="9" t="e">
        <f t="shared" si="53"/>
        <v>#REF!</v>
      </c>
      <c r="EP46" s="9" t="e">
        <f t="shared" si="54"/>
        <v>#REF!</v>
      </c>
      <c r="ER46" s="9">
        <v>42</v>
      </c>
      <c r="ES46" s="9" t="e">
        <f>((DU46-DU45)-(DF46-DF45))/求节点(F$28:F$47,$K$4:$K$23,节奏总纲!P45)</f>
        <v>#REF!</v>
      </c>
      <c r="ET46" s="9" t="e">
        <f>((DV46-DV45)-(DG46-DG45))/求节点(G$28:G$47,$K$4:$K$23,节奏总纲!Q45)</f>
        <v>#REF!</v>
      </c>
      <c r="EU46" s="9" t="e">
        <f>((DW46-DW45)-(DH46-DH45))/求节点(H$28:H$47,$K$4:$K$23,节奏总纲!R45)</f>
        <v>#REF!</v>
      </c>
      <c r="EV46" s="9" t="e">
        <f>((DX46-DX45)-(DI46-DI45))/求节点(I$28:I$47,$K$4:$K$23,节奏总纲!S45)</f>
        <v>#REF!</v>
      </c>
      <c r="EW46" s="9" t="e">
        <f>((DY46-DY45)-(DJ46-DJ45))/求节点(J$28:J$47,$K$4:$K$23,节奏总纲!T45)</f>
        <v>#REF!</v>
      </c>
      <c r="EX46" s="37" t="e">
        <f>SUM(ES$5:ES46)*$C$5/'[1]资源-钻石'!L45</f>
        <v>#REF!</v>
      </c>
      <c r="EY46" s="37" t="e">
        <f>SUM(ET$5:ET46)*$C$5/'[1]资源-钻石'!M45</f>
        <v>#REF!</v>
      </c>
      <c r="EZ46" s="37" t="e">
        <f>SUM(EU$5:EU46)*$C$5/'[1]资源-钻石'!N45</f>
        <v>#REF!</v>
      </c>
      <c r="FA46" s="37" t="e">
        <f>SUM(EV$5:EV46)*$C$5/'[1]资源-钻石'!O45</f>
        <v>#REF!</v>
      </c>
      <c r="FB46" s="37" t="e">
        <f>SUM(EW$5:EW46)*$C$5/'[1]资源-钻石'!P45</f>
        <v>#REF!</v>
      </c>
      <c r="FJ46" s="9">
        <f>INT(求节点(F$28:F$47,$K$28:$K$47,节奏总纲!P45))</f>
        <v>17441</v>
      </c>
      <c r="FK46" s="15">
        <v>42</v>
      </c>
      <c r="FL46" s="15">
        <f>求节点(F$28:F$47,$V$4:$V$23,节奏总纲!P45)*$FJ46/10000</f>
        <v>164666.84803487381</v>
      </c>
      <c r="FM46" s="15">
        <f>求节点(G$28:G$47,$V$4:$V$23,节奏总纲!Q45)*$FJ46/10000</f>
        <v>167864.79175878302</v>
      </c>
      <c r="FN46" s="15">
        <f>求节点(H$28:H$47,$V$4:$V$23,节奏总纲!R45)*$FJ46/10000</f>
        <v>171734.76713481813</v>
      </c>
      <c r="FO46" s="15">
        <f>求节点(I$28:I$47,$V$4:$V$23,节奏总纲!S45)*$FJ46/10000</f>
        <v>176066.59071531057</v>
      </c>
      <c r="FP46" s="15">
        <f>求节点(J$28:J$47,$V$4:$V$23,节奏总纲!T45)*$FJ46/10000</f>
        <v>180678.52074258582</v>
      </c>
      <c r="FQ46" s="15">
        <f>求节点(F$28:F$47,$L$4:$L$23,节奏总纲!P45)</f>
        <v>4</v>
      </c>
      <c r="FR46" s="15">
        <f>求节点(G$28:G$47,$L$4:$L$23,节奏总纲!Q45)</f>
        <v>4</v>
      </c>
      <c r="FS46" s="15">
        <f>求节点(H$28:H$47,$L$4:$L$23,节奏总纲!R45)</f>
        <v>4</v>
      </c>
      <c r="FT46" s="15">
        <f>求节点(I$28:I$47,$L$4:$L$23,节奏总纲!S45)</f>
        <v>4</v>
      </c>
      <c r="FU46" s="15">
        <f>求节点(J$28:J$47,$L$4:$L$23,节奏总纲!T45)</f>
        <v>4</v>
      </c>
      <c r="FV46" s="15">
        <f t="shared" si="26"/>
        <v>658667.39213949523</v>
      </c>
      <c r="FW46" s="15">
        <f t="shared" si="27"/>
        <v>671459.16703513206</v>
      </c>
      <c r="FX46" s="15">
        <f t="shared" si="28"/>
        <v>686939.06853927253</v>
      </c>
      <c r="FY46" s="15">
        <f t="shared" si="29"/>
        <v>704266.36286124226</v>
      </c>
      <c r="FZ46" s="15">
        <f t="shared" si="30"/>
        <v>722714.0829703433</v>
      </c>
      <c r="GE46" s="15">
        <v>42</v>
      </c>
      <c r="GF46" s="15">
        <f>MAX($G$4,求节点(F$28:F$47,$G$4:$G$23,节奏总纲!P45))</f>
        <v>2222.0682530671229</v>
      </c>
      <c r="GG46" s="15">
        <f>MAX($G$4,求节点(G$28:G$47,$G$4:$G$23,节奏总纲!Q45))</f>
        <v>2231.2361440249501</v>
      </c>
      <c r="GH46" s="15">
        <f>MAX($G$4,求节点(H$28:H$47,$G$4:$G$23,节奏总纲!R45))</f>
        <v>2242.3306207637697</v>
      </c>
      <c r="GI46" s="15">
        <f>MAX($G$4,求节点(I$28:I$47,$G$4:$G$23,节奏总纲!S45))</f>
        <v>2254.7491276741889</v>
      </c>
      <c r="GJ46" s="15">
        <f>MAX($G$4,求节点(J$28:J$47,$G$4:$G$23,节奏总纲!T45))</f>
        <v>2267.9706460139491</v>
      </c>
      <c r="GK46" s="15">
        <f>MAX($K$4,求节点(F$28:F$47,$K$4:$K$23,节奏总纲!P45))</f>
        <v>6441.3650613424579</v>
      </c>
      <c r="GL46" s="15">
        <f>MAX($K$4,求节点(G$28:G$47,$K$4:$K$23,节奏总纲!Q45))</f>
        <v>6624.7228804989982</v>
      </c>
      <c r="GM46" s="15">
        <f>MAX($K$4,求节点(H$28:H$47,$K$4:$K$23,节奏总纲!R45))</f>
        <v>6846.6124152753928</v>
      </c>
      <c r="GN46" s="15">
        <f>MAX($K$4,求节点(I$28:I$47,$K$4:$K$23,节奏总纲!S45))</f>
        <v>7094.9825534837782</v>
      </c>
      <c r="GO46" s="15">
        <f>MAX($K$4,求节点(J$28:J$47,$K$4:$K$23,节奏总纲!T45))</f>
        <v>7359.4129202789873</v>
      </c>
    </row>
    <row r="47" spans="5:197" x14ac:dyDescent="0.15">
      <c r="E47" s="15">
        <v>20</v>
      </c>
      <c r="F47" s="15">
        <f>节奏总纲!BJ23</f>
        <v>507.55295278468168</v>
      </c>
      <c r="G47" s="15">
        <f>节奏总纲!BK23</f>
        <v>406.04236222774534</v>
      </c>
      <c r="H47" s="15">
        <f>节奏总纲!BL23</f>
        <v>304.53177167080901</v>
      </c>
      <c r="I47" s="15">
        <f>节奏总纲!BM23</f>
        <v>203.02118111387267</v>
      </c>
      <c r="J47" s="15">
        <f>节奏总纲!BN23</f>
        <v>101.51059055693634</v>
      </c>
      <c r="K47" s="15">
        <v>21500</v>
      </c>
      <c r="L47" s="9">
        <f>求节点(节奏总纲!P$4:P$113,AK$5:AK$104,F47)*6</f>
        <v>45524.28715948575</v>
      </c>
      <c r="M47" s="9">
        <f>求节点(节奏总纲!Q$4:Q$113,AL$5:AL$104,G47)*6</f>
        <v>45387.838423254972</v>
      </c>
      <c r="N47" s="9">
        <f>求节点(节奏总纲!R$4:R$113,AM$5:AM$104,H47)*6</f>
        <v>45241.270513048265</v>
      </c>
      <c r="O47" s="9">
        <f>求节点(节奏总纲!S$4:S$113,AN$5:AN$104,I47)*6</f>
        <v>45085.268378195287</v>
      </c>
      <c r="P47" s="9">
        <f>求节点(节奏总纲!T$4:T$113,AO$5:AO$104,J47)*6</f>
        <v>44917.016139395419</v>
      </c>
      <c r="Q47" s="9">
        <f>V23*4/L47</f>
        <v>17.573037381065429</v>
      </c>
      <c r="S47" s="9">
        <v>20</v>
      </c>
      <c r="T47" s="9">
        <f>求节点(节奏总纲!$BW$4:$BW$53,节奏总纲!$AM$4:$AM$53,$S47)</f>
        <v>2.1</v>
      </c>
      <c r="U47" s="9">
        <v>2100</v>
      </c>
      <c r="V47" s="9">
        <f t="shared" si="38"/>
        <v>3</v>
      </c>
      <c r="W47" s="9">
        <v>5</v>
      </c>
      <c r="Z47" s="9">
        <v>43</v>
      </c>
      <c r="AA47" s="9">
        <f>[5]圣人天赋!EM48</f>
        <v>0</v>
      </c>
      <c r="AB47" s="9">
        <f>[5]圣人天赋!EN48</f>
        <v>0</v>
      </c>
      <c r="AC47" s="9">
        <f>[5]圣人天赋!EO48</f>
        <v>43</v>
      </c>
      <c r="AD47" s="9">
        <f>[5]圣人天赋!EP48</f>
        <v>3.3011048101340972E-2</v>
      </c>
      <c r="AE47" s="9">
        <f>[5]圣人天赋!EQ48</f>
        <v>3.3545204474400001E-2</v>
      </c>
      <c r="AG47" s="52"/>
      <c r="AH47" s="34" t="e">
        <f>[5]圣人天赋!EM48/AA47</f>
        <v>#DIV/0!</v>
      </c>
      <c r="AJ47" s="9">
        <v>43</v>
      </c>
      <c r="AK47" s="9">
        <f>MAX([4]带兵数!D46,1000+($AJ47-1)*50)</f>
        <v>4494.4759493295178</v>
      </c>
      <c r="AL47" s="9">
        <f>MAX([4]带兵数!E46,1000+($AJ47-1)*50)</f>
        <v>4549.9026312380975</v>
      </c>
      <c r="AM47" s="9">
        <f>MAX([4]带兵数!F46,1000+($AJ47-1)*50)</f>
        <v>4607.2743465906497</v>
      </c>
      <c r="AN47" s="9">
        <f>MAX([4]带兵数!G46,1000+($AJ47-1)*50)</f>
        <v>4672.8371965502056</v>
      </c>
      <c r="AO47" s="9">
        <f>MAX([4]带兵数!H46,1000+($AJ47-1)*50)</f>
        <v>4746.4225263024609</v>
      </c>
      <c r="AQ47" s="15">
        <v>43</v>
      </c>
      <c r="AR47" s="15">
        <f>AZ47/求节点(F$28:F$47,$G$4:$G$23,节奏总纲!P46)*3600</f>
        <v>455893.72424044518</v>
      </c>
      <c r="AS47" s="15">
        <f>BA47/求节点(G$28:G$47,$G$4:$G$23,节奏总纲!Q46)*3600</f>
        <v>399561.18472605874</v>
      </c>
      <c r="AT47" s="15">
        <f>BB47/求节点(H$28:H$47,$G$4:$G$23,节奏总纲!R46)*3600</f>
        <v>332386.33697561751</v>
      </c>
      <c r="AU47" s="15">
        <f>BC47/求节点(I$28:I$47,$G$4:$G$23,节奏总纲!S46)*3600</f>
        <v>241310.32560855907</v>
      </c>
      <c r="AV47" s="15">
        <f>BD47/求节点(J$28:J$47,$G$4:$G$23,节奏总纲!T46)*3600</f>
        <v>135095.05026140148</v>
      </c>
      <c r="AY47" s="15">
        <v>43</v>
      </c>
      <c r="AZ47" s="15">
        <f>求节点(F$28:F$47,$G$4:$G$23,节奏总纲!P46)*24*节奏总纲!W46*求节点(F$28:F$47,$L$4:$L$23,节奏总纲!P46)</f>
        <v>282354.24413106352</v>
      </c>
      <c r="BA47" s="15">
        <f>求节点(G$28:G$47,$G$4:$G$23,节奏总纲!Q46)*24*节奏总纲!X46*求节点(G$28:G$47,$L$4:$L$23,节奏总纲!Q46)</f>
        <v>248562.86886679058</v>
      </c>
      <c r="BB47" s="15">
        <f>求节点(H$28:H$47,$G$4:$G$23,节奏总纲!R46)*24*节奏总纲!Y46*求节点(H$28:H$47,$L$4:$L$23,节奏总纲!R46)</f>
        <v>207851.76881778525</v>
      </c>
      <c r="BC47" s="15">
        <f>求节点(I$28:I$47,$G$4:$G$23,节奏总纲!S46)*24*节奏总纲!Z46*求节点(I$28:I$47,$L$4:$L$23,节奏总纲!S46)</f>
        <v>151664.01215366842</v>
      </c>
      <c r="BD47" s="15">
        <f>求节点(J$28:J$47,$G$4:$G$23,节奏总纲!T46)*24*节奏总纲!AA46*求节点(J$28:J$47,$L$4:$L$23,节奏总纲!T46)</f>
        <v>85438.950524366141</v>
      </c>
      <c r="BE47" s="15">
        <f>SUM(AZ$5:AZ47)</f>
        <v>3783060.8967562621</v>
      </c>
      <c r="BF47" s="15">
        <f>SUM(BA$5:BA47)</f>
        <v>3323191.8988443045</v>
      </c>
      <c r="BG47" s="15">
        <f>SUM(BB$5:BB47)</f>
        <v>2764001.8410044019</v>
      </c>
      <c r="BH47" s="15">
        <f>SUM(BC$5:BC47)</f>
        <v>2062898.2466125004</v>
      </c>
      <c r="BI47" s="15">
        <f>SUM(BD$5:BD47)</f>
        <v>1168994.2862523403</v>
      </c>
      <c r="BJ47" s="51"/>
      <c r="BK47" s="15">
        <v>43</v>
      </c>
      <c r="BL47" s="15">
        <f>索引信息!I48/3600*求节点(F$28:F$47,$G$4:$G$23,节奏总纲!P46)+BL46</f>
        <v>0</v>
      </c>
      <c r="BM47" s="15">
        <f>索引信息!J48/3600*求节点(G$28:G$47,$G$4:$G$23,节奏总纲!Q46)+BM46</f>
        <v>0</v>
      </c>
      <c r="BN47" s="15">
        <f>索引信息!K48/3600*求节点(H$28:H$47,$G$4:$G$23,节奏总纲!R46)+BN46</f>
        <v>0</v>
      </c>
      <c r="BO47" s="15">
        <f>索引信息!L48/3600*求节点(I$28:I$47,$G$4:$G$23,节奏总纲!S46)+BO46</f>
        <v>0</v>
      </c>
      <c r="BP47" s="15">
        <f>索引信息!M48/3600*求节点(J$28:J$47,$G$4:$G$23,节奏总纲!T46)+BP46</f>
        <v>0</v>
      </c>
      <c r="BR47" s="15">
        <v>43</v>
      </c>
      <c r="BS47" s="15">
        <f>求节点($T$28:$T$107,$V$28:$V$107,节奏总纲!P46)*求节点($T$28:$T$107,$U$28:$U$107,节奏总纲!P46)*节奏总纲!W46+[2]副本直接奖励!DI47</f>
        <v>15788.16552712363</v>
      </c>
      <c r="BT47" s="15">
        <f>求节点($T$28:$T$107,$V$28:$V$107,节奏总纲!Q46)*求节点($T$28:$T$107,$U$28:$U$107,节奏总纲!Q46)*节奏总纲!X46+[2]副本直接奖励!DJ47</f>
        <v>11445.763104131891</v>
      </c>
      <c r="BU47" s="15">
        <f>求节点($T$28:$T$107,$V$28:$V$107,节奏总纲!R46)*求节点($T$28:$T$107,$U$28:$U$107,节奏总纲!R46)*节奏总纲!Y46+[2]副本直接奖励!DK47</f>
        <v>9521.4836112807097</v>
      </c>
      <c r="BV47" s="15">
        <f>求节点($T$28:$T$107,$V$28:$V$107,节奏总纲!S46)*求节点($T$28:$T$107,$U$28:$U$107,节奏总纲!S46)*节奏总纲!Z46+[2]副本直接奖励!DL47</f>
        <v>6912.5353689951817</v>
      </c>
      <c r="BW47" s="15">
        <f>求节点($T$28:$T$107,$V$28:$V$107,节奏总纲!T46)*求节点($T$28:$T$107,$U$28:$U$107,节奏总纲!T46)*节奏总纲!AA46+[2]副本直接奖励!DM47</f>
        <v>3166.2902405015975</v>
      </c>
      <c r="BX47" s="15">
        <f>SUM(BS$5:BS47)</f>
        <v>162923.18105121976</v>
      </c>
      <c r="BY47" s="15">
        <f>SUM(BT$5:BT47)</f>
        <v>136698.94616717068</v>
      </c>
      <c r="BZ47" s="15">
        <f>SUM(BU$5:BU47)</f>
        <v>108993.52061339733</v>
      </c>
      <c r="CA47" s="15">
        <f>SUM(BV$5:BV47)</f>
        <v>74318.411097284159</v>
      </c>
      <c r="CB47" s="15">
        <f>SUM(BW$5:BW47)</f>
        <v>36426.0390334853</v>
      </c>
      <c r="CE47" s="15">
        <v>43</v>
      </c>
      <c r="CF47" s="15">
        <f>AZ47/(1-[5]圣人天赋!DY48)-AZ47</f>
        <v>0</v>
      </c>
      <c r="CG47" s="15">
        <f>BA47/(1-[5]圣人天赋!DZ48)-BA47</f>
        <v>0</v>
      </c>
      <c r="CH47" s="15">
        <f>BB47/(1-[5]圣人天赋!EA48)-BB47</f>
        <v>0</v>
      </c>
      <c r="CI47" s="15">
        <f>BC47/(1-[5]圣人天赋!EB48)-BC47</f>
        <v>0</v>
      </c>
      <c r="CJ47" s="15">
        <f>BD47/(1-[5]圣人天赋!EC48)-BD47</f>
        <v>0</v>
      </c>
      <c r="CK47" s="15">
        <f>SUM(CF$5:CF47)</f>
        <v>0</v>
      </c>
      <c r="CL47" s="15">
        <f>SUM(CG$5:CG47)</f>
        <v>0</v>
      </c>
      <c r="CM47" s="15">
        <f>SUM(CH$5:CH47)</f>
        <v>0</v>
      </c>
      <c r="CN47" s="15">
        <f>SUM(CI$5:CI47)</f>
        <v>0</v>
      </c>
      <c r="CO47" s="15">
        <f>SUM(CJ$5:CJ47)</f>
        <v>0</v>
      </c>
      <c r="CQ47" s="15">
        <v>43</v>
      </c>
      <c r="CR47" s="15" t="e">
        <f>DZ47*'[6]国建-buff效果'!EN49+CR46</f>
        <v>#REF!</v>
      </c>
      <c r="CS47" s="15" t="e">
        <f>EA47*'[6]国建-buff效果'!EO49+CS46</f>
        <v>#REF!</v>
      </c>
      <c r="CT47" s="15" t="e">
        <f>EB47*'[6]国建-buff效果'!EP49+CT46</f>
        <v>#REF!</v>
      </c>
      <c r="CU47" s="15" t="e">
        <f>EC47*'[6]国建-buff效果'!EQ49+CU46</f>
        <v>#REF!</v>
      </c>
      <c r="CV47" s="15" t="e">
        <f>ED47*'[6]国建-buff效果'!ER49+CV46</f>
        <v>#REF!</v>
      </c>
      <c r="CX47" s="15">
        <v>43</v>
      </c>
      <c r="CY47" s="15">
        <f>索引信息!T47/3600*求节点(F$28:F$47,$G$4:$G$23,节奏总纲!P46)+CY46</f>
        <v>0</v>
      </c>
      <c r="CZ47" s="15">
        <f>索引信息!U47/3600*求节点(G$28:G$47,$G$4:$G$23,节奏总纲!Q46)+CZ46</f>
        <v>0</v>
      </c>
      <c r="DA47" s="15">
        <f>索引信息!V47/3600*求节点(H$28:H$47,$G$4:$G$23,节奏总纲!R46)+DA46</f>
        <v>0</v>
      </c>
      <c r="DB47" s="15">
        <f>索引信息!W47/3600*求节点(I$28:I$47,$G$4:$G$23,节奏总纲!S46)+DB46</f>
        <v>0</v>
      </c>
      <c r="DC47" s="15">
        <f>索引信息!X47/3600*求节点(J$28:J$47,$G$4:$G$23,节奏总纲!T46)+DC46</f>
        <v>0</v>
      </c>
      <c r="DE47" s="15">
        <v>43</v>
      </c>
      <c r="DF47" s="15" t="e">
        <f t="shared" si="39"/>
        <v>#REF!</v>
      </c>
      <c r="DG47" s="15" t="e">
        <f t="shared" si="40"/>
        <v>#REF!</v>
      </c>
      <c r="DH47" s="15" t="e">
        <f t="shared" si="41"/>
        <v>#REF!</v>
      </c>
      <c r="DI47" s="15" t="e">
        <f t="shared" si="42"/>
        <v>#REF!</v>
      </c>
      <c r="DJ47" s="15" t="e">
        <f t="shared" si="43"/>
        <v>#REF!</v>
      </c>
      <c r="DK47" s="35">
        <v>43</v>
      </c>
      <c r="DL47" s="34" t="e">
        <f t="shared" si="44"/>
        <v>#REF!</v>
      </c>
      <c r="DM47" s="34" t="e">
        <f t="shared" si="45"/>
        <v>#REF!</v>
      </c>
      <c r="DN47" s="34" t="e">
        <f t="shared" si="46"/>
        <v>#REF!</v>
      </c>
      <c r="DO47" s="34" t="e">
        <f t="shared" si="47"/>
        <v>#REF!</v>
      </c>
      <c r="DP47" s="34" t="e">
        <f t="shared" si="48"/>
        <v>#REF!</v>
      </c>
      <c r="DQ47" s="34" t="e">
        <f t="shared" si="49"/>
        <v>#REF!</v>
      </c>
      <c r="DT47" s="15">
        <v>43</v>
      </c>
      <c r="DU47" s="15" t="e">
        <f>#REF!+[7]国家城池攻打!BP46</f>
        <v>#REF!</v>
      </c>
      <c r="DV47" s="15" t="e">
        <f>#REF!+[7]国家城池攻打!BQ46</f>
        <v>#REF!</v>
      </c>
      <c r="DW47" s="15" t="e">
        <f>#REF!+[7]国家城池攻打!BR46</f>
        <v>#REF!</v>
      </c>
      <c r="DX47" s="15" t="e">
        <f>#REF!+[7]国家城池攻打!BS46</f>
        <v>#REF!</v>
      </c>
      <c r="DY47" s="15" t="e">
        <f>#REF!+[7]国家城池攻打!BT46</f>
        <v>#REF!</v>
      </c>
      <c r="DZ47" s="15" t="e">
        <f t="shared" si="32"/>
        <v>#REF!</v>
      </c>
      <c r="EA47" s="15" t="e">
        <f t="shared" si="33"/>
        <v>#REF!</v>
      </c>
      <c r="EB47" s="15" t="e">
        <f t="shared" si="34"/>
        <v>#REF!</v>
      </c>
      <c r="EC47" s="15" t="e">
        <f t="shared" si="35"/>
        <v>#REF!</v>
      </c>
      <c r="ED47" s="15" t="e">
        <f t="shared" si="36"/>
        <v>#REF!</v>
      </c>
      <c r="EF47" s="34" t="e">
        <f>#REF!/$DU47</f>
        <v>#REF!</v>
      </c>
      <c r="EG47" s="34" t="e">
        <f>[7]国家城池攻打!BP46/$DU47</f>
        <v>#REF!</v>
      </c>
      <c r="EK47" s="9">
        <v>43</v>
      </c>
      <c r="EL47" s="9" t="e">
        <f t="shared" si="50"/>
        <v>#REF!</v>
      </c>
      <c r="EM47" s="9" t="e">
        <f t="shared" si="51"/>
        <v>#REF!</v>
      </c>
      <c r="EN47" s="9" t="e">
        <f t="shared" si="52"/>
        <v>#REF!</v>
      </c>
      <c r="EO47" s="9" t="e">
        <f t="shared" si="53"/>
        <v>#REF!</v>
      </c>
      <c r="EP47" s="9" t="e">
        <f t="shared" si="54"/>
        <v>#REF!</v>
      </c>
      <c r="ER47" s="9">
        <v>43</v>
      </c>
      <c r="ES47" s="9" t="e">
        <f>((DU47-DU46)-(DF47-DF46))/求节点(F$28:F$47,$K$4:$K$23,节奏总纲!P46)</f>
        <v>#REF!</v>
      </c>
      <c r="ET47" s="9" t="e">
        <f>((DV47-DV46)-(DG47-DG46))/求节点(G$28:G$47,$K$4:$K$23,节奏总纲!Q46)</f>
        <v>#REF!</v>
      </c>
      <c r="EU47" s="9" t="e">
        <f>((DW47-DW46)-(DH47-DH46))/求节点(H$28:H$47,$K$4:$K$23,节奏总纲!R46)</f>
        <v>#REF!</v>
      </c>
      <c r="EV47" s="9" t="e">
        <f>((DX47-DX46)-(DI47-DI46))/求节点(I$28:I$47,$K$4:$K$23,节奏总纲!S46)</f>
        <v>#REF!</v>
      </c>
      <c r="EW47" s="9" t="e">
        <f>((DY47-DY46)-(DJ47-DJ46))/求节点(J$28:J$47,$K$4:$K$23,节奏总纲!T46)</f>
        <v>#REF!</v>
      </c>
      <c r="EX47" s="37" t="e">
        <f>SUM(ES$5:ES47)*$C$5/'[1]资源-钻石'!L46</f>
        <v>#REF!</v>
      </c>
      <c r="EY47" s="37" t="e">
        <f>SUM(ET$5:ET47)*$C$5/'[1]资源-钻石'!M46</f>
        <v>#REF!</v>
      </c>
      <c r="EZ47" s="37" t="e">
        <f>SUM(EU$5:EU47)*$C$5/'[1]资源-钻石'!N46</f>
        <v>#REF!</v>
      </c>
      <c r="FA47" s="37" t="e">
        <f>SUM(EV$5:EV47)*$C$5/'[1]资源-钻石'!O46</f>
        <v>#REF!</v>
      </c>
      <c r="FB47" s="37" t="e">
        <f>SUM(EW$5:EW47)*$C$5/'[1]资源-钻石'!P46</f>
        <v>#REF!</v>
      </c>
      <c r="FJ47" s="9">
        <f>INT(求节点(F$28:F$47,$K$28:$K$47,节奏总纲!P46))</f>
        <v>17592</v>
      </c>
      <c r="FK47" s="15">
        <v>43</v>
      </c>
      <c r="FL47" s="15">
        <f>求节点(F$28:F$47,$V$4:$V$23,节奏总纲!P46)*$FJ47/10000</f>
        <v>168753.75583885255</v>
      </c>
      <c r="FM47" s="15">
        <f>求节点(G$28:G$47,$V$4:$V$23,节奏总纲!Q46)*$FJ47/10000</f>
        <v>172233.6532843718</v>
      </c>
      <c r="FN47" s="15">
        <f>求节点(H$28:H$47,$V$4:$V$23,节奏总纲!R46)*$FJ47/10000</f>
        <v>176340.35128444785</v>
      </c>
      <c r="FO47" s="15">
        <f>求节点(I$28:I$47,$V$4:$V$23,节奏总纲!S46)*$FJ47/10000</f>
        <v>180355.66417089297</v>
      </c>
      <c r="FP47" s="15">
        <f>求节点(J$28:J$47,$V$4:$V$23,节奏总纲!T46)*$FJ47/10000</f>
        <v>185338.40339506799</v>
      </c>
      <c r="FQ47" s="15">
        <f>求节点(F$28:F$47,$L$4:$L$23,节奏总纲!P46)</f>
        <v>4</v>
      </c>
      <c r="FR47" s="15">
        <f>求节点(G$28:G$47,$L$4:$L$23,节奏总纲!Q46)</f>
        <v>4</v>
      </c>
      <c r="FS47" s="15">
        <f>求节点(H$28:H$47,$L$4:$L$23,节奏总纲!R46)</f>
        <v>4</v>
      </c>
      <c r="FT47" s="15">
        <f>求节点(I$28:I$47,$L$4:$L$23,节奏总纲!S46)</f>
        <v>4</v>
      </c>
      <c r="FU47" s="15">
        <f>求节点(J$28:J$47,$L$4:$L$23,节奏总纲!T46)</f>
        <v>4</v>
      </c>
      <c r="FV47" s="15">
        <f t="shared" si="26"/>
        <v>675015.0233554102</v>
      </c>
      <c r="FW47" s="15">
        <f t="shared" si="27"/>
        <v>688934.61313748721</v>
      </c>
      <c r="FX47" s="15">
        <f t="shared" si="28"/>
        <v>705361.40513779141</v>
      </c>
      <c r="FY47" s="15">
        <f t="shared" si="29"/>
        <v>721422.65668357187</v>
      </c>
      <c r="FZ47" s="15">
        <f t="shared" si="30"/>
        <v>741353.61358027195</v>
      </c>
      <c r="GE47" s="15">
        <v>43</v>
      </c>
      <c r="GF47" s="15">
        <f>MAX($G$4,求节点(F$28:F$47,$G$4:$G$23,节奏总纲!P46))</f>
        <v>2229.6320936756838</v>
      </c>
      <c r="GG47" s="15">
        <f>MAX($G$4,求节点(G$28:G$47,$G$4:$G$23,节奏总纲!Q46))</f>
        <v>2239.5226616768186</v>
      </c>
      <c r="GH47" s="15">
        <f>MAX($G$4,求节点(H$28:H$47,$G$4:$G$23,节奏总纲!R46))</f>
        <v>2251.1947228412</v>
      </c>
      <c r="GI47" s="15">
        <f>MAX($G$4,求节点(I$28:I$47,$G$4:$G$23,节奏总纲!S46))</f>
        <v>2262.6070491441933</v>
      </c>
      <c r="GJ47" s="15">
        <f>MAX($G$4,求节点(J$28:J$47,$G$4:$G$23,节奏总纲!T46))</f>
        <v>2276.7689955521487</v>
      </c>
      <c r="GK47" s="15">
        <f>MAX($K$4,求节点(F$28:F$47,$K$4:$K$23,节奏总纲!P46))</f>
        <v>6592.641873513674</v>
      </c>
      <c r="GL47" s="15">
        <f>MAX($K$4,求节点(G$28:G$47,$K$4:$K$23,节奏总纲!Q46))</f>
        <v>6790.4532335363692</v>
      </c>
      <c r="GM47" s="15">
        <f>MAX($K$4,求节点(H$28:H$47,$K$4:$K$23,节奏总纲!R46))</f>
        <v>7023.8944568240022</v>
      </c>
      <c r="GN47" s="15">
        <f>MAX($K$4,求节点(I$28:I$47,$K$4:$K$23,节奏总纲!S46))</f>
        <v>7252.1409828838669</v>
      </c>
      <c r="GO47" s="15">
        <f>MAX($K$4,求节点(J$28:J$47,$K$4:$K$23,节奏总纲!T46))</f>
        <v>7535.3799110429727</v>
      </c>
    </row>
    <row r="48" spans="5:197" x14ac:dyDescent="0.15">
      <c r="S48" s="9">
        <v>21</v>
      </c>
      <c r="T48" s="9">
        <f>求节点(节奏总纲!$BW$4:$BW$53,节奏总纲!$AM$4:$AM$53,$S48)</f>
        <v>2.2096929800981617</v>
      </c>
      <c r="U48" s="9">
        <v>2100</v>
      </c>
      <c r="V48" s="9">
        <f t="shared" si="38"/>
        <v>3</v>
      </c>
      <c r="W48" s="9">
        <v>5</v>
      </c>
      <c r="Z48" s="9">
        <v>44</v>
      </c>
      <c r="AA48" s="9">
        <f>[5]圣人天赋!EM49</f>
        <v>0</v>
      </c>
      <c r="AB48" s="9">
        <f>[5]圣人天赋!EN49</f>
        <v>0</v>
      </c>
      <c r="AC48" s="9">
        <f>[5]圣人天赋!EO49</f>
        <v>44</v>
      </c>
      <c r="AD48" s="9">
        <f>[5]圣人天赋!EP49</f>
        <v>3.2920188043068455E-2</v>
      </c>
      <c r="AE48" s="9">
        <f>[5]圣人天赋!EQ49</f>
        <v>3.3456289807419069E-2</v>
      </c>
      <c r="AG48" s="52"/>
      <c r="AH48" s="34" t="e">
        <f>[5]圣人天赋!EM49/AA48</f>
        <v>#DIV/0!</v>
      </c>
      <c r="AJ48" s="9">
        <v>44</v>
      </c>
      <c r="AK48" s="9">
        <f>MAX([4]带兵数!D47,1000+($AJ48-1)*50)</f>
        <v>4559.9059784657766</v>
      </c>
      <c r="AL48" s="9">
        <f>MAX([4]带兵数!E47,1000+($AJ48-1)*50)</f>
        <v>4612.2429488480666</v>
      </c>
      <c r="AM48" s="9">
        <f>MAX([4]带兵数!F47,1000+($AJ48-1)*50)</f>
        <v>4672.9679451959646</v>
      </c>
      <c r="AN48" s="9">
        <f>MAX([4]带兵数!G47,1000+($AJ48-1)*50)</f>
        <v>4736.553928970714</v>
      </c>
      <c r="AO48" s="9">
        <f>MAX([4]带兵数!H47,1000+($AJ48-1)*50)</f>
        <v>4808.3161594939065</v>
      </c>
      <c r="AQ48" s="15">
        <v>44</v>
      </c>
      <c r="AR48" s="15">
        <f>AZ48/求节点(F$28:F$47,$G$4:$G$23,节奏总纲!P47)*3600</f>
        <v>488614.79537774652</v>
      </c>
      <c r="AS48" s="15">
        <f>BA48/求节点(G$28:G$47,$G$4:$G$23,节奏总纲!Q47)*3600</f>
        <v>426951.60820107511</v>
      </c>
      <c r="AT48" s="15">
        <f>BB48/求节点(H$28:H$47,$G$4:$G$23,节奏总纲!R47)*3600</f>
        <v>349548.81418871687</v>
      </c>
      <c r="AU48" s="15">
        <f>BC48/求节点(I$28:I$47,$G$4:$G$23,节奏总纲!S47)*3600</f>
        <v>258373.29337122903</v>
      </c>
      <c r="AV48" s="15">
        <f>BD48/求节点(J$28:J$47,$G$4:$G$23,节奏总纲!T47)*3600</f>
        <v>143195.77171988244</v>
      </c>
      <c r="AY48" s="15">
        <v>44</v>
      </c>
      <c r="AZ48" s="15">
        <f>求节点(F$28:F$47,$G$4:$G$23,节奏总纲!P47)*24*节奏总纲!W47*求节点(F$28:F$47,$L$4:$L$23,节奏总纲!P47)</f>
        <v>303720.08175864117</v>
      </c>
      <c r="BA48" s="15">
        <f>求节点(G$28:G$47,$G$4:$G$23,节奏总纲!Q47)*24*节奏总纲!X47*求节点(G$28:G$47,$L$4:$L$23,节奏总纲!Q47)</f>
        <v>266652.29845423321</v>
      </c>
      <c r="BB48" s="15">
        <f>求节点(H$28:H$47,$G$4:$G$23,节奏总纲!R47)*24*节奏总纲!Y47*求节点(H$28:H$47,$L$4:$L$23,节奏总纲!R47)</f>
        <v>219320.81964508182</v>
      </c>
      <c r="BC48" s="15">
        <f>求节点(I$28:I$47,$G$4:$G$23,节奏总纲!S47)*24*节奏总纲!Z47*求节点(I$28:I$47,$L$4:$L$23,节奏总纲!S47)</f>
        <v>162991.96447598995</v>
      </c>
      <c r="BD48" s="15">
        <f>求节点(J$28:J$47,$G$4:$G$23,节奏总纲!T47)*24*节奏总纲!AA47*求节点(J$28:J$47,$L$4:$L$23,节奏总纲!T47)</f>
        <v>90933.090702072222</v>
      </c>
      <c r="BE48" s="15">
        <f>SUM(AZ$5:AZ48)</f>
        <v>4086780.9785149032</v>
      </c>
      <c r="BF48" s="15">
        <f>SUM(BA$5:BA48)</f>
        <v>3589844.1972985379</v>
      </c>
      <c r="BG48" s="15">
        <f>SUM(BB$5:BB48)</f>
        <v>2983322.6606494836</v>
      </c>
      <c r="BH48" s="15">
        <f>SUM(BC$5:BC48)</f>
        <v>2225890.2110884902</v>
      </c>
      <c r="BI48" s="15">
        <f>SUM(BD$5:BD48)</f>
        <v>1259927.3769544126</v>
      </c>
      <c r="BJ48" s="51"/>
      <c r="BK48" s="15">
        <v>44</v>
      </c>
      <c r="BL48" s="15">
        <f>索引信息!I49/3600*求节点(F$28:F$47,$G$4:$G$23,节奏总纲!P47)+BL47</f>
        <v>0</v>
      </c>
      <c r="BM48" s="15">
        <f>索引信息!J49/3600*求节点(G$28:G$47,$G$4:$G$23,节奏总纲!Q47)+BM47</f>
        <v>0</v>
      </c>
      <c r="BN48" s="15">
        <f>索引信息!K49/3600*求节点(H$28:H$47,$G$4:$G$23,节奏总纲!R47)+BN47</f>
        <v>0</v>
      </c>
      <c r="BO48" s="15">
        <f>索引信息!L49/3600*求节点(I$28:I$47,$G$4:$G$23,节奏总纲!S47)+BO47</f>
        <v>0</v>
      </c>
      <c r="BP48" s="15">
        <f>索引信息!M49/3600*求节点(J$28:J$47,$G$4:$G$23,节奏总纲!T47)+BP47</f>
        <v>0</v>
      </c>
      <c r="BR48" s="15">
        <v>44</v>
      </c>
      <c r="BS48" s="15">
        <f>求节点($T$28:$T$107,$V$28:$V$107,节奏总纲!P47)*求节点($T$28:$T$107,$U$28:$U$107,节奏总纲!P47)*节奏总纲!W47+[2]副本直接奖励!DI48</f>
        <v>20468.200047340786</v>
      </c>
      <c r="BT48" s="15">
        <f>求节点($T$28:$T$107,$V$28:$V$107,节奏总纲!Q47)*求节点($T$28:$T$107,$U$28:$U$107,节奏总纲!Q47)*节奏总纲!X47+[2]副本直接奖励!DJ48</f>
        <v>12601.645996824269</v>
      </c>
      <c r="BU48" s="15">
        <f>求节点($T$28:$T$107,$V$28:$V$107,节奏总纲!R47)*求节点($T$28:$T$107,$U$28:$U$107,节奏总纲!R47)*节奏总纲!Y47+[2]副本直接奖励!DK48</f>
        <v>10013.117073114285</v>
      </c>
      <c r="BV48" s="15">
        <f>求节点($T$28:$T$107,$V$28:$V$107,节奏总纲!S47)*求节点($T$28:$T$107,$U$28:$U$107,节奏总纲!S47)*节奏总纲!Z47+[2]副本直接奖励!DL48</f>
        <v>7401.3182996966652</v>
      </c>
      <c r="BW48" s="15">
        <f>求节点($T$28:$T$107,$V$28:$V$107,节奏总纲!T47)*求节点($T$28:$T$107,$U$28:$U$107,节奏总纲!T47)*节奏总纲!AA47+[2]副本直接奖励!DM48</f>
        <v>3356.1508996847447</v>
      </c>
      <c r="BX48" s="15">
        <f>SUM(BS$5:BS48)</f>
        <v>183391.38109856055</v>
      </c>
      <c r="BY48" s="15">
        <f>SUM(BT$5:BT48)</f>
        <v>149300.59216399494</v>
      </c>
      <c r="BZ48" s="15">
        <f>SUM(BU$5:BU48)</f>
        <v>119006.63768651162</v>
      </c>
      <c r="CA48" s="15">
        <f>SUM(BV$5:BV48)</f>
        <v>81719.729396980823</v>
      </c>
      <c r="CB48" s="15">
        <f>SUM(BW$5:BW48)</f>
        <v>39782.189933170048</v>
      </c>
      <c r="CE48" s="15">
        <v>44</v>
      </c>
      <c r="CF48" s="15">
        <f>AZ48/(1-[5]圣人天赋!DY49)-AZ48</f>
        <v>0</v>
      </c>
      <c r="CG48" s="15">
        <f>BA48/(1-[5]圣人天赋!DZ49)-BA48</f>
        <v>0</v>
      </c>
      <c r="CH48" s="15">
        <f>BB48/(1-[5]圣人天赋!EA49)-BB48</f>
        <v>0</v>
      </c>
      <c r="CI48" s="15">
        <f>BC48/(1-[5]圣人天赋!EB49)-BC48</f>
        <v>0</v>
      </c>
      <c r="CJ48" s="15">
        <f>BD48/(1-[5]圣人天赋!EC49)-BD48</f>
        <v>0</v>
      </c>
      <c r="CK48" s="15">
        <f>SUM(CF$5:CF48)</f>
        <v>0</v>
      </c>
      <c r="CL48" s="15">
        <f>SUM(CG$5:CG48)</f>
        <v>0</v>
      </c>
      <c r="CM48" s="15">
        <f>SUM(CH$5:CH48)</f>
        <v>0</v>
      </c>
      <c r="CN48" s="15">
        <f>SUM(CI$5:CI48)</f>
        <v>0</v>
      </c>
      <c r="CO48" s="15">
        <f>SUM(CJ$5:CJ48)</f>
        <v>0</v>
      </c>
      <c r="CQ48" s="15">
        <v>44</v>
      </c>
      <c r="CR48" s="15" t="e">
        <f>DZ48*'[6]国建-buff效果'!EN50+CR47</f>
        <v>#REF!</v>
      </c>
      <c r="CS48" s="15" t="e">
        <f>EA48*'[6]国建-buff效果'!EO50+CS47</f>
        <v>#REF!</v>
      </c>
      <c r="CT48" s="15" t="e">
        <f>EB48*'[6]国建-buff效果'!EP50+CT47</f>
        <v>#REF!</v>
      </c>
      <c r="CU48" s="15" t="e">
        <f>EC48*'[6]国建-buff效果'!EQ50+CU47</f>
        <v>#REF!</v>
      </c>
      <c r="CV48" s="15" t="e">
        <f>ED48*'[6]国建-buff效果'!ER50+CV47</f>
        <v>#REF!</v>
      </c>
      <c r="CX48" s="15">
        <v>44</v>
      </c>
      <c r="CY48" s="15">
        <f>索引信息!T48/3600*求节点(F$28:F$47,$G$4:$G$23,节奏总纲!P47)+CY47</f>
        <v>0</v>
      </c>
      <c r="CZ48" s="15">
        <f>索引信息!U48/3600*求节点(G$28:G$47,$G$4:$G$23,节奏总纲!Q47)+CZ47</f>
        <v>0</v>
      </c>
      <c r="DA48" s="15">
        <f>索引信息!V48/3600*求节点(H$28:H$47,$G$4:$G$23,节奏总纲!R47)+DA47</f>
        <v>0</v>
      </c>
      <c r="DB48" s="15">
        <f>索引信息!W48/3600*求节点(I$28:I$47,$G$4:$G$23,节奏总纲!S47)+DB47</f>
        <v>0</v>
      </c>
      <c r="DC48" s="15">
        <f>索引信息!X48/3600*求节点(J$28:J$47,$G$4:$G$23,节奏总纲!T47)+DC47</f>
        <v>0</v>
      </c>
      <c r="DE48" s="15">
        <v>44</v>
      </c>
      <c r="DF48" s="15" t="e">
        <f t="shared" si="39"/>
        <v>#REF!</v>
      </c>
      <c r="DG48" s="15" t="e">
        <f t="shared" si="40"/>
        <v>#REF!</v>
      </c>
      <c r="DH48" s="15" t="e">
        <f t="shared" si="41"/>
        <v>#REF!</v>
      </c>
      <c r="DI48" s="15" t="e">
        <f t="shared" si="42"/>
        <v>#REF!</v>
      </c>
      <c r="DJ48" s="15" t="e">
        <f t="shared" si="43"/>
        <v>#REF!</v>
      </c>
      <c r="DK48" s="35">
        <v>44</v>
      </c>
      <c r="DL48" s="34" t="e">
        <f t="shared" si="44"/>
        <v>#REF!</v>
      </c>
      <c r="DM48" s="34" t="e">
        <f t="shared" si="45"/>
        <v>#REF!</v>
      </c>
      <c r="DN48" s="34" t="e">
        <f t="shared" si="46"/>
        <v>#REF!</v>
      </c>
      <c r="DO48" s="34" t="e">
        <f t="shared" si="47"/>
        <v>#REF!</v>
      </c>
      <c r="DP48" s="34" t="e">
        <f t="shared" si="48"/>
        <v>#REF!</v>
      </c>
      <c r="DQ48" s="34" t="e">
        <f t="shared" si="49"/>
        <v>#REF!</v>
      </c>
      <c r="DT48" s="15">
        <v>44</v>
      </c>
      <c r="DU48" s="15" t="e">
        <f>#REF!+[7]国家城池攻打!BP47</f>
        <v>#REF!</v>
      </c>
      <c r="DV48" s="15" t="e">
        <f>#REF!+[7]国家城池攻打!BQ47</f>
        <v>#REF!</v>
      </c>
      <c r="DW48" s="15" t="e">
        <f>#REF!+[7]国家城池攻打!BR47</f>
        <v>#REF!</v>
      </c>
      <c r="DX48" s="15" t="e">
        <f>#REF!+[7]国家城池攻打!BS47</f>
        <v>#REF!</v>
      </c>
      <c r="DY48" s="15" t="e">
        <f>#REF!+[7]国家城池攻打!BT47</f>
        <v>#REF!</v>
      </c>
      <c r="DZ48" s="15" t="e">
        <f t="shared" si="32"/>
        <v>#REF!</v>
      </c>
      <c r="EA48" s="15" t="e">
        <f t="shared" si="33"/>
        <v>#REF!</v>
      </c>
      <c r="EB48" s="15" t="e">
        <f t="shared" si="34"/>
        <v>#REF!</v>
      </c>
      <c r="EC48" s="15" t="e">
        <f t="shared" si="35"/>
        <v>#REF!</v>
      </c>
      <c r="ED48" s="15" t="e">
        <f t="shared" si="36"/>
        <v>#REF!</v>
      </c>
      <c r="EF48" s="34" t="e">
        <f>#REF!/$DU48</f>
        <v>#REF!</v>
      </c>
      <c r="EG48" s="34" t="e">
        <f>[7]国家城池攻打!BP47/$DU48</f>
        <v>#REF!</v>
      </c>
      <c r="EK48" s="9">
        <v>44</v>
      </c>
      <c r="EL48" s="9" t="e">
        <f t="shared" si="50"/>
        <v>#REF!</v>
      </c>
      <c r="EM48" s="9" t="e">
        <f t="shared" si="51"/>
        <v>#REF!</v>
      </c>
      <c r="EN48" s="9" t="e">
        <f t="shared" si="52"/>
        <v>#REF!</v>
      </c>
      <c r="EO48" s="9" t="e">
        <f t="shared" si="53"/>
        <v>#REF!</v>
      </c>
      <c r="EP48" s="9" t="e">
        <f t="shared" si="54"/>
        <v>#REF!</v>
      </c>
      <c r="ER48" s="9">
        <v>44</v>
      </c>
      <c r="ES48" s="9" t="e">
        <f>((DU48-DU47)-(DF48-DF47))/求节点(F$28:F$47,$K$4:$K$23,节奏总纲!P47)</f>
        <v>#REF!</v>
      </c>
      <c r="ET48" s="9" t="e">
        <f>((DV48-DV47)-(DG48-DG47))/求节点(G$28:G$47,$K$4:$K$23,节奏总纲!Q47)</f>
        <v>#REF!</v>
      </c>
      <c r="EU48" s="9" t="e">
        <f>((DW48-DW47)-(DH48-DH47))/求节点(H$28:H$47,$K$4:$K$23,节奏总纲!R47)</f>
        <v>#REF!</v>
      </c>
      <c r="EV48" s="9" t="e">
        <f>((DX48-DX47)-(DI48-DI47))/求节点(I$28:I$47,$K$4:$K$23,节奏总纲!S47)</f>
        <v>#REF!</v>
      </c>
      <c r="EW48" s="9" t="e">
        <f>((DY48-DY47)-(DJ48-DJ47))/求节点(J$28:J$47,$K$4:$K$23,节奏总纲!T47)</f>
        <v>#REF!</v>
      </c>
      <c r="EX48" s="37" t="e">
        <f>SUM(ES$5:ES48)*$C$5/'[1]资源-钻石'!L47</f>
        <v>#REF!</v>
      </c>
      <c r="EY48" s="37" t="e">
        <f>SUM(ET$5:ET48)*$C$5/'[1]资源-钻石'!M47</f>
        <v>#REF!</v>
      </c>
      <c r="EZ48" s="37" t="e">
        <f>SUM(EU$5:EU48)*$C$5/'[1]资源-钻石'!N47</f>
        <v>#REF!</v>
      </c>
      <c r="FA48" s="37" t="e">
        <f>SUM(EV$5:EV48)*$C$5/'[1]资源-钻石'!O47</f>
        <v>#REF!</v>
      </c>
      <c r="FB48" s="37" t="e">
        <f>SUM(EW$5:EW48)*$C$5/'[1]资源-钻石'!P47</f>
        <v>#REF!</v>
      </c>
      <c r="FJ48" s="9">
        <f>INT(求节点(F$28:F$47,$K$28:$K$47,节奏总纲!P47))</f>
        <v>17754</v>
      </c>
      <c r="FK48" s="15">
        <v>44</v>
      </c>
      <c r="FL48" s="15">
        <f>求节点(F$28:F$47,$V$4:$V$23,节奏总纲!P47)*$FJ48/10000</f>
        <v>173186.29925213687</v>
      </c>
      <c r="FM48" s="15">
        <f>求节点(G$28:G$47,$V$4:$V$23,节奏总纲!Q47)*$FJ48/10000</f>
        <v>176963.78703137659</v>
      </c>
      <c r="FN48" s="15">
        <f>求节点(H$28:H$47,$V$4:$V$23,节奏总纲!R47)*$FJ48/10000</f>
        <v>180658.69970210295</v>
      </c>
      <c r="FO48" s="15">
        <f>求节点(I$28:I$47,$V$4:$V$23,节奏总纲!S47)*$FJ48/10000</f>
        <v>185003.99516701361</v>
      </c>
      <c r="FP48" s="15">
        <f>求节点(J$28:J$47,$V$4:$V$23,节奏总纲!T47)*$FJ48/10000</f>
        <v>190356.58477175559</v>
      </c>
      <c r="FQ48" s="15">
        <f>求节点(F$28:F$47,$L$4:$L$23,节奏总纲!P47)</f>
        <v>4</v>
      </c>
      <c r="FR48" s="15">
        <f>求节点(G$28:G$47,$L$4:$L$23,节奏总纲!Q47)</f>
        <v>4</v>
      </c>
      <c r="FS48" s="15">
        <f>求节点(H$28:H$47,$L$4:$L$23,节奏总纲!R47)</f>
        <v>4</v>
      </c>
      <c r="FT48" s="15">
        <f>求节点(I$28:I$47,$L$4:$L$23,节奏总纲!S47)</f>
        <v>4</v>
      </c>
      <c r="FU48" s="15">
        <f>求节点(J$28:J$47,$L$4:$L$23,节奏总纲!T47)</f>
        <v>4</v>
      </c>
      <c r="FV48" s="15">
        <f t="shared" si="26"/>
        <v>692745.19700854749</v>
      </c>
      <c r="FW48" s="15">
        <f t="shared" si="27"/>
        <v>707855.14812550636</v>
      </c>
      <c r="FX48" s="15">
        <f t="shared" si="28"/>
        <v>722634.79880841181</v>
      </c>
      <c r="FY48" s="15">
        <f t="shared" si="29"/>
        <v>740015.98066805443</v>
      </c>
      <c r="FZ48" s="15">
        <f t="shared" si="30"/>
        <v>761426.33908702235</v>
      </c>
      <c r="GE48" s="15">
        <v>44</v>
      </c>
      <c r="GF48" s="15">
        <f>MAX($G$4,求节点(F$28:F$47,$G$4:$G$23,节奏总纲!P47))</f>
        <v>2237.7388173147933</v>
      </c>
      <c r="GG48" s="15">
        <f>MAX($G$4,求节点(G$28:G$47,$G$4:$G$23,节奏总纲!Q47))</f>
        <v>2248.3772305716361</v>
      </c>
      <c r="GH48" s="15">
        <f>MAX($G$4,求节点(H$28:H$47,$G$4:$G$23,节奏总纲!R47))</f>
        <v>2258.7830902954347</v>
      </c>
      <c r="GI48" s="15">
        <f>MAX($G$4,求节点(I$28:I$47,$G$4:$G$23,节奏总纲!S47))</f>
        <v>2271.0206014616806</v>
      </c>
      <c r="GJ48" s="15">
        <f>MAX($G$4,求节点(J$28:J$47,$G$4:$G$23,节奏总纲!T47))</f>
        <v>2286.0949216282402</v>
      </c>
      <c r="GK48" s="15">
        <f>MAX($K$4,求节点(F$28:F$47,$K$4:$K$23,节奏总纲!P47))</f>
        <v>6754.7763462958701</v>
      </c>
      <c r="GL48" s="15">
        <f>MAX($K$4,求节点(G$28:G$47,$K$4:$K$23,节奏总纲!Q47))</f>
        <v>6967.5446114327233</v>
      </c>
      <c r="GM48" s="15">
        <f>MAX($K$4,求节点(H$28:H$47,$K$4:$K$23,节奏总纲!R47))</f>
        <v>7175.6618059086932</v>
      </c>
      <c r="GN48" s="15">
        <f>MAX($K$4,求节点(I$28:I$47,$K$4:$K$23,节奏总纲!S47))</f>
        <v>7420.4120292336147</v>
      </c>
      <c r="GO48" s="15">
        <f>MAX($K$4,求节点(J$28:J$47,$K$4:$K$23,节奏总纲!T47))</f>
        <v>7721.8984325648062</v>
      </c>
    </row>
    <row r="49" spans="19:197" x14ac:dyDescent="0.15">
      <c r="S49" s="9">
        <v>22</v>
      </c>
      <c r="T49" s="9">
        <f>求节点(节奏总纲!$BW$4:$BW$53,节奏总纲!$AM$4:$AM$53,$S49)</f>
        <v>2.3193859601963234</v>
      </c>
      <c r="U49" s="9">
        <v>2100</v>
      </c>
      <c r="V49" s="9">
        <f t="shared" si="38"/>
        <v>3</v>
      </c>
      <c r="W49" s="9">
        <v>5</v>
      </c>
      <c r="Z49" s="9">
        <v>45</v>
      </c>
      <c r="AA49" s="9">
        <f>[5]圣人天赋!EM50</f>
        <v>0</v>
      </c>
      <c r="AB49" s="9">
        <f>[5]圣人天赋!EN50</f>
        <v>0</v>
      </c>
      <c r="AC49" s="9">
        <f>[5]圣人天赋!EO50</f>
        <v>45</v>
      </c>
      <c r="AD49" s="9">
        <f>[5]圣人天赋!EP50</f>
        <v>4.1042693880368825E-2</v>
      </c>
      <c r="AE49" s="9">
        <f>[5]圣人天赋!EQ50</f>
        <v>4.1701087548707348E-2</v>
      </c>
      <c r="AG49" s="52"/>
      <c r="AH49" s="34" t="e">
        <f>[5]圣人天赋!EM50/AA49</f>
        <v>#DIV/0!</v>
      </c>
      <c r="AJ49" s="9">
        <v>45</v>
      </c>
      <c r="AK49" s="9">
        <f>MAX([4]带兵数!D48,1000+($AJ49-1)*50)</f>
        <v>4622.9224478524739</v>
      </c>
      <c r="AL49" s="9">
        <f>MAX([4]带兵数!E48,1000+($AJ49-1)*50)</f>
        <v>4677.6809338257735</v>
      </c>
      <c r="AM49" s="9">
        <f>MAX([4]带兵数!F48,1000+($AJ49-1)*50)</f>
        <v>4735.1960522840582</v>
      </c>
      <c r="AN49" s="9">
        <f>MAX([4]带兵数!G48,1000+($AJ49-1)*50)</f>
        <v>4801.6236887917403</v>
      </c>
      <c r="AO49" s="9">
        <f>MAX([4]带兵数!H48,1000+($AJ49-1)*50)</f>
        <v>4872.7767428124025</v>
      </c>
      <c r="AQ49" s="15">
        <v>45</v>
      </c>
      <c r="AR49" s="15">
        <f>AZ49/求节点(F$28:F$47,$G$4:$G$23,节奏总纲!P48)*3600</f>
        <v>523684.37108846992</v>
      </c>
      <c r="AS49" s="15">
        <f>BA49/求节点(G$28:G$47,$G$4:$G$23,节奏总纲!Q48)*3600</f>
        <v>458342.84698855533</v>
      </c>
      <c r="AT49" s="15">
        <f>BB49/求节点(H$28:H$47,$G$4:$G$23,节奏总纲!R48)*3600</f>
        <v>374362.89826862654</v>
      </c>
      <c r="AU49" s="15">
        <f>BC49/求节点(I$28:I$47,$G$4:$G$23,节奏总纲!S48)*3600</f>
        <v>278138.28168641718</v>
      </c>
      <c r="AV49" s="15">
        <f>BD49/求节点(J$28:J$47,$G$4:$G$23,节奏总纲!T48)*3600</f>
        <v>153891.77804038039</v>
      </c>
      <c r="AY49" s="15">
        <v>45</v>
      </c>
      <c r="AZ49" s="15">
        <f>求节点(F$28:F$47,$G$4:$G$23,节奏总纲!P48)*24*节奏总纲!W48*求节点(F$28:F$47,$L$4:$L$23,节奏总纲!P48)</f>
        <v>326783.03171779675</v>
      </c>
      <c r="BA49" s="15">
        <f>求节点(G$28:G$47,$G$4:$G$23,节奏总纲!Q48)*24*节奏总纲!X48*求节点(G$28:G$47,$L$4:$L$23,节奏总纲!Q48)</f>
        <v>287252.20057852642</v>
      </c>
      <c r="BB49" s="15">
        <f>求节点(H$28:H$47,$G$4:$G$23,节奏总纲!R48)*24*节奏总纲!Y48*求节点(H$28:H$47,$L$4:$L$23,节奏总纲!R48)</f>
        <v>235735.29248861125</v>
      </c>
      <c r="BC49" s="15">
        <f>求节点(I$28:I$47,$G$4:$G$23,节奏总纲!S48)*24*节奏总纲!Z48*求节点(I$28:I$47,$L$4:$L$23,节奏总纲!S48)</f>
        <v>176160.25378322878</v>
      </c>
      <c r="BD49" s="15">
        <f>求节点(J$28:J$47,$G$4:$G$23,节奏总纲!T48)*24*节奏总纲!AA48*求节点(J$28:J$47,$L$4:$L$23,节奏总纲!T48)</f>
        <v>98153.776834906341</v>
      </c>
      <c r="BE49" s="15">
        <f>SUM(AZ$5:AZ49)</f>
        <v>4413564.0102327</v>
      </c>
      <c r="BF49" s="15">
        <f>SUM(BA$5:BA49)</f>
        <v>3877096.3978770645</v>
      </c>
      <c r="BG49" s="15">
        <f>SUM(BB$5:BB49)</f>
        <v>3219057.9531380949</v>
      </c>
      <c r="BH49" s="15">
        <f>SUM(BC$5:BC49)</f>
        <v>2402050.464871719</v>
      </c>
      <c r="BI49" s="15">
        <f>SUM(BD$5:BD49)</f>
        <v>1358081.1537893189</v>
      </c>
      <c r="BJ49" s="51"/>
      <c r="BK49" s="15">
        <v>45</v>
      </c>
      <c r="BL49" s="15">
        <f>索引信息!I50/3600*求节点(F$28:F$47,$G$4:$G$23,节奏总纲!P48)+BL48</f>
        <v>0</v>
      </c>
      <c r="BM49" s="15">
        <f>索引信息!J50/3600*求节点(G$28:G$47,$G$4:$G$23,节奏总纲!Q48)+BM48</f>
        <v>0</v>
      </c>
      <c r="BN49" s="15">
        <f>索引信息!K50/3600*求节点(H$28:H$47,$G$4:$G$23,节奏总纲!R48)+BN48</f>
        <v>0</v>
      </c>
      <c r="BO49" s="15">
        <f>索引信息!L50/3600*求节点(I$28:I$47,$G$4:$G$23,节奏总纲!S48)+BO48</f>
        <v>0</v>
      </c>
      <c r="BP49" s="15">
        <f>索引信息!M50/3600*求节点(J$28:J$47,$G$4:$G$23,节奏总纲!T48)+BP48</f>
        <v>0</v>
      </c>
      <c r="BR49" s="15">
        <v>45</v>
      </c>
      <c r="BS49" s="15">
        <f>求节点($T$28:$T$107,$V$28:$V$107,节奏总纲!P48)*求节点($T$28:$T$107,$U$28:$U$107,节奏总纲!P48)*节奏总纲!W48+[2]副本直接奖励!DI49</f>
        <v>23804.674209889785</v>
      </c>
      <c r="BT49" s="15">
        <f>求节点($T$28:$T$107,$V$28:$V$107,节奏总纲!Q48)*求节点($T$28:$T$107,$U$28:$U$107,节奏总纲!Q48)*节奏总纲!X48+[2]副本直接奖励!DJ49</f>
        <v>16404.526696957648</v>
      </c>
      <c r="BU49" s="15">
        <f>求节点($T$28:$T$107,$V$28:$V$107,节奏总纲!R48)*求节点($T$28:$T$107,$U$28:$U$107,节奏总纲!R48)*节奏总纲!Y48+[2]副本直接奖励!DK49</f>
        <v>10723.937189986696</v>
      </c>
      <c r="BV49" s="15">
        <f>求节点($T$28:$T$107,$V$28:$V$107,节奏总纲!S48)*求节点($T$28:$T$107,$U$28:$U$107,节奏总纲!S48)*节奏总纲!Z48+[2]副本直接奖励!DL49</f>
        <v>7967.5028608088251</v>
      </c>
      <c r="BW49" s="15">
        <f>求节点($T$28:$T$107,$V$28:$V$107,节奏总纲!T48)*求节点($T$28:$T$107,$U$28:$U$107,节奏总纲!T48)*节奏总纲!AA48+[2]副本直接奖励!DM49</f>
        <v>3606.8385478214154</v>
      </c>
      <c r="BX49" s="15">
        <f>SUM(BS$5:BS49)</f>
        <v>207196.05530845033</v>
      </c>
      <c r="BY49" s="15">
        <f>SUM(BT$5:BT49)</f>
        <v>165705.11886095259</v>
      </c>
      <c r="BZ49" s="15">
        <f>SUM(BU$5:BU49)</f>
        <v>129730.57487649831</v>
      </c>
      <c r="CA49" s="15">
        <f>SUM(BV$5:BV49)</f>
        <v>89687.232257789641</v>
      </c>
      <c r="CB49" s="15">
        <f>SUM(BW$5:BW49)</f>
        <v>43389.028480991466</v>
      </c>
      <c r="CE49" s="15">
        <v>45</v>
      </c>
      <c r="CF49" s="15">
        <f>AZ49/(1-[5]圣人天赋!DY50)-AZ49</f>
        <v>0</v>
      </c>
      <c r="CG49" s="15">
        <f>BA49/(1-[5]圣人天赋!DZ50)-BA49</f>
        <v>0</v>
      </c>
      <c r="CH49" s="15">
        <f>BB49/(1-[5]圣人天赋!EA50)-BB49</f>
        <v>0</v>
      </c>
      <c r="CI49" s="15">
        <f>BC49/(1-[5]圣人天赋!EB50)-BC49</f>
        <v>0</v>
      </c>
      <c r="CJ49" s="15">
        <f>BD49/(1-[5]圣人天赋!EC50)-BD49</f>
        <v>0</v>
      </c>
      <c r="CK49" s="15">
        <f>SUM(CF$5:CF49)</f>
        <v>0</v>
      </c>
      <c r="CL49" s="15">
        <f>SUM(CG$5:CG49)</f>
        <v>0</v>
      </c>
      <c r="CM49" s="15">
        <f>SUM(CH$5:CH49)</f>
        <v>0</v>
      </c>
      <c r="CN49" s="15">
        <f>SUM(CI$5:CI49)</f>
        <v>0</v>
      </c>
      <c r="CO49" s="15">
        <f>SUM(CJ$5:CJ49)</f>
        <v>0</v>
      </c>
      <c r="CQ49" s="15">
        <v>45</v>
      </c>
      <c r="CR49" s="15" t="e">
        <f>DZ49*'[6]国建-buff效果'!EN51+CR48</f>
        <v>#REF!</v>
      </c>
      <c r="CS49" s="15" t="e">
        <f>EA49*'[6]国建-buff效果'!EO51+CS48</f>
        <v>#REF!</v>
      </c>
      <c r="CT49" s="15" t="e">
        <f>EB49*'[6]国建-buff效果'!EP51+CT48</f>
        <v>#REF!</v>
      </c>
      <c r="CU49" s="15" t="e">
        <f>EC49*'[6]国建-buff效果'!EQ51+CU48</f>
        <v>#REF!</v>
      </c>
      <c r="CV49" s="15" t="e">
        <f>ED49*'[6]国建-buff效果'!ER51+CV48</f>
        <v>#REF!</v>
      </c>
      <c r="CX49" s="15">
        <v>45</v>
      </c>
      <c r="CY49" s="15">
        <f>索引信息!T49/3600*求节点(F$28:F$47,$G$4:$G$23,节奏总纲!P48)+CY48</f>
        <v>0</v>
      </c>
      <c r="CZ49" s="15">
        <f>索引信息!U49/3600*求节点(G$28:G$47,$G$4:$G$23,节奏总纲!Q48)+CZ48</f>
        <v>0</v>
      </c>
      <c r="DA49" s="15">
        <f>索引信息!V49/3600*求节点(H$28:H$47,$G$4:$G$23,节奏总纲!R48)+DA48</f>
        <v>0</v>
      </c>
      <c r="DB49" s="15">
        <f>索引信息!W49/3600*求节点(I$28:I$47,$G$4:$G$23,节奏总纲!S48)+DB48</f>
        <v>0</v>
      </c>
      <c r="DC49" s="15">
        <f>索引信息!X49/3600*求节点(J$28:J$47,$G$4:$G$23,节奏总纲!T48)+DC48</f>
        <v>0</v>
      </c>
      <c r="DE49" s="15">
        <v>45</v>
      </c>
      <c r="DF49" s="15" t="e">
        <f t="shared" si="39"/>
        <v>#REF!</v>
      </c>
      <c r="DG49" s="15" t="e">
        <f t="shared" si="40"/>
        <v>#REF!</v>
      </c>
      <c r="DH49" s="15" t="e">
        <f t="shared" si="41"/>
        <v>#REF!</v>
      </c>
      <c r="DI49" s="15" t="e">
        <f t="shared" si="42"/>
        <v>#REF!</v>
      </c>
      <c r="DJ49" s="15" t="e">
        <f t="shared" si="43"/>
        <v>#REF!</v>
      </c>
      <c r="DK49" s="35">
        <v>45</v>
      </c>
      <c r="DL49" s="34" t="e">
        <f t="shared" si="44"/>
        <v>#REF!</v>
      </c>
      <c r="DM49" s="34" t="e">
        <f t="shared" si="45"/>
        <v>#REF!</v>
      </c>
      <c r="DN49" s="34" t="e">
        <f t="shared" si="46"/>
        <v>#REF!</v>
      </c>
      <c r="DO49" s="34" t="e">
        <f t="shared" si="47"/>
        <v>#REF!</v>
      </c>
      <c r="DP49" s="34" t="e">
        <f t="shared" si="48"/>
        <v>#REF!</v>
      </c>
      <c r="DQ49" s="34" t="e">
        <f t="shared" si="49"/>
        <v>#REF!</v>
      </c>
      <c r="DT49" s="15">
        <v>45</v>
      </c>
      <c r="DU49" s="15" t="e">
        <f>#REF!+[7]国家城池攻打!BP48</f>
        <v>#REF!</v>
      </c>
      <c r="DV49" s="15" t="e">
        <f>#REF!+[7]国家城池攻打!BQ48</f>
        <v>#REF!</v>
      </c>
      <c r="DW49" s="15" t="e">
        <f>#REF!+[7]国家城池攻打!BR48</f>
        <v>#REF!</v>
      </c>
      <c r="DX49" s="15" t="e">
        <f>#REF!+[7]国家城池攻打!BS48</f>
        <v>#REF!</v>
      </c>
      <c r="DY49" s="15" t="e">
        <f>#REF!+[7]国家城池攻打!BT48</f>
        <v>#REF!</v>
      </c>
      <c r="DZ49" s="15" t="e">
        <f t="shared" si="32"/>
        <v>#REF!</v>
      </c>
      <c r="EA49" s="15" t="e">
        <f t="shared" si="33"/>
        <v>#REF!</v>
      </c>
      <c r="EB49" s="15" t="e">
        <f t="shared" si="34"/>
        <v>#REF!</v>
      </c>
      <c r="EC49" s="15" t="e">
        <f t="shared" si="35"/>
        <v>#REF!</v>
      </c>
      <c r="ED49" s="15" t="e">
        <f t="shared" si="36"/>
        <v>#REF!</v>
      </c>
      <c r="EF49" s="34" t="e">
        <f>#REF!/$DU49</f>
        <v>#REF!</v>
      </c>
      <c r="EG49" s="34" t="e">
        <f>[7]国家城池攻打!BP48/$DU49</f>
        <v>#REF!</v>
      </c>
      <c r="EK49" s="9">
        <v>45</v>
      </c>
      <c r="EL49" s="9" t="e">
        <f t="shared" si="50"/>
        <v>#REF!</v>
      </c>
      <c r="EM49" s="9" t="e">
        <f t="shared" si="51"/>
        <v>#REF!</v>
      </c>
      <c r="EN49" s="9" t="e">
        <f t="shared" si="52"/>
        <v>#REF!</v>
      </c>
      <c r="EO49" s="9" t="e">
        <f t="shared" si="53"/>
        <v>#REF!</v>
      </c>
      <c r="EP49" s="9" t="e">
        <f t="shared" si="54"/>
        <v>#REF!</v>
      </c>
      <c r="ER49" s="9">
        <v>45</v>
      </c>
      <c r="ES49" s="9" t="e">
        <f>((DU49-DU48)-(DF49-DF48))/求节点(F$28:F$47,$K$4:$K$23,节奏总纲!P48)</f>
        <v>#REF!</v>
      </c>
      <c r="ET49" s="9" t="e">
        <f>((DV49-DV48)-(DG49-DG48))/求节点(G$28:G$47,$K$4:$K$23,节奏总纲!Q48)</f>
        <v>#REF!</v>
      </c>
      <c r="EU49" s="9" t="e">
        <f>((DW49-DW48)-(DH49-DH48))/求节点(H$28:H$47,$K$4:$K$23,节奏总纲!R48)</f>
        <v>#REF!</v>
      </c>
      <c r="EV49" s="9" t="e">
        <f>((DX49-DX48)-(DI49-DI48))/求节点(I$28:I$47,$K$4:$K$23,节奏总纲!S48)</f>
        <v>#REF!</v>
      </c>
      <c r="EW49" s="9" t="e">
        <f>((DY49-DY48)-(DJ49-DJ48))/求节点(J$28:J$47,$K$4:$K$23,节奏总纲!T48)</f>
        <v>#REF!</v>
      </c>
      <c r="EX49" s="37" t="e">
        <f>SUM(ES$5:ES49)*$C$5/'[1]资源-钻石'!L48</f>
        <v>#REF!</v>
      </c>
      <c r="EY49" s="37" t="e">
        <f>SUM(ET$5:ET49)*$C$5/'[1]资源-钻石'!M48</f>
        <v>#REF!</v>
      </c>
      <c r="EZ49" s="37" t="e">
        <f>SUM(EU$5:EU49)*$C$5/'[1]资源-钻石'!N48</f>
        <v>#REF!</v>
      </c>
      <c r="FA49" s="37" t="e">
        <f>SUM(EV$5:EV49)*$C$5/'[1]资源-钻石'!O48</f>
        <v>#REF!</v>
      </c>
      <c r="FB49" s="37" t="e">
        <f>SUM(EW$5:EW49)*$C$5/'[1]资源-钻石'!P48</f>
        <v>#REF!</v>
      </c>
      <c r="FJ49" s="9">
        <f>INT(求节点(F$28:F$47,$K$28:$K$47,节奏总纲!P48))</f>
        <v>17928</v>
      </c>
      <c r="FK49" s="15">
        <v>45</v>
      </c>
      <c r="FL49" s="15">
        <f>求节点(F$28:F$47,$V$4:$V$23,节奏总纲!P48)*$FJ49/10000</f>
        <v>177999.00444899633</v>
      </c>
      <c r="FM49" s="15">
        <f>求节点(G$28:G$47,$V$4:$V$23,节奏总纲!Q48)*$FJ49/10000</f>
        <v>181498.99678846667</v>
      </c>
      <c r="FN49" s="15">
        <f>求节点(H$28:H$47,$V$4:$V$23,节奏总纲!R48)*$FJ49/10000</f>
        <v>185343.30251282893</v>
      </c>
      <c r="FO49" s="15">
        <f>求节点(I$28:I$47,$V$4:$V$23,节奏总纲!S48)*$FJ49/10000</f>
        <v>190064.68593366886</v>
      </c>
      <c r="FP49" s="15">
        <f>求节点(J$28:J$47,$V$4:$V$23,节奏总纲!T48)*$FJ49/10000</f>
        <v>195815.8720230099</v>
      </c>
      <c r="FQ49" s="15">
        <f>求节点(F$28:F$47,$L$4:$L$23,节奏总纲!P48)</f>
        <v>4</v>
      </c>
      <c r="FR49" s="15">
        <f>求节点(G$28:G$47,$L$4:$L$23,节奏总纲!Q48)</f>
        <v>4</v>
      </c>
      <c r="FS49" s="15">
        <f>求节点(H$28:H$47,$L$4:$L$23,节奏总纲!R48)</f>
        <v>4</v>
      </c>
      <c r="FT49" s="15">
        <f>求节点(I$28:I$47,$L$4:$L$23,节奏总纲!S48)</f>
        <v>4</v>
      </c>
      <c r="FU49" s="15">
        <f>求节点(J$28:J$47,$L$4:$L$23,节奏总纲!T48)</f>
        <v>4</v>
      </c>
      <c r="FV49" s="15">
        <f t="shared" si="26"/>
        <v>711996.01779598533</v>
      </c>
      <c r="FW49" s="15">
        <f t="shared" si="27"/>
        <v>725995.98715386668</v>
      </c>
      <c r="FX49" s="15">
        <f t="shared" si="28"/>
        <v>741373.21005131572</v>
      </c>
      <c r="FY49" s="15">
        <f t="shared" si="29"/>
        <v>760258.74373467546</v>
      </c>
      <c r="FZ49" s="15">
        <f t="shared" si="30"/>
        <v>783263.4880920396</v>
      </c>
      <c r="GE49" s="15">
        <v>45</v>
      </c>
      <c r="GF49" s="15">
        <f>MAX($G$4,求节点(F$28:F$47,$G$4:$G$23,节奏总纲!P48))</f>
        <v>2246.4273885793073</v>
      </c>
      <c r="GG49" s="15">
        <f>MAX($G$4,求节点(G$28:G$47,$G$4:$G$23,节奏总纲!Q48))</f>
        <v>2256.188634505987</v>
      </c>
      <c r="GH49" s="15">
        <f>MAX($G$4,求节点(H$28:H$47,$G$4:$G$23,节奏总纲!R48))</f>
        <v>2266.9101475703619</v>
      </c>
      <c r="GI49" s="15">
        <f>MAX($G$4,求节点(I$28:I$47,$G$4:$G$23,节奏总纲!S48))</f>
        <v>2280.0777720149176</v>
      </c>
      <c r="GJ49" s="15">
        <f>MAX($G$4,求节点(J$28:J$47,$G$4:$G$23,节奏总纲!T48))</f>
        <v>2296.117447632223</v>
      </c>
      <c r="GK49" s="15">
        <f>MAX($K$4,求节点(F$28:F$47,$K$4:$K$23,节奏总纲!P48))</f>
        <v>6928.5477715861407</v>
      </c>
      <c r="GL49" s="15">
        <f>MAX($K$4,求节点(G$28:G$47,$K$4:$K$23,节奏总纲!Q48))</f>
        <v>7123.7726901197384</v>
      </c>
      <c r="GM49" s="15">
        <f>MAX($K$4,求节点(H$28:H$47,$K$4:$K$23,节奏总纲!R48))</f>
        <v>7338.2029514072365</v>
      </c>
      <c r="GN49" s="15">
        <f>MAX($K$4,求节点(I$28:I$47,$K$4:$K$23,节奏总纲!S48))</f>
        <v>7601.5554402983516</v>
      </c>
      <c r="GO49" s="15">
        <f>MAX($K$4,求节点(J$28:J$47,$K$4:$K$23,节奏总纲!T48))</f>
        <v>7922.34895264446</v>
      </c>
    </row>
    <row r="50" spans="19:197" x14ac:dyDescent="0.15">
      <c r="S50" s="9">
        <v>23</v>
      </c>
      <c r="T50" s="9">
        <f>求节点(节奏总纲!$BW$4:$BW$53,节奏总纲!$AM$4:$AM$53,$S50)</f>
        <v>2.429078940294485</v>
      </c>
      <c r="U50" s="9">
        <v>2100</v>
      </c>
      <c r="V50" s="9">
        <f t="shared" si="38"/>
        <v>3</v>
      </c>
      <c r="W50" s="9">
        <v>5</v>
      </c>
      <c r="Z50" s="9">
        <v>46</v>
      </c>
      <c r="AA50" s="9">
        <f>[5]圣人天赋!EM51</f>
        <v>0</v>
      </c>
      <c r="AB50" s="9">
        <f>[5]圣人天赋!EN51</f>
        <v>0</v>
      </c>
      <c r="AC50" s="9">
        <f>[5]圣人天赋!EO51</f>
        <v>46</v>
      </c>
      <c r="AD50" s="9">
        <f>[5]圣人天赋!EP51</f>
        <v>4.0931410268266688E-2</v>
      </c>
      <c r="AE50" s="9">
        <f>[5]圣人天赋!EQ51</f>
        <v>4.1588133418839407E-2</v>
      </c>
      <c r="AG50" s="52"/>
      <c r="AH50" s="34" t="e">
        <f>[5]圣人天赋!EM51/AA50</f>
        <v>#DIV/0!</v>
      </c>
      <c r="AJ50" s="9">
        <v>46</v>
      </c>
      <c r="AK50" s="9">
        <f>MAX([4]带兵数!D49,1000+($AJ50-1)*50)</f>
        <v>4687.4358926933264</v>
      </c>
      <c r="AL50" s="9">
        <f>MAX([4]带兵数!E49,1000+($AJ50-1)*50)</f>
        <v>4740.7110785373725</v>
      </c>
      <c r="AM50" s="9">
        <f>MAX([4]带兵数!F49,1000+($AJ50-1)*50)</f>
        <v>4800.1500340512757</v>
      </c>
      <c r="AN50" s="9">
        <f>MAX([4]带兵数!G49,1000+($AJ50-1)*50)</f>
        <v>4864.1959062513097</v>
      </c>
      <c r="AO50" s="9">
        <f>MAX([4]带兵数!H49,1000+($AJ50-1)*50)</f>
        <v>4934.1319778905254</v>
      </c>
      <c r="AQ50" s="15">
        <v>46</v>
      </c>
      <c r="AR50" s="15">
        <f>AZ50/求节点(F$28:F$47,$G$4:$G$23,节奏总纲!P49)*3600</f>
        <v>561271.01167762734</v>
      </c>
      <c r="AS50" s="15">
        <f>BA50/求节点(G$28:G$47,$G$4:$G$23,节奏总纲!Q49)*3600</f>
        <v>487280.45457460854</v>
      </c>
      <c r="AT50" s="15">
        <f>BB50/求节点(H$28:H$47,$G$4:$G$23,节奏总纲!R49)*3600</f>
        <v>398528.46986446658</v>
      </c>
      <c r="AU50" s="15">
        <f>BC50/求节点(I$28:I$47,$G$4:$G$23,节奏总纲!S49)*3600</f>
        <v>294711.12392037525</v>
      </c>
      <c r="AV50" s="15">
        <f>BD50/求节点(J$28:J$47,$G$4:$G$23,节奏总纲!T49)*3600</f>
        <v>157411.9501524806</v>
      </c>
      <c r="AY50" s="15">
        <v>46</v>
      </c>
      <c r="AZ50" s="15">
        <f>求节点(F$28:F$47,$G$4:$G$23,节奏总纲!P49)*24*节奏总纲!W49*求节点(F$28:F$47,$L$4:$L$23,节奏总纲!P49)</f>
        <v>351496.90827082039</v>
      </c>
      <c r="BA50" s="15">
        <f>求节点(G$28:G$47,$G$4:$G$23,节奏总纲!Q49)*24*节奏总纲!X49*求节点(G$28:G$47,$L$4:$L$23,节奏总纲!Q49)</f>
        <v>306461.83468933572</v>
      </c>
      <c r="BB50" s="15">
        <f>求节点(H$28:H$47,$G$4:$G$23,节奏总纲!R49)*24*节奏总纲!Y49*求节点(H$28:H$47,$L$4:$L$23,节奏总纲!R49)</f>
        <v>251910.04684629387</v>
      </c>
      <c r="BC50" s="15">
        <f>求节点(I$28:I$47,$G$4:$G$23,节奏总纲!S49)*24*节奏总纲!Z49*求节点(I$28:I$47,$L$4:$L$23,节奏总纲!S49)</f>
        <v>187442.38296232151</v>
      </c>
      <c r="BD50" s="15">
        <f>求节点(J$28:J$47,$G$4:$G$23,节奏总纲!T49)*24*节奏总纲!AA49*求节点(J$28:J$47,$L$4:$L$23,节奏总纲!T49)</f>
        <v>100753.54180876716</v>
      </c>
      <c r="BE50" s="15">
        <f>SUM(AZ$5:AZ50)</f>
        <v>4765060.9185035201</v>
      </c>
      <c r="BF50" s="15">
        <f>SUM(BA$5:BA50)</f>
        <v>4183558.2325664004</v>
      </c>
      <c r="BG50" s="15">
        <f>SUM(BB$5:BB50)</f>
        <v>3470967.9999843887</v>
      </c>
      <c r="BH50" s="15">
        <f>SUM(BC$5:BC50)</f>
        <v>2589492.8478340404</v>
      </c>
      <c r="BI50" s="15">
        <f>SUM(BD$5:BD50)</f>
        <v>1458834.6955980861</v>
      </c>
      <c r="BJ50" s="51"/>
      <c r="BK50" s="15">
        <v>46</v>
      </c>
      <c r="BL50" s="15">
        <f>索引信息!I51/3600*求节点(F$28:F$47,$G$4:$G$23,节奏总纲!P49)+BL49</f>
        <v>0</v>
      </c>
      <c r="BM50" s="15">
        <f>索引信息!J51/3600*求节点(G$28:G$47,$G$4:$G$23,节奏总纲!Q49)+BM49</f>
        <v>0</v>
      </c>
      <c r="BN50" s="15">
        <f>索引信息!K51/3600*求节点(H$28:H$47,$G$4:$G$23,节奏总纲!R49)+BN49</f>
        <v>0</v>
      </c>
      <c r="BO50" s="15">
        <f>索引信息!L51/3600*求节点(I$28:I$47,$G$4:$G$23,节奏总纲!S49)+BO49</f>
        <v>0</v>
      </c>
      <c r="BP50" s="15">
        <f>索引信息!M51/3600*求节点(J$28:J$47,$G$4:$G$23,节奏总纲!T49)+BP49</f>
        <v>0</v>
      </c>
      <c r="BR50" s="15">
        <v>46</v>
      </c>
      <c r="BS50" s="15">
        <f>求节点($T$28:$T$107,$V$28:$V$107,节奏总纲!P49)*求节点($T$28:$T$107,$U$28:$U$107,节奏总纲!P49)*节奏总纲!W49+[2]副本直接奖励!DI50</f>
        <v>27658.298069112781</v>
      </c>
      <c r="BT50" s="15">
        <f>求节点($T$28:$T$107,$V$28:$V$107,节奏总纲!Q49)*求节点($T$28:$T$107,$U$28:$U$107,节奏总纲!Q49)*节奏总纲!X49+[2]副本直接奖励!DJ50</f>
        <v>20639.383672987227</v>
      </c>
      <c r="BU50" s="15">
        <f>求节点($T$28:$T$107,$V$28:$V$107,节奏总纲!R49)*求节点($T$28:$T$107,$U$28:$U$107,节奏总纲!R49)*节奏总纲!Y49+[2]副本直接奖励!DK50</f>
        <v>11416.180126325864</v>
      </c>
      <c r="BV50" s="15">
        <f>求节点($T$28:$T$107,$V$28:$V$107,节奏总纲!S49)*求节点($T$28:$T$107,$U$28:$U$107,节奏总纲!S49)*节奏总纲!Z49+[2]副本直接奖励!DL50</f>
        <v>8442.2457373024154</v>
      </c>
      <c r="BW50" s="15">
        <f>求节点($T$28:$T$107,$V$28:$V$107,节奏总纲!T49)*求节点($T$28:$T$107,$U$28:$U$107,节奏总纲!T49)*节奏总纲!AA49+[2]副本直接奖励!DM50</f>
        <v>3689.3425816987647</v>
      </c>
      <c r="BX50" s="15">
        <f>SUM(BS$5:BS50)</f>
        <v>234854.35337756312</v>
      </c>
      <c r="BY50" s="15">
        <f>SUM(BT$5:BT50)</f>
        <v>186344.50253393981</v>
      </c>
      <c r="BZ50" s="15">
        <f>SUM(BU$5:BU50)</f>
        <v>141146.75500282418</v>
      </c>
      <c r="CA50" s="15">
        <f>SUM(BV$5:BV50)</f>
        <v>98129.477995092049</v>
      </c>
      <c r="CB50" s="15">
        <f>SUM(BW$5:BW50)</f>
        <v>47078.371062690232</v>
      </c>
      <c r="CE50" s="15">
        <v>46</v>
      </c>
      <c r="CF50" s="15">
        <f>AZ50/(1-[5]圣人天赋!DY51)-AZ50</f>
        <v>0</v>
      </c>
      <c r="CG50" s="15">
        <f>BA50/(1-[5]圣人天赋!DZ51)-BA50</f>
        <v>0</v>
      </c>
      <c r="CH50" s="15">
        <f>BB50/(1-[5]圣人天赋!EA51)-BB50</f>
        <v>0</v>
      </c>
      <c r="CI50" s="15">
        <f>BC50/(1-[5]圣人天赋!EB51)-BC50</f>
        <v>0</v>
      </c>
      <c r="CJ50" s="15">
        <f>BD50/(1-[5]圣人天赋!EC51)-BD50</f>
        <v>0</v>
      </c>
      <c r="CK50" s="15">
        <f>SUM(CF$5:CF50)</f>
        <v>0</v>
      </c>
      <c r="CL50" s="15">
        <f>SUM(CG$5:CG50)</f>
        <v>0</v>
      </c>
      <c r="CM50" s="15">
        <f>SUM(CH$5:CH50)</f>
        <v>0</v>
      </c>
      <c r="CN50" s="15">
        <f>SUM(CI$5:CI50)</f>
        <v>0</v>
      </c>
      <c r="CO50" s="15">
        <f>SUM(CJ$5:CJ50)</f>
        <v>0</v>
      </c>
      <c r="CQ50" s="15">
        <v>46</v>
      </c>
      <c r="CR50" s="15" t="e">
        <f>DZ50*'[6]国建-buff效果'!EN52+CR49</f>
        <v>#REF!</v>
      </c>
      <c r="CS50" s="15" t="e">
        <f>EA50*'[6]国建-buff效果'!EO52+CS49</f>
        <v>#REF!</v>
      </c>
      <c r="CT50" s="15" t="e">
        <f>EB50*'[6]国建-buff效果'!EP52+CT49</f>
        <v>#REF!</v>
      </c>
      <c r="CU50" s="15" t="e">
        <f>EC50*'[6]国建-buff效果'!EQ52+CU49</f>
        <v>#REF!</v>
      </c>
      <c r="CV50" s="15" t="e">
        <f>ED50*'[6]国建-buff效果'!ER52+CV49</f>
        <v>#REF!</v>
      </c>
      <c r="CX50" s="15">
        <v>46</v>
      </c>
      <c r="CY50" s="15">
        <f>索引信息!T50/3600*求节点(F$28:F$47,$G$4:$G$23,节奏总纲!P49)+CY49</f>
        <v>0</v>
      </c>
      <c r="CZ50" s="15">
        <f>索引信息!U50/3600*求节点(G$28:G$47,$G$4:$G$23,节奏总纲!Q49)+CZ49</f>
        <v>0</v>
      </c>
      <c r="DA50" s="15">
        <f>索引信息!V50/3600*求节点(H$28:H$47,$G$4:$G$23,节奏总纲!R49)+DA49</f>
        <v>0</v>
      </c>
      <c r="DB50" s="15">
        <f>索引信息!W50/3600*求节点(I$28:I$47,$G$4:$G$23,节奏总纲!S49)+DB49</f>
        <v>0</v>
      </c>
      <c r="DC50" s="15">
        <f>索引信息!X50/3600*求节点(J$28:J$47,$G$4:$G$23,节奏总纲!T49)+DC49</f>
        <v>0</v>
      </c>
      <c r="DE50" s="15">
        <v>46</v>
      </c>
      <c r="DF50" s="15" t="e">
        <f t="shared" si="39"/>
        <v>#REF!</v>
      </c>
      <c r="DG50" s="15" t="e">
        <f t="shared" si="40"/>
        <v>#REF!</v>
      </c>
      <c r="DH50" s="15" t="e">
        <f t="shared" si="41"/>
        <v>#REF!</v>
      </c>
      <c r="DI50" s="15" t="e">
        <f t="shared" si="42"/>
        <v>#REF!</v>
      </c>
      <c r="DJ50" s="15" t="e">
        <f t="shared" si="43"/>
        <v>#REF!</v>
      </c>
      <c r="DK50" s="35">
        <v>46</v>
      </c>
      <c r="DL50" s="34" t="e">
        <f t="shared" si="44"/>
        <v>#REF!</v>
      </c>
      <c r="DM50" s="34" t="e">
        <f t="shared" si="45"/>
        <v>#REF!</v>
      </c>
      <c r="DN50" s="34" t="e">
        <f t="shared" si="46"/>
        <v>#REF!</v>
      </c>
      <c r="DO50" s="34" t="e">
        <f t="shared" si="47"/>
        <v>#REF!</v>
      </c>
      <c r="DP50" s="34" t="e">
        <f t="shared" si="48"/>
        <v>#REF!</v>
      </c>
      <c r="DQ50" s="34" t="e">
        <f t="shared" si="49"/>
        <v>#REF!</v>
      </c>
      <c r="DT50" s="15">
        <v>46</v>
      </c>
      <c r="DU50" s="15" t="e">
        <f>#REF!+[7]国家城池攻打!BP49</f>
        <v>#REF!</v>
      </c>
      <c r="DV50" s="15" t="e">
        <f>#REF!+[7]国家城池攻打!BQ49</f>
        <v>#REF!</v>
      </c>
      <c r="DW50" s="15" t="e">
        <f>#REF!+[7]国家城池攻打!BR49</f>
        <v>#REF!</v>
      </c>
      <c r="DX50" s="15" t="e">
        <f>#REF!+[7]国家城池攻打!BS49</f>
        <v>#REF!</v>
      </c>
      <c r="DY50" s="15" t="e">
        <f>#REF!+[7]国家城池攻打!BT49</f>
        <v>#REF!</v>
      </c>
      <c r="DZ50" s="15" t="e">
        <f t="shared" si="32"/>
        <v>#REF!</v>
      </c>
      <c r="EA50" s="15" t="e">
        <f t="shared" si="33"/>
        <v>#REF!</v>
      </c>
      <c r="EB50" s="15" t="e">
        <f t="shared" si="34"/>
        <v>#REF!</v>
      </c>
      <c r="EC50" s="15" t="e">
        <f t="shared" si="35"/>
        <v>#REF!</v>
      </c>
      <c r="ED50" s="15" t="e">
        <f t="shared" si="36"/>
        <v>#REF!</v>
      </c>
      <c r="EF50" s="34" t="e">
        <f>#REF!/$DU50</f>
        <v>#REF!</v>
      </c>
      <c r="EG50" s="34" t="e">
        <f>[7]国家城池攻打!BP49/$DU50</f>
        <v>#REF!</v>
      </c>
      <c r="EK50" s="9">
        <v>46</v>
      </c>
      <c r="EL50" s="9" t="e">
        <f t="shared" si="50"/>
        <v>#REF!</v>
      </c>
      <c r="EM50" s="9" t="e">
        <f t="shared" si="51"/>
        <v>#REF!</v>
      </c>
      <c r="EN50" s="9" t="e">
        <f t="shared" si="52"/>
        <v>#REF!</v>
      </c>
      <c r="EO50" s="9" t="e">
        <f t="shared" si="53"/>
        <v>#REF!</v>
      </c>
      <c r="EP50" s="9" t="e">
        <f t="shared" si="54"/>
        <v>#REF!</v>
      </c>
      <c r="ER50" s="9">
        <v>46</v>
      </c>
      <c r="ES50" s="9" t="e">
        <f>((DU50-DU49)-(DF50-DF49))/求节点(F$28:F$47,$K$4:$K$23,节奏总纲!P49)</f>
        <v>#REF!</v>
      </c>
      <c r="ET50" s="9" t="e">
        <f>((DV50-DV49)-(DG50-DG49))/求节点(G$28:G$47,$K$4:$K$23,节奏总纲!Q49)</f>
        <v>#REF!</v>
      </c>
      <c r="EU50" s="9" t="e">
        <f>((DW50-DW49)-(DH50-DH49))/求节点(H$28:H$47,$K$4:$K$23,节奏总纲!R49)</f>
        <v>#REF!</v>
      </c>
      <c r="EV50" s="9" t="e">
        <f>((DX50-DX49)-(DI50-DI49))/求节点(I$28:I$47,$K$4:$K$23,节奏总纲!S49)</f>
        <v>#REF!</v>
      </c>
      <c r="EW50" s="9" t="e">
        <f>((DY50-DY49)-(DJ50-DJ49))/求节点(J$28:J$47,$K$4:$K$23,节奏总纲!T49)</f>
        <v>#REF!</v>
      </c>
      <c r="EX50" s="37" t="e">
        <f>SUM(ES$5:ES50)*$C$5/'[1]资源-钻石'!L49</f>
        <v>#REF!</v>
      </c>
      <c r="EY50" s="37" t="e">
        <f>SUM(ET$5:ET50)*$C$5/'[1]资源-钻石'!M49</f>
        <v>#REF!</v>
      </c>
      <c r="EZ50" s="37" t="e">
        <f>SUM(EU$5:EU50)*$C$5/'[1]资源-钻石'!N49</f>
        <v>#REF!</v>
      </c>
      <c r="FA50" s="37" t="e">
        <f>SUM(EV$5:EV50)*$C$5/'[1]资源-钻石'!O49</f>
        <v>#REF!</v>
      </c>
      <c r="FB50" s="37" t="e">
        <f>SUM(EW$5:EW50)*$C$5/'[1]资源-钻石'!P49</f>
        <v>#REF!</v>
      </c>
      <c r="FJ50" s="9">
        <f>INT(求节点(F$28:F$47,$K$28:$K$47,节奏总纲!P49))</f>
        <v>18045</v>
      </c>
      <c r="FK50" s="15">
        <v>46</v>
      </c>
      <c r="FL50" s="15">
        <f>求节点(F$28:F$47,$V$4:$V$23,节奏总纲!P49)*$FJ50/10000</f>
        <v>182076.21946486627</v>
      </c>
      <c r="FM50" s="15">
        <f>求节点(G$28:G$47,$V$4:$V$23,节奏总纲!Q49)*$FJ50/10000</f>
        <v>185546.7834898984</v>
      </c>
      <c r="FN50" s="15">
        <f>求节点(H$28:H$47,$V$4:$V$23,节奏总纲!R49)*$FJ50/10000</f>
        <v>189675.25942534473</v>
      </c>
      <c r="FO50" s="15">
        <f>求节点(I$28:I$47,$V$4:$V$23,节奏总纲!S49)*$FJ50/10000</f>
        <v>194768.5678992694</v>
      </c>
      <c r="FP50" s="15">
        <f>求节点(J$28:J$47,$V$4:$V$23,节奏总纲!T49)*$FJ50/10000</f>
        <v>200020.26028881859</v>
      </c>
      <c r="FQ50" s="15">
        <f>求节点(F$28:F$47,$L$4:$L$23,节奏总纲!P49)</f>
        <v>4</v>
      </c>
      <c r="FR50" s="15">
        <f>求节点(G$28:G$47,$L$4:$L$23,节奏总纲!Q49)</f>
        <v>4</v>
      </c>
      <c r="FS50" s="15">
        <f>求节点(H$28:H$47,$L$4:$L$23,节奏总纲!R49)</f>
        <v>4</v>
      </c>
      <c r="FT50" s="15">
        <f>求节点(I$28:I$47,$L$4:$L$23,节奏总纲!S49)</f>
        <v>4</v>
      </c>
      <c r="FU50" s="15">
        <f>求节点(J$28:J$47,$L$4:$L$23,节奏总纲!T49)</f>
        <v>4</v>
      </c>
      <c r="FV50" s="15">
        <f t="shared" si="26"/>
        <v>728304.87785946508</v>
      </c>
      <c r="FW50" s="15">
        <f t="shared" si="27"/>
        <v>742187.1339595936</v>
      </c>
      <c r="FX50" s="15">
        <f t="shared" si="28"/>
        <v>758701.03770137893</v>
      </c>
      <c r="FY50" s="15">
        <f t="shared" si="29"/>
        <v>779074.2715970776</v>
      </c>
      <c r="FZ50" s="15">
        <f t="shared" si="30"/>
        <v>800081.04115527438</v>
      </c>
      <c r="GE50" s="15">
        <v>46</v>
      </c>
      <c r="GF50" s="15">
        <f>MAX($G$4,求节点(F$28:F$47,$G$4:$G$23,节奏总纲!P49))</f>
        <v>2254.5060112631372</v>
      </c>
      <c r="GG50" s="15">
        <f>MAX($G$4,求节点(G$28:G$47,$G$4:$G$23,节奏总纲!Q49))</f>
        <v>2264.122425851755</v>
      </c>
      <c r="GH50" s="15">
        <f>MAX($G$4,求节点(H$28:H$47,$G$4:$G$23,节奏总纲!R49))</f>
        <v>2275.5618160857434</v>
      </c>
      <c r="GI50" s="15">
        <f>MAX($G$4,求节点(I$28:I$47,$G$4:$G$23,节奏总纲!S49))</f>
        <v>2289.6746131872246</v>
      </c>
      <c r="GJ50" s="15">
        <f>MAX($G$4,求节点(J$28:J$47,$G$4:$G$23,节奏总纲!T49))</f>
        <v>2304.2262684644461</v>
      </c>
      <c r="GK50" s="15">
        <f>MAX($K$4,求节点(F$28:F$47,$K$4:$K$23,节奏总纲!P49))</f>
        <v>7090.1202252627481</v>
      </c>
      <c r="GL50" s="15">
        <f>MAX($K$4,求节点(G$28:G$47,$K$4:$K$23,节奏总纲!Q49))</f>
        <v>7282.4485170350999</v>
      </c>
      <c r="GM50" s="15">
        <f>MAX($K$4,求节点(H$28:H$47,$K$4:$K$23,节奏总纲!R49))</f>
        <v>7511.2363217148641</v>
      </c>
      <c r="GN50" s="15">
        <f>MAX($K$4,求节点(I$28:I$47,$K$4:$K$23,节奏总纲!S49))</f>
        <v>7793.4922637444934</v>
      </c>
      <c r="GO50" s="15">
        <f>MAX($K$4,求节点(J$28:J$47,$K$4:$K$23,节奏总纲!T49))</f>
        <v>8084.5253692889219</v>
      </c>
    </row>
    <row r="51" spans="19:197" x14ac:dyDescent="0.15">
      <c r="S51" s="9">
        <v>24</v>
      </c>
      <c r="T51" s="9">
        <f>求节点(节奏总纲!$BW$4:$BW$53,节奏总纲!$AM$4:$AM$53,$S51)</f>
        <v>4.3957950643309154</v>
      </c>
      <c r="U51" s="9">
        <v>2100</v>
      </c>
      <c r="V51" s="9">
        <f t="shared" si="38"/>
        <v>3</v>
      </c>
      <c r="W51" s="9">
        <v>5</v>
      </c>
      <c r="Z51" s="9">
        <v>47</v>
      </c>
      <c r="AA51" s="9">
        <f>[5]圣人天赋!EM52</f>
        <v>0</v>
      </c>
      <c r="AB51" s="9">
        <f>[5]圣人天赋!EN52</f>
        <v>0</v>
      </c>
      <c r="AC51" s="9">
        <f>[5]圣人天赋!EO52</f>
        <v>47</v>
      </c>
      <c r="AD51" s="9">
        <f>[5]圣人天赋!EP52</f>
        <v>4.0821356182621088E-2</v>
      </c>
      <c r="AE51" s="9">
        <f>[5]圣人天赋!EQ52</f>
        <v>4.1472017708182041E-2</v>
      </c>
      <c r="AG51" s="52"/>
      <c r="AH51" s="34" t="e">
        <f>[5]圣人天赋!EM52/AA51</f>
        <v>#DIV/0!</v>
      </c>
      <c r="AJ51" s="9">
        <v>47</v>
      </c>
      <c r="AK51" s="9">
        <f>MAX([4]带兵数!D50,1000+($AJ51-1)*50)</f>
        <v>4751.4575269515653</v>
      </c>
      <c r="AL51" s="9">
        <f>MAX([4]带兵数!E50,1000+($AJ51-1)*50)</f>
        <v>4804.9456349782722</v>
      </c>
      <c r="AM51" s="9">
        <f>MAX([4]带兵数!F50,1000+($AJ51-1)*50)</f>
        <v>4862.8427037480733</v>
      </c>
      <c r="AN51" s="9">
        <f>MAX([4]带兵数!G50,1000+($AJ51-1)*50)</f>
        <v>4929.6355742175874</v>
      </c>
      <c r="AO51" s="9">
        <f>MAX([4]带兵数!H50,1000+($AJ51-1)*50)</f>
        <v>4995.7589077576049</v>
      </c>
      <c r="AQ51" s="15">
        <v>47</v>
      </c>
      <c r="AR51" s="15">
        <f>AZ51/求节点(F$28:F$47,$G$4:$G$23,节奏总纲!P50)*3600</f>
        <v>601555.37560698634</v>
      </c>
      <c r="AS51" s="15">
        <f>BA51/求节点(G$28:G$47,$G$4:$G$23,节奏总纲!Q50)*3600</f>
        <v>522867.4420821672</v>
      </c>
      <c r="AT51" s="15">
        <f>BB51/求节点(H$28:H$47,$G$4:$G$23,节奏总纲!R50)*3600</f>
        <v>428358.60217888525</v>
      </c>
      <c r="AU51" s="15">
        <f>BC51/求节点(I$28:I$47,$G$4:$G$23,节奏总纲!S50)*3600</f>
        <v>314561.38336294692</v>
      </c>
      <c r="AV51" s="15">
        <f>BD51/求节点(J$28:J$47,$G$4:$G$23,节奏总纲!T50)*3600</f>
        <v>168696.77263173231</v>
      </c>
      <c r="AY51" s="15">
        <v>47</v>
      </c>
      <c r="AZ51" s="15">
        <f>求节点(F$28:F$47,$G$4:$G$23,节奏总纲!P50)*24*节奏总纲!W50*求节点(F$28:F$47,$L$4:$L$23,节奏总纲!P50)</f>
        <v>378034.36244418932</v>
      </c>
      <c r="BA51" s="15">
        <f>求节点(G$28:G$47,$G$4:$G$23,节奏总纲!Q50)*24*节奏总纲!X50*求节点(G$28:G$47,$L$4:$L$23,节奏总纲!Q50)</f>
        <v>330079.77279897471</v>
      </c>
      <c r="BB51" s="15">
        <f>求节点(H$28:H$47,$G$4:$G$23,节奏总纲!R50)*24*节奏总纲!Y50*求节点(H$28:H$47,$L$4:$L$23,节奏总纲!R50)</f>
        <v>271872.19257127453</v>
      </c>
      <c r="BC51" s="15">
        <f>求节点(I$28:I$47,$G$4:$G$23,节奏总纲!S50)*24*节奏总纲!Z50*求节点(I$28:I$47,$L$4:$L$23,节奏总纲!S50)</f>
        <v>200962.5945292105</v>
      </c>
      <c r="BD51" s="15">
        <f>求节点(J$28:J$47,$G$4:$G$23,节奏总纲!T50)*24*节奏总纲!AA50*求节点(J$28:J$47,$L$4:$L$23,节奏总纲!T50)</f>
        <v>108318.1571024275</v>
      </c>
      <c r="BE51" s="15">
        <f>SUM(AZ$5:AZ51)</f>
        <v>5143095.2809477095</v>
      </c>
      <c r="BF51" s="15">
        <f>SUM(BA$5:BA51)</f>
        <v>4513638.0053653754</v>
      </c>
      <c r="BG51" s="15">
        <f>SUM(BB$5:BB51)</f>
        <v>3742840.1925556632</v>
      </c>
      <c r="BH51" s="15">
        <f>SUM(BC$5:BC51)</f>
        <v>2790455.442363251</v>
      </c>
      <c r="BI51" s="15">
        <f>SUM(BD$5:BD51)</f>
        <v>1567152.8527005136</v>
      </c>
      <c r="BJ51" s="51"/>
      <c r="BK51" s="15">
        <v>47</v>
      </c>
      <c r="BL51" s="15">
        <f>索引信息!I52/3600*求节点(F$28:F$47,$G$4:$G$23,节奏总纲!P50)+BL50</f>
        <v>0</v>
      </c>
      <c r="BM51" s="15">
        <f>索引信息!J52/3600*求节点(G$28:G$47,$G$4:$G$23,节奏总纲!Q50)+BM50</f>
        <v>0</v>
      </c>
      <c r="BN51" s="15">
        <f>索引信息!K52/3600*求节点(H$28:H$47,$G$4:$G$23,节奏总纲!R50)+BN50</f>
        <v>0</v>
      </c>
      <c r="BO51" s="15">
        <f>索引信息!L52/3600*求节点(I$28:I$47,$G$4:$G$23,节奏总纲!S50)+BO50</f>
        <v>0</v>
      </c>
      <c r="BP51" s="15">
        <f>索引信息!M52/3600*求节点(J$28:J$47,$G$4:$G$23,节奏总纲!T50)+BP50</f>
        <v>0</v>
      </c>
      <c r="BR51" s="15">
        <v>47</v>
      </c>
      <c r="BS51" s="15">
        <f>求节点($T$28:$T$107,$V$28:$V$107,节奏总纲!P50)*求节点($T$28:$T$107,$U$28:$U$107,节奏总纲!P50)*节奏总纲!W50+[2]副本直接奖励!DI51</f>
        <v>32601.588255558589</v>
      </c>
      <c r="BT51" s="15">
        <f>求节点($T$28:$T$107,$V$28:$V$107,节奏总纲!Q50)*求节点($T$28:$T$107,$U$28:$U$107,节奏总纲!Q50)*节奏总纲!X50+[2]副本直接奖励!DJ51</f>
        <v>24008.294770549561</v>
      </c>
      <c r="BU51" s="15">
        <f>求节点($T$28:$T$107,$V$28:$V$107,节奏总纲!R50)*求节点($T$28:$T$107,$U$28:$U$107,节奏总纲!R50)*节奏总纲!Y50+[2]副本直接奖励!DK51</f>
        <v>13249.407702958126</v>
      </c>
      <c r="BV51" s="15">
        <f>求节点($T$28:$T$107,$V$28:$V$107,节奏总纲!S50)*求节点($T$28:$T$107,$U$28:$U$107,节奏总纲!S50)*节奏总纲!Z50+[2]副本直接奖励!DL51</f>
        <v>9010.8729609177499</v>
      </c>
      <c r="BW51" s="15">
        <f>求节点($T$28:$T$107,$V$28:$V$107,节奏总纲!T50)*求节点($T$28:$T$107,$U$28:$U$107,节奏总纲!T50)*节奏总纲!AA50+[2]副本直接奖励!DM51</f>
        <v>3953.8306085562263</v>
      </c>
      <c r="BX51" s="15">
        <f>SUM(BS$5:BS51)</f>
        <v>267455.94163312169</v>
      </c>
      <c r="BY51" s="15">
        <f>SUM(BT$5:BT51)</f>
        <v>210352.79730448936</v>
      </c>
      <c r="BZ51" s="15">
        <f>SUM(BU$5:BU51)</f>
        <v>154396.16270578231</v>
      </c>
      <c r="CA51" s="15">
        <f>SUM(BV$5:BV51)</f>
        <v>107140.3509560098</v>
      </c>
      <c r="CB51" s="15">
        <f>SUM(BW$5:BW51)</f>
        <v>51032.201671246461</v>
      </c>
      <c r="CE51" s="15">
        <v>47</v>
      </c>
      <c r="CF51" s="15">
        <f>AZ51/(1-[5]圣人天赋!DY52)-AZ51</f>
        <v>0</v>
      </c>
      <c r="CG51" s="15">
        <f>BA51/(1-[5]圣人天赋!DZ52)-BA51</f>
        <v>0</v>
      </c>
      <c r="CH51" s="15">
        <f>BB51/(1-[5]圣人天赋!EA52)-BB51</f>
        <v>0</v>
      </c>
      <c r="CI51" s="15">
        <f>BC51/(1-[5]圣人天赋!EB52)-BC51</f>
        <v>0</v>
      </c>
      <c r="CJ51" s="15">
        <f>BD51/(1-[5]圣人天赋!EC52)-BD51</f>
        <v>0</v>
      </c>
      <c r="CK51" s="15">
        <f>SUM(CF$5:CF51)</f>
        <v>0</v>
      </c>
      <c r="CL51" s="15">
        <f>SUM(CG$5:CG51)</f>
        <v>0</v>
      </c>
      <c r="CM51" s="15">
        <f>SUM(CH$5:CH51)</f>
        <v>0</v>
      </c>
      <c r="CN51" s="15">
        <f>SUM(CI$5:CI51)</f>
        <v>0</v>
      </c>
      <c r="CO51" s="15">
        <f>SUM(CJ$5:CJ51)</f>
        <v>0</v>
      </c>
      <c r="CQ51" s="15">
        <v>47</v>
      </c>
      <c r="CR51" s="15" t="e">
        <f>DZ51*'[6]国建-buff效果'!EN53+CR50</f>
        <v>#REF!</v>
      </c>
      <c r="CS51" s="15" t="e">
        <f>EA51*'[6]国建-buff效果'!EO53+CS50</f>
        <v>#REF!</v>
      </c>
      <c r="CT51" s="15" t="e">
        <f>EB51*'[6]国建-buff效果'!EP53+CT50</f>
        <v>#REF!</v>
      </c>
      <c r="CU51" s="15" t="e">
        <f>EC51*'[6]国建-buff效果'!EQ53+CU50</f>
        <v>#REF!</v>
      </c>
      <c r="CV51" s="15" t="e">
        <f>ED51*'[6]国建-buff效果'!ER53+CV50</f>
        <v>#REF!</v>
      </c>
      <c r="CX51" s="15">
        <v>47</v>
      </c>
      <c r="CY51" s="15">
        <f>索引信息!T51/3600*求节点(F$28:F$47,$G$4:$G$23,节奏总纲!P50)+CY50</f>
        <v>0</v>
      </c>
      <c r="CZ51" s="15">
        <f>索引信息!U51/3600*求节点(G$28:G$47,$G$4:$G$23,节奏总纲!Q50)+CZ50</f>
        <v>0</v>
      </c>
      <c r="DA51" s="15">
        <f>索引信息!V51/3600*求节点(H$28:H$47,$G$4:$G$23,节奏总纲!R50)+DA50</f>
        <v>0</v>
      </c>
      <c r="DB51" s="15">
        <f>索引信息!W51/3600*求节点(I$28:I$47,$G$4:$G$23,节奏总纲!S50)+DB50</f>
        <v>0</v>
      </c>
      <c r="DC51" s="15">
        <f>索引信息!X51/3600*求节点(J$28:J$47,$G$4:$G$23,节奏总纲!T50)+DC50</f>
        <v>0</v>
      </c>
      <c r="DE51" s="15">
        <v>47</v>
      </c>
      <c r="DF51" s="15" t="e">
        <f t="shared" si="39"/>
        <v>#REF!</v>
      </c>
      <c r="DG51" s="15" t="e">
        <f t="shared" si="40"/>
        <v>#REF!</v>
      </c>
      <c r="DH51" s="15" t="e">
        <f t="shared" si="41"/>
        <v>#REF!</v>
      </c>
      <c r="DI51" s="15" t="e">
        <f t="shared" si="42"/>
        <v>#REF!</v>
      </c>
      <c r="DJ51" s="15" t="e">
        <f t="shared" si="43"/>
        <v>#REF!</v>
      </c>
      <c r="DK51" s="35">
        <v>47</v>
      </c>
      <c r="DL51" s="34" t="e">
        <f t="shared" si="44"/>
        <v>#REF!</v>
      </c>
      <c r="DM51" s="34" t="e">
        <f t="shared" si="45"/>
        <v>#REF!</v>
      </c>
      <c r="DN51" s="34" t="e">
        <f t="shared" si="46"/>
        <v>#REF!</v>
      </c>
      <c r="DO51" s="34" t="e">
        <f t="shared" si="47"/>
        <v>#REF!</v>
      </c>
      <c r="DP51" s="34" t="e">
        <f t="shared" si="48"/>
        <v>#REF!</v>
      </c>
      <c r="DQ51" s="34" t="e">
        <f t="shared" si="49"/>
        <v>#REF!</v>
      </c>
      <c r="DT51" s="15">
        <v>47</v>
      </c>
      <c r="DU51" s="15" t="e">
        <f>#REF!+[7]国家城池攻打!BP50</f>
        <v>#REF!</v>
      </c>
      <c r="DV51" s="15" t="e">
        <f>#REF!+[7]国家城池攻打!BQ50</f>
        <v>#REF!</v>
      </c>
      <c r="DW51" s="15" t="e">
        <f>#REF!+[7]国家城池攻打!BR50</f>
        <v>#REF!</v>
      </c>
      <c r="DX51" s="15" t="e">
        <f>#REF!+[7]国家城池攻打!BS50</f>
        <v>#REF!</v>
      </c>
      <c r="DY51" s="15" t="e">
        <f>#REF!+[7]国家城池攻打!BT50</f>
        <v>#REF!</v>
      </c>
      <c r="DZ51" s="15" t="e">
        <f t="shared" si="32"/>
        <v>#REF!</v>
      </c>
      <c r="EA51" s="15" t="e">
        <f t="shared" si="33"/>
        <v>#REF!</v>
      </c>
      <c r="EB51" s="15" t="e">
        <f t="shared" si="34"/>
        <v>#REF!</v>
      </c>
      <c r="EC51" s="15" t="e">
        <f t="shared" si="35"/>
        <v>#REF!</v>
      </c>
      <c r="ED51" s="15" t="e">
        <f t="shared" si="36"/>
        <v>#REF!</v>
      </c>
      <c r="EF51" s="34" t="e">
        <f>#REF!/$DU51</f>
        <v>#REF!</v>
      </c>
      <c r="EG51" s="34" t="e">
        <f>[7]国家城池攻打!BP50/$DU51</f>
        <v>#REF!</v>
      </c>
      <c r="EK51" s="9">
        <v>47</v>
      </c>
      <c r="EL51" s="9" t="e">
        <f t="shared" si="50"/>
        <v>#REF!</v>
      </c>
      <c r="EM51" s="9" t="e">
        <f t="shared" si="51"/>
        <v>#REF!</v>
      </c>
      <c r="EN51" s="9" t="e">
        <f t="shared" si="52"/>
        <v>#REF!</v>
      </c>
      <c r="EO51" s="9" t="e">
        <f t="shared" si="53"/>
        <v>#REF!</v>
      </c>
      <c r="EP51" s="9" t="e">
        <f t="shared" si="54"/>
        <v>#REF!</v>
      </c>
      <c r="ER51" s="9">
        <v>47</v>
      </c>
      <c r="ES51" s="9" t="e">
        <f>((DU51-DU50)-(DF51-DF50))/求节点(F$28:F$47,$K$4:$K$23,节奏总纲!P50)</f>
        <v>#REF!</v>
      </c>
      <c r="ET51" s="9" t="e">
        <f>((DV51-DV50)-(DG51-DG50))/求节点(G$28:G$47,$K$4:$K$23,节奏总纲!Q50)</f>
        <v>#REF!</v>
      </c>
      <c r="EU51" s="9" t="e">
        <f>((DW51-DW50)-(DH51-DH50))/求节点(H$28:H$47,$K$4:$K$23,节奏总纲!R50)</f>
        <v>#REF!</v>
      </c>
      <c r="EV51" s="9" t="e">
        <f>((DX51-DX50)-(DI51-DI50))/求节点(I$28:I$47,$K$4:$K$23,节奏总纲!S50)</f>
        <v>#REF!</v>
      </c>
      <c r="EW51" s="9" t="e">
        <f>((DY51-DY50)-(DJ51-DJ50))/求节点(J$28:J$47,$K$4:$K$23,节奏总纲!T50)</f>
        <v>#REF!</v>
      </c>
      <c r="EX51" s="37" t="e">
        <f>SUM(ES$5:ES51)*$C$5/'[1]资源-钻石'!L50</f>
        <v>#REF!</v>
      </c>
      <c r="EY51" s="37" t="e">
        <f>SUM(ET$5:ET51)*$C$5/'[1]资源-钻石'!M50</f>
        <v>#REF!</v>
      </c>
      <c r="EZ51" s="37" t="e">
        <f>SUM(EU$5:EU51)*$C$5/'[1]资源-钻石'!N50</f>
        <v>#REF!</v>
      </c>
      <c r="FA51" s="37" t="e">
        <f>SUM(EV$5:EV51)*$C$5/'[1]资源-钻石'!O50</f>
        <v>#REF!</v>
      </c>
      <c r="FB51" s="37" t="e">
        <f>SUM(EW$5:EW51)*$C$5/'[1]资源-钻石'!P50</f>
        <v>#REF!</v>
      </c>
      <c r="FJ51" s="9">
        <f>INT(求节点(F$28:F$47,$K$28:$K$47,节奏总纲!P50))</f>
        <v>18123</v>
      </c>
      <c r="FK51" s="15">
        <v>47</v>
      </c>
      <c r="FL51" s="15">
        <f>求节点(F$28:F$47,$V$4:$V$23,节奏总纲!P50)*$FJ51/10000</f>
        <v>185703.3085347568</v>
      </c>
      <c r="FM51" s="15">
        <f>求节点(G$28:G$47,$V$4:$V$23,节奏总纲!Q50)*$FJ51/10000</f>
        <v>189434.51282989734</v>
      </c>
      <c r="FN51" s="15">
        <f>求节点(H$28:H$47,$V$4:$V$23,节奏总纲!R50)*$FJ51/10000</f>
        <v>193865.74270317896</v>
      </c>
      <c r="FO51" s="15">
        <f>求节点(I$28:I$47,$V$4:$V$23,节奏总纲!S50)*$FJ51/10000</f>
        <v>199323.22366674515</v>
      </c>
      <c r="FP51" s="15">
        <f>求节点(J$28:J$47,$V$4:$V$23,节奏总纲!T50)*$FJ51/10000</f>
        <v>203527.25368864459</v>
      </c>
      <c r="FQ51" s="15">
        <f>求节点(F$28:F$47,$L$4:$L$23,节奏总纲!P50)</f>
        <v>4</v>
      </c>
      <c r="FR51" s="15">
        <f>求节点(G$28:G$47,$L$4:$L$23,节奏总纲!Q50)</f>
        <v>4</v>
      </c>
      <c r="FS51" s="15">
        <f>求节点(H$28:H$47,$L$4:$L$23,节奏总纲!R50)</f>
        <v>4</v>
      </c>
      <c r="FT51" s="15">
        <f>求节点(I$28:I$47,$L$4:$L$23,节奏总纲!S50)</f>
        <v>4</v>
      </c>
      <c r="FU51" s="15">
        <f>求节点(J$28:J$47,$L$4:$L$23,节奏总纲!T50)</f>
        <v>4</v>
      </c>
      <c r="FV51" s="15">
        <f t="shared" si="26"/>
        <v>742813.23413902719</v>
      </c>
      <c r="FW51" s="15">
        <f t="shared" si="27"/>
        <v>757738.05131958937</v>
      </c>
      <c r="FX51" s="15">
        <f t="shared" si="28"/>
        <v>775462.97081271582</v>
      </c>
      <c r="FY51" s="15">
        <f t="shared" si="29"/>
        <v>797292.8946669806</v>
      </c>
      <c r="FZ51" s="15">
        <f t="shared" si="30"/>
        <v>814109.01475457835</v>
      </c>
      <c r="GE51" s="15">
        <v>47</v>
      </c>
      <c r="GF51" s="15">
        <f>MAX($G$4,求节点(F$28:F$47,$G$4:$G$23,节奏总纲!P50))</f>
        <v>2262.3415232984516</v>
      </c>
      <c r="GG51" s="15">
        <f>MAX($G$4,求节点(G$28:G$47,$G$4:$G$23,节奏总纲!Q50))</f>
        <v>2272.6356365665101</v>
      </c>
      <c r="GH51" s="15">
        <f>MAX($G$4,求节点(H$28:H$47,$G$4:$G$23,节奏总纲!R50))</f>
        <v>2284.8610679886856</v>
      </c>
      <c r="GI51" s="15">
        <f>MAX($G$4,求节点(I$28:I$47,$G$4:$G$23,节奏总纲!S50))</f>
        <v>2299.9178493261193</v>
      </c>
      <c r="GJ51" s="15">
        <f>MAX($G$4,求节点(J$28:J$47,$G$4:$G$23,节奏总纲!T50))</f>
        <v>2311.516453370426</v>
      </c>
      <c r="GK51" s="15">
        <f>MAX($K$4,求节点(F$28:F$47,$K$4:$K$23,节奏总纲!P50))</f>
        <v>7246.8304659690348</v>
      </c>
      <c r="GL51" s="15">
        <f>MAX($K$4,求节点(G$28:G$47,$K$4:$K$23,节奏总纲!Q50))</f>
        <v>7452.7127313302062</v>
      </c>
      <c r="GM51" s="15">
        <f>MAX($K$4,求节点(H$28:H$47,$K$4:$K$23,节奏总纲!R50))</f>
        <v>7697.2213597737109</v>
      </c>
      <c r="GN51" s="15">
        <f>MAX($K$4,求节点(I$28:I$47,$K$4:$K$23,节奏总纲!S50))</f>
        <v>7998.3569865223835</v>
      </c>
      <c r="GO51" s="15">
        <f>MAX($K$4,求节点(J$28:J$47,$K$4:$K$23,节奏总纲!T50))</f>
        <v>8230.3290674085183</v>
      </c>
    </row>
    <row r="52" spans="19:197" x14ac:dyDescent="0.15">
      <c r="S52" s="9">
        <v>25</v>
      </c>
      <c r="T52" s="9">
        <f>求节点(节奏总纲!$BW$4:$BW$53,节奏总纲!$AM$4:$AM$53,$S52)</f>
        <v>4.6093462982481865</v>
      </c>
      <c r="U52" s="9">
        <v>2700</v>
      </c>
      <c r="V52" s="9">
        <f t="shared" si="38"/>
        <v>3</v>
      </c>
      <c r="W52" s="9">
        <v>5</v>
      </c>
      <c r="Z52" s="9">
        <v>48</v>
      </c>
      <c r="AA52" s="9">
        <f>[5]圣人天赋!EM53</f>
        <v>0</v>
      </c>
      <c r="AB52" s="9">
        <f>[5]圣人天赋!EN53</f>
        <v>0</v>
      </c>
      <c r="AC52" s="9">
        <f>[5]圣人天赋!EO53</f>
        <v>48</v>
      </c>
      <c r="AD52" s="9">
        <f>[5]圣人天赋!EP53</f>
        <v>4.0712267754472349E-2</v>
      </c>
      <c r="AE52" s="9">
        <f>[5]圣人天赋!EQ53</f>
        <v>4.1357420300485524E-2</v>
      </c>
      <c r="AG52" s="52"/>
      <c r="AH52" s="34" t="e">
        <f>[5]圣人天赋!EM53/AA52</f>
        <v>#DIV/0!</v>
      </c>
      <c r="AJ52" s="9">
        <v>48</v>
      </c>
      <c r="AK52" s="9">
        <f>MAX([4]带兵数!D51,1000+($AJ52-1)*50)</f>
        <v>4815.0928982110609</v>
      </c>
      <c r="AL52" s="9">
        <f>MAX([4]带兵数!E51,1000+($AJ52-1)*50)</f>
        <v>4868.6017902912299</v>
      </c>
      <c r="AM52" s="9">
        <f>MAX([4]带兵数!F51,1000+($AJ52-1)*50)</f>
        <v>4927.1956904722538</v>
      </c>
      <c r="AN52" s="9">
        <f>MAX([4]带兵数!G51,1000+($AJ52-1)*50)</f>
        <v>4989.5003378607553</v>
      </c>
      <c r="AO52" s="9">
        <f>MAX([4]带兵数!H51,1000+($AJ52-1)*50)</f>
        <v>5058.4842711724432</v>
      </c>
      <c r="AQ52" s="15">
        <v>48</v>
      </c>
      <c r="AR52" s="15">
        <f>AZ52/求节点(F$28:F$47,$G$4:$G$23,节奏总纲!P51)*3600</f>
        <v>644731.08782161656</v>
      </c>
      <c r="AS52" s="15">
        <f>BA52/求节点(G$28:G$47,$G$4:$G$23,节奏总纲!Q51)*3600</f>
        <v>553697.19309623062</v>
      </c>
      <c r="AT52" s="15">
        <f>BB52/求节点(H$28:H$47,$G$4:$G$23,节奏总纲!R51)*3600</f>
        <v>460558.0592245044</v>
      </c>
      <c r="AU52" s="15">
        <f>BC52/求节点(I$28:I$47,$G$4:$G$23,节奏总纲!S51)*3600</f>
        <v>322679.92504552437</v>
      </c>
      <c r="AV52" s="15">
        <f>BD52/求节点(J$28:J$47,$G$4:$G$23,节奏总纲!T51)*3600</f>
        <v>179006.12804783083</v>
      </c>
      <c r="AY52" s="15">
        <v>48</v>
      </c>
      <c r="AZ52" s="15">
        <f>求节点(F$28:F$47,$G$4:$G$23,节奏总纲!P51)*24*节奏总纲!W51*求节点(F$28:F$47,$L$4:$L$23,节奏总纲!P51)</f>
        <v>406671.19294086349</v>
      </c>
      <c r="BA52" s="15">
        <f>求节点(G$28:G$47,$G$4:$G$23,节奏总纲!Q51)*24*节奏总纲!X51*求节点(G$28:G$47,$L$4:$L$23,节奏总纲!Q51)</f>
        <v>350928.79148296238</v>
      </c>
      <c r="BB52" s="15">
        <f>求节点(H$28:H$47,$G$4:$G$23,节奏总纲!R51)*24*节奏总纲!Y51*求节点(H$28:H$47,$L$4:$L$23,节奏总纲!R51)</f>
        <v>293587.76760504761</v>
      </c>
      <c r="BC52" s="15">
        <f>求节点(I$28:I$47,$G$4:$G$23,节奏总纲!S51)*24*节奏总纲!Z51*求节点(I$28:I$47,$L$4:$L$23,节奏总纲!S51)</f>
        <v>206776.6797834021</v>
      </c>
      <c r="BD52" s="15">
        <f>求节点(J$28:J$47,$G$4:$G$23,节奏总纲!T51)*24*节奏总纲!AA51*求节点(J$28:J$47,$L$4:$L$23,节奏总纲!T51)</f>
        <v>115322.31891645766</v>
      </c>
      <c r="BE52" s="15">
        <f>SUM(AZ$5:AZ52)</f>
        <v>5549766.4738885732</v>
      </c>
      <c r="BF52" s="15">
        <f>SUM(BA$5:BA52)</f>
        <v>4864566.7968483381</v>
      </c>
      <c r="BG52" s="15">
        <f>SUM(BB$5:BB52)</f>
        <v>4036427.9601607108</v>
      </c>
      <c r="BH52" s="15">
        <f>SUM(BC$5:BC52)</f>
        <v>2997232.122146653</v>
      </c>
      <c r="BI52" s="15">
        <f>SUM(BD$5:BD52)</f>
        <v>1682475.1716169713</v>
      </c>
      <c r="BJ52" s="51"/>
      <c r="BK52" s="15">
        <v>48</v>
      </c>
      <c r="BL52" s="15">
        <f>索引信息!I53/3600*求节点(F$28:F$47,$G$4:$G$23,节奏总纲!P51)+BL51</f>
        <v>0</v>
      </c>
      <c r="BM52" s="15">
        <f>索引信息!J53/3600*求节点(G$28:G$47,$G$4:$G$23,节奏总纲!Q51)+BM51</f>
        <v>0</v>
      </c>
      <c r="BN52" s="15">
        <f>索引信息!K53/3600*求节点(H$28:H$47,$G$4:$G$23,节奏总纲!R51)+BN51</f>
        <v>0</v>
      </c>
      <c r="BO52" s="15">
        <f>索引信息!L53/3600*求节点(I$28:I$47,$G$4:$G$23,节奏总纲!S51)+BO51</f>
        <v>0</v>
      </c>
      <c r="BP52" s="15">
        <f>索引信息!M53/3600*求节点(J$28:J$47,$G$4:$G$23,节奏总纲!T51)+BP51</f>
        <v>0</v>
      </c>
      <c r="BR52" s="15">
        <v>48</v>
      </c>
      <c r="BS52" s="15">
        <f>求节点($T$28:$T$107,$V$28:$V$107,节奏总纲!P51)*求节点($T$28:$T$107,$U$28:$U$107,节奏总纲!P51)*节奏总纲!W51+[2]副本直接奖励!DI52</f>
        <v>39408.551806414631</v>
      </c>
      <c r="BT52" s="15">
        <f>求节点($T$28:$T$107,$V$28:$V$107,节奏总纲!Q51)*求节点($T$28:$T$107,$U$28:$U$107,节奏总纲!Q51)*节奏总纲!X51+[2]副本直接奖励!DJ52</f>
        <v>27511.471025314539</v>
      </c>
      <c r="BU52" s="15">
        <f>求节点($T$28:$T$107,$V$28:$V$107,节奏总纲!R51)*求节点($T$28:$T$107,$U$28:$U$107,节奏总纲!R51)*节奏总纲!Y51+[2]副本直接奖励!DK52</f>
        <v>17807.181319339034</v>
      </c>
      <c r="BV52" s="15">
        <f>求节点($T$28:$T$107,$V$28:$V$107,节奏总纲!S51)*求节点($T$28:$T$107,$U$28:$U$107,节奏总纲!S51)*节奏总纲!Z51+[2]副本直接奖励!DL52</f>
        <v>9243.4353528665833</v>
      </c>
      <c r="BW52" s="15">
        <f>求节点($T$28:$T$107,$V$28:$V$107,节奏总纲!T51)*求节点($T$28:$T$107,$U$28:$U$107,节奏总纲!T51)*节奏总纲!AA51+[2]副本直接奖励!DM52</f>
        <v>4195.4561261210356</v>
      </c>
      <c r="BX52" s="15">
        <f>SUM(BS$5:BS52)</f>
        <v>306864.49343953631</v>
      </c>
      <c r="BY52" s="15">
        <f>SUM(BT$5:BT52)</f>
        <v>237864.26832980389</v>
      </c>
      <c r="BZ52" s="15">
        <f>SUM(BU$5:BU52)</f>
        <v>172203.34402512133</v>
      </c>
      <c r="CA52" s="15">
        <f>SUM(BV$5:BV52)</f>
        <v>116383.78630887638</v>
      </c>
      <c r="CB52" s="15">
        <f>SUM(BW$5:BW52)</f>
        <v>55227.657797367494</v>
      </c>
      <c r="CE52" s="15">
        <v>48</v>
      </c>
      <c r="CF52" s="15">
        <f>AZ52/(1-[5]圣人天赋!DY53)-AZ52</f>
        <v>0</v>
      </c>
      <c r="CG52" s="15">
        <f>BA52/(1-[5]圣人天赋!DZ53)-BA52</f>
        <v>0</v>
      </c>
      <c r="CH52" s="15">
        <f>BB52/(1-[5]圣人天赋!EA53)-BB52</f>
        <v>0</v>
      </c>
      <c r="CI52" s="15">
        <f>BC52/(1-[5]圣人天赋!EB53)-BC52</f>
        <v>0</v>
      </c>
      <c r="CJ52" s="15">
        <f>BD52/(1-[5]圣人天赋!EC53)-BD52</f>
        <v>0</v>
      </c>
      <c r="CK52" s="15">
        <f>SUM(CF$5:CF52)</f>
        <v>0</v>
      </c>
      <c r="CL52" s="15">
        <f>SUM(CG$5:CG52)</f>
        <v>0</v>
      </c>
      <c r="CM52" s="15">
        <f>SUM(CH$5:CH52)</f>
        <v>0</v>
      </c>
      <c r="CN52" s="15">
        <f>SUM(CI$5:CI52)</f>
        <v>0</v>
      </c>
      <c r="CO52" s="15">
        <f>SUM(CJ$5:CJ52)</f>
        <v>0</v>
      </c>
      <c r="CQ52" s="15">
        <v>48</v>
      </c>
      <c r="CR52" s="15" t="e">
        <f>DZ52*'[6]国建-buff效果'!EN54+CR51</f>
        <v>#REF!</v>
      </c>
      <c r="CS52" s="15" t="e">
        <f>EA52*'[6]国建-buff效果'!EO54+CS51</f>
        <v>#REF!</v>
      </c>
      <c r="CT52" s="15" t="e">
        <f>EB52*'[6]国建-buff效果'!EP54+CT51</f>
        <v>#REF!</v>
      </c>
      <c r="CU52" s="15" t="e">
        <f>EC52*'[6]国建-buff效果'!EQ54+CU51</f>
        <v>#REF!</v>
      </c>
      <c r="CV52" s="15" t="e">
        <f>ED52*'[6]国建-buff效果'!ER54+CV51</f>
        <v>#REF!</v>
      </c>
      <c r="CX52" s="15">
        <v>48</v>
      </c>
      <c r="CY52" s="15">
        <f>索引信息!T52/3600*求节点(F$28:F$47,$G$4:$G$23,节奏总纲!P51)+CY51</f>
        <v>0</v>
      </c>
      <c r="CZ52" s="15">
        <f>索引信息!U52/3600*求节点(G$28:G$47,$G$4:$G$23,节奏总纲!Q51)+CZ51</f>
        <v>0</v>
      </c>
      <c r="DA52" s="15">
        <f>索引信息!V52/3600*求节点(H$28:H$47,$G$4:$G$23,节奏总纲!R51)+DA51</f>
        <v>0</v>
      </c>
      <c r="DB52" s="15">
        <f>索引信息!W52/3600*求节点(I$28:I$47,$G$4:$G$23,节奏总纲!S51)+DB51</f>
        <v>0</v>
      </c>
      <c r="DC52" s="15">
        <f>索引信息!X52/3600*求节点(J$28:J$47,$G$4:$G$23,节奏总纲!T51)+DC51</f>
        <v>0</v>
      </c>
      <c r="DE52" s="15">
        <v>48</v>
      </c>
      <c r="DF52" s="15" t="e">
        <f t="shared" si="39"/>
        <v>#REF!</v>
      </c>
      <c r="DG52" s="15" t="e">
        <f t="shared" si="40"/>
        <v>#REF!</v>
      </c>
      <c r="DH52" s="15" t="e">
        <f t="shared" si="41"/>
        <v>#REF!</v>
      </c>
      <c r="DI52" s="15" t="e">
        <f t="shared" si="42"/>
        <v>#REF!</v>
      </c>
      <c r="DJ52" s="15" t="e">
        <f t="shared" si="43"/>
        <v>#REF!</v>
      </c>
      <c r="DK52" s="35">
        <v>48</v>
      </c>
      <c r="DL52" s="34" t="e">
        <f t="shared" si="44"/>
        <v>#REF!</v>
      </c>
      <c r="DM52" s="34" t="e">
        <f t="shared" si="45"/>
        <v>#REF!</v>
      </c>
      <c r="DN52" s="34" t="e">
        <f t="shared" si="46"/>
        <v>#REF!</v>
      </c>
      <c r="DO52" s="34" t="e">
        <f t="shared" si="47"/>
        <v>#REF!</v>
      </c>
      <c r="DP52" s="34" t="e">
        <f t="shared" si="48"/>
        <v>#REF!</v>
      </c>
      <c r="DQ52" s="34" t="e">
        <f t="shared" si="49"/>
        <v>#REF!</v>
      </c>
      <c r="DT52" s="15">
        <v>48</v>
      </c>
      <c r="DU52" s="15" t="e">
        <f>#REF!+[7]国家城池攻打!BP51</f>
        <v>#REF!</v>
      </c>
      <c r="DV52" s="15" t="e">
        <f>#REF!+[7]国家城池攻打!BQ51</f>
        <v>#REF!</v>
      </c>
      <c r="DW52" s="15" t="e">
        <f>#REF!+[7]国家城池攻打!BR51</f>
        <v>#REF!</v>
      </c>
      <c r="DX52" s="15" t="e">
        <f>#REF!+[7]国家城池攻打!BS51</f>
        <v>#REF!</v>
      </c>
      <c r="DY52" s="15" t="e">
        <f>#REF!+[7]国家城池攻打!BT51</f>
        <v>#REF!</v>
      </c>
      <c r="DZ52" s="15" t="e">
        <f t="shared" si="32"/>
        <v>#REF!</v>
      </c>
      <c r="EA52" s="15" t="e">
        <f t="shared" si="33"/>
        <v>#REF!</v>
      </c>
      <c r="EB52" s="15" t="e">
        <f t="shared" si="34"/>
        <v>#REF!</v>
      </c>
      <c r="EC52" s="15" t="e">
        <f t="shared" si="35"/>
        <v>#REF!</v>
      </c>
      <c r="ED52" s="15" t="e">
        <f t="shared" si="36"/>
        <v>#REF!</v>
      </c>
      <c r="EF52" s="34" t="e">
        <f>#REF!/$DU52</f>
        <v>#REF!</v>
      </c>
      <c r="EG52" s="34" t="e">
        <f>[7]国家城池攻打!BP51/$DU52</f>
        <v>#REF!</v>
      </c>
      <c r="EK52" s="9">
        <v>48</v>
      </c>
      <c r="EL52" s="9" t="e">
        <f t="shared" si="50"/>
        <v>#REF!</v>
      </c>
      <c r="EM52" s="9" t="e">
        <f t="shared" si="51"/>
        <v>#REF!</v>
      </c>
      <c r="EN52" s="9" t="e">
        <f t="shared" si="52"/>
        <v>#REF!</v>
      </c>
      <c r="EO52" s="9" t="e">
        <f t="shared" si="53"/>
        <v>#REF!</v>
      </c>
      <c r="EP52" s="9" t="e">
        <f t="shared" si="54"/>
        <v>#REF!</v>
      </c>
      <c r="ER52" s="9">
        <v>48</v>
      </c>
      <c r="ES52" s="9" t="e">
        <f>((DU52-DU51)-(DF52-DF51))/求节点(F$28:F$47,$K$4:$K$23,节奏总纲!P51)</f>
        <v>#REF!</v>
      </c>
      <c r="ET52" s="9" t="e">
        <f>((DV52-DV51)-(DG52-DG51))/求节点(G$28:G$47,$K$4:$K$23,节奏总纲!Q51)</f>
        <v>#REF!</v>
      </c>
      <c r="EU52" s="9" t="e">
        <f>((DW52-DW51)-(DH52-DH51))/求节点(H$28:H$47,$K$4:$K$23,节奏总纲!R51)</f>
        <v>#REF!</v>
      </c>
      <c r="EV52" s="9" t="e">
        <f>((DX52-DX51)-(DI52-DI51))/求节点(I$28:I$47,$K$4:$K$23,节奏总纲!S51)</f>
        <v>#REF!</v>
      </c>
      <c r="EW52" s="9" t="e">
        <f>((DY52-DY51)-(DJ52-DJ51))/求节点(J$28:J$47,$K$4:$K$23,节奏总纲!T51)</f>
        <v>#REF!</v>
      </c>
      <c r="EX52" s="37" t="e">
        <f>SUM(ES$5:ES52)*$C$5/'[1]资源-钻石'!L51</f>
        <v>#REF!</v>
      </c>
      <c r="EY52" s="37" t="e">
        <f>SUM(ET$5:ET52)*$C$5/'[1]资源-钻石'!M51</f>
        <v>#REF!</v>
      </c>
      <c r="EZ52" s="37" t="e">
        <f>SUM(EU$5:EU52)*$C$5/'[1]资源-钻石'!N51</f>
        <v>#REF!</v>
      </c>
      <c r="FA52" s="37" t="e">
        <f>SUM(EV$5:EV52)*$C$5/'[1]资源-钻石'!O51</f>
        <v>#REF!</v>
      </c>
      <c r="FB52" s="37" t="e">
        <f>SUM(EW$5:EW52)*$C$5/'[1]资源-钻石'!P51</f>
        <v>#REF!</v>
      </c>
      <c r="FJ52" s="9">
        <f>INT(求节点(F$28:F$47,$K$28:$K$47,节奏总纲!P51))</f>
        <v>18207</v>
      </c>
      <c r="FK52" s="15">
        <v>48</v>
      </c>
      <c r="FL52" s="15">
        <f>求节点(F$28:F$47,$V$4:$V$23,节奏总纲!P51)*$FJ52/10000</f>
        <v>189622.05136583871</v>
      </c>
      <c r="FM52" s="15">
        <f>求节点(G$28:G$47,$V$4:$V$23,节奏总纲!Q51)*$FJ52/10000</f>
        <v>193595.32609540247</v>
      </c>
      <c r="FN52" s="15">
        <f>求节点(H$28:H$47,$V$4:$V$23,节奏总纲!R51)*$FJ52/10000</f>
        <v>198405.07971540073</v>
      </c>
      <c r="FO52" s="15">
        <f>求节点(I$28:I$47,$V$4:$V$23,节奏总纲!S51)*$FJ52/10000</f>
        <v>202796.03012153174</v>
      </c>
      <c r="FP52" s="15">
        <f>求节点(J$28:J$47,$V$4:$V$23,节奏总纲!T51)*$FJ52/10000</f>
        <v>207287.47944933665</v>
      </c>
      <c r="FQ52" s="15">
        <f>求节点(F$28:F$47,$L$4:$L$23,节奏总纲!P51)</f>
        <v>4</v>
      </c>
      <c r="FR52" s="15">
        <f>求节点(G$28:G$47,$L$4:$L$23,节奏总纲!Q51)</f>
        <v>4</v>
      </c>
      <c r="FS52" s="15">
        <f>求节点(H$28:H$47,$L$4:$L$23,节奏总纲!R51)</f>
        <v>4</v>
      </c>
      <c r="FT52" s="15">
        <f>求节点(I$28:I$47,$L$4:$L$23,节奏总纲!S51)</f>
        <v>4</v>
      </c>
      <c r="FU52" s="15">
        <f>求节点(J$28:J$47,$L$4:$L$23,节奏总纲!T51)</f>
        <v>4</v>
      </c>
      <c r="FV52" s="15">
        <f t="shared" si="26"/>
        <v>758488.20546335483</v>
      </c>
      <c r="FW52" s="15">
        <f t="shared" si="27"/>
        <v>774381.30438160989</v>
      </c>
      <c r="FX52" s="15">
        <f t="shared" si="28"/>
        <v>793620.31886160292</v>
      </c>
      <c r="FY52" s="15">
        <f t="shared" si="29"/>
        <v>811184.12048612698</v>
      </c>
      <c r="FZ52" s="15">
        <f t="shared" si="30"/>
        <v>829149.9177973466</v>
      </c>
      <c r="GE52" s="15">
        <v>48</v>
      </c>
      <c r="GF52" s="15">
        <f>MAX($G$4,求节点(F$28:F$47,$G$4:$G$23,节奏总纲!P51))</f>
        <v>2270.7394171632855</v>
      </c>
      <c r="GG52" s="15">
        <f>MAX($G$4,求节点(G$28:G$47,$G$4:$G$23,节奏总纲!Q51))</f>
        <v>2281.6508103899669</v>
      </c>
      <c r="GH52" s="15">
        <f>MAX($G$4,求节点(H$28:H$47,$G$4:$G$23,节奏总纲!R51))</f>
        <v>2294.8593390327915</v>
      </c>
      <c r="GI52" s="15">
        <f>MAX($G$4,求节点(I$28:I$47,$G$4:$G$23,节奏总纲!S51))</f>
        <v>2306.9177517480412</v>
      </c>
      <c r="GJ52" s="15">
        <f>MAX($G$4,求节点(J$28:J$47,$G$4:$G$23,节奏总纲!T51))</f>
        <v>2319.2521542520367</v>
      </c>
      <c r="GK52" s="15">
        <f>MAX($K$4,求节点(F$28:F$47,$K$4:$K$23,节奏总纲!P51))</f>
        <v>7414.7883432657063</v>
      </c>
      <c r="GL52" s="15">
        <f>MAX($K$4,求节点(G$28:G$47,$K$4:$K$23,节奏总纲!Q51))</f>
        <v>7633.0162077993346</v>
      </c>
      <c r="GM52" s="15">
        <f>MAX($K$4,求节点(H$28:H$47,$K$4:$K$23,节奏总纲!R51))</f>
        <v>7897.186780655833</v>
      </c>
      <c r="GN52" s="15">
        <f>MAX($K$4,求节点(I$28:I$47,$K$4:$K$23,节奏总纲!S51))</f>
        <v>8138.3550349608249</v>
      </c>
      <c r="GO52" s="15">
        <f>MAX($K$4,求节点(J$28:J$47,$K$4:$K$23,节奏总纲!T51))</f>
        <v>8385.0430850407338</v>
      </c>
    </row>
    <row r="53" spans="19:197" x14ac:dyDescent="0.15">
      <c r="S53" s="9">
        <v>26</v>
      </c>
      <c r="T53" s="9">
        <f>求节点(节奏总纲!$BW$4:$BW$53,节奏总纲!$AM$4:$AM$53,$S53)</f>
        <v>4.8228975321654577</v>
      </c>
      <c r="U53" s="9">
        <v>2700</v>
      </c>
      <c r="V53" s="9">
        <f t="shared" si="38"/>
        <v>3</v>
      </c>
      <c r="W53" s="9">
        <v>5</v>
      </c>
      <c r="Z53" s="9">
        <v>49</v>
      </c>
      <c r="AA53" s="9">
        <f>[5]圣人天赋!EM54</f>
        <v>0</v>
      </c>
      <c r="AB53" s="9">
        <f>[5]圣人天赋!EN54</f>
        <v>0</v>
      </c>
      <c r="AC53" s="9">
        <f>[5]圣人天赋!EO54</f>
        <v>49</v>
      </c>
      <c r="AD53" s="9">
        <f>[5]圣人天赋!EP54</f>
        <v>4.0599686093530089E-2</v>
      </c>
      <c r="AE53" s="9">
        <f>[5]圣人天赋!EQ54</f>
        <v>4.1243340825986928E-2</v>
      </c>
      <c r="AG53" s="52"/>
      <c r="AH53" s="34" t="e">
        <f>[5]圣人天赋!EM54/AA53</f>
        <v>#DIV/0!</v>
      </c>
      <c r="AJ53" s="9">
        <v>49</v>
      </c>
      <c r="AK53" s="9">
        <f>MAX([4]带兵数!D52,1000+($AJ53-1)*50)</f>
        <v>4880.1255625879667</v>
      </c>
      <c r="AL53" s="9">
        <f>MAX([4]带兵数!E52,1000+($AJ53-1)*50)</f>
        <v>4932.0606377192671</v>
      </c>
      <c r="AM53" s="9">
        <f>MAX([4]带兵数!F52,1000+($AJ53-1)*50)</f>
        <v>4990.0336585588084</v>
      </c>
      <c r="AN53" s="9">
        <f>MAX([4]带兵数!G52,1000+($AJ53-1)*50)</f>
        <v>5052.0892668144525</v>
      </c>
      <c r="AO53" s="9">
        <f>MAX([4]带兵数!H52,1000+($AJ53-1)*50)</f>
        <v>5121.2459036550872</v>
      </c>
      <c r="AQ53" s="15">
        <v>49</v>
      </c>
      <c r="AR53" s="15">
        <f>AZ53/求节点(F$28:F$47,$G$4:$G$23,节奏总纲!P52)*3600</f>
        <v>691005.67039936455</v>
      </c>
      <c r="AS53" s="15">
        <f>BA53/求节点(G$28:G$47,$G$4:$G$23,节奏总纲!Q52)*3600</f>
        <v>601697.84587632527</v>
      </c>
      <c r="AT53" s="15">
        <f>BB53/求节点(H$28:H$47,$G$4:$G$23,节奏总纲!R52)*3600</f>
        <v>480362.6836044158</v>
      </c>
      <c r="AU53" s="15">
        <f>BC53/求节点(I$28:I$47,$G$4:$G$23,节奏总纲!S52)*3600</f>
        <v>345190.71607117431</v>
      </c>
      <c r="AV53" s="15">
        <f>BD53/求节点(J$28:J$47,$G$4:$G$23,节奏总纲!T52)*3600</f>
        <v>202819.48101437141</v>
      </c>
      <c r="AY53" s="15">
        <v>49</v>
      </c>
      <c r="AZ53" s="15">
        <f>求节点(F$28:F$47,$G$4:$G$23,节奏总纲!P52)*24*节奏总纲!W52*求节点(F$28:F$47,$L$4:$L$23,节奏总纲!P52)</f>
        <v>437587.02955227729</v>
      </c>
      <c r="BA53" s="15">
        <f>求节点(G$28:G$47,$G$4:$G$23,节奏总纲!Q52)*24*节奏总纲!X52*求节点(G$28:G$47,$L$4:$L$23,节奏总纲!Q52)</f>
        <v>382988.62132908887</v>
      </c>
      <c r="BB53" s="15">
        <f>求节点(H$28:H$47,$G$4:$G$23,节奏总纲!R52)*24*节奏总纲!Y52*求节点(H$28:H$47,$L$4:$L$23,节奏总纲!R52)</f>
        <v>307366.53783629084</v>
      </c>
      <c r="BC53" s="15">
        <f>求节点(I$28:I$47,$G$4:$G$23,节奏总纲!S52)*24*节奏总纲!Z52*求节点(I$28:I$47,$L$4:$L$23,节奏总纲!S52)</f>
        <v>221917.01423517615</v>
      </c>
      <c r="BD53" s="15">
        <f>求节点(J$28:J$47,$G$4:$G$23,节奏总纲!T52)*24*节奏总纲!AA52*求节点(J$28:J$47,$L$4:$L$23,节奏总纲!T52)</f>
        <v>131157.55225146018</v>
      </c>
      <c r="BE53" s="15">
        <f>SUM(AZ$5:AZ53)</f>
        <v>5987353.5034408504</v>
      </c>
      <c r="BF53" s="15">
        <f>SUM(BA$5:BA53)</f>
        <v>5247555.4181774268</v>
      </c>
      <c r="BG53" s="15">
        <f>SUM(BB$5:BB53)</f>
        <v>4343794.4979970017</v>
      </c>
      <c r="BH53" s="15">
        <f>SUM(BC$5:BC53)</f>
        <v>3219149.1363818292</v>
      </c>
      <c r="BI53" s="15">
        <f>SUM(BD$5:BD53)</f>
        <v>1813632.7238684315</v>
      </c>
      <c r="BJ53" s="51"/>
      <c r="BK53" s="15">
        <v>49</v>
      </c>
      <c r="BL53" s="15">
        <f>索引信息!I54/3600*求节点(F$28:F$47,$G$4:$G$23,节奏总纲!P52)+BL52</f>
        <v>0</v>
      </c>
      <c r="BM53" s="15">
        <f>索引信息!J54/3600*求节点(G$28:G$47,$G$4:$G$23,节奏总纲!Q52)+BM52</f>
        <v>0</v>
      </c>
      <c r="BN53" s="15">
        <f>索引信息!K54/3600*求节点(H$28:H$47,$G$4:$G$23,节奏总纲!R52)+BN52</f>
        <v>0</v>
      </c>
      <c r="BO53" s="15">
        <f>索引信息!L54/3600*求节点(I$28:I$47,$G$4:$G$23,节奏总纲!S52)+BO52</f>
        <v>0</v>
      </c>
      <c r="BP53" s="15">
        <f>索引信息!M54/3600*求节点(J$28:J$47,$G$4:$G$23,节奏总纲!T52)+BP52</f>
        <v>0</v>
      </c>
      <c r="BR53" s="15">
        <v>49</v>
      </c>
      <c r="BS53" s="15">
        <f>求节点($T$28:$T$107,$V$28:$V$107,节奏总纲!P52)*求节点($T$28:$T$107,$U$28:$U$107,节奏总纲!P52)*节奏总纲!W52+[2]副本直接奖励!DI53</f>
        <v>44296.236923033888</v>
      </c>
      <c r="BT53" s="15">
        <f>求节点($T$28:$T$107,$V$28:$V$107,节奏总纲!Q52)*求节点($T$28:$T$107,$U$28:$U$107,节奏总纲!Q52)*节奏总纲!X52+[2]副本直接奖励!DJ53</f>
        <v>32960.84093582732</v>
      </c>
      <c r="BU53" s="15">
        <f>求节点($T$28:$T$107,$V$28:$V$107,节奏总纲!R52)*求节点($T$28:$T$107,$U$28:$U$107,节奏总纲!R52)*节奏总纲!Y52+[2]副本直接奖励!DK53</f>
        <v>20808.954814720269</v>
      </c>
      <c r="BV53" s="15">
        <f>求节点($T$28:$T$107,$V$28:$V$107,节奏总纲!S52)*求节点($T$28:$T$107,$U$28:$U$107,节奏总纲!S52)*节奏总纲!Z52+[2]副本直接奖励!DL53</f>
        <v>9888.2757207888462</v>
      </c>
      <c r="BW53" s="15">
        <f>求节点($T$28:$T$107,$V$28:$V$107,节奏总纲!T52)*求节点($T$28:$T$107,$U$28:$U$107,节奏总纲!T52)*节奏总纲!AA52+[2]副本直接奖励!DM53</f>
        <v>4753.5815862743302</v>
      </c>
      <c r="BX53" s="15">
        <f>SUM(BS$5:BS53)</f>
        <v>351160.7303625702</v>
      </c>
      <c r="BY53" s="15">
        <f>SUM(BT$5:BT53)</f>
        <v>270825.10926563118</v>
      </c>
      <c r="BZ53" s="15">
        <f>SUM(BU$5:BU53)</f>
        <v>193012.29883984159</v>
      </c>
      <c r="CA53" s="15">
        <f>SUM(BV$5:BV53)</f>
        <v>126272.06202966523</v>
      </c>
      <c r="CB53" s="15">
        <f>SUM(BW$5:BW53)</f>
        <v>59981.239383641827</v>
      </c>
      <c r="CE53" s="15">
        <v>49</v>
      </c>
      <c r="CF53" s="15">
        <f>AZ53/(1-[5]圣人天赋!DY54)-AZ53</f>
        <v>0</v>
      </c>
      <c r="CG53" s="15">
        <f>BA53/(1-[5]圣人天赋!DZ54)-BA53</f>
        <v>0</v>
      </c>
      <c r="CH53" s="15">
        <f>BB53/(1-[5]圣人天赋!EA54)-BB53</f>
        <v>0</v>
      </c>
      <c r="CI53" s="15">
        <f>BC53/(1-[5]圣人天赋!EB54)-BC53</f>
        <v>0</v>
      </c>
      <c r="CJ53" s="15">
        <f>BD53/(1-[5]圣人天赋!EC54)-BD53</f>
        <v>0</v>
      </c>
      <c r="CK53" s="15">
        <f>SUM(CF$5:CF53)</f>
        <v>0</v>
      </c>
      <c r="CL53" s="15">
        <f>SUM(CG$5:CG53)</f>
        <v>0</v>
      </c>
      <c r="CM53" s="15">
        <f>SUM(CH$5:CH53)</f>
        <v>0</v>
      </c>
      <c r="CN53" s="15">
        <f>SUM(CI$5:CI53)</f>
        <v>0</v>
      </c>
      <c r="CO53" s="15">
        <f>SUM(CJ$5:CJ53)</f>
        <v>0</v>
      </c>
      <c r="CQ53" s="15">
        <v>49</v>
      </c>
      <c r="CR53" s="15" t="e">
        <f>DZ53*'[6]国建-buff效果'!EN55+CR52</f>
        <v>#REF!</v>
      </c>
      <c r="CS53" s="15" t="e">
        <f>EA53*'[6]国建-buff效果'!EO55+CS52</f>
        <v>#REF!</v>
      </c>
      <c r="CT53" s="15" t="e">
        <f>EB53*'[6]国建-buff效果'!EP55+CT52</f>
        <v>#REF!</v>
      </c>
      <c r="CU53" s="15" t="e">
        <f>EC53*'[6]国建-buff效果'!EQ55+CU52</f>
        <v>#REF!</v>
      </c>
      <c r="CV53" s="15" t="e">
        <f>ED53*'[6]国建-buff效果'!ER55+CV52</f>
        <v>#REF!</v>
      </c>
      <c r="CX53" s="15">
        <v>49</v>
      </c>
      <c r="CY53" s="15">
        <f>索引信息!T53/3600*求节点(F$28:F$47,$G$4:$G$23,节奏总纲!P52)+CY52</f>
        <v>0</v>
      </c>
      <c r="CZ53" s="15">
        <f>索引信息!U53/3600*求节点(G$28:G$47,$G$4:$G$23,节奏总纲!Q52)+CZ52</f>
        <v>0</v>
      </c>
      <c r="DA53" s="15">
        <f>索引信息!V53/3600*求节点(H$28:H$47,$G$4:$G$23,节奏总纲!R52)+DA52</f>
        <v>0</v>
      </c>
      <c r="DB53" s="15">
        <f>索引信息!W53/3600*求节点(I$28:I$47,$G$4:$G$23,节奏总纲!S52)+DB52</f>
        <v>0</v>
      </c>
      <c r="DC53" s="15">
        <f>索引信息!X53/3600*求节点(J$28:J$47,$G$4:$G$23,节奏总纲!T52)+DC52</f>
        <v>0</v>
      </c>
      <c r="DE53" s="15">
        <v>49</v>
      </c>
      <c r="DF53" s="15" t="e">
        <f t="shared" si="39"/>
        <v>#REF!</v>
      </c>
      <c r="DG53" s="15" t="e">
        <f t="shared" si="40"/>
        <v>#REF!</v>
      </c>
      <c r="DH53" s="15" t="e">
        <f t="shared" si="41"/>
        <v>#REF!</v>
      </c>
      <c r="DI53" s="15" t="e">
        <f t="shared" si="42"/>
        <v>#REF!</v>
      </c>
      <c r="DJ53" s="15" t="e">
        <f t="shared" si="43"/>
        <v>#REF!</v>
      </c>
      <c r="DK53" s="35">
        <v>49</v>
      </c>
      <c r="DL53" s="34" t="e">
        <f t="shared" si="44"/>
        <v>#REF!</v>
      </c>
      <c r="DM53" s="34" t="e">
        <f t="shared" si="45"/>
        <v>#REF!</v>
      </c>
      <c r="DN53" s="34" t="e">
        <f t="shared" si="46"/>
        <v>#REF!</v>
      </c>
      <c r="DO53" s="34" t="e">
        <f t="shared" si="47"/>
        <v>#REF!</v>
      </c>
      <c r="DP53" s="34" t="e">
        <f t="shared" si="48"/>
        <v>#REF!</v>
      </c>
      <c r="DQ53" s="34" t="e">
        <f t="shared" si="49"/>
        <v>#REF!</v>
      </c>
      <c r="DT53" s="15">
        <v>49</v>
      </c>
      <c r="DU53" s="15" t="e">
        <f>#REF!+[7]国家城池攻打!BP52</f>
        <v>#REF!</v>
      </c>
      <c r="DV53" s="15" t="e">
        <f>#REF!+[7]国家城池攻打!BQ52</f>
        <v>#REF!</v>
      </c>
      <c r="DW53" s="15" t="e">
        <f>#REF!+[7]国家城池攻打!BR52</f>
        <v>#REF!</v>
      </c>
      <c r="DX53" s="15" t="e">
        <f>#REF!+[7]国家城池攻打!BS52</f>
        <v>#REF!</v>
      </c>
      <c r="DY53" s="15" t="e">
        <f>#REF!+[7]国家城池攻打!BT52</f>
        <v>#REF!</v>
      </c>
      <c r="DZ53" s="15" t="e">
        <f t="shared" si="32"/>
        <v>#REF!</v>
      </c>
      <c r="EA53" s="15" t="e">
        <f t="shared" si="33"/>
        <v>#REF!</v>
      </c>
      <c r="EB53" s="15" t="e">
        <f t="shared" si="34"/>
        <v>#REF!</v>
      </c>
      <c r="EC53" s="15" t="e">
        <f t="shared" si="35"/>
        <v>#REF!</v>
      </c>
      <c r="ED53" s="15" t="e">
        <f t="shared" si="36"/>
        <v>#REF!</v>
      </c>
      <c r="EF53" s="34" t="e">
        <f>#REF!/$DU53</f>
        <v>#REF!</v>
      </c>
      <c r="EG53" s="34" t="e">
        <f>[7]国家城池攻打!BP52/$DU53</f>
        <v>#REF!</v>
      </c>
      <c r="EK53" s="9">
        <v>49</v>
      </c>
      <c r="EL53" s="9" t="e">
        <f t="shared" si="50"/>
        <v>#REF!</v>
      </c>
      <c r="EM53" s="9" t="e">
        <f t="shared" si="51"/>
        <v>#REF!</v>
      </c>
      <c r="EN53" s="9" t="e">
        <f t="shared" si="52"/>
        <v>#REF!</v>
      </c>
      <c r="EO53" s="9" t="e">
        <f t="shared" si="53"/>
        <v>#REF!</v>
      </c>
      <c r="EP53" s="9" t="e">
        <f t="shared" si="54"/>
        <v>#REF!</v>
      </c>
      <c r="ER53" s="9">
        <v>49</v>
      </c>
      <c r="ES53" s="9" t="e">
        <f>((DU53-DU52)-(DF53-DF52))/求节点(F$28:F$47,$K$4:$K$23,节奏总纲!P52)</f>
        <v>#REF!</v>
      </c>
      <c r="ET53" s="9" t="e">
        <f>((DV53-DV52)-(DG53-DG52))/求节点(G$28:G$47,$K$4:$K$23,节奏总纲!Q52)</f>
        <v>#REF!</v>
      </c>
      <c r="EU53" s="9" t="e">
        <f>((DW53-DW52)-(DH53-DH52))/求节点(H$28:H$47,$K$4:$K$23,节奏总纲!R52)</f>
        <v>#REF!</v>
      </c>
      <c r="EV53" s="9" t="e">
        <f>((DX53-DX52)-(DI53-DI52))/求节点(I$28:I$47,$K$4:$K$23,节奏总纲!S52)</f>
        <v>#REF!</v>
      </c>
      <c r="EW53" s="9" t="e">
        <f>((DY53-DY52)-(DJ53-DJ52))/求节点(J$28:J$47,$K$4:$K$23,节奏总纲!T52)</f>
        <v>#REF!</v>
      </c>
      <c r="EX53" s="37" t="e">
        <f>SUM(ES$5:ES53)*$C$5/'[1]资源-钻石'!L52</f>
        <v>#REF!</v>
      </c>
      <c r="EY53" s="37" t="e">
        <f>SUM(ET$5:ET53)*$C$5/'[1]资源-钻石'!M52</f>
        <v>#REF!</v>
      </c>
      <c r="EZ53" s="37" t="e">
        <f>SUM(EU$5:EU53)*$C$5/'[1]资源-钻石'!N52</f>
        <v>#REF!</v>
      </c>
      <c r="FA53" s="37" t="e">
        <f>SUM(EV$5:EV53)*$C$5/'[1]资源-钻石'!O52</f>
        <v>#REF!</v>
      </c>
      <c r="FB53" s="37" t="e">
        <f>SUM(EW$5:EW53)*$C$5/'[1]资源-钻石'!P52</f>
        <v>#REF!</v>
      </c>
      <c r="FJ53" s="9">
        <f>INT(求节点(F$28:F$47,$K$28:$K$47,节奏总纲!P52))</f>
        <v>18297</v>
      </c>
      <c r="FK53" s="15">
        <v>49</v>
      </c>
      <c r="FL53" s="15">
        <f>求节点(F$28:F$47,$V$4:$V$23,节奏总纲!P52)*$FJ53/10000</f>
        <v>193853.07643984765</v>
      </c>
      <c r="FM53" s="15">
        <f>求节点(G$28:G$47,$V$4:$V$23,节奏总纲!Q52)*$FJ53/10000</f>
        <v>198137.30550655082</v>
      </c>
      <c r="FN53" s="15">
        <f>求节点(H$28:H$47,$V$4:$V$23,节奏总纲!R52)*$FJ53/10000</f>
        <v>202550.90920884334</v>
      </c>
      <c r="FO53" s="15">
        <f>求节点(I$28:I$47,$V$4:$V$23,节奏总纲!S52)*$FJ53/10000</f>
        <v>206527.90455724247</v>
      </c>
      <c r="FP53" s="15">
        <f>求节点(J$28:J$47,$V$4:$V$23,节奏总纲!T52)*$FJ53/10000</f>
        <v>211519.52000113536</v>
      </c>
      <c r="FQ53" s="15">
        <f>求节点(F$28:F$47,$L$4:$L$23,节奏总纲!P52)</f>
        <v>4</v>
      </c>
      <c r="FR53" s="15">
        <f>求节点(G$28:G$47,$L$4:$L$23,节奏总纲!Q52)</f>
        <v>4</v>
      </c>
      <c r="FS53" s="15">
        <f>求节点(H$28:H$47,$L$4:$L$23,节奏总纲!R52)</f>
        <v>4</v>
      </c>
      <c r="FT53" s="15">
        <f>求节点(I$28:I$47,$L$4:$L$23,节奏总纲!S52)</f>
        <v>4</v>
      </c>
      <c r="FU53" s="15">
        <f>求节点(J$28:J$47,$L$4:$L$23,节奏总纲!T52)</f>
        <v>4</v>
      </c>
      <c r="FV53" s="15">
        <f t="shared" si="26"/>
        <v>775412.30575939058</v>
      </c>
      <c r="FW53" s="15">
        <f t="shared" si="27"/>
        <v>792549.22202620329</v>
      </c>
      <c r="FX53" s="15">
        <f t="shared" si="28"/>
        <v>810203.63683537336</v>
      </c>
      <c r="FY53" s="15">
        <f t="shared" si="29"/>
        <v>826111.61822896986</v>
      </c>
      <c r="FZ53" s="15">
        <f t="shared" si="30"/>
        <v>846078.08000454144</v>
      </c>
      <c r="GE53" s="15">
        <v>49</v>
      </c>
      <c r="GF53" s="15">
        <f>MAX($G$4,求节点(F$28:F$47,$G$4:$G$23,节奏总纲!P52))</f>
        <v>2279.7400569488104</v>
      </c>
      <c r="GG53" s="15">
        <f>MAX($G$4,求节点(G$28:G$47,$G$4:$G$23,节奏总纲!Q52))</f>
        <v>2291.4475201031614</v>
      </c>
      <c r="GH53" s="15">
        <f>MAX($G$4,求节点(H$28:H$47,$G$4:$G$23,节奏总纲!R52))</f>
        <v>2303.5085238258821</v>
      </c>
      <c r="GI53" s="15">
        <f>MAX($G$4,求节点(I$28:I$47,$G$4:$G$23,节奏总纲!S52))</f>
        <v>2314.3764129563383</v>
      </c>
      <c r="GJ53" s="15">
        <f>MAX($G$4,求节点(J$28:J$47,$G$4:$G$23,节奏总纲!T52))</f>
        <v>2328.0169426712996</v>
      </c>
      <c r="GK53" s="15">
        <f>MAX($K$4,求节点(F$28:F$47,$K$4:$K$23,节奏总纲!P52))</f>
        <v>7594.8011389762059</v>
      </c>
      <c r="GL53" s="15">
        <f>MAX($K$4,求节点(G$28:G$47,$K$4:$K$23,节奏总纲!Q52))</f>
        <v>7828.9504020632239</v>
      </c>
      <c r="GM53" s="15">
        <f>MAX($K$4,求节点(H$28:H$47,$K$4:$K$23,节奏总纲!R52))</f>
        <v>8070.1704765176446</v>
      </c>
      <c r="GN53" s="15">
        <f>MAX($K$4,求节点(I$28:I$47,$K$4:$K$23,节奏总纲!S52))</f>
        <v>8287.5282591267678</v>
      </c>
      <c r="GO53" s="15">
        <f>MAX($K$4,求节点(J$28:J$47,$K$4:$K$23,节奏总纲!T52))</f>
        <v>8560.3388534259921</v>
      </c>
    </row>
    <row r="54" spans="19:197" x14ac:dyDescent="0.15">
      <c r="S54" s="9">
        <v>27</v>
      </c>
      <c r="T54" s="9">
        <f>求节点(节奏总纲!$BW$4:$BW$53,节奏总纲!$AM$4:$AM$53,$S54)</f>
        <v>5.0364487660827288</v>
      </c>
      <c r="U54" s="9">
        <v>2700</v>
      </c>
      <c r="V54" s="9">
        <f t="shared" si="38"/>
        <v>3</v>
      </c>
      <c r="W54" s="9">
        <v>5</v>
      </c>
      <c r="Z54" s="9">
        <v>50</v>
      </c>
      <c r="AA54" s="9">
        <f>[5]圣人天赋!EM55</f>
        <v>0</v>
      </c>
      <c r="AB54" s="9">
        <f>[5]圣人天赋!EN55</f>
        <v>0</v>
      </c>
      <c r="AC54" s="9">
        <f>[5]圣人天赋!EO55</f>
        <v>50</v>
      </c>
      <c r="AD54" s="9">
        <f>[5]圣人天赋!EP55</f>
        <v>4.0492703196542031E-2</v>
      </c>
      <c r="AE54" s="9">
        <f>[5]圣人天赋!EQ55</f>
        <v>4.1124220921348431E-2</v>
      </c>
      <c r="AG54" s="52"/>
      <c r="AH54" s="34" t="e">
        <f>[5]圣人天赋!EM55/AA54</f>
        <v>#DIV/0!</v>
      </c>
      <c r="AJ54" s="9">
        <v>50</v>
      </c>
      <c r="AK54" s="9">
        <f>MAX([4]带兵数!D53,1000+($AJ54-1)*50)</f>
        <v>4942.9187213831892</v>
      </c>
      <c r="AL54" s="9">
        <f>MAX([4]带兵数!E53,1000+($AJ54-1)*50)</f>
        <v>4997.4396490101244</v>
      </c>
      <c r="AM54" s="9">
        <f>MAX([4]带兵数!F53,1000+($AJ54-1)*50)</f>
        <v>5052.2732396398733</v>
      </c>
      <c r="AN54" s="9">
        <f>MAX([4]带兵数!G53,1000+($AJ54-1)*50)</f>
        <v>5115.4400792232045</v>
      </c>
      <c r="AO54" s="9">
        <f>MAX([4]带兵数!H53,1000+($AJ54-1)*50)</f>
        <v>5187.9479362275724</v>
      </c>
      <c r="AQ54" s="15">
        <v>50</v>
      </c>
      <c r="AR54" s="15">
        <f>AZ54/求节点(F$28:F$47,$G$4:$G$23,节奏总纲!P53)*3600</f>
        <v>740601.53999613947</v>
      </c>
      <c r="AS54" s="15">
        <f>BA54/求节点(G$28:G$47,$G$4:$G$23,节奏总纲!Q53)*3600</f>
        <v>645878.60303063353</v>
      </c>
      <c r="AT54" s="15">
        <f>BB54/求节点(H$28:H$47,$G$4:$G$23,节奏总纲!R53)*3600</f>
        <v>513538.7857172293</v>
      </c>
      <c r="AU54" s="15">
        <f>BC54/求节点(I$28:I$47,$G$4:$G$23,节奏总纲!S53)*3600</f>
        <v>386495.47481195658</v>
      </c>
      <c r="AV54" s="15">
        <f>BD54/求节点(J$28:J$47,$G$4:$G$23,节奏总纲!T53)*3600</f>
        <v>221508.89614685599</v>
      </c>
      <c r="AY54" s="15">
        <v>50</v>
      </c>
      <c r="AZ54" s="15">
        <f>求节点(F$28:F$47,$G$4:$G$23,节奏总纲!P53)*24*节奏总纲!W53*求节点(F$28:F$47,$L$4:$L$23,节奏总纲!P53)</f>
        <v>470978.69958149886</v>
      </c>
      <c r="BA54" s="15">
        <f>求节点(G$28:G$47,$G$4:$G$23,节奏总纲!Q53)*24*节奏总纲!X53*求节点(G$28:G$47,$L$4:$L$23,节奏总纲!Q53)</f>
        <v>412878.42025228799</v>
      </c>
      <c r="BB54" s="15">
        <f>求节点(H$28:H$47,$G$4:$G$23,节奏总纲!R53)*24*节奏总纲!Y53*求节点(H$28:H$47,$L$4:$L$23,节奏总纲!R53)</f>
        <v>329649.96189067297</v>
      </c>
      <c r="BC54" s="15">
        <f>求节点(I$28:I$47,$G$4:$G$23,节奏总纲!S53)*24*节奏总纲!Z53*求节点(I$28:I$47,$L$4:$L$23,节奏总纲!S53)</f>
        <v>249367.69210646968</v>
      </c>
      <c r="BD54" s="15">
        <f>求节点(J$28:J$47,$G$4:$G$23,节奏总纲!T53)*24*节奏总纲!AA53*求节点(J$28:J$47,$L$4:$L$23,节奏总纲!T53)</f>
        <v>143832.45700397785</v>
      </c>
      <c r="BE54" s="15">
        <f>SUM(AZ$5:AZ54)</f>
        <v>6458332.2030223496</v>
      </c>
      <c r="BF54" s="15">
        <f>SUM(BA$5:BA54)</f>
        <v>5660433.8384297146</v>
      </c>
      <c r="BG54" s="15">
        <f>SUM(BB$5:BB54)</f>
        <v>4673444.459887675</v>
      </c>
      <c r="BH54" s="15">
        <f>SUM(BC$5:BC54)</f>
        <v>3468516.8284882987</v>
      </c>
      <c r="BI54" s="15">
        <f>SUM(BD$5:BD54)</f>
        <v>1957465.1808724094</v>
      </c>
      <c r="BJ54" s="51"/>
      <c r="BK54" s="15">
        <v>50</v>
      </c>
      <c r="BL54" s="15">
        <f>索引信息!I55/3600*求节点(F$28:F$47,$G$4:$G$23,节奏总纲!P53)+BL53</f>
        <v>0</v>
      </c>
      <c r="BM54" s="15">
        <f>索引信息!J55/3600*求节点(G$28:G$47,$G$4:$G$23,节奏总纲!Q53)+BM53</f>
        <v>0</v>
      </c>
      <c r="BN54" s="15">
        <f>索引信息!K55/3600*求节点(H$28:H$47,$G$4:$G$23,节奏总纲!R53)+BN53</f>
        <v>0</v>
      </c>
      <c r="BO54" s="15">
        <f>索引信息!L55/3600*求节点(I$28:I$47,$G$4:$G$23,节奏总纲!S53)+BO53</f>
        <v>0</v>
      </c>
      <c r="BP54" s="15">
        <f>索引信息!M55/3600*求节点(J$28:J$47,$G$4:$G$23,节奏总纲!T53)+BP53</f>
        <v>0</v>
      </c>
      <c r="BR54" s="15">
        <v>50</v>
      </c>
      <c r="BS54" s="15">
        <f>求节点($T$28:$T$107,$V$28:$V$107,节奏总纲!P53)*求节点($T$28:$T$107,$U$28:$U$107,节奏总纲!P53)*节奏总纲!W53+[2]副本直接奖励!DI54</f>
        <v>49090.932669734328</v>
      </c>
      <c r="BT54" s="15">
        <f>求节点($T$28:$T$107,$V$28:$V$107,节奏总纲!Q53)*求节点($T$28:$T$107,$U$28:$U$107,节奏总纲!Q53)*节奏总纲!X53+[2]副本直接奖励!DJ54</f>
        <v>39851.089778707319</v>
      </c>
      <c r="BU54" s="15">
        <f>求节点($T$28:$T$107,$V$28:$V$107,节奏总纲!R53)*求节点($T$28:$T$107,$U$28:$U$107,节奏总纲!R53)*节奏总纲!Y53+[2]副本直接奖励!DK54</f>
        <v>24041.864322921636</v>
      </c>
      <c r="BV54" s="15">
        <f>求节点($T$28:$T$107,$V$28:$V$107,节奏总纲!S53)*求节点($T$28:$T$107,$U$28:$U$107,节奏总纲!S53)*节奏总纲!Z53+[2]副本直接奖励!DL54</f>
        <v>11071.484955550839</v>
      </c>
      <c r="BW54" s="15">
        <f>求节点($T$28:$T$107,$V$28:$V$107,节奏总纲!T53)*求节点($T$28:$T$107,$U$28:$U$107,节奏总纲!T53)*节奏总纲!AA53+[2]副本直接奖励!DM54</f>
        <v>6185.132283994616</v>
      </c>
      <c r="BX54" s="15">
        <f>SUM(BS$5:BS54)</f>
        <v>400251.66303230455</v>
      </c>
      <c r="BY54" s="15">
        <f>SUM(BT$5:BT54)</f>
        <v>310676.19904433849</v>
      </c>
      <c r="BZ54" s="15">
        <f>SUM(BU$5:BU54)</f>
        <v>217054.16316276323</v>
      </c>
      <c r="CA54" s="15">
        <f>SUM(BV$5:BV54)</f>
        <v>137343.54698521606</v>
      </c>
      <c r="CB54" s="15">
        <f>SUM(BW$5:BW54)</f>
        <v>66166.371667636442</v>
      </c>
      <c r="CE54" s="15">
        <v>50</v>
      </c>
      <c r="CF54" s="15">
        <f>AZ54/(1-[5]圣人天赋!DY55)-AZ54</f>
        <v>0</v>
      </c>
      <c r="CG54" s="15">
        <f>BA54/(1-[5]圣人天赋!DZ55)-BA54</f>
        <v>0</v>
      </c>
      <c r="CH54" s="15">
        <f>BB54/(1-[5]圣人天赋!EA55)-BB54</f>
        <v>0</v>
      </c>
      <c r="CI54" s="15">
        <f>BC54/(1-[5]圣人天赋!EB55)-BC54</f>
        <v>0</v>
      </c>
      <c r="CJ54" s="15">
        <f>BD54/(1-[5]圣人天赋!EC55)-BD54</f>
        <v>0</v>
      </c>
      <c r="CK54" s="15">
        <f>SUM(CF$5:CF54)</f>
        <v>0</v>
      </c>
      <c r="CL54" s="15">
        <f>SUM(CG$5:CG54)</f>
        <v>0</v>
      </c>
      <c r="CM54" s="15">
        <f>SUM(CH$5:CH54)</f>
        <v>0</v>
      </c>
      <c r="CN54" s="15">
        <f>SUM(CI$5:CI54)</f>
        <v>0</v>
      </c>
      <c r="CO54" s="15">
        <f>SUM(CJ$5:CJ54)</f>
        <v>0</v>
      </c>
      <c r="CQ54" s="15">
        <v>50</v>
      </c>
      <c r="CR54" s="15" t="e">
        <f>DZ54*'[6]国建-buff效果'!EN56+CR53</f>
        <v>#REF!</v>
      </c>
      <c r="CS54" s="15" t="e">
        <f>EA54*'[6]国建-buff效果'!EO56+CS53</f>
        <v>#REF!</v>
      </c>
      <c r="CT54" s="15" t="e">
        <f>EB54*'[6]国建-buff效果'!EP56+CT53</f>
        <v>#REF!</v>
      </c>
      <c r="CU54" s="15" t="e">
        <f>EC54*'[6]国建-buff效果'!EQ56+CU53</f>
        <v>#REF!</v>
      </c>
      <c r="CV54" s="15" t="e">
        <f>ED54*'[6]国建-buff效果'!ER56+CV53</f>
        <v>#REF!</v>
      </c>
      <c r="CX54" s="15">
        <v>50</v>
      </c>
      <c r="CY54" s="15">
        <f>索引信息!T54/3600*求节点(F$28:F$47,$G$4:$G$23,节奏总纲!P53)+CY53</f>
        <v>0</v>
      </c>
      <c r="CZ54" s="15">
        <f>索引信息!U54/3600*求节点(G$28:G$47,$G$4:$G$23,节奏总纲!Q53)+CZ53</f>
        <v>0</v>
      </c>
      <c r="DA54" s="15">
        <f>索引信息!V54/3600*求节点(H$28:H$47,$G$4:$G$23,节奏总纲!R53)+DA53</f>
        <v>0</v>
      </c>
      <c r="DB54" s="15">
        <f>索引信息!W54/3600*求节点(I$28:I$47,$G$4:$G$23,节奏总纲!S53)+DB53</f>
        <v>0</v>
      </c>
      <c r="DC54" s="15">
        <f>索引信息!X54/3600*求节点(J$28:J$47,$G$4:$G$23,节奏总纲!T53)+DC53</f>
        <v>0</v>
      </c>
      <c r="DE54" s="15">
        <v>50</v>
      </c>
      <c r="DF54" s="15" t="e">
        <f t="shared" si="39"/>
        <v>#REF!</v>
      </c>
      <c r="DG54" s="15" t="e">
        <f t="shared" si="40"/>
        <v>#REF!</v>
      </c>
      <c r="DH54" s="15" t="e">
        <f t="shared" si="41"/>
        <v>#REF!</v>
      </c>
      <c r="DI54" s="15" t="e">
        <f t="shared" si="42"/>
        <v>#REF!</v>
      </c>
      <c r="DJ54" s="15" t="e">
        <f t="shared" si="43"/>
        <v>#REF!</v>
      </c>
      <c r="DK54" s="35">
        <v>50</v>
      </c>
      <c r="DL54" s="34" t="e">
        <f t="shared" si="44"/>
        <v>#REF!</v>
      </c>
      <c r="DM54" s="34" t="e">
        <f t="shared" si="45"/>
        <v>#REF!</v>
      </c>
      <c r="DN54" s="34" t="e">
        <f t="shared" si="46"/>
        <v>#REF!</v>
      </c>
      <c r="DO54" s="34" t="e">
        <f t="shared" si="47"/>
        <v>#REF!</v>
      </c>
      <c r="DP54" s="34" t="e">
        <f t="shared" si="48"/>
        <v>#REF!</v>
      </c>
      <c r="DQ54" s="34" t="e">
        <f t="shared" si="49"/>
        <v>#REF!</v>
      </c>
      <c r="DT54" s="15">
        <v>50</v>
      </c>
      <c r="DU54" s="15" t="e">
        <f>#REF!+[7]国家城池攻打!BP53</f>
        <v>#REF!</v>
      </c>
      <c r="DV54" s="15" t="e">
        <f>#REF!+[7]国家城池攻打!BQ53</f>
        <v>#REF!</v>
      </c>
      <c r="DW54" s="15" t="e">
        <f>#REF!+[7]国家城池攻打!BR53</f>
        <v>#REF!</v>
      </c>
      <c r="DX54" s="15" t="e">
        <f>#REF!+[7]国家城池攻打!BS53</f>
        <v>#REF!</v>
      </c>
      <c r="DY54" s="15" t="e">
        <f>#REF!+[7]国家城池攻打!BT53</f>
        <v>#REF!</v>
      </c>
      <c r="DZ54" s="15" t="e">
        <f t="shared" si="32"/>
        <v>#REF!</v>
      </c>
      <c r="EA54" s="15" t="e">
        <f t="shared" si="33"/>
        <v>#REF!</v>
      </c>
      <c r="EB54" s="15" t="e">
        <f t="shared" si="34"/>
        <v>#REF!</v>
      </c>
      <c r="EC54" s="15" t="e">
        <f t="shared" si="35"/>
        <v>#REF!</v>
      </c>
      <c r="ED54" s="15" t="e">
        <f t="shared" si="36"/>
        <v>#REF!</v>
      </c>
      <c r="EF54" s="34" t="e">
        <f>#REF!/$DU54</f>
        <v>#REF!</v>
      </c>
      <c r="EG54" s="34" t="e">
        <f>[7]国家城池攻打!BP53/$DU54</f>
        <v>#REF!</v>
      </c>
      <c r="EK54" s="9">
        <v>50</v>
      </c>
      <c r="EL54" s="9" t="e">
        <f t="shared" si="50"/>
        <v>#REF!</v>
      </c>
      <c r="EM54" s="9" t="e">
        <f t="shared" si="51"/>
        <v>#REF!</v>
      </c>
      <c r="EN54" s="9" t="e">
        <f t="shared" si="52"/>
        <v>#REF!</v>
      </c>
      <c r="EO54" s="9" t="e">
        <f t="shared" si="53"/>
        <v>#REF!</v>
      </c>
      <c r="EP54" s="9" t="e">
        <f t="shared" si="54"/>
        <v>#REF!</v>
      </c>
      <c r="ER54" s="9">
        <v>50</v>
      </c>
      <c r="ES54" s="9" t="e">
        <f>((DU54-DU53)-(DF54-DF53))/求节点(F$28:F$47,$K$4:$K$23,节奏总纲!P53)</f>
        <v>#REF!</v>
      </c>
      <c r="ET54" s="9" t="e">
        <f>((DV54-DV53)-(DG54-DG53))/求节点(G$28:G$47,$K$4:$K$23,节奏总纲!Q53)</f>
        <v>#REF!</v>
      </c>
      <c r="EU54" s="9" t="e">
        <f>((DW54-DW53)-(DH54-DH53))/求节点(H$28:H$47,$K$4:$K$23,节奏总纲!R53)</f>
        <v>#REF!</v>
      </c>
      <c r="EV54" s="9" t="e">
        <f>((DX54-DX53)-(DI54-DI53))/求节点(I$28:I$47,$K$4:$K$23,节奏总纲!S53)</f>
        <v>#REF!</v>
      </c>
      <c r="EW54" s="9" t="e">
        <f>((DY54-DY53)-(DJ54-DJ53))/求节点(J$28:J$47,$K$4:$K$23,节奏总纲!T53)</f>
        <v>#REF!</v>
      </c>
      <c r="EX54" s="37" t="e">
        <f>SUM(ES$5:ES54)*$C$5/'[1]资源-钻石'!L53</f>
        <v>#REF!</v>
      </c>
      <c r="EY54" s="37" t="e">
        <f>SUM(ET$5:ET54)*$C$5/'[1]资源-钻石'!M53</f>
        <v>#REF!</v>
      </c>
      <c r="EZ54" s="37" t="e">
        <f>SUM(EU$5:EU54)*$C$5/'[1]资源-钻石'!N53</f>
        <v>#REF!</v>
      </c>
      <c r="FA54" s="37" t="e">
        <f>SUM(EV$5:EV54)*$C$5/'[1]资源-钻石'!O53</f>
        <v>#REF!</v>
      </c>
      <c r="FB54" s="37" t="e">
        <f>SUM(EW$5:EW54)*$C$5/'[1]资源-钻石'!P53</f>
        <v>#REF!</v>
      </c>
      <c r="FJ54" s="9">
        <f>INT(求节点(F$28:F$47,$K$28:$K$47,节奏总纲!P53))</f>
        <v>18393</v>
      </c>
      <c r="FK54" s="15">
        <v>50</v>
      </c>
      <c r="FL54" s="15">
        <f>求节点(F$28:F$47,$V$4:$V$23,节奏总纲!P53)*$FJ54/10000</f>
        <v>198418.79286604229</v>
      </c>
      <c r="FM54" s="15">
        <f>求节点(G$28:G$47,$V$4:$V$23,节奏总纲!Q53)*$FJ54/10000</f>
        <v>202802.29089153768</v>
      </c>
      <c r="FN54" s="15">
        <f>求节点(H$28:H$47,$V$4:$V$23,节奏总纲!R53)*$FJ54/10000</f>
        <v>206334.88234892761</v>
      </c>
      <c r="FO54" s="15">
        <f>求节点(I$28:I$47,$V$4:$V$23,节奏总纲!S53)*$FJ54/10000</f>
        <v>210683.56062351287</v>
      </c>
      <c r="FP54" s="15">
        <f>求节点(J$28:J$47,$V$4:$V$23,节奏总纲!T53)*$FJ54/10000</f>
        <v>216150.63265801105</v>
      </c>
      <c r="FQ54" s="15">
        <f>求节点(F$28:F$47,$L$4:$L$23,节奏总纲!P53)</f>
        <v>4</v>
      </c>
      <c r="FR54" s="15">
        <f>求节点(G$28:G$47,$L$4:$L$23,节奏总纲!Q53)</f>
        <v>4</v>
      </c>
      <c r="FS54" s="15">
        <f>求节点(H$28:H$47,$L$4:$L$23,节奏总纲!R53)</f>
        <v>4</v>
      </c>
      <c r="FT54" s="15">
        <f>求节点(I$28:I$47,$L$4:$L$23,节奏总纲!S53)</f>
        <v>4</v>
      </c>
      <c r="FU54" s="15">
        <f>求节点(J$28:J$47,$L$4:$L$23,节奏总纲!T53)</f>
        <v>4</v>
      </c>
      <c r="FV54" s="15">
        <f t="shared" si="26"/>
        <v>793675.17146416917</v>
      </c>
      <c r="FW54" s="15">
        <f t="shared" si="27"/>
        <v>811209.1635661507</v>
      </c>
      <c r="FX54" s="15">
        <f t="shared" si="28"/>
        <v>825339.52939571044</v>
      </c>
      <c r="FY54" s="15">
        <f t="shared" si="29"/>
        <v>842734.24249405146</v>
      </c>
      <c r="FZ54" s="15">
        <f t="shared" si="30"/>
        <v>864602.53063204419</v>
      </c>
      <c r="GE54" s="15">
        <v>50</v>
      </c>
      <c r="GF54" s="15">
        <f>MAX($G$4,求节点(F$28:F$47,$G$4:$G$23,节奏总纲!P53))</f>
        <v>2289.3867038167841</v>
      </c>
      <c r="GG54" s="15">
        <f>MAX($G$4,求节点(G$28:G$47,$G$4:$G$23,节奏总纲!Q53))</f>
        <v>2301.3029165757016</v>
      </c>
      <c r="GH54" s="15">
        <f>MAX($G$4,求节点(H$28:H$47,$G$4:$G$23,节奏总纲!R53))</f>
        <v>2310.9060032320112</v>
      </c>
      <c r="GI54" s="15">
        <f>MAX($G$4,求节点(I$28:I$47,$G$4:$G$23,节奏总纲!S53))</f>
        <v>2322.7275610925703</v>
      </c>
      <c r="GJ54" s="15">
        <f>MAX($G$4,求节点(J$28:J$47,$G$4:$G$23,节奏总纲!T53))</f>
        <v>2337.589389055649</v>
      </c>
      <c r="GK54" s="15">
        <f>MAX($K$4,求节点(F$28:F$47,$K$4:$K$23,节奏总纲!P53))</f>
        <v>7787.734076335687</v>
      </c>
      <c r="GL54" s="15">
        <f>MAX($K$4,求节点(G$28:G$47,$K$4:$K$23,节奏总纲!Q53))</f>
        <v>8026.0583315140366</v>
      </c>
      <c r="GM54" s="15">
        <f>MAX($K$4,求节点(H$28:H$47,$K$4:$K$23,节奏总纲!R53))</f>
        <v>8218.1200646402231</v>
      </c>
      <c r="GN54" s="15">
        <f>MAX($K$4,求节点(I$28:I$47,$K$4:$K$23,节奏总纲!S53))</f>
        <v>8454.5512218514032</v>
      </c>
      <c r="GO54" s="15">
        <f>MAX($K$4,求节点(J$28:J$47,$K$4:$K$23,节奏总纲!T53))</f>
        <v>8751.787781112982</v>
      </c>
    </row>
    <row r="55" spans="19:197" x14ac:dyDescent="0.15">
      <c r="S55" s="9">
        <v>28</v>
      </c>
      <c r="T55" s="9">
        <f>求节点(节奏总纲!$BW$4:$BW$53,节奏总纲!$AM$4:$AM$53,$S55)</f>
        <v>6.2565025247829205</v>
      </c>
      <c r="U55" s="9">
        <v>2700</v>
      </c>
      <c r="V55" s="9">
        <f t="shared" si="38"/>
        <v>3</v>
      </c>
      <c r="W55" s="9">
        <v>5</v>
      </c>
      <c r="Z55" s="9">
        <v>51</v>
      </c>
      <c r="AA55" s="9">
        <f>[5]圣人天赋!EM56</f>
        <v>0</v>
      </c>
      <c r="AB55" s="9">
        <f>[5]圣人天赋!EN56</f>
        <v>0</v>
      </c>
      <c r="AC55" s="9">
        <f>[5]圣人天赋!EO56</f>
        <v>51</v>
      </c>
      <c r="AD55" s="9">
        <f>[5]圣人天赋!EP56</f>
        <v>4.0378041766604977E-2</v>
      </c>
      <c r="AE55" s="9">
        <f>[5]圣人天赋!EQ56</f>
        <v>4.1018274050356185E-2</v>
      </c>
      <c r="AG55" s="52"/>
      <c r="AH55" s="34" t="e">
        <f>[5]圣人天赋!EM56/AA55</f>
        <v>#DIV/0!</v>
      </c>
      <c r="AJ55" s="9">
        <v>51</v>
      </c>
      <c r="AK55" s="9">
        <f>MAX([4]带兵数!D54,1000+($AJ55-1)*50)</f>
        <v>5008.7832933580094</v>
      </c>
      <c r="AL55" s="9">
        <f>MAX([4]带兵数!E54,1000+($AJ55-1)*50)</f>
        <v>5057.8003617690756</v>
      </c>
      <c r="AM55" s="9">
        <f>MAX([4]带兵数!F54,1000+($AJ55-1)*50)</f>
        <v>5116.1058431778374</v>
      </c>
      <c r="AN55" s="9">
        <f>MAX([4]带兵数!G54,1000+($AJ55-1)*50)</f>
        <v>5179.1861136941852</v>
      </c>
      <c r="AO55" s="9">
        <f>MAX([4]带兵数!H54,1000+($AJ55-1)*50)</f>
        <v>5249.1926598102818</v>
      </c>
      <c r="AQ55" s="15">
        <v>51</v>
      </c>
      <c r="AR55" s="15">
        <f>AZ55/求节点(F$28:F$47,$G$4:$G$23,节奏总纲!P54)*3600</f>
        <v>793757.07688136818</v>
      </c>
      <c r="AS55" s="15">
        <f>BA55/求节点(G$28:G$47,$G$4:$G$23,节奏总纲!Q54)*3600</f>
        <v>654261.2683945332</v>
      </c>
      <c r="AT55" s="15">
        <f>BB55/求节点(H$28:H$47,$G$4:$G$23,节奏总纲!R54)*3600</f>
        <v>545553.48001636157</v>
      </c>
      <c r="AU55" s="15">
        <f>BC55/求节点(I$28:I$47,$G$4:$G$23,节奏总纲!S54)*3600</f>
        <v>414977.04800873942</v>
      </c>
      <c r="AV55" s="15">
        <f>BD55/求节点(J$28:J$47,$G$4:$G$23,节奏总纲!T54)*3600</f>
        <v>227214.44763382102</v>
      </c>
      <c r="AY55" s="15">
        <v>51</v>
      </c>
      <c r="AZ55" s="15">
        <f>求节点(F$28:F$47,$G$4:$G$23,节奏总纲!P54)*24*节奏总纲!W54*求节点(F$28:F$47,$L$4:$L$23,节奏总纲!P54)</f>
        <v>507062.10229372792</v>
      </c>
      <c r="BA55" s="15">
        <f>求节点(G$28:G$47,$G$4:$G$23,节奏总纲!Q54)*24*节奏总纲!X54*求节点(G$28:G$47,$L$4:$L$23,节奏总纲!Q54)</f>
        <v>419521.65706553776</v>
      </c>
      <c r="BB55" s="15">
        <f>求节点(H$28:H$47,$G$4:$G$23,节奏总纲!R54)*24*节奏总纲!Y54*求节点(H$28:H$47,$L$4:$L$23,节奏总纲!R54)</f>
        <v>351391.7013627023</v>
      </c>
      <c r="BC55" s="15">
        <f>求节点(I$28:I$47,$G$4:$G$23,节奏总纲!S54)*24*节奏总纲!Z54*求节点(I$28:I$47,$L$4:$L$23,节奏总纲!S54)</f>
        <v>268777.65087835264</v>
      </c>
      <c r="BD55" s="15">
        <f>求节点(J$28:J$47,$G$4:$G$23,节奏总纲!T54)*24*节奏总纲!AA54*求节点(J$28:J$47,$L$4:$L$23,节奏总纲!T54)</f>
        <v>148156.97300419831</v>
      </c>
      <c r="BE55" s="15">
        <f>SUM(AZ$5:AZ55)</f>
        <v>6965394.3053160775</v>
      </c>
      <c r="BF55" s="15">
        <f>SUM(BA$5:BA55)</f>
        <v>6079955.4954952523</v>
      </c>
      <c r="BG55" s="15">
        <f>SUM(BB$5:BB55)</f>
        <v>5024836.1612503771</v>
      </c>
      <c r="BH55" s="15">
        <f>SUM(BC$5:BC55)</f>
        <v>3737294.4793666513</v>
      </c>
      <c r="BI55" s="15">
        <f>SUM(BD$5:BD55)</f>
        <v>2105622.1538766078</v>
      </c>
      <c r="BJ55" s="51"/>
      <c r="BK55" s="15">
        <v>51</v>
      </c>
      <c r="BL55" s="15">
        <f>索引信息!I56/3600*求节点(F$28:F$47,$G$4:$G$23,节奏总纲!P54)+BL54</f>
        <v>0</v>
      </c>
      <c r="BM55" s="15">
        <f>索引信息!J56/3600*求节点(G$28:G$47,$G$4:$G$23,节奏总纲!Q54)+BM54</f>
        <v>0</v>
      </c>
      <c r="BN55" s="15">
        <f>索引信息!K56/3600*求节点(H$28:H$47,$G$4:$G$23,节奏总纲!R54)+BN54</f>
        <v>0</v>
      </c>
      <c r="BO55" s="15">
        <f>索引信息!L56/3600*求节点(I$28:I$47,$G$4:$G$23,节奏总纲!S54)+BO54</f>
        <v>0</v>
      </c>
      <c r="BP55" s="15">
        <f>索引信息!M56/3600*求节点(J$28:J$47,$G$4:$G$23,节奏总纲!T54)+BP54</f>
        <v>0</v>
      </c>
      <c r="BR55" s="15">
        <v>51</v>
      </c>
      <c r="BS55" s="15">
        <f>求节点($T$28:$T$107,$V$28:$V$107,节奏总纲!P54)*求节点($T$28:$T$107,$U$28:$U$107,节奏总纲!P54)*节奏总纲!W54+[2]副本直接奖励!DI55</f>
        <v>54469.967869574873</v>
      </c>
      <c r="BT55" s="15">
        <f>求节点($T$28:$T$107,$V$28:$V$107,节奏总纲!Q54)*求节点($T$28:$T$107,$U$28:$U$107,节奏总纲!Q54)*节奏总纲!X54+[2]副本直接奖励!DJ55</f>
        <v>41988.162595062364</v>
      </c>
      <c r="BU55" s="15">
        <f>求节点($T$28:$T$107,$V$28:$V$107,节奏总纲!R54)*求节点($T$28:$T$107,$U$28:$U$107,节奏总纲!R54)*节奏总纲!Y54+[2]副本直接奖励!DK55</f>
        <v>27567.28907220847</v>
      </c>
      <c r="BV55" s="15">
        <f>求节点($T$28:$T$107,$V$28:$V$107,节奏总纲!S54)*求节点($T$28:$T$107,$U$28:$U$107,节奏总纲!S54)*节奏总纲!Z54+[2]副本直接奖励!DL55</f>
        <v>12266.779696987753</v>
      </c>
      <c r="BW55" s="15">
        <f>求节点($T$28:$T$107,$V$28:$V$107,节奏总纲!T54)*求节点($T$28:$T$107,$U$28:$U$107,节奏总纲!T54)*节奏总纲!AA54+[2]副本直接奖励!DM55</f>
        <v>6508.7471978438307</v>
      </c>
      <c r="BX55" s="15">
        <f>SUM(BS$5:BS55)</f>
        <v>454721.6309018794</v>
      </c>
      <c r="BY55" s="15">
        <f>SUM(BT$5:BT55)</f>
        <v>352664.36163940083</v>
      </c>
      <c r="BZ55" s="15">
        <f>SUM(BU$5:BU55)</f>
        <v>244621.45223497169</v>
      </c>
      <c r="CA55" s="15">
        <f>SUM(BV$5:BV55)</f>
        <v>149610.3266822038</v>
      </c>
      <c r="CB55" s="15">
        <f>SUM(BW$5:BW55)</f>
        <v>72675.118865480268</v>
      </c>
      <c r="CE55" s="15">
        <v>51</v>
      </c>
      <c r="CF55" s="15">
        <f>AZ55/(1-[5]圣人天赋!DY56)-AZ55</f>
        <v>0</v>
      </c>
      <c r="CG55" s="15">
        <f>BA55/(1-[5]圣人天赋!DZ56)-BA55</f>
        <v>0</v>
      </c>
      <c r="CH55" s="15">
        <f>BB55/(1-[5]圣人天赋!EA56)-BB55</f>
        <v>0</v>
      </c>
      <c r="CI55" s="15">
        <f>BC55/(1-[5]圣人天赋!EB56)-BC55</f>
        <v>0</v>
      </c>
      <c r="CJ55" s="15">
        <f>BD55/(1-[5]圣人天赋!EC56)-BD55</f>
        <v>0</v>
      </c>
      <c r="CK55" s="15">
        <f>SUM(CF$5:CF55)</f>
        <v>0</v>
      </c>
      <c r="CL55" s="15">
        <f>SUM(CG$5:CG55)</f>
        <v>0</v>
      </c>
      <c r="CM55" s="15">
        <f>SUM(CH$5:CH55)</f>
        <v>0</v>
      </c>
      <c r="CN55" s="15">
        <f>SUM(CI$5:CI55)</f>
        <v>0</v>
      </c>
      <c r="CO55" s="15">
        <f>SUM(CJ$5:CJ55)</f>
        <v>0</v>
      </c>
      <c r="CQ55" s="15">
        <v>51</v>
      </c>
      <c r="CR55" s="15" t="e">
        <f>DZ55*'[6]国建-buff效果'!EN57+CR54</f>
        <v>#REF!</v>
      </c>
      <c r="CS55" s="15" t="e">
        <f>EA55*'[6]国建-buff效果'!EO57+CS54</f>
        <v>#REF!</v>
      </c>
      <c r="CT55" s="15" t="e">
        <f>EB55*'[6]国建-buff效果'!EP57+CT54</f>
        <v>#REF!</v>
      </c>
      <c r="CU55" s="15" t="e">
        <f>EC55*'[6]国建-buff效果'!EQ57+CU54</f>
        <v>#REF!</v>
      </c>
      <c r="CV55" s="15" t="e">
        <f>ED55*'[6]国建-buff效果'!ER57+CV54</f>
        <v>#REF!</v>
      </c>
      <c r="CX55" s="15">
        <v>51</v>
      </c>
      <c r="CY55" s="15">
        <f>索引信息!T55/3600*求节点(F$28:F$47,$G$4:$G$23,节奏总纲!P54)+CY54</f>
        <v>0</v>
      </c>
      <c r="CZ55" s="15">
        <f>索引信息!U55/3600*求节点(G$28:G$47,$G$4:$G$23,节奏总纲!Q54)+CZ54</f>
        <v>0</v>
      </c>
      <c r="DA55" s="15">
        <f>索引信息!V55/3600*求节点(H$28:H$47,$G$4:$G$23,节奏总纲!R54)+DA54</f>
        <v>0</v>
      </c>
      <c r="DB55" s="15">
        <f>索引信息!W55/3600*求节点(I$28:I$47,$G$4:$G$23,节奏总纲!S54)+DB54</f>
        <v>0</v>
      </c>
      <c r="DC55" s="15">
        <f>索引信息!X55/3600*求节点(J$28:J$47,$G$4:$G$23,节奏总纲!T54)+DC54</f>
        <v>0</v>
      </c>
      <c r="DE55" s="15">
        <v>51</v>
      </c>
      <c r="DF55" s="15" t="e">
        <f t="shared" si="39"/>
        <v>#REF!</v>
      </c>
      <c r="DG55" s="15" t="e">
        <f t="shared" si="40"/>
        <v>#REF!</v>
      </c>
      <c r="DH55" s="15" t="e">
        <f t="shared" si="41"/>
        <v>#REF!</v>
      </c>
      <c r="DI55" s="15" t="e">
        <f t="shared" si="42"/>
        <v>#REF!</v>
      </c>
      <c r="DJ55" s="15" t="e">
        <f t="shared" si="43"/>
        <v>#REF!</v>
      </c>
      <c r="DK55" s="35">
        <v>51</v>
      </c>
      <c r="DL55" s="34" t="e">
        <f t="shared" si="44"/>
        <v>#REF!</v>
      </c>
      <c r="DM55" s="34" t="e">
        <f t="shared" si="45"/>
        <v>#REF!</v>
      </c>
      <c r="DN55" s="34" t="e">
        <f t="shared" si="46"/>
        <v>#REF!</v>
      </c>
      <c r="DO55" s="34" t="e">
        <f t="shared" si="47"/>
        <v>#REF!</v>
      </c>
      <c r="DP55" s="34" t="e">
        <f t="shared" si="48"/>
        <v>#REF!</v>
      </c>
      <c r="DQ55" s="34" t="e">
        <f t="shared" si="49"/>
        <v>#REF!</v>
      </c>
      <c r="DT55" s="15">
        <v>51</v>
      </c>
      <c r="DU55" s="15" t="e">
        <f>#REF!+[7]国家城池攻打!BP54</f>
        <v>#REF!</v>
      </c>
      <c r="DV55" s="15" t="e">
        <f>#REF!+[7]国家城池攻打!BQ54</f>
        <v>#REF!</v>
      </c>
      <c r="DW55" s="15" t="e">
        <f>#REF!+[7]国家城池攻打!BR54</f>
        <v>#REF!</v>
      </c>
      <c r="DX55" s="15" t="e">
        <f>#REF!+[7]国家城池攻打!BS54</f>
        <v>#REF!</v>
      </c>
      <c r="DY55" s="15" t="e">
        <f>#REF!+[7]国家城池攻打!BT54</f>
        <v>#REF!</v>
      </c>
      <c r="DZ55" s="15" t="e">
        <f t="shared" si="32"/>
        <v>#REF!</v>
      </c>
      <c r="EA55" s="15" t="e">
        <f t="shared" si="33"/>
        <v>#REF!</v>
      </c>
      <c r="EB55" s="15" t="e">
        <f t="shared" si="34"/>
        <v>#REF!</v>
      </c>
      <c r="EC55" s="15" t="e">
        <f t="shared" si="35"/>
        <v>#REF!</v>
      </c>
      <c r="ED55" s="15" t="e">
        <f t="shared" si="36"/>
        <v>#REF!</v>
      </c>
      <c r="EF55" s="34" t="e">
        <f>#REF!/$DU55</f>
        <v>#REF!</v>
      </c>
      <c r="EG55" s="34" t="e">
        <f>[7]国家城池攻打!BP54/$DU55</f>
        <v>#REF!</v>
      </c>
      <c r="EK55" s="9">
        <v>51</v>
      </c>
      <c r="EL55" s="9" t="e">
        <f t="shared" si="50"/>
        <v>#REF!</v>
      </c>
      <c r="EM55" s="9" t="e">
        <f t="shared" si="51"/>
        <v>#REF!</v>
      </c>
      <c r="EN55" s="9" t="e">
        <f t="shared" si="52"/>
        <v>#REF!</v>
      </c>
      <c r="EO55" s="9" t="e">
        <f t="shared" si="53"/>
        <v>#REF!</v>
      </c>
      <c r="EP55" s="9" t="e">
        <f t="shared" si="54"/>
        <v>#REF!</v>
      </c>
      <c r="ER55" s="9">
        <v>51</v>
      </c>
      <c r="ES55" s="9" t="e">
        <f>((DU55-DU54)-(DF55-DF54))/求节点(F$28:F$47,$K$4:$K$23,节奏总纲!P54)</f>
        <v>#REF!</v>
      </c>
      <c r="ET55" s="9" t="e">
        <f>((DV55-DV54)-(DG55-DG54))/求节点(G$28:G$47,$K$4:$K$23,节奏总纲!Q54)</f>
        <v>#REF!</v>
      </c>
      <c r="EU55" s="9" t="e">
        <f>((DW55-DW54)-(DH55-DH54))/求节点(H$28:H$47,$K$4:$K$23,节奏总纲!R54)</f>
        <v>#REF!</v>
      </c>
      <c r="EV55" s="9" t="e">
        <f>((DX55-DX54)-(DI55-DI54))/求节点(I$28:I$47,$K$4:$K$23,节奏总纲!S54)</f>
        <v>#REF!</v>
      </c>
      <c r="EW55" s="9" t="e">
        <f>((DY55-DY54)-(DJ55-DJ54))/求节点(J$28:J$47,$K$4:$K$23,节奏总纲!T54)</f>
        <v>#REF!</v>
      </c>
      <c r="EX55" s="37" t="e">
        <f>SUM(ES$5:ES55)*$C$5/'[1]资源-钻石'!L54</f>
        <v>#REF!</v>
      </c>
      <c r="EY55" s="37" t="e">
        <f>SUM(ET$5:ET55)*$C$5/'[1]资源-钻石'!M54</f>
        <v>#REF!</v>
      </c>
      <c r="EZ55" s="37" t="e">
        <f>SUM(EU$5:EU55)*$C$5/'[1]资源-钻石'!N54</f>
        <v>#REF!</v>
      </c>
      <c r="FA55" s="37" t="e">
        <f>SUM(EV$5:EV55)*$C$5/'[1]资源-钻石'!O54</f>
        <v>#REF!</v>
      </c>
      <c r="FB55" s="37" t="e">
        <f>SUM(EW$5:EW55)*$C$5/'[1]资源-钻石'!P54</f>
        <v>#REF!</v>
      </c>
      <c r="FJ55" s="9">
        <f>INT(求节点(F$28:F$47,$K$28:$K$47,节奏总纲!P54))</f>
        <v>18497</v>
      </c>
      <c r="FK55" s="15">
        <v>51</v>
      </c>
      <c r="FL55" s="15">
        <f>求节点(F$28:F$47,$V$4:$V$23,节奏总纲!P54)*$FJ55/10000</f>
        <v>203365.53431152902</v>
      </c>
      <c r="FM55" s="15">
        <f>求节点(G$28:G$47,$V$4:$V$23,节奏总纲!Q54)*$FJ55/10000</f>
        <v>206563.89612168673</v>
      </c>
      <c r="FN55" s="15">
        <f>求节点(H$28:H$47,$V$4:$V$23,节奏总纲!R54)*$FJ55/10000</f>
        <v>210408.79513588687</v>
      </c>
      <c r="FO55" s="15">
        <f>求节点(I$28:I$47,$V$4:$V$23,节奏总纲!S54)*$FJ55/10000</f>
        <v>215191.92309613581</v>
      </c>
      <c r="FP55" s="15">
        <f>求节点(J$28:J$47,$V$4:$V$23,节奏总纲!T54)*$FJ55/10000</f>
        <v>221005.26323243836</v>
      </c>
      <c r="FQ55" s="15">
        <f>求节点(F$28:F$47,$L$4:$L$23,节奏总纲!P54)</f>
        <v>4</v>
      </c>
      <c r="FR55" s="15">
        <f>求节点(G$28:G$47,$L$4:$L$23,节奏总纲!Q54)</f>
        <v>4</v>
      </c>
      <c r="FS55" s="15">
        <f>求节点(H$28:H$47,$L$4:$L$23,节奏总纲!R54)</f>
        <v>4</v>
      </c>
      <c r="FT55" s="15">
        <f>求节点(I$28:I$47,$L$4:$L$23,节奏总纲!S54)</f>
        <v>4</v>
      </c>
      <c r="FU55" s="15">
        <f>求节点(J$28:J$47,$L$4:$L$23,节奏总纲!T54)</f>
        <v>4</v>
      </c>
      <c r="FV55" s="15">
        <f t="shared" si="26"/>
        <v>813462.13724611606</v>
      </c>
      <c r="FW55" s="15">
        <f t="shared" si="27"/>
        <v>826255.58448674693</v>
      </c>
      <c r="FX55" s="15">
        <f t="shared" si="28"/>
        <v>841635.1805435475</v>
      </c>
      <c r="FY55" s="15">
        <f t="shared" si="29"/>
        <v>860767.69238454325</v>
      </c>
      <c r="FZ55" s="15">
        <f t="shared" si="30"/>
        <v>884021.05292975344</v>
      </c>
      <c r="GE55" s="15">
        <v>51</v>
      </c>
      <c r="GF55" s="15">
        <f>MAX($G$4,求节点(F$28:F$47,$G$4:$G$23,节奏总纲!P54))</f>
        <v>2299.7257239323376</v>
      </c>
      <c r="GG55" s="15">
        <f>MAX($G$4,求节点(G$28:G$47,$G$4:$G$23,节奏总纲!Q54))</f>
        <v>2308.3713470338075</v>
      </c>
      <c r="GH55" s="15">
        <f>MAX($G$4,求节点(H$28:H$47,$G$4:$G$23,节奏总纲!R54))</f>
        <v>2318.7646513918116</v>
      </c>
      <c r="GI55" s="15">
        <f>MAX($G$4,求节点(I$28:I$47,$G$4:$G$23,节奏总纲!S54))</f>
        <v>2331.6941209280853</v>
      </c>
      <c r="GJ55" s="15">
        <f>MAX($G$4,求节点(J$28:J$47,$G$4:$G$23,节奏总纲!T54))</f>
        <v>2347.4083992875558</v>
      </c>
      <c r="GK55" s="15">
        <f>MAX($K$4,求节点(F$28:F$47,$K$4:$K$23,节奏总纲!P54))</f>
        <v>7994.5144786467536</v>
      </c>
      <c r="GL55" s="15">
        <f>MAX($K$4,求节点(G$28:G$47,$K$4:$K$23,节奏总纲!Q54))</f>
        <v>8167.4269406761487</v>
      </c>
      <c r="GM55" s="15">
        <f>MAX($K$4,求节点(H$28:H$47,$K$4:$K$23,节奏总纲!R54))</f>
        <v>8375.2930278362364</v>
      </c>
      <c r="GN55" s="15">
        <f>MAX($K$4,求节点(I$28:I$47,$K$4:$K$23,节奏总纲!S54))</f>
        <v>8633.8824185617032</v>
      </c>
      <c r="GO55" s="15">
        <f>MAX($K$4,求节点(J$28:J$47,$K$4:$K$23,节奏总纲!T54))</f>
        <v>8948.1679857511172</v>
      </c>
    </row>
    <row r="56" spans="19:197" x14ac:dyDescent="0.15">
      <c r="S56" s="9">
        <v>29</v>
      </c>
      <c r="T56" s="9">
        <f>求节点(节奏总纲!$BW$4:$BW$53,节奏总纲!$AM$4:$AM$53,$S56)</f>
        <v>6.5527486015310732</v>
      </c>
      <c r="U56" s="9">
        <v>2700</v>
      </c>
      <c r="V56" s="9">
        <f t="shared" si="38"/>
        <v>3</v>
      </c>
      <c r="W56" s="9">
        <v>5</v>
      </c>
      <c r="Z56" s="9">
        <v>52</v>
      </c>
      <c r="AA56" s="9">
        <f>[5]圣人天赋!EM57</f>
        <v>0</v>
      </c>
      <c r="AB56" s="9">
        <f>[5]圣人天赋!EN57</f>
        <v>0</v>
      </c>
      <c r="AC56" s="9">
        <f>[5]圣人天赋!EO57</f>
        <v>52</v>
      </c>
      <c r="AD56" s="9">
        <f>[5]圣人天赋!EP57</f>
        <v>4.0272636904494362E-2</v>
      </c>
      <c r="AE56" s="9">
        <f>[5]圣人天赋!EQ57</f>
        <v>4.089778647434375E-2</v>
      </c>
      <c r="AG56" s="52"/>
      <c r="AH56" s="34" t="e">
        <f>[5]圣人天赋!EM57/AA56</f>
        <v>#DIV/0!</v>
      </c>
      <c r="AJ56" s="9">
        <v>52</v>
      </c>
      <c r="AK56" s="9">
        <f>MAX([4]带兵数!D55,1000+($AJ56-1)*50)</f>
        <v>5070.9452382022582</v>
      </c>
      <c r="AL56" s="9">
        <f>MAX([4]带兵数!E55,1000+($AJ56-1)*50)</f>
        <v>5123.7003907261933</v>
      </c>
      <c r="AM56" s="9">
        <f>MAX([4]带兵数!F55,1000+($AJ56-1)*50)</f>
        <v>5180.3757225034651</v>
      </c>
      <c r="AN56" s="9">
        <f>MAX([4]带兵数!G55,1000+($AJ56-1)*50)</f>
        <v>5245.4875618998367</v>
      </c>
      <c r="AO56" s="9">
        <f>MAX([4]带兵数!H55,1000+($AJ56-1)*50)</f>
        <v>5314.3039941845373</v>
      </c>
      <c r="AQ56" s="15">
        <v>52</v>
      </c>
      <c r="AR56" s="15">
        <f>AZ56/求节点(F$28:F$47,$G$4:$G$23,节奏总纲!P55)*3600</f>
        <v>850727.77070184238</v>
      </c>
      <c r="AS56" s="15">
        <f>BA56/求节点(G$28:G$47,$G$4:$G$23,节奏总纲!Q55)*3600</f>
        <v>744055.52112479357</v>
      </c>
      <c r="AT56" s="15">
        <f>BB56/求节点(H$28:H$47,$G$4:$G$23,节奏总纲!R55)*3600</f>
        <v>629919.39933797519</v>
      </c>
      <c r="AU56" s="15">
        <f>BC56/求节点(I$28:I$47,$G$4:$G$23,节奏总纲!S55)*3600</f>
        <v>464184.11030181334</v>
      </c>
      <c r="AV56" s="15">
        <f>BD56/求节点(J$28:J$47,$G$4:$G$23,节奏总纲!T55)*3600</f>
        <v>250324.39331177567</v>
      </c>
      <c r="AY56" s="15">
        <v>52</v>
      </c>
      <c r="AZ56" s="15">
        <f>求节点(F$28:F$47,$G$4:$G$23,节奏总纲!P55)*24*节奏总纲!W55*求节点(F$28:F$47,$L$4:$L$23,节奏总纲!P55)</f>
        <v>545215.07518756203</v>
      </c>
      <c r="BA56" s="15">
        <f>求节点(G$28:G$47,$G$4:$G$23,节奏总纲!Q55)*24*节奏总纲!X55*求节点(G$28:G$47,$L$4:$L$23,节奏总纲!Q55)</f>
        <v>478760.43468761916</v>
      </c>
      <c r="BB56" s="15">
        <f>求节点(H$28:H$47,$G$4:$G$23,节奏总纲!R55)*24*节奏总纲!Y55*求节点(H$28:H$47,$L$4:$L$23,节奏总纲!R55)</f>
        <v>407319.63386539527</v>
      </c>
      <c r="BC56" s="15">
        <f>求节点(I$28:I$47,$G$4:$G$23,节奏总纲!S55)*24*节奏总纲!Z55*求节点(I$28:I$47,$L$4:$L$23,节奏总纲!S55)</f>
        <v>301941.95343100862</v>
      </c>
      <c r="BD56" s="15">
        <f>求节点(J$28:J$47,$G$4:$G$23,节奏总纲!T55)*24*节奏总纲!AA55*求节点(J$28:J$47,$L$4:$L$23,节奏总纲!T55)</f>
        <v>164120.57080488934</v>
      </c>
      <c r="BE56" s="15">
        <f>SUM(AZ$5:AZ56)</f>
        <v>7510609.3805036396</v>
      </c>
      <c r="BF56" s="15">
        <f>SUM(BA$5:BA56)</f>
        <v>6558715.9301828714</v>
      </c>
      <c r="BG56" s="15">
        <f>SUM(BB$5:BB56)</f>
        <v>5432155.7951157726</v>
      </c>
      <c r="BH56" s="15">
        <f>SUM(BC$5:BC56)</f>
        <v>4039236.4327976601</v>
      </c>
      <c r="BI56" s="15">
        <f>SUM(BD$5:BD56)</f>
        <v>2269742.7246814971</v>
      </c>
      <c r="BJ56" s="51"/>
      <c r="BK56" s="15">
        <v>52</v>
      </c>
      <c r="BL56" s="15">
        <f>索引信息!I57/3600*求节点(F$28:F$47,$G$4:$G$23,节奏总纲!P55)+BL55</f>
        <v>0</v>
      </c>
      <c r="BM56" s="15">
        <f>索引信息!J57/3600*求节点(G$28:G$47,$G$4:$G$23,节奏总纲!Q55)+BM55</f>
        <v>0</v>
      </c>
      <c r="BN56" s="15">
        <f>索引信息!K57/3600*求节点(H$28:H$47,$G$4:$G$23,节奏总纲!R55)+BN55</f>
        <v>0</v>
      </c>
      <c r="BO56" s="15">
        <f>索引信息!L57/3600*求节点(I$28:I$47,$G$4:$G$23,节奏总纲!S55)+BO55</f>
        <v>0</v>
      </c>
      <c r="BP56" s="15">
        <f>索引信息!M57/3600*求节点(J$28:J$47,$G$4:$G$23,节奏总纲!T55)+BP55</f>
        <v>0</v>
      </c>
      <c r="BR56" s="15">
        <v>52</v>
      </c>
      <c r="BS56" s="15">
        <f>求节点($T$28:$T$107,$V$28:$V$107,节奏总纲!P55)*求节点($T$28:$T$107,$U$28:$U$107,节奏总纲!P55)*节奏总纲!W55+[2]副本直接奖励!DI56</f>
        <v>60511.001054103341</v>
      </c>
      <c r="BT56" s="15">
        <f>求节点($T$28:$T$107,$V$28:$V$107,节奏总纲!Q55)*求节点($T$28:$T$107,$U$28:$U$107,节奏总纲!Q55)*节奏总纲!X55+[2]副本直接奖励!DJ56</f>
        <v>49381.342797624784</v>
      </c>
      <c r="BU56" s="15">
        <f>求节点($T$28:$T$107,$V$28:$V$107,节奏总纲!R55)*求节点($T$28:$T$107,$U$28:$U$107,节奏总纲!R55)*节奏总纲!Y55+[2]副本直接奖励!DK56</f>
        <v>35633.12262919503</v>
      </c>
      <c r="BV56" s="15">
        <f>求节点($T$28:$T$107,$V$28:$V$107,节奏总纲!S55)*求节点($T$28:$T$107,$U$28:$U$107,节奏总纲!S55)*节奏总纲!Z55+[2]副本直接奖励!DL56</f>
        <v>16707.650569289286</v>
      </c>
      <c r="BW56" s="15">
        <f>求节点($T$28:$T$107,$V$28:$V$107,节奏总纲!T55)*求节点($T$28:$T$107,$U$28:$U$107,节奏总纲!T55)*节奏总纲!AA55+[2]副本直接奖励!DM56</f>
        <v>7170.7508500769072</v>
      </c>
      <c r="BX56" s="15">
        <f>SUM(BS$5:BS56)</f>
        <v>515232.63195598277</v>
      </c>
      <c r="BY56" s="15">
        <f>SUM(BT$5:BT56)</f>
        <v>402045.70443702559</v>
      </c>
      <c r="BZ56" s="15">
        <f>SUM(BU$5:BU56)</f>
        <v>280254.57486416673</v>
      </c>
      <c r="CA56" s="15">
        <f>SUM(BV$5:BV56)</f>
        <v>166317.97725149308</v>
      </c>
      <c r="CB56" s="15">
        <f>SUM(BW$5:BW56)</f>
        <v>79845.869715557172</v>
      </c>
      <c r="CE56" s="15">
        <v>52</v>
      </c>
      <c r="CF56" s="15">
        <f>AZ56/(1-[5]圣人天赋!DY57)-AZ56</f>
        <v>0</v>
      </c>
      <c r="CG56" s="15">
        <f>BA56/(1-[5]圣人天赋!DZ57)-BA56</f>
        <v>0</v>
      </c>
      <c r="CH56" s="15">
        <f>BB56/(1-[5]圣人天赋!EA57)-BB56</f>
        <v>0</v>
      </c>
      <c r="CI56" s="15">
        <f>BC56/(1-[5]圣人天赋!EB57)-BC56</f>
        <v>0</v>
      </c>
      <c r="CJ56" s="15">
        <f>BD56/(1-[5]圣人天赋!EC57)-BD56</f>
        <v>0</v>
      </c>
      <c r="CK56" s="15">
        <f>SUM(CF$5:CF56)</f>
        <v>0</v>
      </c>
      <c r="CL56" s="15">
        <f>SUM(CG$5:CG56)</f>
        <v>0</v>
      </c>
      <c r="CM56" s="15">
        <f>SUM(CH$5:CH56)</f>
        <v>0</v>
      </c>
      <c r="CN56" s="15">
        <f>SUM(CI$5:CI56)</f>
        <v>0</v>
      </c>
      <c r="CO56" s="15">
        <f>SUM(CJ$5:CJ56)</f>
        <v>0</v>
      </c>
      <c r="CQ56" s="15">
        <v>52</v>
      </c>
      <c r="CR56" s="15" t="e">
        <f>DZ56*'[6]国建-buff效果'!EN58+CR55</f>
        <v>#REF!</v>
      </c>
      <c r="CS56" s="15" t="e">
        <f>EA56*'[6]国建-buff效果'!EO58+CS55</f>
        <v>#REF!</v>
      </c>
      <c r="CT56" s="15" t="e">
        <f>EB56*'[6]国建-buff效果'!EP58+CT55</f>
        <v>#REF!</v>
      </c>
      <c r="CU56" s="15" t="e">
        <f>EC56*'[6]国建-buff效果'!EQ58+CU55</f>
        <v>#REF!</v>
      </c>
      <c r="CV56" s="15" t="e">
        <f>ED56*'[6]国建-buff效果'!ER58+CV55</f>
        <v>#REF!</v>
      </c>
      <c r="CX56" s="15">
        <v>52</v>
      </c>
      <c r="CY56" s="15">
        <f>索引信息!T56/3600*求节点(F$28:F$47,$G$4:$G$23,节奏总纲!P55)+CY55</f>
        <v>0</v>
      </c>
      <c r="CZ56" s="15">
        <f>索引信息!U56/3600*求节点(G$28:G$47,$G$4:$G$23,节奏总纲!Q55)+CZ55</f>
        <v>0</v>
      </c>
      <c r="DA56" s="15">
        <f>索引信息!V56/3600*求节点(H$28:H$47,$G$4:$G$23,节奏总纲!R55)+DA55</f>
        <v>0</v>
      </c>
      <c r="DB56" s="15">
        <f>索引信息!W56/3600*求节点(I$28:I$47,$G$4:$G$23,节奏总纲!S55)+DB55</f>
        <v>0</v>
      </c>
      <c r="DC56" s="15">
        <f>索引信息!X56/3600*求节点(J$28:J$47,$G$4:$G$23,节奏总纲!T55)+DC55</f>
        <v>0</v>
      </c>
      <c r="DE56" s="15">
        <v>52</v>
      </c>
      <c r="DF56" s="15" t="e">
        <f t="shared" si="39"/>
        <v>#REF!</v>
      </c>
      <c r="DG56" s="15" t="e">
        <f t="shared" si="40"/>
        <v>#REF!</v>
      </c>
      <c r="DH56" s="15" t="e">
        <f t="shared" si="41"/>
        <v>#REF!</v>
      </c>
      <c r="DI56" s="15" t="e">
        <f t="shared" si="42"/>
        <v>#REF!</v>
      </c>
      <c r="DJ56" s="15" t="e">
        <f t="shared" si="43"/>
        <v>#REF!</v>
      </c>
      <c r="DK56" s="35">
        <v>52</v>
      </c>
      <c r="DL56" s="34" t="e">
        <f t="shared" si="44"/>
        <v>#REF!</v>
      </c>
      <c r="DM56" s="34" t="e">
        <f t="shared" si="45"/>
        <v>#REF!</v>
      </c>
      <c r="DN56" s="34" t="e">
        <f t="shared" si="46"/>
        <v>#REF!</v>
      </c>
      <c r="DO56" s="34" t="e">
        <f t="shared" si="47"/>
        <v>#REF!</v>
      </c>
      <c r="DP56" s="34" t="e">
        <f t="shared" si="48"/>
        <v>#REF!</v>
      </c>
      <c r="DQ56" s="34" t="e">
        <f t="shared" si="49"/>
        <v>#REF!</v>
      </c>
      <c r="DT56" s="15">
        <v>52</v>
      </c>
      <c r="DU56" s="15" t="e">
        <f>#REF!+[7]国家城池攻打!BP55</f>
        <v>#REF!</v>
      </c>
      <c r="DV56" s="15" t="e">
        <f>#REF!+[7]国家城池攻打!BQ55</f>
        <v>#REF!</v>
      </c>
      <c r="DW56" s="15" t="e">
        <f>#REF!+[7]国家城池攻打!BR55</f>
        <v>#REF!</v>
      </c>
      <c r="DX56" s="15" t="e">
        <f>#REF!+[7]国家城池攻打!BS55</f>
        <v>#REF!</v>
      </c>
      <c r="DY56" s="15" t="e">
        <f>#REF!+[7]国家城池攻打!BT55</f>
        <v>#REF!</v>
      </c>
      <c r="DZ56" s="15" t="e">
        <f t="shared" si="32"/>
        <v>#REF!</v>
      </c>
      <c r="EA56" s="15" t="e">
        <f t="shared" si="33"/>
        <v>#REF!</v>
      </c>
      <c r="EB56" s="15" t="e">
        <f t="shared" si="34"/>
        <v>#REF!</v>
      </c>
      <c r="EC56" s="15" t="e">
        <f t="shared" si="35"/>
        <v>#REF!</v>
      </c>
      <c r="ED56" s="15" t="e">
        <f t="shared" si="36"/>
        <v>#REF!</v>
      </c>
      <c r="EF56" s="34" t="e">
        <f>#REF!/$DU56</f>
        <v>#REF!</v>
      </c>
      <c r="EG56" s="34" t="e">
        <f>[7]国家城池攻打!BP55/$DU56</f>
        <v>#REF!</v>
      </c>
      <c r="EK56" s="9">
        <v>52</v>
      </c>
      <c r="EL56" s="9" t="e">
        <f t="shared" si="50"/>
        <v>#REF!</v>
      </c>
      <c r="EM56" s="9" t="e">
        <f t="shared" si="51"/>
        <v>#REF!</v>
      </c>
      <c r="EN56" s="9" t="e">
        <f t="shared" si="52"/>
        <v>#REF!</v>
      </c>
      <c r="EO56" s="9" t="e">
        <f t="shared" si="53"/>
        <v>#REF!</v>
      </c>
      <c r="EP56" s="9" t="e">
        <f t="shared" si="54"/>
        <v>#REF!</v>
      </c>
      <c r="ER56" s="9">
        <v>52</v>
      </c>
      <c r="ES56" s="9" t="e">
        <f>((DU56-DU55)-(DF56-DF55))/求节点(F$28:F$47,$K$4:$K$23,节奏总纲!P55)</f>
        <v>#REF!</v>
      </c>
      <c r="ET56" s="9" t="e">
        <f>((DV56-DV55)-(DG56-DG55))/求节点(G$28:G$47,$K$4:$K$23,节奏总纲!Q55)</f>
        <v>#REF!</v>
      </c>
      <c r="EU56" s="9" t="e">
        <f>((DW56-DW55)-(DH56-DH55))/求节点(H$28:H$47,$K$4:$K$23,节奏总纲!R55)</f>
        <v>#REF!</v>
      </c>
      <c r="EV56" s="9" t="e">
        <f>((DX56-DX55)-(DI56-DI55))/求节点(I$28:I$47,$K$4:$K$23,节奏总纲!S55)</f>
        <v>#REF!</v>
      </c>
      <c r="EW56" s="9" t="e">
        <f>((DY56-DY55)-(DJ56-DJ55))/求节点(J$28:J$47,$K$4:$K$23,节奏总纲!T55)</f>
        <v>#REF!</v>
      </c>
      <c r="EX56" s="37" t="e">
        <f>SUM(ES$5:ES56)*$C$5/'[1]资源-钻石'!L55</f>
        <v>#REF!</v>
      </c>
      <c r="EY56" s="37" t="e">
        <f>SUM(ET$5:ET56)*$C$5/'[1]资源-钻石'!M55</f>
        <v>#REF!</v>
      </c>
      <c r="EZ56" s="37" t="e">
        <f>SUM(EU$5:EU56)*$C$5/'[1]资源-钻石'!N55</f>
        <v>#REF!</v>
      </c>
      <c r="FA56" s="37" t="e">
        <f>SUM(EV$5:EV56)*$C$5/'[1]资源-钻石'!O55</f>
        <v>#REF!</v>
      </c>
      <c r="FB56" s="37" t="e">
        <f>SUM(EW$5:EW56)*$C$5/'[1]资源-钻石'!P55</f>
        <v>#REF!</v>
      </c>
      <c r="FJ56" s="9">
        <f>INT(求节点(F$28:F$47,$K$28:$K$47,节奏总纲!P55))</f>
        <v>18571</v>
      </c>
      <c r="FK56" s="15">
        <v>52</v>
      </c>
      <c r="FL56" s="15">
        <f>求节点(F$28:F$47,$V$4:$V$23,节奏总纲!P55)*$FJ56/10000</f>
        <v>206944.37825782041</v>
      </c>
      <c r="FM56" s="15">
        <f>求节点(G$28:G$47,$V$4:$V$23,节奏总纲!Q55)*$FJ56/10000</f>
        <v>210375.95986265028</v>
      </c>
      <c r="FN56" s="15">
        <f>求节点(H$28:H$47,$V$4:$V$23,节奏总纲!R55)*$FJ56/10000</f>
        <v>214620.80647209301</v>
      </c>
      <c r="FO56" s="15">
        <f>求节点(I$28:I$47,$V$4:$V$23,节奏总纲!S55)*$FJ56/10000</f>
        <v>219778.09674524769</v>
      </c>
      <c r="FP56" s="15">
        <f>求节点(J$28:J$47,$V$4:$V$23,节奏总纲!T55)*$FJ56/10000</f>
        <v>226667.81743736481</v>
      </c>
      <c r="FQ56" s="15">
        <f>求节点(F$28:F$47,$L$4:$L$23,节奏总纲!P55)</f>
        <v>4</v>
      </c>
      <c r="FR56" s="15">
        <f>求节点(G$28:G$47,$L$4:$L$23,节奏总纲!Q55)</f>
        <v>4</v>
      </c>
      <c r="FS56" s="15">
        <f>求节点(H$28:H$47,$L$4:$L$23,节奏总纲!R55)</f>
        <v>4</v>
      </c>
      <c r="FT56" s="15">
        <f>求节点(I$28:I$47,$L$4:$L$23,节奏总纲!S55)</f>
        <v>4</v>
      </c>
      <c r="FU56" s="15">
        <f>求节点(J$28:J$47,$L$4:$L$23,节奏总纲!T55)</f>
        <v>4</v>
      </c>
      <c r="FV56" s="15">
        <f t="shared" si="26"/>
        <v>827777.51303128165</v>
      </c>
      <c r="FW56" s="15">
        <f t="shared" si="27"/>
        <v>841503.83945060114</v>
      </c>
      <c r="FX56" s="15">
        <f t="shared" si="28"/>
        <v>858483.22588837205</v>
      </c>
      <c r="FY56" s="15">
        <f t="shared" si="29"/>
        <v>879112.38698099076</v>
      </c>
      <c r="FZ56" s="15">
        <f t="shared" si="30"/>
        <v>906671.26974945923</v>
      </c>
      <c r="GE56" s="15">
        <v>52</v>
      </c>
      <c r="GF56" s="15">
        <f>MAX($G$4,求节点(F$28:F$47,$G$4:$G$23,节奏总纲!P55))</f>
        <v>2307.1707992510378</v>
      </c>
      <c r="GG56" s="15">
        <f>MAX($G$4,求节点(G$28:G$47,$G$4:$G$23,节奏总纲!Q55))</f>
        <v>2316.4098860121971</v>
      </c>
      <c r="GH56" s="15">
        <f>MAX($G$4,求节点(H$28:H$47,$G$4:$G$23,节奏总纲!R55))</f>
        <v>2327.8385829306258</v>
      </c>
      <c r="GI56" s="15">
        <f>MAX($G$4,求节点(I$28:I$47,$G$4:$G$23,节奏总纲!S55))</f>
        <v>2341.7239156352584</v>
      </c>
      <c r="GJ56" s="15">
        <f>MAX($G$4,求节点(J$28:J$47,$G$4:$G$23,节奏总纲!T55))</f>
        <v>2360.2735917219452</v>
      </c>
      <c r="GK56" s="15">
        <f>MAX($K$4,求节点(F$28:F$47,$K$4:$K$23,节奏总纲!P55))</f>
        <v>8143.4159850207534</v>
      </c>
      <c r="GL56" s="15">
        <f>MAX($K$4,求节点(G$28:G$47,$K$4:$K$23,节奏总纲!Q55))</f>
        <v>8328.197720243943</v>
      </c>
      <c r="GM56" s="15">
        <f>MAX($K$4,求节点(H$28:H$47,$K$4:$K$23,节奏总纲!R55))</f>
        <v>8556.7716586125134</v>
      </c>
      <c r="GN56" s="15">
        <f>MAX($K$4,求节点(I$28:I$47,$K$4:$K$23,节奏总纲!S55))</f>
        <v>8834.4783127051687</v>
      </c>
      <c r="GO56" s="15">
        <f>MAX($K$4,求节点(J$28:J$47,$K$4:$K$23,节奏总纲!T55))</f>
        <v>9205.4718344389003</v>
      </c>
    </row>
    <row r="57" spans="19:197" x14ac:dyDescent="0.15">
      <c r="S57" s="9">
        <v>30</v>
      </c>
      <c r="T57" s="9">
        <f>求节点(节奏总纲!$BW$4:$BW$53,节奏总纲!$AM$4:$AM$53,$S57)</f>
        <v>6.8489946782792268</v>
      </c>
      <c r="U57" s="9">
        <v>2700</v>
      </c>
      <c r="V57" s="9">
        <f t="shared" si="38"/>
        <v>3</v>
      </c>
      <c r="W57" s="9">
        <v>5</v>
      </c>
      <c r="Z57" s="9">
        <v>53</v>
      </c>
      <c r="AA57" s="9">
        <f>[5]圣人天赋!EM58</f>
        <v>0</v>
      </c>
      <c r="AB57" s="9">
        <f>[5]圣人天赋!EN58</f>
        <v>0</v>
      </c>
      <c r="AC57" s="9">
        <f>[5]圣人天赋!EO58</f>
        <v>53</v>
      </c>
      <c r="AD57" s="9">
        <f>[5]圣人天赋!EP58</f>
        <v>4.016014242229566E-2</v>
      </c>
      <c r="AE57" s="9">
        <f>[5]圣人天赋!EQ58</f>
        <v>4.0783154128675114E-2</v>
      </c>
      <c r="AG57" s="52"/>
      <c r="AH57" s="34" t="e">
        <f>[5]圣人天赋!EM58/AA57</f>
        <v>#DIV/0!</v>
      </c>
      <c r="AJ57" s="9">
        <v>53</v>
      </c>
      <c r="AK57" s="9">
        <f>MAX([4]带兵数!D56,1000+($AJ57-1)*50)</f>
        <v>5135.9430310817388</v>
      </c>
      <c r="AL57" s="9">
        <f>MAX([4]带兵数!E56,1000+($AJ57-1)*50)</f>
        <v>5187.3698557428161</v>
      </c>
      <c r="AM57" s="9">
        <f>MAX([4]带兵数!F56,1000+($AJ57-1)*50)</f>
        <v>5248.3145201793022</v>
      </c>
      <c r="AN57" s="9">
        <f>MAX([4]带兵数!G56,1000+($AJ57-1)*50)</f>
        <v>5308.7424938353615</v>
      </c>
      <c r="AO57" s="9">
        <f>MAX([4]带兵数!H56,1000+($AJ57-1)*50)</f>
        <v>5377.4966559784389</v>
      </c>
      <c r="AQ57" s="15">
        <v>53</v>
      </c>
      <c r="AR57" s="15">
        <f>AZ57/求节点(F$28:F$47,$G$4:$G$23,节奏总纲!P56)*3600</f>
        <v>911787.44848088303</v>
      </c>
      <c r="AS57" s="15">
        <f>BA57/求节点(G$28:G$47,$G$4:$G$23,节奏总纲!Q56)*3600</f>
        <v>811103.47143407294</v>
      </c>
      <c r="AT57" s="15">
        <f>BB57/求节点(H$28:H$47,$G$4:$G$23,节奏总纲!R56)*3600</f>
        <v>682124.71090850199</v>
      </c>
      <c r="AU57" s="15">
        <f>BC57/求节点(I$28:I$47,$G$4:$G$23,节奏总纲!S56)*3600</f>
        <v>480046.30076656683</v>
      </c>
      <c r="AV57" s="15">
        <f>BD57/求节点(J$28:J$47,$G$4:$G$23,节奏总纲!T56)*3600</f>
        <v>265543.4080821306</v>
      </c>
      <c r="AY57" s="15">
        <v>53</v>
      </c>
      <c r="AZ57" s="15">
        <f>求节点(F$28:F$47,$G$4:$G$23,节奏总纲!P56)*24*节奏总纲!W56*求节点(F$28:F$47,$L$4:$L$23,节奏总纲!P56)</f>
        <v>586342.98437278962</v>
      </c>
      <c r="BA57" s="15">
        <f>求节点(G$28:G$47,$G$4:$G$23,节奏总纲!Q56)*24*节奏总纲!X56*求节点(G$28:G$47,$L$4:$L$23,节奏总纲!Q56)</f>
        <v>523876.58928066952</v>
      </c>
      <c r="BB57" s="15">
        <f>求节点(H$28:H$47,$G$4:$G$23,节奏总纲!R56)*24*节奏总纲!Y56*求节点(H$28:H$47,$L$4:$L$23,节奏总纲!R56)</f>
        <v>442938.53884285537</v>
      </c>
      <c r="BC57" s="15">
        <f>求节点(I$28:I$47,$G$4:$G$23,节奏总纲!S56)*24*节奏总纲!Z56*求节点(I$28:I$47,$L$4:$L$23,节奏总纲!S56)</f>
        <v>313712.69259428041</v>
      </c>
      <c r="BD57" s="15">
        <f>求节点(J$28:J$47,$G$4:$G$23,节奏总纲!T56)*24*节奏总纲!AA56*求节点(J$28:J$47,$L$4:$L$23,节奏总纲!T56)</f>
        <v>175155.76774297078</v>
      </c>
      <c r="BE57" s="15">
        <f>SUM(AZ$5:AZ57)</f>
        <v>8096952.3648764296</v>
      </c>
      <c r="BF57" s="15">
        <f>SUM(BA$5:BA57)</f>
        <v>7082592.519463541</v>
      </c>
      <c r="BG57" s="15">
        <f>SUM(BB$5:BB57)</f>
        <v>5875094.3339586277</v>
      </c>
      <c r="BH57" s="15">
        <f>SUM(BC$5:BC57)</f>
        <v>4352949.1253919406</v>
      </c>
      <c r="BI57" s="15">
        <f>SUM(BD$5:BD57)</f>
        <v>2444898.492424468</v>
      </c>
      <c r="BJ57" s="51"/>
      <c r="BK57" s="15">
        <v>53</v>
      </c>
      <c r="BL57" s="15">
        <f>索引信息!I58/3600*求节点(F$28:F$47,$G$4:$G$23,节奏总纲!P56)+BL56</f>
        <v>0</v>
      </c>
      <c r="BM57" s="15">
        <f>索引信息!J58/3600*求节点(G$28:G$47,$G$4:$G$23,节奏总纲!Q56)+BM56</f>
        <v>0</v>
      </c>
      <c r="BN57" s="15">
        <f>索引信息!K58/3600*求节点(H$28:H$47,$G$4:$G$23,节奏总纲!R56)+BN56</f>
        <v>0</v>
      </c>
      <c r="BO57" s="15">
        <f>索引信息!L58/3600*求节点(I$28:I$47,$G$4:$G$23,节奏总纲!S56)+BO56</f>
        <v>0</v>
      </c>
      <c r="BP57" s="15">
        <f>索引信息!M58/3600*求节点(J$28:J$47,$G$4:$G$23,节奏总纲!T56)+BP56</f>
        <v>0</v>
      </c>
      <c r="BR57" s="15">
        <v>53</v>
      </c>
      <c r="BS57" s="15">
        <f>求节点($T$28:$T$107,$V$28:$V$107,节奏总纲!P56)*求节点($T$28:$T$107,$U$28:$U$107,节奏总纲!P56)*节奏总纲!W56+[2]副本直接奖励!DI57</f>
        <v>67302.575853659902</v>
      </c>
      <c r="BT57" s="15">
        <f>求节点($T$28:$T$107,$V$28:$V$107,节奏总纲!Q56)*求节点($T$28:$T$107,$U$28:$U$107,节奏总纲!Q56)*节奏总纲!X56+[2]副本直接奖励!DJ57</f>
        <v>55768.767480358598</v>
      </c>
      <c r="BU57" s="15">
        <f>求节点($T$28:$T$107,$V$28:$V$107,节奏总纲!R56)*求节点($T$28:$T$107,$U$28:$U$107,节奏总纲!R56)*节奏总纲!Y56+[2]副本直接奖励!DK57</f>
        <v>42840.472171382913</v>
      </c>
      <c r="BV57" s="15">
        <f>求节点($T$28:$T$107,$V$28:$V$107,节奏总纲!S56)*求节点($T$28:$T$107,$U$28:$U$107,节奏总纲!S56)*节奏总纲!Z56+[2]副本直接奖励!DL57</f>
        <v>20343.519946417942</v>
      </c>
      <c r="BW57" s="15">
        <f>求节点($T$28:$T$107,$V$28:$V$107,节奏总纲!T56)*求节点($T$28:$T$107,$U$28:$U$107,节奏总纲!T56)*节奏总纲!AA56+[2]副本直接奖励!DM57</f>
        <v>7606.7122106860324</v>
      </c>
      <c r="BX57" s="15">
        <f>SUM(BS$5:BS57)</f>
        <v>582535.20780964266</v>
      </c>
      <c r="BY57" s="15">
        <f>SUM(BT$5:BT57)</f>
        <v>457814.47191738419</v>
      </c>
      <c r="BZ57" s="15">
        <f>SUM(BU$5:BU57)</f>
        <v>323095.04703554965</v>
      </c>
      <c r="CA57" s="15">
        <f>SUM(BV$5:BV57)</f>
        <v>186661.49719791103</v>
      </c>
      <c r="CB57" s="15">
        <f>SUM(BW$5:BW57)</f>
        <v>87452.581926243205</v>
      </c>
      <c r="CE57" s="15">
        <v>53</v>
      </c>
      <c r="CF57" s="15">
        <f>AZ57/(1-[5]圣人天赋!DY58)-AZ57</f>
        <v>0</v>
      </c>
      <c r="CG57" s="15">
        <f>BA57/(1-[5]圣人天赋!DZ58)-BA57</f>
        <v>0</v>
      </c>
      <c r="CH57" s="15">
        <f>BB57/(1-[5]圣人天赋!EA58)-BB57</f>
        <v>0</v>
      </c>
      <c r="CI57" s="15">
        <f>BC57/(1-[5]圣人天赋!EB58)-BC57</f>
        <v>0</v>
      </c>
      <c r="CJ57" s="15">
        <f>BD57/(1-[5]圣人天赋!EC58)-BD57</f>
        <v>0</v>
      </c>
      <c r="CK57" s="15">
        <f>SUM(CF$5:CF57)</f>
        <v>0</v>
      </c>
      <c r="CL57" s="15">
        <f>SUM(CG$5:CG57)</f>
        <v>0</v>
      </c>
      <c r="CM57" s="15">
        <f>SUM(CH$5:CH57)</f>
        <v>0</v>
      </c>
      <c r="CN57" s="15">
        <f>SUM(CI$5:CI57)</f>
        <v>0</v>
      </c>
      <c r="CO57" s="15">
        <f>SUM(CJ$5:CJ57)</f>
        <v>0</v>
      </c>
      <c r="CQ57" s="15">
        <v>53</v>
      </c>
      <c r="CR57" s="15" t="e">
        <f>DZ57*'[6]国建-buff效果'!EN59+CR56</f>
        <v>#REF!</v>
      </c>
      <c r="CS57" s="15" t="e">
        <f>EA57*'[6]国建-buff效果'!EO59+CS56</f>
        <v>#REF!</v>
      </c>
      <c r="CT57" s="15" t="e">
        <f>EB57*'[6]国建-buff效果'!EP59+CT56</f>
        <v>#REF!</v>
      </c>
      <c r="CU57" s="15" t="e">
        <f>EC57*'[6]国建-buff效果'!EQ59+CU56</f>
        <v>#REF!</v>
      </c>
      <c r="CV57" s="15" t="e">
        <f>ED57*'[6]国建-buff效果'!ER59+CV56</f>
        <v>#REF!</v>
      </c>
      <c r="CX57" s="15">
        <v>53</v>
      </c>
      <c r="CY57" s="15">
        <f>索引信息!T57/3600*求节点(F$28:F$47,$G$4:$G$23,节奏总纲!P56)+CY56</f>
        <v>0</v>
      </c>
      <c r="CZ57" s="15">
        <f>索引信息!U57/3600*求节点(G$28:G$47,$G$4:$G$23,节奏总纲!Q56)+CZ56</f>
        <v>0</v>
      </c>
      <c r="DA57" s="15">
        <f>索引信息!V57/3600*求节点(H$28:H$47,$G$4:$G$23,节奏总纲!R56)+DA56</f>
        <v>0</v>
      </c>
      <c r="DB57" s="15">
        <f>索引信息!W57/3600*求节点(I$28:I$47,$G$4:$G$23,节奏总纲!S56)+DB56</f>
        <v>0</v>
      </c>
      <c r="DC57" s="15">
        <f>索引信息!X57/3600*求节点(J$28:J$47,$G$4:$G$23,节奏总纲!T56)+DC56</f>
        <v>0</v>
      </c>
      <c r="DE57" s="15">
        <v>53</v>
      </c>
      <c r="DF57" s="15" t="e">
        <f t="shared" si="39"/>
        <v>#REF!</v>
      </c>
      <c r="DG57" s="15" t="e">
        <f t="shared" si="40"/>
        <v>#REF!</v>
      </c>
      <c r="DH57" s="15" t="e">
        <f t="shared" si="41"/>
        <v>#REF!</v>
      </c>
      <c r="DI57" s="15" t="e">
        <f t="shared" si="42"/>
        <v>#REF!</v>
      </c>
      <c r="DJ57" s="15" t="e">
        <f t="shared" si="43"/>
        <v>#REF!</v>
      </c>
      <c r="DK57" s="35">
        <v>53</v>
      </c>
      <c r="DL57" s="34" t="e">
        <f t="shared" si="44"/>
        <v>#REF!</v>
      </c>
      <c r="DM57" s="34" t="e">
        <f t="shared" si="45"/>
        <v>#REF!</v>
      </c>
      <c r="DN57" s="34" t="e">
        <f t="shared" si="46"/>
        <v>#REF!</v>
      </c>
      <c r="DO57" s="34" t="e">
        <f t="shared" si="47"/>
        <v>#REF!</v>
      </c>
      <c r="DP57" s="34" t="e">
        <f t="shared" si="48"/>
        <v>#REF!</v>
      </c>
      <c r="DQ57" s="34" t="e">
        <f t="shared" si="49"/>
        <v>#REF!</v>
      </c>
      <c r="DT57" s="15">
        <v>53</v>
      </c>
      <c r="DU57" s="15" t="e">
        <f>#REF!+[7]国家城池攻打!BP56</f>
        <v>#REF!</v>
      </c>
      <c r="DV57" s="15" t="e">
        <f>#REF!+[7]国家城池攻打!BQ56</f>
        <v>#REF!</v>
      </c>
      <c r="DW57" s="15" t="e">
        <f>#REF!+[7]国家城池攻打!BR56</f>
        <v>#REF!</v>
      </c>
      <c r="DX57" s="15" t="e">
        <f>#REF!+[7]国家城池攻打!BS56</f>
        <v>#REF!</v>
      </c>
      <c r="DY57" s="15" t="e">
        <f>#REF!+[7]国家城池攻打!BT56</f>
        <v>#REF!</v>
      </c>
      <c r="DZ57" s="15" t="e">
        <f t="shared" si="32"/>
        <v>#REF!</v>
      </c>
      <c r="EA57" s="15" t="e">
        <f t="shared" si="33"/>
        <v>#REF!</v>
      </c>
      <c r="EB57" s="15" t="e">
        <f t="shared" si="34"/>
        <v>#REF!</v>
      </c>
      <c r="EC57" s="15" t="e">
        <f t="shared" si="35"/>
        <v>#REF!</v>
      </c>
      <c r="ED57" s="15" t="e">
        <f t="shared" si="36"/>
        <v>#REF!</v>
      </c>
      <c r="EF57" s="34" t="e">
        <f>#REF!/$DU57</f>
        <v>#REF!</v>
      </c>
      <c r="EG57" s="34" t="e">
        <f>[7]国家城池攻打!BP56/$DU57</f>
        <v>#REF!</v>
      </c>
      <c r="EK57" s="9">
        <v>53</v>
      </c>
      <c r="EL57" s="9" t="e">
        <f t="shared" si="50"/>
        <v>#REF!</v>
      </c>
      <c r="EM57" s="9" t="e">
        <f t="shared" si="51"/>
        <v>#REF!</v>
      </c>
      <c r="EN57" s="9" t="e">
        <f t="shared" si="52"/>
        <v>#REF!</v>
      </c>
      <c r="EO57" s="9" t="e">
        <f t="shared" si="53"/>
        <v>#REF!</v>
      </c>
      <c r="EP57" s="9" t="e">
        <f t="shared" si="54"/>
        <v>#REF!</v>
      </c>
      <c r="ER57" s="9">
        <v>53</v>
      </c>
      <c r="ES57" s="9" t="e">
        <f>((DU57-DU56)-(DF57-DF56))/求节点(F$28:F$47,$K$4:$K$23,节奏总纲!P56)</f>
        <v>#REF!</v>
      </c>
      <c r="ET57" s="9" t="e">
        <f>((DV57-DV56)-(DG57-DG56))/求节点(G$28:G$47,$K$4:$K$23,节奏总纲!Q56)</f>
        <v>#REF!</v>
      </c>
      <c r="EU57" s="9" t="e">
        <f>((DW57-DW56)-(DH57-DH56))/求节点(H$28:H$47,$K$4:$K$23,节奏总纲!R56)</f>
        <v>#REF!</v>
      </c>
      <c r="EV57" s="9" t="e">
        <f>((DX57-DX56)-(DI57-DI56))/求节点(I$28:I$47,$K$4:$K$23,节奏总纲!S56)</f>
        <v>#REF!</v>
      </c>
      <c r="EW57" s="9" t="e">
        <f>((DY57-DY56)-(DJ57-DJ56))/求节点(J$28:J$47,$K$4:$K$23,节奏总纲!T56)</f>
        <v>#REF!</v>
      </c>
      <c r="EX57" s="37" t="e">
        <f>SUM(ES$5:ES57)*$C$5/'[1]资源-钻石'!L56</f>
        <v>#REF!</v>
      </c>
      <c r="EY57" s="37" t="e">
        <f>SUM(ET$5:ET57)*$C$5/'[1]资源-钻石'!M56</f>
        <v>#REF!</v>
      </c>
      <c r="EZ57" s="37" t="e">
        <f>SUM(EU$5:EU57)*$C$5/'[1]资源-钻石'!N56</f>
        <v>#REF!</v>
      </c>
      <c r="FA57" s="37" t="e">
        <f>SUM(EV$5:EV57)*$C$5/'[1]资源-钻石'!O56</f>
        <v>#REF!</v>
      </c>
      <c r="FB57" s="37" t="e">
        <f>SUM(EW$5:EW57)*$C$5/'[1]资源-钻石'!P56</f>
        <v>#REF!</v>
      </c>
      <c r="FJ57" s="9">
        <f>INT(求节点(F$28:F$47,$K$28:$K$47,节奏总纲!P56))</f>
        <v>18650</v>
      </c>
      <c r="FK57" s="15">
        <v>53</v>
      </c>
      <c r="FL57" s="15">
        <f>求节点(F$28:F$47,$V$4:$V$23,节奏总纲!P56)*$FJ57/10000</f>
        <v>210764.14545962538</v>
      </c>
      <c r="FM57" s="15">
        <f>求节点(G$28:G$47,$V$4:$V$23,节奏总纲!Q56)*$FJ57/10000</f>
        <v>214539.45055841858</v>
      </c>
      <c r="FN57" s="15">
        <f>求节点(H$28:H$47,$V$4:$V$23,节奏总纲!R56)*$FJ57/10000</f>
        <v>219198.86865485171</v>
      </c>
      <c r="FO57" s="15">
        <f>求节点(I$28:I$47,$V$4:$V$23,节奏总纲!S56)*$FJ57/10000</f>
        <v>224776.61137668791</v>
      </c>
      <c r="FP57" s="15">
        <f>求节点(J$28:J$47,$V$4:$V$23,节奏总纲!T56)*$FJ57/10000</f>
        <v>232977.74833301769</v>
      </c>
      <c r="FQ57" s="15">
        <f>求节点(F$28:F$47,$L$4:$L$23,节奏总纲!P56)</f>
        <v>4</v>
      </c>
      <c r="FR57" s="15">
        <f>求节点(G$28:G$47,$L$4:$L$23,节奏总纲!Q56)</f>
        <v>4</v>
      </c>
      <c r="FS57" s="15">
        <f>求节点(H$28:H$47,$L$4:$L$23,节奏总纲!R56)</f>
        <v>4</v>
      </c>
      <c r="FT57" s="15">
        <f>求节点(I$28:I$47,$L$4:$L$23,节奏总纲!S56)</f>
        <v>4</v>
      </c>
      <c r="FU57" s="15">
        <f>求节点(J$28:J$47,$L$4:$L$23,节奏总纲!T56)</f>
        <v>4</v>
      </c>
      <c r="FV57" s="15">
        <f t="shared" si="26"/>
        <v>843056.5818385015</v>
      </c>
      <c r="FW57" s="15">
        <f t="shared" si="27"/>
        <v>858157.80223367433</v>
      </c>
      <c r="FX57" s="15">
        <f t="shared" si="28"/>
        <v>876795.47461940686</v>
      </c>
      <c r="FY57" s="15">
        <f t="shared" si="29"/>
        <v>899106.44550675165</v>
      </c>
      <c r="FZ57" s="15">
        <f t="shared" si="30"/>
        <v>931910.99333207076</v>
      </c>
      <c r="GE57" s="15">
        <v>53</v>
      </c>
      <c r="GF57" s="15">
        <f>MAX($G$4,求节点(F$28:F$47,$G$4:$G$23,节奏总纲!P56))</f>
        <v>2315.0513283099876</v>
      </c>
      <c r="GG57" s="15">
        <f>MAX($G$4,求节点(G$28:G$47,$G$4:$G$23,节奏总纲!Q56))</f>
        <v>2325.1727897008541</v>
      </c>
      <c r="GH57" s="15">
        <f>MAX($G$4,求节点(H$28:H$47,$G$4:$G$23,节奏总纲!R56))</f>
        <v>2337.6645272248038</v>
      </c>
      <c r="GI57" s="15">
        <f>MAX($G$4,求节点(I$28:I$47,$G$4:$G$23,节奏总纲!S56))</f>
        <v>2352.6182610635065</v>
      </c>
      <c r="GJ57" s="15">
        <f>MAX($G$4,求节点(J$28:J$47,$G$4:$G$23,节奏总纲!T56))</f>
        <v>2374.6052234129161</v>
      </c>
      <c r="GK57" s="15">
        <f>MAX($K$4,求节点(F$28:F$47,$K$4:$K$23,节奏总纲!P56))</f>
        <v>8301.0265661997528</v>
      </c>
      <c r="GL57" s="15">
        <f>MAX($K$4,求节点(G$28:G$47,$K$4:$K$23,节奏总纲!Q56))</f>
        <v>8503.4557940170816</v>
      </c>
      <c r="GM57" s="15">
        <f>MAX($K$4,求节点(H$28:H$47,$K$4:$K$23,节奏总纲!R56))</f>
        <v>8753.2905444960725</v>
      </c>
      <c r="GN57" s="15">
        <f>MAX($K$4,求节点(I$28:I$47,$K$4:$K$23,节奏总纲!S56))</f>
        <v>9052.365221270129</v>
      </c>
      <c r="GO57" s="15">
        <f>MAX($K$4,求节点(J$28:J$47,$K$4:$K$23,节奏总纲!T56))</f>
        <v>9492.1044682583197</v>
      </c>
    </row>
    <row r="58" spans="19:197" x14ac:dyDescent="0.15">
      <c r="S58" s="9">
        <v>31</v>
      </c>
      <c r="T58" s="9">
        <f>求节点(节奏总纲!$BW$4:$BW$53,节奏总纲!$AM$4:$AM$53,$S58)</f>
        <v>7.1452407550273804</v>
      </c>
      <c r="U58" s="9">
        <v>2700</v>
      </c>
      <c r="V58" s="9">
        <f t="shared" si="38"/>
        <v>3</v>
      </c>
      <c r="W58" s="9">
        <v>5</v>
      </c>
      <c r="Z58" s="9">
        <v>54</v>
      </c>
      <c r="AA58" s="9">
        <f>[5]圣人天赋!EM59</f>
        <v>0</v>
      </c>
      <c r="AB58" s="9">
        <f>[5]圣人天赋!EN59</f>
        <v>0</v>
      </c>
      <c r="AC58" s="9">
        <f>[5]圣人天赋!EO59</f>
        <v>54</v>
      </c>
      <c r="AD58" s="9">
        <f>[5]圣人天赋!EP59</f>
        <v>4.0052009224029878E-2</v>
      </c>
      <c r="AE58" s="9">
        <f>[5]圣人天赋!EQ59</f>
        <v>4.0662680093820305E-2</v>
      </c>
      <c r="AG58" s="52"/>
      <c r="AH58" s="34" t="e">
        <f>[5]圣人天赋!EM59/AA58</f>
        <v>#DIV/0!</v>
      </c>
      <c r="AJ58" s="9">
        <v>54</v>
      </c>
      <c r="AK58" s="9">
        <f>MAX([4]带兵数!D57,1000+($AJ58-1)*50)</f>
        <v>5199.1963103880526</v>
      </c>
      <c r="AL58" s="9">
        <f>MAX([4]带兵数!E57,1000+($AJ58-1)*50)</f>
        <v>5253.2647261636957</v>
      </c>
      <c r="AM58" s="9">
        <f>MAX([4]带兵数!F57,1000+($AJ58-1)*50)</f>
        <v>5309.5273053426445</v>
      </c>
      <c r="AN58" s="9">
        <f>MAX([4]带兵数!G57,1000+($AJ58-1)*50)</f>
        <v>5373.139573989567</v>
      </c>
      <c r="AO58" s="9">
        <f>MAX([4]带兵数!H57,1000+($AJ58-1)*50)</f>
        <v>5438.6702458597865</v>
      </c>
      <c r="AQ58" s="15">
        <v>54</v>
      </c>
      <c r="AR58" s="15">
        <f>AZ58/求节点(F$28:F$47,$G$4:$G$23,节奏总纲!P57)*3600</f>
        <v>977229.5907554978</v>
      </c>
      <c r="AS58" s="15">
        <f>BA58/求节点(G$28:G$47,$G$4:$G$23,节奏总纲!Q57)*3600</f>
        <v>870722.02435328462</v>
      </c>
      <c r="AT58" s="15">
        <f>BB58/求节点(H$28:H$47,$G$4:$G$23,节奏总纲!R57)*3600</f>
        <v>681998.07239812624</v>
      </c>
      <c r="AU58" s="15">
        <f>BC58/求节点(I$28:I$47,$G$4:$G$23,节奏总纲!S57)*3600</f>
        <v>498628.66697494406</v>
      </c>
      <c r="AV58" s="15">
        <f>BD58/求节点(J$28:J$47,$G$4:$G$23,节奏总纲!T57)*3600</f>
        <v>267205.24531986867</v>
      </c>
      <c r="AY58" s="15">
        <v>54</v>
      </c>
      <c r="AZ58" s="15">
        <f>求节点(F$28:F$47,$G$4:$G$23,节奏总纲!P57)*24*节奏总纲!W57*求节点(F$28:F$47,$L$4:$L$23,节奏总纲!P57)</f>
        <v>630719.57831958402</v>
      </c>
      <c r="BA58" s="15">
        <f>求节点(G$28:G$47,$G$4:$G$23,节奏总纲!Q57)*24*节奏总纲!X57*求节点(G$28:G$47,$L$4:$L$23,节奏总纲!Q57)</f>
        <v>564658.34544381627</v>
      </c>
      <c r="BB58" s="15">
        <f>求节点(H$28:H$47,$G$4:$G$23,节奏总纲!R57)*24*节奏总纲!Y57*求节点(H$28:H$47,$L$4:$L$23,节奏总纲!R57)</f>
        <v>444717.42567693925</v>
      </c>
      <c r="BC58" s="15">
        <f>求节点(I$28:I$47,$G$4:$G$23,节奏总纲!S57)*24*节奏总纲!Z57*求节点(I$28:I$47,$L$4:$L$23,节奏总纲!S57)</f>
        <v>327720.08934195188</v>
      </c>
      <c r="BD58" s="15">
        <f>求节点(J$28:J$47,$G$4:$G$23,节奏总纲!T57)*24*节奏总纲!AA57*求节点(J$28:J$47,$L$4:$L$23,节奏总纲!T57)</f>
        <v>177322.34008685657</v>
      </c>
      <c r="BE58" s="15">
        <f>SUM(AZ$5:AZ58)</f>
        <v>8727671.9431960136</v>
      </c>
      <c r="BF58" s="15">
        <f>SUM(BA$5:BA58)</f>
        <v>7647250.8649073569</v>
      </c>
      <c r="BG58" s="15">
        <f>SUM(BB$5:BB58)</f>
        <v>6319811.7596355667</v>
      </c>
      <c r="BH58" s="15">
        <f>SUM(BC$5:BC58)</f>
        <v>4680669.2147338921</v>
      </c>
      <c r="BI58" s="15">
        <f>SUM(BD$5:BD58)</f>
        <v>2622220.8325113244</v>
      </c>
      <c r="BJ58" s="51"/>
      <c r="BK58" s="15">
        <v>54</v>
      </c>
      <c r="BL58" s="15">
        <f>索引信息!I59/3600*求节点(F$28:F$47,$G$4:$G$23,节奏总纲!P57)+BL57</f>
        <v>0</v>
      </c>
      <c r="BM58" s="15">
        <f>索引信息!J59/3600*求节点(G$28:G$47,$G$4:$G$23,节奏总纲!Q57)+BM57</f>
        <v>0</v>
      </c>
      <c r="BN58" s="15">
        <f>索引信息!K59/3600*求节点(H$28:H$47,$G$4:$G$23,节奏总纲!R57)+BN57</f>
        <v>0</v>
      </c>
      <c r="BO58" s="15">
        <f>索引信息!L59/3600*求节点(I$28:I$47,$G$4:$G$23,节奏总纲!S57)+BO57</f>
        <v>0</v>
      </c>
      <c r="BP58" s="15">
        <f>索引信息!M59/3600*求节点(J$28:J$47,$G$4:$G$23,节奏总纲!T57)+BP57</f>
        <v>0</v>
      </c>
      <c r="BR58" s="15">
        <v>54</v>
      </c>
      <c r="BS58" s="15">
        <f>求节点($T$28:$T$107,$V$28:$V$107,节奏总纲!P57)*求节点($T$28:$T$107,$U$28:$U$107,节奏总纲!P57)*节奏总纲!W57+[2]副本直接奖励!DI58</f>
        <v>76915.611594884365</v>
      </c>
      <c r="BT58" s="15">
        <f>求节点($T$28:$T$107,$V$28:$V$107,节奏总纲!Q57)*求节点($T$28:$T$107,$U$28:$U$107,节奏总纲!Q57)*节奏总纲!X57+[2]副本直接奖励!DJ58</f>
        <v>62100.845493784829</v>
      </c>
      <c r="BU58" s="15">
        <f>求节点($T$28:$T$107,$V$28:$V$107,节奏总纲!R57)*求节点($T$28:$T$107,$U$28:$U$107,节奏总纲!R57)*节奏总纲!Y57+[2]副本直接奖励!DK58</f>
        <v>44202.382983973584</v>
      </c>
      <c r="BV58" s="15">
        <f>求节点($T$28:$T$107,$V$28:$V$107,节奏总纲!S57)*求节点($T$28:$T$107,$U$28:$U$107,节奏总纲!S57)*节奏总纲!Z57+[2]副本直接奖励!DL58</f>
        <v>22823.99161100257</v>
      </c>
      <c r="BW58" s="15">
        <f>求节点($T$28:$T$107,$V$28:$V$107,节奏总纲!T57)*求节点($T$28:$T$107,$U$28:$U$107,节奏总纲!T57)*节奏总纲!AA57+[2]副本直接奖励!DM58</f>
        <v>7654.316923225404</v>
      </c>
      <c r="BX58" s="15">
        <f>SUM(BS$5:BS58)</f>
        <v>659450.81940452708</v>
      </c>
      <c r="BY58" s="15">
        <f>SUM(BT$5:BT58)</f>
        <v>519915.317411169</v>
      </c>
      <c r="BZ58" s="15">
        <f>SUM(BU$5:BU58)</f>
        <v>367297.43001952325</v>
      </c>
      <c r="CA58" s="15">
        <f>SUM(BV$5:BV58)</f>
        <v>209485.48880891359</v>
      </c>
      <c r="CB58" s="15">
        <f>SUM(BW$5:BW58)</f>
        <v>95106.898849468605</v>
      </c>
      <c r="CE58" s="15">
        <v>54</v>
      </c>
      <c r="CF58" s="15">
        <f>AZ58/(1-[5]圣人天赋!DY59)-AZ58</f>
        <v>0</v>
      </c>
      <c r="CG58" s="15">
        <f>BA58/(1-[5]圣人天赋!DZ59)-BA58</f>
        <v>0</v>
      </c>
      <c r="CH58" s="15">
        <f>BB58/(1-[5]圣人天赋!EA59)-BB58</f>
        <v>0</v>
      </c>
      <c r="CI58" s="15">
        <f>BC58/(1-[5]圣人天赋!EB59)-BC58</f>
        <v>0</v>
      </c>
      <c r="CJ58" s="15">
        <f>BD58/(1-[5]圣人天赋!EC59)-BD58</f>
        <v>0</v>
      </c>
      <c r="CK58" s="15">
        <f>SUM(CF$5:CF58)</f>
        <v>0</v>
      </c>
      <c r="CL58" s="15">
        <f>SUM(CG$5:CG58)</f>
        <v>0</v>
      </c>
      <c r="CM58" s="15">
        <f>SUM(CH$5:CH58)</f>
        <v>0</v>
      </c>
      <c r="CN58" s="15">
        <f>SUM(CI$5:CI58)</f>
        <v>0</v>
      </c>
      <c r="CO58" s="15">
        <f>SUM(CJ$5:CJ58)</f>
        <v>0</v>
      </c>
      <c r="CQ58" s="15">
        <v>54</v>
      </c>
      <c r="CR58" s="15" t="e">
        <f>DZ58*'[6]国建-buff效果'!EN60+CR57</f>
        <v>#REF!</v>
      </c>
      <c r="CS58" s="15" t="e">
        <f>EA58*'[6]国建-buff效果'!EO60+CS57</f>
        <v>#REF!</v>
      </c>
      <c r="CT58" s="15" t="e">
        <f>EB58*'[6]国建-buff效果'!EP60+CT57</f>
        <v>#REF!</v>
      </c>
      <c r="CU58" s="15" t="e">
        <f>EC58*'[6]国建-buff效果'!EQ60+CU57</f>
        <v>#REF!</v>
      </c>
      <c r="CV58" s="15" t="e">
        <f>ED58*'[6]国建-buff效果'!ER60+CV57</f>
        <v>#REF!</v>
      </c>
      <c r="CX58" s="15">
        <v>54</v>
      </c>
      <c r="CY58" s="15">
        <f>索引信息!T58/3600*求节点(F$28:F$47,$G$4:$G$23,节奏总纲!P57)+CY57</f>
        <v>0</v>
      </c>
      <c r="CZ58" s="15">
        <f>索引信息!U58/3600*求节点(G$28:G$47,$G$4:$G$23,节奏总纲!Q57)+CZ57</f>
        <v>0</v>
      </c>
      <c r="DA58" s="15">
        <f>索引信息!V58/3600*求节点(H$28:H$47,$G$4:$G$23,节奏总纲!R57)+DA57</f>
        <v>0</v>
      </c>
      <c r="DB58" s="15">
        <f>索引信息!W58/3600*求节点(I$28:I$47,$G$4:$G$23,节奏总纲!S57)+DB57</f>
        <v>0</v>
      </c>
      <c r="DC58" s="15">
        <f>索引信息!X58/3600*求节点(J$28:J$47,$G$4:$G$23,节奏总纲!T57)+DC57</f>
        <v>0</v>
      </c>
      <c r="DE58" s="15">
        <v>54</v>
      </c>
      <c r="DF58" s="15" t="e">
        <f t="shared" si="39"/>
        <v>#REF!</v>
      </c>
      <c r="DG58" s="15" t="e">
        <f t="shared" si="40"/>
        <v>#REF!</v>
      </c>
      <c r="DH58" s="15" t="e">
        <f t="shared" si="41"/>
        <v>#REF!</v>
      </c>
      <c r="DI58" s="15" t="e">
        <f t="shared" si="42"/>
        <v>#REF!</v>
      </c>
      <c r="DJ58" s="15" t="e">
        <f t="shared" si="43"/>
        <v>#REF!</v>
      </c>
      <c r="DK58" s="35">
        <v>54</v>
      </c>
      <c r="DL58" s="34" t="e">
        <f t="shared" si="44"/>
        <v>#REF!</v>
      </c>
      <c r="DM58" s="34" t="e">
        <f t="shared" si="45"/>
        <v>#REF!</v>
      </c>
      <c r="DN58" s="34" t="e">
        <f t="shared" si="46"/>
        <v>#REF!</v>
      </c>
      <c r="DO58" s="34" t="e">
        <f t="shared" si="47"/>
        <v>#REF!</v>
      </c>
      <c r="DP58" s="34" t="e">
        <f t="shared" si="48"/>
        <v>#REF!</v>
      </c>
      <c r="DQ58" s="34" t="e">
        <f t="shared" si="49"/>
        <v>#REF!</v>
      </c>
      <c r="DT58" s="15">
        <v>54</v>
      </c>
      <c r="DU58" s="15" t="e">
        <f>#REF!+[7]国家城池攻打!BP57</f>
        <v>#REF!</v>
      </c>
      <c r="DV58" s="15" t="e">
        <f>#REF!+[7]国家城池攻打!BQ57</f>
        <v>#REF!</v>
      </c>
      <c r="DW58" s="15" t="e">
        <f>#REF!+[7]国家城池攻打!BR57</f>
        <v>#REF!</v>
      </c>
      <c r="DX58" s="15" t="e">
        <f>#REF!+[7]国家城池攻打!BS57</f>
        <v>#REF!</v>
      </c>
      <c r="DY58" s="15" t="e">
        <f>#REF!+[7]国家城池攻打!BT57</f>
        <v>#REF!</v>
      </c>
      <c r="DZ58" s="15" t="e">
        <f t="shared" si="32"/>
        <v>#REF!</v>
      </c>
      <c r="EA58" s="15" t="e">
        <f t="shared" si="33"/>
        <v>#REF!</v>
      </c>
      <c r="EB58" s="15" t="e">
        <f t="shared" si="34"/>
        <v>#REF!</v>
      </c>
      <c r="EC58" s="15" t="e">
        <f t="shared" si="35"/>
        <v>#REF!</v>
      </c>
      <c r="ED58" s="15" t="e">
        <f t="shared" si="36"/>
        <v>#REF!</v>
      </c>
      <c r="EF58" s="34" t="e">
        <f>#REF!/$DU58</f>
        <v>#REF!</v>
      </c>
      <c r="EG58" s="34" t="e">
        <f>[7]国家城池攻打!BP57/$DU58</f>
        <v>#REF!</v>
      </c>
      <c r="EK58" s="9">
        <v>54</v>
      </c>
      <c r="EL58" s="9" t="e">
        <f t="shared" si="50"/>
        <v>#REF!</v>
      </c>
      <c r="EM58" s="9" t="e">
        <f t="shared" si="51"/>
        <v>#REF!</v>
      </c>
      <c r="EN58" s="9" t="e">
        <f t="shared" si="52"/>
        <v>#REF!</v>
      </c>
      <c r="EO58" s="9" t="e">
        <f t="shared" si="53"/>
        <v>#REF!</v>
      </c>
      <c r="EP58" s="9" t="e">
        <f t="shared" si="54"/>
        <v>#REF!</v>
      </c>
      <c r="ER58" s="9">
        <v>54</v>
      </c>
      <c r="ES58" s="9" t="e">
        <f>((DU58-DU57)-(DF58-DF57))/求节点(F$28:F$47,$K$4:$K$23,节奏总纲!P57)</f>
        <v>#REF!</v>
      </c>
      <c r="ET58" s="9" t="e">
        <f>((DV58-DV57)-(DG58-DG57))/求节点(G$28:G$47,$K$4:$K$23,节奏总纲!Q57)</f>
        <v>#REF!</v>
      </c>
      <c r="EU58" s="9" t="e">
        <f>((DW58-DW57)-(DH58-DH57))/求节点(H$28:H$47,$K$4:$K$23,节奏总纲!R57)</f>
        <v>#REF!</v>
      </c>
      <c r="EV58" s="9" t="e">
        <f>((DX58-DX57)-(DI58-DI57))/求节点(I$28:I$47,$K$4:$K$23,节奏总纲!S57)</f>
        <v>#REF!</v>
      </c>
      <c r="EW58" s="9" t="e">
        <f>((DY58-DY57)-(DJ58-DJ57))/求节点(J$28:J$47,$K$4:$K$23,节奏总纲!T57)</f>
        <v>#REF!</v>
      </c>
      <c r="EX58" s="37" t="e">
        <f>SUM(ES$5:ES58)*$C$5/'[1]资源-钻石'!L57</f>
        <v>#REF!</v>
      </c>
      <c r="EY58" s="37" t="e">
        <f>SUM(ET$5:ET58)*$C$5/'[1]资源-钻石'!M57</f>
        <v>#REF!</v>
      </c>
      <c r="EZ58" s="37" t="e">
        <f>SUM(EU$5:EU58)*$C$5/'[1]资源-钻石'!N57</f>
        <v>#REF!</v>
      </c>
      <c r="FA58" s="37" t="e">
        <f>SUM(EV$5:EV58)*$C$5/'[1]资源-钻石'!O57</f>
        <v>#REF!</v>
      </c>
      <c r="FB58" s="37" t="e">
        <f>SUM(EW$5:EW58)*$C$5/'[1]资源-钻石'!P57</f>
        <v>#REF!</v>
      </c>
      <c r="FJ58" s="9">
        <f>INT(求节点(F$28:F$47,$K$28:$K$47,节奏总纲!P57))</f>
        <v>18734</v>
      </c>
      <c r="FK58" s="15">
        <v>54</v>
      </c>
      <c r="FL58" s="15">
        <f>求节点(F$28:F$47,$V$4:$V$23,节奏总纲!P57)*$FJ58/10000</f>
        <v>214878.03214432125</v>
      </c>
      <c r="FM58" s="15">
        <f>求节点(G$28:G$47,$V$4:$V$23,节奏总纲!Q57)*$FJ58/10000</f>
        <v>219030.35693698659</v>
      </c>
      <c r="FN58" s="15">
        <f>求节点(H$28:H$47,$V$4:$V$23,节奏总纲!R57)*$FJ58/10000</f>
        <v>223867.04637140597</v>
      </c>
      <c r="FO58" s="15">
        <f>求节点(I$28:I$47,$V$4:$V$23,节奏总纲!S57)*$FJ58/10000</f>
        <v>230830.60410101878</v>
      </c>
      <c r="FP58" s="15">
        <f>求节点(J$28:J$47,$V$4:$V$23,节奏总纲!T57)*$FJ58/10000</f>
        <v>239430.46627361421</v>
      </c>
      <c r="FQ58" s="15">
        <f>求节点(F$28:F$47,$L$4:$L$23,节奏总纲!P57)</f>
        <v>4</v>
      </c>
      <c r="FR58" s="15">
        <f>求节点(G$28:G$47,$L$4:$L$23,节奏总纲!Q57)</f>
        <v>4</v>
      </c>
      <c r="FS58" s="15">
        <f>求节点(H$28:H$47,$L$4:$L$23,节奏总纲!R57)</f>
        <v>4</v>
      </c>
      <c r="FT58" s="15">
        <f>求节点(I$28:I$47,$L$4:$L$23,节奏总纲!S57)</f>
        <v>4</v>
      </c>
      <c r="FU58" s="15">
        <f>求节点(J$28:J$47,$L$4:$L$23,节奏总纲!T57)</f>
        <v>4</v>
      </c>
      <c r="FV58" s="15">
        <f t="shared" si="26"/>
        <v>859512.12857728498</v>
      </c>
      <c r="FW58" s="15">
        <f t="shared" si="27"/>
        <v>876121.42774794635</v>
      </c>
      <c r="FX58" s="15">
        <f t="shared" si="28"/>
        <v>895468.18548562389</v>
      </c>
      <c r="FY58" s="15">
        <f t="shared" si="29"/>
        <v>923322.41640407511</v>
      </c>
      <c r="FZ58" s="15">
        <f t="shared" si="30"/>
        <v>957721.86509445682</v>
      </c>
      <c r="GE58" s="15">
        <v>54</v>
      </c>
      <c r="GF58" s="15">
        <f>MAX($G$4,求节点(F$28:F$47,$G$4:$G$23,节奏总纲!P57))</f>
        <v>2323.4974702261165</v>
      </c>
      <c r="GG58" s="15">
        <f>MAX($G$4,求节点(G$28:G$47,$G$4:$G$23,节奏总纲!Q57))</f>
        <v>2334.5797932555424</v>
      </c>
      <c r="GH58" s="15">
        <f>MAX($G$4,求节点(H$28:H$47,$G$4:$G$23,节奏总纲!R57))</f>
        <v>2347.4886473027809</v>
      </c>
      <c r="GI58" s="15">
        <f>MAX($G$4,求节点(I$28:I$47,$G$4:$G$23,节奏总纲!S57))</f>
        <v>2366.073994077663</v>
      </c>
      <c r="GJ58" s="15">
        <f>MAX($G$4,求节点(J$28:J$47,$G$4:$G$23,节奏总纲!T57))</f>
        <v>2389.0265460489331</v>
      </c>
      <c r="GK58" s="15">
        <f>MAX($K$4,求节点(F$28:F$47,$K$4:$K$23,节奏总纲!P57))</f>
        <v>8469.9494045223273</v>
      </c>
      <c r="GL58" s="15">
        <f>MAX($K$4,求节点(G$28:G$47,$K$4:$K$23,节奏总纲!Q57))</f>
        <v>8691.5958651108449</v>
      </c>
      <c r="GM58" s="15">
        <f>MAX($K$4,求节点(H$28:H$47,$K$4:$K$23,节奏总纲!R57))</f>
        <v>8949.7729460556202</v>
      </c>
      <c r="GN58" s="15">
        <f>MAX($K$4,求节点(I$28:I$47,$K$4:$K$23,节奏总纲!S57))</f>
        <v>9321.4798815532595</v>
      </c>
      <c r="GO58" s="15">
        <f>MAX($K$4,求节点(J$28:J$47,$K$4:$K$23,节奏总纲!T57))</f>
        <v>9780.5309209786592</v>
      </c>
    </row>
    <row r="59" spans="19:197" x14ac:dyDescent="0.15">
      <c r="S59" s="9">
        <v>32</v>
      </c>
      <c r="T59" s="9">
        <f>求节点(节奏总纲!$BW$4:$BW$53,节奏总纲!$AM$4:$AM$53,$S59)</f>
        <v>8.8355567243832152</v>
      </c>
      <c r="U59" s="9">
        <v>2700</v>
      </c>
      <c r="V59" s="9">
        <f t="shared" si="38"/>
        <v>3</v>
      </c>
      <c r="W59" s="9">
        <v>5</v>
      </c>
      <c r="Z59" s="9">
        <v>55</v>
      </c>
      <c r="AA59" s="9">
        <f>[5]圣人天赋!EM60</f>
        <v>0</v>
      </c>
      <c r="AB59" s="9">
        <f>[5]圣人天赋!EN60</f>
        <v>0</v>
      </c>
      <c r="AC59" s="9">
        <f>[5]圣人天赋!EO60</f>
        <v>55</v>
      </c>
      <c r="AD59" s="9">
        <f>[5]圣人天赋!EP60</f>
        <v>3.994159774628922E-2</v>
      </c>
      <c r="AE59" s="9">
        <f>[5]圣人天赋!EQ60</f>
        <v>4.055063957805316E-2</v>
      </c>
      <c r="AG59" s="52"/>
      <c r="AH59" s="34" t="e">
        <f>[5]圣人天赋!EM60/AA59</f>
        <v>#DIV/0!</v>
      </c>
      <c r="AJ59" s="9">
        <v>55</v>
      </c>
      <c r="AK59" s="9">
        <f>MAX([4]带兵数!D58,1000+($AJ59-1)*50)</f>
        <v>5263.360901484315</v>
      </c>
      <c r="AL59" s="9">
        <f>MAX([4]带兵数!E58,1000+($AJ59-1)*50)</f>
        <v>5315.946827408321</v>
      </c>
      <c r="AM59" s="9">
        <f>MAX([4]带兵数!F58,1000+($AJ59-1)*50)</f>
        <v>5372.8861415776682</v>
      </c>
      <c r="AN59" s="9">
        <f>MAX([4]带兵数!G58,1000+($AJ59-1)*50)</f>
        <v>5433.6170958710936</v>
      </c>
      <c r="AO59" s="9">
        <f>MAX([4]带兵数!H58,1000+($AJ59-1)*50)</f>
        <v>5501.9323824093135</v>
      </c>
      <c r="AQ59" s="15">
        <v>55</v>
      </c>
      <c r="AR59" s="15">
        <f>AZ59/求节点(F$28:F$47,$G$4:$G$23,节奏总纲!P58)*3600</f>
        <v>1047368.7421769423</v>
      </c>
      <c r="AS59" s="15">
        <f>BA59/求节点(G$28:G$47,$G$4:$G$23,节奏总纲!Q58)*3600</f>
        <v>893422.73136059905</v>
      </c>
      <c r="AT59" s="15">
        <f>BB59/求节点(H$28:H$47,$G$4:$G$23,节奏总纲!R58)*3600</f>
        <v>721799.15707155585</v>
      </c>
      <c r="AU59" s="15">
        <f>BC59/求节点(I$28:I$47,$G$4:$G$23,节奏总纲!S58)*3600</f>
        <v>525375.91186301329</v>
      </c>
      <c r="AV59" s="15">
        <f>BD59/求节点(J$28:J$47,$G$4:$G$23,节奏总纲!T58)*3600</f>
        <v>287834.12463388994</v>
      </c>
      <c r="AY59" s="15">
        <v>55</v>
      </c>
      <c r="AZ59" s="15">
        <f>求节点(F$28:F$47,$G$4:$G$23,节奏总纲!P58)*24*节奏总纲!W58*求节点(F$28:F$47,$L$4:$L$23,节奏总纲!P58)</f>
        <v>678622.15891058662</v>
      </c>
      <c r="BA59" s="15">
        <f>求节点(G$28:G$47,$G$4:$G$23,节奏总纲!Q58)*24*节奏总纲!X58*求节点(G$28:G$47,$L$4:$L$23,节奏总纲!Q58)</f>
        <v>581775.05535744131</v>
      </c>
      <c r="BB59" s="15">
        <f>求节点(H$28:H$47,$G$4:$G$23,节奏总纲!R58)*24*节奏总纲!Y58*求节点(H$28:H$47,$L$4:$L$23,节奏总纲!R58)</f>
        <v>473149.16466138314</v>
      </c>
      <c r="BC59" s="15">
        <f>求节点(I$28:I$47,$G$4:$G$23,节奏总纲!S58)*24*节奏总纲!Z58*求节点(I$28:I$47,$L$4:$L$23,节奏总纲!S58)</f>
        <v>347368.55827247468</v>
      </c>
      <c r="BD59" s="15">
        <f>求节点(J$28:J$47,$G$4:$G$23,节奏总纲!T58)*24*节奏总纲!AA58*求节点(J$28:J$47,$L$4:$L$23,节奏总纲!T58)</f>
        <v>192191.38163897779</v>
      </c>
      <c r="BE59" s="15">
        <f>SUM(AZ$5:AZ59)</f>
        <v>9406294.102106601</v>
      </c>
      <c r="BF59" s="15">
        <f>SUM(BA$5:BA59)</f>
        <v>8229025.9202647982</v>
      </c>
      <c r="BG59" s="15">
        <f>SUM(BB$5:BB59)</f>
        <v>6792960.92429695</v>
      </c>
      <c r="BH59" s="15">
        <f>SUM(BC$5:BC59)</f>
        <v>5028037.7730063666</v>
      </c>
      <c r="BI59" s="15">
        <f>SUM(BD$5:BD59)</f>
        <v>2814412.2141503021</v>
      </c>
      <c r="BJ59" s="51"/>
      <c r="BK59" s="15">
        <v>55</v>
      </c>
      <c r="BL59" s="15">
        <f>索引信息!I60/3600*求节点(F$28:F$47,$G$4:$G$23,节奏总纲!P58)+BL58</f>
        <v>0</v>
      </c>
      <c r="BM59" s="15">
        <f>索引信息!J60/3600*求节点(G$28:G$47,$G$4:$G$23,节奏总纲!Q58)+BM58</f>
        <v>0</v>
      </c>
      <c r="BN59" s="15">
        <f>索引信息!K60/3600*求节点(H$28:H$47,$G$4:$G$23,节奏总纲!R58)+BN58</f>
        <v>0</v>
      </c>
      <c r="BO59" s="15">
        <f>索引信息!L60/3600*求节点(I$28:I$47,$G$4:$G$23,节奏总纲!S58)+BO58</f>
        <v>0</v>
      </c>
      <c r="BP59" s="15">
        <f>索引信息!M60/3600*求节点(J$28:J$47,$G$4:$G$23,节奏总纲!T58)+BP58</f>
        <v>0</v>
      </c>
      <c r="BR59" s="15">
        <v>55</v>
      </c>
      <c r="BS59" s="15">
        <f>求节点($T$28:$T$107,$V$28:$V$107,节奏总纲!P58)*求节点($T$28:$T$107,$U$28:$U$107,节奏总纲!P58)*节奏总纲!W58+[2]副本直接奖励!DI59</f>
        <v>89710.206046338368</v>
      </c>
      <c r="BT59" s="15">
        <f>求节点($T$28:$T$107,$V$28:$V$107,节奏总纲!Q58)*求节点($T$28:$T$107,$U$28:$U$107,节奏总纲!Q58)*节奏总纲!X58+[2]副本直接奖励!DJ59</f>
        <v>66070.736449716162</v>
      </c>
      <c r="BU59" s="15">
        <f>求节点($T$28:$T$107,$V$28:$V$107,节奏总纲!R58)*求节点($T$28:$T$107,$U$28:$U$107,节奏总纲!R58)*节奏总纲!Y58+[2]副本直接奖励!DK59</f>
        <v>48316.432198850001</v>
      </c>
      <c r="BV59" s="15">
        <f>求节点($T$28:$T$107,$V$28:$V$107,节奏总纲!S58)*求节点($T$28:$T$107,$U$28:$U$107,节奏总纲!S58)*节奏总纲!Z58+[2]副本直接奖励!DL59</f>
        <v>25927.791037320516</v>
      </c>
      <c r="BW59" s="15">
        <f>求节点($T$28:$T$107,$V$28:$V$107,节奏总纲!T58)*求节点($T$28:$T$107,$U$28:$U$107,节奏总纲!T58)*节奏总纲!AA58+[2]副本直接奖励!DM59</f>
        <v>8245.248361908305</v>
      </c>
      <c r="BX59" s="15">
        <f>SUM(BS$5:BS59)</f>
        <v>749161.02545086551</v>
      </c>
      <c r="BY59" s="15">
        <f>SUM(BT$5:BT59)</f>
        <v>585986.05386088521</v>
      </c>
      <c r="BZ59" s="15">
        <f>SUM(BU$5:BU59)</f>
        <v>415613.86221837322</v>
      </c>
      <c r="CA59" s="15">
        <f>SUM(BV$5:BV59)</f>
        <v>235413.2798462341</v>
      </c>
      <c r="CB59" s="15">
        <f>SUM(BW$5:BW59)</f>
        <v>103352.14721137691</v>
      </c>
      <c r="CE59" s="15">
        <v>55</v>
      </c>
      <c r="CF59" s="15">
        <f>AZ59/(1-[5]圣人天赋!DY60)-AZ59</f>
        <v>0</v>
      </c>
      <c r="CG59" s="15">
        <f>BA59/(1-[5]圣人天赋!DZ60)-BA59</f>
        <v>0</v>
      </c>
      <c r="CH59" s="15">
        <f>BB59/(1-[5]圣人天赋!EA60)-BB59</f>
        <v>0</v>
      </c>
      <c r="CI59" s="15">
        <f>BC59/(1-[5]圣人天赋!EB60)-BC59</f>
        <v>0</v>
      </c>
      <c r="CJ59" s="15">
        <f>BD59/(1-[5]圣人天赋!EC60)-BD59</f>
        <v>0</v>
      </c>
      <c r="CK59" s="15">
        <f>SUM(CF$5:CF59)</f>
        <v>0</v>
      </c>
      <c r="CL59" s="15">
        <f>SUM(CG$5:CG59)</f>
        <v>0</v>
      </c>
      <c r="CM59" s="15">
        <f>SUM(CH$5:CH59)</f>
        <v>0</v>
      </c>
      <c r="CN59" s="15">
        <f>SUM(CI$5:CI59)</f>
        <v>0</v>
      </c>
      <c r="CO59" s="15">
        <f>SUM(CJ$5:CJ59)</f>
        <v>0</v>
      </c>
      <c r="CQ59" s="15">
        <v>55</v>
      </c>
      <c r="CR59" s="15" t="e">
        <f>DZ59*'[6]国建-buff效果'!EN61+CR58</f>
        <v>#REF!</v>
      </c>
      <c r="CS59" s="15" t="e">
        <f>EA59*'[6]国建-buff效果'!EO61+CS58</f>
        <v>#REF!</v>
      </c>
      <c r="CT59" s="15" t="e">
        <f>EB59*'[6]国建-buff效果'!EP61+CT58</f>
        <v>#REF!</v>
      </c>
      <c r="CU59" s="15" t="e">
        <f>EC59*'[6]国建-buff效果'!EQ61+CU58</f>
        <v>#REF!</v>
      </c>
      <c r="CV59" s="15" t="e">
        <f>ED59*'[6]国建-buff效果'!ER61+CV58</f>
        <v>#REF!</v>
      </c>
      <c r="CX59" s="15">
        <v>55</v>
      </c>
      <c r="CY59" s="15">
        <f>索引信息!T59/3600*求节点(F$28:F$47,$G$4:$G$23,节奏总纲!P58)+CY58</f>
        <v>0</v>
      </c>
      <c r="CZ59" s="15">
        <f>索引信息!U59/3600*求节点(G$28:G$47,$G$4:$G$23,节奏总纲!Q58)+CZ58</f>
        <v>0</v>
      </c>
      <c r="DA59" s="15">
        <f>索引信息!V59/3600*求节点(H$28:H$47,$G$4:$G$23,节奏总纲!R58)+DA58</f>
        <v>0</v>
      </c>
      <c r="DB59" s="15">
        <f>索引信息!W59/3600*求节点(I$28:I$47,$G$4:$G$23,节奏总纲!S58)+DB58</f>
        <v>0</v>
      </c>
      <c r="DC59" s="15">
        <f>索引信息!X59/3600*求节点(J$28:J$47,$G$4:$G$23,节奏总纲!T58)+DC58</f>
        <v>0</v>
      </c>
      <c r="DE59" s="15">
        <v>55</v>
      </c>
      <c r="DF59" s="15" t="e">
        <f t="shared" si="39"/>
        <v>#REF!</v>
      </c>
      <c r="DG59" s="15" t="e">
        <f t="shared" si="40"/>
        <v>#REF!</v>
      </c>
      <c r="DH59" s="15" t="e">
        <f t="shared" si="41"/>
        <v>#REF!</v>
      </c>
      <c r="DI59" s="15" t="e">
        <f t="shared" si="42"/>
        <v>#REF!</v>
      </c>
      <c r="DJ59" s="15" t="e">
        <f t="shared" si="43"/>
        <v>#REF!</v>
      </c>
      <c r="DK59" s="35">
        <v>55</v>
      </c>
      <c r="DL59" s="34" t="e">
        <f t="shared" si="44"/>
        <v>#REF!</v>
      </c>
      <c r="DM59" s="34" t="e">
        <f t="shared" si="45"/>
        <v>#REF!</v>
      </c>
      <c r="DN59" s="34" t="e">
        <f t="shared" si="46"/>
        <v>#REF!</v>
      </c>
      <c r="DO59" s="34" t="e">
        <f t="shared" si="47"/>
        <v>#REF!</v>
      </c>
      <c r="DP59" s="34" t="e">
        <f t="shared" si="48"/>
        <v>#REF!</v>
      </c>
      <c r="DQ59" s="34" t="e">
        <f t="shared" si="49"/>
        <v>#REF!</v>
      </c>
      <c r="DT59" s="15">
        <v>55</v>
      </c>
      <c r="DU59" s="15" t="e">
        <f>#REF!+[7]国家城池攻打!BP58</f>
        <v>#REF!</v>
      </c>
      <c r="DV59" s="15" t="e">
        <f>#REF!+[7]国家城池攻打!BQ58</f>
        <v>#REF!</v>
      </c>
      <c r="DW59" s="15" t="e">
        <f>#REF!+[7]国家城池攻打!BR58</f>
        <v>#REF!</v>
      </c>
      <c r="DX59" s="15" t="e">
        <f>#REF!+[7]国家城池攻打!BS58</f>
        <v>#REF!</v>
      </c>
      <c r="DY59" s="15" t="e">
        <f>#REF!+[7]国家城池攻打!BT58</f>
        <v>#REF!</v>
      </c>
      <c r="DZ59" s="15" t="e">
        <f t="shared" si="32"/>
        <v>#REF!</v>
      </c>
      <c r="EA59" s="15" t="e">
        <f t="shared" si="33"/>
        <v>#REF!</v>
      </c>
      <c r="EB59" s="15" t="e">
        <f t="shared" si="34"/>
        <v>#REF!</v>
      </c>
      <c r="EC59" s="15" t="e">
        <f t="shared" si="35"/>
        <v>#REF!</v>
      </c>
      <c r="ED59" s="15" t="e">
        <f t="shared" si="36"/>
        <v>#REF!</v>
      </c>
      <c r="EF59" s="34" t="e">
        <f>#REF!/$DU59</f>
        <v>#REF!</v>
      </c>
      <c r="EG59" s="34" t="e">
        <f>[7]国家城池攻打!BP58/$DU59</f>
        <v>#REF!</v>
      </c>
      <c r="EK59" s="9">
        <v>55</v>
      </c>
      <c r="EL59" s="9" t="e">
        <f t="shared" si="50"/>
        <v>#REF!</v>
      </c>
      <c r="EM59" s="9" t="e">
        <f t="shared" si="51"/>
        <v>#REF!</v>
      </c>
      <c r="EN59" s="9" t="e">
        <f t="shared" si="52"/>
        <v>#REF!</v>
      </c>
      <c r="EO59" s="9" t="e">
        <f t="shared" si="53"/>
        <v>#REF!</v>
      </c>
      <c r="EP59" s="9" t="e">
        <f t="shared" si="54"/>
        <v>#REF!</v>
      </c>
      <c r="ER59" s="9">
        <v>55</v>
      </c>
      <c r="ES59" s="9" t="e">
        <f>((DU59-DU58)-(DF59-DF58))/求节点(F$28:F$47,$K$4:$K$23,节奏总纲!P58)</f>
        <v>#REF!</v>
      </c>
      <c r="ET59" s="9" t="e">
        <f>((DV59-DV58)-(DG59-DG58))/求节点(G$28:G$47,$K$4:$K$23,节奏总纲!Q58)</f>
        <v>#REF!</v>
      </c>
      <c r="EU59" s="9" t="e">
        <f>((DW59-DW58)-(DH59-DH58))/求节点(H$28:H$47,$K$4:$K$23,节奏总纲!R58)</f>
        <v>#REF!</v>
      </c>
      <c r="EV59" s="9" t="e">
        <f>((DX59-DX58)-(DI59-DI58))/求节点(I$28:I$47,$K$4:$K$23,节奏总纲!S58)</f>
        <v>#REF!</v>
      </c>
      <c r="EW59" s="9" t="e">
        <f>((DY59-DY58)-(DJ59-DJ58))/求节点(J$28:J$47,$K$4:$K$23,节奏总纲!T58)</f>
        <v>#REF!</v>
      </c>
      <c r="EX59" s="37" t="e">
        <f>SUM(ES$5:ES59)*$C$5/'[1]资源-钻石'!L58</f>
        <v>#REF!</v>
      </c>
      <c r="EY59" s="37" t="e">
        <f>SUM(ET$5:ET59)*$C$5/'[1]资源-钻石'!M58</f>
        <v>#REF!</v>
      </c>
      <c r="EZ59" s="37" t="e">
        <f>SUM(EU$5:EU59)*$C$5/'[1]资源-钻石'!N58</f>
        <v>#REF!</v>
      </c>
      <c r="FA59" s="37" t="e">
        <f>SUM(EV$5:EV59)*$C$5/'[1]资源-钻石'!O58</f>
        <v>#REF!</v>
      </c>
      <c r="FB59" s="37" t="e">
        <f>SUM(EW$5:EW59)*$C$5/'[1]资源-钻石'!P58</f>
        <v>#REF!</v>
      </c>
      <c r="FJ59" s="9">
        <f>INT(求节点(F$28:F$47,$K$28:$K$47,节奏总纲!P58))</f>
        <v>18825</v>
      </c>
      <c r="FK59" s="15">
        <v>55</v>
      </c>
      <c r="FL59" s="15">
        <f>求节点(F$28:F$47,$V$4:$V$23,节奏总纲!P58)*$FJ59/10000</f>
        <v>219330.00760372839</v>
      </c>
      <c r="FM59" s="15">
        <f>求节点(G$28:G$47,$V$4:$V$23,节奏总纲!Q58)*$FJ59/10000</f>
        <v>223728.36608025042</v>
      </c>
      <c r="FN59" s="15">
        <f>求节点(H$28:H$47,$V$4:$V$23,节奏总纲!R58)*$FJ59/10000</f>
        <v>229608.13481538539</v>
      </c>
      <c r="FO59" s="15">
        <f>求节点(I$28:I$47,$V$4:$V$23,节奏总纲!S58)*$FJ59/10000</f>
        <v>237289.69512838026</v>
      </c>
      <c r="FP59" s="15">
        <f>求节点(J$28:J$47,$V$4:$V$23,节奏总纲!T58)*$FJ59/10000</f>
        <v>246146.9427762714</v>
      </c>
      <c r="FQ59" s="15">
        <f>求节点(F$28:F$47,$L$4:$L$23,节奏总纲!P58)</f>
        <v>4</v>
      </c>
      <c r="FR59" s="15">
        <f>求节点(G$28:G$47,$L$4:$L$23,节奏总纲!Q58)</f>
        <v>4</v>
      </c>
      <c r="FS59" s="15">
        <f>求节点(H$28:H$47,$L$4:$L$23,节奏总纲!R58)</f>
        <v>4</v>
      </c>
      <c r="FT59" s="15">
        <f>求节点(I$28:I$47,$L$4:$L$23,节奏总纲!S58)</f>
        <v>4</v>
      </c>
      <c r="FU59" s="15">
        <f>求节点(J$28:J$47,$L$4:$L$23,节奏总纲!T58)</f>
        <v>4</v>
      </c>
      <c r="FV59" s="15">
        <f t="shared" si="26"/>
        <v>877320.03041491355</v>
      </c>
      <c r="FW59" s="15">
        <f t="shared" si="27"/>
        <v>894913.46432100167</v>
      </c>
      <c r="FX59" s="15">
        <f t="shared" si="28"/>
        <v>918432.53926154156</v>
      </c>
      <c r="FY59" s="15">
        <f t="shared" si="29"/>
        <v>949158.78051352105</v>
      </c>
      <c r="FZ59" s="15">
        <f t="shared" si="30"/>
        <v>984587.77110508562</v>
      </c>
      <c r="GE59" s="15">
        <v>55</v>
      </c>
      <c r="GF59" s="15">
        <f>MAX($G$4,求节点(F$28:F$47,$G$4:$G$23,节奏总纲!P58))</f>
        <v>2332.5498209926386</v>
      </c>
      <c r="GG59" s="15">
        <f>MAX($G$4,求节点(G$28:G$47,$G$4:$G$23,节奏总纲!Q58))</f>
        <v>2344.2320480219132</v>
      </c>
      <c r="GH59" s="15">
        <f>MAX($G$4,求节点(H$28:H$47,$G$4:$G$23,节奏总纲!R58))</f>
        <v>2359.8489636530821</v>
      </c>
      <c r="GI59" s="15">
        <f>MAX($G$4,求节点(I$28:I$47,$G$4:$G$23,节奏总纲!S58))</f>
        <v>2380.2515142852067</v>
      </c>
      <c r="GJ59" s="15">
        <f>MAX($G$4,求节点(J$28:J$47,$G$4:$G$23,节奏总纲!T58))</f>
        <v>2403.776740441624</v>
      </c>
      <c r="GK59" s="15">
        <f>MAX($K$4,求节点(F$28:F$47,$K$4:$K$23,节奏总纲!P58))</f>
        <v>8650.9964198527705</v>
      </c>
      <c r="GL59" s="15">
        <f>MAX($K$4,求节点(G$28:G$47,$K$4:$K$23,节奏总纲!Q58))</f>
        <v>8884.6409604382679</v>
      </c>
      <c r="GM59" s="15">
        <f>MAX($K$4,求节点(H$28:H$47,$K$4:$K$23,节奏总纲!R58))</f>
        <v>9196.9792730616409</v>
      </c>
      <c r="GN59" s="15">
        <f>MAX($K$4,求节点(I$28:I$47,$K$4:$K$23,节奏总纲!S58))</f>
        <v>9605.0302857041297</v>
      </c>
      <c r="GO59" s="15">
        <f>MAX($K$4,求节点(J$28:J$47,$K$4:$K$23,节奏总纲!T58))</f>
        <v>10075.534808832477</v>
      </c>
    </row>
    <row r="60" spans="19:197" x14ac:dyDescent="0.15">
      <c r="S60" s="9">
        <v>33</v>
      </c>
      <c r="T60" s="9">
        <f>求节点(节奏总纲!$BW$4:$BW$53,节奏总纲!$AM$4:$AM$53,$S60)</f>
        <v>9.245285300771318</v>
      </c>
      <c r="U60" s="9">
        <v>3300</v>
      </c>
      <c r="V60" s="9">
        <f t="shared" si="38"/>
        <v>3</v>
      </c>
      <c r="W60" s="9">
        <v>5</v>
      </c>
      <c r="Z60" s="9">
        <v>56</v>
      </c>
      <c r="AA60" s="9">
        <f>[5]圣人天赋!EM61</f>
        <v>0</v>
      </c>
      <c r="AB60" s="9">
        <f>[5]圣人天赋!EN61</f>
        <v>0</v>
      </c>
      <c r="AC60" s="9">
        <f>[5]圣人天赋!EO61</f>
        <v>56</v>
      </c>
      <c r="AD60" s="9">
        <f>[5]圣人天赋!EP61</f>
        <v>3.9830776773174453E-2</v>
      </c>
      <c r="AE60" s="9">
        <f>[5]圣人天赋!EQ61</f>
        <v>4.0438543626526983E-2</v>
      </c>
      <c r="AG60" s="52"/>
      <c r="AH60" s="34" t="e">
        <f>[5]圣人天赋!EM61/AA60</f>
        <v>#DIV/0!</v>
      </c>
      <c r="AJ60" s="9">
        <v>56</v>
      </c>
      <c r="AK60" s="9">
        <f>MAX([4]带兵数!D59,1000+($AJ60-1)*50)</f>
        <v>5327.689290730219</v>
      </c>
      <c r="AL60" s="9">
        <f>MAX([4]带兵数!E59,1000+($AJ60-1)*50)</f>
        <v>5378.6500470373412</v>
      </c>
      <c r="AM60" s="9">
        <f>MAX([4]带兵数!F59,1000+($AJ60-1)*50)</f>
        <v>5435.242680354555</v>
      </c>
      <c r="AN60" s="9">
        <f>MAX([4]带兵数!G59,1000+($AJ60-1)*50)</f>
        <v>5496.9671993596457</v>
      </c>
      <c r="AO60" s="9">
        <f>MAX([4]带兵数!H59,1000+($AJ60-1)*50)</f>
        <v>5565.5098518625491</v>
      </c>
      <c r="AQ60" s="15">
        <v>56</v>
      </c>
      <c r="AR60" s="15">
        <f>AZ60/求节点(F$28:F$47,$G$4:$G$23,节奏总纲!P59)*3600</f>
        <v>1122542.0233552547</v>
      </c>
      <c r="AS60" s="15">
        <f>BA60/求节点(G$28:G$47,$G$4:$G$23,节奏总纲!Q59)*3600</f>
        <v>947846.71696118661</v>
      </c>
      <c r="AT60" s="15">
        <f>BB60/求节点(H$28:H$47,$G$4:$G$23,节奏总纲!R59)*3600</f>
        <v>776350.32645524538</v>
      </c>
      <c r="AU60" s="15">
        <f>BC60/求节点(I$28:I$47,$G$4:$G$23,节奏总纲!S59)*3600</f>
        <v>562660.43697820161</v>
      </c>
      <c r="AV60" s="15">
        <f>BD60/求节点(J$28:J$47,$G$4:$G$23,节奏总纲!T59)*3600</f>
        <v>308643.12664859043</v>
      </c>
      <c r="AY60" s="15">
        <v>56</v>
      </c>
      <c r="AZ60" s="15">
        <f>求节点(F$28:F$47,$G$4:$G$23,节奏总纲!P59)*24*节奏总纲!W59*求节点(F$28:F$47,$L$4:$L$23,节奏总纲!P59)</f>
        <v>730354.49337916006</v>
      </c>
      <c r="BA60" s="15">
        <f>求节点(G$28:G$47,$G$4:$G$23,节奏总纲!Q59)*24*节奏总纲!X59*求节点(G$28:G$47,$L$4:$L$23,节奏总纲!Q59)</f>
        <v>620203.86880356213</v>
      </c>
      <c r="BB60" s="15">
        <f>求节点(H$28:H$47,$G$4:$G$23,节奏总纲!R59)*24*节奏总纲!Y59*求节点(H$28:H$47,$L$4:$L$23,节奏总纲!R59)</f>
        <v>511920.17644114944</v>
      </c>
      <c r="BC60" s="15">
        <f>求节点(I$28:I$47,$G$4:$G$23,节奏总纲!S59)*24*节奏总纲!Z59*求节点(I$28:I$47,$L$4:$L$23,节奏总纲!S59)</f>
        <v>374393.5006802468</v>
      </c>
      <c r="BD60" s="15">
        <f>求节点(J$28:J$47,$G$4:$G$23,节奏总纲!T59)*24*节奏总纲!AA59*求节点(J$28:J$47,$L$4:$L$23,节奏总纲!T59)</f>
        <v>207268.39371691816</v>
      </c>
      <c r="BE60" s="15">
        <f>SUM(AZ$5:AZ60)</f>
        <v>10136648.595485762</v>
      </c>
      <c r="BF60" s="15">
        <f>SUM(BA$5:BA60)</f>
        <v>8849229.7890683599</v>
      </c>
      <c r="BG60" s="15">
        <f>SUM(BB$5:BB60)</f>
        <v>7304881.1007380998</v>
      </c>
      <c r="BH60" s="15">
        <f>SUM(BC$5:BC60)</f>
        <v>5402431.273686613</v>
      </c>
      <c r="BI60" s="15">
        <f>SUM(BD$5:BD60)</f>
        <v>3021680.6078672204</v>
      </c>
      <c r="BJ60" s="51"/>
      <c r="BK60" s="15">
        <v>56</v>
      </c>
      <c r="BL60" s="15">
        <f>索引信息!I61/3600*求节点(F$28:F$47,$G$4:$G$23,节奏总纲!P59)+BL59</f>
        <v>0</v>
      </c>
      <c r="BM60" s="15">
        <f>索引信息!J61/3600*求节点(G$28:G$47,$G$4:$G$23,节奏总纲!Q59)+BM59</f>
        <v>0</v>
      </c>
      <c r="BN60" s="15">
        <f>索引信息!K61/3600*求节点(H$28:H$47,$G$4:$G$23,节奏总纲!R59)+BN59</f>
        <v>0</v>
      </c>
      <c r="BO60" s="15">
        <f>索引信息!L61/3600*求节点(I$28:I$47,$G$4:$G$23,节奏总纲!S59)+BO59</f>
        <v>0</v>
      </c>
      <c r="BP60" s="15">
        <f>索引信息!M61/3600*求节点(J$28:J$47,$G$4:$G$23,节奏总纲!T59)+BP59</f>
        <v>0</v>
      </c>
      <c r="BR60" s="15">
        <v>56</v>
      </c>
      <c r="BS60" s="15">
        <f>求节点($T$28:$T$107,$V$28:$V$107,节奏总纲!P59)*求节点($T$28:$T$107,$U$28:$U$107,节奏总纲!P59)*节奏总纲!W59+[2]副本直接奖励!DI60</f>
        <v>99917.87402168299</v>
      </c>
      <c r="BT60" s="15">
        <f>求节点($T$28:$T$107,$V$28:$V$107,节奏总纲!Q59)*求节点($T$28:$T$107,$U$28:$U$107,节奏总纲!Q59)*节奏总纲!X59+[2]副本直接奖励!DJ60</f>
        <v>74700.873552716032</v>
      </c>
      <c r="BU60" s="15">
        <f>求节点($T$28:$T$107,$V$28:$V$107,节奏总纲!R59)*求节点($T$28:$T$107,$U$28:$U$107,节奏总纲!R59)*节奏总纲!Y59+[2]副本直接奖励!DK60</f>
        <v>53743.142707715931</v>
      </c>
      <c r="BV60" s="15">
        <f>求节点($T$28:$T$107,$V$28:$V$107,节奏总纲!S59)*求节点($T$28:$T$107,$U$28:$U$107,节奏总纲!S59)*节奏总纲!Z59+[2]副本直接奖励!DL60</f>
        <v>30344.612441912373</v>
      </c>
      <c r="BW60" s="15">
        <f>求节点($T$28:$T$107,$V$28:$V$107,节奏总纲!T59)*求节点($T$28:$T$107,$U$28:$U$107,节奏总纲!T59)*节奏总纲!AA59+[2]副本直接奖励!DM60</f>
        <v>8841.3395654544129</v>
      </c>
      <c r="BX60" s="15">
        <f>SUM(BS$5:BS60)</f>
        <v>849078.89947254851</v>
      </c>
      <c r="BY60" s="15">
        <f>SUM(BT$5:BT60)</f>
        <v>660686.9274136012</v>
      </c>
      <c r="BZ60" s="15">
        <f>SUM(BU$5:BU60)</f>
        <v>469357.00492608914</v>
      </c>
      <c r="CA60" s="15">
        <f>SUM(BV$5:BV60)</f>
        <v>265757.89228814648</v>
      </c>
      <c r="CB60" s="15">
        <f>SUM(BW$5:BW60)</f>
        <v>112193.48677683133</v>
      </c>
      <c r="CE60" s="15">
        <v>56</v>
      </c>
      <c r="CF60" s="15">
        <f>AZ60/(1-[5]圣人天赋!DY61)-AZ60</f>
        <v>0</v>
      </c>
      <c r="CG60" s="15">
        <f>BA60/(1-[5]圣人天赋!DZ61)-BA60</f>
        <v>0</v>
      </c>
      <c r="CH60" s="15">
        <f>BB60/(1-[5]圣人天赋!EA61)-BB60</f>
        <v>0</v>
      </c>
      <c r="CI60" s="15">
        <f>BC60/(1-[5]圣人天赋!EB61)-BC60</f>
        <v>0</v>
      </c>
      <c r="CJ60" s="15">
        <f>BD60/(1-[5]圣人天赋!EC61)-BD60</f>
        <v>0</v>
      </c>
      <c r="CK60" s="15">
        <f>SUM(CF$5:CF60)</f>
        <v>0</v>
      </c>
      <c r="CL60" s="15">
        <f>SUM(CG$5:CG60)</f>
        <v>0</v>
      </c>
      <c r="CM60" s="15">
        <f>SUM(CH$5:CH60)</f>
        <v>0</v>
      </c>
      <c r="CN60" s="15">
        <f>SUM(CI$5:CI60)</f>
        <v>0</v>
      </c>
      <c r="CO60" s="15">
        <f>SUM(CJ$5:CJ60)</f>
        <v>0</v>
      </c>
      <c r="CQ60" s="15">
        <v>56</v>
      </c>
      <c r="CR60" s="15" t="e">
        <f>DZ60*'[6]国建-buff效果'!EN62+CR59</f>
        <v>#REF!</v>
      </c>
      <c r="CS60" s="15" t="e">
        <f>EA60*'[6]国建-buff效果'!EO62+CS59</f>
        <v>#REF!</v>
      </c>
      <c r="CT60" s="15" t="e">
        <f>EB60*'[6]国建-buff效果'!EP62+CT59</f>
        <v>#REF!</v>
      </c>
      <c r="CU60" s="15" t="e">
        <f>EC60*'[6]国建-buff效果'!EQ62+CU59</f>
        <v>#REF!</v>
      </c>
      <c r="CV60" s="15" t="e">
        <f>ED60*'[6]国建-buff效果'!ER62+CV59</f>
        <v>#REF!</v>
      </c>
      <c r="CX60" s="15">
        <v>56</v>
      </c>
      <c r="CY60" s="15">
        <f>索引信息!T60/3600*求节点(F$28:F$47,$G$4:$G$23,节奏总纲!P59)+CY59</f>
        <v>0</v>
      </c>
      <c r="CZ60" s="15">
        <f>索引信息!U60/3600*求节点(G$28:G$47,$G$4:$G$23,节奏总纲!Q59)+CZ59</f>
        <v>0</v>
      </c>
      <c r="DA60" s="15">
        <f>索引信息!V60/3600*求节点(H$28:H$47,$G$4:$G$23,节奏总纲!R59)+DA59</f>
        <v>0</v>
      </c>
      <c r="DB60" s="15">
        <f>索引信息!W60/3600*求节点(I$28:I$47,$G$4:$G$23,节奏总纲!S59)+DB59</f>
        <v>0</v>
      </c>
      <c r="DC60" s="15">
        <f>索引信息!X60/3600*求节点(J$28:J$47,$G$4:$G$23,节奏总纲!T59)+DC59</f>
        <v>0</v>
      </c>
      <c r="DE60" s="15">
        <v>56</v>
      </c>
      <c r="DF60" s="15" t="e">
        <f t="shared" si="39"/>
        <v>#REF!</v>
      </c>
      <c r="DG60" s="15" t="e">
        <f t="shared" si="40"/>
        <v>#REF!</v>
      </c>
      <c r="DH60" s="15" t="e">
        <f t="shared" si="41"/>
        <v>#REF!</v>
      </c>
      <c r="DI60" s="15" t="e">
        <f t="shared" si="42"/>
        <v>#REF!</v>
      </c>
      <c r="DJ60" s="15" t="e">
        <f t="shared" si="43"/>
        <v>#REF!</v>
      </c>
      <c r="DK60" s="35">
        <v>56</v>
      </c>
      <c r="DL60" s="34" t="e">
        <f t="shared" si="44"/>
        <v>#REF!</v>
      </c>
      <c r="DM60" s="34" t="e">
        <f t="shared" si="45"/>
        <v>#REF!</v>
      </c>
      <c r="DN60" s="34" t="e">
        <f t="shared" si="46"/>
        <v>#REF!</v>
      </c>
      <c r="DO60" s="34" t="e">
        <f t="shared" si="47"/>
        <v>#REF!</v>
      </c>
      <c r="DP60" s="34" t="e">
        <f t="shared" si="48"/>
        <v>#REF!</v>
      </c>
      <c r="DQ60" s="34" t="e">
        <f t="shared" si="49"/>
        <v>#REF!</v>
      </c>
      <c r="DT60" s="15">
        <v>56</v>
      </c>
      <c r="DU60" s="15" t="e">
        <f>#REF!+[7]国家城池攻打!BP59</f>
        <v>#REF!</v>
      </c>
      <c r="DV60" s="15" t="e">
        <f>#REF!+[7]国家城池攻打!BQ59</f>
        <v>#REF!</v>
      </c>
      <c r="DW60" s="15" t="e">
        <f>#REF!+[7]国家城池攻打!BR59</f>
        <v>#REF!</v>
      </c>
      <c r="DX60" s="15" t="e">
        <f>#REF!+[7]国家城池攻打!BS59</f>
        <v>#REF!</v>
      </c>
      <c r="DY60" s="15" t="e">
        <f>#REF!+[7]国家城池攻打!BT59</f>
        <v>#REF!</v>
      </c>
      <c r="DZ60" s="15" t="e">
        <f t="shared" si="32"/>
        <v>#REF!</v>
      </c>
      <c r="EA60" s="15" t="e">
        <f t="shared" si="33"/>
        <v>#REF!</v>
      </c>
      <c r="EB60" s="15" t="e">
        <f t="shared" si="34"/>
        <v>#REF!</v>
      </c>
      <c r="EC60" s="15" t="e">
        <f t="shared" si="35"/>
        <v>#REF!</v>
      </c>
      <c r="ED60" s="15" t="e">
        <f t="shared" si="36"/>
        <v>#REF!</v>
      </c>
      <c r="EF60" s="34" t="e">
        <f>#REF!/$DU60</f>
        <v>#REF!</v>
      </c>
      <c r="EG60" s="34" t="e">
        <f>[7]国家城池攻打!BP59/$DU60</f>
        <v>#REF!</v>
      </c>
      <c r="EK60" s="9">
        <v>56</v>
      </c>
      <c r="EL60" s="9" t="e">
        <f t="shared" si="50"/>
        <v>#REF!</v>
      </c>
      <c r="EM60" s="9" t="e">
        <f t="shared" si="51"/>
        <v>#REF!</v>
      </c>
      <c r="EN60" s="9" t="e">
        <f t="shared" si="52"/>
        <v>#REF!</v>
      </c>
      <c r="EO60" s="9" t="e">
        <f t="shared" si="53"/>
        <v>#REF!</v>
      </c>
      <c r="EP60" s="9" t="e">
        <f t="shared" si="54"/>
        <v>#REF!</v>
      </c>
      <c r="ER60" s="9">
        <v>56</v>
      </c>
      <c r="ES60" s="9" t="e">
        <f>((DU60-DU59)-(DF60-DF59))/求节点(F$28:F$47,$K$4:$K$23,节奏总纲!P59)</f>
        <v>#REF!</v>
      </c>
      <c r="ET60" s="9" t="e">
        <f>((DV60-DV59)-(DG60-DG59))/求节点(G$28:G$47,$K$4:$K$23,节奏总纲!Q59)</f>
        <v>#REF!</v>
      </c>
      <c r="EU60" s="9" t="e">
        <f>((DW60-DW59)-(DH60-DH59))/求节点(H$28:H$47,$K$4:$K$23,节奏总纲!R59)</f>
        <v>#REF!</v>
      </c>
      <c r="EV60" s="9" t="e">
        <f>((DX60-DX59)-(DI60-DI59))/求节点(I$28:I$47,$K$4:$K$23,节奏总纲!S59)</f>
        <v>#REF!</v>
      </c>
      <c r="EW60" s="9" t="e">
        <f>((DY60-DY59)-(DJ60-DJ59))/求节点(J$28:J$47,$K$4:$K$23,节奏总纲!T59)</f>
        <v>#REF!</v>
      </c>
      <c r="EX60" s="37" t="e">
        <f>SUM(ES$5:ES60)*$C$5/'[1]资源-钻石'!L59</f>
        <v>#REF!</v>
      </c>
      <c r="EY60" s="37" t="e">
        <f>SUM(ET$5:ET60)*$C$5/'[1]资源-钻石'!M59</f>
        <v>#REF!</v>
      </c>
      <c r="EZ60" s="37" t="e">
        <f>SUM(EU$5:EU60)*$C$5/'[1]资源-钻石'!N59</f>
        <v>#REF!</v>
      </c>
      <c r="FA60" s="37" t="e">
        <f>SUM(EV$5:EV60)*$C$5/'[1]资源-钻石'!O59</f>
        <v>#REF!</v>
      </c>
      <c r="FB60" s="37" t="e">
        <f>SUM(EW$5:EW60)*$C$5/'[1]资源-钻石'!P59</f>
        <v>#REF!</v>
      </c>
      <c r="FJ60" s="9">
        <f>INT(求节点(F$28:F$47,$K$28:$K$47,节奏总纲!P59))</f>
        <v>18922</v>
      </c>
      <c r="FK60" s="15">
        <v>56</v>
      </c>
      <c r="FL60" s="15">
        <f>求节点(F$28:F$47,$V$4:$V$23,节奏总纲!P59)*$FJ60/10000</f>
        <v>224131.80537185573</v>
      </c>
      <c r="FM60" s="15">
        <f>求节点(G$28:G$47,$V$4:$V$23,节奏总纲!Q59)*$FJ60/10000</f>
        <v>229177.75465912418</v>
      </c>
      <c r="FN60" s="15">
        <f>求节点(H$28:H$47,$V$4:$V$23,节奏总纲!R59)*$FJ60/10000</f>
        <v>236076.83376127106</v>
      </c>
      <c r="FO60" s="15">
        <f>求节点(I$28:I$47,$V$4:$V$23,节奏总纲!S59)*$FJ60/10000</f>
        <v>244258.48771472837</v>
      </c>
      <c r="FP60" s="15">
        <f>求节点(J$28:J$47,$V$4:$V$23,节奏总纲!T59)*$FJ60/10000</f>
        <v>252635.01140216936</v>
      </c>
      <c r="FQ60" s="15">
        <f>求节点(F$28:F$47,$L$4:$L$23,节奏总纲!P59)</f>
        <v>4</v>
      </c>
      <c r="FR60" s="15">
        <f>求节点(G$28:G$47,$L$4:$L$23,节奏总纲!Q59)</f>
        <v>4</v>
      </c>
      <c r="FS60" s="15">
        <f>求节点(H$28:H$47,$L$4:$L$23,节奏总纲!R59)</f>
        <v>4</v>
      </c>
      <c r="FT60" s="15">
        <f>求节点(I$28:I$47,$L$4:$L$23,节奏总纲!S59)</f>
        <v>4</v>
      </c>
      <c r="FU60" s="15">
        <f>求节点(J$28:J$47,$L$4:$L$23,节奏总纲!T59)</f>
        <v>4</v>
      </c>
      <c r="FV60" s="15">
        <f t="shared" si="26"/>
        <v>896527.22148742294</v>
      </c>
      <c r="FW60" s="15">
        <f t="shared" si="27"/>
        <v>916711.01863649674</v>
      </c>
      <c r="FX60" s="15">
        <f t="shared" si="28"/>
        <v>944307.33504508424</v>
      </c>
      <c r="FY60" s="15">
        <f t="shared" si="29"/>
        <v>977033.95085891348</v>
      </c>
      <c r="FZ60" s="15">
        <f t="shared" si="30"/>
        <v>1010540.0456086774</v>
      </c>
      <c r="GE60" s="15">
        <v>56</v>
      </c>
      <c r="GF60" s="15">
        <f>MAX($G$4,求节点(F$28:F$47,$G$4:$G$23,节奏总纲!P59))</f>
        <v>2342.251890317767</v>
      </c>
      <c r="GG60" s="15">
        <f>MAX($G$4,求节点(G$28:G$47,$G$4:$G$23,节奏总纲!Q59))</f>
        <v>2355.5854419699931</v>
      </c>
      <c r="GH60" s="15">
        <f>MAX($G$4,求节点(H$28:H$47,$G$4:$G$23,节奏总纲!R59))</f>
        <v>2373.8157535177866</v>
      </c>
      <c r="GI60" s="15">
        <f>MAX($G$4,求节点(I$28:I$47,$G$4:$G$23,节奏总纲!S59))</f>
        <v>2395.4351752318157</v>
      </c>
      <c r="GJ60" s="15">
        <f>MAX($G$4,求节点(J$28:J$47,$G$4:$G$23,节奏总纲!T59))</f>
        <v>2417.5695259543636</v>
      </c>
      <c r="GK60" s="15">
        <f>MAX($K$4,求节点(F$28:F$47,$K$4:$K$23,节奏总纲!P59))</f>
        <v>8845.0378063553399</v>
      </c>
      <c r="GL60" s="15">
        <f>MAX($K$4,求节点(G$28:G$47,$K$4:$K$23,节奏总纲!Q59))</f>
        <v>9111.708839399862</v>
      </c>
      <c r="GM60" s="15">
        <f>MAX($K$4,求节点(H$28:H$47,$K$4:$K$23,节奏总纲!R59))</f>
        <v>9476.3150703557276</v>
      </c>
      <c r="GN60" s="15">
        <f>MAX($K$4,求节点(I$28:I$47,$K$4:$K$23,节奏总纲!S59))</f>
        <v>9908.7035046363162</v>
      </c>
      <c r="GO60" s="15">
        <f>MAX($K$4,求节点(J$28:J$47,$K$4:$K$23,节奏总纲!T59))</f>
        <v>10351.390519087274</v>
      </c>
    </row>
    <row r="61" spans="19:197" x14ac:dyDescent="0.15">
      <c r="S61" s="9">
        <v>34</v>
      </c>
      <c r="T61" s="9">
        <f>求节点(节奏总纲!$BW$4:$BW$53,节奏总纲!$AM$4:$AM$53,$S61)</f>
        <v>9.6550138771594227</v>
      </c>
      <c r="U61" s="9">
        <v>3300</v>
      </c>
      <c r="V61" s="9">
        <f t="shared" si="38"/>
        <v>3</v>
      </c>
      <c r="W61" s="9">
        <v>5</v>
      </c>
      <c r="Z61" s="9">
        <v>57</v>
      </c>
      <c r="AA61" s="9">
        <f>[5]圣人天赋!EM62</f>
        <v>0</v>
      </c>
      <c r="AB61" s="9">
        <f>[5]圣人天赋!EN62</f>
        <v>0</v>
      </c>
      <c r="AC61" s="9">
        <f>[5]圣人天赋!EO62</f>
        <v>57</v>
      </c>
      <c r="AD61" s="9">
        <f>[5]圣人天赋!EP62</f>
        <v>3.9722369576677879E-2</v>
      </c>
      <c r="AE61" s="9">
        <f>[5]圣人天赋!EQ62</f>
        <v>4.0320548184270555E-2</v>
      </c>
      <c r="AG61" s="52"/>
      <c r="AH61" s="34" t="e">
        <f>[5]圣人天赋!EM62/AA61</f>
        <v>#DIV/0!</v>
      </c>
      <c r="AJ61" s="9">
        <v>57</v>
      </c>
      <c r="AK61" s="9">
        <f>MAX([4]带兵数!D60,1000+($AJ61-1)*50)</f>
        <v>5391.052169328852</v>
      </c>
      <c r="AL61" s="9">
        <f>MAX([4]带兵数!E60,1000+($AJ61-1)*50)</f>
        <v>5443.6006917064578</v>
      </c>
      <c r="AM61" s="9">
        <f>MAX([4]带兵数!F60,1000+($AJ61-1)*50)</f>
        <v>5498.332188215918</v>
      </c>
      <c r="AN61" s="9">
        <f>MAX([4]带兵数!G60,1000+($AJ61-1)*50)</f>
        <v>5560.8560867691785</v>
      </c>
      <c r="AO61" s="9">
        <f>MAX([4]带兵数!H60,1000+($AJ61-1)*50)</f>
        <v>5632.8038378653764</v>
      </c>
      <c r="AQ61" s="15">
        <v>57</v>
      </c>
      <c r="AR61" s="15">
        <f>AZ61/求节点(F$28:F$47,$G$4:$G$23,节奏总纲!P60)*3600</f>
        <v>1203110.7512139727</v>
      </c>
      <c r="AS61" s="15">
        <f>BA61/求节点(G$28:G$47,$G$4:$G$23,节奏总纲!Q60)*3600</f>
        <v>1048906.9564105331</v>
      </c>
      <c r="AT61" s="15">
        <f>BB61/求节点(H$28:H$47,$G$4:$G$23,节奏总纲!R60)*3600</f>
        <v>838917.07417212508</v>
      </c>
      <c r="AU61" s="15">
        <f>BC61/求节点(I$28:I$47,$G$4:$G$23,节奏总纲!S60)*3600</f>
        <v>606243.10517161584</v>
      </c>
      <c r="AV61" s="15">
        <f>BD61/求节点(J$28:J$47,$G$4:$G$23,节奏总纲!T60)*3600</f>
        <v>338132.07544613443</v>
      </c>
      <c r="AY61" s="15">
        <v>57</v>
      </c>
      <c r="AZ61" s="15">
        <f>求节点(F$28:F$47,$G$4:$G$23,节奏总纲!P60)*24*节奏总纲!W60*求节点(F$28:F$47,$L$4:$L$23,节奏总纲!P60)</f>
        <v>786470.14883216855</v>
      </c>
      <c r="BA61" s="15">
        <f>求节点(G$28:G$47,$G$4:$G$23,节奏总纲!Q60)*24*节奏总纲!X60*求节点(G$28:G$47,$L$4:$L$23,节奏总纲!Q60)</f>
        <v>690454.09620872734</v>
      </c>
      <c r="BB61" s="15">
        <f>求节点(H$28:H$47,$G$4:$G$23,节奏总纲!R60)*24*节奏总纲!Y60*求节点(H$28:H$47,$L$4:$L$23,节奏总纲!R60)</f>
        <v>556693.28514891735</v>
      </c>
      <c r="BC61" s="15">
        <f>求节点(I$28:I$47,$G$4:$G$23,节奏总纲!S60)*24*节奏总纲!Z60*求节点(I$28:I$47,$L$4:$L$23,节奏总纲!S60)</f>
        <v>405806.7263436605</v>
      </c>
      <c r="BD61" s="15">
        <f>求节点(J$28:J$47,$G$4:$G$23,节奏总纲!T60)*24*节奏总纲!AA60*求节点(J$28:J$47,$L$4:$L$23,节奏总纲!T60)</f>
        <v>228490.88341171556</v>
      </c>
      <c r="BE61" s="15">
        <f>SUM(AZ$5:AZ61)</f>
        <v>10923118.74431793</v>
      </c>
      <c r="BF61" s="15">
        <f>SUM(BA$5:BA61)</f>
        <v>9539683.8852770869</v>
      </c>
      <c r="BG61" s="15">
        <f>SUM(BB$5:BB61)</f>
        <v>7861574.3858870175</v>
      </c>
      <c r="BH61" s="15">
        <f>SUM(BC$5:BC61)</f>
        <v>5808238.0000302736</v>
      </c>
      <c r="BI61" s="15">
        <f>SUM(BD$5:BD61)</f>
        <v>3250171.4912789362</v>
      </c>
      <c r="BJ61" s="51"/>
      <c r="BK61" s="15">
        <v>57</v>
      </c>
      <c r="BL61" s="15">
        <f>索引信息!I62/3600*求节点(F$28:F$47,$G$4:$G$23,节奏总纲!P60)+BL60</f>
        <v>0</v>
      </c>
      <c r="BM61" s="15">
        <f>索引信息!J62/3600*求节点(G$28:G$47,$G$4:$G$23,节奏总纲!Q60)+BM60</f>
        <v>0</v>
      </c>
      <c r="BN61" s="15">
        <f>索引信息!K62/3600*求节点(H$28:H$47,$G$4:$G$23,节奏总纲!R60)+BN60</f>
        <v>0</v>
      </c>
      <c r="BO61" s="15">
        <f>索引信息!L62/3600*求节点(I$28:I$47,$G$4:$G$23,节奏总纲!S60)+BO60</f>
        <v>0</v>
      </c>
      <c r="BP61" s="15">
        <f>索引信息!M62/3600*求节点(J$28:J$47,$G$4:$G$23,节奏总纲!T60)+BP60</f>
        <v>0</v>
      </c>
      <c r="BR61" s="15">
        <v>57</v>
      </c>
      <c r="BS61" s="15">
        <f>求节点($T$28:$T$107,$V$28:$V$107,节奏总纲!P60)*求节点($T$28:$T$107,$U$28:$U$107,节奏总纲!P60)*节奏总纲!W60+[2]副本直接奖励!DI61</f>
        <v>111193.79739811305</v>
      </c>
      <c r="BT61" s="15">
        <f>求节点($T$28:$T$107,$V$28:$V$107,节奏总纲!Q60)*求节点($T$28:$T$107,$U$28:$U$107,节奏总纲!Q60)*节奏总纲!X60+[2]副本直接奖励!DJ61</f>
        <v>89989.225956745606</v>
      </c>
      <c r="BU61" s="15">
        <f>求节点($T$28:$T$107,$V$28:$V$107,节奏总纲!R60)*求节点($T$28:$T$107,$U$28:$U$107,节奏总纲!R60)*节奏总纲!Y60+[2]副本直接奖励!DK61</f>
        <v>60147.11070032866</v>
      </c>
      <c r="BV61" s="15">
        <f>求节点($T$28:$T$107,$V$28:$V$107,节奏总纲!S60)*求节点($T$28:$T$107,$U$28:$U$107,节奏总纲!S60)*节奏总纲!Z60+[2]副本直接奖励!DL61</f>
        <v>36676.090714163998</v>
      </c>
      <c r="BW61" s="15">
        <f>求节点($T$28:$T$107,$V$28:$V$107,节奏总纲!T60)*求节点($T$28:$T$107,$U$28:$U$107,节奏总纲!T60)*节奏总纲!AA60+[2]副本直接奖励!DM61</f>
        <v>9686.0750778840575</v>
      </c>
      <c r="BX61" s="15">
        <f>SUM(BS$5:BS61)</f>
        <v>960272.69687066157</v>
      </c>
      <c r="BY61" s="15">
        <f>SUM(BT$5:BT61)</f>
        <v>750676.15337034676</v>
      </c>
      <c r="BZ61" s="15">
        <f>SUM(BU$5:BU61)</f>
        <v>529504.1156264178</v>
      </c>
      <c r="CA61" s="15">
        <f>SUM(BV$5:BV61)</f>
        <v>302433.9830023105</v>
      </c>
      <c r="CB61" s="15">
        <f>SUM(BW$5:BW61)</f>
        <v>121879.56185471539</v>
      </c>
      <c r="CE61" s="15">
        <v>57</v>
      </c>
      <c r="CF61" s="15">
        <f>AZ61/(1-[5]圣人天赋!DY62)-AZ61</f>
        <v>0</v>
      </c>
      <c r="CG61" s="15">
        <f>BA61/(1-[5]圣人天赋!DZ62)-BA61</f>
        <v>0</v>
      </c>
      <c r="CH61" s="15">
        <f>BB61/(1-[5]圣人天赋!EA62)-BB61</f>
        <v>0</v>
      </c>
      <c r="CI61" s="15">
        <f>BC61/(1-[5]圣人天赋!EB62)-BC61</f>
        <v>0</v>
      </c>
      <c r="CJ61" s="15">
        <f>BD61/(1-[5]圣人天赋!EC62)-BD61</f>
        <v>0</v>
      </c>
      <c r="CK61" s="15">
        <f>SUM(CF$5:CF61)</f>
        <v>0</v>
      </c>
      <c r="CL61" s="15">
        <f>SUM(CG$5:CG61)</f>
        <v>0</v>
      </c>
      <c r="CM61" s="15">
        <f>SUM(CH$5:CH61)</f>
        <v>0</v>
      </c>
      <c r="CN61" s="15">
        <f>SUM(CI$5:CI61)</f>
        <v>0</v>
      </c>
      <c r="CO61" s="15">
        <f>SUM(CJ$5:CJ61)</f>
        <v>0</v>
      </c>
      <c r="CQ61" s="15">
        <v>57</v>
      </c>
      <c r="CR61" s="15" t="e">
        <f>DZ61*'[6]国建-buff效果'!EN63+CR60</f>
        <v>#REF!</v>
      </c>
      <c r="CS61" s="15" t="e">
        <f>EA61*'[6]国建-buff效果'!EO63+CS60</f>
        <v>#REF!</v>
      </c>
      <c r="CT61" s="15" t="e">
        <f>EB61*'[6]国建-buff效果'!EP63+CT60</f>
        <v>#REF!</v>
      </c>
      <c r="CU61" s="15" t="e">
        <f>EC61*'[6]国建-buff效果'!EQ63+CU60</f>
        <v>#REF!</v>
      </c>
      <c r="CV61" s="15" t="e">
        <f>ED61*'[6]国建-buff效果'!ER63+CV60</f>
        <v>#REF!</v>
      </c>
      <c r="CX61" s="15">
        <v>57</v>
      </c>
      <c r="CY61" s="15">
        <f>索引信息!T61/3600*求节点(F$28:F$47,$G$4:$G$23,节奏总纲!P60)+CY60</f>
        <v>0</v>
      </c>
      <c r="CZ61" s="15">
        <f>索引信息!U61/3600*求节点(G$28:G$47,$G$4:$G$23,节奏总纲!Q60)+CZ60</f>
        <v>0</v>
      </c>
      <c r="DA61" s="15">
        <f>索引信息!V61/3600*求节点(H$28:H$47,$G$4:$G$23,节奏总纲!R60)+DA60</f>
        <v>0</v>
      </c>
      <c r="DB61" s="15">
        <f>索引信息!W61/3600*求节点(I$28:I$47,$G$4:$G$23,节奏总纲!S60)+DB60</f>
        <v>0</v>
      </c>
      <c r="DC61" s="15">
        <f>索引信息!X61/3600*求节点(J$28:J$47,$G$4:$G$23,节奏总纲!T60)+DC60</f>
        <v>0</v>
      </c>
      <c r="DE61" s="15">
        <v>57</v>
      </c>
      <c r="DF61" s="15" t="e">
        <f t="shared" si="39"/>
        <v>#REF!</v>
      </c>
      <c r="DG61" s="15" t="e">
        <f t="shared" si="40"/>
        <v>#REF!</v>
      </c>
      <c r="DH61" s="15" t="e">
        <f t="shared" si="41"/>
        <v>#REF!</v>
      </c>
      <c r="DI61" s="15" t="e">
        <f t="shared" si="42"/>
        <v>#REF!</v>
      </c>
      <c r="DJ61" s="15" t="e">
        <f t="shared" si="43"/>
        <v>#REF!</v>
      </c>
      <c r="DK61" s="35">
        <v>57</v>
      </c>
      <c r="DL61" s="34" t="e">
        <f t="shared" si="44"/>
        <v>#REF!</v>
      </c>
      <c r="DM61" s="34" t="e">
        <f t="shared" si="45"/>
        <v>#REF!</v>
      </c>
      <c r="DN61" s="34" t="e">
        <f t="shared" si="46"/>
        <v>#REF!</v>
      </c>
      <c r="DO61" s="34" t="e">
        <f t="shared" si="47"/>
        <v>#REF!</v>
      </c>
      <c r="DP61" s="34" t="e">
        <f t="shared" si="48"/>
        <v>#REF!</v>
      </c>
      <c r="DQ61" s="34" t="e">
        <f t="shared" si="49"/>
        <v>#REF!</v>
      </c>
      <c r="DT61" s="15">
        <v>57</v>
      </c>
      <c r="DU61" s="15" t="e">
        <f>#REF!+[7]国家城池攻打!BP60</f>
        <v>#REF!</v>
      </c>
      <c r="DV61" s="15" t="e">
        <f>#REF!+[7]国家城池攻打!BQ60</f>
        <v>#REF!</v>
      </c>
      <c r="DW61" s="15" t="e">
        <f>#REF!+[7]国家城池攻打!BR60</f>
        <v>#REF!</v>
      </c>
      <c r="DX61" s="15" t="e">
        <f>#REF!+[7]国家城池攻打!BS60</f>
        <v>#REF!</v>
      </c>
      <c r="DY61" s="15" t="e">
        <f>#REF!+[7]国家城池攻打!BT60</f>
        <v>#REF!</v>
      </c>
      <c r="DZ61" s="15" t="e">
        <f t="shared" si="32"/>
        <v>#REF!</v>
      </c>
      <c r="EA61" s="15" t="e">
        <f t="shared" si="33"/>
        <v>#REF!</v>
      </c>
      <c r="EB61" s="15" t="e">
        <f t="shared" si="34"/>
        <v>#REF!</v>
      </c>
      <c r="EC61" s="15" t="e">
        <f t="shared" si="35"/>
        <v>#REF!</v>
      </c>
      <c r="ED61" s="15" t="e">
        <f t="shared" si="36"/>
        <v>#REF!</v>
      </c>
      <c r="EF61" s="34" t="e">
        <f>#REF!/$DU61</f>
        <v>#REF!</v>
      </c>
      <c r="EG61" s="34" t="e">
        <f>[7]国家城池攻打!BP60/$DU61</f>
        <v>#REF!</v>
      </c>
      <c r="EK61" s="9">
        <v>57</v>
      </c>
      <c r="EL61" s="9" t="e">
        <f t="shared" si="50"/>
        <v>#REF!</v>
      </c>
      <c r="EM61" s="9" t="e">
        <f t="shared" si="51"/>
        <v>#REF!</v>
      </c>
      <c r="EN61" s="9" t="e">
        <f t="shared" si="52"/>
        <v>#REF!</v>
      </c>
      <c r="EO61" s="9" t="e">
        <f t="shared" si="53"/>
        <v>#REF!</v>
      </c>
      <c r="EP61" s="9" t="e">
        <f t="shared" si="54"/>
        <v>#REF!</v>
      </c>
      <c r="ER61" s="9">
        <v>57</v>
      </c>
      <c r="ES61" s="9" t="e">
        <f>((DU61-DU60)-(DF61-DF60))/求节点(F$28:F$47,$K$4:$K$23,节奏总纲!P60)</f>
        <v>#REF!</v>
      </c>
      <c r="ET61" s="9" t="e">
        <f>((DV61-DV60)-(DG61-DG60))/求节点(G$28:G$47,$K$4:$K$23,节奏总纲!Q60)</f>
        <v>#REF!</v>
      </c>
      <c r="EU61" s="9" t="e">
        <f>((DW61-DW60)-(DH61-DH60))/求节点(H$28:H$47,$K$4:$K$23,节奏总纲!R60)</f>
        <v>#REF!</v>
      </c>
      <c r="EV61" s="9" t="e">
        <f>((DX61-DX60)-(DI61-DI60))/求节点(I$28:I$47,$K$4:$K$23,节奏总纲!S60)</f>
        <v>#REF!</v>
      </c>
      <c r="EW61" s="9" t="e">
        <f>((DY61-DY60)-(DJ61-DJ60))/求节点(J$28:J$47,$K$4:$K$23,节奏总纲!T60)</f>
        <v>#REF!</v>
      </c>
      <c r="EX61" s="37" t="e">
        <f>SUM(ES$5:ES61)*$C$5/'[1]资源-钻石'!L60</f>
        <v>#REF!</v>
      </c>
      <c r="EY61" s="37" t="e">
        <f>SUM(ET$5:ET61)*$C$5/'[1]资源-钻石'!M60</f>
        <v>#REF!</v>
      </c>
      <c r="EZ61" s="37" t="e">
        <f>SUM(EU$5:EU61)*$C$5/'[1]资源-钻石'!N60</f>
        <v>#REF!</v>
      </c>
      <c r="FA61" s="37" t="e">
        <f>SUM(EV$5:EV61)*$C$5/'[1]资源-钻石'!O60</f>
        <v>#REF!</v>
      </c>
      <c r="FB61" s="37" t="e">
        <f>SUM(EW$5:EW61)*$C$5/'[1]资源-钻石'!P60</f>
        <v>#REF!</v>
      </c>
      <c r="FJ61" s="9">
        <f>INT(求节点(F$28:F$47,$K$28:$K$47,节奏总纲!P60))</f>
        <v>19013</v>
      </c>
      <c r="FK61" s="15">
        <v>57</v>
      </c>
      <c r="FL61" s="15">
        <f>求节点(F$28:F$47,$V$4:$V$23,节奏总纲!P60)*$FJ61/10000</f>
        <v>229414.65233696575</v>
      </c>
      <c r="FM61" s="15">
        <f>求节点(G$28:G$47,$V$4:$V$23,节奏总纲!Q60)*$FJ61/10000</f>
        <v>235661.59844655686</v>
      </c>
      <c r="FN61" s="15">
        <f>求节点(H$28:H$47,$V$4:$V$23,节奏总纲!R60)*$FJ61/10000</f>
        <v>242951.20898157902</v>
      </c>
      <c r="FO61" s="15">
        <f>求节点(I$28:I$47,$V$4:$V$23,节奏总纲!S60)*$FJ61/10000</f>
        <v>250882.73975330748</v>
      </c>
      <c r="FP61" s="15">
        <f>求节点(J$28:J$47,$V$4:$V$23,节奏总纲!T60)*$FJ61/10000</f>
        <v>259595.94514149017</v>
      </c>
      <c r="FQ61" s="15">
        <f>求节点(F$28:F$47,$L$4:$L$23,节奏总纲!P60)</f>
        <v>4</v>
      </c>
      <c r="FR61" s="15">
        <f>求节点(G$28:G$47,$L$4:$L$23,节奏总纲!Q60)</f>
        <v>4</v>
      </c>
      <c r="FS61" s="15">
        <f>求节点(H$28:H$47,$L$4:$L$23,节奏总纲!R60)</f>
        <v>4</v>
      </c>
      <c r="FT61" s="15">
        <f>求节点(I$28:I$47,$L$4:$L$23,节奏总纲!S60)</f>
        <v>4</v>
      </c>
      <c r="FU61" s="15">
        <f>求节点(J$28:J$47,$L$4:$L$23,节奏总纲!T60)</f>
        <v>4</v>
      </c>
      <c r="FV61" s="15">
        <f t="shared" si="26"/>
        <v>917658.60934786301</v>
      </c>
      <c r="FW61" s="15">
        <f t="shared" si="27"/>
        <v>942646.39378622745</v>
      </c>
      <c r="FX61" s="15">
        <f t="shared" si="28"/>
        <v>971804.8359263161</v>
      </c>
      <c r="FY61" s="15">
        <f t="shared" si="29"/>
        <v>1003530.9590132299</v>
      </c>
      <c r="FZ61" s="15">
        <f t="shared" si="30"/>
        <v>1038383.7805659607</v>
      </c>
      <c r="GE61" s="15">
        <v>57</v>
      </c>
      <c r="GF61" s="15">
        <f>MAX($G$4,求节点(F$28:F$47,$G$4:$G$23,节奏总纲!P60))</f>
        <v>2353.309978270041</v>
      </c>
      <c r="GG61" s="15">
        <f>MAX($G$4,求节点(G$28:G$47,$G$4:$G$23,节奏总纲!Q60))</f>
        <v>2369.73806986419</v>
      </c>
      <c r="GH61" s="15">
        <f>MAX($G$4,求节点(H$28:H$47,$G$4:$G$23,节奏总纲!R60))</f>
        <v>2388.9081391194945</v>
      </c>
      <c r="GI61" s="15">
        <f>MAX($G$4,求节点(I$28:I$47,$G$4:$G$23,节奏总纲!S60))</f>
        <v>2409.7663171338231</v>
      </c>
      <c r="GJ61" s="15">
        <f>MAX($G$4,求节点(J$28:J$47,$G$4:$G$23,节奏总纲!T60))</f>
        <v>2432.6801271274658</v>
      </c>
      <c r="GK61" s="15">
        <f>MAX($K$4,求节点(F$28:F$47,$K$4:$K$23,节奏总纲!P60))</f>
        <v>9066.1995654008188</v>
      </c>
      <c r="GL61" s="15">
        <f>MAX($K$4,求节点(G$28:G$47,$K$4:$K$23,节奏总纲!Q60))</f>
        <v>9394.7613972838008</v>
      </c>
      <c r="GM61" s="15">
        <f>MAX($K$4,求节点(H$28:H$47,$K$4:$K$23,节奏总纲!R60))</f>
        <v>9778.1627823898925</v>
      </c>
      <c r="GN61" s="15">
        <f>MAX($K$4,求节点(I$28:I$47,$K$4:$K$23,节奏总纲!S60))</f>
        <v>10195.326342676459</v>
      </c>
      <c r="GO61" s="15">
        <f>MAX($K$4,求节点(J$28:J$47,$K$4:$K$23,节奏总纲!T60))</f>
        <v>10653.602542549315</v>
      </c>
    </row>
    <row r="62" spans="19:197" x14ac:dyDescent="0.15">
      <c r="S62" s="9">
        <v>35</v>
      </c>
      <c r="T62" s="9">
        <f>求节点(节奏总纲!$BW$4:$BW$53,节奏总纲!$AM$4:$AM$53,$S62)</f>
        <v>10.064742453547527</v>
      </c>
      <c r="U62" s="9">
        <v>3300</v>
      </c>
      <c r="V62" s="9">
        <f t="shared" si="38"/>
        <v>3</v>
      </c>
      <c r="W62" s="9">
        <v>5</v>
      </c>
      <c r="Z62" s="9">
        <v>58</v>
      </c>
      <c r="AA62" s="9">
        <f>[5]圣人天赋!EM63</f>
        <v>0</v>
      </c>
      <c r="AB62" s="9">
        <f>[5]圣人天赋!EN63</f>
        <v>0</v>
      </c>
      <c r="AC62" s="9">
        <f>[5]圣人天赋!EO63</f>
        <v>58</v>
      </c>
      <c r="AD62" s="9">
        <f>[5]圣人天赋!EP63</f>
        <v>3.9608909353998405E-2</v>
      </c>
      <c r="AE62" s="9">
        <f>[5]圣人天赋!EQ63</f>
        <v>4.0210474984431067E-2</v>
      </c>
      <c r="AG62" s="52"/>
      <c r="AH62" s="34" t="e">
        <f>[5]圣人天赋!EM63/AA62</f>
        <v>#DIV/0!</v>
      </c>
      <c r="AJ62" s="9">
        <v>58</v>
      </c>
      <c r="AK62" s="9">
        <f>MAX([4]带兵数!D61,1000+($AJ62-1)*50)</f>
        <v>5456.4362584006394</v>
      </c>
      <c r="AL62" s="9">
        <f>MAX([4]带兵数!E61,1000+($AJ62-1)*50)</f>
        <v>5505.5333392643561</v>
      </c>
      <c r="AM62" s="9">
        <f>MAX([4]带兵数!F61,1000+($AJ62-1)*50)</f>
        <v>5563.2313012164523</v>
      </c>
      <c r="AN62" s="9">
        <f>MAX([4]带兵数!G61,1000+($AJ62-1)*50)</f>
        <v>5627.396776908311</v>
      </c>
      <c r="AO62" s="9">
        <f>MAX([4]带兵数!H61,1000+($AJ62-1)*50)</f>
        <v>5696.5928362136156</v>
      </c>
      <c r="AQ62" s="15">
        <v>58</v>
      </c>
      <c r="AR62" s="15">
        <f>AZ62/求节点(F$28:F$47,$G$4:$G$23,节奏总纲!P61)*3600</f>
        <v>1289462.1756432233</v>
      </c>
      <c r="AS62" s="15">
        <f>BA62/求节点(G$28:G$47,$G$4:$G$23,节奏总纲!Q61)*3600</f>
        <v>1088525.2813668693</v>
      </c>
      <c r="AT62" s="15">
        <f>BB62/求节点(H$28:H$47,$G$4:$G$23,节奏总纲!R61)*3600</f>
        <v>897683.36357353837</v>
      </c>
      <c r="AU62" s="15">
        <f>BC62/求节点(I$28:I$47,$G$4:$G$23,节奏总纲!S61)*3600</f>
        <v>659261.04939803784</v>
      </c>
      <c r="AV62" s="15">
        <f>BD62/求节点(J$28:J$47,$G$4:$G$23,节奏总纲!T61)*3600</f>
        <v>359590.03977855307</v>
      </c>
      <c r="AY62" s="15">
        <v>58</v>
      </c>
      <c r="AZ62" s="15">
        <f>求节点(F$28:F$47,$G$4:$G$23,节奏总纲!P61)*24*节奏总纲!W61*求节点(F$28:F$47,$L$4:$L$23,节奏总纲!P61)</f>
        <v>847903.28985704167</v>
      </c>
      <c r="BA62" s="15">
        <f>求节点(G$28:G$47,$G$4:$G$23,节奏总纲!Q61)*24*节奏总纲!X61*求节点(G$28:G$47,$L$4:$L$23,节奏总纲!Q61)</f>
        <v>720974.21508249419</v>
      </c>
      <c r="BB62" s="15">
        <f>求节点(H$28:H$47,$G$4:$G$23,节奏总纲!R61)*24*节奏总纲!Y61*求节点(H$28:H$47,$L$4:$L$23,节奏总纲!R61)</f>
        <v>599499.846692416</v>
      </c>
      <c r="BC62" s="15">
        <f>求节点(I$28:I$47,$G$4:$G$23,节奏总纲!S61)*24*节奏总纲!Z61*求节点(I$28:I$47,$L$4:$L$23,节奏总纲!S61)</f>
        <v>443993.45404927304</v>
      </c>
      <c r="BD62" s="15">
        <f>求节点(J$28:J$47,$G$4:$G$23,节奏总纲!T61)*24*节奏总纲!AA61*求节点(J$28:J$47,$L$4:$L$23,节奏总纲!T61)</f>
        <v>244596.10684531502</v>
      </c>
      <c r="BE62" s="15">
        <f>SUM(AZ$5:AZ62)</f>
        <v>11771022.034174971</v>
      </c>
      <c r="BF62" s="15">
        <f>SUM(BA$5:BA62)</f>
        <v>10260658.100359581</v>
      </c>
      <c r="BG62" s="15">
        <f>SUM(BB$5:BB62)</f>
        <v>8461074.2325794343</v>
      </c>
      <c r="BH62" s="15">
        <f>SUM(BC$5:BC62)</f>
        <v>6252231.454079547</v>
      </c>
      <c r="BI62" s="15">
        <f>SUM(BD$5:BD62)</f>
        <v>3494767.5981242512</v>
      </c>
      <c r="BJ62" s="51"/>
      <c r="BK62" s="15">
        <v>58</v>
      </c>
      <c r="BL62" s="15">
        <f>索引信息!I63/3600*求节点(F$28:F$47,$G$4:$G$23,节奏总纲!P61)+BL61</f>
        <v>0</v>
      </c>
      <c r="BM62" s="15">
        <f>索引信息!J63/3600*求节点(G$28:G$47,$G$4:$G$23,节奏总纲!Q61)+BM61</f>
        <v>0</v>
      </c>
      <c r="BN62" s="15">
        <f>索引信息!K63/3600*求节点(H$28:H$47,$G$4:$G$23,节奏总纲!R61)+BN61</f>
        <v>0</v>
      </c>
      <c r="BO62" s="15">
        <f>索引信息!L63/3600*求节点(I$28:I$47,$G$4:$G$23,节奏总纲!S61)+BO61</f>
        <v>0</v>
      </c>
      <c r="BP62" s="15">
        <f>索引信息!M63/3600*求节点(J$28:J$47,$G$4:$G$23,节奏总纲!T61)+BP61</f>
        <v>0</v>
      </c>
      <c r="BR62" s="15">
        <v>58</v>
      </c>
      <c r="BS62" s="15">
        <f>求节点($T$28:$T$107,$V$28:$V$107,节奏总纲!P61)*求节点($T$28:$T$107,$U$28:$U$107,节奏总纲!P61)*节奏总纲!W61+[2]副本直接奖励!DI62</f>
        <v>126007.43404936713</v>
      </c>
      <c r="BT62" s="15">
        <f>求节点($T$28:$T$107,$V$28:$V$107,节奏总纲!Q61)*求节点($T$28:$T$107,$U$28:$U$107,节奏总纲!Q61)*节奏总纲!X61+[2]副本直接奖励!DJ62</f>
        <v>96844.231649973706</v>
      </c>
      <c r="BU62" s="15">
        <f>求节点($T$28:$T$107,$V$28:$V$107,节奏总纲!R61)*求节点($T$28:$T$107,$U$28:$U$107,节奏总纲!R61)*节奏总纲!Y61+[2]副本直接奖励!DK62</f>
        <v>66733.753544581821</v>
      </c>
      <c r="BV62" s="15">
        <f>求节点($T$28:$T$107,$V$28:$V$107,节奏总纲!S61)*求节点($T$28:$T$107,$U$28:$U$107,节奏总纲!S61)*节奏总纲!Z61+[2]副本直接奖励!DL62</f>
        <v>42070.196960144851</v>
      </c>
      <c r="BW62" s="15">
        <f>求节点($T$28:$T$107,$V$28:$V$107,节奏总纲!T61)*求节点($T$28:$T$107,$U$28:$U$107,节奏总纲!T61)*节奏总纲!AA61+[2]副本直接奖励!DM62</f>
        <v>10300.756347823135</v>
      </c>
      <c r="BX62" s="15">
        <f>SUM(BS$5:BS62)</f>
        <v>1086280.1309200288</v>
      </c>
      <c r="BY62" s="15">
        <f>SUM(BT$5:BT62)</f>
        <v>847520.38502032042</v>
      </c>
      <c r="BZ62" s="15">
        <f>SUM(BU$5:BU62)</f>
        <v>596237.86917099962</v>
      </c>
      <c r="CA62" s="15">
        <f>SUM(BV$5:BV62)</f>
        <v>344504.17996245535</v>
      </c>
      <c r="CB62" s="15">
        <f>SUM(BW$5:BW62)</f>
        <v>132180.31820253853</v>
      </c>
      <c r="CE62" s="15">
        <v>58</v>
      </c>
      <c r="CF62" s="15">
        <f>AZ62/(1-[5]圣人天赋!DY63)-AZ62</f>
        <v>0</v>
      </c>
      <c r="CG62" s="15">
        <f>BA62/(1-[5]圣人天赋!DZ63)-BA62</f>
        <v>0</v>
      </c>
      <c r="CH62" s="15">
        <f>BB62/(1-[5]圣人天赋!EA63)-BB62</f>
        <v>0</v>
      </c>
      <c r="CI62" s="15">
        <f>BC62/(1-[5]圣人天赋!EB63)-BC62</f>
        <v>0</v>
      </c>
      <c r="CJ62" s="15">
        <f>BD62/(1-[5]圣人天赋!EC63)-BD62</f>
        <v>0</v>
      </c>
      <c r="CK62" s="15">
        <f>SUM(CF$5:CF62)</f>
        <v>0</v>
      </c>
      <c r="CL62" s="15">
        <f>SUM(CG$5:CG62)</f>
        <v>0</v>
      </c>
      <c r="CM62" s="15">
        <f>SUM(CH$5:CH62)</f>
        <v>0</v>
      </c>
      <c r="CN62" s="15">
        <f>SUM(CI$5:CI62)</f>
        <v>0</v>
      </c>
      <c r="CO62" s="15">
        <f>SUM(CJ$5:CJ62)</f>
        <v>0</v>
      </c>
      <c r="CQ62" s="15">
        <v>58</v>
      </c>
      <c r="CR62" s="15" t="e">
        <f>DZ62*'[6]国建-buff效果'!EN64+CR61</f>
        <v>#REF!</v>
      </c>
      <c r="CS62" s="15" t="e">
        <f>EA62*'[6]国建-buff效果'!EO64+CS61</f>
        <v>#REF!</v>
      </c>
      <c r="CT62" s="15" t="e">
        <f>EB62*'[6]国建-buff效果'!EP64+CT61</f>
        <v>#REF!</v>
      </c>
      <c r="CU62" s="15" t="e">
        <f>EC62*'[6]国建-buff效果'!EQ64+CU61</f>
        <v>#REF!</v>
      </c>
      <c r="CV62" s="15" t="e">
        <f>ED62*'[6]国建-buff效果'!ER64+CV61</f>
        <v>#REF!</v>
      </c>
      <c r="CX62" s="15">
        <v>58</v>
      </c>
      <c r="CY62" s="15">
        <f>索引信息!T62/3600*求节点(F$28:F$47,$G$4:$G$23,节奏总纲!P61)+CY61</f>
        <v>0</v>
      </c>
      <c r="CZ62" s="15">
        <f>索引信息!U62/3600*求节点(G$28:G$47,$G$4:$G$23,节奏总纲!Q61)+CZ61</f>
        <v>0</v>
      </c>
      <c r="DA62" s="15">
        <f>索引信息!V62/3600*求节点(H$28:H$47,$G$4:$G$23,节奏总纲!R61)+DA61</f>
        <v>0</v>
      </c>
      <c r="DB62" s="15">
        <f>索引信息!W62/3600*求节点(I$28:I$47,$G$4:$G$23,节奏总纲!S61)+DB61</f>
        <v>0</v>
      </c>
      <c r="DC62" s="15">
        <f>索引信息!X62/3600*求节点(J$28:J$47,$G$4:$G$23,节奏总纲!T61)+DC61</f>
        <v>0</v>
      </c>
      <c r="DE62" s="15">
        <v>58</v>
      </c>
      <c r="DF62" s="15" t="e">
        <f t="shared" si="39"/>
        <v>#REF!</v>
      </c>
      <c r="DG62" s="15" t="e">
        <f t="shared" si="40"/>
        <v>#REF!</v>
      </c>
      <c r="DH62" s="15" t="e">
        <f t="shared" si="41"/>
        <v>#REF!</v>
      </c>
      <c r="DI62" s="15" t="e">
        <f t="shared" si="42"/>
        <v>#REF!</v>
      </c>
      <c r="DJ62" s="15" t="e">
        <f t="shared" si="43"/>
        <v>#REF!</v>
      </c>
      <c r="DK62" s="35">
        <v>58</v>
      </c>
      <c r="DL62" s="34" t="e">
        <f t="shared" si="44"/>
        <v>#REF!</v>
      </c>
      <c r="DM62" s="34" t="e">
        <f t="shared" si="45"/>
        <v>#REF!</v>
      </c>
      <c r="DN62" s="34" t="e">
        <f t="shared" si="46"/>
        <v>#REF!</v>
      </c>
      <c r="DO62" s="34" t="e">
        <f t="shared" si="47"/>
        <v>#REF!</v>
      </c>
      <c r="DP62" s="34" t="e">
        <f t="shared" si="48"/>
        <v>#REF!</v>
      </c>
      <c r="DQ62" s="34" t="e">
        <f t="shared" si="49"/>
        <v>#REF!</v>
      </c>
      <c r="DT62" s="15">
        <v>58</v>
      </c>
      <c r="DU62" s="15" t="e">
        <f>#REF!+[7]国家城池攻打!BP61</f>
        <v>#REF!</v>
      </c>
      <c r="DV62" s="15" t="e">
        <f>#REF!+[7]国家城池攻打!BQ61</f>
        <v>#REF!</v>
      </c>
      <c r="DW62" s="15" t="e">
        <f>#REF!+[7]国家城池攻打!BR61</f>
        <v>#REF!</v>
      </c>
      <c r="DX62" s="15" t="e">
        <f>#REF!+[7]国家城池攻打!BS61</f>
        <v>#REF!</v>
      </c>
      <c r="DY62" s="15" t="e">
        <f>#REF!+[7]国家城池攻打!BT61</f>
        <v>#REF!</v>
      </c>
      <c r="DZ62" s="15" t="e">
        <f t="shared" si="32"/>
        <v>#REF!</v>
      </c>
      <c r="EA62" s="15" t="e">
        <f t="shared" si="33"/>
        <v>#REF!</v>
      </c>
      <c r="EB62" s="15" t="e">
        <f t="shared" si="34"/>
        <v>#REF!</v>
      </c>
      <c r="EC62" s="15" t="e">
        <f t="shared" si="35"/>
        <v>#REF!</v>
      </c>
      <c r="ED62" s="15" t="e">
        <f t="shared" si="36"/>
        <v>#REF!</v>
      </c>
      <c r="EF62" s="34" t="e">
        <f>#REF!/$DU62</f>
        <v>#REF!</v>
      </c>
      <c r="EG62" s="34" t="e">
        <f>[7]国家城池攻打!BP61/$DU62</f>
        <v>#REF!</v>
      </c>
      <c r="EK62" s="9">
        <v>58</v>
      </c>
      <c r="EL62" s="9" t="e">
        <f t="shared" si="50"/>
        <v>#REF!</v>
      </c>
      <c r="EM62" s="9" t="e">
        <f t="shared" si="51"/>
        <v>#REF!</v>
      </c>
      <c r="EN62" s="9" t="e">
        <f t="shared" si="52"/>
        <v>#REF!</v>
      </c>
      <c r="EO62" s="9" t="e">
        <f t="shared" si="53"/>
        <v>#REF!</v>
      </c>
      <c r="EP62" s="9" t="e">
        <f t="shared" si="54"/>
        <v>#REF!</v>
      </c>
      <c r="ER62" s="9">
        <v>58</v>
      </c>
      <c r="ES62" s="9" t="e">
        <f>((DU62-DU61)-(DF62-DF61))/求节点(F$28:F$47,$K$4:$K$23,节奏总纲!P61)</f>
        <v>#REF!</v>
      </c>
      <c r="ET62" s="9" t="e">
        <f>((DV62-DV61)-(DG62-DG61))/求节点(G$28:G$47,$K$4:$K$23,节奏总纲!Q61)</f>
        <v>#REF!</v>
      </c>
      <c r="EU62" s="9" t="e">
        <f>((DW62-DW61)-(DH62-DH61))/求节点(H$28:H$47,$K$4:$K$23,节奏总纲!R61)</f>
        <v>#REF!</v>
      </c>
      <c r="EV62" s="9" t="e">
        <f>((DX62-DX61)-(DI62-DI61))/求节点(I$28:I$47,$K$4:$K$23,节奏总纲!S61)</f>
        <v>#REF!</v>
      </c>
      <c r="EW62" s="9" t="e">
        <f>((DY62-DY61)-(DJ62-DJ61))/求节点(J$28:J$47,$K$4:$K$23,节奏总纲!T61)</f>
        <v>#REF!</v>
      </c>
      <c r="EX62" s="37" t="e">
        <f>SUM(ES$5:ES62)*$C$5/'[1]资源-钻石'!L61</f>
        <v>#REF!</v>
      </c>
      <c r="EY62" s="37" t="e">
        <f>SUM(ET$5:ET62)*$C$5/'[1]资源-钻石'!M61</f>
        <v>#REF!</v>
      </c>
      <c r="EZ62" s="37" t="e">
        <f>SUM(EU$5:EU62)*$C$5/'[1]资源-钻石'!N61</f>
        <v>#REF!</v>
      </c>
      <c r="FA62" s="37" t="e">
        <f>SUM(EV$5:EV62)*$C$5/'[1]资源-钻石'!O61</f>
        <v>#REF!</v>
      </c>
      <c r="FB62" s="37" t="e">
        <f>SUM(EW$5:EW62)*$C$5/'[1]资源-钻石'!P61</f>
        <v>#REF!</v>
      </c>
      <c r="FJ62" s="9">
        <f>INT(求节点(F$28:F$47,$K$28:$K$47,节奏总纲!P61))</f>
        <v>19068</v>
      </c>
      <c r="FK62" s="15">
        <v>58</v>
      </c>
      <c r="FL62" s="15">
        <f>求节点(F$28:F$47,$V$4:$V$23,节奏总纲!P61)*$FJ62/10000</f>
        <v>235386.3292650618</v>
      </c>
      <c r="FM62" s="15">
        <f>求节点(G$28:G$47,$V$4:$V$23,节奏总纲!Q61)*$FJ62/10000</f>
        <v>241944.41619267521</v>
      </c>
      <c r="FN62" s="15">
        <f>求节点(H$28:H$47,$V$4:$V$23,节奏总纲!R61)*$FJ62/10000</f>
        <v>249481.08367675767</v>
      </c>
      <c r="FO62" s="15">
        <f>求节点(I$28:I$47,$V$4:$V$23,节奏总纲!S61)*$FJ62/10000</f>
        <v>257226.17481801586</v>
      </c>
      <c r="FP62" s="15">
        <f>求节点(J$28:J$47,$V$4:$V$23,节奏总纲!T61)*$FJ62/10000</f>
        <v>266475.1671517514</v>
      </c>
      <c r="FQ62" s="15">
        <f>求节点(F$28:F$47,$L$4:$L$23,节奏总纲!P61)</f>
        <v>4</v>
      </c>
      <c r="FR62" s="15">
        <f>求节点(G$28:G$47,$L$4:$L$23,节奏总纲!Q61)</f>
        <v>4</v>
      </c>
      <c r="FS62" s="15">
        <f>求节点(H$28:H$47,$L$4:$L$23,节奏总纲!R61)</f>
        <v>4</v>
      </c>
      <c r="FT62" s="15">
        <f>求节点(I$28:I$47,$L$4:$L$23,节奏总纲!S61)</f>
        <v>4</v>
      </c>
      <c r="FU62" s="15">
        <f>求节点(J$28:J$47,$L$4:$L$23,节奏总纲!T61)</f>
        <v>4</v>
      </c>
      <c r="FV62" s="15">
        <f t="shared" si="26"/>
        <v>941545.31706024718</v>
      </c>
      <c r="FW62" s="15">
        <f t="shared" si="27"/>
        <v>967777.66477070085</v>
      </c>
      <c r="FX62" s="15">
        <f t="shared" si="28"/>
        <v>997924.33470703068</v>
      </c>
      <c r="FY62" s="15">
        <f t="shared" si="29"/>
        <v>1028904.6992720634</v>
      </c>
      <c r="FZ62" s="15">
        <f t="shared" si="30"/>
        <v>1065900.6686070056</v>
      </c>
      <c r="GE62" s="15">
        <v>58</v>
      </c>
      <c r="GF62" s="15">
        <f>MAX($G$4,求节点(F$28:F$47,$G$4:$G$23,节奏总纲!P61))</f>
        <v>2367.2286796335793</v>
      </c>
      <c r="GG62" s="15">
        <f>MAX($G$4,求节点(G$28:G$47,$G$4:$G$23,节奏总纲!Q61))</f>
        <v>2384.4252574802686</v>
      </c>
      <c r="GH62" s="15">
        <f>MAX($G$4,求节点(H$28:H$47,$G$4:$G$23,节奏总纲!R61))</f>
        <v>2404.1878636373967</v>
      </c>
      <c r="GI62" s="15">
        <f>MAX($G$4,求节点(I$28:I$47,$G$4:$G$23,节奏总纲!S61))</f>
        <v>2424.4969971103837</v>
      </c>
      <c r="GJ62" s="15">
        <f>MAX($G$4,求节点(J$28:J$47,$G$4:$G$23,节奏总纲!T61))</f>
        <v>2448.749651646086</v>
      </c>
      <c r="GK62" s="15">
        <f>MAX($K$4,求节点(F$28:F$47,$K$4:$K$23,节奏总纲!P61))</f>
        <v>9344.5735926715861</v>
      </c>
      <c r="GL62" s="15">
        <f>MAX($K$4,求节点(G$28:G$47,$K$4:$K$23,节奏总纲!Q61))</f>
        <v>9688.5051496053693</v>
      </c>
      <c r="GM62" s="15">
        <f>MAX($K$4,求节点(H$28:H$47,$K$4:$K$23,节奏总纲!R61))</f>
        <v>10083.757272747938</v>
      </c>
      <c r="GN62" s="15">
        <f>MAX($K$4,求节点(I$28:I$47,$K$4:$K$23,节奏总纲!S61))</f>
        <v>10489.939942207671</v>
      </c>
      <c r="GO62" s="15">
        <f>MAX($K$4,求节点(J$28:J$47,$K$4:$K$23,节奏总纲!T61))</f>
        <v>10974.993032921722</v>
      </c>
    </row>
    <row r="63" spans="19:197" x14ac:dyDescent="0.15">
      <c r="S63" s="9">
        <v>36</v>
      </c>
      <c r="T63" s="9">
        <f>求节点(节奏总纲!$BW$4:$BW$53,节奏总纲!$AM$4:$AM$53,$S63)</f>
        <v>17.314186320787698</v>
      </c>
      <c r="U63" s="9">
        <v>3300</v>
      </c>
      <c r="V63" s="9">
        <f t="shared" si="38"/>
        <v>3</v>
      </c>
      <c r="W63" s="9">
        <v>5</v>
      </c>
      <c r="Z63" s="9">
        <v>59</v>
      </c>
      <c r="AA63" s="9">
        <f>[5]圣人天赋!EM64</f>
        <v>0</v>
      </c>
      <c r="AB63" s="9">
        <f>[5]圣人天赋!EN64</f>
        <v>0</v>
      </c>
      <c r="AC63" s="9">
        <f>[5]圣人天赋!EO64</f>
        <v>59</v>
      </c>
      <c r="AD63" s="9">
        <f>[5]圣人天赋!EP64</f>
        <v>3.9502432461882564E-2</v>
      </c>
      <c r="AE63" s="9">
        <f>[5]圣人天赋!EQ64</f>
        <v>4.008925529283007E-2</v>
      </c>
      <c r="AG63" s="52"/>
      <c r="AH63" s="34" t="e">
        <f>[5]圣人天赋!EM64/AA63</f>
        <v>#DIV/0!</v>
      </c>
      <c r="AJ63" s="9">
        <v>59</v>
      </c>
      <c r="AK63" s="9">
        <f>MAX([4]带兵数!D62,1000+($AJ63-1)*50)</f>
        <v>5519.0270152469757</v>
      </c>
      <c r="AL63" s="9">
        <f>MAX([4]带兵数!E62,1000+($AJ63-1)*50)</f>
        <v>5571.71226939807</v>
      </c>
      <c r="AM63" s="9">
        <f>MAX([4]带兵数!F62,1000+($AJ63-1)*50)</f>
        <v>5629.0118732830306</v>
      </c>
      <c r="AN63" s="9">
        <f>MAX([4]带兵数!G62,1000+($AJ63-1)*50)</f>
        <v>5693.3346855347099</v>
      </c>
      <c r="AO63" s="9">
        <f>MAX([4]带兵数!H62,1000+($AJ63-1)*50)</f>
        <v>5764.8702736645391</v>
      </c>
      <c r="AQ63" s="15">
        <v>59</v>
      </c>
      <c r="AR63" s="15">
        <f>AZ63/求节点(F$28:F$47,$G$4:$G$23,节奏总纲!P62)*3600</f>
        <v>1382011.3407987463</v>
      </c>
      <c r="AS63" s="15">
        <f>BA63/求节点(G$28:G$47,$G$4:$G$23,节奏总纲!Q62)*3600</f>
        <v>1202814.9563928365</v>
      </c>
      <c r="AT63" s="15">
        <f>BB63/求节点(H$28:H$47,$G$4:$G$23,节奏总纲!R62)*3600</f>
        <v>972740.66711606295</v>
      </c>
      <c r="AU63" s="15">
        <f>BC63/求节点(I$28:I$47,$G$4:$G$23,节奏总纲!S62)*3600</f>
        <v>703423.88493709813</v>
      </c>
      <c r="AV63" s="15">
        <f>BD63/求节点(J$28:J$47,$G$4:$G$23,节奏总纲!T62)*3600</f>
        <v>396448.5671794762</v>
      </c>
      <c r="AY63" s="15">
        <v>59</v>
      </c>
      <c r="AZ63" s="15">
        <f>求节点(F$28:F$47,$G$4:$G$23,节奏总纲!P62)*24*节奏总纲!W62*求节点(F$28:F$47,$L$4:$L$23,节奏总纲!P62)</f>
        <v>914487.02912411536</v>
      </c>
      <c r="BA63" s="15">
        <f>求节点(G$28:G$47,$G$4:$G$23,节奏总纲!Q62)*24*节奏总纲!X62*求节点(G$28:G$47,$L$4:$L$23,节奏总纲!Q62)</f>
        <v>802057.71255168749</v>
      </c>
      <c r="BB63" s="15">
        <f>求节点(H$28:H$47,$G$4:$G$23,节奏总纲!R62)*24*节奏总纲!Y62*求节点(H$28:H$47,$L$4:$L$23,节奏总纲!R62)</f>
        <v>653540.66935016692</v>
      </c>
      <c r="BC63" s="15">
        <f>求节点(I$28:I$47,$G$4:$G$23,节奏总纲!S62)*24*节奏总纲!Z62*求节点(I$28:I$47,$L$4:$L$23,节奏总纲!S62)</f>
        <v>476806.98240616039</v>
      </c>
      <c r="BD63" s="15">
        <f>求节点(J$28:J$47,$G$4:$G$23,节奏总纲!T62)*24*节奏总纲!AA62*求节点(J$28:J$47,$L$4:$L$23,节奏总纲!T62)</f>
        <v>270627.93565848307</v>
      </c>
      <c r="BE63" s="15">
        <f>SUM(AZ$5:AZ63)</f>
        <v>12685509.063299086</v>
      </c>
      <c r="BF63" s="15">
        <f>SUM(BA$5:BA63)</f>
        <v>11062715.812911268</v>
      </c>
      <c r="BG63" s="15">
        <f>SUM(BB$5:BB63)</f>
        <v>9114614.901929602</v>
      </c>
      <c r="BH63" s="15">
        <f>SUM(BC$5:BC63)</f>
        <v>6729038.4364857078</v>
      </c>
      <c r="BI63" s="15">
        <f>SUM(BD$5:BD63)</f>
        <v>3765395.5337827345</v>
      </c>
      <c r="BJ63" s="51"/>
      <c r="BK63" s="15">
        <v>59</v>
      </c>
      <c r="BL63" s="15">
        <f>索引信息!I64/3600*求节点(F$28:F$47,$G$4:$G$23,节奏总纲!P62)+BL62</f>
        <v>0</v>
      </c>
      <c r="BM63" s="15">
        <f>索引信息!J64/3600*求节点(G$28:G$47,$G$4:$G$23,节奏总纲!Q62)+BM62</f>
        <v>0</v>
      </c>
      <c r="BN63" s="15">
        <f>索引信息!K64/3600*求节点(H$28:H$47,$G$4:$G$23,节奏总纲!R62)+BN62</f>
        <v>0</v>
      </c>
      <c r="BO63" s="15">
        <f>索引信息!L64/3600*求节点(I$28:I$47,$G$4:$G$23,节奏总纲!S62)+BO62</f>
        <v>0</v>
      </c>
      <c r="BP63" s="15">
        <f>索引信息!M64/3600*求节点(J$28:J$47,$G$4:$G$23,节奏总纲!T62)+BP62</f>
        <v>0</v>
      </c>
      <c r="BR63" s="15">
        <v>59</v>
      </c>
      <c r="BS63" s="15">
        <f>求节点($T$28:$T$107,$V$28:$V$107,节奏总纲!P62)*求节点($T$28:$T$107,$U$28:$U$107,节奏总纲!P62)*节奏总纲!W62+[2]副本直接奖励!DI63</f>
        <v>143959.51466653607</v>
      </c>
      <c r="BT63" s="15">
        <f>求节点($T$28:$T$107,$V$28:$V$107,节奏总纲!Q62)*求节点($T$28:$T$107,$U$28:$U$107,节奏总纲!Q62)*节奏总纲!X62+[2]副本直接奖励!DJ63</f>
        <v>111114.84206944394</v>
      </c>
      <c r="BU63" s="15">
        <f>求节点($T$28:$T$107,$V$28:$V$107,节奏总纲!R62)*求节点($T$28:$T$107,$U$28:$U$107,节奏总纲!R62)*节奏总纲!Y62+[2]副本直接奖励!DK63</f>
        <v>77554.335164417003</v>
      </c>
      <c r="BV63" s="15">
        <f>求节点($T$28:$T$107,$V$28:$V$107,节奏总纲!S62)*求节点($T$28:$T$107,$U$28:$U$107,节奏总纲!S62)*节奏总纲!Z62+[2]副本直接奖励!DL63</f>
        <v>46345.69993694478</v>
      </c>
      <c r="BW63" s="15">
        <f>求节点($T$28:$T$107,$V$28:$V$107,节奏总纲!T62)*求节点($T$28:$T$107,$U$28:$U$107,节奏总纲!T62)*节奏总纲!AA62+[2]副本直接奖励!DM63</f>
        <v>11356.599580662078</v>
      </c>
      <c r="BX63" s="15">
        <f>SUM(BS$5:BS63)</f>
        <v>1230239.6455865649</v>
      </c>
      <c r="BY63" s="15">
        <f>SUM(BT$5:BT63)</f>
        <v>958635.22708976432</v>
      </c>
      <c r="BZ63" s="15">
        <f>SUM(BU$5:BU63)</f>
        <v>673792.20433541667</v>
      </c>
      <c r="CA63" s="15">
        <f>SUM(BV$5:BV63)</f>
        <v>390849.87989940011</v>
      </c>
      <c r="CB63" s="15">
        <f>SUM(BW$5:BW63)</f>
        <v>143536.91778320062</v>
      </c>
      <c r="CE63" s="15">
        <v>59</v>
      </c>
      <c r="CF63" s="15">
        <f>AZ63/(1-[5]圣人天赋!DY64)-AZ63</f>
        <v>0</v>
      </c>
      <c r="CG63" s="15">
        <f>BA63/(1-[5]圣人天赋!DZ64)-BA63</f>
        <v>0</v>
      </c>
      <c r="CH63" s="15">
        <f>BB63/(1-[5]圣人天赋!EA64)-BB63</f>
        <v>0</v>
      </c>
      <c r="CI63" s="15">
        <f>BC63/(1-[5]圣人天赋!EB64)-BC63</f>
        <v>0</v>
      </c>
      <c r="CJ63" s="15">
        <f>BD63/(1-[5]圣人天赋!EC64)-BD63</f>
        <v>0</v>
      </c>
      <c r="CK63" s="15">
        <f>SUM(CF$5:CF63)</f>
        <v>0</v>
      </c>
      <c r="CL63" s="15">
        <f>SUM(CG$5:CG63)</f>
        <v>0</v>
      </c>
      <c r="CM63" s="15">
        <f>SUM(CH$5:CH63)</f>
        <v>0</v>
      </c>
      <c r="CN63" s="15">
        <f>SUM(CI$5:CI63)</f>
        <v>0</v>
      </c>
      <c r="CO63" s="15">
        <f>SUM(CJ$5:CJ63)</f>
        <v>0</v>
      </c>
      <c r="CQ63" s="15">
        <v>59</v>
      </c>
      <c r="CR63" s="15" t="e">
        <f>DZ63*'[6]国建-buff效果'!EN65+CR62</f>
        <v>#REF!</v>
      </c>
      <c r="CS63" s="15" t="e">
        <f>EA63*'[6]国建-buff效果'!EO65+CS62</f>
        <v>#REF!</v>
      </c>
      <c r="CT63" s="15" t="e">
        <f>EB63*'[6]国建-buff效果'!EP65+CT62</f>
        <v>#REF!</v>
      </c>
      <c r="CU63" s="15" t="e">
        <f>EC63*'[6]国建-buff效果'!EQ65+CU62</f>
        <v>#REF!</v>
      </c>
      <c r="CV63" s="15" t="e">
        <f>ED63*'[6]国建-buff效果'!ER65+CV62</f>
        <v>#REF!</v>
      </c>
      <c r="CX63" s="15">
        <v>59</v>
      </c>
      <c r="CY63" s="15">
        <f>索引信息!T63/3600*求节点(F$28:F$47,$G$4:$G$23,节奏总纲!P62)+CY62</f>
        <v>0</v>
      </c>
      <c r="CZ63" s="15">
        <f>索引信息!U63/3600*求节点(G$28:G$47,$G$4:$G$23,节奏总纲!Q62)+CZ62</f>
        <v>0</v>
      </c>
      <c r="DA63" s="15">
        <f>索引信息!V63/3600*求节点(H$28:H$47,$G$4:$G$23,节奏总纲!R62)+DA62</f>
        <v>0</v>
      </c>
      <c r="DB63" s="15">
        <f>索引信息!W63/3600*求节点(I$28:I$47,$G$4:$G$23,节奏总纲!S62)+DB62</f>
        <v>0</v>
      </c>
      <c r="DC63" s="15">
        <f>索引信息!X63/3600*求节点(J$28:J$47,$G$4:$G$23,节奏总纲!T62)+DC62</f>
        <v>0</v>
      </c>
      <c r="DE63" s="15">
        <v>59</v>
      </c>
      <c r="DF63" s="15" t="e">
        <f t="shared" si="39"/>
        <v>#REF!</v>
      </c>
      <c r="DG63" s="15" t="e">
        <f t="shared" si="40"/>
        <v>#REF!</v>
      </c>
      <c r="DH63" s="15" t="e">
        <f t="shared" si="41"/>
        <v>#REF!</v>
      </c>
      <c r="DI63" s="15" t="e">
        <f t="shared" si="42"/>
        <v>#REF!</v>
      </c>
      <c r="DJ63" s="15" t="e">
        <f t="shared" si="43"/>
        <v>#REF!</v>
      </c>
      <c r="DK63" s="35">
        <v>59</v>
      </c>
      <c r="DL63" s="34" t="e">
        <f t="shared" si="44"/>
        <v>#REF!</v>
      </c>
      <c r="DM63" s="34" t="e">
        <f t="shared" si="45"/>
        <v>#REF!</v>
      </c>
      <c r="DN63" s="34" t="e">
        <f t="shared" si="46"/>
        <v>#REF!</v>
      </c>
      <c r="DO63" s="34" t="e">
        <f t="shared" si="47"/>
        <v>#REF!</v>
      </c>
      <c r="DP63" s="34" t="e">
        <f t="shared" si="48"/>
        <v>#REF!</v>
      </c>
      <c r="DQ63" s="34" t="e">
        <f t="shared" si="49"/>
        <v>#REF!</v>
      </c>
      <c r="DT63" s="15">
        <v>59</v>
      </c>
      <c r="DU63" s="15" t="e">
        <f>#REF!+[7]国家城池攻打!BP62</f>
        <v>#REF!</v>
      </c>
      <c r="DV63" s="15" t="e">
        <f>#REF!+[7]国家城池攻打!BQ62</f>
        <v>#REF!</v>
      </c>
      <c r="DW63" s="15" t="e">
        <f>#REF!+[7]国家城池攻打!BR62</f>
        <v>#REF!</v>
      </c>
      <c r="DX63" s="15" t="e">
        <f>#REF!+[7]国家城池攻打!BS62</f>
        <v>#REF!</v>
      </c>
      <c r="DY63" s="15" t="e">
        <f>#REF!+[7]国家城池攻打!BT62</f>
        <v>#REF!</v>
      </c>
      <c r="DZ63" s="15" t="e">
        <f t="shared" si="32"/>
        <v>#REF!</v>
      </c>
      <c r="EA63" s="15" t="e">
        <f t="shared" si="33"/>
        <v>#REF!</v>
      </c>
      <c r="EB63" s="15" t="e">
        <f t="shared" si="34"/>
        <v>#REF!</v>
      </c>
      <c r="EC63" s="15" t="e">
        <f t="shared" si="35"/>
        <v>#REF!</v>
      </c>
      <c r="ED63" s="15" t="e">
        <f t="shared" si="36"/>
        <v>#REF!</v>
      </c>
      <c r="EF63" s="34" t="e">
        <f>#REF!/$DU63</f>
        <v>#REF!</v>
      </c>
      <c r="EG63" s="34" t="e">
        <f>[7]国家城池攻打!BP62/$DU63</f>
        <v>#REF!</v>
      </c>
      <c r="EK63" s="9">
        <v>59</v>
      </c>
      <c r="EL63" s="9" t="e">
        <f t="shared" si="50"/>
        <v>#REF!</v>
      </c>
      <c r="EM63" s="9" t="e">
        <f t="shared" si="51"/>
        <v>#REF!</v>
      </c>
      <c r="EN63" s="9" t="e">
        <f t="shared" si="52"/>
        <v>#REF!</v>
      </c>
      <c r="EO63" s="9" t="e">
        <f t="shared" si="53"/>
        <v>#REF!</v>
      </c>
      <c r="EP63" s="9" t="e">
        <f t="shared" si="54"/>
        <v>#REF!</v>
      </c>
      <c r="ER63" s="9">
        <v>59</v>
      </c>
      <c r="ES63" s="9" t="e">
        <f>((DU63-DU62)-(DF63-DF62))/求节点(F$28:F$47,$K$4:$K$23,节奏总纲!P62)</f>
        <v>#REF!</v>
      </c>
      <c r="ET63" s="9" t="e">
        <f>((DV63-DV62)-(DG63-DG62))/求节点(G$28:G$47,$K$4:$K$23,节奏总纲!Q62)</f>
        <v>#REF!</v>
      </c>
      <c r="EU63" s="9" t="e">
        <f>((DW63-DW62)-(DH63-DH62))/求节点(H$28:H$47,$K$4:$K$23,节奏总纲!R62)</f>
        <v>#REF!</v>
      </c>
      <c r="EV63" s="9" t="e">
        <f>((DX63-DX62)-(DI63-DI62))/求节点(I$28:I$47,$K$4:$K$23,节奏总纲!S62)</f>
        <v>#REF!</v>
      </c>
      <c r="EW63" s="9" t="e">
        <f>((DY63-DY62)-(DJ63-DJ62))/求节点(J$28:J$47,$K$4:$K$23,节奏总纲!T62)</f>
        <v>#REF!</v>
      </c>
      <c r="EX63" s="37" t="e">
        <f>SUM(ES$5:ES63)*$C$5/'[1]资源-钻石'!L62</f>
        <v>#REF!</v>
      </c>
      <c r="EY63" s="37" t="e">
        <f>SUM(ET$5:ET63)*$C$5/'[1]资源-钻石'!M62</f>
        <v>#REF!</v>
      </c>
      <c r="EZ63" s="37" t="e">
        <f>SUM(EU$5:EU63)*$C$5/'[1]资源-钻石'!N62</f>
        <v>#REF!</v>
      </c>
      <c r="FA63" s="37" t="e">
        <f>SUM(EV$5:EV63)*$C$5/'[1]资源-钻石'!O62</f>
        <v>#REF!</v>
      </c>
      <c r="FB63" s="37" t="e">
        <f>SUM(EW$5:EW63)*$C$5/'[1]资源-钻石'!P62</f>
        <v>#REF!</v>
      </c>
      <c r="FJ63" s="9">
        <f>INT(求节点(F$28:F$47,$K$28:$K$47,节奏总纲!P62))</f>
        <v>19128</v>
      </c>
      <c r="FK63" s="15">
        <v>59</v>
      </c>
      <c r="FL63" s="15">
        <f>求节点(F$28:F$47,$V$4:$V$23,节奏总纲!P62)*$FJ63/10000</f>
        <v>241833.91698586856</v>
      </c>
      <c r="FM63" s="15">
        <f>求节点(G$28:G$47,$V$4:$V$23,节奏总纲!Q62)*$FJ63/10000</f>
        <v>248871.32975252334</v>
      </c>
      <c r="FN63" s="15">
        <f>求节点(H$28:H$47,$V$4:$V$23,节奏总纲!R62)*$FJ63/10000</f>
        <v>255809.4393201796</v>
      </c>
      <c r="FO63" s="15">
        <f>求节点(I$28:I$47,$V$4:$V$23,节奏总纲!S62)*$FJ63/10000</f>
        <v>264048.44443177135</v>
      </c>
      <c r="FP63" s="15">
        <f>求节点(J$28:J$47,$V$4:$V$23,节奏总纲!T62)*$FJ63/10000</f>
        <v>270649.82740104728</v>
      </c>
      <c r="FQ63" s="15">
        <f>求节点(F$28:F$47,$L$4:$L$23,节奏总纲!P62)</f>
        <v>4</v>
      </c>
      <c r="FR63" s="15">
        <f>求节点(G$28:G$47,$L$4:$L$23,节奏总纲!Q62)</f>
        <v>4</v>
      </c>
      <c r="FS63" s="15">
        <f>求节点(H$28:H$47,$L$4:$L$23,节奏总纲!R62)</f>
        <v>4</v>
      </c>
      <c r="FT63" s="15">
        <f>求节点(I$28:I$47,$L$4:$L$23,节奏总纲!S62)</f>
        <v>4</v>
      </c>
      <c r="FU63" s="15">
        <f>求节点(J$28:J$47,$L$4:$L$23,节奏总纲!T62)</f>
        <v>4</v>
      </c>
      <c r="FV63" s="15">
        <f t="shared" si="26"/>
        <v>967335.66794347425</v>
      </c>
      <c r="FW63" s="15">
        <f t="shared" si="27"/>
        <v>995485.31901009334</v>
      </c>
      <c r="FX63" s="15">
        <f t="shared" si="28"/>
        <v>1023237.7572807184</v>
      </c>
      <c r="FY63" s="15">
        <f t="shared" si="29"/>
        <v>1056193.7777270854</v>
      </c>
      <c r="FZ63" s="15">
        <f t="shared" si="30"/>
        <v>1082599.3096041891</v>
      </c>
      <c r="GE63" s="15">
        <v>59</v>
      </c>
      <c r="GF63" s="15">
        <f>MAX($G$4,求节点(F$28:F$47,$G$4:$G$23,节奏总纲!P62))</f>
        <v>2382.1463743879876</v>
      </c>
      <c r="GG63" s="15">
        <f>MAX($G$4,求节点(G$28:G$47,$G$4:$G$23,节奏总纲!Q62))</f>
        <v>2400.541953556366</v>
      </c>
      <c r="GH63" s="15">
        <f>MAX($G$4,求节点(H$28:H$47,$G$4:$G$23,节奏总纲!R62))</f>
        <v>2418.677957235936</v>
      </c>
      <c r="GI63" s="15">
        <f>MAX($G$4,求节点(I$28:I$47,$G$4:$G$23,节奏总纲!S62))</f>
        <v>2440.2144616054252</v>
      </c>
      <c r="GJ63" s="15">
        <f>MAX($G$4,求节点(J$28:J$47,$G$4:$G$23,节奏总纲!T62))</f>
        <v>2457.4702723783125</v>
      </c>
      <c r="GK63" s="15">
        <f>MAX($K$4,求节点(F$28:F$47,$K$4:$K$23,节奏总纲!P62))</f>
        <v>9642.9274877597527</v>
      </c>
      <c r="GL63" s="15">
        <f>MAX($K$4,求节点(G$28:G$47,$K$4:$K$23,节奏总纲!Q62))</f>
        <v>10010.839071127319</v>
      </c>
      <c r="GM63" s="15">
        <f>MAX($K$4,求节点(H$28:H$47,$K$4:$K$23,节奏总纲!R62))</f>
        <v>10373.559144718716</v>
      </c>
      <c r="GN63" s="15">
        <f>MAX($K$4,求节点(I$28:I$47,$K$4:$K$23,节奏总纲!S62))</f>
        <v>10804.2892321085</v>
      </c>
      <c r="GO63" s="15">
        <f>MAX($K$4,求节点(J$28:J$47,$K$4:$K$23,节奏总纲!T62))</f>
        <v>11149.405447566254</v>
      </c>
    </row>
    <row r="64" spans="19:197" x14ac:dyDescent="0.15">
      <c r="S64" s="9">
        <v>37</v>
      </c>
      <c r="T64" s="9">
        <f>求节点(节奏总纲!$BW$4:$BW$53,节奏总纲!$AM$4:$AM$53,$S64)</f>
        <v>18.092204729386541</v>
      </c>
      <c r="U64" s="9">
        <v>3600</v>
      </c>
      <c r="V64" s="9">
        <f t="shared" si="38"/>
        <v>3</v>
      </c>
      <c r="W64" s="9">
        <v>5</v>
      </c>
      <c r="Z64" s="9">
        <v>60</v>
      </c>
      <c r="AA64" s="9">
        <f>[5]圣人天赋!EM65</f>
        <v>0</v>
      </c>
      <c r="AB64" s="9">
        <f>[5]圣人天赋!EN65</f>
        <v>0</v>
      </c>
      <c r="AC64" s="9">
        <f>[5]圣人天赋!EO65</f>
        <v>60</v>
      </c>
      <c r="AD64" s="9">
        <f>[5]圣人天赋!EP65</f>
        <v>3.9388313354539468E-2</v>
      </c>
      <c r="AE64" s="9">
        <f>[5]圣人天赋!EQ65</f>
        <v>3.9972402632590581E-2</v>
      </c>
      <c r="AG64" s="52"/>
      <c r="AH64" s="34" t="e">
        <f>[5]圣人天赋!EM65/AA64</f>
        <v>#DIV/0!</v>
      </c>
      <c r="AJ64" s="9">
        <v>60</v>
      </c>
      <c r="AK64" s="9">
        <f>MAX([4]带兵数!D63,1000+($AJ64-1)*50)</f>
        <v>5584.6746581842135</v>
      </c>
      <c r="AL64" s="9">
        <f>MAX([4]带兵数!E63,1000+($AJ64-1)*50)</f>
        <v>5636.2275685369232</v>
      </c>
      <c r="AM64" s="9">
        <f>MAX([4]带兵数!F63,1000+($AJ64-1)*50)</f>
        <v>5696.5833153381827</v>
      </c>
      <c r="AN64" s="9">
        <f>MAX([4]带兵数!G63,1000+($AJ64-1)*50)</f>
        <v>5759.6861105963708</v>
      </c>
      <c r="AO64" s="9">
        <f>MAX([4]带兵数!H63,1000+($AJ64-1)*50)</f>
        <v>5831.7758642742501</v>
      </c>
      <c r="AQ64" s="15">
        <v>60</v>
      </c>
      <c r="AR64" s="15">
        <f>AZ64/求节点(F$28:F$47,$G$4:$G$23,节奏总纲!P63)*3600</f>
        <v>1481203.0799922692</v>
      </c>
      <c r="AS64" s="15">
        <f>BA64/求节点(G$28:G$47,$G$4:$G$23,节奏总纲!Q63)*3600</f>
        <v>1261141.7122012915</v>
      </c>
      <c r="AT64" s="15">
        <f>BB64/求节点(H$28:H$47,$G$4:$G$23,节奏总纲!R63)*3600</f>
        <v>1033095.5089505061</v>
      </c>
      <c r="AU64" s="15">
        <f>BC64/求节点(I$28:I$47,$G$4:$G$23,节奏总纲!S63)*3600</f>
        <v>761264.76559997094</v>
      </c>
      <c r="AV64" s="15">
        <f>BD64/求节点(J$28:J$47,$G$4:$G$23,节奏总纲!T63)*3600</f>
        <v>439842.81196576124</v>
      </c>
      <c r="AY64" s="15">
        <v>60</v>
      </c>
      <c r="AZ64" s="15">
        <f>求节点(F$28:F$47,$G$4:$G$23,节奏总纲!P63)*24*节奏总纲!W63*求节点(F$28:F$47,$L$4:$L$23,节奏总纲!P63)</f>
        <v>986701.27730556636</v>
      </c>
      <c r="BA64" s="15">
        <f>求节点(G$28:G$47,$G$4:$G$23,节奏总纲!Q63)*24*节奏总纲!X63*求节点(G$28:G$47,$L$4:$L$23,节奏总纲!Q63)</f>
        <v>845886.8324055546</v>
      </c>
      <c r="BB64" s="15">
        <f>求节点(H$28:H$47,$G$4:$G$23,节奏总纲!R63)*24*节奏总纲!Y63*求节点(H$28:H$47,$L$4:$L$23,节奏总纲!R63)</f>
        <v>698506.60985146812</v>
      </c>
      <c r="BC64" s="15">
        <f>求节点(I$28:I$47,$G$4:$G$23,节奏总纲!S63)*24*节奏总纲!Z63*求节点(I$28:I$47,$L$4:$L$23,节奏总纲!S63)</f>
        <v>518776.02553181251</v>
      </c>
      <c r="BD64" s="15">
        <f>求节点(J$28:J$47,$G$4:$G$23,节奏总纲!T63)*24*节奏总纲!AA63*求节点(J$28:J$47,$L$4:$L$23,节奏总纲!T63)</f>
        <v>301339.67721799994</v>
      </c>
      <c r="BE64" s="15">
        <f>SUM(AZ$5:AZ64)</f>
        <v>13672210.340604652</v>
      </c>
      <c r="BF64" s="15">
        <f>SUM(BA$5:BA64)</f>
        <v>11908602.645316822</v>
      </c>
      <c r="BG64" s="15">
        <f>SUM(BB$5:BB64)</f>
        <v>9813121.5117810704</v>
      </c>
      <c r="BH64" s="15">
        <f>SUM(BC$5:BC64)</f>
        <v>7247814.4620175203</v>
      </c>
      <c r="BI64" s="15">
        <f>SUM(BD$5:BD64)</f>
        <v>4066735.2110007345</v>
      </c>
      <c r="BJ64" s="51"/>
      <c r="BK64" s="15">
        <v>60</v>
      </c>
      <c r="BL64" s="15">
        <f>索引信息!I65/3600*求节点(F$28:F$47,$G$4:$G$23,节奏总纲!P63)+BL63</f>
        <v>0</v>
      </c>
      <c r="BM64" s="15">
        <f>索引信息!J65/3600*求节点(G$28:G$47,$G$4:$G$23,节奏总纲!Q63)+BM63</f>
        <v>0</v>
      </c>
      <c r="BN64" s="15">
        <f>索引信息!K65/3600*求节点(H$28:H$47,$G$4:$G$23,节奏总纲!R63)+BN63</f>
        <v>0</v>
      </c>
      <c r="BO64" s="15">
        <f>索引信息!L65/3600*求节点(I$28:I$47,$G$4:$G$23,节奏总纲!S63)+BO63</f>
        <v>0</v>
      </c>
      <c r="BP64" s="15">
        <f>索引信息!M65/3600*求节点(J$28:J$47,$G$4:$G$23,节奏总纲!T63)+BP63</f>
        <v>0</v>
      </c>
      <c r="BR64" s="15">
        <v>60</v>
      </c>
      <c r="BS64" s="15">
        <f>求节点($T$28:$T$107,$V$28:$V$107,节奏总纲!P63)*求节点($T$28:$T$107,$U$28:$U$107,节奏总纲!P63)*节奏总纲!W63+[2]副本直接奖励!DI64</f>
        <v>177268.46017282622</v>
      </c>
      <c r="BT64" s="15">
        <f>求节点($T$28:$T$107,$V$28:$V$107,节奏总纲!Q63)*求节点($T$28:$T$107,$U$28:$U$107,节奏总纲!Q63)*节奏总纲!X63+[2]副本直接奖励!DJ64</f>
        <v>122653.51231558064</v>
      </c>
      <c r="BU64" s="15">
        <f>求节点($T$28:$T$107,$V$28:$V$107,节奏总纲!R63)*求节点($T$28:$T$107,$U$28:$U$107,节奏总纲!R63)*节奏总纲!Y63+[2]副本直接奖励!DK64</f>
        <v>89136.083863254084</v>
      </c>
      <c r="BV64" s="15">
        <f>求节点($T$28:$T$107,$V$28:$V$107,节奏总纲!S63)*求节点($T$28:$T$107,$U$28:$U$107,节奏总纲!S63)*节奏总纲!Z63+[2]副本直接奖励!DL64</f>
        <v>51863.397392254468</v>
      </c>
      <c r="BW64" s="15">
        <f>求节点($T$28:$T$107,$V$28:$V$107,节奏总纲!T63)*求节点($T$28:$T$107,$U$28:$U$107,节奏总纲!T63)*节奏总纲!AA63+[2]副本直接奖励!DM64</f>
        <v>14196.806275839568</v>
      </c>
      <c r="BX64" s="15">
        <f>SUM(BS$5:BS64)</f>
        <v>1407508.1057593911</v>
      </c>
      <c r="BY64" s="15">
        <f>SUM(BT$5:BT64)</f>
        <v>1081288.7394053449</v>
      </c>
      <c r="BZ64" s="15">
        <f>SUM(BU$5:BU64)</f>
        <v>762928.28819867072</v>
      </c>
      <c r="CA64" s="15">
        <f>SUM(BV$5:BV64)</f>
        <v>442713.27729165461</v>
      </c>
      <c r="CB64" s="15">
        <f>SUM(BW$5:BW64)</f>
        <v>157733.72405904019</v>
      </c>
      <c r="CE64" s="15">
        <v>60</v>
      </c>
      <c r="CF64" s="15">
        <f>AZ64/(1-[5]圣人天赋!DY65)-AZ64</f>
        <v>0</v>
      </c>
      <c r="CG64" s="15">
        <f>BA64/(1-[5]圣人天赋!DZ65)-BA64</f>
        <v>0</v>
      </c>
      <c r="CH64" s="15">
        <f>BB64/(1-[5]圣人天赋!EA65)-BB64</f>
        <v>0</v>
      </c>
      <c r="CI64" s="15">
        <f>BC64/(1-[5]圣人天赋!EB65)-BC64</f>
        <v>0</v>
      </c>
      <c r="CJ64" s="15">
        <f>BD64/(1-[5]圣人天赋!EC65)-BD64</f>
        <v>0</v>
      </c>
      <c r="CK64" s="15">
        <f>SUM(CF$5:CF64)</f>
        <v>0</v>
      </c>
      <c r="CL64" s="15">
        <f>SUM(CG$5:CG64)</f>
        <v>0</v>
      </c>
      <c r="CM64" s="15">
        <f>SUM(CH$5:CH64)</f>
        <v>0</v>
      </c>
      <c r="CN64" s="15">
        <f>SUM(CI$5:CI64)</f>
        <v>0</v>
      </c>
      <c r="CO64" s="15">
        <f>SUM(CJ$5:CJ64)</f>
        <v>0</v>
      </c>
      <c r="CQ64" s="15">
        <v>60</v>
      </c>
      <c r="CR64" s="15" t="e">
        <f>DZ64*'[6]国建-buff效果'!EN66+CR63</f>
        <v>#REF!</v>
      </c>
      <c r="CS64" s="15" t="e">
        <f>EA64*'[6]国建-buff效果'!EO66+CS63</f>
        <v>#REF!</v>
      </c>
      <c r="CT64" s="15" t="e">
        <f>EB64*'[6]国建-buff效果'!EP66+CT63</f>
        <v>#REF!</v>
      </c>
      <c r="CU64" s="15" t="e">
        <f>EC64*'[6]国建-buff效果'!EQ66+CU63</f>
        <v>#REF!</v>
      </c>
      <c r="CV64" s="15" t="e">
        <f>ED64*'[6]国建-buff效果'!ER66+CV63</f>
        <v>#REF!</v>
      </c>
      <c r="CX64" s="15">
        <v>60</v>
      </c>
      <c r="CY64" s="15">
        <f>索引信息!T64/3600*求节点(F$28:F$47,$G$4:$G$23,节奏总纲!P63)+CY63</f>
        <v>0</v>
      </c>
      <c r="CZ64" s="15">
        <f>索引信息!U64/3600*求节点(G$28:G$47,$G$4:$G$23,节奏总纲!Q63)+CZ63</f>
        <v>0</v>
      </c>
      <c r="DA64" s="15">
        <f>索引信息!V64/3600*求节点(H$28:H$47,$G$4:$G$23,节奏总纲!R63)+DA63</f>
        <v>0</v>
      </c>
      <c r="DB64" s="15">
        <f>索引信息!W64/3600*求节点(I$28:I$47,$G$4:$G$23,节奏总纲!S63)+DB63</f>
        <v>0</v>
      </c>
      <c r="DC64" s="15">
        <f>索引信息!X64/3600*求节点(J$28:J$47,$G$4:$G$23,节奏总纲!T63)+DC63</f>
        <v>0</v>
      </c>
      <c r="DE64" s="15">
        <v>60</v>
      </c>
      <c r="DF64" s="15" t="e">
        <f t="shared" si="39"/>
        <v>#REF!</v>
      </c>
      <c r="DG64" s="15" t="e">
        <f t="shared" si="40"/>
        <v>#REF!</v>
      </c>
      <c r="DH64" s="15" t="e">
        <f t="shared" si="41"/>
        <v>#REF!</v>
      </c>
      <c r="DI64" s="15" t="e">
        <f t="shared" si="42"/>
        <v>#REF!</v>
      </c>
      <c r="DJ64" s="15" t="e">
        <f t="shared" si="43"/>
        <v>#REF!</v>
      </c>
      <c r="DK64" s="35">
        <v>60</v>
      </c>
      <c r="DL64" s="34" t="e">
        <f t="shared" si="44"/>
        <v>#REF!</v>
      </c>
      <c r="DM64" s="34" t="e">
        <f t="shared" si="45"/>
        <v>#REF!</v>
      </c>
      <c r="DN64" s="34" t="e">
        <f t="shared" si="46"/>
        <v>#REF!</v>
      </c>
      <c r="DO64" s="34" t="e">
        <f t="shared" si="47"/>
        <v>#REF!</v>
      </c>
      <c r="DP64" s="34" t="e">
        <f t="shared" si="48"/>
        <v>#REF!</v>
      </c>
      <c r="DQ64" s="34" t="e">
        <f t="shared" si="49"/>
        <v>#REF!</v>
      </c>
      <c r="DT64" s="15">
        <v>60</v>
      </c>
      <c r="DU64" s="15" t="e">
        <f>#REF!+[7]国家城池攻打!BP63</f>
        <v>#REF!</v>
      </c>
      <c r="DV64" s="15" t="e">
        <f>#REF!+[7]国家城池攻打!BQ63</f>
        <v>#REF!</v>
      </c>
      <c r="DW64" s="15" t="e">
        <f>#REF!+[7]国家城池攻打!BR63</f>
        <v>#REF!</v>
      </c>
      <c r="DX64" s="15" t="e">
        <f>#REF!+[7]国家城池攻打!BS63</f>
        <v>#REF!</v>
      </c>
      <c r="DY64" s="15" t="e">
        <f>#REF!+[7]国家城池攻打!BT63</f>
        <v>#REF!</v>
      </c>
      <c r="DZ64" s="15" t="e">
        <f t="shared" si="32"/>
        <v>#REF!</v>
      </c>
      <c r="EA64" s="15" t="e">
        <f t="shared" si="33"/>
        <v>#REF!</v>
      </c>
      <c r="EB64" s="15" t="e">
        <f t="shared" si="34"/>
        <v>#REF!</v>
      </c>
      <c r="EC64" s="15" t="e">
        <f t="shared" si="35"/>
        <v>#REF!</v>
      </c>
      <c r="ED64" s="15" t="e">
        <f t="shared" si="36"/>
        <v>#REF!</v>
      </c>
      <c r="EF64" s="34" t="e">
        <f>#REF!/$DU64</f>
        <v>#REF!</v>
      </c>
      <c r="EG64" s="34" t="e">
        <f>[7]国家城池攻打!BP63/$DU64</f>
        <v>#REF!</v>
      </c>
      <c r="EK64" s="9">
        <v>60</v>
      </c>
      <c r="EL64" s="9" t="e">
        <f t="shared" si="50"/>
        <v>#REF!</v>
      </c>
      <c r="EM64" s="9" t="e">
        <f t="shared" si="51"/>
        <v>#REF!</v>
      </c>
      <c r="EN64" s="9" t="e">
        <f t="shared" si="52"/>
        <v>#REF!</v>
      </c>
      <c r="EO64" s="9" t="e">
        <f t="shared" si="53"/>
        <v>#REF!</v>
      </c>
      <c r="EP64" s="9" t="e">
        <f t="shared" si="54"/>
        <v>#REF!</v>
      </c>
      <c r="ER64" s="9">
        <v>60</v>
      </c>
      <c r="ES64" s="9" t="e">
        <f>((DU64-DU63)-(DF64-DF63))/求节点(F$28:F$47,$K$4:$K$23,节奏总纲!P63)</f>
        <v>#REF!</v>
      </c>
      <c r="ET64" s="9" t="e">
        <f>((DV64-DV63)-(DG64-DG63))/求节点(G$28:G$47,$K$4:$K$23,节奏总纲!Q63)</f>
        <v>#REF!</v>
      </c>
      <c r="EU64" s="9" t="e">
        <f>((DW64-DW63)-(DH64-DH63))/求节点(H$28:H$47,$K$4:$K$23,节奏总纲!R63)</f>
        <v>#REF!</v>
      </c>
      <c r="EV64" s="9" t="e">
        <f>((DX64-DX63)-(DI64-DI63))/求节点(I$28:I$47,$K$4:$K$23,节奏总纲!S63)</f>
        <v>#REF!</v>
      </c>
      <c r="EW64" s="9" t="e">
        <f>((DY64-DY63)-(DJ64-DJ63))/求节点(J$28:J$47,$K$4:$K$23,节奏总纲!T63)</f>
        <v>#REF!</v>
      </c>
      <c r="EX64" s="37" t="e">
        <f>SUM(ES$5:ES64)*$C$5/'[1]资源-钻石'!L63</f>
        <v>#REF!</v>
      </c>
      <c r="EY64" s="37" t="e">
        <f>SUM(ET$5:ET64)*$C$5/'[1]资源-钻石'!M63</f>
        <v>#REF!</v>
      </c>
      <c r="EZ64" s="37" t="e">
        <f>SUM(EU$5:EU64)*$C$5/'[1]资源-钻石'!N63</f>
        <v>#REF!</v>
      </c>
      <c r="FA64" s="37" t="e">
        <f>SUM(EV$5:EV64)*$C$5/'[1]资源-钻石'!O63</f>
        <v>#REF!</v>
      </c>
      <c r="FB64" s="37" t="e">
        <f>SUM(EW$5:EW64)*$C$5/'[1]资源-钻石'!P63</f>
        <v>#REF!</v>
      </c>
      <c r="FJ64" s="9">
        <f>INT(求节点(F$28:F$47,$K$28:$K$47,节奏总纲!P63))</f>
        <v>19192</v>
      </c>
      <c r="FK64" s="15">
        <v>60</v>
      </c>
      <c r="FL64" s="15">
        <f>求节点(F$28:F$47,$V$4:$V$23,节奏总纲!P63)*$FJ64/10000</f>
        <v>248780.04771702434</v>
      </c>
      <c r="FM64" s="15">
        <f>求节点(G$28:G$47,$V$4:$V$23,节奏总纲!Q63)*$FJ64/10000</f>
        <v>255112.18308729582</v>
      </c>
      <c r="FN64" s="15">
        <f>求节点(H$28:H$47,$V$4:$V$23,节奏总纲!R63)*$FJ64/10000</f>
        <v>262572.31788252486</v>
      </c>
      <c r="FO64" s="15">
        <f>求节点(I$28:I$47,$V$4:$V$23,节奏总纲!S63)*$FJ64/10000</f>
        <v>269946.02094016416</v>
      </c>
      <c r="FP64" s="15">
        <f>求节点(J$28:J$47,$V$4:$V$23,节奏总纲!T63)*$FJ64/10000</f>
        <v>274978.19945698994</v>
      </c>
      <c r="FQ64" s="15">
        <f>求节点(F$28:F$47,$L$4:$L$23,节奏总纲!P63)</f>
        <v>4</v>
      </c>
      <c r="FR64" s="15">
        <f>求节点(G$28:G$47,$L$4:$L$23,节奏总纲!Q63)</f>
        <v>4</v>
      </c>
      <c r="FS64" s="15">
        <f>求节点(H$28:H$47,$L$4:$L$23,节奏总纲!R63)</f>
        <v>4</v>
      </c>
      <c r="FT64" s="15">
        <f>求节点(I$28:I$47,$L$4:$L$23,节奏总纲!S63)</f>
        <v>4</v>
      </c>
      <c r="FU64" s="15">
        <f>求节点(J$28:J$47,$L$4:$L$23,节奏总纲!T63)</f>
        <v>4</v>
      </c>
      <c r="FV64" s="15">
        <f t="shared" si="26"/>
        <v>995120.19086809736</v>
      </c>
      <c r="FW64" s="15">
        <f t="shared" si="27"/>
        <v>1020448.7323491833</v>
      </c>
      <c r="FX64" s="15">
        <f t="shared" si="28"/>
        <v>1050289.2715300994</v>
      </c>
      <c r="FY64" s="15">
        <f t="shared" si="29"/>
        <v>1079784.0837606566</v>
      </c>
      <c r="FZ64" s="15">
        <f t="shared" si="30"/>
        <v>1099912.7978279598</v>
      </c>
      <c r="GE64" s="15">
        <v>60</v>
      </c>
      <c r="GF64" s="15">
        <f>MAX($G$4,求节点(F$28:F$47,$G$4:$G$23,节奏总纲!P63))</f>
        <v>2398.1347637479789</v>
      </c>
      <c r="GG64" s="15">
        <f>MAX($G$4,求节点(G$28:G$47,$G$4:$G$23,节奏总纲!Q63))</f>
        <v>2414.6315732786989</v>
      </c>
      <c r="GH64" s="15">
        <f>MAX($G$4,求节点(H$28:H$47,$G$4:$G$23,节奏总纲!R63))</f>
        <v>2434.0671057798168</v>
      </c>
      <c r="GI64" s="15">
        <f>MAX($G$4,求节点(I$28:I$47,$G$4:$G$23,节奏总纲!S63))</f>
        <v>2453.2774618074304</v>
      </c>
      <c r="GJ64" s="15">
        <f>MAX($G$4,求节点(J$28:J$47,$G$4:$G$23,节奏总纲!T63))</f>
        <v>2466.3875559008702</v>
      </c>
      <c r="GK64" s="15">
        <f>MAX($K$4,求节点(F$28:F$47,$K$4:$K$23,节奏总纲!P63))</f>
        <v>9962.6952749595839</v>
      </c>
      <c r="GL64" s="15">
        <f>MAX($K$4,求节点(G$28:G$47,$K$4:$K$23,节奏总纲!Q63))</f>
        <v>10292.631465573977</v>
      </c>
      <c r="GM64" s="15">
        <f>MAX($K$4,求节点(H$28:H$47,$K$4:$K$23,节奏总纲!R63))</f>
        <v>10681.342115596337</v>
      </c>
      <c r="GN64" s="15">
        <f>MAX($K$4,求节点(I$28:I$47,$K$4:$K$23,节奏总纲!S63))</f>
        <v>11065.54923614861</v>
      </c>
      <c r="GO64" s="15">
        <f>MAX($K$4,求节点(J$28:J$47,$K$4:$K$23,节奏总纲!T63))</f>
        <v>11327.751118017402</v>
      </c>
    </row>
    <row r="65" spans="19:197" x14ac:dyDescent="0.15">
      <c r="S65" s="9">
        <v>38</v>
      </c>
      <c r="T65" s="9">
        <f>求节点(节奏总纲!$BW$4:$BW$53,节奏总纲!$AM$4:$AM$53,$S65)</f>
        <v>18.870223137985384</v>
      </c>
      <c r="U65" s="9">
        <v>4100</v>
      </c>
      <c r="V65" s="9">
        <f t="shared" si="38"/>
        <v>3</v>
      </c>
      <c r="W65" s="9">
        <v>5</v>
      </c>
      <c r="Z65" s="9">
        <v>61</v>
      </c>
      <c r="AA65" s="9">
        <f>[5]圣人天赋!EM66</f>
        <v>0</v>
      </c>
      <c r="AB65" s="9">
        <f>[5]圣人天赋!EN66</f>
        <v>0</v>
      </c>
      <c r="AC65" s="9">
        <f>[5]圣人天赋!EO66</f>
        <v>61</v>
      </c>
      <c r="AD65" s="9">
        <f>[5]圣人天赋!EP66</f>
        <v>3.9275127918787511E-2</v>
      </c>
      <c r="AE65" s="9">
        <f>[5]圣人天赋!EQ66</f>
        <v>3.9844080664279004E-2</v>
      </c>
      <c r="AG65" s="52"/>
      <c r="AH65" s="34" t="e">
        <f>[5]圣人天赋!EM66/AA65</f>
        <v>#DIV/0!</v>
      </c>
      <c r="AJ65" s="9">
        <v>61</v>
      </c>
      <c r="AK65" s="9">
        <f>MAX([4]带兵数!D64,1000+($AJ65-1)*50)</f>
        <v>5649.948832484999</v>
      </c>
      <c r="AL65" s="9">
        <f>MAX([4]带兵数!E64,1000+($AJ65-1)*50)</f>
        <v>5705.1121278937144</v>
      </c>
      <c r="AM65" s="9">
        <f>MAX([4]带兵数!F64,1000+($AJ65-1)*50)</f>
        <v>5762.3226353203409</v>
      </c>
      <c r="AN65" s="9">
        <f>MAX([4]带兵数!G64,1000+($AJ65-1)*50)</f>
        <v>5827.76487875979</v>
      </c>
      <c r="AO65" s="9">
        <f>MAX([4]带兵数!H64,1000+($AJ65-1)*50)</f>
        <v>5899.9048700813719</v>
      </c>
      <c r="AQ65" s="15">
        <v>61</v>
      </c>
      <c r="AR65" s="15">
        <f>AZ65/求节点(F$28:F$47,$G$4:$G$23,节奏总纲!P64)*3600</f>
        <v>1587514.1537627359</v>
      </c>
      <c r="AS65" s="15">
        <f>BA65/求节点(G$28:G$47,$G$4:$G$23,节奏总纲!Q64)*3600</f>
        <v>1384925.1398969148</v>
      </c>
      <c r="AT65" s="15">
        <f>BB65/求节点(H$28:H$47,$G$4:$G$23,节奏总纲!R64)*3600</f>
        <v>1126817.5463407913</v>
      </c>
      <c r="AU65" s="15">
        <f>BC65/求节点(I$28:I$47,$G$4:$G$23,节奏总纲!S64)*3600</f>
        <v>836121.49694113736</v>
      </c>
      <c r="AV65" s="15">
        <f>BD65/求节点(J$28:J$47,$G$4:$G$23,节奏总纲!T64)*3600</f>
        <v>458201.8245911923</v>
      </c>
      <c r="AY65" s="15">
        <v>61</v>
      </c>
      <c r="AZ65" s="15">
        <f>求节点(F$28:F$47,$G$4:$G$23,节奏总纲!P64)*24*节奏总纲!W64*求节点(F$28:F$47,$L$4:$L$23,节奏总纲!P64)</f>
        <v>1063918.5946566658</v>
      </c>
      <c r="BA65" s="15">
        <f>求节点(G$28:G$47,$G$4:$G$23,节奏总纲!Q64)*24*节奏总纲!X64*求节点(G$28:G$47,$L$4:$L$23,节奏总纲!Q64)</f>
        <v>934864.52286559588</v>
      </c>
      <c r="BB65" s="15">
        <f>求节点(H$28:H$47,$G$4:$G$23,节奏总纲!R64)*24*节奏总纲!Y64*求节点(H$28:H$47,$L$4:$L$23,节奏总纲!R64)</f>
        <v>766982.97594497295</v>
      </c>
      <c r="BC65" s="15">
        <f>求节点(I$28:I$47,$G$4:$G$23,节奏总纲!S64)*24*节奏总纲!Z64*求节点(I$28:I$47,$L$4:$L$23,节奏总纲!S64)</f>
        <v>571756.86685985245</v>
      </c>
      <c r="BD65" s="15">
        <f>求节点(J$28:J$47,$G$4:$G$23,节奏总纲!T64)*24*节奏总纲!AA64*求节点(J$28:J$47,$L$4:$L$23,节奏总纲!T64)</f>
        <v>315099.92769855808</v>
      </c>
      <c r="BE65" s="15">
        <f>SUM(AZ$5:AZ65)</f>
        <v>14736128.935261317</v>
      </c>
      <c r="BF65" s="15">
        <f>SUM(BA$5:BA65)</f>
        <v>12843467.168182418</v>
      </c>
      <c r="BG65" s="15">
        <f>SUM(BB$5:BB65)</f>
        <v>10580104.487726044</v>
      </c>
      <c r="BH65" s="15">
        <f>SUM(BC$5:BC65)</f>
        <v>7819571.3288773727</v>
      </c>
      <c r="BI65" s="15">
        <f>SUM(BD$5:BD65)</f>
        <v>4381835.1386992922</v>
      </c>
      <c r="BJ65" s="51"/>
      <c r="BK65" s="15">
        <v>61</v>
      </c>
      <c r="BL65" s="15">
        <f>索引信息!I66/3600*求节点(F$28:F$47,$G$4:$G$23,节奏总纲!P64)+BL64</f>
        <v>0</v>
      </c>
      <c r="BM65" s="15">
        <f>索引信息!J66/3600*求节点(G$28:G$47,$G$4:$G$23,节奏总纲!Q64)+BM64</f>
        <v>0</v>
      </c>
      <c r="BN65" s="15">
        <f>索引信息!K66/3600*求节点(H$28:H$47,$G$4:$G$23,节奏总纲!R64)+BN64</f>
        <v>0</v>
      </c>
      <c r="BO65" s="15">
        <f>索引信息!L66/3600*求节点(I$28:I$47,$G$4:$G$23,节奏总纲!S64)+BO64</f>
        <v>0</v>
      </c>
      <c r="BP65" s="15">
        <f>索引信息!M66/3600*求节点(J$28:J$47,$G$4:$G$23,节奏总纲!T64)+BP64</f>
        <v>0</v>
      </c>
      <c r="BR65" s="15">
        <v>61</v>
      </c>
      <c r="BS65" s="15">
        <f>求节点($T$28:$T$107,$V$28:$V$107,节奏总纲!P64)*求节点($T$28:$T$107,$U$28:$U$107,节奏总纲!P64)*节奏总纲!W64+[2]副本直接奖励!DI65</f>
        <v>201167.1656142784</v>
      </c>
      <c r="BT65" s="15">
        <f>求节点($T$28:$T$107,$V$28:$V$107,节奏总纲!Q64)*求节点($T$28:$T$107,$U$28:$U$107,节奏总纲!Q64)*节奏总纲!X64+[2]副本直接奖励!DJ65</f>
        <v>144263.03540592865</v>
      </c>
      <c r="BU65" s="15">
        <f>求节点($T$28:$T$107,$V$28:$V$107,节奏总纲!R64)*求节点($T$28:$T$107,$U$28:$U$107,节奏总纲!R64)*节奏总纲!Y64+[2]副本直接奖励!DK65</f>
        <v>100822.89660563774</v>
      </c>
      <c r="BV65" s="15">
        <f>求节点($T$28:$T$107,$V$28:$V$107,节奏总纲!S64)*求节点($T$28:$T$107,$U$28:$U$107,节奏总纲!S64)*节奏总纲!Z64+[2]副本直接奖励!DL65</f>
        <v>59022.202036738374</v>
      </c>
      <c r="BW65" s="15">
        <f>求节点($T$28:$T$107,$V$28:$V$107,节奏总纲!T64)*求节点($T$28:$T$107,$U$28:$U$107,节奏总纲!T64)*节奏总纲!AA64+[2]副本直接奖励!DM65</f>
        <v>18552.512439625647</v>
      </c>
      <c r="BX65" s="15">
        <f>SUM(BS$5:BS65)</f>
        <v>1608675.2713736696</v>
      </c>
      <c r="BY65" s="15">
        <f>SUM(BT$5:BT65)</f>
        <v>1225551.7748112737</v>
      </c>
      <c r="BZ65" s="15">
        <f>SUM(BU$5:BU65)</f>
        <v>863751.18480430846</v>
      </c>
      <c r="CA65" s="15">
        <f>SUM(BV$5:BV65)</f>
        <v>501735.479328393</v>
      </c>
      <c r="CB65" s="15">
        <f>SUM(BW$5:BW65)</f>
        <v>176286.23649866585</v>
      </c>
      <c r="CE65" s="15">
        <v>61</v>
      </c>
      <c r="CF65" s="15">
        <f>AZ65/(1-[5]圣人天赋!DY66)-AZ65</f>
        <v>0</v>
      </c>
      <c r="CG65" s="15">
        <f>BA65/(1-[5]圣人天赋!DZ66)-BA65</f>
        <v>0</v>
      </c>
      <c r="CH65" s="15">
        <f>BB65/(1-[5]圣人天赋!EA66)-BB65</f>
        <v>0</v>
      </c>
      <c r="CI65" s="15">
        <f>BC65/(1-[5]圣人天赋!EB66)-BC65</f>
        <v>0</v>
      </c>
      <c r="CJ65" s="15">
        <f>BD65/(1-[5]圣人天赋!EC66)-BD65</f>
        <v>0</v>
      </c>
      <c r="CK65" s="15">
        <f>SUM(CF$5:CF65)</f>
        <v>0</v>
      </c>
      <c r="CL65" s="15">
        <f>SUM(CG$5:CG65)</f>
        <v>0</v>
      </c>
      <c r="CM65" s="15">
        <f>SUM(CH$5:CH65)</f>
        <v>0</v>
      </c>
      <c r="CN65" s="15">
        <f>SUM(CI$5:CI65)</f>
        <v>0</v>
      </c>
      <c r="CO65" s="15">
        <f>SUM(CJ$5:CJ65)</f>
        <v>0</v>
      </c>
      <c r="CQ65" s="15">
        <v>61</v>
      </c>
      <c r="CR65" s="15" t="e">
        <f>DZ65*'[6]国建-buff效果'!EN67+CR64</f>
        <v>#REF!</v>
      </c>
      <c r="CS65" s="15" t="e">
        <f>EA65*'[6]国建-buff效果'!EO67+CS64</f>
        <v>#REF!</v>
      </c>
      <c r="CT65" s="15" t="e">
        <f>EB65*'[6]国建-buff效果'!EP67+CT64</f>
        <v>#REF!</v>
      </c>
      <c r="CU65" s="15" t="e">
        <f>EC65*'[6]国建-buff效果'!EQ67+CU64</f>
        <v>#REF!</v>
      </c>
      <c r="CV65" s="15" t="e">
        <f>ED65*'[6]国建-buff效果'!ER67+CV64</f>
        <v>#REF!</v>
      </c>
      <c r="CX65" s="15">
        <v>61</v>
      </c>
      <c r="CY65" s="15">
        <f>索引信息!T65/3600*求节点(F$28:F$47,$G$4:$G$23,节奏总纲!P64)+CY64</f>
        <v>0</v>
      </c>
      <c r="CZ65" s="15">
        <f>索引信息!U65/3600*求节点(G$28:G$47,$G$4:$G$23,节奏总纲!Q64)+CZ64</f>
        <v>0</v>
      </c>
      <c r="DA65" s="15">
        <f>索引信息!V65/3600*求节点(H$28:H$47,$G$4:$G$23,节奏总纲!R64)+DA64</f>
        <v>0</v>
      </c>
      <c r="DB65" s="15">
        <f>索引信息!W65/3600*求节点(I$28:I$47,$G$4:$G$23,节奏总纲!S64)+DB64</f>
        <v>0</v>
      </c>
      <c r="DC65" s="15">
        <f>索引信息!X65/3600*求节点(J$28:J$47,$G$4:$G$23,节奏总纲!T64)+DC64</f>
        <v>0</v>
      </c>
      <c r="DE65" s="15">
        <v>61</v>
      </c>
      <c r="DF65" s="15" t="e">
        <f t="shared" si="39"/>
        <v>#REF!</v>
      </c>
      <c r="DG65" s="15" t="e">
        <f t="shared" si="40"/>
        <v>#REF!</v>
      </c>
      <c r="DH65" s="15" t="e">
        <f t="shared" si="41"/>
        <v>#REF!</v>
      </c>
      <c r="DI65" s="15" t="e">
        <f t="shared" si="42"/>
        <v>#REF!</v>
      </c>
      <c r="DJ65" s="15" t="e">
        <f t="shared" si="43"/>
        <v>#REF!</v>
      </c>
      <c r="DK65" s="35">
        <v>61</v>
      </c>
      <c r="DL65" s="34" t="e">
        <f t="shared" si="44"/>
        <v>#REF!</v>
      </c>
      <c r="DM65" s="34" t="e">
        <f t="shared" si="45"/>
        <v>#REF!</v>
      </c>
      <c r="DN65" s="34" t="e">
        <f t="shared" si="46"/>
        <v>#REF!</v>
      </c>
      <c r="DO65" s="34" t="e">
        <f t="shared" si="47"/>
        <v>#REF!</v>
      </c>
      <c r="DP65" s="34" t="e">
        <f t="shared" si="48"/>
        <v>#REF!</v>
      </c>
      <c r="DQ65" s="34" t="e">
        <f t="shared" si="49"/>
        <v>#REF!</v>
      </c>
      <c r="DT65" s="15">
        <v>61</v>
      </c>
      <c r="DU65" s="15" t="e">
        <f>#REF!+[7]国家城池攻打!BP64</f>
        <v>#REF!</v>
      </c>
      <c r="DV65" s="15" t="e">
        <f>#REF!+[7]国家城池攻打!BQ64</f>
        <v>#REF!</v>
      </c>
      <c r="DW65" s="15" t="e">
        <f>#REF!+[7]国家城池攻打!BR64</f>
        <v>#REF!</v>
      </c>
      <c r="DX65" s="15" t="e">
        <f>#REF!+[7]国家城池攻打!BS64</f>
        <v>#REF!</v>
      </c>
      <c r="DY65" s="15" t="e">
        <f>#REF!+[7]国家城池攻打!BT64</f>
        <v>#REF!</v>
      </c>
      <c r="DZ65" s="15" t="e">
        <f t="shared" si="32"/>
        <v>#REF!</v>
      </c>
      <c r="EA65" s="15" t="e">
        <f t="shared" si="33"/>
        <v>#REF!</v>
      </c>
      <c r="EB65" s="15" t="e">
        <f t="shared" si="34"/>
        <v>#REF!</v>
      </c>
      <c r="EC65" s="15" t="e">
        <f t="shared" si="35"/>
        <v>#REF!</v>
      </c>
      <c r="ED65" s="15" t="e">
        <f t="shared" si="36"/>
        <v>#REF!</v>
      </c>
      <c r="EF65" s="34" t="e">
        <f>#REF!/$DU65</f>
        <v>#REF!</v>
      </c>
      <c r="EG65" s="34" t="e">
        <f>[7]国家城池攻打!BP64/$DU65</f>
        <v>#REF!</v>
      </c>
      <c r="EK65" s="9">
        <v>61</v>
      </c>
      <c r="EL65" s="9" t="e">
        <f t="shared" si="50"/>
        <v>#REF!</v>
      </c>
      <c r="EM65" s="9" t="e">
        <f t="shared" si="51"/>
        <v>#REF!</v>
      </c>
      <c r="EN65" s="9" t="e">
        <f t="shared" si="52"/>
        <v>#REF!</v>
      </c>
      <c r="EO65" s="9" t="e">
        <f t="shared" si="53"/>
        <v>#REF!</v>
      </c>
      <c r="EP65" s="9" t="e">
        <f t="shared" si="54"/>
        <v>#REF!</v>
      </c>
      <c r="ER65" s="9">
        <v>61</v>
      </c>
      <c r="ES65" s="9" t="e">
        <f>((DU65-DU64)-(DF65-DF64))/求节点(F$28:F$47,$K$4:$K$23,节奏总纲!P64)</f>
        <v>#REF!</v>
      </c>
      <c r="ET65" s="9" t="e">
        <f>((DV65-DV64)-(DG65-DG64))/求节点(G$28:G$47,$K$4:$K$23,节奏总纲!Q64)</f>
        <v>#REF!</v>
      </c>
      <c r="EU65" s="9" t="e">
        <f>((DW65-DW64)-(DH65-DH64))/求节点(H$28:H$47,$K$4:$K$23,节奏总纲!R64)</f>
        <v>#REF!</v>
      </c>
      <c r="EV65" s="9" t="e">
        <f>((DX65-DX64)-(DI65-DI64))/求节点(I$28:I$47,$K$4:$K$23,节奏总纲!S64)</f>
        <v>#REF!</v>
      </c>
      <c r="EW65" s="9" t="e">
        <f>((DY65-DY64)-(DJ65-DJ64))/求节点(J$28:J$47,$K$4:$K$23,节奏总纲!T64)</f>
        <v>#REF!</v>
      </c>
      <c r="EX65" s="37" t="e">
        <f>SUM(ES$5:ES65)*$C$5/'[1]资源-钻石'!L64</f>
        <v>#REF!</v>
      </c>
      <c r="EY65" s="37" t="e">
        <f>SUM(ET$5:ET65)*$C$5/'[1]资源-钻石'!M64</f>
        <v>#REF!</v>
      </c>
      <c r="EZ65" s="37" t="e">
        <f>SUM(EU$5:EU65)*$C$5/'[1]资源-钻石'!N64</f>
        <v>#REF!</v>
      </c>
      <c r="FA65" s="37" t="e">
        <f>SUM(EV$5:EV65)*$C$5/'[1]资源-钻石'!O64</f>
        <v>#REF!</v>
      </c>
      <c r="FB65" s="37" t="e">
        <f>SUM(EW$5:EW65)*$C$5/'[1]资源-钻石'!P64</f>
        <v>#REF!</v>
      </c>
      <c r="FJ65" s="9">
        <f>INT(求节点(F$28:F$47,$K$28:$K$47,节奏总纲!P64))</f>
        <v>19275</v>
      </c>
      <c r="FK65" s="15">
        <v>61</v>
      </c>
      <c r="FL65" s="15">
        <f>求节点(F$28:F$47,$V$4:$V$23,节奏总纲!P64)*$FJ65/10000</f>
        <v>255449.36951972771</v>
      </c>
      <c r="FM65" s="15">
        <f>求节点(G$28:G$47,$V$4:$V$23,节奏总纲!Q64)*$FJ65/10000</f>
        <v>262180.13657903898</v>
      </c>
      <c r="FN65" s="15">
        <f>求节点(H$28:H$47,$V$4:$V$23,节奏总纲!R64)*$FJ65/10000</f>
        <v>269999.06755468983</v>
      </c>
      <c r="FO65" s="15">
        <f>求节点(I$28:I$47,$V$4:$V$23,节奏总纲!S64)*$FJ65/10000</f>
        <v>274380.83555258607</v>
      </c>
      <c r="FP65" s="15">
        <f>求节点(J$28:J$47,$V$4:$V$23,节奏总纲!T64)*$FJ65/10000</f>
        <v>279748.501350009</v>
      </c>
      <c r="FQ65" s="15">
        <f>求节点(F$28:F$47,$L$4:$L$23,节奏总纲!P64)</f>
        <v>4</v>
      </c>
      <c r="FR65" s="15">
        <f>求节点(G$28:G$47,$L$4:$L$23,节奏总纲!Q64)</f>
        <v>4</v>
      </c>
      <c r="FS65" s="15">
        <f>求节点(H$28:H$47,$L$4:$L$23,节奏总纲!R64)</f>
        <v>4</v>
      </c>
      <c r="FT65" s="15">
        <f>求节点(I$28:I$47,$L$4:$L$23,节奏总纲!S64)</f>
        <v>4</v>
      </c>
      <c r="FU65" s="15">
        <f>求节点(J$28:J$47,$L$4:$L$23,节奏总纲!T64)</f>
        <v>4</v>
      </c>
      <c r="FV65" s="15">
        <f t="shared" si="26"/>
        <v>1021797.4780789108</v>
      </c>
      <c r="FW65" s="15">
        <f t="shared" si="27"/>
        <v>1048720.5463161559</v>
      </c>
      <c r="FX65" s="15">
        <f t="shared" si="28"/>
        <v>1079996.2702187593</v>
      </c>
      <c r="FY65" s="15">
        <f t="shared" si="29"/>
        <v>1097523.3422103443</v>
      </c>
      <c r="FZ65" s="15">
        <f t="shared" si="30"/>
        <v>1118994.005400036</v>
      </c>
      <c r="GE65" s="15">
        <v>61</v>
      </c>
      <c r="GF65" s="15">
        <f>MAX($G$4,求节点(F$28:F$47,$G$4:$G$23,节奏总纲!P64))</f>
        <v>2412.6442789097996</v>
      </c>
      <c r="GG65" s="15">
        <f>MAX($G$4,求节点(G$28:G$47,$G$4:$G$23,节奏总纲!Q64))</f>
        <v>2430.1041156395304</v>
      </c>
      <c r="GH65" s="15">
        <f>MAX($G$4,求节点(H$28:H$47,$G$4:$G$23,节奏总纲!R64))</f>
        <v>2450.3866862637869</v>
      </c>
      <c r="GI65" s="15">
        <f>MAX($G$4,求节点(I$28:I$47,$G$4:$G$23,节奏总纲!S64))</f>
        <v>2461.7531402142313</v>
      </c>
      <c r="GJ65" s="15">
        <f>MAX($G$4,求节点(J$28:J$47,$G$4:$G$23,节奏总纲!T64))</f>
        <v>2475.6770463035255</v>
      </c>
      <c r="GK65" s="15">
        <f>MAX($K$4,求节点(F$28:F$47,$K$4:$K$23,节奏总纲!P64))</f>
        <v>10252.885578195988</v>
      </c>
      <c r="GL65" s="15">
        <f>MAX($K$4,求节点(G$28:G$47,$K$4:$K$23,节奏总纲!Q64))</f>
        <v>10602.08231279061</v>
      </c>
      <c r="GM65" s="15">
        <f>MAX($K$4,求节点(H$28:H$47,$K$4:$K$23,节奏总纲!R64))</f>
        <v>11007.733725275737</v>
      </c>
      <c r="GN65" s="15">
        <f>MAX($K$4,求节点(I$28:I$47,$K$4:$K$23,节奏总纲!S64))</f>
        <v>11235.062804284622</v>
      </c>
      <c r="GO65" s="15">
        <f>MAX($K$4,求节点(J$28:J$47,$K$4:$K$23,节奏总纲!T64))</f>
        <v>11513.540926070506</v>
      </c>
    </row>
    <row r="66" spans="19:197" x14ac:dyDescent="0.15">
      <c r="S66" s="9">
        <v>39</v>
      </c>
      <c r="T66" s="9">
        <f>求节点(节奏总纲!$BW$4:$BW$53,节奏总纲!$AM$4:$AM$53,$S66)</f>
        <v>19.648241546584227</v>
      </c>
      <c r="U66" s="9">
        <v>4700</v>
      </c>
      <c r="V66" s="9">
        <f t="shared" si="38"/>
        <v>3</v>
      </c>
      <c r="W66" s="9">
        <v>5</v>
      </c>
      <c r="Z66" s="9">
        <v>62</v>
      </c>
      <c r="AA66" s="9">
        <f>[5]圣人天赋!EM67</f>
        <v>0</v>
      </c>
      <c r="AB66" s="9">
        <f>[5]圣人天赋!EN67</f>
        <v>0</v>
      </c>
      <c r="AC66" s="9">
        <f>[5]圣人天赋!EO67</f>
        <v>62</v>
      </c>
      <c r="AD66" s="9">
        <f>[5]圣人天赋!EP67</f>
        <v>3.9155013261308075E-2</v>
      </c>
      <c r="AE66" s="9">
        <f>[5]圣人天赋!EQ67</f>
        <v>3.9725043579086843E-2</v>
      </c>
      <c r="AG66" s="52"/>
      <c r="AH66" s="34" t="e">
        <f>[5]圣人天赋!EM67/AA66</f>
        <v>#DIV/0!</v>
      </c>
      <c r="AJ66" s="9">
        <v>62</v>
      </c>
      <c r="AK66" s="9">
        <f>MAX([4]带兵数!D65,1000+($AJ66-1)*50)</f>
        <v>5717.9946954767738</v>
      </c>
      <c r="AL66" s="9">
        <f>MAX([4]带兵数!E65,1000+($AJ66-1)*50)</f>
        <v>5770.4595889192997</v>
      </c>
      <c r="AM66" s="9">
        <f>MAX([4]带兵数!F65,1000+($AJ66-1)*50)</f>
        <v>5831.598744426452</v>
      </c>
      <c r="AN66" s="9">
        <f>MAX([4]带兵数!G65,1000+($AJ66-1)*50)</f>
        <v>5895.2604065282285</v>
      </c>
      <c r="AO66" s="9">
        <f>MAX([4]带兵数!H65,1000+($AJ66-1)*50)</f>
        <v>5968.9532424015661</v>
      </c>
      <c r="AQ66" s="15">
        <v>62</v>
      </c>
      <c r="AR66" s="15">
        <f>AZ66/求节点(F$28:F$47,$G$4:$G$23,节奏总纲!P65)*3600</f>
        <v>1701455.5414036752</v>
      </c>
      <c r="AS66" s="15">
        <f>BA66/求节点(G$28:G$47,$G$4:$G$23,节奏总纲!Q65)*3600</f>
        <v>1467473.2779342982</v>
      </c>
      <c r="AT66" s="15">
        <f>BB66/求节点(H$28:H$47,$G$4:$G$23,节奏总纲!R65)*3600</f>
        <v>1220224.0281359123</v>
      </c>
      <c r="AU66" s="15">
        <f>BC66/求节点(I$28:I$47,$G$4:$G$23,节奏总纲!S65)*3600</f>
        <v>904341.86696621205</v>
      </c>
      <c r="AV66" s="15">
        <f>BD66/求节点(J$28:J$47,$G$4:$G$23,节奏总纲!T65)*3600</f>
        <v>526002.40761078196</v>
      </c>
      <c r="AY66" s="15">
        <v>62</v>
      </c>
      <c r="AZ66" s="15">
        <f>求节点(F$28:F$47,$G$4:$G$23,节奏总纲!P65)*24*节奏总纲!W65*求节点(F$28:F$47,$L$4:$L$23,节奏总纲!P65)</f>
        <v>1147466.9880184093</v>
      </c>
      <c r="BA66" s="15">
        <f>求节点(G$28:G$47,$G$4:$G$23,节奏总纲!Q65)*24*节奏总纲!X65*求节点(G$28:G$47,$L$4:$L$23,节奏总纲!Q65)</f>
        <v>997269.93146844651</v>
      </c>
      <c r="BB66" s="15">
        <f>求节点(H$28:H$47,$G$4:$G$23,节奏总纲!R65)*24*节奏总纲!Y65*求节点(H$28:H$47,$L$4:$L$23,节奏总纲!R65)</f>
        <v>833356.3648060261</v>
      </c>
      <c r="BC66" s="15">
        <f>求节点(I$28:I$47,$G$4:$G$23,节奏总纲!S65)*24*节奏总纲!Z65*求节点(I$28:I$47,$L$4:$L$23,节奏总纲!S65)</f>
        <v>620710.20358271606</v>
      </c>
      <c r="BD66" s="15">
        <f>求节点(J$28:J$47,$G$4:$G$23,节奏总纲!T65)*24*节奏总纲!AA65*求节点(J$28:J$47,$L$4:$L$23,节奏总纲!T65)</f>
        <v>363283.72527916171</v>
      </c>
      <c r="BE66" s="15">
        <f>SUM(AZ$5:AZ66)</f>
        <v>15883595.923279725</v>
      </c>
      <c r="BF66" s="15">
        <f>SUM(BA$5:BA66)</f>
        <v>13840737.099650864</v>
      </c>
      <c r="BG66" s="15">
        <f>SUM(BB$5:BB66)</f>
        <v>11413460.85253207</v>
      </c>
      <c r="BH66" s="15">
        <f>SUM(BC$5:BC66)</f>
        <v>8440281.5324600879</v>
      </c>
      <c r="BI66" s="15">
        <f>SUM(BD$5:BD66)</f>
        <v>4745118.8639784539</v>
      </c>
      <c r="BJ66" s="51"/>
      <c r="BK66" s="15">
        <v>62</v>
      </c>
      <c r="BL66" s="15">
        <f>索引信息!I67/3600*求节点(F$28:F$47,$G$4:$G$23,节奏总纲!P65)+BL65</f>
        <v>0</v>
      </c>
      <c r="BM66" s="15">
        <f>索引信息!J67/3600*求节点(G$28:G$47,$G$4:$G$23,节奏总纲!Q65)+BM65</f>
        <v>0</v>
      </c>
      <c r="BN66" s="15">
        <f>索引信息!K67/3600*求节点(H$28:H$47,$G$4:$G$23,节奏总纲!R65)+BN65</f>
        <v>0</v>
      </c>
      <c r="BO66" s="15">
        <f>索引信息!L67/3600*求节点(I$28:I$47,$G$4:$G$23,节奏总纲!S65)+BO65</f>
        <v>0</v>
      </c>
      <c r="BP66" s="15">
        <f>索引信息!M67/3600*求节点(J$28:J$47,$G$4:$G$23,节奏总纲!T65)+BP65</f>
        <v>0</v>
      </c>
      <c r="BR66" s="15">
        <v>62</v>
      </c>
      <c r="BS66" s="15">
        <f>求节点($T$28:$T$107,$V$28:$V$107,节奏总纲!P65)*求节点($T$28:$T$107,$U$28:$U$107,节奏总纲!P65)*节奏总纲!W65+[2]副本直接奖励!DI66</f>
        <v>224267.13041855631</v>
      </c>
      <c r="BT66" s="15">
        <f>求节点($T$28:$T$107,$V$28:$V$107,节奏总纲!Q65)*求节点($T$28:$T$107,$U$28:$U$107,节奏总纲!Q65)*节奏总纲!X65+[2]副本直接奖励!DJ66</f>
        <v>174773.08977769586</v>
      </c>
      <c r="BU66" s="15">
        <f>求节点($T$28:$T$107,$V$28:$V$107,节奏总纲!R65)*求节点($T$28:$T$107,$U$28:$U$107,节奏总纲!R65)*节奏总纲!Y65+[2]副本直接奖励!DK66</f>
        <v>113402.5835017973</v>
      </c>
      <c r="BV66" s="15">
        <f>求节点($T$28:$T$107,$V$28:$V$107,节奏总纲!S65)*求节点($T$28:$T$107,$U$28:$U$107,节奏总纲!S65)*节奏总纲!Z65+[2]副本直接奖励!DL66</f>
        <v>66246.57507002652</v>
      </c>
      <c r="BW66" s="15">
        <f>求节点($T$28:$T$107,$V$28:$V$107,节奏总纲!T65)*求节点($T$28:$T$107,$U$28:$U$107,节奏总纲!T65)*节奏总纲!AA65+[2]副本直接奖励!DM66</f>
        <v>23287.040476675636</v>
      </c>
      <c r="BX66" s="15">
        <f>SUM(BS$5:BS66)</f>
        <v>1832942.4017922259</v>
      </c>
      <c r="BY66" s="15">
        <f>SUM(BT$5:BT66)</f>
        <v>1400324.8645889696</v>
      </c>
      <c r="BZ66" s="15">
        <f>SUM(BU$5:BU66)</f>
        <v>977153.76830610575</v>
      </c>
      <c r="CA66" s="15">
        <f>SUM(BV$5:BV66)</f>
        <v>567982.05439841957</v>
      </c>
      <c r="CB66" s="15">
        <f>SUM(BW$5:BW66)</f>
        <v>199573.27697534149</v>
      </c>
      <c r="CE66" s="15">
        <v>62</v>
      </c>
      <c r="CF66" s="15">
        <f>AZ66/(1-[5]圣人天赋!DY67)-AZ66</f>
        <v>0</v>
      </c>
      <c r="CG66" s="15">
        <f>BA66/(1-[5]圣人天赋!DZ67)-BA66</f>
        <v>0</v>
      </c>
      <c r="CH66" s="15">
        <f>BB66/(1-[5]圣人天赋!EA67)-BB66</f>
        <v>0</v>
      </c>
      <c r="CI66" s="15">
        <f>BC66/(1-[5]圣人天赋!EB67)-BC66</f>
        <v>0</v>
      </c>
      <c r="CJ66" s="15">
        <f>BD66/(1-[5]圣人天赋!EC67)-BD66</f>
        <v>0</v>
      </c>
      <c r="CK66" s="15">
        <f>SUM(CF$5:CF66)</f>
        <v>0</v>
      </c>
      <c r="CL66" s="15">
        <f>SUM(CG$5:CG66)</f>
        <v>0</v>
      </c>
      <c r="CM66" s="15">
        <f>SUM(CH$5:CH66)</f>
        <v>0</v>
      </c>
      <c r="CN66" s="15">
        <f>SUM(CI$5:CI66)</f>
        <v>0</v>
      </c>
      <c r="CO66" s="15">
        <f>SUM(CJ$5:CJ66)</f>
        <v>0</v>
      </c>
      <c r="CQ66" s="15">
        <v>62</v>
      </c>
      <c r="CR66" s="15" t="e">
        <f>DZ66*'[6]国建-buff效果'!EN68+CR65</f>
        <v>#REF!</v>
      </c>
      <c r="CS66" s="15" t="e">
        <f>EA66*'[6]国建-buff效果'!EO68+CS65</f>
        <v>#REF!</v>
      </c>
      <c r="CT66" s="15" t="e">
        <f>EB66*'[6]国建-buff效果'!EP68+CT65</f>
        <v>#REF!</v>
      </c>
      <c r="CU66" s="15" t="e">
        <f>EC66*'[6]国建-buff效果'!EQ68+CU65</f>
        <v>#REF!</v>
      </c>
      <c r="CV66" s="15" t="e">
        <f>ED66*'[6]国建-buff效果'!ER68+CV65</f>
        <v>#REF!</v>
      </c>
      <c r="CX66" s="15">
        <v>62</v>
      </c>
      <c r="CY66" s="15">
        <f>索引信息!T66/3600*求节点(F$28:F$47,$G$4:$G$23,节奏总纲!P65)+CY65</f>
        <v>0</v>
      </c>
      <c r="CZ66" s="15">
        <f>索引信息!U66/3600*求节点(G$28:G$47,$G$4:$G$23,节奏总纲!Q65)+CZ65</f>
        <v>0</v>
      </c>
      <c r="DA66" s="15">
        <f>索引信息!V66/3600*求节点(H$28:H$47,$G$4:$G$23,节奏总纲!R65)+DA65</f>
        <v>0</v>
      </c>
      <c r="DB66" s="15">
        <f>索引信息!W66/3600*求节点(I$28:I$47,$G$4:$G$23,节奏总纲!S65)+DB65</f>
        <v>0</v>
      </c>
      <c r="DC66" s="15">
        <f>索引信息!X66/3600*求节点(J$28:J$47,$G$4:$G$23,节奏总纲!T65)+DC65</f>
        <v>0</v>
      </c>
      <c r="DE66" s="15">
        <v>62</v>
      </c>
      <c r="DF66" s="15" t="e">
        <f t="shared" si="39"/>
        <v>#REF!</v>
      </c>
      <c r="DG66" s="15" t="e">
        <f t="shared" si="40"/>
        <v>#REF!</v>
      </c>
      <c r="DH66" s="15" t="e">
        <f t="shared" si="41"/>
        <v>#REF!</v>
      </c>
      <c r="DI66" s="15" t="e">
        <f t="shared" si="42"/>
        <v>#REF!</v>
      </c>
      <c r="DJ66" s="15" t="e">
        <f t="shared" si="43"/>
        <v>#REF!</v>
      </c>
      <c r="DK66" s="35">
        <v>62</v>
      </c>
      <c r="DL66" s="34" t="e">
        <f t="shared" si="44"/>
        <v>#REF!</v>
      </c>
      <c r="DM66" s="34" t="e">
        <f t="shared" si="45"/>
        <v>#REF!</v>
      </c>
      <c r="DN66" s="34" t="e">
        <f t="shared" si="46"/>
        <v>#REF!</v>
      </c>
      <c r="DO66" s="34" t="e">
        <f t="shared" si="47"/>
        <v>#REF!</v>
      </c>
      <c r="DP66" s="34" t="e">
        <f t="shared" si="48"/>
        <v>#REF!</v>
      </c>
      <c r="DQ66" s="34" t="e">
        <f t="shared" si="49"/>
        <v>#REF!</v>
      </c>
      <c r="DT66" s="15">
        <v>62</v>
      </c>
      <c r="DU66" s="15" t="e">
        <f>#REF!+[7]国家城池攻打!BP65</f>
        <v>#REF!</v>
      </c>
      <c r="DV66" s="15" t="e">
        <f>#REF!+[7]国家城池攻打!BQ65</f>
        <v>#REF!</v>
      </c>
      <c r="DW66" s="15" t="e">
        <f>#REF!+[7]国家城池攻打!BR65</f>
        <v>#REF!</v>
      </c>
      <c r="DX66" s="15" t="e">
        <f>#REF!+[7]国家城池攻打!BS65</f>
        <v>#REF!</v>
      </c>
      <c r="DY66" s="15" t="e">
        <f>#REF!+[7]国家城池攻打!BT65</f>
        <v>#REF!</v>
      </c>
      <c r="DZ66" s="15" t="e">
        <f t="shared" si="32"/>
        <v>#REF!</v>
      </c>
      <c r="EA66" s="15" t="e">
        <f t="shared" si="33"/>
        <v>#REF!</v>
      </c>
      <c r="EB66" s="15" t="e">
        <f t="shared" si="34"/>
        <v>#REF!</v>
      </c>
      <c r="EC66" s="15" t="e">
        <f t="shared" si="35"/>
        <v>#REF!</v>
      </c>
      <c r="ED66" s="15" t="e">
        <f t="shared" si="36"/>
        <v>#REF!</v>
      </c>
      <c r="EF66" s="34" t="e">
        <f>#REF!/$DU66</f>
        <v>#REF!</v>
      </c>
      <c r="EG66" s="34" t="e">
        <f>[7]国家城池攻打!BP65/$DU66</f>
        <v>#REF!</v>
      </c>
      <c r="EK66" s="9">
        <v>62</v>
      </c>
      <c r="EL66" s="9" t="e">
        <f t="shared" si="50"/>
        <v>#REF!</v>
      </c>
      <c r="EM66" s="9" t="e">
        <f t="shared" si="51"/>
        <v>#REF!</v>
      </c>
      <c r="EN66" s="9" t="e">
        <f t="shared" si="52"/>
        <v>#REF!</v>
      </c>
      <c r="EO66" s="9" t="e">
        <f t="shared" si="53"/>
        <v>#REF!</v>
      </c>
      <c r="EP66" s="9" t="e">
        <f t="shared" si="54"/>
        <v>#REF!</v>
      </c>
      <c r="ER66" s="9">
        <v>62</v>
      </c>
      <c r="ES66" s="9" t="e">
        <f>((DU66-DU65)-(DF66-DF65))/求节点(F$28:F$47,$K$4:$K$23,节奏总纲!P65)</f>
        <v>#REF!</v>
      </c>
      <c r="ET66" s="9" t="e">
        <f>((DV66-DV65)-(DG66-DG65))/求节点(G$28:G$47,$K$4:$K$23,节奏总纲!Q65)</f>
        <v>#REF!</v>
      </c>
      <c r="EU66" s="9" t="e">
        <f>((DW66-DW65)-(DH66-DH65))/求节点(H$28:H$47,$K$4:$K$23,节奏总纲!R65)</f>
        <v>#REF!</v>
      </c>
      <c r="EV66" s="9" t="e">
        <f>((DX66-DX65)-(DI66-DI65))/求节点(I$28:I$47,$K$4:$K$23,节奏总纲!S65)</f>
        <v>#REF!</v>
      </c>
      <c r="EW66" s="9" t="e">
        <f>((DY66-DY65)-(DJ66-DJ65))/求节点(J$28:J$47,$K$4:$K$23,节奏总纲!T65)</f>
        <v>#REF!</v>
      </c>
      <c r="EX66" s="37" t="e">
        <f>SUM(ES$5:ES66)*$C$5/'[1]资源-钻石'!L65</f>
        <v>#REF!</v>
      </c>
      <c r="EY66" s="37" t="e">
        <f>SUM(ET$5:ET66)*$C$5/'[1]资源-钻石'!M65</f>
        <v>#REF!</v>
      </c>
      <c r="EZ66" s="37" t="e">
        <f>SUM(EU$5:EU66)*$C$5/'[1]资源-钻石'!N65</f>
        <v>#REF!</v>
      </c>
      <c r="FA66" s="37" t="e">
        <f>SUM(EV$5:EV66)*$C$5/'[1]资源-钻石'!O65</f>
        <v>#REF!</v>
      </c>
      <c r="FB66" s="37" t="e">
        <f>SUM(EW$5:EW66)*$C$5/'[1]资源-钻石'!P65</f>
        <v>#REF!</v>
      </c>
      <c r="FJ66" s="9">
        <f>INT(求节点(F$28:F$47,$K$28:$K$47,节奏总纲!P65))</f>
        <v>19367</v>
      </c>
      <c r="FK66" s="15">
        <v>62</v>
      </c>
      <c r="FL66" s="15">
        <f>求节点(F$28:F$47,$V$4:$V$23,节奏总纲!P65)*$FJ66/10000</f>
        <v>262558.94730535283</v>
      </c>
      <c r="FM66" s="15">
        <f>求节点(G$28:G$47,$V$4:$V$23,节奏总纲!Q65)*$FJ66/10000</f>
        <v>269781.88208910474</v>
      </c>
      <c r="FN66" s="15">
        <f>求节点(H$28:H$47,$V$4:$V$23,节奏总纲!R65)*$FJ66/10000</f>
        <v>274481.8587109361</v>
      </c>
      <c r="FO66" s="15">
        <f>求节点(I$28:I$47,$V$4:$V$23,节奏总纲!S65)*$FJ66/10000</f>
        <v>279241.29284655594</v>
      </c>
      <c r="FP66" s="15">
        <f>求节点(J$28:J$47,$V$4:$V$23,节奏总纲!T65)*$FJ66/10000</f>
        <v>285214.36628622777</v>
      </c>
      <c r="FQ66" s="15">
        <f>求节点(F$28:F$47,$L$4:$L$23,节奏总纲!P65)</f>
        <v>4</v>
      </c>
      <c r="FR66" s="15">
        <f>求节点(G$28:G$47,$L$4:$L$23,节奏总纲!Q65)</f>
        <v>4</v>
      </c>
      <c r="FS66" s="15">
        <f>求节点(H$28:H$47,$L$4:$L$23,节奏总纲!R65)</f>
        <v>4</v>
      </c>
      <c r="FT66" s="15">
        <f>求节点(I$28:I$47,$L$4:$L$23,节奏总纲!S65)</f>
        <v>4</v>
      </c>
      <c r="FU66" s="15">
        <f>求节点(J$28:J$47,$L$4:$L$23,节奏总纲!T65)</f>
        <v>4</v>
      </c>
      <c r="FV66" s="15">
        <f t="shared" si="26"/>
        <v>1050235.7892214113</v>
      </c>
      <c r="FW66" s="15">
        <f t="shared" si="27"/>
        <v>1079127.5283564189</v>
      </c>
      <c r="FX66" s="15">
        <f t="shared" si="28"/>
        <v>1097927.4348437444</v>
      </c>
      <c r="FY66" s="15">
        <f t="shared" si="29"/>
        <v>1116965.1713862238</v>
      </c>
      <c r="FZ66" s="15">
        <f t="shared" si="30"/>
        <v>1140857.4651449111</v>
      </c>
      <c r="GE66" s="15">
        <v>62</v>
      </c>
      <c r="GF66" s="15">
        <f>MAX($G$4,求节点(F$28:F$47,$G$4:$G$23,节奏总纲!P65))</f>
        <v>2427.8513639318244</v>
      </c>
      <c r="GG66" s="15">
        <f>MAX($G$4,求节点(G$28:G$47,$G$4:$G$23,节奏总纲!Q65))</f>
        <v>2446.4988952576668</v>
      </c>
      <c r="GH66" s="15">
        <f>MAX($G$4,求节点(H$28:H$47,$G$4:$G$23,节奏总纲!R65))</f>
        <v>2458.6328773453197</v>
      </c>
      <c r="GI66" s="15">
        <f>MAX($G$4,求节点(I$28:I$47,$G$4:$G$23,节奏总纲!S65))</f>
        <v>2470.9203615597562</v>
      </c>
      <c r="GJ66" s="15">
        <f>MAX($G$4,求节点(J$28:J$47,$G$4:$G$23,节奏总纲!T65))</f>
        <v>2486.3411119074399</v>
      </c>
      <c r="GK66" s="15">
        <f>MAX($K$4,求节点(F$28:F$47,$K$4:$K$23,节奏总纲!P65))</f>
        <v>10557.027278636486</v>
      </c>
      <c r="GL66" s="15">
        <f>MAX($K$4,求节点(G$28:G$47,$K$4:$K$23,节奏总纲!Q65))</f>
        <v>10929.977905153341</v>
      </c>
      <c r="GM66" s="15">
        <f>MAX($K$4,求节点(H$28:H$47,$K$4:$K$23,节奏总纲!R65))</f>
        <v>11172.657546906392</v>
      </c>
      <c r="GN66" s="15">
        <f>MAX($K$4,求节点(I$28:I$47,$K$4:$K$23,节奏总纲!S65))</f>
        <v>11418.407231195124</v>
      </c>
      <c r="GO66" s="15">
        <f>MAX($K$4,求节点(J$28:J$47,$K$4:$K$23,节奏总纲!T65))</f>
        <v>11726.822238148798</v>
      </c>
    </row>
    <row r="67" spans="19:197" x14ac:dyDescent="0.15">
      <c r="S67" s="9">
        <v>40</v>
      </c>
      <c r="T67" s="9">
        <f>求节点(节奏总纲!$BW$4:$BW$53,节奏总纲!$AM$4:$AM$53,$S67)</f>
        <v>24.074703862418847</v>
      </c>
      <c r="U67" s="9">
        <v>5900</v>
      </c>
      <c r="V67" s="9">
        <f t="shared" si="38"/>
        <v>3</v>
      </c>
      <c r="W67" s="9">
        <v>5</v>
      </c>
      <c r="Z67" s="9">
        <v>63</v>
      </c>
      <c r="AA67" s="9">
        <f>[5]圣人天赋!EM68</f>
        <v>0</v>
      </c>
      <c r="AB67" s="9">
        <f>[5]圣人天赋!EN68</f>
        <v>0</v>
      </c>
      <c r="AC67" s="9">
        <f>[5]圣人天赋!EO68</f>
        <v>63</v>
      </c>
      <c r="AD67" s="9">
        <f>[5]圣人天赋!EP68</f>
        <v>3.9039853295203784E-2</v>
      </c>
      <c r="AE67" s="9">
        <f>[5]圣人天赋!EQ68</f>
        <v>3.9597249605037639E-2</v>
      </c>
      <c r="AG67" s="52"/>
      <c r="AH67" s="34" t="e">
        <f>[5]圣人天赋!EM68/AA67</f>
        <v>#DIV/0!</v>
      </c>
      <c r="AJ67" s="9">
        <v>63</v>
      </c>
      <c r="AK67" s="9">
        <f>MAX([4]带兵数!D66,1000+($AJ67-1)*50)</f>
        <v>5784.0586819184891</v>
      </c>
      <c r="AL67" s="9">
        <f>MAX([4]带兵数!E66,1000+($AJ67-1)*50)</f>
        <v>5839.1430076047091</v>
      </c>
      <c r="AM67" s="9">
        <f>MAX([4]带兵数!F66,1000+($AJ67-1)*50)</f>
        <v>5897.2329150700543</v>
      </c>
      <c r="AN67" s="9">
        <f>MAX([4]带兵数!G66,1000+($AJ67-1)*50)</f>
        <v>5964.3685709059691</v>
      </c>
      <c r="AO67" s="9">
        <f>MAX([4]带兵数!H66,1000+($AJ67-1)*50)</f>
        <v>6038.3046871454753</v>
      </c>
      <c r="AQ67" s="15">
        <v>63</v>
      </c>
      <c r="AR67" s="15">
        <f>AZ67/求节点(F$28:F$47,$G$4:$G$23,节奏总纲!P66)*3600</f>
        <v>1823574.8969617758</v>
      </c>
      <c r="AS67" s="15">
        <f>BA67/求节点(G$28:G$47,$G$4:$G$23,节奏总纲!Q66)*3600</f>
        <v>1599129.7469215605</v>
      </c>
      <c r="AT67" s="15">
        <f>BB67/求节点(H$28:H$47,$G$4:$G$23,节奏总纲!R66)*3600</f>
        <v>1303350.8526895866</v>
      </c>
      <c r="AU67" s="15">
        <f>BC67/求节点(I$28:I$47,$G$4:$G$23,节奏总纲!S66)*3600</f>
        <v>978609.08331647923</v>
      </c>
      <c r="AV67" s="15">
        <f>BD67/求节点(J$28:J$47,$G$4:$G$23,节奏总纲!T66)*3600</f>
        <v>544650.0397810305</v>
      </c>
      <c r="AY67" s="15">
        <v>63</v>
      </c>
      <c r="AZ67" s="15">
        <f>求节点(F$28:F$47,$G$4:$G$23,节奏总纲!P66)*24*节奏总纲!W66*求节点(F$28:F$47,$L$4:$L$23,节奏总纲!P66)</f>
        <v>1238080.6743793883</v>
      </c>
      <c r="BA67" s="15">
        <f>求节点(G$28:G$47,$G$4:$G$23,节奏总纲!Q66)*24*节奏总纲!X66*求节点(G$28:G$47,$L$4:$L$23,节奏总纲!Q66)</f>
        <v>1091191.396984251</v>
      </c>
      <c r="BB67" s="15">
        <f>求节点(H$28:H$47,$G$4:$G$23,节奏总纲!R66)*24*节奏总纲!Y66*求节点(H$28:H$47,$L$4:$L$23,节奏总纲!R66)</f>
        <v>893316.97632557608</v>
      </c>
      <c r="BC67" s="15">
        <f>求节点(I$28:I$47,$G$4:$G$23,节奏总纲!S66)*24*节奏总纲!Z66*求节点(I$28:I$47,$L$4:$L$23,节奏总纲!S66)</f>
        <v>674381.38092626038</v>
      </c>
      <c r="BD67" s="15">
        <f>求节点(J$28:J$47,$G$4:$G$23,节奏总纲!T66)*24*节奏总纲!AA66*求节点(J$28:J$47,$L$4:$L$23,节奏总纲!T66)</f>
        <v>377833.29964717315</v>
      </c>
      <c r="BE67" s="15">
        <f>SUM(AZ$5:AZ67)</f>
        <v>17121676.597659115</v>
      </c>
      <c r="BF67" s="15">
        <f>SUM(BA$5:BA67)</f>
        <v>14931928.496635115</v>
      </c>
      <c r="BG67" s="15">
        <f>SUM(BB$5:BB67)</f>
        <v>12306777.828857645</v>
      </c>
      <c r="BH67" s="15">
        <f>SUM(BC$5:BC67)</f>
        <v>9114662.9133863486</v>
      </c>
      <c r="BI67" s="15">
        <f>SUM(BD$5:BD67)</f>
        <v>5122952.1636256268</v>
      </c>
      <c r="BJ67" s="51"/>
      <c r="BK67" s="15">
        <v>63</v>
      </c>
      <c r="BL67" s="15">
        <f>索引信息!I68/3600*求节点(F$28:F$47,$G$4:$G$23,节奏总纲!P66)+BL66</f>
        <v>0</v>
      </c>
      <c r="BM67" s="15">
        <f>索引信息!J68/3600*求节点(G$28:G$47,$G$4:$G$23,节奏总纲!Q66)+BM66</f>
        <v>0</v>
      </c>
      <c r="BN67" s="15">
        <f>索引信息!K68/3600*求节点(H$28:H$47,$G$4:$G$23,节奏总纲!R66)+BN66</f>
        <v>0</v>
      </c>
      <c r="BO67" s="15">
        <f>索引信息!L68/3600*求节点(I$28:I$47,$G$4:$G$23,节奏总纲!S66)+BO66</f>
        <v>0</v>
      </c>
      <c r="BP67" s="15">
        <f>索引信息!M68/3600*求节点(J$28:J$47,$G$4:$G$23,节奏总纲!T66)+BP66</f>
        <v>0</v>
      </c>
      <c r="BR67" s="15">
        <v>63</v>
      </c>
      <c r="BS67" s="15">
        <f>求节点($T$28:$T$107,$V$28:$V$107,节奏总纲!P66)*求节点($T$28:$T$107,$U$28:$U$107,节奏总纲!P66)*节奏总纲!W66+[2]副本直接奖励!DI67</f>
        <v>251930.37215443613</v>
      </c>
      <c r="BT67" s="15">
        <f>求节点($T$28:$T$107,$V$28:$V$107,节奏总纲!Q66)*求节点($T$28:$T$107,$U$28:$U$107,节奏总纲!Q66)*节奏总纲!X66+[2]副本直接奖励!DJ67</f>
        <v>201970.27721401025</v>
      </c>
      <c r="BU67" s="15">
        <f>求节点($T$28:$T$107,$V$28:$V$107,节奏总纲!R66)*求节点($T$28:$T$107,$U$28:$U$107,节奏总纲!R66)*节奏总纲!Y66+[2]副本直接奖励!DK67</f>
        <v>130086.21861523953</v>
      </c>
      <c r="BV67" s="15">
        <f>求节点($T$28:$T$107,$V$28:$V$107,节奏总纲!S66)*求节点($T$28:$T$107,$U$28:$U$107,节奏总纲!S66)*节奏总纲!Z66+[2]副本直接奖励!DL67</f>
        <v>75942.380233026153</v>
      </c>
      <c r="BW67" s="15">
        <f>求节点($T$28:$T$107,$V$28:$V$107,节奏总纲!T66)*求节点($T$28:$T$107,$U$28:$U$107,节奏总纲!T66)*节奏总纲!AA66+[2]副本直接奖励!DM67</f>
        <v>26132.519700503224</v>
      </c>
      <c r="BX67" s="15">
        <f>SUM(BS$5:BS67)</f>
        <v>2084872.773946662</v>
      </c>
      <c r="BY67" s="15">
        <f>SUM(BT$5:BT67)</f>
        <v>1602295.1418029799</v>
      </c>
      <c r="BZ67" s="15">
        <f>SUM(BU$5:BU67)</f>
        <v>1107239.9869213453</v>
      </c>
      <c r="CA67" s="15">
        <f>SUM(BV$5:BV67)</f>
        <v>643924.43463144568</v>
      </c>
      <c r="CB67" s="15">
        <f>SUM(BW$5:BW67)</f>
        <v>225705.7966758447</v>
      </c>
      <c r="CE67" s="15">
        <v>63</v>
      </c>
      <c r="CF67" s="15">
        <f>AZ67/(1-[5]圣人天赋!DY68)-AZ67</f>
        <v>166900.12637303839</v>
      </c>
      <c r="CG67" s="15">
        <f>BA67/(1-[5]圣人天赋!DZ68)-BA67</f>
        <v>152276.81608356209</v>
      </c>
      <c r="CH67" s="15">
        <f>BB67/(1-[5]圣人天赋!EA68)-BB67</f>
        <v>131126.0504687262</v>
      </c>
      <c r="CI67" s="15">
        <f>BC67/(1-[5]圣人天赋!EB68)-BC67</f>
        <v>105537.96191893891</v>
      </c>
      <c r="CJ67" s="15">
        <f>BD67/(1-[5]圣人天赋!EC68)-BD67</f>
        <v>0</v>
      </c>
      <c r="CK67" s="15">
        <f>SUM(CF$5:CF67)</f>
        <v>166900.12637303839</v>
      </c>
      <c r="CL67" s="15">
        <f>SUM(CG$5:CG67)</f>
        <v>152276.81608356209</v>
      </c>
      <c r="CM67" s="15">
        <f>SUM(CH$5:CH67)</f>
        <v>131126.0504687262</v>
      </c>
      <c r="CN67" s="15">
        <f>SUM(CI$5:CI67)</f>
        <v>105537.96191893891</v>
      </c>
      <c r="CO67" s="15">
        <f>SUM(CJ$5:CJ67)</f>
        <v>0</v>
      </c>
      <c r="CQ67" s="15">
        <v>63</v>
      </c>
      <c r="CR67" s="15" t="e">
        <f>DZ67*'[6]国建-buff效果'!EN69+CR66</f>
        <v>#REF!</v>
      </c>
      <c r="CS67" s="15" t="e">
        <f>EA67*'[6]国建-buff效果'!EO69+CS66</f>
        <v>#REF!</v>
      </c>
      <c r="CT67" s="15" t="e">
        <f>EB67*'[6]国建-buff效果'!EP69+CT66</f>
        <v>#REF!</v>
      </c>
      <c r="CU67" s="15" t="e">
        <f>EC67*'[6]国建-buff效果'!EQ69+CU66</f>
        <v>#REF!</v>
      </c>
      <c r="CV67" s="15" t="e">
        <f>ED67*'[6]国建-buff效果'!ER69+CV66</f>
        <v>#REF!</v>
      </c>
      <c r="CX67" s="15">
        <v>63</v>
      </c>
      <c r="CY67" s="15">
        <f>索引信息!T67/3600*求节点(F$28:F$47,$G$4:$G$23,节奏总纲!P66)+CY66</f>
        <v>0</v>
      </c>
      <c r="CZ67" s="15">
        <f>索引信息!U67/3600*求节点(G$28:G$47,$G$4:$G$23,节奏总纲!Q66)+CZ66</f>
        <v>0</v>
      </c>
      <c r="DA67" s="15">
        <f>索引信息!V67/3600*求节点(H$28:H$47,$G$4:$G$23,节奏总纲!R66)+DA66</f>
        <v>0</v>
      </c>
      <c r="DB67" s="15">
        <f>索引信息!W67/3600*求节点(I$28:I$47,$G$4:$G$23,节奏总纲!S66)+DB66</f>
        <v>0</v>
      </c>
      <c r="DC67" s="15">
        <f>索引信息!X67/3600*求节点(J$28:J$47,$G$4:$G$23,节奏总纲!T66)+DC66</f>
        <v>0</v>
      </c>
      <c r="DE67" s="15">
        <v>63</v>
      </c>
      <c r="DF67" s="15" t="e">
        <f t="shared" si="39"/>
        <v>#REF!</v>
      </c>
      <c r="DG67" s="15" t="e">
        <f t="shared" si="40"/>
        <v>#REF!</v>
      </c>
      <c r="DH67" s="15" t="e">
        <f t="shared" si="41"/>
        <v>#REF!</v>
      </c>
      <c r="DI67" s="15" t="e">
        <f t="shared" si="42"/>
        <v>#REF!</v>
      </c>
      <c r="DJ67" s="15" t="e">
        <f t="shared" si="43"/>
        <v>#REF!</v>
      </c>
      <c r="DK67" s="35">
        <v>63</v>
      </c>
      <c r="DL67" s="34" t="e">
        <f t="shared" si="44"/>
        <v>#REF!</v>
      </c>
      <c r="DM67" s="34" t="e">
        <f t="shared" si="45"/>
        <v>#REF!</v>
      </c>
      <c r="DN67" s="34" t="e">
        <f t="shared" si="46"/>
        <v>#REF!</v>
      </c>
      <c r="DO67" s="34" t="e">
        <f t="shared" si="47"/>
        <v>#REF!</v>
      </c>
      <c r="DP67" s="34" t="e">
        <f t="shared" si="48"/>
        <v>#REF!</v>
      </c>
      <c r="DQ67" s="34" t="e">
        <f t="shared" si="49"/>
        <v>#REF!</v>
      </c>
      <c r="DT67" s="15">
        <v>63</v>
      </c>
      <c r="DU67" s="15" t="e">
        <f>#REF!+[7]国家城池攻打!BP66</f>
        <v>#REF!</v>
      </c>
      <c r="DV67" s="15" t="e">
        <f>#REF!+[7]国家城池攻打!BQ66</f>
        <v>#REF!</v>
      </c>
      <c r="DW67" s="15" t="e">
        <f>#REF!+[7]国家城池攻打!BR66</f>
        <v>#REF!</v>
      </c>
      <c r="DX67" s="15" t="e">
        <f>#REF!+[7]国家城池攻打!BS66</f>
        <v>#REF!</v>
      </c>
      <c r="DY67" s="15" t="e">
        <f>#REF!+[7]国家城池攻打!BT66</f>
        <v>#REF!</v>
      </c>
      <c r="DZ67" s="15" t="e">
        <f t="shared" si="32"/>
        <v>#REF!</v>
      </c>
      <c r="EA67" s="15" t="e">
        <f t="shared" si="33"/>
        <v>#REF!</v>
      </c>
      <c r="EB67" s="15" t="e">
        <f t="shared" si="34"/>
        <v>#REF!</v>
      </c>
      <c r="EC67" s="15" t="e">
        <f t="shared" si="35"/>
        <v>#REF!</v>
      </c>
      <c r="ED67" s="15" t="e">
        <f t="shared" si="36"/>
        <v>#REF!</v>
      </c>
      <c r="EF67" s="34" t="e">
        <f>#REF!/$DU67</f>
        <v>#REF!</v>
      </c>
      <c r="EG67" s="34" t="e">
        <f>[7]国家城池攻打!BP66/$DU67</f>
        <v>#REF!</v>
      </c>
      <c r="EK67" s="9">
        <v>63</v>
      </c>
      <c r="EL67" s="9" t="e">
        <f t="shared" si="50"/>
        <v>#REF!</v>
      </c>
      <c r="EM67" s="9" t="e">
        <f t="shared" si="51"/>
        <v>#REF!</v>
      </c>
      <c r="EN67" s="9" t="e">
        <f t="shared" si="52"/>
        <v>#REF!</v>
      </c>
      <c r="EO67" s="9" t="e">
        <f t="shared" si="53"/>
        <v>#REF!</v>
      </c>
      <c r="EP67" s="9" t="e">
        <f t="shared" si="54"/>
        <v>#REF!</v>
      </c>
      <c r="ER67" s="9">
        <v>63</v>
      </c>
      <c r="ES67" s="9" t="e">
        <f>((DU67-DU66)-(DF67-DF66))/求节点(F$28:F$47,$K$4:$K$23,节奏总纲!P66)</f>
        <v>#REF!</v>
      </c>
      <c r="ET67" s="9" t="e">
        <f>((DV67-DV66)-(DG67-DG66))/求节点(G$28:G$47,$K$4:$K$23,节奏总纲!Q66)</f>
        <v>#REF!</v>
      </c>
      <c r="EU67" s="9" t="e">
        <f>((DW67-DW66)-(DH67-DH66))/求节点(H$28:H$47,$K$4:$K$23,节奏总纲!R66)</f>
        <v>#REF!</v>
      </c>
      <c r="EV67" s="9" t="e">
        <f>((DX67-DX66)-(DI67-DI66))/求节点(I$28:I$47,$K$4:$K$23,节奏总纲!S66)</f>
        <v>#REF!</v>
      </c>
      <c r="EW67" s="9" t="e">
        <f>((DY67-DY66)-(DJ67-DJ66))/求节点(J$28:J$47,$K$4:$K$23,节奏总纲!T66)</f>
        <v>#REF!</v>
      </c>
      <c r="EX67" s="37" t="e">
        <f>SUM(ES$5:ES67)*$C$5/'[1]资源-钻石'!L66</f>
        <v>#REF!</v>
      </c>
      <c r="EY67" s="37" t="e">
        <f>SUM(ET$5:ET67)*$C$5/'[1]资源-钻石'!M66</f>
        <v>#REF!</v>
      </c>
      <c r="EZ67" s="37" t="e">
        <f>SUM(EU$5:EU67)*$C$5/'[1]资源-钻石'!N66</f>
        <v>#REF!</v>
      </c>
      <c r="FA67" s="37" t="e">
        <f>SUM(EV$5:EV67)*$C$5/'[1]资源-钻石'!O66</f>
        <v>#REF!</v>
      </c>
      <c r="FB67" s="37" t="e">
        <f>SUM(EW$5:EW67)*$C$5/'[1]资源-钻石'!P66</f>
        <v>#REF!</v>
      </c>
      <c r="FJ67" s="9">
        <f>INT(求节点(F$28:F$47,$K$28:$K$47,节奏总纲!P66))</f>
        <v>19464</v>
      </c>
      <c r="FK67" s="15">
        <v>63</v>
      </c>
      <c r="FL67" s="15">
        <f>求节点(F$28:F$47,$V$4:$V$23,节奏总纲!P66)*$FJ67/10000</f>
        <v>270218.67856122315</v>
      </c>
      <c r="FM67" s="15">
        <f>求节点(G$28:G$47,$V$4:$V$23,节奏总纲!Q66)*$FJ67/10000</f>
        <v>275032.84540778073</v>
      </c>
      <c r="FN67" s="15">
        <f>求节点(H$28:H$47,$V$4:$V$23,节奏总纲!R66)*$FJ67/10000</f>
        <v>279285.36780488287</v>
      </c>
      <c r="FO67" s="15">
        <f>求节点(I$28:I$47,$V$4:$V$23,节奏总纲!S66)*$FJ67/10000</f>
        <v>284501.55951858399</v>
      </c>
      <c r="FP67" s="15">
        <f>求节点(J$28:J$47,$V$4:$V$23,节奏总纲!T66)*$FJ67/10000</f>
        <v>290941.3460342788</v>
      </c>
      <c r="FQ67" s="15">
        <f>求节点(F$28:F$47,$L$4:$L$23,节奏总纲!P66)</f>
        <v>4</v>
      </c>
      <c r="FR67" s="15">
        <f>求节点(G$28:G$47,$L$4:$L$23,节奏总纲!Q66)</f>
        <v>4</v>
      </c>
      <c r="FS67" s="15">
        <f>求节点(H$28:H$47,$L$4:$L$23,节奏总纲!R66)</f>
        <v>4</v>
      </c>
      <c r="FT67" s="15">
        <f>求节点(I$28:I$47,$L$4:$L$23,节奏总纲!S66)</f>
        <v>4</v>
      </c>
      <c r="FU67" s="15">
        <f>求节点(J$28:J$47,$L$4:$L$23,节奏总纲!T66)</f>
        <v>4</v>
      </c>
      <c r="FV67" s="15">
        <f t="shared" si="26"/>
        <v>1080874.7142448926</v>
      </c>
      <c r="FW67" s="15">
        <f t="shared" si="27"/>
        <v>1100131.3816311229</v>
      </c>
      <c r="FX67" s="15">
        <f t="shared" si="28"/>
        <v>1117141.4712195315</v>
      </c>
      <c r="FY67" s="15">
        <f t="shared" si="29"/>
        <v>1138006.238074336</v>
      </c>
      <c r="FZ67" s="15">
        <f t="shared" si="30"/>
        <v>1163765.3841371152</v>
      </c>
      <c r="GE67" s="15">
        <v>63</v>
      </c>
      <c r="GF67" s="15">
        <f>MAX($G$4,求节点(F$28:F$47,$G$4:$G$23,节奏总纲!P66))</f>
        <v>2444.1499141009635</v>
      </c>
      <c r="GG67" s="15">
        <f>MAX($G$4,求节点(G$28:G$47,$G$4:$G$23,节奏总纲!Q66))</f>
        <v>2456.5167627614592</v>
      </c>
      <c r="GH67" s="15">
        <f>MAX($G$4,求节点(H$28:H$47,$G$4:$G$23,节奏总纲!R66))</f>
        <v>2467.4408338596459</v>
      </c>
      <c r="GI67" s="15">
        <f>MAX($G$4,求节点(I$28:I$47,$G$4:$G$23,节奏总纲!S66))</f>
        <v>2480.8404221089809</v>
      </c>
      <c r="GJ67" s="15">
        <f>MAX($G$4,求节点(J$28:J$47,$G$4:$G$23,节奏总纲!T66))</f>
        <v>2497.3832358052782</v>
      </c>
      <c r="GK67" s="15">
        <f>MAX($K$4,求节点(F$28:F$47,$K$4:$K$23,节奏总纲!P66))</f>
        <v>10882.998282019273</v>
      </c>
      <c r="GL67" s="15">
        <f>MAX($K$4,求节点(G$28:G$47,$K$4:$K$23,节奏总纲!Q66))</f>
        <v>11130.33525522918</v>
      </c>
      <c r="GM67" s="15">
        <f>MAX($K$4,求节点(H$28:H$47,$K$4:$K$23,节奏总纲!R66))</f>
        <v>11348.816677192914</v>
      </c>
      <c r="GN67" s="15">
        <f>MAX($K$4,求节点(I$28:I$47,$K$4:$K$23,节奏总纲!S66))</f>
        <v>11616.808442179614</v>
      </c>
      <c r="GO67" s="15">
        <f>MAX($K$4,求节点(J$28:J$47,$K$4:$K$23,节奏总纲!T66))</f>
        <v>11947.664716105568</v>
      </c>
    </row>
    <row r="68" spans="19:197" x14ac:dyDescent="0.15">
      <c r="S68" s="9">
        <v>41</v>
      </c>
      <c r="T68" s="9">
        <f>求节点(节奏总纲!$BW$4:$BW$53,节奏总纲!$AM$4:$AM$53,$S68)</f>
        <v>25.143527896814135</v>
      </c>
      <c r="U68" s="9">
        <v>6300</v>
      </c>
      <c r="V68" s="9">
        <f t="shared" si="38"/>
        <v>3</v>
      </c>
      <c r="W68" s="9">
        <v>5</v>
      </c>
      <c r="Z68" s="9">
        <v>64</v>
      </c>
      <c r="AA68" s="9">
        <f>[5]圣人天赋!EM69</f>
        <v>0</v>
      </c>
      <c r="AB68" s="9">
        <f>[5]圣人天赋!EN69</f>
        <v>0</v>
      </c>
      <c r="AC68" s="9">
        <f>[5]圣人天赋!EO69</f>
        <v>64</v>
      </c>
      <c r="AD68" s="9">
        <f>[5]圣人天赋!EP69</f>
        <v>3.8920851375790787E-2</v>
      </c>
      <c r="AE68" s="9">
        <f>[5]圣人天赋!EQ69</f>
        <v>3.9475890016473808E-2</v>
      </c>
      <c r="AG68" s="52"/>
      <c r="AH68" s="34" t="e">
        <f>[5]圣人天赋!EM69/AA68</f>
        <v>#DIV/0!</v>
      </c>
      <c r="AJ68" s="9">
        <v>64</v>
      </c>
      <c r="AK68" s="9">
        <f>MAX([4]带兵数!D67,1000+($AJ68-1)*50)</f>
        <v>5851.6594496836879</v>
      </c>
      <c r="AL68" s="9">
        <f>MAX([4]带兵数!E67,1000+($AJ68-1)*50)</f>
        <v>5905.3752318195029</v>
      </c>
      <c r="AM68" s="9">
        <f>MAX([4]带兵数!F67,1000+($AJ68-1)*50)</f>
        <v>5966.6680815597847</v>
      </c>
      <c r="AN68" s="9">
        <f>MAX([4]带兵数!G67,1000+($AJ68-1)*50)</f>
        <v>6031.9769456836293</v>
      </c>
      <c r="AO68" s="9">
        <f>MAX([4]带兵数!H67,1000+($AJ68-1)*50)</f>
        <v>6104.2673018124933</v>
      </c>
      <c r="AQ68" s="15">
        <v>64</v>
      </c>
      <c r="AR68" s="15">
        <f>AZ68/求节点(F$28:F$47,$G$4:$G$23,节奏总纲!P67)*3600</f>
        <v>1954459.1815109865</v>
      </c>
      <c r="AS68" s="15">
        <f>BA68/求节点(G$28:G$47,$G$4:$G$23,节奏总纲!Q67)*3600</f>
        <v>1703754.3892565717</v>
      </c>
      <c r="AT68" s="15">
        <f>BB68/求节点(H$28:H$47,$G$4:$G$23,节奏总纲!R67)*3600</f>
        <v>1411910.5374006201</v>
      </c>
      <c r="AU68" s="15">
        <f>BC68/求节点(I$28:I$47,$G$4:$G$23,节奏总纲!S67)*3600</f>
        <v>1050826.5097857346</v>
      </c>
      <c r="AV68" s="15">
        <f>BD68/求节点(J$28:J$47,$G$4:$G$23,节奏总纲!T67)*3600</f>
        <v>567427.20878754172</v>
      </c>
      <c r="AY68" s="15">
        <v>64</v>
      </c>
      <c r="AZ68" s="15">
        <f>求节点(F$28:F$47,$G$4:$G$23,节奏总纲!P67)*24*节奏总纲!W67*求节点(F$28:F$47,$L$4:$L$23,节奏总纲!P67)</f>
        <v>1332979.6294223999</v>
      </c>
      <c r="BA68" s="15">
        <f>求节点(G$28:G$47,$G$4:$G$23,节奏总纲!Q67)*24*节奏总纲!X67*求节点(G$28:G$47,$L$4:$L$23,节奏总纲!Q67)</f>
        <v>1166670.5012183173</v>
      </c>
      <c r="BB68" s="15">
        <f>求节点(H$28:H$47,$G$4:$G$23,节奏总纲!R67)*24*节奏总纲!Y67*求节点(H$28:H$47,$L$4:$L$23,节奏总纲!R67)</f>
        <v>971465.99804232991</v>
      </c>
      <c r="BC68" s="15">
        <f>求节点(I$28:I$47,$G$4:$G$23,节奏总纲!S67)*24*节奏总纲!Z67*求节点(I$28:I$47,$L$4:$L$23,节奏总纲!S67)</f>
        <v>727257.3370795761</v>
      </c>
      <c r="BD68" s="15">
        <f>求节点(J$28:J$47,$G$4:$G$23,节奏总纲!T67)*24*节奏总纲!AA67*求节点(J$28:J$47,$L$4:$L$23,节奏总纲!T67)</f>
        <v>395297.50869063992</v>
      </c>
      <c r="BE68" s="15">
        <f>SUM(AZ$5:AZ68)</f>
        <v>18454656.227081515</v>
      </c>
      <c r="BF68" s="15">
        <f>SUM(BA$5:BA68)</f>
        <v>16098598.997853432</v>
      </c>
      <c r="BG68" s="15">
        <f>SUM(BB$5:BB68)</f>
        <v>13278243.826899976</v>
      </c>
      <c r="BH68" s="15">
        <f>SUM(BC$5:BC68)</f>
        <v>9841920.2504659239</v>
      </c>
      <c r="BI68" s="15">
        <f>SUM(BD$5:BD68)</f>
        <v>5518249.6723162672</v>
      </c>
      <c r="BJ68" s="51"/>
      <c r="BK68" s="15">
        <v>64</v>
      </c>
      <c r="BL68" s="15">
        <f>索引信息!I69/3600*求节点(F$28:F$47,$G$4:$G$23,节奏总纲!P67)+BL67</f>
        <v>0</v>
      </c>
      <c r="BM68" s="15">
        <f>索引信息!J69/3600*求节点(G$28:G$47,$G$4:$G$23,节奏总纲!Q67)+BM67</f>
        <v>0</v>
      </c>
      <c r="BN68" s="15">
        <f>索引信息!K69/3600*求节点(H$28:H$47,$G$4:$G$23,节奏总纲!R67)+BN67</f>
        <v>0</v>
      </c>
      <c r="BO68" s="15">
        <f>索引信息!L69/3600*求节点(I$28:I$47,$G$4:$G$23,节奏总纲!S67)+BO67</f>
        <v>0</v>
      </c>
      <c r="BP68" s="15">
        <f>索引信息!M69/3600*求节点(J$28:J$47,$G$4:$G$23,节奏总纲!T67)+BP67</f>
        <v>0</v>
      </c>
      <c r="BR68" s="15">
        <v>64</v>
      </c>
      <c r="BS68" s="15">
        <f>求节点($T$28:$T$107,$V$28:$V$107,节奏总纲!P67)*求节点($T$28:$T$107,$U$28:$U$107,节奏总纲!P67)*节奏总纲!W67+[2]副本直接奖励!DI68</f>
        <v>283299.06663790782</v>
      </c>
      <c r="BT68" s="15">
        <f>求节点($T$28:$T$107,$V$28:$V$107,节奏总纲!Q67)*求节点($T$28:$T$107,$U$28:$U$107,节奏总纲!Q67)*节奏总纲!X67+[2]副本直接奖励!DJ68</f>
        <v>224330.98338905131</v>
      </c>
      <c r="BU68" s="15">
        <f>求节点($T$28:$T$107,$V$28:$V$107,节奏总纲!R67)*求节点($T$28:$T$107,$U$28:$U$107,节奏总纲!R67)*节奏总纲!Y67+[2]副本直接奖励!DK68</f>
        <v>149996.99803287609</v>
      </c>
      <c r="BV68" s="15">
        <f>求节点($T$28:$T$107,$V$28:$V$107,节奏总纲!S67)*求节点($T$28:$T$107,$U$28:$U$107,节奏总纲!S67)*节奏总纲!Z67+[2]副本直接奖励!DL68</f>
        <v>88580.922168334495</v>
      </c>
      <c r="BW68" s="15">
        <f>求节点($T$28:$T$107,$V$28:$V$107,节奏总纲!T67)*求节点($T$28:$T$107,$U$28:$U$107,节奏总纲!T67)*节奏总纲!AA67+[2]副本直接奖励!DM68</f>
        <v>29553.536244080813</v>
      </c>
      <c r="BX68" s="15">
        <f>SUM(BS$5:BS68)</f>
        <v>2368171.8405845696</v>
      </c>
      <c r="BY68" s="15">
        <f>SUM(BT$5:BT68)</f>
        <v>1826626.1251920313</v>
      </c>
      <c r="BZ68" s="15">
        <f>SUM(BU$5:BU68)</f>
        <v>1257236.9849542214</v>
      </c>
      <c r="CA68" s="15">
        <f>SUM(BV$5:BV68)</f>
        <v>732505.35679978016</v>
      </c>
      <c r="CB68" s="15">
        <f>SUM(BW$5:BW68)</f>
        <v>255259.33291992551</v>
      </c>
      <c r="CE68" s="15">
        <v>64</v>
      </c>
      <c r="CF68" s="15">
        <f>AZ68/(1-[5]圣人天赋!DY69)-AZ68</f>
        <v>179068.31506915134</v>
      </c>
      <c r="CG68" s="15">
        <f>BA68/(1-[5]圣人天赋!DZ69)-BA68</f>
        <v>162164.34413650166</v>
      </c>
      <c r="CH68" s="15">
        <f>BB68/(1-[5]圣人天赋!EA69)-BB68</f>
        <v>142004.48087293189</v>
      </c>
      <c r="CI68" s="15">
        <f>BC68/(1-[5]圣人天赋!EB69)-BC68</f>
        <v>113310.17587513826</v>
      </c>
      <c r="CJ68" s="15">
        <f>BD68/(1-[5]圣人天赋!EC69)-BD68</f>
        <v>0</v>
      </c>
      <c r="CK68" s="15">
        <f>SUM(CF$5:CF68)</f>
        <v>345968.44144218974</v>
      </c>
      <c r="CL68" s="15">
        <f>SUM(CG$5:CG68)</f>
        <v>314441.16022006376</v>
      </c>
      <c r="CM68" s="15">
        <f>SUM(CH$5:CH68)</f>
        <v>273130.53134165809</v>
      </c>
      <c r="CN68" s="15">
        <f>SUM(CI$5:CI68)</f>
        <v>218848.13779407716</v>
      </c>
      <c r="CO68" s="15">
        <f>SUM(CJ$5:CJ68)</f>
        <v>0</v>
      </c>
      <c r="CQ68" s="15">
        <v>64</v>
      </c>
      <c r="CR68" s="15" t="e">
        <f>DZ68*'[6]国建-buff效果'!EN70+CR67</f>
        <v>#REF!</v>
      </c>
      <c r="CS68" s="15" t="e">
        <f>EA68*'[6]国建-buff效果'!EO70+CS67</f>
        <v>#REF!</v>
      </c>
      <c r="CT68" s="15" t="e">
        <f>EB68*'[6]国建-buff效果'!EP70+CT67</f>
        <v>#REF!</v>
      </c>
      <c r="CU68" s="15" t="e">
        <f>EC68*'[6]国建-buff效果'!EQ70+CU67</f>
        <v>#REF!</v>
      </c>
      <c r="CV68" s="15" t="e">
        <f>ED68*'[6]国建-buff效果'!ER70+CV67</f>
        <v>#REF!</v>
      </c>
      <c r="CX68" s="15">
        <v>64</v>
      </c>
      <c r="CY68" s="15">
        <f>索引信息!T68/3600*求节点(F$28:F$47,$G$4:$G$23,节奏总纲!P67)+CY67</f>
        <v>0</v>
      </c>
      <c r="CZ68" s="15">
        <f>索引信息!U68/3600*求节点(G$28:G$47,$G$4:$G$23,节奏总纲!Q67)+CZ67</f>
        <v>0</v>
      </c>
      <c r="DA68" s="15">
        <f>索引信息!V68/3600*求节点(H$28:H$47,$G$4:$G$23,节奏总纲!R67)+DA67</f>
        <v>0</v>
      </c>
      <c r="DB68" s="15">
        <f>索引信息!W68/3600*求节点(I$28:I$47,$G$4:$G$23,节奏总纲!S67)+DB67</f>
        <v>0</v>
      </c>
      <c r="DC68" s="15">
        <f>索引信息!X68/3600*求节点(J$28:J$47,$G$4:$G$23,节奏总纲!T67)+DC67</f>
        <v>0</v>
      </c>
      <c r="DE68" s="15">
        <v>64</v>
      </c>
      <c r="DF68" s="15" t="e">
        <f t="shared" si="39"/>
        <v>#REF!</v>
      </c>
      <c r="DG68" s="15" t="e">
        <f t="shared" si="40"/>
        <v>#REF!</v>
      </c>
      <c r="DH68" s="15" t="e">
        <f t="shared" si="41"/>
        <v>#REF!</v>
      </c>
      <c r="DI68" s="15" t="e">
        <f t="shared" si="42"/>
        <v>#REF!</v>
      </c>
      <c r="DJ68" s="15" t="e">
        <f t="shared" si="43"/>
        <v>#REF!</v>
      </c>
      <c r="DK68" s="35">
        <v>64</v>
      </c>
      <c r="DL68" s="34" t="e">
        <f t="shared" si="44"/>
        <v>#REF!</v>
      </c>
      <c r="DM68" s="34" t="e">
        <f t="shared" si="45"/>
        <v>#REF!</v>
      </c>
      <c r="DN68" s="34" t="e">
        <f t="shared" si="46"/>
        <v>#REF!</v>
      </c>
      <c r="DO68" s="34" t="e">
        <f t="shared" si="47"/>
        <v>#REF!</v>
      </c>
      <c r="DP68" s="34" t="e">
        <f t="shared" si="48"/>
        <v>#REF!</v>
      </c>
      <c r="DQ68" s="34" t="e">
        <f t="shared" si="49"/>
        <v>#REF!</v>
      </c>
      <c r="DT68" s="15">
        <v>64</v>
      </c>
      <c r="DU68" s="15" t="e">
        <f>#REF!+[7]国家城池攻打!BP67</f>
        <v>#REF!</v>
      </c>
      <c r="DV68" s="15" t="e">
        <f>#REF!+[7]国家城池攻打!BQ67</f>
        <v>#REF!</v>
      </c>
      <c r="DW68" s="15" t="e">
        <f>#REF!+[7]国家城池攻打!BR67</f>
        <v>#REF!</v>
      </c>
      <c r="DX68" s="15" t="e">
        <f>#REF!+[7]国家城池攻打!BS67</f>
        <v>#REF!</v>
      </c>
      <c r="DY68" s="15" t="e">
        <f>#REF!+[7]国家城池攻打!BT67</f>
        <v>#REF!</v>
      </c>
      <c r="DZ68" s="15" t="e">
        <f t="shared" si="32"/>
        <v>#REF!</v>
      </c>
      <c r="EA68" s="15" t="e">
        <f t="shared" si="33"/>
        <v>#REF!</v>
      </c>
      <c r="EB68" s="15" t="e">
        <f t="shared" si="34"/>
        <v>#REF!</v>
      </c>
      <c r="EC68" s="15" t="e">
        <f t="shared" si="35"/>
        <v>#REF!</v>
      </c>
      <c r="ED68" s="15" t="e">
        <f t="shared" si="36"/>
        <v>#REF!</v>
      </c>
      <c r="EF68" s="34" t="e">
        <f>#REF!/$DU68</f>
        <v>#REF!</v>
      </c>
      <c r="EG68" s="34" t="e">
        <f>[7]国家城池攻打!BP67/$DU68</f>
        <v>#REF!</v>
      </c>
      <c r="EK68" s="9">
        <v>64</v>
      </c>
      <c r="EL68" s="9" t="e">
        <f t="shared" si="50"/>
        <v>#REF!</v>
      </c>
      <c r="EM68" s="9" t="e">
        <f t="shared" si="51"/>
        <v>#REF!</v>
      </c>
      <c r="EN68" s="9" t="e">
        <f t="shared" si="52"/>
        <v>#REF!</v>
      </c>
      <c r="EO68" s="9" t="e">
        <f t="shared" si="53"/>
        <v>#REF!</v>
      </c>
      <c r="EP68" s="9" t="e">
        <f t="shared" si="54"/>
        <v>#REF!</v>
      </c>
      <c r="ER68" s="9">
        <v>64</v>
      </c>
      <c r="ES68" s="9" t="e">
        <f>((DU68-DU67)-(DF68-DF67))/求节点(F$28:F$47,$K$4:$K$23,节奏总纲!P67)</f>
        <v>#REF!</v>
      </c>
      <c r="ET68" s="9" t="e">
        <f>((DV68-DV67)-(DG68-DG67))/求节点(G$28:G$47,$K$4:$K$23,节奏总纲!Q67)</f>
        <v>#REF!</v>
      </c>
      <c r="EU68" s="9" t="e">
        <f>((DW68-DW67)-(DH68-DH67))/求节点(H$28:H$47,$K$4:$K$23,节奏总纲!R67)</f>
        <v>#REF!</v>
      </c>
      <c r="EV68" s="9" t="e">
        <f>((DX68-DX67)-(DI68-DI67))/求节点(I$28:I$47,$K$4:$K$23,节奏总纲!S67)</f>
        <v>#REF!</v>
      </c>
      <c r="EW68" s="9" t="e">
        <f>((DY68-DY67)-(DJ68-DJ67))/求节点(J$28:J$47,$K$4:$K$23,节奏总纲!T67)</f>
        <v>#REF!</v>
      </c>
      <c r="EX68" s="37" t="e">
        <f>SUM(ES$5:ES68)*$C$5/'[1]资源-钻石'!L67</f>
        <v>#REF!</v>
      </c>
      <c r="EY68" s="37" t="e">
        <f>SUM(ET$5:ET68)*$C$5/'[1]资源-钻石'!M67</f>
        <v>#REF!</v>
      </c>
      <c r="EZ68" s="37" t="e">
        <f>SUM(EU$5:EU68)*$C$5/'[1]资源-钻石'!N67</f>
        <v>#REF!</v>
      </c>
      <c r="FA68" s="37" t="e">
        <f>SUM(EV$5:EV68)*$C$5/'[1]资源-钻石'!O67</f>
        <v>#REF!</v>
      </c>
      <c r="FB68" s="37" t="e">
        <f>SUM(EW$5:EW68)*$C$5/'[1]资源-钻石'!P67</f>
        <v>#REF!</v>
      </c>
      <c r="FJ68" s="9">
        <f>INT(求节点(F$28:F$47,$K$28:$K$47,节奏总纲!P67))</f>
        <v>19521</v>
      </c>
      <c r="FK68" s="15">
        <v>64</v>
      </c>
      <c r="FL68" s="15">
        <f>求节点(F$28:F$47,$V$4:$V$23,节奏总纲!P67)*$FJ68/10000</f>
        <v>275351.84726294689</v>
      </c>
      <c r="FM68" s="15">
        <f>求节点(G$28:G$47,$V$4:$V$23,节奏总纲!Q67)*$FJ68/10000</f>
        <v>279209.70438245998</v>
      </c>
      <c r="FN68" s="15">
        <f>求节点(H$28:H$47,$V$4:$V$23,节奏总纲!R67)*$FJ68/10000</f>
        <v>283828.48006597959</v>
      </c>
      <c r="FO68" s="15">
        <f>求节点(I$28:I$47,$V$4:$V$23,节奏总纲!S67)*$FJ68/10000</f>
        <v>289493.51877500821</v>
      </c>
      <c r="FP68" s="15">
        <f>求节点(J$28:J$47,$V$4:$V$23,节奏总纲!T67)*$FJ68/10000</f>
        <v>295913.30912316532</v>
      </c>
      <c r="FQ68" s="15">
        <f>求节点(F$28:F$47,$L$4:$L$23,节奏总纲!P67)</f>
        <v>4</v>
      </c>
      <c r="FR68" s="15">
        <f>求节点(G$28:G$47,$L$4:$L$23,节奏总纲!Q67)</f>
        <v>4</v>
      </c>
      <c r="FS68" s="15">
        <f>求节点(H$28:H$47,$L$4:$L$23,节奏总纲!R67)</f>
        <v>4</v>
      </c>
      <c r="FT68" s="15">
        <f>求节点(I$28:I$47,$L$4:$L$23,节奏总纲!S67)</f>
        <v>4</v>
      </c>
      <c r="FU68" s="15">
        <f>求节点(J$28:J$47,$L$4:$L$23,节奏总纲!T67)</f>
        <v>4</v>
      </c>
      <c r="FV68" s="15">
        <f t="shared" si="26"/>
        <v>1101407.3890517876</v>
      </c>
      <c r="FW68" s="15">
        <f t="shared" si="27"/>
        <v>1116838.8175298399</v>
      </c>
      <c r="FX68" s="15">
        <f t="shared" si="28"/>
        <v>1135313.9202639183</v>
      </c>
      <c r="FY68" s="15">
        <f t="shared" si="29"/>
        <v>1157974.0751000328</v>
      </c>
      <c r="FZ68" s="15">
        <f t="shared" si="30"/>
        <v>1183653.2364926613</v>
      </c>
      <c r="GE68" s="15">
        <v>64</v>
      </c>
      <c r="GF68" s="15">
        <f>MAX($G$4,求节点(F$28:F$47,$G$4:$G$23,节奏总纲!P67))</f>
        <v>2455.2708551379205</v>
      </c>
      <c r="GG68" s="15">
        <f>MAX($G$4,求节点(G$28:G$47,$G$4:$G$23,节奏总纲!Q67))</f>
        <v>2465.1521550700782</v>
      </c>
      <c r="GH68" s="15">
        <f>MAX($G$4,求节点(H$28:H$47,$G$4:$G$23,节奏总纲!R67))</f>
        <v>2476.9824293478296</v>
      </c>
      <c r="GI68" s="15">
        <f>MAX($G$4,求节点(I$28:I$47,$G$4:$G$23,节奏总纲!S67))</f>
        <v>2491.4925433507715</v>
      </c>
      <c r="GJ68" s="15">
        <f>MAX($G$4,求节点(J$28:J$47,$G$4:$G$23,节奏总纲!T67))</f>
        <v>2507.9358360820788</v>
      </c>
      <c r="GK68" s="15">
        <f>MAX($K$4,求节点(F$28:F$47,$K$4:$K$23,节奏总纲!P67))</f>
        <v>11105.417102758409</v>
      </c>
      <c r="GL68" s="15">
        <f>MAX($K$4,求节点(G$28:G$47,$K$4:$K$23,节奏总纲!Q67))</f>
        <v>11303.043101401567</v>
      </c>
      <c r="GM68" s="15">
        <f>MAX($K$4,求节点(H$28:H$47,$K$4:$K$23,节奏总纲!R67))</f>
        <v>11539.648586956589</v>
      </c>
      <c r="GN68" s="15">
        <f>MAX($K$4,求节点(I$28:I$47,$K$4:$K$23,节奏总纲!S67))</f>
        <v>11829.850867015428</v>
      </c>
      <c r="GO68" s="15">
        <f>MAX($K$4,求节点(J$28:J$47,$K$4:$K$23,节奏总纲!T67))</f>
        <v>12158.71672164158</v>
      </c>
    </row>
    <row r="69" spans="19:197" x14ac:dyDescent="0.15">
      <c r="S69" s="9">
        <v>42</v>
      </c>
      <c r="T69" s="9">
        <f>求节点(节奏总纲!$BW$4:$BW$53,节奏总纲!$AM$4:$AM$53,$S69)</f>
        <v>26.212351931209426</v>
      </c>
      <c r="U69" s="9">
        <v>6800</v>
      </c>
      <c r="V69" s="9">
        <f t="shared" si="38"/>
        <v>3</v>
      </c>
      <c r="W69" s="9">
        <v>5</v>
      </c>
      <c r="Z69" s="9">
        <v>65</v>
      </c>
      <c r="AA69" s="9">
        <f>[5]圣人天赋!EM70</f>
        <v>0</v>
      </c>
      <c r="AB69" s="9">
        <f>[5]圣人天赋!EN70</f>
        <v>0</v>
      </c>
      <c r="AC69" s="9">
        <f>[5]圣人天赋!EO70</f>
        <v>65</v>
      </c>
      <c r="AD69" s="9">
        <f>[5]圣人天赋!EP70</f>
        <v>3.8804535434638465E-2</v>
      </c>
      <c r="AE69" s="9">
        <f>[5]圣人天赋!EQ70</f>
        <v>3.9350827062684286E-2</v>
      </c>
      <c r="AG69" s="52"/>
      <c r="AH69" s="34" t="e">
        <f>[5]圣人天赋!EM70/AA69</f>
        <v>#DIV/0!</v>
      </c>
      <c r="AJ69" s="9">
        <v>65</v>
      </c>
      <c r="AK69" s="9">
        <f>MAX([4]带兵数!D68,1000+($AJ69-1)*50)</f>
        <v>5918.1858261446177</v>
      </c>
      <c r="AL69" s="9">
        <f>MAX([4]带兵数!E68,1000+($AJ69-1)*50)</f>
        <v>5973.0182618345607</v>
      </c>
      <c r="AM69" s="9">
        <f>MAX([4]带兵数!F68,1000+($AJ69-1)*50)</f>
        <v>6033.4433483033172</v>
      </c>
      <c r="AN69" s="9">
        <f>MAX([4]带兵数!G68,1000+($AJ69-1)*50)</f>
        <v>6100.5747752571242</v>
      </c>
      <c r="AO69" s="9">
        <f>MAX([4]带兵数!H68,1000+($AJ69-1)*50)</f>
        <v>6168.889626402015</v>
      </c>
      <c r="AQ69" s="15">
        <v>65</v>
      </c>
      <c r="AR69" s="15">
        <f>AZ69/求节点(F$28:F$47,$G$4:$G$23,节奏总纲!P68)*3600</f>
        <v>2094737.4843538841</v>
      </c>
      <c r="AS69" s="15">
        <f>BA69/求节点(G$28:G$47,$G$4:$G$23,节奏总纲!Q68)*3600</f>
        <v>1814300.787299633</v>
      </c>
      <c r="AT69" s="15">
        <f>BB69/求节点(H$28:H$47,$G$4:$G$23,节奏总纲!R68)*3600</f>
        <v>1533504.6041305412</v>
      </c>
      <c r="AU69" s="15">
        <f>BC69/求节点(I$28:I$47,$G$4:$G$23,节奏总纲!S68)*3600</f>
        <v>1109806.7845561968</v>
      </c>
      <c r="AV69" s="15">
        <f>BD69/求节点(J$28:J$47,$G$4:$G$23,节奏总纲!T68)*3600</f>
        <v>570820.02055063646</v>
      </c>
      <c r="AY69" s="15">
        <v>65</v>
      </c>
      <c r="AZ69" s="15">
        <f>求节点(F$28:F$47,$G$4:$G$23,节奏总纲!P68)*24*节奏总纲!W68*求节点(F$28:F$47,$L$4:$L$23,节奏总纲!P68)</f>
        <v>1433594.40956754</v>
      </c>
      <c r="BA69" s="15">
        <f>求节点(G$28:G$47,$G$4:$G$23,节奏总纲!Q68)*24*节奏总纲!X68*求节点(G$28:G$47,$L$4:$L$23,节奏总纲!Q68)</f>
        <v>1247003.1237081087</v>
      </c>
      <c r="BB69" s="15">
        <f>求节点(H$28:H$47,$G$4:$G$23,节奏总纲!R68)*24*节奏总纲!Y68*求节点(H$28:H$47,$L$4:$L$23,节奏总纲!R68)</f>
        <v>1059543.3773839904</v>
      </c>
      <c r="BC69" s="15">
        <f>求节点(I$28:I$47,$G$4:$G$23,节奏总纲!S68)*24*节奏总纲!Z68*求节点(I$28:I$47,$L$4:$L$23,节奏总纲!S68)</f>
        <v>771454.1243865774</v>
      </c>
      <c r="BD69" s="15">
        <f>求节点(J$28:J$47,$G$4:$G$23,节奏总纲!T68)*24*节奏总纲!AA68*求节点(J$28:J$47,$L$4:$L$23,节奏总纲!T68)</f>
        <v>399299.66450546583</v>
      </c>
      <c r="BE69" s="15">
        <f>SUM(AZ$5:AZ69)</f>
        <v>19888250.636649054</v>
      </c>
      <c r="BF69" s="15">
        <f>SUM(BA$5:BA69)</f>
        <v>17345602.121561542</v>
      </c>
      <c r="BG69" s="15">
        <f>SUM(BB$5:BB69)</f>
        <v>14337787.204283966</v>
      </c>
      <c r="BH69" s="15">
        <f>SUM(BC$5:BC69)</f>
        <v>10613374.374852501</v>
      </c>
      <c r="BI69" s="15">
        <f>SUM(BD$5:BD69)</f>
        <v>5917549.336821733</v>
      </c>
      <c r="BJ69" s="51"/>
      <c r="BK69" s="15">
        <v>65</v>
      </c>
      <c r="BL69" s="15">
        <f>索引信息!I70/3600*求节点(F$28:F$47,$G$4:$G$23,节奏总纲!P68)+BL68</f>
        <v>0</v>
      </c>
      <c r="BM69" s="15">
        <f>索引信息!J70/3600*求节点(G$28:G$47,$G$4:$G$23,节奏总纲!Q68)+BM68</f>
        <v>0</v>
      </c>
      <c r="BN69" s="15">
        <f>索引信息!K70/3600*求节点(H$28:H$47,$G$4:$G$23,节奏总纲!R68)+BN68</f>
        <v>0</v>
      </c>
      <c r="BO69" s="15">
        <f>索引信息!L70/3600*求节点(I$28:I$47,$G$4:$G$23,节奏总纲!S68)+BO68</f>
        <v>0</v>
      </c>
      <c r="BP69" s="15">
        <f>索引信息!M70/3600*求节点(J$28:J$47,$G$4:$G$23,节奏总纲!T68)+BP68</f>
        <v>0</v>
      </c>
      <c r="BR69" s="15">
        <v>65</v>
      </c>
      <c r="BS69" s="15">
        <f>求节点($T$28:$T$107,$V$28:$V$107,节奏总纲!P68)*求节点($T$28:$T$107,$U$28:$U$107,节奏总纲!P68)*节奏总纲!W68+[2]副本直接奖励!DI69</f>
        <v>309119.2468230559</v>
      </c>
      <c r="BT69" s="15">
        <f>求节点($T$28:$T$107,$V$28:$V$107,节奏总纲!Q68)*求节点($T$28:$T$107,$U$28:$U$107,节奏总纲!Q68)*节奏总纲!X68+[2]副本直接奖励!DJ69</f>
        <v>250335.93699167954</v>
      </c>
      <c r="BU69" s="15">
        <f>求节点($T$28:$T$107,$V$28:$V$107,节奏总纲!R68)*求节点($T$28:$T$107,$U$28:$U$107,节奏总纲!R68)*节奏总纲!Y68+[2]副本直接奖励!DK69</f>
        <v>186363.40675197553</v>
      </c>
      <c r="BV69" s="15">
        <f>求节点($T$28:$T$107,$V$28:$V$107,节奏总纲!S68)*求节点($T$28:$T$107,$U$28:$U$107,节奏总纲!S68)*节奏总纲!Z68+[2]副本直接奖励!DL69</f>
        <v>98161.101743809064</v>
      </c>
      <c r="BW69" s="15">
        <f>求节点($T$28:$T$107,$V$28:$V$107,节奏总纲!T68)*求节点($T$28:$T$107,$U$28:$U$107,节奏总纲!T68)*节奏总纲!AA68+[2]副本直接奖励!DM69</f>
        <v>33187.191339196565</v>
      </c>
      <c r="BX69" s="15">
        <f>SUM(BS$5:BS69)</f>
        <v>2677291.0874076253</v>
      </c>
      <c r="BY69" s="15">
        <f>SUM(BT$5:BT69)</f>
        <v>2076962.0621837107</v>
      </c>
      <c r="BZ69" s="15">
        <f>SUM(BU$5:BU69)</f>
        <v>1443600.3917061971</v>
      </c>
      <c r="CA69" s="15">
        <f>SUM(BV$5:BV69)</f>
        <v>830666.45854358922</v>
      </c>
      <c r="CB69" s="15">
        <f>SUM(BW$5:BW69)</f>
        <v>288446.52425912209</v>
      </c>
      <c r="CE69" s="15">
        <v>65</v>
      </c>
      <c r="CF69" s="15">
        <f>AZ69/(1-[5]圣人天赋!DY70)-AZ69</f>
        <v>191892.79799182224</v>
      </c>
      <c r="CG69" s="15">
        <f>BA69/(1-[5]圣人天赋!DZ70)-BA69</f>
        <v>172678.01955176867</v>
      </c>
      <c r="CH69" s="15">
        <f>BB69/(1-[5]圣人天赋!EA70)-BB69</f>
        <v>154220.04759317264</v>
      </c>
      <c r="CI69" s="15">
        <f>BC69/(1-[5]圣人天赋!EB70)-BC69</f>
        <v>119679.19777216588</v>
      </c>
      <c r="CJ69" s="15">
        <f>BD69/(1-[5]圣人天赋!EC70)-BD69</f>
        <v>0</v>
      </c>
      <c r="CK69" s="15">
        <f>SUM(CF$5:CF69)</f>
        <v>537861.23943401198</v>
      </c>
      <c r="CL69" s="15">
        <f>SUM(CG$5:CG69)</f>
        <v>487119.17977183242</v>
      </c>
      <c r="CM69" s="15">
        <f>SUM(CH$5:CH69)</f>
        <v>427350.57893483073</v>
      </c>
      <c r="CN69" s="15">
        <f>SUM(CI$5:CI69)</f>
        <v>338527.33556624304</v>
      </c>
      <c r="CO69" s="15">
        <f>SUM(CJ$5:CJ69)</f>
        <v>0</v>
      </c>
      <c r="CQ69" s="15">
        <v>65</v>
      </c>
      <c r="CR69" s="15" t="e">
        <f>DZ69*'[6]国建-buff效果'!EN71+CR68</f>
        <v>#REF!</v>
      </c>
      <c r="CS69" s="15" t="e">
        <f>EA69*'[6]国建-buff效果'!EO71+CS68</f>
        <v>#REF!</v>
      </c>
      <c r="CT69" s="15" t="e">
        <f>EB69*'[6]国建-buff效果'!EP71+CT68</f>
        <v>#REF!</v>
      </c>
      <c r="CU69" s="15" t="e">
        <f>EC69*'[6]国建-buff效果'!EQ71+CU68</f>
        <v>#REF!</v>
      </c>
      <c r="CV69" s="15" t="e">
        <f>ED69*'[6]国建-buff效果'!ER71+CV68</f>
        <v>#REF!</v>
      </c>
      <c r="CX69" s="15">
        <v>65</v>
      </c>
      <c r="CY69" s="15">
        <f>索引信息!T69/3600*求节点(F$28:F$47,$G$4:$G$23,节奏总纲!P68)+CY68</f>
        <v>0</v>
      </c>
      <c r="CZ69" s="15">
        <f>索引信息!U69/3600*求节点(G$28:G$47,$G$4:$G$23,节奏总纲!Q68)+CZ68</f>
        <v>0</v>
      </c>
      <c r="DA69" s="15">
        <f>索引信息!V69/3600*求节点(H$28:H$47,$G$4:$G$23,节奏总纲!R68)+DA68</f>
        <v>0</v>
      </c>
      <c r="DB69" s="15">
        <f>索引信息!W69/3600*求节点(I$28:I$47,$G$4:$G$23,节奏总纲!S68)+DB68</f>
        <v>0</v>
      </c>
      <c r="DC69" s="15">
        <f>索引信息!X69/3600*求节点(J$28:J$47,$G$4:$G$23,节奏总纲!T68)+DC68</f>
        <v>0</v>
      </c>
      <c r="DE69" s="15">
        <v>65</v>
      </c>
      <c r="DF69" s="15" t="e">
        <f t="shared" ref="DF69:DF104" si="55">BE69+BL69+BX69+CK69+CR69+CY69</f>
        <v>#REF!</v>
      </c>
      <c r="DG69" s="15" t="e">
        <f t="shared" ref="DG69:DG104" si="56">BF69+BM69+BY69+CL69+CS69+CZ69</f>
        <v>#REF!</v>
      </c>
      <c r="DH69" s="15" t="e">
        <f t="shared" ref="DH69:DH104" si="57">BG69+BN69+BZ69+CM69+CT69+DA69</f>
        <v>#REF!</v>
      </c>
      <c r="DI69" s="15" t="e">
        <f t="shared" ref="DI69:DI104" si="58">BH69+BO69+CA69+CN69+CU69+DB69</f>
        <v>#REF!</v>
      </c>
      <c r="DJ69" s="15" t="e">
        <f t="shared" ref="DJ69:DJ104" si="59">BI69+BP69+CB69+CO69+CV69+DC69</f>
        <v>#REF!</v>
      </c>
      <c r="DK69" s="35">
        <v>65</v>
      </c>
      <c r="DL69" s="34" t="e">
        <f t="shared" ref="DL69:DL104" si="60">BE69/DF69</f>
        <v>#REF!</v>
      </c>
      <c r="DM69" s="34" t="e">
        <f t="shared" ref="DM69:DM104" si="61">BL69/DF69</f>
        <v>#REF!</v>
      </c>
      <c r="DN69" s="34" t="e">
        <f t="shared" ref="DN69:DN104" si="62">BX69/DF69</f>
        <v>#REF!</v>
      </c>
      <c r="DO69" s="34" t="e">
        <f t="shared" ref="DO69:DO104" si="63">CY69/DF69</f>
        <v>#REF!</v>
      </c>
      <c r="DP69" s="34" t="e">
        <f t="shared" ref="DP69:DP104" si="64">CK69/DF69</f>
        <v>#REF!</v>
      </c>
      <c r="DQ69" s="34" t="e">
        <f t="shared" ref="DQ69:DQ104" si="65">CR69/DF69</f>
        <v>#REF!</v>
      </c>
      <c r="DT69" s="15">
        <v>65</v>
      </c>
      <c r="DU69" s="15" t="e">
        <f>#REF!+[7]国家城池攻打!BP68</f>
        <v>#REF!</v>
      </c>
      <c r="DV69" s="15" t="e">
        <f>#REF!+[7]国家城池攻打!BQ68</f>
        <v>#REF!</v>
      </c>
      <c r="DW69" s="15" t="e">
        <f>#REF!+[7]国家城池攻打!BR68</f>
        <v>#REF!</v>
      </c>
      <c r="DX69" s="15" t="e">
        <f>#REF!+[7]国家城池攻打!BS68</f>
        <v>#REF!</v>
      </c>
      <c r="DY69" s="15" t="e">
        <f>#REF!+[7]国家城池攻打!BT68</f>
        <v>#REF!</v>
      </c>
      <c r="DZ69" s="15" t="e">
        <f t="shared" si="32"/>
        <v>#REF!</v>
      </c>
      <c r="EA69" s="15" t="e">
        <f t="shared" si="33"/>
        <v>#REF!</v>
      </c>
      <c r="EB69" s="15" t="e">
        <f t="shared" si="34"/>
        <v>#REF!</v>
      </c>
      <c r="EC69" s="15" t="e">
        <f t="shared" si="35"/>
        <v>#REF!</v>
      </c>
      <c r="ED69" s="15" t="e">
        <f t="shared" si="36"/>
        <v>#REF!</v>
      </c>
      <c r="EF69" s="34" t="e">
        <f>#REF!/$DU69</f>
        <v>#REF!</v>
      </c>
      <c r="EG69" s="34" t="e">
        <f>[7]国家城池攻打!BP68/$DU69</f>
        <v>#REF!</v>
      </c>
      <c r="EK69" s="9">
        <v>65</v>
      </c>
      <c r="EL69" s="9" t="e">
        <f t="shared" ref="EL69:EL104" si="66">DF69/DU69</f>
        <v>#REF!</v>
      </c>
      <c r="EM69" s="9" t="e">
        <f t="shared" ref="EM69:EM104" si="67">DG69/DV69</f>
        <v>#REF!</v>
      </c>
      <c r="EN69" s="9" t="e">
        <f t="shared" ref="EN69:EN104" si="68">DH69/DW69</f>
        <v>#REF!</v>
      </c>
      <c r="EO69" s="9" t="e">
        <f t="shared" ref="EO69:EO104" si="69">DI69/DX69</f>
        <v>#REF!</v>
      </c>
      <c r="EP69" s="9" t="e">
        <f t="shared" ref="EP69:EP104" si="70">DJ69/DY69</f>
        <v>#REF!</v>
      </c>
      <c r="ER69" s="9">
        <v>65</v>
      </c>
      <c r="ES69" s="9" t="e">
        <f>((DU69-DU68)-(DF69-DF68))/求节点(F$28:F$47,$K$4:$K$23,节奏总纲!P68)</f>
        <v>#REF!</v>
      </c>
      <c r="ET69" s="9" t="e">
        <f>((DV69-DV68)-(DG69-DG68))/求节点(G$28:G$47,$K$4:$K$23,节奏总纲!Q68)</f>
        <v>#REF!</v>
      </c>
      <c r="EU69" s="9" t="e">
        <f>((DW69-DW68)-(DH69-DH68))/求节点(H$28:H$47,$K$4:$K$23,节奏总纲!R68)</f>
        <v>#REF!</v>
      </c>
      <c r="EV69" s="9" t="e">
        <f>((DX69-DX68)-(DI69-DI68))/求节点(I$28:I$47,$K$4:$K$23,节奏总纲!S68)</f>
        <v>#REF!</v>
      </c>
      <c r="EW69" s="9" t="e">
        <f>((DY69-DY68)-(DJ69-DJ68))/求节点(J$28:J$47,$K$4:$K$23,节奏总纲!T68)</f>
        <v>#REF!</v>
      </c>
      <c r="EX69" s="37" t="e">
        <f>SUM(ES$5:ES69)*$C$5/'[1]资源-钻石'!L68</f>
        <v>#REF!</v>
      </c>
      <c r="EY69" s="37" t="e">
        <f>SUM(ET$5:ET69)*$C$5/'[1]资源-钻石'!M68</f>
        <v>#REF!</v>
      </c>
      <c r="EZ69" s="37" t="e">
        <f>SUM(EU$5:EU69)*$C$5/'[1]资源-钻石'!N68</f>
        <v>#REF!</v>
      </c>
      <c r="FA69" s="37" t="e">
        <f>SUM(EV$5:EV69)*$C$5/'[1]资源-钻石'!O68</f>
        <v>#REF!</v>
      </c>
      <c r="FB69" s="37" t="e">
        <f>SUM(EW$5:EW69)*$C$5/'[1]资源-钻石'!P68</f>
        <v>#REF!</v>
      </c>
      <c r="FJ69" s="9">
        <f>INT(求节点(F$28:F$47,$K$28:$K$47,节奏总纲!P68))</f>
        <v>19555</v>
      </c>
      <c r="FK69" s="15">
        <v>65</v>
      </c>
      <c r="FL69" s="15">
        <f>求节点(F$28:F$47,$V$4:$V$23,节奏总纲!P68)*$FJ69/10000</f>
        <v>279153.30036984175</v>
      </c>
      <c r="FM69" s="15">
        <f>求节点(G$28:G$47,$V$4:$V$23,节奏总纲!Q68)*$FJ69/10000</f>
        <v>283292.44263489021</v>
      </c>
      <c r="FN69" s="15">
        <f>求节点(H$28:H$47,$V$4:$V$23,节奏总纲!R68)*$FJ69/10000</f>
        <v>288375.92254263122</v>
      </c>
      <c r="FO69" s="15">
        <f>求节点(I$28:I$47,$V$4:$V$23,节奏总纲!S68)*$FJ69/10000</f>
        <v>294282.793181927</v>
      </c>
      <c r="FP69" s="15">
        <f>求节点(J$28:J$47,$V$4:$V$23,节奏总纲!T68)*$FJ69/10000</f>
        <v>300470.30043952615</v>
      </c>
      <c r="FQ69" s="15">
        <f>求节点(F$28:F$47,$L$4:$L$23,节奏总纲!P68)</f>
        <v>4</v>
      </c>
      <c r="FR69" s="15">
        <f>求节点(G$28:G$47,$L$4:$L$23,节奏总纲!Q68)</f>
        <v>4</v>
      </c>
      <c r="FS69" s="15">
        <f>求节点(H$28:H$47,$L$4:$L$23,节奏总纲!R68)</f>
        <v>4</v>
      </c>
      <c r="FT69" s="15">
        <f>求节点(I$28:I$47,$L$4:$L$23,节奏总纲!S68)</f>
        <v>4</v>
      </c>
      <c r="FU69" s="15">
        <f>求节点(J$28:J$47,$L$4:$L$23,节奏总纲!T68)</f>
        <v>4</v>
      </c>
      <c r="FV69" s="15">
        <f t="shared" si="26"/>
        <v>1116613.201479367</v>
      </c>
      <c r="FW69" s="15">
        <f t="shared" si="27"/>
        <v>1133169.7705395608</v>
      </c>
      <c r="FX69" s="15">
        <f t="shared" si="28"/>
        <v>1153503.6901705249</v>
      </c>
      <c r="FY69" s="15">
        <f t="shared" si="29"/>
        <v>1177131.172727708</v>
      </c>
      <c r="FZ69" s="15">
        <f t="shared" si="30"/>
        <v>1201881.2017581046</v>
      </c>
      <c r="GE69" s="15">
        <v>65</v>
      </c>
      <c r="GF69" s="15">
        <f>MAX($G$4,求节点(F$28:F$47,$G$4:$G$23,节奏总纲!P68))</f>
        <v>2463.7645113010526</v>
      </c>
      <c r="GG69" s="15">
        <f>MAX($G$4,求节点(G$28:G$47,$G$4:$G$23,节奏总纲!Q68))</f>
        <v>2474.3478461643831</v>
      </c>
      <c r="GH69" s="15">
        <f>MAX($G$4,求节点(H$28:H$47,$G$4:$G$23,节奏总纲!R68))</f>
        <v>2487.345749278014</v>
      </c>
      <c r="GI69" s="15">
        <f>MAX($G$4,求节点(I$28:I$47,$G$4:$G$23,节奏总纲!S68))</f>
        <v>2502.4489725950575</v>
      </c>
      <c r="GJ69" s="15">
        <f>MAX($G$4,求节点(J$28:J$47,$G$4:$G$23,节奏总纲!T68))</f>
        <v>2518.2697531054109</v>
      </c>
      <c r="GK69" s="15">
        <f>MAX($K$4,求节点(F$28:F$47,$K$4:$K$23,节奏总纲!P68))</f>
        <v>11275.290226021056</v>
      </c>
      <c r="GL69" s="15">
        <f>MAX($K$4,求节点(G$28:G$47,$K$4:$K$23,节奏总纲!Q68))</f>
        <v>11486.95692328766</v>
      </c>
      <c r="GM69" s="15">
        <f>MAX($K$4,求节点(H$28:H$47,$K$4:$K$23,节奏总纲!R68))</f>
        <v>11746.914985560275</v>
      </c>
      <c r="GN69" s="15">
        <f>MAX($K$4,求节点(I$28:I$47,$K$4:$K$23,节奏总纲!S68))</f>
        <v>12048.979451901152</v>
      </c>
      <c r="GO69" s="15">
        <f>MAX($K$4,求节点(J$28:J$47,$K$4:$K$23,节奏总纲!T68))</f>
        <v>12365.395062108217</v>
      </c>
    </row>
    <row r="70" spans="19:197" x14ac:dyDescent="0.15">
      <c r="S70" s="9">
        <v>43</v>
      </c>
      <c r="T70" s="9">
        <f>求节点(节奏总纲!$BW$4:$BW$53,节奏总纲!$AM$4:$AM$53,$S70)</f>
        <v>27.281175965604714</v>
      </c>
      <c r="U70" s="9">
        <v>7200</v>
      </c>
      <c r="V70" s="9">
        <f t="shared" si="38"/>
        <v>3</v>
      </c>
      <c r="W70" s="9">
        <v>5</v>
      </c>
      <c r="Z70" s="9">
        <v>66</v>
      </c>
      <c r="AA70" s="9">
        <f>[5]圣人天赋!EM71</f>
        <v>0</v>
      </c>
      <c r="AB70" s="9">
        <f>[5]圣人天赋!EN71</f>
        <v>0</v>
      </c>
      <c r="AC70" s="9">
        <f>[5]圣人天赋!EO71</f>
        <v>66</v>
      </c>
      <c r="AD70" s="9">
        <f>[5]圣人天赋!EP71</f>
        <v>3.8686624879373854E-2</v>
      </c>
      <c r="AE70" s="9">
        <f>[5]圣人天赋!EQ71</f>
        <v>3.9227511059488865E-2</v>
      </c>
      <c r="AG70" s="52"/>
      <c r="AH70" s="34" t="e">
        <f>[5]圣人天赋!EM71/AA70</f>
        <v>#DIV/0!</v>
      </c>
      <c r="AJ70" s="9">
        <v>66</v>
      </c>
      <c r="AK70" s="9">
        <f>MAX([4]带兵数!D69,1000+($AJ70-1)*50)</f>
        <v>5985.3500482504596</v>
      </c>
      <c r="AL70" s="9">
        <f>MAX([4]带兵数!E69,1000+($AJ70-1)*50)</f>
        <v>6039.9957868613874</v>
      </c>
      <c r="AM70" s="9">
        <f>MAX([4]带兵数!F69,1000+($AJ70-1)*50)</f>
        <v>6102.3795989405535</v>
      </c>
      <c r="AN70" s="9">
        <f>MAX([4]带兵数!G69,1000+($AJ70-1)*50)</f>
        <v>6164.2486428831089</v>
      </c>
      <c r="AO70" s="9">
        <f>MAX([4]带兵数!H69,1000+($AJ70-1)*50)</f>
        <v>6235.0881200683125</v>
      </c>
      <c r="AQ70" s="15">
        <v>66</v>
      </c>
      <c r="AR70" s="15">
        <f>AZ70/求节点(F$28:F$47,$G$4:$G$23,节奏总纲!P69)*3600</f>
        <v>2245084.0467105191</v>
      </c>
      <c r="AS70" s="15">
        <f>BA70/求节点(G$28:G$47,$G$4:$G$23,节奏总纲!Q69)*3600</f>
        <v>1970836.1482346652</v>
      </c>
      <c r="AT70" s="15">
        <f>BB70/求节点(H$28:H$47,$G$4:$G$23,节奏总纲!R69)*3600</f>
        <v>1620203.6836780801</v>
      </c>
      <c r="AU70" s="15">
        <f>BC70/求节点(I$28:I$47,$G$4:$G$23,节奏总纲!S69)*3600</f>
        <v>1117374.2401418581</v>
      </c>
      <c r="AV70" s="15">
        <f>BD70/求节点(J$28:J$47,$G$4:$G$23,节奏总纲!T69)*3600</f>
        <v>642018.51957332483</v>
      </c>
      <c r="AY70" s="15">
        <v>66</v>
      </c>
      <c r="AZ70" s="15">
        <f>求节点(F$28:F$47,$G$4:$G$23,节奏总纲!P69)*24*节奏总纲!W69*求节点(F$28:F$47,$L$4:$L$23,节奏总纲!P69)</f>
        <v>1542165.5603520807</v>
      </c>
      <c r="BA70" s="15">
        <f>求节点(G$28:G$47,$G$4:$G$23,节奏总纲!Q69)*24*节奏总纲!X69*求节点(G$28:G$47,$L$4:$L$23,节奏总纲!Q69)</f>
        <v>1360061.3954426218</v>
      </c>
      <c r="BB70" s="15">
        <f>求节点(H$28:H$47,$G$4:$G$23,节奏总纲!R69)*24*节奏总纲!Y69*求节点(H$28:H$47,$L$4:$L$23,节奏总纲!R69)</f>
        <v>1124374.0895943339</v>
      </c>
      <c r="BC70" s="15">
        <f>求节点(I$28:I$47,$G$4:$G$23,节奏总纲!S69)*24*节奏总纲!Z69*求节点(I$28:I$47,$L$4:$L$23,节奏总纲!S69)</f>
        <v>779853.73364682344</v>
      </c>
      <c r="BD70" s="15">
        <f>求节点(J$28:J$47,$G$4:$G$23,节奏总纲!T69)*24*节奏总纲!AA69*求节点(J$28:J$47,$L$4:$L$23,节奏总纲!T69)</f>
        <v>451177.19880120433</v>
      </c>
      <c r="BE70" s="15">
        <f>SUM(AZ$5:AZ70)</f>
        <v>21430416.197001133</v>
      </c>
      <c r="BF70" s="15">
        <f>SUM(BA$5:BA70)</f>
        <v>18705663.517004162</v>
      </c>
      <c r="BG70" s="15">
        <f>SUM(BB$5:BB70)</f>
        <v>15462161.2938783</v>
      </c>
      <c r="BH70" s="15">
        <f>SUM(BC$5:BC70)</f>
        <v>11393228.108499324</v>
      </c>
      <c r="BI70" s="15">
        <f>SUM(BD$5:BD70)</f>
        <v>6368726.5356229376</v>
      </c>
      <c r="BJ70" s="51"/>
      <c r="BK70" s="15">
        <v>66</v>
      </c>
      <c r="BL70" s="15">
        <f>索引信息!I71/3600*求节点(F$28:F$47,$G$4:$G$23,节奏总纲!P69)+BL69</f>
        <v>0</v>
      </c>
      <c r="BM70" s="15">
        <f>索引信息!J71/3600*求节点(G$28:G$47,$G$4:$G$23,节奏总纲!Q69)+BM69</f>
        <v>0</v>
      </c>
      <c r="BN70" s="15">
        <f>索引信息!K71/3600*求节点(H$28:H$47,$G$4:$G$23,节奏总纲!R69)+BN69</f>
        <v>0</v>
      </c>
      <c r="BO70" s="15">
        <f>索引信息!L71/3600*求节点(I$28:I$47,$G$4:$G$23,节奏总纲!S69)+BO69</f>
        <v>0</v>
      </c>
      <c r="BP70" s="15">
        <f>索引信息!M71/3600*求节点(J$28:J$47,$G$4:$G$23,节奏总纲!T69)+BP69</f>
        <v>0</v>
      </c>
      <c r="BR70" s="15">
        <v>66</v>
      </c>
      <c r="BS70" s="15">
        <f>求节点($T$28:$T$107,$V$28:$V$107,节奏总纲!P69)*求节点($T$28:$T$107,$U$28:$U$107,节奏总纲!P69)*节奏总纲!W69+[2]副本直接奖励!DI70</f>
        <v>350819.16314908653</v>
      </c>
      <c r="BT70" s="15">
        <f>求节点($T$28:$T$107,$V$28:$V$107,节奏总纲!Q69)*求节点($T$28:$T$107,$U$28:$U$107,节奏总纲!Q69)*节奏总纲!X69+[2]副本直接奖励!DJ70</f>
        <v>285444.95479314524</v>
      </c>
      <c r="BU70" s="15">
        <f>求节点($T$28:$T$107,$V$28:$V$107,节奏总纲!R69)*求节点($T$28:$T$107,$U$28:$U$107,节奏总纲!R69)*节奏总纲!Y69+[2]副本直接奖励!DK70</f>
        <v>210234.650758084</v>
      </c>
      <c r="BV70" s="15">
        <f>求节点($T$28:$T$107,$V$28:$V$107,节奏总纲!S69)*求节点($T$28:$T$107,$U$28:$U$107,节奏总纲!S69)*节奏总纲!Z69+[2]副本直接奖励!DL70</f>
        <v>102370.76103272641</v>
      </c>
      <c r="BW70" s="15">
        <f>求节点($T$28:$T$107,$V$28:$V$107,节奏总纲!T69)*求节点($T$28:$T$107,$U$28:$U$107,节奏总纲!T69)*节奏总纲!AA69+[2]副本直接奖励!DM70</f>
        <v>40498.72236831097</v>
      </c>
      <c r="BX70" s="15">
        <f>SUM(BS$5:BS70)</f>
        <v>3028110.250556712</v>
      </c>
      <c r="BY70" s="15">
        <f>SUM(BT$5:BT70)</f>
        <v>2362407.0169768562</v>
      </c>
      <c r="BZ70" s="15">
        <f>SUM(BU$5:BU70)</f>
        <v>1653835.042464281</v>
      </c>
      <c r="CA70" s="15">
        <f>SUM(BV$5:BV70)</f>
        <v>933037.21957631561</v>
      </c>
      <c r="CB70" s="15">
        <f>SUM(BW$5:BW70)</f>
        <v>328945.24662743305</v>
      </c>
      <c r="CE70" s="15">
        <v>66</v>
      </c>
      <c r="CF70" s="15">
        <f>AZ70/(1-[5]圣人天赋!DY71)-AZ70</f>
        <v>205692.3460629296</v>
      </c>
      <c r="CG70" s="15">
        <f>BA70/(1-[5]圣人天赋!DZ71)-BA70</f>
        <v>187590.01662401669</v>
      </c>
      <c r="CH70" s="15">
        <f>BB70/(1-[5]圣人天赋!EA71)-BB70</f>
        <v>163028.37785977102</v>
      </c>
      <c r="CI70" s="15">
        <f>BC70/(1-[5]圣人天赋!EB71)-BC70</f>
        <v>120441.76461870049</v>
      </c>
      <c r="CJ70" s="15">
        <f>BD70/(1-[5]圣人天赋!EC71)-BD70</f>
        <v>0</v>
      </c>
      <c r="CK70" s="15">
        <f>SUM(CF$5:CF70)</f>
        <v>743553.58549694158</v>
      </c>
      <c r="CL70" s="15">
        <f>SUM(CG$5:CG70)</f>
        <v>674709.19639584911</v>
      </c>
      <c r="CM70" s="15">
        <f>SUM(CH$5:CH70)</f>
        <v>590378.95679460175</v>
      </c>
      <c r="CN70" s="15">
        <f>SUM(CI$5:CI70)</f>
        <v>458969.10018494353</v>
      </c>
      <c r="CO70" s="15">
        <f>SUM(CJ$5:CJ70)</f>
        <v>0</v>
      </c>
      <c r="CQ70" s="15">
        <v>66</v>
      </c>
      <c r="CR70" s="15" t="e">
        <f>DZ70*'[6]国建-buff效果'!EN72+CR69</f>
        <v>#REF!</v>
      </c>
      <c r="CS70" s="15" t="e">
        <f>EA70*'[6]国建-buff效果'!EO72+CS69</f>
        <v>#REF!</v>
      </c>
      <c r="CT70" s="15" t="e">
        <f>EB70*'[6]国建-buff效果'!EP72+CT69</f>
        <v>#REF!</v>
      </c>
      <c r="CU70" s="15" t="e">
        <f>EC70*'[6]国建-buff效果'!EQ72+CU69</f>
        <v>#REF!</v>
      </c>
      <c r="CV70" s="15" t="e">
        <f>ED70*'[6]国建-buff效果'!ER72+CV69</f>
        <v>#REF!</v>
      </c>
      <c r="CX70" s="15">
        <v>66</v>
      </c>
      <c r="CY70" s="15">
        <f>索引信息!T70/3600*求节点(F$28:F$47,$G$4:$G$23,节奏总纲!P69)+CY69</f>
        <v>0</v>
      </c>
      <c r="CZ70" s="15">
        <f>索引信息!U70/3600*求节点(G$28:G$47,$G$4:$G$23,节奏总纲!Q69)+CZ69</f>
        <v>0</v>
      </c>
      <c r="DA70" s="15">
        <f>索引信息!V70/3600*求节点(H$28:H$47,$G$4:$G$23,节奏总纲!R69)+DA69</f>
        <v>0</v>
      </c>
      <c r="DB70" s="15">
        <f>索引信息!W70/3600*求节点(I$28:I$47,$G$4:$G$23,节奏总纲!S69)+DB69</f>
        <v>0</v>
      </c>
      <c r="DC70" s="15">
        <f>索引信息!X70/3600*求节点(J$28:J$47,$G$4:$G$23,节奏总纲!T69)+DC69</f>
        <v>0</v>
      </c>
      <c r="DE70" s="15">
        <v>66</v>
      </c>
      <c r="DF70" s="15" t="e">
        <f t="shared" si="55"/>
        <v>#REF!</v>
      </c>
      <c r="DG70" s="15" t="e">
        <f t="shared" si="56"/>
        <v>#REF!</v>
      </c>
      <c r="DH70" s="15" t="e">
        <f t="shared" si="57"/>
        <v>#REF!</v>
      </c>
      <c r="DI70" s="15" t="e">
        <f t="shared" si="58"/>
        <v>#REF!</v>
      </c>
      <c r="DJ70" s="15" t="e">
        <f t="shared" si="59"/>
        <v>#REF!</v>
      </c>
      <c r="DK70" s="35">
        <v>66</v>
      </c>
      <c r="DL70" s="34" t="e">
        <f t="shared" si="60"/>
        <v>#REF!</v>
      </c>
      <c r="DM70" s="34" t="e">
        <f t="shared" si="61"/>
        <v>#REF!</v>
      </c>
      <c r="DN70" s="34" t="e">
        <f t="shared" si="62"/>
        <v>#REF!</v>
      </c>
      <c r="DO70" s="34" t="e">
        <f t="shared" si="63"/>
        <v>#REF!</v>
      </c>
      <c r="DP70" s="34" t="e">
        <f t="shared" si="64"/>
        <v>#REF!</v>
      </c>
      <c r="DQ70" s="34" t="e">
        <f t="shared" si="65"/>
        <v>#REF!</v>
      </c>
      <c r="DT70" s="15">
        <v>66</v>
      </c>
      <c r="DU70" s="15" t="e">
        <f>#REF!+[7]国家城池攻打!BP69</f>
        <v>#REF!</v>
      </c>
      <c r="DV70" s="15" t="e">
        <f>#REF!+[7]国家城池攻打!BQ69</f>
        <v>#REF!</v>
      </c>
      <c r="DW70" s="15" t="e">
        <f>#REF!+[7]国家城池攻打!BR69</f>
        <v>#REF!</v>
      </c>
      <c r="DX70" s="15" t="e">
        <f>#REF!+[7]国家城池攻打!BS69</f>
        <v>#REF!</v>
      </c>
      <c r="DY70" s="15" t="e">
        <f>#REF!+[7]国家城池攻打!BT69</f>
        <v>#REF!</v>
      </c>
      <c r="DZ70" s="15" t="e">
        <f t="shared" si="32"/>
        <v>#REF!</v>
      </c>
      <c r="EA70" s="15" t="e">
        <f t="shared" si="33"/>
        <v>#REF!</v>
      </c>
      <c r="EB70" s="15" t="e">
        <f t="shared" si="34"/>
        <v>#REF!</v>
      </c>
      <c r="EC70" s="15" t="e">
        <f t="shared" si="35"/>
        <v>#REF!</v>
      </c>
      <c r="ED70" s="15" t="e">
        <f t="shared" si="36"/>
        <v>#REF!</v>
      </c>
      <c r="EF70" s="34" t="e">
        <f>#REF!/$DU70</f>
        <v>#REF!</v>
      </c>
      <c r="EG70" s="34" t="e">
        <f>[7]国家城池攻打!BP69/$DU70</f>
        <v>#REF!</v>
      </c>
      <c r="EK70" s="9">
        <v>66</v>
      </c>
      <c r="EL70" s="9" t="e">
        <f t="shared" si="66"/>
        <v>#REF!</v>
      </c>
      <c r="EM70" s="9" t="e">
        <f t="shared" si="67"/>
        <v>#REF!</v>
      </c>
      <c r="EN70" s="9" t="e">
        <f t="shared" si="68"/>
        <v>#REF!</v>
      </c>
      <c r="EO70" s="9" t="e">
        <f t="shared" si="69"/>
        <v>#REF!</v>
      </c>
      <c r="EP70" s="9" t="e">
        <f t="shared" si="70"/>
        <v>#REF!</v>
      </c>
      <c r="ER70" s="9">
        <v>66</v>
      </c>
      <c r="ES70" s="9" t="e">
        <f>((DU70-DU69)-(DF70-DF69))/求节点(F$28:F$47,$K$4:$K$23,节奏总纲!P69)</f>
        <v>#REF!</v>
      </c>
      <c r="ET70" s="9" t="e">
        <f>((DV70-DV69)-(DG70-DG69))/求节点(G$28:G$47,$K$4:$K$23,节奏总纲!Q69)</f>
        <v>#REF!</v>
      </c>
      <c r="EU70" s="9" t="e">
        <f>((DW70-DW69)-(DH70-DH69))/求节点(H$28:H$47,$K$4:$K$23,节奏总纲!R69)</f>
        <v>#REF!</v>
      </c>
      <c r="EV70" s="9" t="e">
        <f>((DX70-DX69)-(DI70-DI69))/求节点(I$28:I$47,$K$4:$K$23,节奏总纲!S69)</f>
        <v>#REF!</v>
      </c>
      <c r="EW70" s="9" t="e">
        <f>((DY70-DY69)-(DJ70-DJ69))/求节点(J$28:J$47,$K$4:$K$23,节奏总纲!T69)</f>
        <v>#REF!</v>
      </c>
      <c r="EX70" s="37" t="e">
        <f>SUM(ES$5:ES70)*$C$5/'[1]资源-钻石'!L69</f>
        <v>#REF!</v>
      </c>
      <c r="EY70" s="37" t="e">
        <f>SUM(ET$5:ET70)*$C$5/'[1]资源-钻石'!M69</f>
        <v>#REF!</v>
      </c>
      <c r="EZ70" s="37" t="e">
        <f>SUM(EU$5:EU70)*$C$5/'[1]资源-钻石'!N69</f>
        <v>#REF!</v>
      </c>
      <c r="FA70" s="37" t="e">
        <f>SUM(EV$5:EV70)*$C$5/'[1]资源-钻石'!O69</f>
        <v>#REF!</v>
      </c>
      <c r="FB70" s="37" t="e">
        <f>SUM(EW$5:EW70)*$C$5/'[1]资源-钻石'!P69</f>
        <v>#REF!</v>
      </c>
      <c r="FJ70" s="9">
        <f>INT(求节点(F$28:F$47,$K$28:$K$47,节奏总纲!P69))</f>
        <v>19591</v>
      </c>
      <c r="FK70" s="15">
        <v>66</v>
      </c>
      <c r="FL70" s="15">
        <f>求节点(F$28:F$47,$V$4:$V$23,节奏总纲!P69)*$FJ70/10000</f>
        <v>283234.05613644572</v>
      </c>
      <c r="FM70" s="15">
        <f>求节点(G$28:G$47,$V$4:$V$23,节奏总纲!Q69)*$FJ70/10000</f>
        <v>287727.89542653295</v>
      </c>
      <c r="FN70" s="15">
        <f>求节点(H$28:H$47,$V$4:$V$23,节奏总纲!R69)*$FJ70/10000</f>
        <v>293196.93737781217</v>
      </c>
      <c r="FO70" s="15">
        <f>求节点(I$28:I$47,$V$4:$V$23,节奏总纲!S69)*$FJ70/10000</f>
        <v>298787.52870563645</v>
      </c>
      <c r="FP70" s="15">
        <f>求节点(J$28:J$47,$V$4:$V$23,节奏总纲!T69)*$FJ70/10000</f>
        <v>305577.52704732469</v>
      </c>
      <c r="FQ70" s="15">
        <f>求节点(F$28:F$47,$L$4:$L$23,节奏总纲!P69)</f>
        <v>4</v>
      </c>
      <c r="FR70" s="15">
        <f>求节点(G$28:G$47,$L$4:$L$23,节奏总纲!Q69)</f>
        <v>4</v>
      </c>
      <c r="FS70" s="15">
        <f>求节点(H$28:H$47,$L$4:$L$23,节奏总纲!R69)</f>
        <v>4</v>
      </c>
      <c r="FT70" s="15">
        <f>求节点(I$28:I$47,$L$4:$L$23,节奏总纲!S69)</f>
        <v>4</v>
      </c>
      <c r="FU70" s="15">
        <f>求节点(J$28:J$47,$L$4:$L$23,节奏总纲!T69)</f>
        <v>4</v>
      </c>
      <c r="FV70" s="15">
        <f t="shared" ref="FV70:FV104" si="71">FL70*FQ70</f>
        <v>1132936.2245457829</v>
      </c>
      <c r="FW70" s="15">
        <f t="shared" ref="FW70:FW104" si="72">FM70*FR70</f>
        <v>1150911.5817061318</v>
      </c>
      <c r="FX70" s="15">
        <f t="shared" ref="FX70:FX104" si="73">FN70*FS70</f>
        <v>1172787.7495112487</v>
      </c>
      <c r="FY70" s="15">
        <f t="shared" ref="FY70:FY104" si="74">FO70*FT70</f>
        <v>1195150.1148225458</v>
      </c>
      <c r="FZ70" s="15">
        <f t="shared" ref="FZ70:FZ104" si="75">FP70*FU70</f>
        <v>1222310.1081892988</v>
      </c>
      <c r="GE70" s="15">
        <v>66</v>
      </c>
      <c r="GF70" s="15">
        <f>MAX($G$4,求节点(F$28:F$47,$G$4:$G$23,节奏总纲!P69))</f>
        <v>2472.8677865766058</v>
      </c>
      <c r="GG70" s="15">
        <f>MAX($G$4,求节点(G$28:G$47,$G$4:$G$23,节奏总纲!Q69))</f>
        <v>2484.3369287594633</v>
      </c>
      <c r="GH70" s="15">
        <f>MAX($G$4,求节点(H$28:H$47,$G$4:$G$23,节奏总纲!R69))</f>
        <v>2498.2949756975449</v>
      </c>
      <c r="GI70" s="15">
        <f>MAX($G$4,求节点(I$28:I$47,$G$4:$G$23,节奏总纲!S69))</f>
        <v>2512.5632400225522</v>
      </c>
      <c r="GJ70" s="15">
        <f>MAX($G$4,求节点(J$28:J$47,$G$4:$G$23,节奏总纲!T69))</f>
        <v>2529.8926217327466</v>
      </c>
      <c r="GK70" s="15">
        <f>MAX($K$4,求节点(F$28:F$47,$K$4:$K$23,节奏总纲!P69))</f>
        <v>11457.355731532118</v>
      </c>
      <c r="GL70" s="15">
        <f>MAX($K$4,求节点(G$28:G$47,$K$4:$K$23,节奏总纲!Q69))</f>
        <v>11686.738575189267</v>
      </c>
      <c r="GM70" s="15">
        <f>MAX($K$4,求节点(H$28:H$47,$K$4:$K$23,节奏总纲!R69))</f>
        <v>11965.899513950902</v>
      </c>
      <c r="GN70" s="15">
        <f>MAX($K$4,求节点(I$28:I$47,$K$4:$K$23,节奏总纲!S69))</f>
        <v>12251.264800451048</v>
      </c>
      <c r="GO70" s="15">
        <f>MAX($K$4,求节点(J$28:J$47,$K$4:$K$23,节奏总纲!T69))</f>
        <v>12597.852434654929</v>
      </c>
    </row>
    <row r="71" spans="19:197" x14ac:dyDescent="0.15">
      <c r="S71" s="9">
        <v>44</v>
      </c>
      <c r="T71" s="9">
        <f>求节点(节奏总纲!$BW$4:$BW$53,节奏总纲!$AM$4:$AM$53,$S71)</f>
        <v>39.220797956048642</v>
      </c>
      <c r="U71" s="9">
        <v>8600</v>
      </c>
      <c r="V71" s="9">
        <f t="shared" si="38"/>
        <v>3</v>
      </c>
      <c r="W71" s="9">
        <v>5</v>
      </c>
      <c r="Z71" s="9">
        <v>67</v>
      </c>
      <c r="AA71" s="9">
        <f>[5]圣人天赋!EM72</f>
        <v>0</v>
      </c>
      <c r="AB71" s="9">
        <f>[5]圣人天赋!EN72</f>
        <v>0</v>
      </c>
      <c r="AC71" s="9">
        <f>[5]圣人天赋!EO72</f>
        <v>67</v>
      </c>
      <c r="AD71" s="9">
        <f>[5]圣人天赋!EP72</f>
        <v>3.8569144990188216E-2</v>
      </c>
      <c r="AE71" s="9">
        <f>[5]圣人天赋!EQ72</f>
        <v>3.9101805378457505E-2</v>
      </c>
      <c r="AG71" s="52"/>
      <c r="AH71" s="34" t="e">
        <f>[5]圣人天赋!EM72/AA71</f>
        <v>#DIV/0!</v>
      </c>
      <c r="AJ71" s="9">
        <v>67</v>
      </c>
      <c r="AK71" s="9">
        <f>MAX([4]带兵数!D70,1000+($AJ71-1)*50)</f>
        <v>6052.3420039247139</v>
      </c>
      <c r="AL71" s="9">
        <f>MAX([4]带兵数!E70,1000+($AJ71-1)*50)</f>
        <v>6107.8836653495255</v>
      </c>
      <c r="AM71" s="9">
        <f>MAX([4]带兵数!F70,1000+($AJ71-1)*50)</f>
        <v>6166.6722334610458</v>
      </c>
      <c r="AN71" s="9">
        <f>MAX([4]带兵数!G70,1000+($AJ71-1)*50)</f>
        <v>6230.8845309680837</v>
      </c>
      <c r="AO71" s="9">
        <f>MAX([4]带兵数!H70,1000+($AJ71-1)*50)</f>
        <v>6300.4888716037349</v>
      </c>
      <c r="AQ71" s="15">
        <v>67</v>
      </c>
      <c r="AR71" s="15">
        <f>AZ71/求节点(F$28:F$47,$G$4:$G$23,节奏总纲!P70)*3600</f>
        <v>2406221.5024279305</v>
      </c>
      <c r="AS71" s="15">
        <f>BA71/求节点(G$28:G$47,$G$4:$G$23,节奏总纲!Q70)*3600</f>
        <v>2113991.6011729212</v>
      </c>
      <c r="AT71" s="15">
        <f>BB71/求节点(H$28:H$47,$G$4:$G$23,节奏总纲!R70)*3600</f>
        <v>1659661.0649406763</v>
      </c>
      <c r="AU71" s="15">
        <f>BC71/求节点(I$28:I$47,$G$4:$G$23,节奏总纲!S70)*3600</f>
        <v>1196754.7954464727</v>
      </c>
      <c r="AV71" s="15">
        <f>BD71/求节点(J$28:J$47,$G$4:$G$23,节奏总纲!T70)*3600</f>
        <v>673134.76508934912</v>
      </c>
      <c r="AY71" s="15">
        <v>67</v>
      </c>
      <c r="AZ71" s="15">
        <f>求节点(F$28:F$47,$G$4:$G$23,节奏总纲!P70)*24*节奏总纲!W70*求节点(F$28:F$47,$L$4:$L$23,节奏总纲!P70)</f>
        <v>1659373.4163907166</v>
      </c>
      <c r="BA71" s="15">
        <f>求节点(G$28:G$47,$G$4:$G$23,节奏总纲!Q70)*24*节奏总纲!X70*求节点(G$28:G$47,$L$4:$L$23,节奏总纲!Q70)</f>
        <v>1465143.9167810916</v>
      </c>
      <c r="BB71" s="15">
        <f>求节点(H$28:H$47,$G$4:$G$23,节奏总纲!R70)*24*节奏总纲!Y70*求节点(H$28:H$47,$L$4:$L$23,节奏总纲!R70)</f>
        <v>1156457.7242424921</v>
      </c>
      <c r="BC71" s="15">
        <f>求节点(I$28:I$47,$G$4:$G$23,节奏总纲!S70)*24*节奏总纲!Z70*求节点(I$28:I$47,$L$4:$L$23,节奏总纲!S70)</f>
        <v>838857.31070510717</v>
      </c>
      <c r="BD71" s="15">
        <f>求节点(J$28:J$47,$G$4:$G$23,节奏总纲!T70)*24*节奏总纲!AA70*求节点(J$28:J$47,$L$4:$L$23,节奏总纲!T70)</f>
        <v>475322.67247849912</v>
      </c>
      <c r="BE71" s="15">
        <f>SUM(AZ$5:AZ71)</f>
        <v>23089789.61339185</v>
      </c>
      <c r="BF71" s="15">
        <f>SUM(BA$5:BA71)</f>
        <v>20170807.433785252</v>
      </c>
      <c r="BG71" s="15">
        <f>SUM(BB$5:BB71)</f>
        <v>16618619.018120792</v>
      </c>
      <c r="BH71" s="15">
        <f>SUM(BC$5:BC71)</f>
        <v>12232085.419204431</v>
      </c>
      <c r="BI71" s="15">
        <f>SUM(BD$5:BD71)</f>
        <v>6844049.2081014365</v>
      </c>
      <c r="BJ71" s="51"/>
      <c r="BK71" s="15">
        <v>67</v>
      </c>
      <c r="BL71" s="15">
        <f>索引信息!I72/3600*求节点(F$28:F$47,$G$4:$G$23,节奏总纲!P70)+BL70</f>
        <v>0</v>
      </c>
      <c r="BM71" s="15">
        <f>索引信息!J72/3600*求节点(G$28:G$47,$G$4:$G$23,节奏总纲!Q70)+BM70</f>
        <v>0</v>
      </c>
      <c r="BN71" s="15">
        <f>索引信息!K72/3600*求节点(H$28:H$47,$G$4:$G$23,节奏总纲!R70)+BN70</f>
        <v>0</v>
      </c>
      <c r="BO71" s="15">
        <f>索引信息!L72/3600*求节点(I$28:I$47,$G$4:$G$23,节奏总纲!S70)+BO70</f>
        <v>0</v>
      </c>
      <c r="BP71" s="15">
        <f>索引信息!M72/3600*求节点(J$28:J$47,$G$4:$G$23,节奏总纲!T70)+BP70</f>
        <v>0</v>
      </c>
      <c r="BR71" s="15">
        <v>67</v>
      </c>
      <c r="BS71" s="15">
        <f>求节点($T$28:$T$107,$V$28:$V$107,节奏总纲!P70)*求节点($T$28:$T$107,$U$28:$U$107,节奏总纲!P70)*节奏总纲!W70+[2]副本直接奖励!DI71</f>
        <v>379834.03661211574</v>
      </c>
      <c r="BT71" s="15">
        <f>求节点($T$28:$T$107,$V$28:$V$107,节奏总纲!Q70)*求节点($T$28:$T$107,$U$28:$U$107,节奏总纲!Q70)*节奏总纲!X70+[2]副本直接奖励!DJ71</f>
        <v>311960.56614530954</v>
      </c>
      <c r="BU71" s="15">
        <f>求节点($T$28:$T$107,$V$28:$V$107,节奏总纲!R70)*求节点($T$28:$T$107,$U$28:$U$107,节奏总纲!R70)*节奏总纲!Y70+[2]副本直接奖励!DK71</f>
        <v>220306.71386451309</v>
      </c>
      <c r="BV71" s="15">
        <f>求节点($T$28:$T$107,$V$28:$V$107,节奏总纲!S70)*求节点($T$28:$T$107,$U$28:$U$107,节奏总纲!S70)*节奏总纲!Z70+[2]副本直接奖励!DL71</f>
        <v>113704.60846412087</v>
      </c>
      <c r="BW71" s="15">
        <f>求节点($T$28:$T$107,$V$28:$V$107,节奏总纲!T70)*求节点($T$28:$T$107,$U$28:$U$107,节奏总纲!T70)*节奏总纲!AA70+[2]副本直接奖励!DM71</f>
        <v>43796.034433895722</v>
      </c>
      <c r="BX71" s="15">
        <f>SUM(BS$5:BS71)</f>
        <v>3407944.2871688278</v>
      </c>
      <c r="BY71" s="15">
        <f>SUM(BT$5:BT71)</f>
        <v>2674367.5831221659</v>
      </c>
      <c r="BZ71" s="15">
        <f>SUM(BU$5:BU71)</f>
        <v>1874141.7563287942</v>
      </c>
      <c r="CA71" s="15">
        <f>SUM(BV$5:BV71)</f>
        <v>1046741.8280404365</v>
      </c>
      <c r="CB71" s="15">
        <f>SUM(BW$5:BW71)</f>
        <v>372741.28106132877</v>
      </c>
      <c r="CE71" s="15">
        <v>67</v>
      </c>
      <c r="CF71" s="15">
        <f>AZ71/(1-[5]圣人天赋!DY72)-AZ71</f>
        <v>354326.93686610763</v>
      </c>
      <c r="CG71" s="15">
        <f>BA71/(1-[5]圣人天赋!DZ72)-BA71</f>
        <v>324325.55502947583</v>
      </c>
      <c r="CH71" s="15">
        <f>BB71/(1-[5]圣人天赋!EA72)-BB71</f>
        <v>269979.3372835624</v>
      </c>
      <c r="CI71" s="15">
        <f>BC71/(1-[5]圣人天赋!EB72)-BC71</f>
        <v>209588.84215962829</v>
      </c>
      <c r="CJ71" s="15">
        <f>BD71/(1-[5]圣人天赋!EC72)-BD71</f>
        <v>0</v>
      </c>
      <c r="CK71" s="15">
        <f>SUM(CF$5:CF71)</f>
        <v>1097880.5223630492</v>
      </c>
      <c r="CL71" s="15">
        <f>SUM(CG$5:CG71)</f>
        <v>999034.75142532494</v>
      </c>
      <c r="CM71" s="15">
        <f>SUM(CH$5:CH71)</f>
        <v>860358.29407816415</v>
      </c>
      <c r="CN71" s="15">
        <f>SUM(CI$5:CI71)</f>
        <v>668557.94234457181</v>
      </c>
      <c r="CO71" s="15">
        <f>SUM(CJ$5:CJ71)</f>
        <v>0</v>
      </c>
      <c r="CQ71" s="15">
        <v>67</v>
      </c>
      <c r="CR71" s="15" t="e">
        <f>DZ71*'[6]国建-buff效果'!EN73+CR70</f>
        <v>#REF!</v>
      </c>
      <c r="CS71" s="15" t="e">
        <f>EA71*'[6]国建-buff效果'!EO73+CS70</f>
        <v>#REF!</v>
      </c>
      <c r="CT71" s="15" t="e">
        <f>EB71*'[6]国建-buff效果'!EP73+CT70</f>
        <v>#REF!</v>
      </c>
      <c r="CU71" s="15" t="e">
        <f>EC71*'[6]国建-buff效果'!EQ73+CU70</f>
        <v>#REF!</v>
      </c>
      <c r="CV71" s="15" t="e">
        <f>ED71*'[6]国建-buff效果'!ER73+CV70</f>
        <v>#REF!</v>
      </c>
      <c r="CX71" s="15">
        <v>67</v>
      </c>
      <c r="CY71" s="15">
        <f>索引信息!T71/3600*求节点(F$28:F$47,$G$4:$G$23,节奏总纲!P70)+CY70</f>
        <v>0</v>
      </c>
      <c r="CZ71" s="15">
        <f>索引信息!U71/3600*求节点(G$28:G$47,$G$4:$G$23,节奏总纲!Q70)+CZ70</f>
        <v>0</v>
      </c>
      <c r="DA71" s="15">
        <f>索引信息!V71/3600*求节点(H$28:H$47,$G$4:$G$23,节奏总纲!R70)+DA70</f>
        <v>0</v>
      </c>
      <c r="DB71" s="15">
        <f>索引信息!W71/3600*求节点(I$28:I$47,$G$4:$G$23,节奏总纲!S70)+DB70</f>
        <v>0</v>
      </c>
      <c r="DC71" s="15">
        <f>索引信息!X71/3600*求节点(J$28:J$47,$G$4:$G$23,节奏总纲!T70)+DC70</f>
        <v>0</v>
      </c>
      <c r="DE71" s="15">
        <v>67</v>
      </c>
      <c r="DF71" s="15" t="e">
        <f t="shared" si="55"/>
        <v>#REF!</v>
      </c>
      <c r="DG71" s="15" t="e">
        <f t="shared" si="56"/>
        <v>#REF!</v>
      </c>
      <c r="DH71" s="15" t="e">
        <f t="shared" si="57"/>
        <v>#REF!</v>
      </c>
      <c r="DI71" s="15" t="e">
        <f t="shared" si="58"/>
        <v>#REF!</v>
      </c>
      <c r="DJ71" s="15" t="e">
        <f t="shared" si="59"/>
        <v>#REF!</v>
      </c>
      <c r="DK71" s="35">
        <v>67</v>
      </c>
      <c r="DL71" s="34" t="e">
        <f t="shared" si="60"/>
        <v>#REF!</v>
      </c>
      <c r="DM71" s="34" t="e">
        <f t="shared" si="61"/>
        <v>#REF!</v>
      </c>
      <c r="DN71" s="34" t="e">
        <f t="shared" si="62"/>
        <v>#REF!</v>
      </c>
      <c r="DO71" s="34" t="e">
        <f t="shared" si="63"/>
        <v>#REF!</v>
      </c>
      <c r="DP71" s="34" t="e">
        <f t="shared" si="64"/>
        <v>#REF!</v>
      </c>
      <c r="DQ71" s="34" t="e">
        <f t="shared" si="65"/>
        <v>#REF!</v>
      </c>
      <c r="DT71" s="15">
        <v>67</v>
      </c>
      <c r="DU71" s="15" t="e">
        <f>#REF!+[7]国家城池攻打!BP70</f>
        <v>#REF!</v>
      </c>
      <c r="DV71" s="15" t="e">
        <f>#REF!+[7]国家城池攻打!BQ70</f>
        <v>#REF!</v>
      </c>
      <c r="DW71" s="15" t="e">
        <f>#REF!+[7]国家城池攻打!BR70</f>
        <v>#REF!</v>
      </c>
      <c r="DX71" s="15" t="e">
        <f>#REF!+[7]国家城池攻打!BS70</f>
        <v>#REF!</v>
      </c>
      <c r="DY71" s="15" t="e">
        <f>#REF!+[7]国家城池攻打!BT70</f>
        <v>#REF!</v>
      </c>
      <c r="DZ71" s="15" t="e">
        <f t="shared" ref="DZ71:DZ104" si="76">DU71-DU70</f>
        <v>#REF!</v>
      </c>
      <c r="EA71" s="15" t="e">
        <f t="shared" ref="EA71:EA104" si="77">DV71-DV70</f>
        <v>#REF!</v>
      </c>
      <c r="EB71" s="15" t="e">
        <f t="shared" ref="EB71:EB104" si="78">DW71-DW70</f>
        <v>#REF!</v>
      </c>
      <c r="EC71" s="15" t="e">
        <f t="shared" ref="EC71:EC104" si="79">DX71-DX70</f>
        <v>#REF!</v>
      </c>
      <c r="ED71" s="15" t="e">
        <f t="shared" ref="ED71:ED104" si="80">DY71-DY70</f>
        <v>#REF!</v>
      </c>
      <c r="EF71" s="34" t="e">
        <f>#REF!/$DU71</f>
        <v>#REF!</v>
      </c>
      <c r="EG71" s="34" t="e">
        <f>[7]国家城池攻打!BP70/$DU71</f>
        <v>#REF!</v>
      </c>
      <c r="EK71" s="9">
        <v>67</v>
      </c>
      <c r="EL71" s="9" t="e">
        <f t="shared" si="66"/>
        <v>#REF!</v>
      </c>
      <c r="EM71" s="9" t="e">
        <f t="shared" si="67"/>
        <v>#REF!</v>
      </c>
      <c r="EN71" s="9" t="e">
        <f t="shared" si="68"/>
        <v>#REF!</v>
      </c>
      <c r="EO71" s="9" t="e">
        <f t="shared" si="69"/>
        <v>#REF!</v>
      </c>
      <c r="EP71" s="9" t="e">
        <f t="shared" si="70"/>
        <v>#REF!</v>
      </c>
      <c r="ER71" s="9">
        <v>67</v>
      </c>
      <c r="ES71" s="9" t="e">
        <f>((DU71-DU70)-(DF71-DF70))/求节点(F$28:F$47,$K$4:$K$23,节奏总纲!P70)</f>
        <v>#REF!</v>
      </c>
      <c r="ET71" s="9" t="e">
        <f>((DV71-DV70)-(DG71-DG70))/求节点(G$28:G$47,$K$4:$K$23,节奏总纲!Q70)</f>
        <v>#REF!</v>
      </c>
      <c r="EU71" s="9" t="e">
        <f>((DW71-DW70)-(DH71-DH70))/求节点(H$28:H$47,$K$4:$K$23,节奏总纲!R70)</f>
        <v>#REF!</v>
      </c>
      <c r="EV71" s="9" t="e">
        <f>((DX71-DX70)-(DI71-DI70))/求节点(I$28:I$47,$K$4:$K$23,节奏总纲!S70)</f>
        <v>#REF!</v>
      </c>
      <c r="EW71" s="9" t="e">
        <f>((DY71-DY70)-(DJ71-DJ70))/求节点(J$28:J$47,$K$4:$K$23,节奏总纲!T70)</f>
        <v>#REF!</v>
      </c>
      <c r="EX71" s="37" t="e">
        <f>SUM(ES$5:ES71)*$C$5/'[1]资源-钻石'!L70</f>
        <v>#REF!</v>
      </c>
      <c r="EY71" s="37" t="e">
        <f>SUM(ET$5:ET71)*$C$5/'[1]资源-钻石'!M70</f>
        <v>#REF!</v>
      </c>
      <c r="EZ71" s="37" t="e">
        <f>SUM(EU$5:EU71)*$C$5/'[1]资源-钻石'!N70</f>
        <v>#REF!</v>
      </c>
      <c r="FA71" s="37" t="e">
        <f>SUM(EV$5:EV71)*$C$5/'[1]资源-钻石'!O70</f>
        <v>#REF!</v>
      </c>
      <c r="FB71" s="37" t="e">
        <f>SUM(EW$5:EW71)*$C$5/'[1]资源-钻石'!P70</f>
        <v>#REF!</v>
      </c>
      <c r="FJ71" s="9">
        <f>INT(求节点(F$28:F$47,$K$28:$K$47,节奏总纲!P70))</f>
        <v>19630</v>
      </c>
      <c r="FK71" s="15">
        <v>67</v>
      </c>
      <c r="FL71" s="15">
        <f>求节点(F$28:F$47,$V$4:$V$23,节奏总纲!P70)*$FJ71/10000</f>
        <v>287628.35335339315</v>
      </c>
      <c r="FM71" s="15">
        <f>求节点(G$28:G$47,$V$4:$V$23,节奏总纲!Q70)*$FJ71/10000</f>
        <v>292507.25324205658</v>
      </c>
      <c r="FN71" s="15">
        <f>求节点(H$28:H$47,$V$4:$V$23,节奏总纲!R70)*$FJ71/10000</f>
        <v>297784.26746761258</v>
      </c>
      <c r="FO71" s="15">
        <f>求节点(I$28:I$47,$V$4:$V$23,节奏总纲!S70)*$FJ71/10000</f>
        <v>303635.28755371005</v>
      </c>
      <c r="FP71" s="15">
        <f>求节点(J$28:J$47,$V$4:$V$23,节奏总纲!T70)*$FJ71/10000</f>
        <v>310970.13982302527</v>
      </c>
      <c r="FQ71" s="15">
        <f>求节点(F$28:F$47,$L$4:$L$23,节奏总纲!P70)</f>
        <v>4</v>
      </c>
      <c r="FR71" s="15">
        <f>求节点(G$28:G$47,$L$4:$L$23,节奏总纲!Q70)</f>
        <v>4</v>
      </c>
      <c r="FS71" s="15">
        <f>求节点(H$28:H$47,$L$4:$L$23,节奏总纲!R70)</f>
        <v>4</v>
      </c>
      <c r="FT71" s="15">
        <f>求节点(I$28:I$47,$L$4:$L$23,节奏总纲!S70)</f>
        <v>4</v>
      </c>
      <c r="FU71" s="15">
        <f>求节点(J$28:J$47,$L$4:$L$23,节奏总纲!T70)</f>
        <v>4</v>
      </c>
      <c r="FV71" s="15">
        <f t="shared" si="71"/>
        <v>1150513.4134135726</v>
      </c>
      <c r="FW71" s="15">
        <f t="shared" si="72"/>
        <v>1170029.0129682263</v>
      </c>
      <c r="FX71" s="15">
        <f t="shared" si="73"/>
        <v>1191137.0698704503</v>
      </c>
      <c r="FY71" s="15">
        <f t="shared" si="74"/>
        <v>1214541.1502148402</v>
      </c>
      <c r="FZ71" s="15">
        <f t="shared" si="75"/>
        <v>1243880.5592921011</v>
      </c>
      <c r="GE71" s="15">
        <v>67</v>
      </c>
      <c r="GF71" s="15">
        <f>MAX($G$4,求节点(F$28:F$47,$G$4:$G$23,节奏总纲!P70))</f>
        <v>2482.6244354391065</v>
      </c>
      <c r="GG71" s="15">
        <f>MAX($G$4,求节点(G$28:G$47,$G$4:$G$23,节奏总纲!Q70))</f>
        <v>2495.0515874733992</v>
      </c>
      <c r="GH71" s="15">
        <f>MAX($G$4,求节点(H$28:H$47,$G$4:$G$23,节奏总纲!R70))</f>
        <v>2508.4927851951416</v>
      </c>
      <c r="GI71" s="15">
        <f>MAX($G$4,求节点(I$28:I$47,$G$4:$G$23,节奏总纲!S70))</f>
        <v>2523.3960457302856</v>
      </c>
      <c r="GJ71" s="15">
        <f>MAX($G$4,求节点(J$28:J$47,$G$4:$G$23,节奏总纲!T70))</f>
        <v>2542.0788074962438</v>
      </c>
      <c r="GK71" s="15">
        <f>MAX($K$4,求节点(F$28:F$47,$K$4:$K$23,节奏总纲!P70))</f>
        <v>11652.48870878213</v>
      </c>
      <c r="GL71" s="15">
        <f>MAX($K$4,求节点(G$28:G$47,$K$4:$K$23,节奏总纲!Q70))</f>
        <v>11901.031749467986</v>
      </c>
      <c r="GM71" s="15">
        <f>MAX($K$4,求节点(H$28:H$47,$K$4:$K$23,节奏总纲!R70))</f>
        <v>12169.855703902831</v>
      </c>
      <c r="GN71" s="15">
        <f>MAX($K$4,求节点(I$28:I$47,$K$4:$K$23,节奏总纲!S70))</f>
        <v>12467.920914605707</v>
      </c>
      <c r="GO71" s="15">
        <f>MAX($K$4,求节点(J$28:J$47,$K$4:$K$23,节奏总纲!T70))</f>
        <v>12841.576149924873</v>
      </c>
    </row>
    <row r="72" spans="19:197" x14ac:dyDescent="0.15">
      <c r="S72" s="9">
        <v>45</v>
      </c>
      <c r="T72" s="9">
        <f>求节点(节奏总纲!$BW$4:$BW$53,节奏总纲!$AM$4:$AM$53,$S72)</f>
        <v>40.936301697836335</v>
      </c>
      <c r="U72" s="9">
        <v>9000</v>
      </c>
      <c r="V72" s="9">
        <f t="shared" si="38"/>
        <v>3</v>
      </c>
      <c r="W72" s="9">
        <v>5</v>
      </c>
      <c r="Z72" s="9">
        <v>68</v>
      </c>
      <c r="AA72" s="9">
        <f>[5]圣人天赋!EM73</f>
        <v>0</v>
      </c>
      <c r="AB72" s="9">
        <f>[5]圣人天赋!EN73</f>
        <v>0</v>
      </c>
      <c r="AC72" s="9">
        <f>[5]圣人天赋!EO73</f>
        <v>68</v>
      </c>
      <c r="AD72" s="9">
        <f>[5]圣人天赋!EP73</f>
        <v>3.8452305154215376E-2</v>
      </c>
      <c r="AE72" s="9">
        <f>[5]圣人天赋!EQ73</f>
        <v>3.8981033537488205E-2</v>
      </c>
      <c r="AG72" s="52"/>
      <c r="AH72" s="34" t="e">
        <f>[5]圣人天赋!EM73/AA72</f>
        <v>#DIV/0!</v>
      </c>
      <c r="AJ72" s="9">
        <v>68</v>
      </c>
      <c r="AK72" s="9">
        <f>MAX([4]带兵数!D71,1000+($AJ72-1)*50)</f>
        <v>6119.0779383138506</v>
      </c>
      <c r="AL72" s="9">
        <f>MAX([4]带兵数!E71,1000+($AJ72-1)*50)</f>
        <v>6173.8919857187802</v>
      </c>
      <c r="AM72" s="9">
        <f>MAX([4]带兵数!F71,1000+($AJ72-1)*50)</f>
        <v>6231.3229873395803</v>
      </c>
      <c r="AN72" s="9">
        <f>MAX([4]带兵数!G71,1000+($AJ72-1)*50)</f>
        <v>6295.0201830884398</v>
      </c>
      <c r="AO72" s="9">
        <f>MAX([4]带兵数!H71,1000+($AJ72-1)*50)</f>
        <v>6365.9720729358742</v>
      </c>
      <c r="AQ72" s="15">
        <v>68</v>
      </c>
      <c r="AR72" s="15">
        <f>AZ72/求节点(F$28:F$47,$G$4:$G$23,节奏总纲!P71)*3600</f>
        <v>2578924.3512864667</v>
      </c>
      <c r="AS72" s="15">
        <f>BA72/求节点(G$28:G$47,$G$4:$G$23,节奏总纲!Q71)*3600</f>
        <v>2198846.1205585529</v>
      </c>
      <c r="AT72" s="15">
        <f>BB72/求节点(H$28:H$47,$G$4:$G$23,节奏总纲!R71)*3600</f>
        <v>1713551.085538771</v>
      </c>
      <c r="AU72" s="15">
        <f>BC72/求节点(I$28:I$47,$G$4:$G$23,节奏总纲!S71)*3600</f>
        <v>1308755.5081074138</v>
      </c>
      <c r="AV72" s="15">
        <f>BD72/求节点(J$28:J$47,$G$4:$G$23,节奏总纲!T71)*3600</f>
        <v>711992.41321972734</v>
      </c>
      <c r="AY72" s="15">
        <v>68</v>
      </c>
      <c r="AZ72" s="15">
        <f>求节点(F$28:F$47,$G$4:$G$23,节奏总纲!P71)*24*节奏总纲!W71*求节点(F$28:F$47,$L$4:$L$23,节奏总纲!P71)</f>
        <v>1785963.3917791836</v>
      </c>
      <c r="BA72" s="15">
        <f>求节点(G$28:G$47,$G$4:$G$23,节奏总纲!Q71)*24*节奏总纲!X71*求节点(G$28:G$47,$L$4:$L$23,节奏总纲!Q71)</f>
        <v>1530356.010830604</v>
      </c>
      <c r="BB72" s="15">
        <f>求节点(H$28:H$47,$G$4:$G$23,节奏总纲!R71)*24*节奏总纲!Y71*求节点(H$28:H$47,$L$4:$L$23,节奏总纲!R71)</f>
        <v>1198930.4198899844</v>
      </c>
      <c r="BC72" s="15">
        <f>求节点(I$28:I$47,$G$4:$G$23,节奏总纲!S71)*24*节奏总纲!Z71*求节点(I$28:I$47,$L$4:$L$23,节奏总纲!S71)</f>
        <v>921670.22153451841</v>
      </c>
      <c r="BD72" s="15">
        <f>求节点(J$28:J$47,$G$4:$G$23,节奏总纲!T71)*24*节奏总纲!AA71*求节点(J$28:J$47,$L$4:$L$23,节奏总纲!T71)</f>
        <v>505327.97724156908</v>
      </c>
      <c r="BE72" s="15">
        <f>SUM(AZ$5:AZ72)</f>
        <v>24875753.005171034</v>
      </c>
      <c r="BF72" s="15">
        <f>SUM(BA$5:BA72)</f>
        <v>21701163.444615856</v>
      </c>
      <c r="BG72" s="15">
        <f>SUM(BB$5:BB72)</f>
        <v>17817549.438010775</v>
      </c>
      <c r="BH72" s="15">
        <f>SUM(BC$5:BC72)</f>
        <v>13153755.640738949</v>
      </c>
      <c r="BI72" s="15">
        <f>SUM(BD$5:BD72)</f>
        <v>7349377.1853430057</v>
      </c>
      <c r="BJ72" s="51"/>
      <c r="BK72" s="15">
        <v>68</v>
      </c>
      <c r="BL72" s="15">
        <f>索引信息!I73/3600*求节点(F$28:F$47,$G$4:$G$23,节奏总纲!P71)+BL71</f>
        <v>0</v>
      </c>
      <c r="BM72" s="15">
        <f>索引信息!J73/3600*求节点(G$28:G$47,$G$4:$G$23,节奏总纲!Q71)+BM71</f>
        <v>0</v>
      </c>
      <c r="BN72" s="15">
        <f>索引信息!K73/3600*求节点(H$28:H$47,$G$4:$G$23,节奏总纲!R71)+BN71</f>
        <v>0</v>
      </c>
      <c r="BO72" s="15">
        <f>索引信息!L73/3600*求节点(I$28:I$47,$G$4:$G$23,节奏总纲!S71)+BO71</f>
        <v>0</v>
      </c>
      <c r="BP72" s="15">
        <f>索引信息!M73/3600*求节点(J$28:J$47,$G$4:$G$23,节奏总纲!T71)+BP71</f>
        <v>0</v>
      </c>
      <c r="BR72" s="15">
        <v>68</v>
      </c>
      <c r="BS72" s="15">
        <f>求节点($T$28:$T$107,$V$28:$V$107,节奏总纲!P71)*求节点($T$28:$T$107,$U$28:$U$107,节奏总纲!P71)*节奏总纲!W71+[2]副本直接奖励!DI72</f>
        <v>411501.72083178832</v>
      </c>
      <c r="BT72" s="15">
        <f>求节点($T$28:$T$107,$V$28:$V$107,节奏总纲!Q71)*求节点($T$28:$T$107,$U$28:$U$107,节奏总纲!Q71)*节奏总纲!X71+[2]副本直接奖励!DJ72</f>
        <v>342870.81310243753</v>
      </c>
      <c r="BU72" s="15">
        <f>求节点($T$28:$T$107,$V$28:$V$107,节奏总纲!R71)*求节点($T$28:$T$107,$U$28:$U$107,节奏总纲!R71)*节奏总纲!Y71+[2]副本直接奖励!DK72</f>
        <v>237673.35402793123</v>
      </c>
      <c r="BV72" s="15">
        <f>求节点($T$28:$T$107,$V$28:$V$107,节奏总纲!S71)*求节点($T$28:$T$107,$U$28:$U$107,节奏总纲!S71)*节奏总纲!Z71+[2]副本直接奖励!DL72</f>
        <v>136328.69876118895</v>
      </c>
      <c r="BW72" s="15">
        <f>求节点($T$28:$T$107,$V$28:$V$107,节奏总纲!T71)*求节点($T$28:$T$107,$U$28:$U$107,节奏总纲!T71)*节奏总纲!AA71+[2]副本直接奖励!DM72</f>
        <v>47817.229387972933</v>
      </c>
      <c r="BX72" s="15">
        <f>SUM(BS$5:BS72)</f>
        <v>3819446.008000616</v>
      </c>
      <c r="BY72" s="15">
        <f>SUM(BT$5:BT72)</f>
        <v>3017238.3962246035</v>
      </c>
      <c r="BZ72" s="15">
        <f>SUM(BU$5:BU72)</f>
        <v>2111815.1103567253</v>
      </c>
      <c r="CA72" s="15">
        <f>SUM(BV$5:BV72)</f>
        <v>1183070.5268016255</v>
      </c>
      <c r="CB72" s="15">
        <f>SUM(BW$5:BW72)</f>
        <v>420558.51044930168</v>
      </c>
      <c r="CE72" s="15">
        <v>68</v>
      </c>
      <c r="CF72" s="15">
        <f>AZ72/(1-[5]圣人天赋!DY73)-AZ72</f>
        <v>379929.31268007285</v>
      </c>
      <c r="CG72" s="15">
        <f>BA72/(1-[5]圣人天赋!DZ73)-BA72</f>
        <v>337443.15027480735</v>
      </c>
      <c r="CH72" s="15">
        <f>BB72/(1-[5]圣人天赋!EA73)-BB72</f>
        <v>278718.27908370364</v>
      </c>
      <c r="CI72" s="15">
        <f>BC72/(1-[5]圣人天赋!EB73)-BC72</f>
        <v>229175.67939776077</v>
      </c>
      <c r="CJ72" s="15">
        <f>BD72/(1-[5]圣人天赋!EC73)-BD72</f>
        <v>0</v>
      </c>
      <c r="CK72" s="15">
        <f>SUM(CF$5:CF72)</f>
        <v>1477809.8350431221</v>
      </c>
      <c r="CL72" s="15">
        <f>SUM(CG$5:CG72)</f>
        <v>1336477.9017001323</v>
      </c>
      <c r="CM72" s="15">
        <f>SUM(CH$5:CH72)</f>
        <v>1139076.5731618679</v>
      </c>
      <c r="CN72" s="15">
        <f>SUM(CI$5:CI72)</f>
        <v>897733.62174233259</v>
      </c>
      <c r="CO72" s="15">
        <f>SUM(CJ$5:CJ72)</f>
        <v>0</v>
      </c>
      <c r="CQ72" s="15">
        <v>68</v>
      </c>
      <c r="CR72" s="15" t="e">
        <f>DZ72*'[6]国建-buff效果'!EN74+CR71</f>
        <v>#REF!</v>
      </c>
      <c r="CS72" s="15" t="e">
        <f>EA72*'[6]国建-buff效果'!EO74+CS71</f>
        <v>#REF!</v>
      </c>
      <c r="CT72" s="15" t="e">
        <f>EB72*'[6]国建-buff效果'!EP74+CT71</f>
        <v>#REF!</v>
      </c>
      <c r="CU72" s="15" t="e">
        <f>EC72*'[6]国建-buff效果'!EQ74+CU71</f>
        <v>#REF!</v>
      </c>
      <c r="CV72" s="15" t="e">
        <f>ED72*'[6]国建-buff效果'!ER74+CV71</f>
        <v>#REF!</v>
      </c>
      <c r="CX72" s="15">
        <v>68</v>
      </c>
      <c r="CY72" s="15">
        <f>索引信息!T72/3600*求节点(F$28:F$47,$G$4:$G$23,节奏总纲!P71)+CY71</f>
        <v>0</v>
      </c>
      <c r="CZ72" s="15">
        <f>索引信息!U72/3600*求节点(G$28:G$47,$G$4:$G$23,节奏总纲!Q71)+CZ71</f>
        <v>0</v>
      </c>
      <c r="DA72" s="15">
        <f>索引信息!V72/3600*求节点(H$28:H$47,$G$4:$G$23,节奏总纲!R71)+DA71</f>
        <v>0</v>
      </c>
      <c r="DB72" s="15">
        <f>索引信息!W72/3600*求节点(I$28:I$47,$G$4:$G$23,节奏总纲!S71)+DB71</f>
        <v>0</v>
      </c>
      <c r="DC72" s="15">
        <f>索引信息!X72/3600*求节点(J$28:J$47,$G$4:$G$23,节奏总纲!T71)+DC71</f>
        <v>0</v>
      </c>
      <c r="DE72" s="15">
        <v>68</v>
      </c>
      <c r="DF72" s="15" t="e">
        <f t="shared" si="55"/>
        <v>#REF!</v>
      </c>
      <c r="DG72" s="15" t="e">
        <f t="shared" si="56"/>
        <v>#REF!</v>
      </c>
      <c r="DH72" s="15" t="e">
        <f t="shared" si="57"/>
        <v>#REF!</v>
      </c>
      <c r="DI72" s="15" t="e">
        <f t="shared" si="58"/>
        <v>#REF!</v>
      </c>
      <c r="DJ72" s="15" t="e">
        <f t="shared" si="59"/>
        <v>#REF!</v>
      </c>
      <c r="DK72" s="35">
        <v>68</v>
      </c>
      <c r="DL72" s="34" t="e">
        <f t="shared" si="60"/>
        <v>#REF!</v>
      </c>
      <c r="DM72" s="34" t="e">
        <f t="shared" si="61"/>
        <v>#REF!</v>
      </c>
      <c r="DN72" s="34" t="e">
        <f t="shared" si="62"/>
        <v>#REF!</v>
      </c>
      <c r="DO72" s="34" t="e">
        <f t="shared" si="63"/>
        <v>#REF!</v>
      </c>
      <c r="DP72" s="34" t="e">
        <f t="shared" si="64"/>
        <v>#REF!</v>
      </c>
      <c r="DQ72" s="34" t="e">
        <f t="shared" si="65"/>
        <v>#REF!</v>
      </c>
      <c r="DT72" s="15">
        <v>68</v>
      </c>
      <c r="DU72" s="15" t="e">
        <f>#REF!+[7]国家城池攻打!BP71</f>
        <v>#REF!</v>
      </c>
      <c r="DV72" s="15" t="e">
        <f>#REF!+[7]国家城池攻打!BQ71</f>
        <v>#REF!</v>
      </c>
      <c r="DW72" s="15" t="e">
        <f>#REF!+[7]国家城池攻打!BR71</f>
        <v>#REF!</v>
      </c>
      <c r="DX72" s="15" t="e">
        <f>#REF!+[7]国家城池攻打!BS71</f>
        <v>#REF!</v>
      </c>
      <c r="DY72" s="15" t="e">
        <f>#REF!+[7]国家城池攻打!BT71</f>
        <v>#REF!</v>
      </c>
      <c r="DZ72" s="15" t="e">
        <f t="shared" si="76"/>
        <v>#REF!</v>
      </c>
      <c r="EA72" s="15" t="e">
        <f t="shared" si="77"/>
        <v>#REF!</v>
      </c>
      <c r="EB72" s="15" t="e">
        <f t="shared" si="78"/>
        <v>#REF!</v>
      </c>
      <c r="EC72" s="15" t="e">
        <f t="shared" si="79"/>
        <v>#REF!</v>
      </c>
      <c r="ED72" s="15" t="e">
        <f t="shared" si="80"/>
        <v>#REF!</v>
      </c>
      <c r="EF72" s="34" t="e">
        <f>#REF!/$DU72</f>
        <v>#REF!</v>
      </c>
      <c r="EG72" s="34" t="e">
        <f>[7]国家城池攻打!BP71/$DU72</f>
        <v>#REF!</v>
      </c>
      <c r="EK72" s="9">
        <v>68</v>
      </c>
      <c r="EL72" s="9" t="e">
        <f t="shared" si="66"/>
        <v>#REF!</v>
      </c>
      <c r="EM72" s="9" t="e">
        <f t="shared" si="67"/>
        <v>#REF!</v>
      </c>
      <c r="EN72" s="9" t="e">
        <f t="shared" si="68"/>
        <v>#REF!</v>
      </c>
      <c r="EO72" s="9" t="e">
        <f t="shared" si="69"/>
        <v>#REF!</v>
      </c>
      <c r="EP72" s="9" t="e">
        <f t="shared" si="70"/>
        <v>#REF!</v>
      </c>
      <c r="ER72" s="9">
        <v>68</v>
      </c>
      <c r="ES72" s="9" t="e">
        <f>((DU72-DU71)-(DF72-DF71))/求节点(F$28:F$47,$K$4:$K$23,节奏总纲!P71)</f>
        <v>#REF!</v>
      </c>
      <c r="ET72" s="9" t="e">
        <f>((DV72-DV71)-(DG72-DG71))/求节点(G$28:G$47,$K$4:$K$23,节奏总纲!Q71)</f>
        <v>#REF!</v>
      </c>
      <c r="EU72" s="9" t="e">
        <f>((DW72-DW71)-(DH72-DH71))/求节点(H$28:H$47,$K$4:$K$23,节奏总纲!R71)</f>
        <v>#REF!</v>
      </c>
      <c r="EV72" s="9" t="e">
        <f>((DX72-DX71)-(DI72-DI71))/求节点(I$28:I$47,$K$4:$K$23,节奏总纲!S71)</f>
        <v>#REF!</v>
      </c>
      <c r="EW72" s="9" t="e">
        <f>((DY72-DY71)-(DJ72-DJ71))/求节点(J$28:J$47,$K$4:$K$23,节奏总纲!T71)</f>
        <v>#REF!</v>
      </c>
      <c r="EX72" s="37" t="e">
        <f>SUM(ES$5:ES72)*$C$5/'[1]资源-钻石'!L71</f>
        <v>#REF!</v>
      </c>
      <c r="EY72" s="37" t="e">
        <f>SUM(ET$5:ET72)*$C$5/'[1]资源-钻石'!M71</f>
        <v>#REF!</v>
      </c>
      <c r="EZ72" s="37" t="e">
        <f>SUM(EU$5:EU72)*$C$5/'[1]资源-钻石'!N71</f>
        <v>#REF!</v>
      </c>
      <c r="FA72" s="37" t="e">
        <f>SUM(EV$5:EV72)*$C$5/'[1]资源-钻石'!O71</f>
        <v>#REF!</v>
      </c>
      <c r="FB72" s="37" t="e">
        <f>SUM(EW$5:EW72)*$C$5/'[1]资源-钻石'!P71</f>
        <v>#REF!</v>
      </c>
      <c r="FJ72" s="9">
        <f>INT(求节点(F$28:F$47,$K$28:$K$47,节奏总纲!P71))</f>
        <v>19672</v>
      </c>
      <c r="FK72" s="15">
        <v>68</v>
      </c>
      <c r="FL72" s="15">
        <f>求节点(F$28:F$47,$V$4:$V$23,节奏总纲!P71)*$FJ72/10000</f>
        <v>292357.92743509548</v>
      </c>
      <c r="FM72" s="15">
        <f>求节点(G$28:G$47,$V$4:$V$23,节奏总纲!Q71)*$FJ72/10000</f>
        <v>297256.92535104993</v>
      </c>
      <c r="FN72" s="15">
        <f>求节点(H$28:H$47,$V$4:$V$23,节奏总纲!R71)*$FJ72/10000</f>
        <v>302489.76806391985</v>
      </c>
      <c r="FO72" s="15">
        <f>求节点(I$28:I$47,$V$4:$V$23,节奏总纲!S71)*$FJ72/10000</f>
        <v>308945.87270966847</v>
      </c>
      <c r="FP72" s="15">
        <f>求节点(J$28:J$47,$V$4:$V$23,节奏总纲!T71)*$FJ72/10000</f>
        <v>316741.3601325542</v>
      </c>
      <c r="FQ72" s="15">
        <f>求节点(F$28:F$47,$L$4:$L$23,节奏总纲!P71)</f>
        <v>4</v>
      </c>
      <c r="FR72" s="15">
        <f>求节点(G$28:G$47,$L$4:$L$23,节奏总纲!Q71)</f>
        <v>4</v>
      </c>
      <c r="FS72" s="15">
        <f>求节点(H$28:H$47,$L$4:$L$23,节奏总纲!R71)</f>
        <v>4</v>
      </c>
      <c r="FT72" s="15">
        <f>求节点(I$28:I$47,$L$4:$L$23,节奏总纲!S71)</f>
        <v>4</v>
      </c>
      <c r="FU72" s="15">
        <f>求节点(J$28:J$47,$L$4:$L$23,节奏总纲!T71)</f>
        <v>4</v>
      </c>
      <c r="FV72" s="15">
        <f t="shared" si="71"/>
        <v>1169431.7097403819</v>
      </c>
      <c r="FW72" s="15">
        <f t="shared" si="72"/>
        <v>1189027.7014041997</v>
      </c>
      <c r="FX72" s="15">
        <f t="shared" si="73"/>
        <v>1209959.0722556794</v>
      </c>
      <c r="FY72" s="15">
        <f t="shared" si="74"/>
        <v>1235783.4908386739</v>
      </c>
      <c r="FZ72" s="15">
        <f t="shared" si="75"/>
        <v>1266965.4405302168</v>
      </c>
      <c r="GE72" s="15">
        <v>68</v>
      </c>
      <c r="GF72" s="15">
        <f>MAX($G$4,求节点(F$28:F$47,$G$4:$G$23,节奏总纲!P71))</f>
        <v>2493.0813527732194</v>
      </c>
      <c r="GG72" s="15">
        <f>MAX($G$4,求节点(G$28:G$47,$G$4:$G$23,节奏总纲!Q71))</f>
        <v>2505.5330554876218</v>
      </c>
      <c r="GH72" s="15">
        <f>MAX($G$4,求节点(H$28:H$47,$G$4:$G$23,节奏总纲!R71))</f>
        <v>2518.8332860510368</v>
      </c>
      <c r="GI72" s="15">
        <f>MAX($G$4,求节点(I$28:I$47,$G$4:$G$23,节奏总纲!S71))</f>
        <v>2535.2426614214837</v>
      </c>
      <c r="GJ72" s="15">
        <f>MAX($G$4,求节点(J$28:J$47,$G$4:$G$23,节奏总纲!T71))</f>
        <v>2555.0563240457354</v>
      </c>
      <c r="GK72" s="15">
        <f>MAX($K$4,求节点(F$28:F$47,$K$4:$K$23,节奏总纲!P71))</f>
        <v>11861.627055464389</v>
      </c>
      <c r="GL72" s="15">
        <f>MAX($K$4,求节点(G$28:G$47,$K$4:$K$23,节奏总纲!Q71))</f>
        <v>12110.661109752438</v>
      </c>
      <c r="GM72" s="15">
        <f>MAX($K$4,求节点(H$28:H$47,$K$4:$K$23,节奏总纲!R71))</f>
        <v>12376.665721020736</v>
      </c>
      <c r="GN72" s="15">
        <f>MAX($K$4,求节点(I$28:I$47,$K$4:$K$23,节奏总纲!S71))</f>
        <v>12704.853228429671</v>
      </c>
      <c r="GO72" s="15">
        <f>MAX($K$4,求节点(J$28:J$47,$K$4:$K$23,节奏总纲!T71))</f>
        <v>13101.126480914711</v>
      </c>
    </row>
    <row r="73" spans="19:197" x14ac:dyDescent="0.15">
      <c r="S73" s="9">
        <v>46</v>
      </c>
      <c r="T73" s="9">
        <f>求节点(节奏总纲!$BW$4:$BW$53,节奏总纲!$AM$4:$AM$53,$S73)</f>
        <v>42.651805439624027</v>
      </c>
      <c r="U73" s="9">
        <v>9400</v>
      </c>
      <c r="V73" s="9">
        <f t="shared" si="38"/>
        <v>3</v>
      </c>
      <c r="W73" s="9">
        <v>5</v>
      </c>
      <c r="Z73" s="9">
        <v>69</v>
      </c>
      <c r="AA73" s="9">
        <f>[5]圣人天赋!EM74</f>
        <v>0</v>
      </c>
      <c r="AB73" s="9">
        <f>[5]圣人天赋!EN74</f>
        <v>0</v>
      </c>
      <c r="AC73" s="9">
        <f>[5]圣人天赋!EO74</f>
        <v>69</v>
      </c>
      <c r="AD73" s="9">
        <f>[5]圣人天赋!EP74</f>
        <v>3.8333657793950315E-2</v>
      </c>
      <c r="AE73" s="9">
        <f>[5]圣人天赋!EQ74</f>
        <v>3.8862602263851034E-2</v>
      </c>
      <c r="AG73" s="52"/>
      <c r="AH73" s="34" t="e">
        <f>[5]圣人天赋!EM74/AA73</f>
        <v>#DIV/0!</v>
      </c>
      <c r="AJ73" s="9">
        <v>69</v>
      </c>
      <c r="AK73" s="9">
        <f>MAX([4]带兵数!D72,1000+($AJ73-1)*50)</f>
        <v>6186.536882419874</v>
      </c>
      <c r="AL73" s="9">
        <f>MAX([4]带兵数!E72,1000+($AJ73-1)*50)</f>
        <v>6239.0086613900839</v>
      </c>
      <c r="AM73" s="9">
        <f>MAX([4]带兵数!F72,1000+($AJ73-1)*50)</f>
        <v>6297.7349475328356</v>
      </c>
      <c r="AN73" s="9">
        <f>MAX([4]带兵数!G72,1000+($AJ73-1)*50)</f>
        <v>6363.0671141986095</v>
      </c>
      <c r="AO73" s="9">
        <f>MAX([4]带兵数!H72,1000+($AJ73-1)*50)</f>
        <v>6430.2363103332473</v>
      </c>
      <c r="AQ73" s="15">
        <v>69</v>
      </c>
      <c r="AR73" s="15">
        <f>AZ73/求节点(F$28:F$47,$G$4:$G$23,节奏总纲!P72)*3600</f>
        <v>2764022.6815974582</v>
      </c>
      <c r="AS73" s="15">
        <f>BA73/求节点(G$28:G$47,$G$4:$G$23,节奏总纲!Q72)*3600</f>
        <v>2308575.5366422422</v>
      </c>
      <c r="AT73" s="15">
        <f>BB73/求节点(H$28:H$47,$G$4:$G$23,节奏总纲!R72)*3600</f>
        <v>1950400.7134119547</v>
      </c>
      <c r="AU73" s="15">
        <f>BC73/求节点(I$28:I$47,$G$4:$G$23,节奏总纲!S72)*3600</f>
        <v>1424736.7540105116</v>
      </c>
      <c r="AV73" s="15">
        <f>BD73/求节点(J$28:J$47,$G$4:$G$23,节奏总纲!T72)*3600</f>
        <v>760584.62918485305</v>
      </c>
      <c r="AY73" s="15">
        <v>69</v>
      </c>
      <c r="AZ73" s="15">
        <f>求节点(F$28:F$47,$G$4:$G$23,节奏总纲!P72)*24*节奏总纲!W72*求节点(F$28:F$47,$L$4:$L$23,节奏总纲!P72)</f>
        <v>1922400.589495725</v>
      </c>
      <c r="BA73" s="15">
        <f>求节点(G$28:G$47,$G$4:$G$23,节奏总纲!Q72)*24*节奏总纲!X72*求节点(G$28:G$47,$L$4:$L$23,节奏总纲!Q72)</f>
        <v>1613425.9009056056</v>
      </c>
      <c r="BB73" s="15">
        <f>求节点(H$28:H$47,$G$4:$G$23,节奏总纲!R72)*24*节奏总纲!Y72*求节点(H$28:H$47,$L$4:$L$23,节奏总纲!R72)</f>
        <v>1371025.0073529636</v>
      </c>
      <c r="BC73" s="15">
        <f>求节点(I$28:I$47,$G$4:$G$23,节奏总纲!S72)*24*节奏总纲!Z72*求节点(I$28:I$47,$L$4:$L$23,节奏总纲!S72)</f>
        <v>1008452.0711022959</v>
      </c>
      <c r="BD73" s="15">
        <f>求节点(J$28:J$47,$G$4:$G$23,节奏总纲!T72)*24*节奏总纲!AA72*求节点(J$28:J$47,$L$4:$L$23,节奏总纲!T72)</f>
        <v>542776.25783872907</v>
      </c>
      <c r="BE73" s="15">
        <f>SUM(AZ$5:AZ73)</f>
        <v>26798153.59466676</v>
      </c>
      <c r="BF73" s="15">
        <f>SUM(BA$5:BA73)</f>
        <v>23314589.345521461</v>
      </c>
      <c r="BG73" s="15">
        <f>SUM(BB$5:BB73)</f>
        <v>19188574.445363738</v>
      </c>
      <c r="BH73" s="15">
        <f>SUM(BC$5:BC73)</f>
        <v>14162207.711841244</v>
      </c>
      <c r="BI73" s="15">
        <f>SUM(BD$5:BD73)</f>
        <v>7892153.4431817345</v>
      </c>
      <c r="BJ73" s="51"/>
      <c r="BK73" s="15">
        <v>69</v>
      </c>
      <c r="BL73" s="15">
        <f>索引信息!I74/3600*求节点(F$28:F$47,$G$4:$G$23,节奏总纲!P72)+BL72</f>
        <v>0</v>
      </c>
      <c r="BM73" s="15">
        <f>索引信息!J74/3600*求节点(G$28:G$47,$G$4:$G$23,节奏总纲!Q72)+BM72</f>
        <v>0</v>
      </c>
      <c r="BN73" s="15">
        <f>索引信息!K74/3600*求节点(H$28:H$47,$G$4:$G$23,节奏总纲!R72)+BN72</f>
        <v>0</v>
      </c>
      <c r="BO73" s="15">
        <f>索引信息!L74/3600*求节点(I$28:I$47,$G$4:$G$23,节奏总纲!S72)+BO72</f>
        <v>0</v>
      </c>
      <c r="BP73" s="15">
        <f>索引信息!M74/3600*求节点(J$28:J$47,$G$4:$G$23,节奏总纲!T72)+BP72</f>
        <v>0</v>
      </c>
      <c r="BR73" s="15">
        <v>69</v>
      </c>
      <c r="BS73" s="15">
        <f>求节点($T$28:$T$107,$V$28:$V$107,节奏总纲!P72)*求节点($T$28:$T$107,$U$28:$U$107,节奏总纲!P72)*节奏总纲!W72+[2]副本直接奖励!DI73</f>
        <v>446097.42180019786</v>
      </c>
      <c r="BT73" s="15">
        <f>求节点($T$28:$T$107,$V$28:$V$107,节奏总纲!Q72)*求节点($T$28:$T$107,$U$28:$U$107,节奏总纲!Q72)*节奏总纲!X72+[2]副本直接奖励!DJ73</f>
        <v>364178.69194150058</v>
      </c>
      <c r="BU73" s="15">
        <f>求节点($T$28:$T$107,$V$28:$V$107,节奏总纲!R72)*求节点($T$28:$T$107,$U$28:$U$107,节奏总纲!R72)*节奏总纲!Y72+[2]副本直接奖励!DK73</f>
        <v>283756.58140363049</v>
      </c>
      <c r="BV73" s="15">
        <f>求节点($T$28:$T$107,$V$28:$V$107,节奏总纲!S72)*求节点($T$28:$T$107,$U$28:$U$107,节奏总纲!S72)*节奏总纲!Z72+[2]副本直接奖励!DL73</f>
        <v>162793.31608131656</v>
      </c>
      <c r="BW73" s="15">
        <f>求节点($T$28:$T$107,$V$28:$V$107,节奏总纲!T72)*求节点($T$28:$T$107,$U$28:$U$107,节奏总纲!T72)*节奏总纲!AA72+[2]副本直接奖励!DM73</f>
        <v>52784.422079967626</v>
      </c>
      <c r="BX73" s="15">
        <f>SUM(BS$5:BS73)</f>
        <v>4265543.429800814</v>
      </c>
      <c r="BY73" s="15">
        <f>SUM(BT$5:BT73)</f>
        <v>3381417.0881661042</v>
      </c>
      <c r="BZ73" s="15">
        <f>SUM(BU$5:BU73)</f>
        <v>2395571.6917603556</v>
      </c>
      <c r="CA73" s="15">
        <f>SUM(BV$5:BV73)</f>
        <v>1345863.8428829419</v>
      </c>
      <c r="CB73" s="15">
        <f>SUM(BW$5:BW73)</f>
        <v>473342.93252926931</v>
      </c>
      <c r="CE73" s="15">
        <v>69</v>
      </c>
      <c r="CF73" s="15">
        <f>AZ73/(1-[5]圣人天赋!DY74)-AZ73</f>
        <v>407447.88584491331</v>
      </c>
      <c r="CG73" s="15">
        <f>BA73/(1-[5]圣人天赋!DZ74)-BA73</f>
        <v>354317.97135849693</v>
      </c>
      <c r="CH73" s="15">
        <f>BB73/(1-[5]圣人天赋!EA74)-BB73</f>
        <v>317263.39963417547</v>
      </c>
      <c r="CI73" s="15">
        <f>BC73/(1-[5]圣人天赋!EB74)-BC73</f>
        <v>249580.85266547359</v>
      </c>
      <c r="CJ73" s="15">
        <f>BD73/(1-[5]圣人天赋!EC74)-BD73</f>
        <v>0</v>
      </c>
      <c r="CK73" s="15">
        <f>SUM(CF$5:CF73)</f>
        <v>1885257.7208880354</v>
      </c>
      <c r="CL73" s="15">
        <f>SUM(CG$5:CG73)</f>
        <v>1690795.8730586292</v>
      </c>
      <c r="CM73" s="15">
        <f>SUM(CH$5:CH73)</f>
        <v>1456339.9727960434</v>
      </c>
      <c r="CN73" s="15">
        <f>SUM(CI$5:CI73)</f>
        <v>1147314.4744078061</v>
      </c>
      <c r="CO73" s="15">
        <f>SUM(CJ$5:CJ73)</f>
        <v>0</v>
      </c>
      <c r="CQ73" s="15">
        <v>69</v>
      </c>
      <c r="CR73" s="15" t="e">
        <f>DZ73*'[6]国建-buff效果'!EN75+CR72</f>
        <v>#REF!</v>
      </c>
      <c r="CS73" s="15" t="e">
        <f>EA73*'[6]国建-buff效果'!EO75+CS72</f>
        <v>#REF!</v>
      </c>
      <c r="CT73" s="15" t="e">
        <f>EB73*'[6]国建-buff效果'!EP75+CT72</f>
        <v>#REF!</v>
      </c>
      <c r="CU73" s="15" t="e">
        <f>EC73*'[6]国建-buff效果'!EQ75+CU72</f>
        <v>#REF!</v>
      </c>
      <c r="CV73" s="15" t="e">
        <f>ED73*'[6]国建-buff效果'!ER75+CV72</f>
        <v>#REF!</v>
      </c>
      <c r="CX73" s="15">
        <v>69</v>
      </c>
      <c r="CY73" s="15">
        <f>索引信息!T73/3600*求节点(F$28:F$47,$G$4:$G$23,节奏总纲!P72)+CY72</f>
        <v>0</v>
      </c>
      <c r="CZ73" s="15">
        <f>索引信息!U73/3600*求节点(G$28:G$47,$G$4:$G$23,节奏总纲!Q72)+CZ72</f>
        <v>0</v>
      </c>
      <c r="DA73" s="15">
        <f>索引信息!V73/3600*求节点(H$28:H$47,$G$4:$G$23,节奏总纲!R72)+DA72</f>
        <v>0</v>
      </c>
      <c r="DB73" s="15">
        <f>索引信息!W73/3600*求节点(I$28:I$47,$G$4:$G$23,节奏总纲!S72)+DB72</f>
        <v>0</v>
      </c>
      <c r="DC73" s="15">
        <f>索引信息!X73/3600*求节点(J$28:J$47,$G$4:$G$23,节奏总纲!T72)+DC72</f>
        <v>0</v>
      </c>
      <c r="DE73" s="15">
        <v>69</v>
      </c>
      <c r="DF73" s="15" t="e">
        <f t="shared" si="55"/>
        <v>#REF!</v>
      </c>
      <c r="DG73" s="15" t="e">
        <f t="shared" si="56"/>
        <v>#REF!</v>
      </c>
      <c r="DH73" s="15" t="e">
        <f t="shared" si="57"/>
        <v>#REF!</v>
      </c>
      <c r="DI73" s="15" t="e">
        <f t="shared" si="58"/>
        <v>#REF!</v>
      </c>
      <c r="DJ73" s="15" t="e">
        <f t="shared" si="59"/>
        <v>#REF!</v>
      </c>
      <c r="DK73" s="35">
        <v>69</v>
      </c>
      <c r="DL73" s="34" t="e">
        <f t="shared" si="60"/>
        <v>#REF!</v>
      </c>
      <c r="DM73" s="34" t="e">
        <f t="shared" si="61"/>
        <v>#REF!</v>
      </c>
      <c r="DN73" s="34" t="e">
        <f t="shared" si="62"/>
        <v>#REF!</v>
      </c>
      <c r="DO73" s="34" t="e">
        <f t="shared" si="63"/>
        <v>#REF!</v>
      </c>
      <c r="DP73" s="34" t="e">
        <f t="shared" si="64"/>
        <v>#REF!</v>
      </c>
      <c r="DQ73" s="34" t="e">
        <f t="shared" si="65"/>
        <v>#REF!</v>
      </c>
      <c r="DT73" s="15">
        <v>69</v>
      </c>
      <c r="DU73" s="15" t="e">
        <f>#REF!+[7]国家城池攻打!BP72</f>
        <v>#REF!</v>
      </c>
      <c r="DV73" s="15" t="e">
        <f>#REF!+[7]国家城池攻打!BQ72</f>
        <v>#REF!</v>
      </c>
      <c r="DW73" s="15" t="e">
        <f>#REF!+[7]国家城池攻打!BR72</f>
        <v>#REF!</v>
      </c>
      <c r="DX73" s="15" t="e">
        <f>#REF!+[7]国家城池攻打!BS72</f>
        <v>#REF!</v>
      </c>
      <c r="DY73" s="15" t="e">
        <f>#REF!+[7]国家城池攻打!BT72</f>
        <v>#REF!</v>
      </c>
      <c r="DZ73" s="15" t="e">
        <f t="shared" si="76"/>
        <v>#REF!</v>
      </c>
      <c r="EA73" s="15" t="e">
        <f t="shared" si="77"/>
        <v>#REF!</v>
      </c>
      <c r="EB73" s="15" t="e">
        <f t="shared" si="78"/>
        <v>#REF!</v>
      </c>
      <c r="EC73" s="15" t="e">
        <f t="shared" si="79"/>
        <v>#REF!</v>
      </c>
      <c r="ED73" s="15" t="e">
        <f t="shared" si="80"/>
        <v>#REF!</v>
      </c>
      <c r="EF73" s="34" t="e">
        <f>#REF!/$DU73</f>
        <v>#REF!</v>
      </c>
      <c r="EG73" s="34" t="e">
        <f>[7]国家城池攻打!BP72/$DU73</f>
        <v>#REF!</v>
      </c>
      <c r="EK73" s="9">
        <v>69</v>
      </c>
      <c r="EL73" s="9" t="e">
        <f t="shared" si="66"/>
        <v>#REF!</v>
      </c>
      <c r="EM73" s="9" t="e">
        <f t="shared" si="67"/>
        <v>#REF!</v>
      </c>
      <c r="EN73" s="9" t="e">
        <f t="shared" si="68"/>
        <v>#REF!</v>
      </c>
      <c r="EO73" s="9" t="e">
        <f t="shared" si="69"/>
        <v>#REF!</v>
      </c>
      <c r="EP73" s="9" t="e">
        <f t="shared" si="70"/>
        <v>#REF!</v>
      </c>
      <c r="ER73" s="9">
        <v>69</v>
      </c>
      <c r="ES73" s="9" t="e">
        <f>((DU73-DU72)-(DF73-DF72))/求节点(F$28:F$47,$K$4:$K$23,节奏总纲!P72)</f>
        <v>#REF!</v>
      </c>
      <c r="ET73" s="9" t="e">
        <f>((DV73-DV72)-(DG73-DG72))/求节点(G$28:G$47,$K$4:$K$23,节奏总纲!Q72)</f>
        <v>#REF!</v>
      </c>
      <c r="EU73" s="9" t="e">
        <f>((DW73-DW72)-(DH73-DH72))/求节点(H$28:H$47,$K$4:$K$23,节奏总纲!R72)</f>
        <v>#REF!</v>
      </c>
      <c r="EV73" s="9" t="e">
        <f>((DX73-DX72)-(DI73-DI72))/求节点(I$28:I$47,$K$4:$K$23,节奏总纲!S72)</f>
        <v>#REF!</v>
      </c>
      <c r="EW73" s="9" t="e">
        <f>((DY73-DY72)-(DJ73-DJ72))/求节点(J$28:J$47,$K$4:$K$23,节奏总纲!T72)</f>
        <v>#REF!</v>
      </c>
      <c r="EX73" s="37" t="e">
        <f>SUM(ES$5:ES73)*$C$5/'[1]资源-钻石'!L72</f>
        <v>#REF!</v>
      </c>
      <c r="EY73" s="37" t="e">
        <f>SUM(ET$5:ET73)*$C$5/'[1]资源-钻石'!M72</f>
        <v>#REF!</v>
      </c>
      <c r="EZ73" s="37" t="e">
        <f>SUM(EU$5:EU73)*$C$5/'[1]资源-钻石'!N72</f>
        <v>#REF!</v>
      </c>
      <c r="FA73" s="37" t="e">
        <f>SUM(EV$5:EV73)*$C$5/'[1]资源-钻石'!O72</f>
        <v>#REF!</v>
      </c>
      <c r="FB73" s="37" t="e">
        <f>SUM(EW$5:EW73)*$C$5/'[1]资源-钻石'!P72</f>
        <v>#REF!</v>
      </c>
      <c r="FJ73" s="9">
        <f>INT(求节点(F$28:F$47,$K$28:$K$47,节奏总纲!P72))</f>
        <v>19722</v>
      </c>
      <c r="FK73" s="15">
        <v>69</v>
      </c>
      <c r="FL73" s="15">
        <f>求节点(F$28:F$47,$V$4:$V$23,节奏总纲!P72)*$FJ73/10000</f>
        <v>297340.59265144332</v>
      </c>
      <c r="FM73" s="15">
        <f>求节点(G$28:G$47,$V$4:$V$23,节奏总纲!Q72)*$FJ73/10000</f>
        <v>302133.72606728587</v>
      </c>
      <c r="FN73" s="15">
        <f>求节点(H$28:H$47,$V$4:$V$23,节奏总纲!R72)*$FJ73/10000</f>
        <v>307901.07359203947</v>
      </c>
      <c r="FO73" s="15">
        <f>求节点(I$28:I$47,$V$4:$V$23,节奏总纲!S72)*$FJ73/10000</f>
        <v>314817.99376530811</v>
      </c>
      <c r="FP73" s="15">
        <f>求节点(J$28:J$47,$V$4:$V$23,节奏总纲!T72)*$FJ73/10000</f>
        <v>323073.64663258306</v>
      </c>
      <c r="FQ73" s="15">
        <f>求节点(F$28:F$47,$L$4:$L$23,节奏总纲!P72)</f>
        <v>4</v>
      </c>
      <c r="FR73" s="15">
        <f>求节点(G$28:G$47,$L$4:$L$23,节奏总纲!Q72)</f>
        <v>4</v>
      </c>
      <c r="FS73" s="15">
        <f>求节点(H$28:H$47,$L$4:$L$23,节奏总纲!R72)</f>
        <v>4</v>
      </c>
      <c r="FT73" s="15">
        <f>求节点(I$28:I$47,$L$4:$L$23,节奏总纲!S72)</f>
        <v>4</v>
      </c>
      <c r="FU73" s="15">
        <f>求节点(J$28:J$47,$L$4:$L$23,节奏总纲!T72)</f>
        <v>4</v>
      </c>
      <c r="FV73" s="15">
        <f t="shared" si="71"/>
        <v>1189362.3706057733</v>
      </c>
      <c r="FW73" s="15">
        <f t="shared" si="72"/>
        <v>1208534.9042691435</v>
      </c>
      <c r="FX73" s="15">
        <f t="shared" si="73"/>
        <v>1231604.2943681579</v>
      </c>
      <c r="FY73" s="15">
        <f t="shared" si="74"/>
        <v>1259271.9750612325</v>
      </c>
      <c r="FZ73" s="15">
        <f t="shared" si="75"/>
        <v>1292294.5865303322</v>
      </c>
      <c r="GE73" s="15">
        <v>69</v>
      </c>
      <c r="GF73" s="15">
        <f>MAX($G$4,求节点(F$28:F$47,$G$4:$G$23,节奏总纲!P72))</f>
        <v>2503.8297146624159</v>
      </c>
      <c r="GG73" s="15">
        <f>MAX($G$4,求节点(G$28:G$47,$G$4:$G$23,节奏总纲!Q72))</f>
        <v>2515.9814574264424</v>
      </c>
      <c r="GH73" s="15">
        <f>MAX($G$4,求节点(H$28:H$47,$G$4:$G$23,节奏总纲!R72))</f>
        <v>2530.603066605921</v>
      </c>
      <c r="GI73" s="15">
        <f>MAX($G$4,求节点(I$28:I$47,$G$4:$G$23,节奏总纲!S72))</f>
        <v>2548.1391181556337</v>
      </c>
      <c r="GJ73" s="15">
        <f>MAX($G$4,求节点(J$28:J$47,$G$4:$G$23,节奏总纲!T72))</f>
        <v>2569.0691781578516</v>
      </c>
      <c r="GK73" s="15">
        <f>MAX($K$4,求节点(F$28:F$47,$K$4:$K$23,节奏总纲!P72))</f>
        <v>12076.594293248318</v>
      </c>
      <c r="GL73" s="15">
        <f>MAX($K$4,求节点(G$28:G$47,$K$4:$K$23,节奏总纲!Q72))</f>
        <v>12319.629148528844</v>
      </c>
      <c r="GM73" s="15">
        <f>MAX($K$4,求节点(H$28:H$47,$K$4:$K$23,节奏总纲!R72))</f>
        <v>12612.061332118419</v>
      </c>
      <c r="GN73" s="15">
        <f>MAX($K$4,求节点(I$28:I$47,$K$4:$K$23,节奏总纲!S72))</f>
        <v>12962.78236311267</v>
      </c>
      <c r="GO73" s="15">
        <f>MAX($K$4,求节点(J$28:J$47,$K$4:$K$23,节奏总纲!T72))</f>
        <v>13381.383563157035</v>
      </c>
    </row>
    <row r="74" spans="19:197" x14ac:dyDescent="0.15">
      <c r="S74" s="9">
        <v>47</v>
      </c>
      <c r="T74" s="9">
        <f>求节点(节奏总纲!$BW$4:$BW$53,节奏总纲!$AM$4:$AM$53,$S74)</f>
        <v>44.36730918141172</v>
      </c>
      <c r="U74" s="9">
        <v>9900</v>
      </c>
      <c r="V74" s="9">
        <f t="shared" si="38"/>
        <v>3</v>
      </c>
      <c r="W74" s="9">
        <v>5</v>
      </c>
      <c r="Z74" s="9">
        <v>70</v>
      </c>
      <c r="AA74" s="9">
        <f>[5]圣人天赋!EM75</f>
        <v>0</v>
      </c>
      <c r="AB74" s="9">
        <f>[5]圣人天赋!EN75</f>
        <v>0</v>
      </c>
      <c r="AC74" s="9">
        <f>[5]圣人天赋!EO75</f>
        <v>70</v>
      </c>
      <c r="AD74" s="9">
        <f>[5]圣人天赋!EP75</f>
        <v>3.8217868714662845E-2</v>
      </c>
      <c r="AE74" s="9">
        <f>[5]圣人天赋!EQ75</f>
        <v>3.8737358539782232E-2</v>
      </c>
      <c r="AG74" s="52"/>
      <c r="AH74" s="34" t="e">
        <f>[5]圣人天赋!EM75/AA74</f>
        <v>#DIV/0!</v>
      </c>
      <c r="AJ74" s="9">
        <v>70</v>
      </c>
      <c r="AK74" s="9">
        <f>MAX([4]带兵数!D73,1000+($AJ74-1)*50)</f>
        <v>6252.8525141348637</v>
      </c>
      <c r="AL74" s="9">
        <f>MAX([4]带兵数!E73,1000+($AJ74-1)*50)</f>
        <v>6306.7205562734362</v>
      </c>
      <c r="AM74" s="9">
        <f>MAX([4]带兵数!F73,1000+($AJ74-1)*50)</f>
        <v>6366.000939224954</v>
      </c>
      <c r="AN74" s="9">
        <f>MAX([4]带兵数!G73,1000+($AJ74-1)*50)</f>
        <v>6428.1700810460788</v>
      </c>
      <c r="AO74" s="9">
        <f>MAX([4]带兵数!H73,1000+($AJ74-1)*50)</f>
        <v>6498.0332137364976</v>
      </c>
      <c r="AQ74" s="15">
        <v>70</v>
      </c>
      <c r="AR74" s="15">
        <f>AZ74/求节点(F$28:F$47,$G$4:$G$23,节奏总纲!P73)*3600</f>
        <v>2962406.1599845677</v>
      </c>
      <c r="AS74" s="15">
        <f>BA74/求节点(G$28:G$47,$G$4:$G$23,节奏总纲!Q73)*3600</f>
        <v>2577426.1320826416</v>
      </c>
      <c r="AT74" s="15">
        <f>BB74/求节点(H$28:H$47,$G$4:$G$23,节奏总纲!R73)*3600</f>
        <v>2146848.8437330658</v>
      </c>
      <c r="AU74" s="15">
        <f>BC74/求节点(I$28:I$47,$G$4:$G$23,节奏总纲!S73)*3600</f>
        <v>1517320.6407279857</v>
      </c>
      <c r="AV74" s="15">
        <f>BD74/求节点(J$28:J$47,$G$4:$G$23,节奏总纲!T73)*3600</f>
        <v>843209.771611562</v>
      </c>
      <c r="AY74" s="15">
        <v>70</v>
      </c>
      <c r="AZ74" s="15">
        <f>求节点(F$28:F$47,$G$4:$G$23,节奏总纲!P73)*24*节奏总纲!W73*求节点(F$28:F$47,$L$4:$L$23,节奏总纲!P73)</f>
        <v>2069204.3131615703</v>
      </c>
      <c r="BA74" s="15">
        <f>求节点(G$28:G$47,$G$4:$G$23,节奏总纲!Q73)*24*节奏总纲!X73*求节点(G$28:G$47,$L$4:$L$23,节奏总纲!Q73)</f>
        <v>1809672.9264080047</v>
      </c>
      <c r="BB74" s="15">
        <f>求节点(H$28:H$47,$G$4:$G$23,节奏总纲!R73)*24*节奏总纲!Y73*求节点(H$28:H$47,$L$4:$L$23,节奏总纲!R73)</f>
        <v>1516843.1230575091</v>
      </c>
      <c r="BC74" s="15">
        <f>求节点(I$28:I$47,$G$4:$G$23,节奏总纲!S73)*24*节奏总纲!Z73*求节点(I$28:I$47,$L$4:$L$23,节奏总纲!S73)</f>
        <v>1079861.762380345</v>
      </c>
      <c r="BD74" s="15">
        <f>求节点(J$28:J$47,$G$4:$G$23,节奏总纲!T73)*24*节奏总纲!AA73*求节点(J$28:J$47,$L$4:$L$23,节奏总纲!T73)</f>
        <v>605378.77839098219</v>
      </c>
      <c r="BE74" s="15">
        <f>SUM(AZ$5:AZ74)</f>
        <v>28867357.907828331</v>
      </c>
      <c r="BF74" s="15">
        <f>SUM(BA$5:BA74)</f>
        <v>25124262.271929465</v>
      </c>
      <c r="BG74" s="15">
        <f>SUM(BB$5:BB74)</f>
        <v>20705417.568421248</v>
      </c>
      <c r="BH74" s="15">
        <f>SUM(BC$5:BC74)</f>
        <v>15242069.474221589</v>
      </c>
      <c r="BI74" s="15">
        <f>SUM(BD$5:BD74)</f>
        <v>8497532.2215727158</v>
      </c>
      <c r="BJ74" s="51"/>
      <c r="BK74" s="15">
        <v>70</v>
      </c>
      <c r="BL74" s="15">
        <f>索引信息!I75/3600*求节点(F$28:F$47,$G$4:$G$23,节奏总纲!P73)+BL73</f>
        <v>0</v>
      </c>
      <c r="BM74" s="15">
        <f>索引信息!J75/3600*求节点(G$28:G$47,$G$4:$G$23,节奏总纲!Q73)+BM73</f>
        <v>0</v>
      </c>
      <c r="BN74" s="15">
        <f>索引信息!K75/3600*求节点(H$28:H$47,$G$4:$G$23,节奏总纲!R73)+BN73</f>
        <v>0</v>
      </c>
      <c r="BO74" s="15">
        <f>索引信息!L75/3600*求节点(I$28:I$47,$G$4:$G$23,节奏总纲!S73)+BO73</f>
        <v>0</v>
      </c>
      <c r="BP74" s="15">
        <f>索引信息!M75/3600*求节点(J$28:J$47,$G$4:$G$23,节奏总纲!T73)+BP73</f>
        <v>0</v>
      </c>
      <c r="BR74" s="15">
        <v>70</v>
      </c>
      <c r="BS74" s="15">
        <f>求节点($T$28:$T$107,$V$28:$V$107,节奏总纲!P73)*求节点($T$28:$T$107,$U$28:$U$107,节奏总纲!P73)*节奏总纲!W73+[2]副本直接奖励!DI74</f>
        <v>483928.70829774346</v>
      </c>
      <c r="BT74" s="15">
        <f>求节点($T$28:$T$107,$V$28:$V$107,节奏总纲!Q73)*求节点($T$28:$T$107,$U$28:$U$107,节奏总纲!Q73)*节奏总纲!X73+[2]副本直接奖励!DJ74</f>
        <v>410990.54107802967</v>
      </c>
      <c r="BU74" s="15">
        <f>求节点($T$28:$T$107,$V$28:$V$107,节奏总纲!R73)*求节点($T$28:$T$107,$U$28:$U$107,节奏总纲!R73)*节奏总纲!Y73+[2]副本直接奖励!DK74</f>
        <v>316809.29117588641</v>
      </c>
      <c r="BV74" s="15">
        <f>求节点($T$28:$T$107,$V$28:$V$107,节奏总纲!S73)*求节点($T$28:$T$107,$U$28:$U$107,节奏总纲!S73)*节奏总纲!Z73+[2]副本直接奖励!DL74</f>
        <v>184396.60564402601</v>
      </c>
      <c r="BW74" s="15">
        <f>求节点($T$28:$T$107,$V$28:$V$107,节奏总纲!T73)*求节点($T$28:$T$107,$U$28:$U$107,节奏总纲!T73)*节奏总纲!AA73+[2]副本直接奖励!DM74</f>
        <v>60612.618649531265</v>
      </c>
      <c r="BX74" s="15">
        <f>SUM(BS$5:BS74)</f>
        <v>4749472.1380985575</v>
      </c>
      <c r="BY74" s="15">
        <f>SUM(BT$5:BT74)</f>
        <v>3792407.6292441338</v>
      </c>
      <c r="BZ74" s="15">
        <f>SUM(BU$5:BU74)</f>
        <v>2712380.9829362421</v>
      </c>
      <c r="CA74" s="15">
        <f>SUM(BV$5:BV74)</f>
        <v>1530260.448526968</v>
      </c>
      <c r="CB74" s="15">
        <f>SUM(BW$5:BW74)</f>
        <v>533955.55117880052</v>
      </c>
      <c r="CE74" s="15">
        <v>70</v>
      </c>
      <c r="CF74" s="15">
        <f>AZ74/(1-[5]圣人天赋!DY75)-AZ74</f>
        <v>436850.79936473607</v>
      </c>
      <c r="CG74" s="15">
        <f>BA74/(1-[5]圣人天赋!DZ75)-BA74</f>
        <v>395735.41322971764</v>
      </c>
      <c r="CH74" s="15">
        <f>BB74/(1-[5]圣人天赋!EA75)-BB74</f>
        <v>349490.61180764087</v>
      </c>
      <c r="CI74" s="15">
        <f>BC74/(1-[5]圣人天赋!EB75)-BC74</f>
        <v>265899.87704985635</v>
      </c>
      <c r="CJ74" s="15">
        <f>BD74/(1-[5]圣人天赋!EC75)-BD74</f>
        <v>0</v>
      </c>
      <c r="CK74" s="15">
        <f>SUM(CF$5:CF74)</f>
        <v>2322108.5202527717</v>
      </c>
      <c r="CL74" s="15">
        <f>SUM(CG$5:CG74)</f>
        <v>2086531.2862883469</v>
      </c>
      <c r="CM74" s="15">
        <f>SUM(CH$5:CH74)</f>
        <v>1805830.5846036843</v>
      </c>
      <c r="CN74" s="15">
        <f>SUM(CI$5:CI74)</f>
        <v>1413214.3514576624</v>
      </c>
      <c r="CO74" s="15">
        <f>SUM(CJ$5:CJ74)</f>
        <v>0</v>
      </c>
      <c r="CQ74" s="15">
        <v>70</v>
      </c>
      <c r="CR74" s="15" t="e">
        <f>DZ74*'[6]国建-buff效果'!EN76+CR73</f>
        <v>#REF!</v>
      </c>
      <c r="CS74" s="15" t="e">
        <f>EA74*'[6]国建-buff效果'!EO76+CS73</f>
        <v>#REF!</v>
      </c>
      <c r="CT74" s="15" t="e">
        <f>EB74*'[6]国建-buff效果'!EP76+CT73</f>
        <v>#REF!</v>
      </c>
      <c r="CU74" s="15" t="e">
        <f>EC74*'[6]国建-buff效果'!EQ76+CU73</f>
        <v>#REF!</v>
      </c>
      <c r="CV74" s="15" t="e">
        <f>ED74*'[6]国建-buff效果'!ER76+CV73</f>
        <v>#REF!</v>
      </c>
      <c r="CX74" s="15">
        <v>70</v>
      </c>
      <c r="CY74" s="15">
        <f>索引信息!T74/3600*求节点(F$28:F$47,$G$4:$G$23,节奏总纲!P73)+CY73</f>
        <v>0</v>
      </c>
      <c r="CZ74" s="15">
        <f>索引信息!U74/3600*求节点(G$28:G$47,$G$4:$G$23,节奏总纲!Q73)+CZ73</f>
        <v>0</v>
      </c>
      <c r="DA74" s="15">
        <f>索引信息!V74/3600*求节点(H$28:H$47,$G$4:$G$23,节奏总纲!R73)+DA73</f>
        <v>0</v>
      </c>
      <c r="DB74" s="15">
        <f>索引信息!W74/3600*求节点(I$28:I$47,$G$4:$G$23,节奏总纲!S73)+DB73</f>
        <v>0</v>
      </c>
      <c r="DC74" s="15">
        <f>索引信息!X74/3600*求节点(J$28:J$47,$G$4:$G$23,节奏总纲!T73)+DC73</f>
        <v>0</v>
      </c>
      <c r="DE74" s="15">
        <v>70</v>
      </c>
      <c r="DF74" s="15" t="e">
        <f t="shared" si="55"/>
        <v>#REF!</v>
      </c>
      <c r="DG74" s="15" t="e">
        <f t="shared" si="56"/>
        <v>#REF!</v>
      </c>
      <c r="DH74" s="15" t="e">
        <f t="shared" si="57"/>
        <v>#REF!</v>
      </c>
      <c r="DI74" s="15" t="e">
        <f t="shared" si="58"/>
        <v>#REF!</v>
      </c>
      <c r="DJ74" s="15" t="e">
        <f t="shared" si="59"/>
        <v>#REF!</v>
      </c>
      <c r="DK74" s="35">
        <v>70</v>
      </c>
      <c r="DL74" s="34" t="e">
        <f t="shared" si="60"/>
        <v>#REF!</v>
      </c>
      <c r="DM74" s="34" t="e">
        <f t="shared" si="61"/>
        <v>#REF!</v>
      </c>
      <c r="DN74" s="34" t="e">
        <f t="shared" si="62"/>
        <v>#REF!</v>
      </c>
      <c r="DO74" s="34" t="e">
        <f t="shared" si="63"/>
        <v>#REF!</v>
      </c>
      <c r="DP74" s="34" t="e">
        <f t="shared" si="64"/>
        <v>#REF!</v>
      </c>
      <c r="DQ74" s="34" t="e">
        <f t="shared" si="65"/>
        <v>#REF!</v>
      </c>
      <c r="DT74" s="15">
        <v>70</v>
      </c>
      <c r="DU74" s="15" t="e">
        <f>#REF!+[7]国家城池攻打!BP73</f>
        <v>#REF!</v>
      </c>
      <c r="DV74" s="15" t="e">
        <f>#REF!+[7]国家城池攻打!BQ73</f>
        <v>#REF!</v>
      </c>
      <c r="DW74" s="15" t="e">
        <f>#REF!+[7]国家城池攻打!BR73</f>
        <v>#REF!</v>
      </c>
      <c r="DX74" s="15" t="e">
        <f>#REF!+[7]国家城池攻打!BS73</f>
        <v>#REF!</v>
      </c>
      <c r="DY74" s="15" t="e">
        <f>#REF!+[7]国家城池攻打!BT73</f>
        <v>#REF!</v>
      </c>
      <c r="DZ74" s="15" t="e">
        <f t="shared" si="76"/>
        <v>#REF!</v>
      </c>
      <c r="EA74" s="15" t="e">
        <f t="shared" si="77"/>
        <v>#REF!</v>
      </c>
      <c r="EB74" s="15" t="e">
        <f t="shared" si="78"/>
        <v>#REF!</v>
      </c>
      <c r="EC74" s="15" t="e">
        <f t="shared" si="79"/>
        <v>#REF!</v>
      </c>
      <c r="ED74" s="15" t="e">
        <f t="shared" si="80"/>
        <v>#REF!</v>
      </c>
      <c r="EF74" s="34" t="e">
        <f>#REF!/$DU74</f>
        <v>#REF!</v>
      </c>
      <c r="EG74" s="34" t="e">
        <f>[7]国家城池攻打!BP73/$DU74</f>
        <v>#REF!</v>
      </c>
      <c r="EK74" s="9">
        <v>70</v>
      </c>
      <c r="EL74" s="9" t="e">
        <f t="shared" si="66"/>
        <v>#REF!</v>
      </c>
      <c r="EM74" s="9" t="e">
        <f t="shared" si="67"/>
        <v>#REF!</v>
      </c>
      <c r="EN74" s="9" t="e">
        <f t="shared" si="68"/>
        <v>#REF!</v>
      </c>
      <c r="EO74" s="9" t="e">
        <f t="shared" si="69"/>
        <v>#REF!</v>
      </c>
      <c r="EP74" s="9" t="e">
        <f t="shared" si="70"/>
        <v>#REF!</v>
      </c>
      <c r="ER74" s="9">
        <v>70</v>
      </c>
      <c r="ES74" s="9" t="e">
        <f>((DU74-DU73)-(DF74-DF73))/求节点(F$28:F$47,$K$4:$K$23,节奏总纲!P73)</f>
        <v>#REF!</v>
      </c>
      <c r="ET74" s="9" t="e">
        <f>((DV74-DV73)-(DG74-DG73))/求节点(G$28:G$47,$K$4:$K$23,节奏总纲!Q73)</f>
        <v>#REF!</v>
      </c>
      <c r="EU74" s="9" t="e">
        <f>((DW74-DW73)-(DH74-DH73))/求节点(H$28:H$47,$K$4:$K$23,节奏总纲!R73)</f>
        <v>#REF!</v>
      </c>
      <c r="EV74" s="9" t="e">
        <f>((DX74-DX73)-(DI74-DI73))/求节点(I$28:I$47,$K$4:$K$23,节奏总纲!S73)</f>
        <v>#REF!</v>
      </c>
      <c r="EW74" s="9" t="e">
        <f>((DY74-DY73)-(DJ74-DJ73))/求节点(J$28:J$47,$K$4:$K$23,节奏总纲!T73)</f>
        <v>#REF!</v>
      </c>
      <c r="EX74" s="37" t="e">
        <f>SUM(ES$5:ES74)*$C$5/'[1]资源-钻石'!L73</f>
        <v>#REF!</v>
      </c>
      <c r="EY74" s="37" t="e">
        <f>SUM(ET$5:ET74)*$C$5/'[1]资源-钻石'!M73</f>
        <v>#REF!</v>
      </c>
      <c r="EZ74" s="37" t="e">
        <f>SUM(EU$5:EU74)*$C$5/'[1]资源-钻石'!N73</f>
        <v>#REF!</v>
      </c>
      <c r="FA74" s="37" t="e">
        <f>SUM(EV$5:EV74)*$C$5/'[1]资源-钻石'!O73</f>
        <v>#REF!</v>
      </c>
      <c r="FB74" s="37" t="e">
        <f>SUM(EW$5:EW74)*$C$5/'[1]资源-钻石'!P73</f>
        <v>#REF!</v>
      </c>
      <c r="FJ74" s="9">
        <f>INT(求节点(F$28:F$47,$K$28:$K$47,节奏总纲!P73))</f>
        <v>19787</v>
      </c>
      <c r="FK74" s="15">
        <v>70</v>
      </c>
      <c r="FL74" s="15">
        <f>求节点(F$28:F$47,$V$4:$V$23,节奏总纲!P73)*$FJ74/10000</f>
        <v>302565.30372059852</v>
      </c>
      <c r="FM74" s="15">
        <f>求节点(G$28:G$47,$V$4:$V$23,节奏总纲!Q73)*$FJ74/10000</f>
        <v>307745.88629783015</v>
      </c>
      <c r="FN74" s="15">
        <f>求节点(H$28:H$47,$V$4:$V$23,节奏总纲!R73)*$FJ74/10000</f>
        <v>314042.77043191594</v>
      </c>
      <c r="FO74" s="15">
        <f>求节点(I$28:I$47,$V$4:$V$23,节奏总纲!S73)*$FJ74/10000</f>
        <v>321373.96778107056</v>
      </c>
      <c r="FP74" s="15">
        <f>求节点(J$28:J$47,$V$4:$V$23,节奏总纲!T73)*$FJ74/10000</f>
        <v>330286.30600971839</v>
      </c>
      <c r="FQ74" s="15">
        <f>求节点(F$28:F$47,$L$4:$L$23,节奏总纲!P73)</f>
        <v>4</v>
      </c>
      <c r="FR74" s="15">
        <f>求节点(G$28:G$47,$L$4:$L$23,节奏总纲!Q73)</f>
        <v>4</v>
      </c>
      <c r="FS74" s="15">
        <f>求节点(H$28:H$47,$L$4:$L$23,节奏总纲!R73)</f>
        <v>4</v>
      </c>
      <c r="FT74" s="15">
        <f>求节点(I$28:I$47,$L$4:$L$23,节奏总纲!S73)</f>
        <v>4</v>
      </c>
      <c r="FU74" s="15">
        <f>求节点(J$28:J$47,$L$4:$L$23,节奏总纲!T73)</f>
        <v>4</v>
      </c>
      <c r="FV74" s="15">
        <f t="shared" si="71"/>
        <v>1210261.2148823941</v>
      </c>
      <c r="FW74" s="15">
        <f t="shared" si="72"/>
        <v>1230983.5451913206</v>
      </c>
      <c r="FX74" s="15">
        <f t="shared" si="73"/>
        <v>1256171.0817276638</v>
      </c>
      <c r="FY74" s="15">
        <f t="shared" si="74"/>
        <v>1285495.8711242822</v>
      </c>
      <c r="FZ74" s="15">
        <f t="shared" si="75"/>
        <v>1321145.2240388736</v>
      </c>
      <c r="GE74" s="15">
        <v>70</v>
      </c>
      <c r="GF74" s="15">
        <f>MAX($G$4,求节点(F$28:F$47,$G$4:$G$23,节奏总纲!P73))</f>
        <v>2514.5557783408262</v>
      </c>
      <c r="GG74" s="15">
        <f>MAX($G$4,求节点(G$28:G$47,$G$4:$G$23,节奏总纲!Q73))</f>
        <v>2527.6466525947089</v>
      </c>
      <c r="GH74" s="15">
        <f>MAX($G$4,求节点(H$28:H$47,$G$4:$G$23,节奏总纲!R73))</f>
        <v>2543.5583222113405</v>
      </c>
      <c r="GI74" s="15">
        <f>MAX($G$4,求节点(I$28:I$47,$G$4:$G$23,节奏总纲!S73))</f>
        <v>2562.0836098980913</v>
      </c>
      <c r="GJ74" s="15">
        <f>MAX($G$4,求节点(J$28:J$47,$G$4:$G$23,节奏总纲!T73))</f>
        <v>2584.6043008281154</v>
      </c>
      <c r="GK74" s="15">
        <f>MAX($K$4,求节点(F$28:F$47,$K$4:$K$23,节奏总纲!P73))</f>
        <v>12291.115566816521</v>
      </c>
      <c r="GL74" s="15">
        <f>MAX($K$4,求节点(G$28:G$47,$K$4:$K$23,节奏总纲!Q73))</f>
        <v>12552.933051894181</v>
      </c>
      <c r="GM74" s="15">
        <f>MAX($K$4,求节点(H$28:H$47,$K$4:$K$23,节奏总纲!R73))</f>
        <v>12871.166444226814</v>
      </c>
      <c r="GN74" s="15">
        <f>MAX($K$4,求节点(I$28:I$47,$K$4:$K$23,节奏总纲!S73))</f>
        <v>13241.672197961823</v>
      </c>
      <c r="GO74" s="15">
        <f>MAX($K$4,求节点(J$28:J$47,$K$4:$K$23,节奏总纲!T73))</f>
        <v>13692.086016562309</v>
      </c>
    </row>
    <row r="75" spans="19:197" x14ac:dyDescent="0.15">
      <c r="S75" s="9">
        <v>48</v>
      </c>
      <c r="T75" s="9">
        <f>求节点(节奏总纲!$BW$4:$BW$53,节奏总纲!$AM$4:$AM$53,$S75)</f>
        <v>54.110931329932889</v>
      </c>
      <c r="U75" s="9">
        <v>11000</v>
      </c>
      <c r="V75" s="9">
        <f t="shared" si="38"/>
        <v>3</v>
      </c>
      <c r="W75" s="9">
        <v>5</v>
      </c>
      <c r="Z75" s="9">
        <v>71</v>
      </c>
      <c r="AA75" s="9">
        <f>[5]圣人天赋!EM76</f>
        <v>0</v>
      </c>
      <c r="AB75" s="9">
        <f>[5]圣人天赋!EN76</f>
        <v>0</v>
      </c>
      <c r="AC75" s="9">
        <f>[5]圣人天赋!EO76</f>
        <v>71</v>
      </c>
      <c r="AD75" s="9">
        <f>[5]圣人天赋!EP76</f>
        <v>3.8098054069154397E-2</v>
      </c>
      <c r="AE75" s="9">
        <f>[5]圣人天赋!EQ76</f>
        <v>3.8614004527429191E-2</v>
      </c>
      <c r="AG75" s="52"/>
      <c r="AH75" s="34" t="e">
        <f>[5]圣人天赋!EM76/AA75</f>
        <v>#DIV/0!</v>
      </c>
      <c r="AJ75" s="9">
        <v>71</v>
      </c>
      <c r="AK75" s="9">
        <f>MAX([4]带兵数!D74,1000+($AJ75-1)*50)</f>
        <v>6320.7783723382399</v>
      </c>
      <c r="AL75" s="9">
        <f>MAX([4]带兵数!E74,1000+($AJ75-1)*50)</f>
        <v>6373.7125609793566</v>
      </c>
      <c r="AM75" s="9">
        <f>MAX([4]带兵数!F74,1000+($AJ75-1)*50)</f>
        <v>6432.7183381803452</v>
      </c>
      <c r="AN75" s="9">
        <f>MAX([4]带兵数!G74,1000+($AJ75-1)*50)</f>
        <v>6495.3077749655904</v>
      </c>
      <c r="AO75" s="9">
        <f>MAX([4]带兵数!H74,1000+($AJ75-1)*50)</f>
        <v>6563.6236620449563</v>
      </c>
      <c r="AQ75" s="15">
        <v>71</v>
      </c>
      <c r="AR75" s="15">
        <f>AZ75/求节点(F$28:F$47,$G$4:$G$23,节奏总纲!P74)*3600</f>
        <v>3175028.307525482</v>
      </c>
      <c r="AS75" s="15">
        <f>BA75/求节点(G$28:G$47,$G$4:$G$23,节奏总纲!Q74)*3600</f>
        <v>2786909.9941323344</v>
      </c>
      <c r="AT75" s="15">
        <f>BB75/求节点(H$28:H$47,$G$4:$G$23,节奏总纲!R74)*3600</f>
        <v>2238562.7156970734</v>
      </c>
      <c r="AU75" s="15">
        <f>BC75/求节点(I$28:I$47,$G$4:$G$23,节奏总纲!S74)*3600</f>
        <v>1619917.457451958</v>
      </c>
      <c r="AV75" s="15">
        <f>BD75/求节点(J$28:J$47,$G$4:$G$23,节奏总纲!T74)*3600</f>
        <v>907796.51275207021</v>
      </c>
      <c r="AY75" s="15">
        <v>71</v>
      </c>
      <c r="AZ75" s="15">
        <f>求节点(F$28:F$47,$G$4:$G$23,节奏总纲!P74)*24*节奏总纲!W74*求节点(F$28:F$47,$L$4:$L$23,节奏总纲!P74)</f>
        <v>2227857.1161250151</v>
      </c>
      <c r="BA75" s="15">
        <f>求节点(G$28:G$47,$G$4:$G$23,节奏总纲!Q74)*24*节奏总纲!X74*求节点(G$28:G$47,$L$4:$L$23,节奏总纲!Q74)</f>
        <v>1966521.0693177008</v>
      </c>
      <c r="BB75" s="15">
        <f>求节点(H$28:H$47,$G$4:$G$23,节奏总纲!R74)*24*节奏总纲!Y74*求节点(H$28:H$47,$L$4:$L$23,节奏总纲!R74)</f>
        <v>1590120.746235641</v>
      </c>
      <c r="BC75" s="15">
        <f>求节点(I$28:I$47,$G$4:$G$23,节奏总纲!S74)*24*节奏总纲!Z74*求节点(I$28:I$47,$L$4:$L$23,节奏总纲!S74)</f>
        <v>1159593.6681522706</v>
      </c>
      <c r="BD75" s="15">
        <f>求节点(J$28:J$47,$G$4:$G$23,节奏总纲!T74)*24*节奏总纲!AA74*求节点(J$28:J$47,$L$4:$L$23,节奏总纲!T74)</f>
        <v>655783.04222930991</v>
      </c>
      <c r="BE75" s="15">
        <f>SUM(AZ$5:AZ75)</f>
        <v>31095215.023953345</v>
      </c>
      <c r="BF75" s="15">
        <f>SUM(BA$5:BA75)</f>
        <v>27090783.341247167</v>
      </c>
      <c r="BG75" s="15">
        <f>SUM(BB$5:BB75)</f>
        <v>22295538.314656891</v>
      </c>
      <c r="BH75" s="15">
        <f>SUM(BC$5:BC75)</f>
        <v>16401663.14237386</v>
      </c>
      <c r="BI75" s="15">
        <f>SUM(BD$5:BD75)</f>
        <v>9153315.2638020255</v>
      </c>
      <c r="BJ75" s="51"/>
      <c r="BK75" s="15">
        <v>71</v>
      </c>
      <c r="BL75" s="15">
        <f>索引信息!I76/3600*求节点(F$28:F$47,$G$4:$G$23,节奏总纲!P74)+BL74</f>
        <v>0</v>
      </c>
      <c r="BM75" s="15">
        <f>索引信息!J76/3600*求节点(G$28:G$47,$G$4:$G$23,节奏总纲!Q74)+BM74</f>
        <v>0</v>
      </c>
      <c r="BN75" s="15">
        <f>索引信息!K76/3600*求节点(H$28:H$47,$G$4:$G$23,节奏总纲!R74)+BN74</f>
        <v>0</v>
      </c>
      <c r="BO75" s="15">
        <f>索引信息!L76/3600*求节点(I$28:I$47,$G$4:$G$23,节奏总纲!S74)+BO74</f>
        <v>0</v>
      </c>
      <c r="BP75" s="15">
        <f>索引信息!M76/3600*求节点(J$28:J$47,$G$4:$G$23,节奏总纲!T74)+BP74</f>
        <v>0</v>
      </c>
      <c r="BR75" s="15">
        <v>71</v>
      </c>
      <c r="BS75" s="15">
        <f>求节点($T$28:$T$107,$V$28:$V$107,节奏总纲!P74)*求节点($T$28:$T$107,$U$28:$U$107,节奏总纲!P74)*节奏总纲!W74+[2]副本直接奖励!DI75</f>
        <v>535541.69561026595</v>
      </c>
      <c r="BT75" s="15">
        <f>求节点($T$28:$T$107,$V$28:$V$107,节奏总纲!Q74)*求节点($T$28:$T$107,$U$28:$U$107,节奏总纲!Q74)*节奏总纲!X74+[2]副本直接奖励!DJ75</f>
        <v>449539.3197254141</v>
      </c>
      <c r="BU75" s="15">
        <f>求节点($T$28:$T$107,$V$28:$V$107,节奏总纲!R74)*求节点($T$28:$T$107,$U$28:$U$107,节奏总纲!R74)*节奏总纲!Y74+[2]副本直接奖励!DK75</f>
        <v>350096.3286336952</v>
      </c>
      <c r="BV75" s="15">
        <f>求节点($T$28:$T$107,$V$28:$V$107,节奏总纲!S74)*求节点($T$28:$T$107,$U$28:$U$107,节奏总纲!S74)*节奏总纲!Z74+[2]副本直接奖励!DL75</f>
        <v>210926.75227239035</v>
      </c>
      <c r="BW75" s="15">
        <f>求节点($T$28:$T$107,$V$28:$V$107,节奏总纲!T74)*求节点($T$28:$T$107,$U$28:$U$107,节奏总纲!T74)*节奏总纲!AA74+[2]副本直接奖励!DM75</f>
        <v>67682.423761134618</v>
      </c>
      <c r="BX75" s="15">
        <f>SUM(BS$5:BS75)</f>
        <v>5285013.8337088237</v>
      </c>
      <c r="BY75" s="15">
        <f>SUM(BT$5:BT75)</f>
        <v>4241946.9489695476</v>
      </c>
      <c r="BZ75" s="15">
        <f>SUM(BU$5:BU75)</f>
        <v>3062477.3115699375</v>
      </c>
      <c r="CA75" s="15">
        <f>SUM(BV$5:BV75)</f>
        <v>1741187.2007993583</v>
      </c>
      <c r="CB75" s="15">
        <f>SUM(BW$5:BW75)</f>
        <v>601637.97493993514</v>
      </c>
      <c r="CE75" s="15">
        <v>71</v>
      </c>
      <c r="CF75" s="15">
        <f>AZ75/(1-[5]圣人天赋!DY76)-AZ75</f>
        <v>468532.86769286171</v>
      </c>
      <c r="CG75" s="15">
        <f>BA75/(1-[5]圣人天赋!DZ76)-BA75</f>
        <v>428270.68270527478</v>
      </c>
      <c r="CH75" s="15">
        <f>BB75/(1-[5]圣人天赋!EA76)-BB75</f>
        <v>364716.10888890084</v>
      </c>
      <c r="CI75" s="15">
        <f>BC75/(1-[5]圣人天赋!EB76)-BC75</f>
        <v>284148.44464089535</v>
      </c>
      <c r="CJ75" s="15">
        <f>BD75/(1-[5]圣人天赋!EC76)-BD75</f>
        <v>0</v>
      </c>
      <c r="CK75" s="15">
        <f>SUM(CF$5:CF75)</f>
        <v>2790641.3879456334</v>
      </c>
      <c r="CL75" s="15">
        <f>SUM(CG$5:CG75)</f>
        <v>2514801.9689936219</v>
      </c>
      <c r="CM75" s="15">
        <f>SUM(CH$5:CH75)</f>
        <v>2170546.6934925849</v>
      </c>
      <c r="CN75" s="15">
        <f>SUM(CI$5:CI75)</f>
        <v>1697362.7960985578</v>
      </c>
      <c r="CO75" s="15">
        <f>SUM(CJ$5:CJ75)</f>
        <v>0</v>
      </c>
      <c r="CQ75" s="15">
        <v>71</v>
      </c>
      <c r="CR75" s="15" t="e">
        <f>DZ75*'[6]国建-buff效果'!EN77+CR74</f>
        <v>#REF!</v>
      </c>
      <c r="CS75" s="15" t="e">
        <f>EA75*'[6]国建-buff效果'!EO77+CS74</f>
        <v>#REF!</v>
      </c>
      <c r="CT75" s="15" t="e">
        <f>EB75*'[6]国建-buff效果'!EP77+CT74</f>
        <v>#REF!</v>
      </c>
      <c r="CU75" s="15" t="e">
        <f>EC75*'[6]国建-buff效果'!EQ77+CU74</f>
        <v>#REF!</v>
      </c>
      <c r="CV75" s="15" t="e">
        <f>ED75*'[6]国建-buff效果'!ER77+CV74</f>
        <v>#REF!</v>
      </c>
      <c r="CX75" s="15">
        <v>71</v>
      </c>
      <c r="CY75" s="15">
        <f>索引信息!T75/3600*求节点(F$28:F$47,$G$4:$G$23,节奏总纲!P74)+CY74</f>
        <v>0</v>
      </c>
      <c r="CZ75" s="15">
        <f>索引信息!U75/3600*求节点(G$28:G$47,$G$4:$G$23,节奏总纲!Q74)+CZ74</f>
        <v>0</v>
      </c>
      <c r="DA75" s="15">
        <f>索引信息!V75/3600*求节点(H$28:H$47,$G$4:$G$23,节奏总纲!R74)+DA74</f>
        <v>0</v>
      </c>
      <c r="DB75" s="15">
        <f>索引信息!W75/3600*求节点(I$28:I$47,$G$4:$G$23,节奏总纲!S74)+DB74</f>
        <v>0</v>
      </c>
      <c r="DC75" s="15">
        <f>索引信息!X75/3600*求节点(J$28:J$47,$G$4:$G$23,节奏总纲!T74)+DC74</f>
        <v>0</v>
      </c>
      <c r="DE75" s="15">
        <v>71</v>
      </c>
      <c r="DF75" s="15" t="e">
        <f t="shared" si="55"/>
        <v>#REF!</v>
      </c>
      <c r="DG75" s="15" t="e">
        <f t="shared" si="56"/>
        <v>#REF!</v>
      </c>
      <c r="DH75" s="15" t="e">
        <f t="shared" si="57"/>
        <v>#REF!</v>
      </c>
      <c r="DI75" s="15" t="e">
        <f t="shared" si="58"/>
        <v>#REF!</v>
      </c>
      <c r="DJ75" s="15" t="e">
        <f t="shared" si="59"/>
        <v>#REF!</v>
      </c>
      <c r="DK75" s="35">
        <v>71</v>
      </c>
      <c r="DL75" s="34" t="e">
        <f t="shared" si="60"/>
        <v>#REF!</v>
      </c>
      <c r="DM75" s="34" t="e">
        <f t="shared" si="61"/>
        <v>#REF!</v>
      </c>
      <c r="DN75" s="34" t="e">
        <f t="shared" si="62"/>
        <v>#REF!</v>
      </c>
      <c r="DO75" s="34" t="e">
        <f t="shared" si="63"/>
        <v>#REF!</v>
      </c>
      <c r="DP75" s="34" t="e">
        <f t="shared" si="64"/>
        <v>#REF!</v>
      </c>
      <c r="DQ75" s="34" t="e">
        <f t="shared" si="65"/>
        <v>#REF!</v>
      </c>
      <c r="DT75" s="15">
        <v>71</v>
      </c>
      <c r="DU75" s="15" t="e">
        <f>#REF!+[7]国家城池攻打!BP74</f>
        <v>#REF!</v>
      </c>
      <c r="DV75" s="15" t="e">
        <f>#REF!+[7]国家城池攻打!BQ74</f>
        <v>#REF!</v>
      </c>
      <c r="DW75" s="15" t="e">
        <f>#REF!+[7]国家城池攻打!BR74</f>
        <v>#REF!</v>
      </c>
      <c r="DX75" s="15" t="e">
        <f>#REF!+[7]国家城池攻打!BS74</f>
        <v>#REF!</v>
      </c>
      <c r="DY75" s="15" t="e">
        <f>#REF!+[7]国家城池攻打!BT74</f>
        <v>#REF!</v>
      </c>
      <c r="DZ75" s="15" t="e">
        <f t="shared" si="76"/>
        <v>#REF!</v>
      </c>
      <c r="EA75" s="15" t="e">
        <f t="shared" si="77"/>
        <v>#REF!</v>
      </c>
      <c r="EB75" s="15" t="e">
        <f t="shared" si="78"/>
        <v>#REF!</v>
      </c>
      <c r="EC75" s="15" t="e">
        <f t="shared" si="79"/>
        <v>#REF!</v>
      </c>
      <c r="ED75" s="15" t="e">
        <f t="shared" si="80"/>
        <v>#REF!</v>
      </c>
      <c r="EF75" s="34" t="e">
        <f>#REF!/$DU75</f>
        <v>#REF!</v>
      </c>
      <c r="EG75" s="34" t="e">
        <f>[7]国家城池攻打!BP74/$DU75</f>
        <v>#REF!</v>
      </c>
      <c r="EK75" s="9">
        <v>71</v>
      </c>
      <c r="EL75" s="9" t="e">
        <f t="shared" si="66"/>
        <v>#REF!</v>
      </c>
      <c r="EM75" s="9" t="e">
        <f t="shared" si="67"/>
        <v>#REF!</v>
      </c>
      <c r="EN75" s="9" t="e">
        <f t="shared" si="68"/>
        <v>#REF!</v>
      </c>
      <c r="EO75" s="9" t="e">
        <f t="shared" si="69"/>
        <v>#REF!</v>
      </c>
      <c r="EP75" s="9" t="e">
        <f t="shared" si="70"/>
        <v>#REF!</v>
      </c>
      <c r="ER75" s="9">
        <v>71</v>
      </c>
      <c r="ES75" s="9" t="e">
        <f>((DU75-DU74)-(DF75-DF74))/求节点(F$28:F$47,$K$4:$K$23,节奏总纲!P74)</f>
        <v>#REF!</v>
      </c>
      <c r="ET75" s="9" t="e">
        <f>((DV75-DV74)-(DG75-DG74))/求节点(G$28:G$47,$K$4:$K$23,节奏总纲!Q74)</f>
        <v>#REF!</v>
      </c>
      <c r="EU75" s="9" t="e">
        <f>((DW75-DW74)-(DH75-DH74))/求节点(H$28:H$47,$K$4:$K$23,节奏总纲!R74)</f>
        <v>#REF!</v>
      </c>
      <c r="EV75" s="9" t="e">
        <f>((DX75-DX74)-(DI75-DI74))/求节点(I$28:I$47,$K$4:$K$23,节奏总纲!S74)</f>
        <v>#REF!</v>
      </c>
      <c r="EW75" s="9" t="e">
        <f>((DY75-DY74)-(DJ75-DJ74))/求节点(J$28:J$47,$K$4:$K$23,节奏总纲!T74)</f>
        <v>#REF!</v>
      </c>
      <c r="EX75" s="37" t="e">
        <f>SUM(ES$5:ES75)*$C$5/'[1]资源-钻石'!L74</f>
        <v>#REF!</v>
      </c>
      <c r="EY75" s="37" t="e">
        <f>SUM(ET$5:ET75)*$C$5/'[1]资源-钻石'!M74</f>
        <v>#REF!</v>
      </c>
      <c r="EZ75" s="37" t="e">
        <f>SUM(EU$5:EU75)*$C$5/'[1]资源-钻石'!N74</f>
        <v>#REF!</v>
      </c>
      <c r="FA75" s="37" t="e">
        <f>SUM(EV$5:EV75)*$C$5/'[1]资源-钻石'!O74</f>
        <v>#REF!</v>
      </c>
      <c r="FB75" s="37" t="e">
        <f>SUM(EW$5:EW75)*$C$5/'[1]资源-钻石'!P74</f>
        <v>#REF!</v>
      </c>
      <c r="FJ75" s="9">
        <f>INT(求节点(F$28:F$47,$K$28:$K$47,节奏总纲!P74))</f>
        <v>19856</v>
      </c>
      <c r="FK75" s="15">
        <v>71</v>
      </c>
      <c r="FL75" s="15">
        <f>求节点(F$28:F$47,$V$4:$V$23,节奏总纲!P74)*$FJ75/10000</f>
        <v>308185.64663593157</v>
      </c>
      <c r="FM75" s="15">
        <f>求节点(G$28:G$47,$V$4:$V$23,节奏总纲!Q74)*$FJ75/10000</f>
        <v>313828.03236919525</v>
      </c>
      <c r="FN75" s="15">
        <f>求节点(H$28:H$47,$V$4:$V$23,节奏总纲!R74)*$FJ75/10000</f>
        <v>320552.09029873682</v>
      </c>
      <c r="FO75" s="15">
        <f>求节点(I$28:I$47,$V$4:$V$23,节奏总纲!S74)*$FJ75/10000</f>
        <v>328420.67125684535</v>
      </c>
      <c r="FP75" s="15">
        <f>求节点(J$28:J$47,$V$4:$V$23,节奏总纲!T74)*$FJ75/10000</f>
        <v>337791.73352028808</v>
      </c>
      <c r="FQ75" s="15">
        <f>求节点(F$28:F$47,$L$4:$L$23,节奏总纲!P74)</f>
        <v>4</v>
      </c>
      <c r="FR75" s="15">
        <f>求节点(G$28:G$47,$L$4:$L$23,节奏总纲!Q74)</f>
        <v>4</v>
      </c>
      <c r="FS75" s="15">
        <f>求节点(H$28:H$47,$L$4:$L$23,节奏总纲!R74)</f>
        <v>4</v>
      </c>
      <c r="FT75" s="15">
        <f>求节点(I$28:I$47,$L$4:$L$23,节奏总纲!S74)</f>
        <v>4</v>
      </c>
      <c r="FU75" s="15">
        <f>求节点(J$28:J$47,$L$4:$L$23,节奏总纲!T74)</f>
        <v>4</v>
      </c>
      <c r="FV75" s="15">
        <f t="shared" si="71"/>
        <v>1232742.5865437263</v>
      </c>
      <c r="FW75" s="15">
        <f t="shared" si="72"/>
        <v>1255312.129476781</v>
      </c>
      <c r="FX75" s="15">
        <f t="shared" si="73"/>
        <v>1282208.3611949473</v>
      </c>
      <c r="FY75" s="15">
        <f t="shared" si="74"/>
        <v>1313682.6850273814</v>
      </c>
      <c r="FZ75" s="15">
        <f t="shared" si="75"/>
        <v>1351166.9340811523</v>
      </c>
      <c r="GE75" s="15">
        <v>71</v>
      </c>
      <c r="GF75" s="15">
        <f>MAX($G$4,求节点(F$28:F$47,$G$4:$G$23,节奏总纲!P74))</f>
        <v>2526.0516887488207</v>
      </c>
      <c r="GG75" s="15">
        <f>MAX($G$4,求节点(G$28:G$47,$G$4:$G$23,节奏总纲!Q74))</f>
        <v>2540.2599525815754</v>
      </c>
      <c r="GH75" s="15">
        <f>MAX($G$4,求节点(H$28:H$47,$G$4:$G$23,节奏总纲!R74))</f>
        <v>2557.1920082059246</v>
      </c>
      <c r="GI75" s="15">
        <f>MAX($G$4,求节点(I$28:I$47,$G$4:$G$23,节奏总纲!S74))</f>
        <v>2577.0061222221125</v>
      </c>
      <c r="GJ75" s="15">
        <f>MAX($G$4,求节点(J$28:J$47,$G$4:$G$23,节奏总纲!T74))</f>
        <v>2600.603680298872</v>
      </c>
      <c r="GK75" s="15">
        <f>MAX($K$4,求节点(F$28:F$47,$K$4:$K$23,节奏总纲!P74))</f>
        <v>12521.033774976409</v>
      </c>
      <c r="GL75" s="15">
        <f>MAX($K$4,求节点(G$28:G$47,$K$4:$K$23,节奏总纲!Q74))</f>
        <v>12805.199051631509</v>
      </c>
      <c r="GM75" s="15">
        <f>MAX($K$4,求节点(H$28:H$47,$K$4:$K$23,节奏总纲!R74))</f>
        <v>13143.840164118492</v>
      </c>
      <c r="GN75" s="15">
        <f>MAX($K$4,求节点(I$28:I$47,$K$4:$K$23,节奏总纲!S74))</f>
        <v>13540.122444442253</v>
      </c>
      <c r="GO75" s="15">
        <f>MAX($K$4,求节点(J$28:J$47,$K$4:$K$23,节奏总纲!T74))</f>
        <v>14012.073605977443</v>
      </c>
    </row>
    <row r="76" spans="19:197" x14ac:dyDescent="0.15">
      <c r="S76" s="9">
        <v>49</v>
      </c>
      <c r="T76" s="9">
        <f>求节点(节奏总纲!$BW$4:$BW$53,节奏总纲!$AM$4:$AM$53,$S76)</f>
        <v>56.458198497449665</v>
      </c>
      <c r="U76" s="9">
        <v>12000</v>
      </c>
      <c r="V76" s="9">
        <f t="shared" si="38"/>
        <v>3</v>
      </c>
      <c r="W76" s="9">
        <v>5</v>
      </c>
      <c r="Z76" s="9">
        <v>72</v>
      </c>
      <c r="AA76" s="9">
        <f>[5]圣人天赋!EM77</f>
        <v>0</v>
      </c>
      <c r="AB76" s="9">
        <f>[5]圣人天赋!EN77</f>
        <v>0</v>
      </c>
      <c r="AC76" s="9">
        <f>[5]圣人天赋!EO77</f>
        <v>72</v>
      </c>
      <c r="AD76" s="9">
        <f>[5]圣人天赋!EP77</f>
        <v>3.7983296424340764E-2</v>
      </c>
      <c r="AE76" s="9">
        <f>[5]圣人天赋!EQ77</f>
        <v>3.8488108948941953E-2</v>
      </c>
      <c r="AG76" s="52"/>
      <c r="AH76" s="34" t="e">
        <f>[5]圣人天赋!EM77/AA76</f>
        <v>#DIV/0!</v>
      </c>
      <c r="AJ76" s="9">
        <v>72</v>
      </c>
      <c r="AK76" s="9">
        <f>MAX([4]带兵数!D75,1000+($AJ76-1)*50)</f>
        <v>6386.6814302636958</v>
      </c>
      <c r="AL76" s="9">
        <f>MAX([4]带兵数!E75,1000+($AJ76-1)*50)</f>
        <v>6441.672781355448</v>
      </c>
      <c r="AM76" s="9">
        <f>MAX([4]带兵数!F75,1000+($AJ76-1)*50)</f>
        <v>6497.8709261323856</v>
      </c>
      <c r="AN76" s="9">
        <f>MAX([4]带兵数!G75,1000+($AJ76-1)*50)</f>
        <v>6560.486138479986</v>
      </c>
      <c r="AO76" s="9">
        <f>MAX([4]带兵数!H75,1000+($AJ76-1)*50)</f>
        <v>6631.4746184152809</v>
      </c>
      <c r="AQ76" s="15">
        <v>72</v>
      </c>
      <c r="AR76" s="15">
        <f>AZ76/求节点(F$28:F$47,$G$4:$G$23,节奏总纲!P75)*3600</f>
        <v>3402911.0828073402</v>
      </c>
      <c r="AS76" s="15">
        <f>BA76/求节点(G$28:G$47,$G$4:$G$23,节奏总纲!Q75)*3600</f>
        <v>2954349.9494081554</v>
      </c>
      <c r="AT76" s="15">
        <f>BB76/求节点(H$28:H$47,$G$4:$G$23,节奏总纲!R75)*3600</f>
        <v>2327547.0029634009</v>
      </c>
      <c r="AU76" s="15">
        <f>BC76/求节点(I$28:I$47,$G$4:$G$23,节奏总纲!S75)*3600</f>
        <v>1718987.1709843071</v>
      </c>
      <c r="AV76" s="15">
        <f>BD76/求节点(J$28:J$47,$G$4:$G$23,节奏总纲!T75)*3600</f>
        <v>957468.69833441486</v>
      </c>
      <c r="AY76" s="15">
        <v>72</v>
      </c>
      <c r="AZ76" s="15">
        <f>求节点(F$28:F$47,$G$4:$G$23,节奏总纲!P75)*24*节奏总纲!W75*求节点(F$28:F$47,$L$4:$L$23,节奏总纲!P75)</f>
        <v>2399404.609628622</v>
      </c>
      <c r="BA76" s="15">
        <f>求节点(G$28:G$47,$G$4:$G$23,节奏总纲!Q75)*24*节奏总纲!X75*求节点(G$28:G$47,$L$4:$L$23,节奏总纲!Q75)</f>
        <v>2095697.0935257541</v>
      </c>
      <c r="BB76" s="15">
        <f>求节点(H$28:H$47,$G$4:$G$23,节奏总纲!R75)*24*节奏总纲!Y75*求节点(H$28:H$47,$L$4:$L$23,节奏总纲!R75)</f>
        <v>1662570.7616189753</v>
      </c>
      <c r="BC76" s="15">
        <f>求节点(I$28:I$47,$G$4:$G$23,节奏总纲!S75)*24*节奏总纲!Z75*求节点(I$28:I$47,$L$4:$L$23,节奏总纲!S75)</f>
        <v>1238072.4591421594</v>
      </c>
      <c r="BD76" s="15">
        <f>求节点(J$28:J$47,$G$4:$G$23,节奏总纲!T75)*24*节奏总纲!AA75*求节点(J$28:J$47,$L$4:$L$23,节奏总纲!T75)</f>
        <v>693796.27603160951</v>
      </c>
      <c r="BE76" s="15">
        <f>SUM(AZ$5:AZ76)</f>
        <v>33494619.633581966</v>
      </c>
      <c r="BF76" s="15">
        <f>SUM(BA$5:BA76)</f>
        <v>29186480.43477292</v>
      </c>
      <c r="BG76" s="15">
        <f>SUM(BB$5:BB76)</f>
        <v>23958109.076275866</v>
      </c>
      <c r="BH76" s="15">
        <f>SUM(BC$5:BC76)</f>
        <v>17639735.60151602</v>
      </c>
      <c r="BI76" s="15">
        <f>SUM(BD$5:BD76)</f>
        <v>9847111.5398336351</v>
      </c>
      <c r="BJ76" s="51"/>
      <c r="BK76" s="15">
        <v>72</v>
      </c>
      <c r="BL76" s="15">
        <f>索引信息!I77/3600*求节点(F$28:F$47,$G$4:$G$23,节奏总纲!P75)+BL75</f>
        <v>0</v>
      </c>
      <c r="BM76" s="15">
        <f>索引信息!J77/3600*求节点(G$28:G$47,$G$4:$G$23,节奏总纲!Q75)+BM75</f>
        <v>0</v>
      </c>
      <c r="BN76" s="15">
        <f>索引信息!K77/3600*求节点(H$28:H$47,$G$4:$G$23,节奏总纲!R75)+BN75</f>
        <v>0</v>
      </c>
      <c r="BO76" s="15">
        <f>索引信息!L77/3600*求节点(I$28:I$47,$G$4:$G$23,节奏总纲!S75)+BO75</f>
        <v>0</v>
      </c>
      <c r="BP76" s="15">
        <f>索引信息!M77/3600*求节点(J$28:J$47,$G$4:$G$23,节奏总纲!T75)+BP75</f>
        <v>0</v>
      </c>
      <c r="BR76" s="15">
        <v>72</v>
      </c>
      <c r="BS76" s="15">
        <f>求节点($T$28:$T$107,$V$28:$V$107,节奏总纲!P75)*求节点($T$28:$T$107,$U$28:$U$107,节奏总纲!P75)*节奏总纲!W75+[2]副本直接奖励!DI76</f>
        <v>598677.72725590505</v>
      </c>
      <c r="BT76" s="15">
        <f>求节点($T$28:$T$107,$V$28:$V$107,节奏总纲!Q75)*求节点($T$28:$T$107,$U$28:$U$107,节奏总纲!Q75)*节奏总纲!X75+[2]副本直接奖励!DJ76</f>
        <v>482329.78404593642</v>
      </c>
      <c r="BU76" s="15">
        <f>求节点($T$28:$T$107,$V$28:$V$107,节奏总纲!R75)*求节点($T$28:$T$107,$U$28:$U$107,节奏总纲!R75)*节奏总纲!Y75+[2]副本直接奖励!DK76</f>
        <v>367601.54273950943</v>
      </c>
      <c r="BV76" s="15">
        <f>求节点($T$28:$T$107,$V$28:$V$107,节奏总纲!S75)*求节点($T$28:$T$107,$U$28:$U$107,节奏总纲!S75)*节奏总纲!Z75+[2]副本直接奖励!DL76</f>
        <v>232922.17045148529</v>
      </c>
      <c r="BW76" s="15">
        <f>求节点($T$28:$T$107,$V$28:$V$107,节奏总纲!T75)*求节点($T$28:$T$107,$U$28:$U$107,节奏总纲!T75)*节奏总纲!AA75+[2]副本直接奖励!DM76</f>
        <v>76663.978293327746</v>
      </c>
      <c r="BX76" s="15">
        <f>SUM(BS$5:BS76)</f>
        <v>5883691.5609647287</v>
      </c>
      <c r="BY76" s="15">
        <f>SUM(BT$5:BT76)</f>
        <v>4724276.7330154842</v>
      </c>
      <c r="BZ76" s="15">
        <f>SUM(BU$5:BU76)</f>
        <v>3430078.8543094471</v>
      </c>
      <c r="CA76" s="15">
        <f>SUM(BV$5:BV76)</f>
        <v>1974109.3712508436</v>
      </c>
      <c r="CB76" s="15">
        <f>SUM(BW$5:BW76)</f>
        <v>678301.95323326287</v>
      </c>
      <c r="CE76" s="15">
        <v>72</v>
      </c>
      <c r="CF76" s="15">
        <f>AZ76/(1-[5]圣人天赋!DY77)-AZ76</f>
        <v>502620.57699989341</v>
      </c>
      <c r="CG76" s="15">
        <f>BA76/(1-[5]圣人天赋!DZ77)-BA76</f>
        <v>454588.52620791201</v>
      </c>
      <c r="CH76" s="15">
        <f>BB76/(1-[5]圣人天赋!EA77)-BB76</f>
        <v>379674.63944679871</v>
      </c>
      <c r="CI76" s="15">
        <f>BC76/(1-[5]圣人天赋!EB77)-BC76</f>
        <v>301830.85165459034</v>
      </c>
      <c r="CJ76" s="15">
        <f>BD76/(1-[5]圣人天赋!EC77)-BD76</f>
        <v>0</v>
      </c>
      <c r="CK76" s="15">
        <f>SUM(CF$5:CF76)</f>
        <v>3293261.9649455268</v>
      </c>
      <c r="CL76" s="15">
        <f>SUM(CG$5:CG76)</f>
        <v>2969390.4952015337</v>
      </c>
      <c r="CM76" s="15">
        <f>SUM(CH$5:CH76)</f>
        <v>2550221.3329393836</v>
      </c>
      <c r="CN76" s="15">
        <f>SUM(CI$5:CI76)</f>
        <v>1999193.6477531481</v>
      </c>
      <c r="CO76" s="15">
        <f>SUM(CJ$5:CJ76)</f>
        <v>0</v>
      </c>
      <c r="CQ76" s="15">
        <v>72</v>
      </c>
      <c r="CR76" s="15" t="e">
        <f>DZ76*'[6]国建-buff效果'!EN78+CR75</f>
        <v>#REF!</v>
      </c>
      <c r="CS76" s="15" t="e">
        <f>EA76*'[6]国建-buff效果'!EO78+CS75</f>
        <v>#REF!</v>
      </c>
      <c r="CT76" s="15" t="e">
        <f>EB76*'[6]国建-buff效果'!EP78+CT75</f>
        <v>#REF!</v>
      </c>
      <c r="CU76" s="15" t="e">
        <f>EC76*'[6]国建-buff效果'!EQ78+CU75</f>
        <v>#REF!</v>
      </c>
      <c r="CV76" s="15" t="e">
        <f>ED76*'[6]国建-buff效果'!ER78+CV75</f>
        <v>#REF!</v>
      </c>
      <c r="CX76" s="15">
        <v>72</v>
      </c>
      <c r="CY76" s="15">
        <f>索引信息!T76/3600*求节点(F$28:F$47,$G$4:$G$23,节奏总纲!P75)+CY75</f>
        <v>0</v>
      </c>
      <c r="CZ76" s="15">
        <f>索引信息!U76/3600*求节点(G$28:G$47,$G$4:$G$23,节奏总纲!Q75)+CZ75</f>
        <v>0</v>
      </c>
      <c r="DA76" s="15">
        <f>索引信息!V76/3600*求节点(H$28:H$47,$G$4:$G$23,节奏总纲!R75)+DA75</f>
        <v>0</v>
      </c>
      <c r="DB76" s="15">
        <f>索引信息!W76/3600*求节点(I$28:I$47,$G$4:$G$23,节奏总纲!S75)+DB75</f>
        <v>0</v>
      </c>
      <c r="DC76" s="15">
        <f>索引信息!X76/3600*求节点(J$28:J$47,$G$4:$G$23,节奏总纲!T75)+DC75</f>
        <v>0</v>
      </c>
      <c r="DE76" s="15">
        <v>72</v>
      </c>
      <c r="DF76" s="15" t="e">
        <f t="shared" si="55"/>
        <v>#REF!</v>
      </c>
      <c r="DG76" s="15" t="e">
        <f t="shared" si="56"/>
        <v>#REF!</v>
      </c>
      <c r="DH76" s="15" t="e">
        <f t="shared" si="57"/>
        <v>#REF!</v>
      </c>
      <c r="DI76" s="15" t="e">
        <f t="shared" si="58"/>
        <v>#REF!</v>
      </c>
      <c r="DJ76" s="15" t="e">
        <f t="shared" si="59"/>
        <v>#REF!</v>
      </c>
      <c r="DK76" s="35">
        <v>72</v>
      </c>
      <c r="DL76" s="34" t="e">
        <f t="shared" si="60"/>
        <v>#REF!</v>
      </c>
      <c r="DM76" s="34" t="e">
        <f t="shared" si="61"/>
        <v>#REF!</v>
      </c>
      <c r="DN76" s="34" t="e">
        <f t="shared" si="62"/>
        <v>#REF!</v>
      </c>
      <c r="DO76" s="34" t="e">
        <f t="shared" si="63"/>
        <v>#REF!</v>
      </c>
      <c r="DP76" s="34" t="e">
        <f t="shared" si="64"/>
        <v>#REF!</v>
      </c>
      <c r="DQ76" s="34" t="e">
        <f t="shared" si="65"/>
        <v>#REF!</v>
      </c>
      <c r="DT76" s="15">
        <v>72</v>
      </c>
      <c r="DU76" s="15" t="e">
        <f>#REF!+[7]国家城池攻打!BP75</f>
        <v>#REF!</v>
      </c>
      <c r="DV76" s="15" t="e">
        <f>#REF!+[7]国家城池攻打!BQ75</f>
        <v>#REF!</v>
      </c>
      <c r="DW76" s="15" t="e">
        <f>#REF!+[7]国家城池攻打!BR75</f>
        <v>#REF!</v>
      </c>
      <c r="DX76" s="15" t="e">
        <f>#REF!+[7]国家城池攻打!BS75</f>
        <v>#REF!</v>
      </c>
      <c r="DY76" s="15" t="e">
        <f>#REF!+[7]国家城池攻打!BT75</f>
        <v>#REF!</v>
      </c>
      <c r="DZ76" s="15" t="e">
        <f t="shared" si="76"/>
        <v>#REF!</v>
      </c>
      <c r="EA76" s="15" t="e">
        <f t="shared" si="77"/>
        <v>#REF!</v>
      </c>
      <c r="EB76" s="15" t="e">
        <f t="shared" si="78"/>
        <v>#REF!</v>
      </c>
      <c r="EC76" s="15" t="e">
        <f t="shared" si="79"/>
        <v>#REF!</v>
      </c>
      <c r="ED76" s="15" t="e">
        <f t="shared" si="80"/>
        <v>#REF!</v>
      </c>
      <c r="EF76" s="34" t="e">
        <f>#REF!/$DU76</f>
        <v>#REF!</v>
      </c>
      <c r="EG76" s="34" t="e">
        <f>[7]国家城池攻打!BP75/$DU76</f>
        <v>#REF!</v>
      </c>
      <c r="EK76" s="9">
        <v>72</v>
      </c>
      <c r="EL76" s="9" t="e">
        <f t="shared" si="66"/>
        <v>#REF!</v>
      </c>
      <c r="EM76" s="9" t="e">
        <f t="shared" si="67"/>
        <v>#REF!</v>
      </c>
      <c r="EN76" s="9" t="e">
        <f t="shared" si="68"/>
        <v>#REF!</v>
      </c>
      <c r="EO76" s="9" t="e">
        <f t="shared" si="69"/>
        <v>#REF!</v>
      </c>
      <c r="EP76" s="9" t="e">
        <f t="shared" si="70"/>
        <v>#REF!</v>
      </c>
      <c r="ER76" s="9">
        <v>72</v>
      </c>
      <c r="ES76" s="9" t="e">
        <f>((DU76-DU75)-(DF76-DF75))/求节点(F$28:F$47,$K$4:$K$23,节奏总纲!P75)</f>
        <v>#REF!</v>
      </c>
      <c r="ET76" s="9" t="e">
        <f>((DV76-DV75)-(DG76-DG75))/求节点(G$28:G$47,$K$4:$K$23,节奏总纲!Q75)</f>
        <v>#REF!</v>
      </c>
      <c r="EU76" s="9" t="e">
        <f>((DW76-DW75)-(DH76-DH75))/求节点(H$28:H$47,$K$4:$K$23,节奏总纲!R75)</f>
        <v>#REF!</v>
      </c>
      <c r="EV76" s="9" t="e">
        <f>((DX76-DX75)-(DI76-DI75))/求节点(I$28:I$47,$K$4:$K$23,节奏总纲!S75)</f>
        <v>#REF!</v>
      </c>
      <c r="EW76" s="9" t="e">
        <f>((DY76-DY75)-(DJ76-DJ75))/求节点(J$28:J$47,$K$4:$K$23,节奏总纲!T75)</f>
        <v>#REF!</v>
      </c>
      <c r="EX76" s="37" t="e">
        <f>SUM(ES$5:ES76)*$C$5/'[1]资源-钻石'!L75</f>
        <v>#REF!</v>
      </c>
      <c r="EY76" s="37" t="e">
        <f>SUM(ET$5:ET76)*$C$5/'[1]资源-钻石'!M75</f>
        <v>#REF!</v>
      </c>
      <c r="EZ76" s="37" t="e">
        <f>SUM(EU$5:EU76)*$C$5/'[1]资源-钻石'!N75</f>
        <v>#REF!</v>
      </c>
      <c r="FA76" s="37" t="e">
        <f>SUM(EV$5:EV76)*$C$5/'[1]资源-钻石'!O75</f>
        <v>#REF!</v>
      </c>
      <c r="FB76" s="37" t="e">
        <f>SUM(EW$5:EW76)*$C$5/'[1]资源-钻石'!P75</f>
        <v>#REF!</v>
      </c>
      <c r="FJ76" s="9">
        <f>INT(求节点(F$28:F$47,$K$28:$K$47,节奏总纲!P75))</f>
        <v>19930</v>
      </c>
      <c r="FK76" s="15">
        <v>72</v>
      </c>
      <c r="FL76" s="15">
        <f>求节点(F$28:F$47,$V$4:$V$23,节奏总纲!P75)*$FJ76/10000</f>
        <v>314245.35840008891</v>
      </c>
      <c r="FM76" s="15">
        <f>求节点(G$28:G$47,$V$4:$V$23,节奏总纲!Q75)*$FJ76/10000</f>
        <v>320352.94068857894</v>
      </c>
      <c r="FN76" s="15">
        <f>求节点(H$28:H$47,$V$4:$V$23,节奏总纲!R75)*$FJ76/10000</f>
        <v>327444.35545460327</v>
      </c>
      <c r="FO76" s="15">
        <f>求节点(I$28:I$47,$V$4:$V$23,节奏总纲!S75)*$FJ76/10000</f>
        <v>335956.52405005757</v>
      </c>
      <c r="FP76" s="15">
        <f>求节点(J$28:J$47,$V$4:$V$23,节奏总纲!T75)*$FJ76/10000</f>
        <v>342243.68305844703</v>
      </c>
      <c r="FQ76" s="15">
        <f>求节点(F$28:F$47,$L$4:$L$23,节奏总纲!P75)</f>
        <v>4</v>
      </c>
      <c r="FR76" s="15">
        <f>求节点(G$28:G$47,$L$4:$L$23,节奏总纲!Q75)</f>
        <v>4</v>
      </c>
      <c r="FS76" s="15">
        <f>求节点(H$28:H$47,$L$4:$L$23,节奏总纲!R75)</f>
        <v>4</v>
      </c>
      <c r="FT76" s="15">
        <f>求节点(I$28:I$47,$L$4:$L$23,节奏总纲!S75)</f>
        <v>4</v>
      </c>
      <c r="FU76" s="15">
        <f>求节点(J$28:J$47,$L$4:$L$23,节奏总纲!T75)</f>
        <v>4</v>
      </c>
      <c r="FV76" s="15">
        <f t="shared" si="71"/>
        <v>1256981.4336003556</v>
      </c>
      <c r="FW76" s="15">
        <f t="shared" si="72"/>
        <v>1281411.7627543157</v>
      </c>
      <c r="FX76" s="15">
        <f t="shared" si="73"/>
        <v>1309777.4218184131</v>
      </c>
      <c r="FY76" s="15">
        <f t="shared" si="74"/>
        <v>1343826.0962002303</v>
      </c>
      <c r="FZ76" s="15">
        <f t="shared" si="75"/>
        <v>1368974.7322337881</v>
      </c>
      <c r="GE76" s="15">
        <v>72</v>
      </c>
      <c r="GF76" s="15">
        <f>MAX($G$4,求节点(F$28:F$47,$G$4:$G$23,节奏总纲!P75))</f>
        <v>2538.3727004518037</v>
      </c>
      <c r="GG76" s="15">
        <f>MAX($G$4,求节点(G$28:G$47,$G$4:$G$23,节奏总纲!Q75))</f>
        <v>2553.6952852197164</v>
      </c>
      <c r="GH76" s="15">
        <f>MAX($G$4,求节点(H$28:H$47,$G$4:$G$23,节奏总纲!R75))</f>
        <v>2571.4860899513378</v>
      </c>
      <c r="GI76" s="15">
        <f>MAX($G$4,求节点(I$28:I$47,$G$4:$G$23,节奏总纲!S75))</f>
        <v>2592.8412545159499</v>
      </c>
      <c r="GJ76" s="15">
        <f>MAX($G$4,求节点(J$28:J$47,$G$4:$G$23,节奏总纲!T75))</f>
        <v>2608.614357898763</v>
      </c>
      <c r="GK76" s="15">
        <f>MAX($K$4,求节点(F$28:F$47,$K$4:$K$23,节奏总纲!P75))</f>
        <v>12767.454009036072</v>
      </c>
      <c r="GL76" s="15">
        <f>MAX($K$4,求节点(G$28:G$47,$K$4:$K$23,节奏总纲!Q75))</f>
        <v>13073.905704394327</v>
      </c>
      <c r="GM76" s="15">
        <f>MAX($K$4,求节点(H$28:H$47,$K$4:$K$23,节奏总纲!R75))</f>
        <v>13429.72179902676</v>
      </c>
      <c r="GN76" s="15">
        <f>MAX($K$4,求节点(I$28:I$47,$K$4:$K$23,节奏总纲!S75))</f>
        <v>13856.825090318996</v>
      </c>
      <c r="GO76" s="15">
        <f>MAX($K$4,求节点(J$28:J$47,$K$4:$K$23,节奏总纲!T75))</f>
        <v>14172.287157975265</v>
      </c>
    </row>
    <row r="77" spans="19:197" x14ac:dyDescent="0.15">
      <c r="S77" s="9">
        <v>50</v>
      </c>
      <c r="T77" s="9">
        <f>求节点(节奏总纲!$BW$4:$BW$53,节奏总纲!$AM$4:$AM$53,$S77)</f>
        <v>58.805465664966448</v>
      </c>
      <c r="U77" s="9">
        <v>12000</v>
      </c>
      <c r="V77" s="9">
        <f t="shared" si="38"/>
        <v>3</v>
      </c>
      <c r="W77" s="9">
        <v>5</v>
      </c>
      <c r="Z77" s="9">
        <v>73</v>
      </c>
      <c r="AA77" s="9">
        <f>[5]圣人天赋!EM78</f>
        <v>0</v>
      </c>
      <c r="AB77" s="9">
        <f>[5]圣人天赋!EN78</f>
        <v>0</v>
      </c>
      <c r="AC77" s="9">
        <f>[5]圣人天赋!EO78</f>
        <v>73</v>
      </c>
      <c r="AD77" s="9">
        <f>[5]圣人天赋!EP78</f>
        <v>3.786231775946209E-2</v>
      </c>
      <c r="AE77" s="9">
        <f>[5]圣人天赋!EQ78</f>
        <v>3.8371503676939443E-2</v>
      </c>
      <c r="AG77" s="52"/>
      <c r="AH77" s="34" t="e">
        <f>[5]圣人天赋!EM78/AA77</f>
        <v>#DIV/0!</v>
      </c>
      <c r="AJ77" s="9">
        <v>73</v>
      </c>
      <c r="AK77" s="9">
        <f>MAX([4]带兵数!D76,1000+($AJ77-1)*50)</f>
        <v>6455.0728962151661</v>
      </c>
      <c r="AL77" s="9">
        <f>MAX([4]带兵数!E76,1000+($AJ77-1)*50)</f>
        <v>6506.0938373564059</v>
      </c>
      <c r="AM77" s="9">
        <f>MAX([4]带兵数!F76,1000+($AJ77-1)*50)</f>
        <v>6564.2929396202453</v>
      </c>
      <c r="AN77" s="9">
        <f>MAX([4]带兵数!G76,1000+($AJ77-1)*50)</f>
        <v>6627.0735222023523</v>
      </c>
      <c r="AO77" s="9">
        <f>MAX([4]带兵数!H76,1000+($AJ77-1)*50)</f>
        <v>6696.121686962174</v>
      </c>
      <c r="AQ77" s="15">
        <v>73</v>
      </c>
      <c r="AR77" s="15">
        <f>AZ77/求节点(F$28:F$47,$G$4:$G$23,节奏总纲!P76)*3600</f>
        <v>3647149.7939235615</v>
      </c>
      <c r="AS77" s="15">
        <f>BA77/求节点(G$28:G$47,$G$4:$G$23,节奏总纲!Q76)*3600</f>
        <v>3053116.8630044307</v>
      </c>
      <c r="AT77" s="15">
        <f>BB77/求节点(H$28:H$47,$G$4:$G$23,节奏总纲!R76)*3600</f>
        <v>2510007.3032613876</v>
      </c>
      <c r="AU77" s="15">
        <f>BC77/求节点(I$28:I$47,$G$4:$G$23,节奏总纲!S76)*3600</f>
        <v>1855294.9598242866</v>
      </c>
      <c r="AV77" s="15">
        <f>BD77/求节点(J$28:J$47,$G$4:$G$23,节奏总纲!T76)*3600</f>
        <v>1030132.3891213948</v>
      </c>
      <c r="AY77" s="15">
        <v>73</v>
      </c>
      <c r="AZ77" s="15">
        <f>求节点(F$28:F$47,$G$4:$G$23,节奏总纲!P76)*24*节奏总纲!W76*求节点(F$28:F$47,$L$4:$L$23,节奏总纲!P76)</f>
        <v>2585024.7449911092</v>
      </c>
      <c r="BA77" s="15">
        <f>求节点(G$28:G$47,$G$4:$G$23,节奏总纲!Q76)*24*节奏总纲!X76*求节点(G$28:G$47,$L$4:$L$23,节奏总纲!Q76)</f>
        <v>2177684.6083186693</v>
      </c>
      <c r="BB77" s="15">
        <f>求节点(H$28:H$47,$G$4:$G$23,节奏总纲!R76)*24*节奏总纲!Y76*求节点(H$28:H$47,$L$4:$L$23,节奏总纲!R76)</f>
        <v>1803649.9087626876</v>
      </c>
      <c r="BC77" s="15">
        <f>求节点(I$28:I$47,$G$4:$G$23,节奏总纲!S76)*24*节奏总纲!Z76*求节点(I$28:I$47,$L$4:$L$23,节奏总纲!S76)</f>
        <v>1342259.6684211101</v>
      </c>
      <c r="BD77" s="15">
        <f>求节点(J$28:J$47,$G$4:$G$23,节奏总纲!T76)*24*节奏总纲!AA76*求节点(J$28:J$47,$L$4:$L$23,节奏总纲!T76)</f>
        <v>748915.68332222837</v>
      </c>
      <c r="BE77" s="15">
        <f>SUM(AZ$5:AZ77)</f>
        <v>36079644.378573075</v>
      </c>
      <c r="BF77" s="15">
        <f>SUM(BA$5:BA77)</f>
        <v>31364165.043091588</v>
      </c>
      <c r="BG77" s="15">
        <f>SUM(BB$5:BB77)</f>
        <v>25761758.985038552</v>
      </c>
      <c r="BH77" s="15">
        <f>SUM(BC$5:BC77)</f>
        <v>18981995.269937128</v>
      </c>
      <c r="BI77" s="15">
        <f>SUM(BD$5:BD77)</f>
        <v>10596027.223155864</v>
      </c>
      <c r="BJ77" s="51"/>
      <c r="BK77" s="15">
        <v>73</v>
      </c>
      <c r="BL77" s="15">
        <f>索引信息!I78/3600*求节点(F$28:F$47,$G$4:$G$23,节奏总纲!P76)+BL76</f>
        <v>0</v>
      </c>
      <c r="BM77" s="15">
        <f>索引信息!J78/3600*求节点(G$28:G$47,$G$4:$G$23,节奏总纲!Q76)+BM76</f>
        <v>0</v>
      </c>
      <c r="BN77" s="15">
        <f>索引信息!K78/3600*求节点(H$28:H$47,$G$4:$G$23,节奏总纲!R76)+BN76</f>
        <v>0</v>
      </c>
      <c r="BO77" s="15">
        <f>索引信息!L78/3600*求节点(I$28:I$47,$G$4:$G$23,节奏总纲!S76)+BO76</f>
        <v>0</v>
      </c>
      <c r="BP77" s="15">
        <f>索引信息!M78/3600*求节点(J$28:J$47,$G$4:$G$23,节奏总纲!T76)+BP76</f>
        <v>0</v>
      </c>
      <c r="BR77" s="15">
        <v>73</v>
      </c>
      <c r="BS77" s="15">
        <f>求节点($T$28:$T$107,$V$28:$V$107,节奏总纲!P76)*求节点($T$28:$T$107,$U$28:$U$107,节奏总纲!P76)*节奏总纲!W76+[2]副本直接奖励!DI77</f>
        <v>696504.30092290242</v>
      </c>
      <c r="BT77" s="15">
        <f>求节点($T$28:$T$107,$V$28:$V$107,节奏总纲!Q76)*求节点($T$28:$T$107,$U$28:$U$107,节奏总纲!Q76)*节奏总纲!X76+[2]副本直接奖励!DJ77</f>
        <v>511168.07067093579</v>
      </c>
      <c r="BU77" s="15">
        <f>求节点($T$28:$T$107,$V$28:$V$107,节奏总纲!R76)*求节点($T$28:$T$107,$U$28:$U$107,节奏总纲!R76)*节奏总纲!Y76+[2]副本直接奖励!DK77</f>
        <v>400591.80107031501</v>
      </c>
      <c r="BV77" s="15">
        <f>求节点($T$28:$T$107,$V$28:$V$107,节奏总纲!S76)*求节点($T$28:$T$107,$U$28:$U$107,节奏总纲!S76)*节奏总纲!Z76+[2]副本直接奖励!DL77</f>
        <v>263364.53840373998</v>
      </c>
      <c r="BW77" s="15">
        <f>求节点($T$28:$T$107,$V$28:$V$107,节奏总纲!T76)*求节点($T$28:$T$107,$U$28:$U$107,节奏总纲!T76)*节奏总纲!AA76+[2]副本直接奖励!DM77</f>
        <v>89042.235869506927</v>
      </c>
      <c r="BX77" s="15">
        <f>SUM(BS$5:BS77)</f>
        <v>6580195.861887631</v>
      </c>
      <c r="BY77" s="15">
        <f>SUM(BT$5:BT77)</f>
        <v>5235444.8036864195</v>
      </c>
      <c r="BZ77" s="15">
        <f>SUM(BU$5:BU77)</f>
        <v>3830670.6553797619</v>
      </c>
      <c r="CA77" s="15">
        <f>SUM(BV$5:BV77)</f>
        <v>2237473.9096545838</v>
      </c>
      <c r="CB77" s="15">
        <f>SUM(BW$5:BW77)</f>
        <v>767344.18910276983</v>
      </c>
      <c r="CE77" s="15">
        <v>73</v>
      </c>
      <c r="CF77" s="15">
        <f>AZ77/(1-[5]圣人天赋!DY78)-AZ77</f>
        <v>539520.79867979791</v>
      </c>
      <c r="CG77" s="15">
        <f>BA77/(1-[5]圣人天赋!DZ78)-BA77</f>
        <v>470437.45476978039</v>
      </c>
      <c r="CH77" s="15">
        <f>BB77/(1-[5]圣人天赋!EA78)-BB77</f>
        <v>410039.60505986284</v>
      </c>
      <c r="CI77" s="15">
        <f>BC77/(1-[5]圣人天赋!EB78)-BC77</f>
        <v>325667.74136261502</v>
      </c>
      <c r="CJ77" s="15">
        <f>BD77/(1-[5]圣人天赋!EC78)-BD77</f>
        <v>0</v>
      </c>
      <c r="CK77" s="15">
        <f>SUM(CF$5:CF77)</f>
        <v>3832782.7636253247</v>
      </c>
      <c r="CL77" s="15">
        <f>SUM(CG$5:CG77)</f>
        <v>3439827.9499713141</v>
      </c>
      <c r="CM77" s="15">
        <f>SUM(CH$5:CH77)</f>
        <v>2960260.9379992466</v>
      </c>
      <c r="CN77" s="15">
        <f>SUM(CI$5:CI77)</f>
        <v>2324861.3891157629</v>
      </c>
      <c r="CO77" s="15">
        <f>SUM(CJ$5:CJ77)</f>
        <v>0</v>
      </c>
      <c r="CQ77" s="15">
        <v>73</v>
      </c>
      <c r="CR77" s="15" t="e">
        <f>DZ77*'[6]国建-buff效果'!EN79+CR76</f>
        <v>#REF!</v>
      </c>
      <c r="CS77" s="15" t="e">
        <f>EA77*'[6]国建-buff效果'!EO79+CS76</f>
        <v>#REF!</v>
      </c>
      <c r="CT77" s="15" t="e">
        <f>EB77*'[6]国建-buff效果'!EP79+CT76</f>
        <v>#REF!</v>
      </c>
      <c r="CU77" s="15" t="e">
        <f>EC77*'[6]国建-buff效果'!EQ79+CU76</f>
        <v>#REF!</v>
      </c>
      <c r="CV77" s="15" t="e">
        <f>ED77*'[6]国建-buff效果'!ER79+CV76</f>
        <v>#REF!</v>
      </c>
      <c r="CX77" s="15">
        <v>73</v>
      </c>
      <c r="CY77" s="15">
        <f>索引信息!T77/3600*求节点(F$28:F$47,$G$4:$G$23,节奏总纲!P76)+CY76</f>
        <v>0</v>
      </c>
      <c r="CZ77" s="15">
        <f>索引信息!U77/3600*求节点(G$28:G$47,$G$4:$G$23,节奏总纲!Q76)+CZ76</f>
        <v>0</v>
      </c>
      <c r="DA77" s="15">
        <f>索引信息!V77/3600*求节点(H$28:H$47,$G$4:$G$23,节奏总纲!R76)+DA76</f>
        <v>0</v>
      </c>
      <c r="DB77" s="15">
        <f>索引信息!W77/3600*求节点(I$28:I$47,$G$4:$G$23,节奏总纲!S76)+DB76</f>
        <v>0</v>
      </c>
      <c r="DC77" s="15">
        <f>索引信息!X77/3600*求节点(J$28:J$47,$G$4:$G$23,节奏总纲!T76)+DC76</f>
        <v>0</v>
      </c>
      <c r="DE77" s="15">
        <v>73</v>
      </c>
      <c r="DF77" s="15" t="e">
        <f t="shared" si="55"/>
        <v>#REF!</v>
      </c>
      <c r="DG77" s="15" t="e">
        <f t="shared" si="56"/>
        <v>#REF!</v>
      </c>
      <c r="DH77" s="15" t="e">
        <f t="shared" si="57"/>
        <v>#REF!</v>
      </c>
      <c r="DI77" s="15" t="e">
        <f t="shared" si="58"/>
        <v>#REF!</v>
      </c>
      <c r="DJ77" s="15" t="e">
        <f t="shared" si="59"/>
        <v>#REF!</v>
      </c>
      <c r="DK77" s="35">
        <v>73</v>
      </c>
      <c r="DL77" s="34" t="e">
        <f t="shared" si="60"/>
        <v>#REF!</v>
      </c>
      <c r="DM77" s="34" t="e">
        <f t="shared" si="61"/>
        <v>#REF!</v>
      </c>
      <c r="DN77" s="34" t="e">
        <f t="shared" si="62"/>
        <v>#REF!</v>
      </c>
      <c r="DO77" s="34" t="e">
        <f t="shared" si="63"/>
        <v>#REF!</v>
      </c>
      <c r="DP77" s="34" t="e">
        <f t="shared" si="64"/>
        <v>#REF!</v>
      </c>
      <c r="DQ77" s="34" t="e">
        <f t="shared" si="65"/>
        <v>#REF!</v>
      </c>
      <c r="DT77" s="15">
        <v>73</v>
      </c>
      <c r="DU77" s="15" t="e">
        <f>#REF!+[7]国家城池攻打!BP76</f>
        <v>#REF!</v>
      </c>
      <c r="DV77" s="15" t="e">
        <f>#REF!+[7]国家城池攻打!BQ76</f>
        <v>#REF!</v>
      </c>
      <c r="DW77" s="15" t="e">
        <f>#REF!+[7]国家城池攻打!BR76</f>
        <v>#REF!</v>
      </c>
      <c r="DX77" s="15" t="e">
        <f>#REF!+[7]国家城池攻打!BS76</f>
        <v>#REF!</v>
      </c>
      <c r="DY77" s="15" t="e">
        <f>#REF!+[7]国家城池攻打!BT76</f>
        <v>#REF!</v>
      </c>
      <c r="DZ77" s="15" t="e">
        <f t="shared" si="76"/>
        <v>#REF!</v>
      </c>
      <c r="EA77" s="15" t="e">
        <f t="shared" si="77"/>
        <v>#REF!</v>
      </c>
      <c r="EB77" s="15" t="e">
        <f t="shared" si="78"/>
        <v>#REF!</v>
      </c>
      <c r="EC77" s="15" t="e">
        <f t="shared" si="79"/>
        <v>#REF!</v>
      </c>
      <c r="ED77" s="15" t="e">
        <f t="shared" si="80"/>
        <v>#REF!</v>
      </c>
      <c r="EF77" s="34" t="e">
        <f>#REF!/$DU77</f>
        <v>#REF!</v>
      </c>
      <c r="EG77" s="34" t="e">
        <f>[7]国家城池攻打!BP76/$DU77</f>
        <v>#REF!</v>
      </c>
      <c r="EK77" s="9">
        <v>73</v>
      </c>
      <c r="EL77" s="9" t="e">
        <f t="shared" si="66"/>
        <v>#REF!</v>
      </c>
      <c r="EM77" s="9" t="e">
        <f t="shared" si="67"/>
        <v>#REF!</v>
      </c>
      <c r="EN77" s="9" t="e">
        <f t="shared" si="68"/>
        <v>#REF!</v>
      </c>
      <c r="EO77" s="9" t="e">
        <f t="shared" si="69"/>
        <v>#REF!</v>
      </c>
      <c r="EP77" s="9" t="e">
        <f t="shared" si="70"/>
        <v>#REF!</v>
      </c>
      <c r="ER77" s="9">
        <v>73</v>
      </c>
      <c r="ES77" s="9" t="e">
        <f>((DU77-DU76)-(DF77-DF76))/求节点(F$28:F$47,$K$4:$K$23,节奏总纲!P76)</f>
        <v>#REF!</v>
      </c>
      <c r="ET77" s="9" t="e">
        <f>((DV77-DV76)-(DG77-DG76))/求节点(G$28:G$47,$K$4:$K$23,节奏总纲!Q76)</f>
        <v>#REF!</v>
      </c>
      <c r="EU77" s="9" t="e">
        <f>((DW77-DW76)-(DH77-DH76))/求节点(H$28:H$47,$K$4:$K$23,节奏总纲!R76)</f>
        <v>#REF!</v>
      </c>
      <c r="EV77" s="9" t="e">
        <f>((DX77-DX76)-(DI77-DI76))/求节点(I$28:I$47,$K$4:$K$23,节奏总纲!S76)</f>
        <v>#REF!</v>
      </c>
      <c r="EW77" s="9" t="e">
        <f>((DY77-DY76)-(DJ77-DJ76))/求节点(J$28:J$47,$K$4:$K$23,节奏总纲!T76)</f>
        <v>#REF!</v>
      </c>
      <c r="EX77" s="37" t="e">
        <f>SUM(ES$5:ES77)*$C$5/'[1]资源-钻石'!L76</f>
        <v>#REF!</v>
      </c>
      <c r="EY77" s="37" t="e">
        <f>SUM(ET$5:ET77)*$C$5/'[1]资源-钻石'!M76</f>
        <v>#REF!</v>
      </c>
      <c r="EZ77" s="37" t="e">
        <f>SUM(EU$5:EU77)*$C$5/'[1]资源-钻石'!N76</f>
        <v>#REF!</v>
      </c>
      <c r="FA77" s="37" t="e">
        <f>SUM(EV$5:EV77)*$C$5/'[1]资源-钻石'!O76</f>
        <v>#REF!</v>
      </c>
      <c r="FB77" s="37" t="e">
        <f>SUM(EW$5:EW77)*$C$5/'[1]资源-钻石'!P76</f>
        <v>#REF!</v>
      </c>
      <c r="FJ77" s="9">
        <f>INT(求节点(F$28:F$47,$K$28:$K$47,节奏总纲!P76))</f>
        <v>20032</v>
      </c>
      <c r="FK77" s="15">
        <v>73</v>
      </c>
      <c r="FL77" s="15">
        <f>求节点(F$28:F$47,$V$4:$V$23,节奏总纲!P76)*$FJ77/10000</f>
        <v>321155.40421055653</v>
      </c>
      <c r="FM77" s="15">
        <f>求节点(G$28:G$47,$V$4:$V$23,节奏总纲!Q76)*$FJ77/10000</f>
        <v>327626.4785169253</v>
      </c>
      <c r="FN77" s="15">
        <f>求节点(H$28:H$47,$V$4:$V$23,节奏总纲!R76)*$FJ77/10000</f>
        <v>335295.8999170661</v>
      </c>
      <c r="FO77" s="15">
        <f>求节点(I$28:I$47,$V$4:$V$23,节奏总纲!S76)*$FJ77/10000</f>
        <v>342351.00095921819</v>
      </c>
      <c r="FP77" s="15">
        <f>求节点(J$28:J$47,$V$4:$V$23,节奏总纲!T76)*$FJ77/10000</f>
        <v>347448.2200902942</v>
      </c>
      <c r="FQ77" s="15">
        <f>求节点(F$28:F$47,$L$4:$L$23,节奏总纲!P76)</f>
        <v>4</v>
      </c>
      <c r="FR77" s="15">
        <f>求节点(G$28:G$47,$L$4:$L$23,节奏总纲!Q76)</f>
        <v>4</v>
      </c>
      <c r="FS77" s="15">
        <f>求节点(H$28:H$47,$L$4:$L$23,节奏总纲!R76)</f>
        <v>4</v>
      </c>
      <c r="FT77" s="15">
        <f>求节点(I$28:I$47,$L$4:$L$23,节奏总纲!S76)</f>
        <v>4</v>
      </c>
      <c r="FU77" s="15">
        <f>求节点(J$28:J$47,$L$4:$L$23,节奏总纲!T76)</f>
        <v>4</v>
      </c>
      <c r="FV77" s="15">
        <f t="shared" si="71"/>
        <v>1284621.6168422261</v>
      </c>
      <c r="FW77" s="15">
        <f t="shared" si="72"/>
        <v>1310505.9140677012</v>
      </c>
      <c r="FX77" s="15">
        <f t="shared" si="73"/>
        <v>1341183.5996682644</v>
      </c>
      <c r="FY77" s="15">
        <f t="shared" si="74"/>
        <v>1369404.0038368728</v>
      </c>
      <c r="FZ77" s="15">
        <f t="shared" si="75"/>
        <v>1389792.8803611768</v>
      </c>
      <c r="GE77" s="15">
        <v>73</v>
      </c>
      <c r="GF77" s="15">
        <f>MAX($G$4,求节点(F$28:F$47,$G$4:$G$23,节奏总纲!P76))</f>
        <v>2551.6059410207581</v>
      </c>
      <c r="GG77" s="15">
        <f>MAX($G$4,求节点(G$28:G$47,$G$4:$G$23,节奏总纲!Q76))</f>
        <v>2567.7577838381721</v>
      </c>
      <c r="GH77" s="15">
        <f>MAX($G$4,求节点(H$28:H$47,$G$4:$G$23,节奏总纲!R76))</f>
        <v>2586.9007086588113</v>
      </c>
      <c r="GI77" s="15">
        <f>MAX($G$4,求节点(I$28:I$47,$G$4:$G$23,节奏总纲!S76))</f>
        <v>2604.5102859405406</v>
      </c>
      <c r="GJ77" s="15">
        <f>MAX($G$4,求节点(J$28:J$47,$G$4:$G$23,节奏总纲!T76))</f>
        <v>2617.2329774617965</v>
      </c>
      <c r="GK77" s="15">
        <f>MAX($K$4,求节点(F$28:F$47,$K$4:$K$23,节奏总纲!P76))</f>
        <v>13032.118820415164</v>
      </c>
      <c r="GL77" s="15">
        <f>MAX($K$4,求节点(G$28:G$47,$K$4:$K$23,节奏总纲!Q76))</f>
        <v>13355.155676763445</v>
      </c>
      <c r="GM77" s="15">
        <f>MAX($K$4,求节点(H$28:H$47,$K$4:$K$23,节奏总纲!R76))</f>
        <v>13738.014173176223</v>
      </c>
      <c r="GN77" s="15">
        <f>MAX($K$4,求节点(I$28:I$47,$K$4:$K$23,节奏总纲!S76))</f>
        <v>14090.205718810814</v>
      </c>
      <c r="GO77" s="15">
        <f>MAX($K$4,求节点(J$28:J$47,$K$4:$K$23,节奏总纲!T76))</f>
        <v>14344.659549235934</v>
      </c>
    </row>
    <row r="78" spans="19:197" x14ac:dyDescent="0.15">
      <c r="S78" s="9">
        <v>51</v>
      </c>
      <c r="T78" s="9">
        <f>求节点(节奏总纲!$BW$4:$BW$53,节奏总纲!$AM$4:$AM$53,$S78)</f>
        <v>61.152732832483224</v>
      </c>
      <c r="U78" s="9">
        <v>13000</v>
      </c>
      <c r="V78" s="9">
        <f t="shared" si="38"/>
        <v>3</v>
      </c>
      <c r="W78" s="9">
        <v>5</v>
      </c>
      <c r="Z78" s="9">
        <v>74</v>
      </c>
      <c r="AA78" s="9">
        <f>[5]圣人天赋!EM79</f>
        <v>0</v>
      </c>
      <c r="AB78" s="9">
        <f>[5]圣人天赋!EN79</f>
        <v>0</v>
      </c>
      <c r="AC78" s="9">
        <f>[5]圣人天赋!EO79</f>
        <v>74</v>
      </c>
      <c r="AD78" s="9">
        <f>[5]圣人天赋!EP79</f>
        <v>3.7748572829740597E-2</v>
      </c>
      <c r="AE78" s="9">
        <f>[5]圣人天赋!EQ79</f>
        <v>3.8244678611366552E-2</v>
      </c>
      <c r="AG78" s="52"/>
      <c r="AH78" s="34" t="e">
        <f>[5]圣人天赋!EM79/AA78</f>
        <v>#DIV/0!</v>
      </c>
      <c r="AJ78" s="9">
        <v>74</v>
      </c>
      <c r="AK78" s="9">
        <f>MAX([4]带兵数!D77,1000+($AJ78-1)*50)</f>
        <v>6520.5708681037622</v>
      </c>
      <c r="AL78" s="9">
        <f>MAX([4]带兵数!E77,1000+($AJ78-1)*50)</f>
        <v>6574.4081480508385</v>
      </c>
      <c r="AM78" s="9">
        <f>MAX([4]带兵数!F77,1000+($AJ78-1)*50)</f>
        <v>6631.2813526599875</v>
      </c>
      <c r="AN78" s="9">
        <f>MAX([4]带兵数!G77,1000+($AJ78-1)*50)</f>
        <v>6694.5114997782593</v>
      </c>
      <c r="AO78" s="9">
        <f>MAX([4]带兵数!H77,1000+($AJ78-1)*50)</f>
        <v>6765.431008359853</v>
      </c>
      <c r="AQ78" s="15">
        <v>74</v>
      </c>
      <c r="AR78" s="15">
        <f>AZ78/求节点(F$28:F$47,$G$4:$G$23,节奏总纲!P77)*3600</f>
        <v>3908918.3630219721</v>
      </c>
      <c r="AS78" s="15">
        <f>BA78/求节点(G$28:G$47,$G$4:$G$23,节奏总纲!Q77)*3600</f>
        <v>3368827.5588319493</v>
      </c>
      <c r="AT78" s="15">
        <f>BB78/求节点(H$28:H$47,$G$4:$G$23,节奏总纲!R77)*3600</f>
        <v>2806898.3140039342</v>
      </c>
      <c r="AU78" s="15">
        <f>BC78/求节点(I$28:I$47,$G$4:$G$23,节奏总纲!S77)*3600</f>
        <v>2044120.8767012644</v>
      </c>
      <c r="AV78" s="15">
        <f>BD78/求节点(J$28:J$47,$G$4:$G$23,节奏总纲!T77)*3600</f>
        <v>1137703.5651062797</v>
      </c>
      <c r="AY78" s="15">
        <v>74</v>
      </c>
      <c r="AZ78" s="15">
        <f>求节点(F$28:F$47,$G$4:$G$23,节奏总纲!P77)*24*节奏总纲!W77*求节点(F$28:F$47,$L$4:$L$23,节奏总纲!P77)</f>
        <v>2786200.3095931807</v>
      </c>
      <c r="BA78" s="15">
        <f>求节点(G$28:G$47,$G$4:$G$23,节奏总纲!Q77)*24*节奏总纲!X77*求节点(G$28:G$47,$L$4:$L$23,节奏总纲!Q77)</f>
        <v>2417390.5807021311</v>
      </c>
      <c r="BB78" s="15">
        <f>求节点(H$28:H$47,$G$4:$G$23,节奏总纲!R77)*24*节奏总纲!Y77*求节点(H$28:H$47,$L$4:$L$23,节奏总纲!R77)</f>
        <v>2028669.6990318736</v>
      </c>
      <c r="BC78" s="15">
        <f>求节点(I$28:I$47,$G$4:$G$23,节奏总纲!S77)*24*节奏总纲!Z77*求节点(I$28:I$47,$L$4:$L$23,节奏总纲!S77)</f>
        <v>1483725.9170471486</v>
      </c>
      <c r="BD78" s="15">
        <f>求节点(J$28:J$47,$G$4:$G$23,节奏总纲!T77)*24*节奏总纲!AA77*求节点(J$28:J$47,$L$4:$L$23,节奏总纲!T77)</f>
        <v>830129.07001285895</v>
      </c>
      <c r="BE78" s="15">
        <f>SUM(AZ$5:AZ78)</f>
        <v>38865844.688166253</v>
      </c>
      <c r="BF78" s="15">
        <f>SUM(BA$5:BA78)</f>
        <v>33781555.623793721</v>
      </c>
      <c r="BG78" s="15">
        <f>SUM(BB$5:BB78)</f>
        <v>27790428.684070427</v>
      </c>
      <c r="BH78" s="15">
        <f>SUM(BC$5:BC78)</f>
        <v>20465721.186984278</v>
      </c>
      <c r="BI78" s="15">
        <f>SUM(BD$5:BD78)</f>
        <v>11426156.293168722</v>
      </c>
      <c r="BJ78" s="51"/>
      <c r="BK78" s="15">
        <v>74</v>
      </c>
      <c r="BL78" s="15">
        <f>索引信息!I79/3600*求节点(F$28:F$47,$G$4:$G$23,节奏总纲!P77)+BL77</f>
        <v>0</v>
      </c>
      <c r="BM78" s="15">
        <f>索引信息!J79/3600*求节点(G$28:G$47,$G$4:$G$23,节奏总纲!Q77)+BM77</f>
        <v>0</v>
      </c>
      <c r="BN78" s="15">
        <f>索引信息!K79/3600*求节点(H$28:H$47,$G$4:$G$23,节奏总纲!R77)+BN77</f>
        <v>0</v>
      </c>
      <c r="BO78" s="15">
        <f>索引信息!L79/3600*求节点(I$28:I$47,$G$4:$G$23,节奏总纲!S77)+BO77</f>
        <v>0</v>
      </c>
      <c r="BP78" s="15">
        <f>索引信息!M79/3600*求节点(J$28:J$47,$G$4:$G$23,节奏总纲!T77)+BP77</f>
        <v>0</v>
      </c>
      <c r="BR78" s="15">
        <v>74</v>
      </c>
      <c r="BS78" s="15">
        <f>求节点($T$28:$T$107,$V$28:$V$107,节奏总纲!P77)*求节点($T$28:$T$107,$U$28:$U$107,节奏总纲!P77)*节奏总纲!W77+[2]副本直接奖励!DI78</f>
        <v>780426.40928390075</v>
      </c>
      <c r="BT78" s="15">
        <f>求节点($T$28:$T$107,$V$28:$V$107,节奏总纲!Q77)*求节点($T$28:$T$107,$U$28:$U$107,节奏总纲!Q77)*节奏总纲!X77+[2]副本直接奖励!DJ78</f>
        <v>587939.10198707273</v>
      </c>
      <c r="BU78" s="15">
        <f>求节点($T$28:$T$107,$V$28:$V$107,节奏总纲!R77)*求节点($T$28:$T$107,$U$28:$U$107,节奏总纲!R77)*节奏总纲!Y77+[2]副本直接奖励!DK78</f>
        <v>453193.99382125633</v>
      </c>
      <c r="BV78" s="15">
        <f>求节点($T$28:$T$107,$V$28:$V$107,节奏总纲!S77)*求节点($T$28:$T$107,$U$28:$U$107,节奏总纲!S77)*节奏总纲!Z77+[2]副本直接奖励!DL78</f>
        <v>301649.78215209633</v>
      </c>
      <c r="BW78" s="15">
        <f>求节点($T$28:$T$107,$V$28:$V$107,节奏总纲!T77)*求节点($T$28:$T$107,$U$28:$U$107,节奏总纲!T77)*节奏总纲!AA77+[2]副本直接奖励!DM78</f>
        <v>102010.75980786297</v>
      </c>
      <c r="BX78" s="15">
        <f>SUM(BS$5:BS78)</f>
        <v>7360622.2711715316</v>
      </c>
      <c r="BY78" s="15">
        <f>SUM(BT$5:BT78)</f>
        <v>5823383.9056734927</v>
      </c>
      <c r="BZ78" s="15">
        <f>SUM(BU$5:BU78)</f>
        <v>4283864.6492010187</v>
      </c>
      <c r="CA78" s="15">
        <f>SUM(BV$5:BV78)</f>
        <v>2539123.6918066801</v>
      </c>
      <c r="CB78" s="15">
        <f>SUM(BW$5:BW78)</f>
        <v>869354.94891063275</v>
      </c>
      <c r="CE78" s="15">
        <v>74</v>
      </c>
      <c r="CF78" s="15">
        <f>AZ78/(1-[5]圣人天赋!DY79)-AZ78</f>
        <v>579186.64036882902</v>
      </c>
      <c r="CG78" s="15">
        <f>BA78/(1-[5]圣人天赋!DZ79)-BA78</f>
        <v>520048.81658265181</v>
      </c>
      <c r="CH78" s="15">
        <f>BB78/(1-[5]圣人天赋!EA79)-BB78</f>
        <v>459077.00870080199</v>
      </c>
      <c r="CI78" s="15">
        <f>BC78/(1-[5]圣人天赋!EB79)-BC78</f>
        <v>358086.79650274664</v>
      </c>
      <c r="CJ78" s="15">
        <f>BD78/(1-[5]圣人天赋!EC79)-BD78</f>
        <v>0</v>
      </c>
      <c r="CK78" s="15">
        <f>SUM(CF$5:CF78)</f>
        <v>4411969.4039941542</v>
      </c>
      <c r="CL78" s="15">
        <f>SUM(CG$5:CG78)</f>
        <v>3959876.7665539659</v>
      </c>
      <c r="CM78" s="15">
        <f>SUM(CH$5:CH78)</f>
        <v>3419337.9467000486</v>
      </c>
      <c r="CN78" s="15">
        <f>SUM(CI$5:CI78)</f>
        <v>2682948.1856185095</v>
      </c>
      <c r="CO78" s="15">
        <f>SUM(CJ$5:CJ78)</f>
        <v>0</v>
      </c>
      <c r="CQ78" s="15">
        <v>74</v>
      </c>
      <c r="CR78" s="15" t="e">
        <f>DZ78*'[6]国建-buff效果'!EN80+CR77</f>
        <v>#REF!</v>
      </c>
      <c r="CS78" s="15" t="e">
        <f>EA78*'[6]国建-buff效果'!EO80+CS77</f>
        <v>#REF!</v>
      </c>
      <c r="CT78" s="15" t="e">
        <f>EB78*'[6]国建-buff效果'!EP80+CT77</f>
        <v>#REF!</v>
      </c>
      <c r="CU78" s="15" t="e">
        <f>EC78*'[6]国建-buff效果'!EQ80+CU77</f>
        <v>#REF!</v>
      </c>
      <c r="CV78" s="15" t="e">
        <f>ED78*'[6]国建-buff效果'!ER80+CV77</f>
        <v>#REF!</v>
      </c>
      <c r="CX78" s="15">
        <v>74</v>
      </c>
      <c r="CY78" s="15">
        <f>索引信息!T78/3600*求节点(F$28:F$47,$G$4:$G$23,节奏总纲!P77)+CY77</f>
        <v>0</v>
      </c>
      <c r="CZ78" s="15">
        <f>索引信息!U78/3600*求节点(G$28:G$47,$G$4:$G$23,节奏总纲!Q77)+CZ77</f>
        <v>0</v>
      </c>
      <c r="DA78" s="15">
        <f>索引信息!V78/3600*求节点(H$28:H$47,$G$4:$G$23,节奏总纲!R77)+DA77</f>
        <v>0</v>
      </c>
      <c r="DB78" s="15">
        <f>索引信息!W78/3600*求节点(I$28:I$47,$G$4:$G$23,节奏总纲!S77)+DB77</f>
        <v>0</v>
      </c>
      <c r="DC78" s="15">
        <f>索引信息!X78/3600*求节点(J$28:J$47,$G$4:$G$23,节奏总纲!T77)+DC77</f>
        <v>0</v>
      </c>
      <c r="DE78" s="15">
        <v>74</v>
      </c>
      <c r="DF78" s="15" t="e">
        <f t="shared" si="55"/>
        <v>#REF!</v>
      </c>
      <c r="DG78" s="15" t="e">
        <f t="shared" si="56"/>
        <v>#REF!</v>
      </c>
      <c r="DH78" s="15" t="e">
        <f t="shared" si="57"/>
        <v>#REF!</v>
      </c>
      <c r="DI78" s="15" t="e">
        <f t="shared" si="58"/>
        <v>#REF!</v>
      </c>
      <c r="DJ78" s="15" t="e">
        <f t="shared" si="59"/>
        <v>#REF!</v>
      </c>
      <c r="DK78" s="35">
        <v>74</v>
      </c>
      <c r="DL78" s="34" t="e">
        <f t="shared" si="60"/>
        <v>#REF!</v>
      </c>
      <c r="DM78" s="34" t="e">
        <f t="shared" si="61"/>
        <v>#REF!</v>
      </c>
      <c r="DN78" s="34" t="e">
        <f t="shared" si="62"/>
        <v>#REF!</v>
      </c>
      <c r="DO78" s="34" t="e">
        <f t="shared" si="63"/>
        <v>#REF!</v>
      </c>
      <c r="DP78" s="34" t="e">
        <f t="shared" si="64"/>
        <v>#REF!</v>
      </c>
      <c r="DQ78" s="34" t="e">
        <f t="shared" si="65"/>
        <v>#REF!</v>
      </c>
      <c r="DT78" s="15">
        <v>74</v>
      </c>
      <c r="DU78" s="15" t="e">
        <f>#REF!+[7]国家城池攻打!BP77</f>
        <v>#REF!</v>
      </c>
      <c r="DV78" s="15" t="e">
        <f>#REF!+[7]国家城池攻打!BQ77</f>
        <v>#REF!</v>
      </c>
      <c r="DW78" s="15" t="e">
        <f>#REF!+[7]国家城池攻打!BR77</f>
        <v>#REF!</v>
      </c>
      <c r="DX78" s="15" t="e">
        <f>#REF!+[7]国家城池攻打!BS77</f>
        <v>#REF!</v>
      </c>
      <c r="DY78" s="15" t="e">
        <f>#REF!+[7]国家城池攻打!BT77</f>
        <v>#REF!</v>
      </c>
      <c r="DZ78" s="15" t="e">
        <f t="shared" si="76"/>
        <v>#REF!</v>
      </c>
      <c r="EA78" s="15" t="e">
        <f t="shared" si="77"/>
        <v>#REF!</v>
      </c>
      <c r="EB78" s="15" t="e">
        <f t="shared" si="78"/>
        <v>#REF!</v>
      </c>
      <c r="EC78" s="15" t="e">
        <f t="shared" si="79"/>
        <v>#REF!</v>
      </c>
      <c r="ED78" s="15" t="e">
        <f t="shared" si="80"/>
        <v>#REF!</v>
      </c>
      <c r="EF78" s="34" t="e">
        <f>#REF!/$DU78</f>
        <v>#REF!</v>
      </c>
      <c r="EG78" s="34" t="e">
        <f>[7]国家城池攻打!BP77/$DU78</f>
        <v>#REF!</v>
      </c>
      <c r="EK78" s="9">
        <v>74</v>
      </c>
      <c r="EL78" s="9" t="e">
        <f t="shared" si="66"/>
        <v>#REF!</v>
      </c>
      <c r="EM78" s="9" t="e">
        <f t="shared" si="67"/>
        <v>#REF!</v>
      </c>
      <c r="EN78" s="9" t="e">
        <f t="shared" si="68"/>
        <v>#REF!</v>
      </c>
      <c r="EO78" s="9" t="e">
        <f t="shared" si="69"/>
        <v>#REF!</v>
      </c>
      <c r="EP78" s="9" t="e">
        <f t="shared" si="70"/>
        <v>#REF!</v>
      </c>
      <c r="ER78" s="9">
        <v>74</v>
      </c>
      <c r="ES78" s="9" t="e">
        <f>((DU78-DU77)-(DF78-DF77))/求节点(F$28:F$47,$K$4:$K$23,节奏总纲!P77)</f>
        <v>#REF!</v>
      </c>
      <c r="ET78" s="9" t="e">
        <f>((DV78-DV77)-(DG78-DG77))/求节点(G$28:G$47,$K$4:$K$23,节奏总纲!Q77)</f>
        <v>#REF!</v>
      </c>
      <c r="EU78" s="9" t="e">
        <f>((DW78-DW77)-(DH78-DH77))/求节点(H$28:H$47,$K$4:$K$23,节奏总纲!R77)</f>
        <v>#REF!</v>
      </c>
      <c r="EV78" s="9" t="e">
        <f>((DX78-DX77)-(DI78-DI77))/求节点(I$28:I$47,$K$4:$K$23,节奏总纲!S77)</f>
        <v>#REF!</v>
      </c>
      <c r="EW78" s="9" t="e">
        <f>((DY78-DY77)-(DJ78-DJ77))/求节点(J$28:J$47,$K$4:$K$23,节奏总纲!T77)</f>
        <v>#REF!</v>
      </c>
      <c r="EX78" s="37" t="e">
        <f>SUM(ES$5:ES78)*$C$5/'[1]资源-钻石'!L77</f>
        <v>#REF!</v>
      </c>
      <c r="EY78" s="37" t="e">
        <f>SUM(ET$5:ET78)*$C$5/'[1]资源-钻石'!M77</f>
        <v>#REF!</v>
      </c>
      <c r="EZ78" s="37" t="e">
        <f>SUM(EU$5:EU78)*$C$5/'[1]资源-钻石'!N77</f>
        <v>#REF!</v>
      </c>
      <c r="FA78" s="37" t="e">
        <f>SUM(EV$5:EV78)*$C$5/'[1]资源-钻石'!O77</f>
        <v>#REF!</v>
      </c>
      <c r="FB78" s="37" t="e">
        <f>SUM(EW$5:EW78)*$C$5/'[1]资源-钻石'!P77</f>
        <v>#REF!</v>
      </c>
      <c r="FJ78" s="9">
        <f>INT(求节点(F$28:F$47,$K$28:$K$47,节奏总纲!P77))</f>
        <v>20320</v>
      </c>
      <c r="FK78" s="15">
        <v>74</v>
      </c>
      <c r="FL78" s="15">
        <f>求节点(F$28:F$47,$V$4:$V$23,节奏总纲!P77)*$FJ78/10000</f>
        <v>331626.20468845399</v>
      </c>
      <c r="FM78" s="15">
        <f>求节点(G$28:G$47,$V$4:$V$23,节奏总纲!Q77)*$FJ78/10000</f>
        <v>338642.7281973185</v>
      </c>
      <c r="FN78" s="15">
        <f>求节点(H$28:H$47,$V$4:$V$23,节奏总纲!R77)*$FJ78/10000</f>
        <v>346203.7903916146</v>
      </c>
      <c r="FO78" s="15">
        <f>求节点(I$28:I$47,$V$4:$V$23,节奏总纲!S77)*$FJ78/10000</f>
        <v>350748.14133484435</v>
      </c>
      <c r="FP78" s="15">
        <f>求节点(J$28:J$47,$V$4:$V$23,节奏总纲!T77)*$FJ78/10000</f>
        <v>356311.8474100575</v>
      </c>
      <c r="FQ78" s="15">
        <f>求节点(F$28:F$47,$L$4:$L$23,节奏总纲!P77)</f>
        <v>4</v>
      </c>
      <c r="FR78" s="15">
        <f>求节点(G$28:G$47,$L$4:$L$23,节奏总纲!Q77)</f>
        <v>4</v>
      </c>
      <c r="FS78" s="15">
        <f>求节点(H$28:H$47,$L$4:$L$23,节奏总纲!R77)</f>
        <v>4</v>
      </c>
      <c r="FT78" s="15">
        <f>求节点(I$28:I$47,$L$4:$L$23,节奏总纲!S77)</f>
        <v>4</v>
      </c>
      <c r="FU78" s="15">
        <f>求节点(J$28:J$47,$L$4:$L$23,节奏总纲!T77)</f>
        <v>4</v>
      </c>
      <c r="FV78" s="15">
        <f t="shared" si="71"/>
        <v>1326504.818753816</v>
      </c>
      <c r="FW78" s="15">
        <f t="shared" si="72"/>
        <v>1354570.912789274</v>
      </c>
      <c r="FX78" s="15">
        <f t="shared" si="73"/>
        <v>1384815.1615664584</v>
      </c>
      <c r="FY78" s="15">
        <f t="shared" si="74"/>
        <v>1402992.5653393774</v>
      </c>
      <c r="FZ78" s="15">
        <f t="shared" si="75"/>
        <v>1425247.38964023</v>
      </c>
      <c r="GE78" s="15">
        <v>74</v>
      </c>
      <c r="GF78" s="15">
        <f>MAX($G$4,求节点(F$28:F$47,$G$4:$G$23,节奏总纲!P77))</f>
        <v>2566.0093619302506</v>
      </c>
      <c r="GG78" s="15">
        <f>MAX($G$4,求节点(G$28:G$47,$G$4:$G$23,节奏总纲!Q77))</f>
        <v>2583.274429619386</v>
      </c>
      <c r="GH78" s="15">
        <f>MAX($G$4,求节点(H$28:H$47,$G$4:$G$23,节奏总纲!R77))</f>
        <v>2601.8794054911777</v>
      </c>
      <c r="GI78" s="15">
        <f>MAX($G$4,求节点(I$28:I$47,$G$4:$G$23,节奏总纲!S77))</f>
        <v>2613.0613713947942</v>
      </c>
      <c r="GJ78" s="15">
        <f>MAX($G$4,求节点(J$28:J$47,$G$4:$G$23,节奏总纲!T77))</f>
        <v>2626.7515930365589</v>
      </c>
      <c r="GK78" s="15">
        <f>MAX($K$4,求节点(F$28:F$47,$K$4:$K$23,节奏总纲!P77))</f>
        <v>13320.187238605018</v>
      </c>
      <c r="GL78" s="15">
        <f>MAX($K$4,求节点(G$28:G$47,$K$4:$K$23,节奏总纲!Q77))</f>
        <v>13665.488592387721</v>
      </c>
      <c r="GM78" s="15">
        <f>MAX($K$4,求节点(H$28:H$47,$K$4:$K$23,节奏总纲!R77))</f>
        <v>14037.588109823555</v>
      </c>
      <c r="GN78" s="15">
        <f>MAX($K$4,求节点(I$28:I$47,$K$4:$K$23,节奏总纲!S77))</f>
        <v>14261.227427895881</v>
      </c>
      <c r="GO78" s="15">
        <f>MAX($K$4,求节点(J$28:J$47,$K$4:$K$23,节奏总纲!T77))</f>
        <v>14535.031860731175</v>
      </c>
    </row>
    <row r="79" spans="19:197" x14ac:dyDescent="0.15">
      <c r="S79" s="9">
        <v>52</v>
      </c>
      <c r="T79" s="9">
        <f>求节点(节奏总纲!$BW$4:$BW$53,节奏总纲!$AM$4:$AM$53,$S79)</f>
        <v>63.5</v>
      </c>
      <c r="U79" s="9">
        <v>14000</v>
      </c>
      <c r="V79" s="9">
        <f t="shared" si="38"/>
        <v>3</v>
      </c>
      <c r="W79" s="9">
        <v>5</v>
      </c>
      <c r="Z79" s="9">
        <v>75</v>
      </c>
      <c r="AA79" s="9">
        <f>[5]圣人天赋!EM80</f>
        <v>0</v>
      </c>
      <c r="AB79" s="9">
        <f>[5]圣人天赋!EN80</f>
        <v>0</v>
      </c>
      <c r="AC79" s="9">
        <f>[5]圣人天赋!EO80</f>
        <v>75</v>
      </c>
      <c r="AD79" s="9">
        <f>[5]圣人天赋!EP80</f>
        <v>3.7626664032567043E-2</v>
      </c>
      <c r="AE79" s="9">
        <f>[5]圣人天赋!EQ80</f>
        <v>3.8124068916154844E-2</v>
      </c>
      <c r="AG79" s="52"/>
      <c r="AH79" s="34" t="e">
        <f>[5]圣人天赋!EM80/AA79</f>
        <v>#DIV/0!</v>
      </c>
      <c r="AJ79" s="9">
        <v>75</v>
      </c>
      <c r="AK79" s="9">
        <f>MAX([4]带兵数!D78,1000+($AJ79-1)*50)</f>
        <v>6589.3343869731825</v>
      </c>
      <c r="AL79" s="9">
        <f>MAX([4]带兵数!E78,1000+($AJ79-1)*50)</f>
        <v>6640.3546986076808</v>
      </c>
      <c r="AM79" s="9">
        <f>MAX([4]带兵数!F78,1000+($AJ79-1)*50)</f>
        <v>6699.9163240208773</v>
      </c>
      <c r="AN79" s="9">
        <f>MAX([4]带兵数!G78,1000+($AJ79-1)*50)</f>
        <v>6762.0246163774536</v>
      </c>
      <c r="AO79" s="9">
        <f>MAX([4]带兵数!H78,1000+($AJ79-1)*50)</f>
        <v>6832.414221187697</v>
      </c>
      <c r="AQ79" s="15">
        <v>75</v>
      </c>
      <c r="AR79" s="15">
        <f>AZ79/求节点(F$28:F$47,$G$4:$G$23,节奏总纲!P78)*3600</f>
        <v>4189474.9687077594</v>
      </c>
      <c r="AS79" s="15">
        <f>BA79/求节点(G$28:G$47,$G$4:$G$23,节奏总纲!Q78)*3600</f>
        <v>3659548.867454309</v>
      </c>
      <c r="AT79" s="15">
        <f>BB79/求节点(H$28:H$47,$G$4:$G$23,节奏总纲!R78)*3600</f>
        <v>2999287.6123859799</v>
      </c>
      <c r="AU79" s="15">
        <f>BC79/求节点(I$28:I$47,$G$4:$G$23,节奏总纲!S78)*3600</f>
        <v>2192520.2218157975</v>
      </c>
      <c r="AV79" s="15">
        <f>BD79/求节点(J$28:J$47,$G$4:$G$23,节奏总纲!T78)*3600</f>
        <v>1239289.1780318464</v>
      </c>
      <c r="AY79" s="15">
        <v>75</v>
      </c>
      <c r="AZ79" s="15">
        <f>求节点(F$28:F$47,$G$4:$G$23,节奏总纲!P78)*24*节奏总纲!W78*求节点(F$28:F$47,$L$4:$L$23,节奏总纲!P78)</f>
        <v>3004140.4923001314</v>
      </c>
      <c r="BA79" s="15">
        <f>求节点(G$28:G$47,$G$4:$G$23,节奏总纲!Q78)*24*节奏总纲!X78*求节点(G$28:G$47,$L$4:$L$23,节奏总纲!Q78)</f>
        <v>2643067.5834773676</v>
      </c>
      <c r="BB79" s="15">
        <f>求节点(H$28:H$47,$G$4:$G$23,节奏总纲!R78)*24*节奏总纲!Y78*求节点(H$28:H$47,$L$4:$L$23,节奏总纲!R78)</f>
        <v>2174686.7500346084</v>
      </c>
      <c r="BC79" s="15">
        <f>求节点(I$28:I$47,$G$4:$G$23,节奏总纲!S78)*24*节奏总纲!Z78*求节点(I$28:I$47,$L$4:$L$23,节奏总纲!S78)</f>
        <v>1597027.618369207</v>
      </c>
      <c r="BD79" s="15">
        <f>求节点(J$28:J$47,$G$4:$G$23,节奏总纲!T78)*24*节奏总纲!AA78*求节点(J$28:J$47,$L$4:$L$23,节奏总纲!T78)</f>
        <v>907820.67602989636</v>
      </c>
      <c r="BE79" s="15">
        <f>SUM(AZ$5:AZ79)</f>
        <v>41869985.180466384</v>
      </c>
      <c r="BF79" s="15">
        <f>SUM(BA$5:BA79)</f>
        <v>36424623.207271092</v>
      </c>
      <c r="BG79" s="15">
        <f>SUM(BB$5:BB79)</f>
        <v>29965115.434105035</v>
      </c>
      <c r="BH79" s="15">
        <f>SUM(BC$5:BC79)</f>
        <v>22062748.805353485</v>
      </c>
      <c r="BI79" s="15">
        <f>SUM(BD$5:BD79)</f>
        <v>12333976.969198618</v>
      </c>
      <c r="BJ79" s="51"/>
      <c r="BK79" s="15">
        <v>75</v>
      </c>
      <c r="BL79" s="15">
        <f>索引信息!I80/3600*求节点(F$28:F$47,$G$4:$G$23,节奏总纲!P78)+BL78</f>
        <v>0</v>
      </c>
      <c r="BM79" s="15">
        <f>索引信息!J80/3600*求节点(G$28:G$47,$G$4:$G$23,节奏总纲!Q78)+BM78</f>
        <v>0</v>
      </c>
      <c r="BN79" s="15">
        <f>索引信息!K80/3600*求节点(H$28:H$47,$G$4:$G$23,节奏总纲!R78)+BN78</f>
        <v>0</v>
      </c>
      <c r="BO79" s="15">
        <f>索引信息!L80/3600*求节点(I$28:I$47,$G$4:$G$23,节奏总纲!S78)+BO78</f>
        <v>0</v>
      </c>
      <c r="BP79" s="15">
        <f>索引信息!M80/3600*求节点(J$28:J$47,$G$4:$G$23,节奏总纲!T78)+BP78</f>
        <v>0</v>
      </c>
      <c r="BR79" s="15">
        <v>75</v>
      </c>
      <c r="BS79" s="15">
        <f>求节点($T$28:$T$107,$V$28:$V$107,节奏总纲!P78)*求节点($T$28:$T$107,$U$28:$U$107,节奏总纲!P78)*节奏总纲!W78+[2]副本直接奖励!DI79</f>
        <v>849003.4676718507</v>
      </c>
      <c r="BT79" s="15">
        <f>求节点($T$28:$T$107,$V$28:$V$107,节奏总纲!Q78)*求节点($T$28:$T$107,$U$28:$U$107,节奏总纲!Q78)*节奏总纲!X78+[2]副本直接奖励!DJ79</f>
        <v>698872.17954856611</v>
      </c>
      <c r="BU79" s="15">
        <f>求节点($T$28:$T$107,$V$28:$V$107,节奏总纲!R78)*求节点($T$28:$T$107,$U$28:$U$107,节奏总纲!R78)*节奏总纲!Y78+[2]副本直接奖励!DK79</f>
        <v>490215.61566603067</v>
      </c>
      <c r="BV79" s="15">
        <f>求节点($T$28:$T$107,$V$28:$V$107,节奏总纲!S78)*求节点($T$28:$T$107,$U$28:$U$107,节奏总纲!S78)*节奏总纲!Z78+[2]副本直接奖励!DL79</f>
        <v>327416.67979510938</v>
      </c>
      <c r="BW79" s="15">
        <f>求节点($T$28:$T$107,$V$28:$V$107,节奏总纲!T78)*求节点($T$28:$T$107,$U$28:$U$107,节奏总纲!T78)*节奏总纲!AA78+[2]副本直接奖励!DM79</f>
        <v>115474.33809820049</v>
      </c>
      <c r="BX79" s="15">
        <f>SUM(BS$5:BS79)</f>
        <v>8209625.7388433823</v>
      </c>
      <c r="BY79" s="15">
        <f>SUM(BT$5:BT79)</f>
        <v>6522256.0852220589</v>
      </c>
      <c r="BZ79" s="15">
        <f>SUM(BU$5:BU79)</f>
        <v>4774080.2648670496</v>
      </c>
      <c r="CA79" s="15">
        <f>SUM(BV$5:BV79)</f>
        <v>2866540.3716017893</v>
      </c>
      <c r="CB79" s="15">
        <f>SUM(BW$5:BW79)</f>
        <v>984829.28700883326</v>
      </c>
      <c r="CE79" s="15">
        <v>75</v>
      </c>
      <c r="CF79" s="15">
        <f>AZ79/(1-[5]圣人天赋!DY80)-AZ79</f>
        <v>622114.11198597215</v>
      </c>
      <c r="CG79" s="15">
        <f>BA79/(1-[5]圣人天赋!DZ80)-BA79</f>
        <v>566144.60845171707</v>
      </c>
      <c r="CH79" s="15">
        <f>BB79/(1-[5]圣人天赋!EA80)-BB79</f>
        <v>489849.35705836397</v>
      </c>
      <c r="CI79" s="15">
        <f>BC79/(1-[5]圣人天赋!EB80)-BC79</f>
        <v>383482.16893600672</v>
      </c>
      <c r="CJ79" s="15">
        <f>BD79/(1-[5]圣人天赋!EC80)-BD79</f>
        <v>0</v>
      </c>
      <c r="CK79" s="15">
        <f>SUM(CF$5:CF79)</f>
        <v>5034083.5159801263</v>
      </c>
      <c r="CL79" s="15">
        <f>SUM(CG$5:CG79)</f>
        <v>4526021.3750056829</v>
      </c>
      <c r="CM79" s="15">
        <f>SUM(CH$5:CH79)</f>
        <v>3909187.3037584126</v>
      </c>
      <c r="CN79" s="15">
        <f>SUM(CI$5:CI79)</f>
        <v>3066430.3545545163</v>
      </c>
      <c r="CO79" s="15">
        <f>SUM(CJ$5:CJ79)</f>
        <v>0</v>
      </c>
      <c r="CQ79" s="15">
        <v>75</v>
      </c>
      <c r="CR79" s="15" t="e">
        <f>DZ79*'[6]国建-buff效果'!EN81+CR78</f>
        <v>#REF!</v>
      </c>
      <c r="CS79" s="15" t="e">
        <f>EA79*'[6]国建-buff效果'!EO81+CS78</f>
        <v>#REF!</v>
      </c>
      <c r="CT79" s="15" t="e">
        <f>EB79*'[6]国建-buff效果'!EP81+CT78</f>
        <v>#REF!</v>
      </c>
      <c r="CU79" s="15" t="e">
        <f>EC79*'[6]国建-buff效果'!EQ81+CU78</f>
        <v>#REF!</v>
      </c>
      <c r="CV79" s="15" t="e">
        <f>ED79*'[6]国建-buff效果'!ER81+CV78</f>
        <v>#REF!</v>
      </c>
      <c r="CX79" s="15">
        <v>75</v>
      </c>
      <c r="CY79" s="15">
        <f>索引信息!T79/3600*求节点(F$28:F$47,$G$4:$G$23,节奏总纲!P78)+CY78</f>
        <v>0</v>
      </c>
      <c r="CZ79" s="15">
        <f>索引信息!U79/3600*求节点(G$28:G$47,$G$4:$G$23,节奏总纲!Q78)+CZ78</f>
        <v>0</v>
      </c>
      <c r="DA79" s="15">
        <f>索引信息!V79/3600*求节点(H$28:H$47,$G$4:$G$23,节奏总纲!R78)+DA78</f>
        <v>0</v>
      </c>
      <c r="DB79" s="15">
        <f>索引信息!W79/3600*求节点(I$28:I$47,$G$4:$G$23,节奏总纲!S78)+DB78</f>
        <v>0</v>
      </c>
      <c r="DC79" s="15">
        <f>索引信息!X79/3600*求节点(J$28:J$47,$G$4:$G$23,节奏总纲!T78)+DC78</f>
        <v>0</v>
      </c>
      <c r="DE79" s="15">
        <v>75</v>
      </c>
      <c r="DF79" s="15" t="e">
        <f t="shared" si="55"/>
        <v>#REF!</v>
      </c>
      <c r="DG79" s="15" t="e">
        <f t="shared" si="56"/>
        <v>#REF!</v>
      </c>
      <c r="DH79" s="15" t="e">
        <f t="shared" si="57"/>
        <v>#REF!</v>
      </c>
      <c r="DI79" s="15" t="e">
        <f t="shared" si="58"/>
        <v>#REF!</v>
      </c>
      <c r="DJ79" s="15" t="e">
        <f t="shared" si="59"/>
        <v>#REF!</v>
      </c>
      <c r="DK79" s="35">
        <v>75</v>
      </c>
      <c r="DL79" s="34" t="e">
        <f t="shared" si="60"/>
        <v>#REF!</v>
      </c>
      <c r="DM79" s="34" t="e">
        <f t="shared" si="61"/>
        <v>#REF!</v>
      </c>
      <c r="DN79" s="34" t="e">
        <f t="shared" si="62"/>
        <v>#REF!</v>
      </c>
      <c r="DO79" s="34" t="e">
        <f t="shared" si="63"/>
        <v>#REF!</v>
      </c>
      <c r="DP79" s="34" t="e">
        <f t="shared" si="64"/>
        <v>#REF!</v>
      </c>
      <c r="DQ79" s="34" t="e">
        <f t="shared" si="65"/>
        <v>#REF!</v>
      </c>
      <c r="DT79" s="15">
        <v>75</v>
      </c>
      <c r="DU79" s="15" t="e">
        <f>#REF!+[7]国家城池攻打!BP78</f>
        <v>#REF!</v>
      </c>
      <c r="DV79" s="15" t="e">
        <f>#REF!+[7]国家城池攻打!BQ78</f>
        <v>#REF!</v>
      </c>
      <c r="DW79" s="15" t="e">
        <f>#REF!+[7]国家城池攻打!BR78</f>
        <v>#REF!</v>
      </c>
      <c r="DX79" s="15" t="e">
        <f>#REF!+[7]国家城池攻打!BS78</f>
        <v>#REF!</v>
      </c>
      <c r="DY79" s="15" t="e">
        <f>#REF!+[7]国家城池攻打!BT78</f>
        <v>#REF!</v>
      </c>
      <c r="DZ79" s="15" t="e">
        <f t="shared" si="76"/>
        <v>#REF!</v>
      </c>
      <c r="EA79" s="15" t="e">
        <f t="shared" si="77"/>
        <v>#REF!</v>
      </c>
      <c r="EB79" s="15" t="e">
        <f t="shared" si="78"/>
        <v>#REF!</v>
      </c>
      <c r="EC79" s="15" t="e">
        <f t="shared" si="79"/>
        <v>#REF!</v>
      </c>
      <c r="ED79" s="15" t="e">
        <f t="shared" si="80"/>
        <v>#REF!</v>
      </c>
      <c r="EF79" s="34" t="e">
        <f>#REF!/$DU79</f>
        <v>#REF!</v>
      </c>
      <c r="EG79" s="34" t="e">
        <f>[7]国家城池攻打!BP78/$DU79</f>
        <v>#REF!</v>
      </c>
      <c r="EK79" s="9">
        <v>75</v>
      </c>
      <c r="EL79" s="9" t="e">
        <f t="shared" si="66"/>
        <v>#REF!</v>
      </c>
      <c r="EM79" s="9" t="e">
        <f t="shared" si="67"/>
        <v>#REF!</v>
      </c>
      <c r="EN79" s="9" t="e">
        <f t="shared" si="68"/>
        <v>#REF!</v>
      </c>
      <c r="EO79" s="9" t="e">
        <f t="shared" si="69"/>
        <v>#REF!</v>
      </c>
      <c r="EP79" s="9" t="e">
        <f t="shared" si="70"/>
        <v>#REF!</v>
      </c>
      <c r="ER79" s="9">
        <v>75</v>
      </c>
      <c r="ES79" s="9" t="e">
        <f>((DU79-DU78)-(DF79-DF78))/求节点(F$28:F$47,$K$4:$K$23,节奏总纲!P78)</f>
        <v>#REF!</v>
      </c>
      <c r="ET79" s="9" t="e">
        <f>((DV79-DV78)-(DG79-DG78))/求节点(G$28:G$47,$K$4:$K$23,节奏总纲!Q78)</f>
        <v>#REF!</v>
      </c>
      <c r="EU79" s="9" t="e">
        <f>((DW79-DW78)-(DH79-DH78))/求节点(H$28:H$47,$K$4:$K$23,节奏总纲!R78)</f>
        <v>#REF!</v>
      </c>
      <c r="EV79" s="9" t="e">
        <f>((DX79-DX78)-(DI79-DI78))/求节点(I$28:I$47,$K$4:$K$23,节奏总纲!S78)</f>
        <v>#REF!</v>
      </c>
      <c r="EW79" s="9" t="e">
        <f>((DY79-DY78)-(DJ79-DJ78))/求节点(J$28:J$47,$K$4:$K$23,节奏总纲!T78)</f>
        <v>#REF!</v>
      </c>
      <c r="EX79" s="37" t="e">
        <f>SUM(ES$5:ES79)*$C$5/'[1]资源-钻石'!L78</f>
        <v>#REF!</v>
      </c>
      <c r="EY79" s="37" t="e">
        <f>SUM(ET$5:ET79)*$C$5/'[1]资源-钻石'!M78</f>
        <v>#REF!</v>
      </c>
      <c r="EZ79" s="37" t="e">
        <f>SUM(EU$5:EU79)*$C$5/'[1]资源-钻石'!N78</f>
        <v>#REF!</v>
      </c>
      <c r="FA79" s="37" t="e">
        <f>SUM(EV$5:EV79)*$C$5/'[1]资源-钻石'!O78</f>
        <v>#REF!</v>
      </c>
      <c r="FB79" s="37" t="e">
        <f>SUM(EW$5:EW79)*$C$5/'[1]资源-钻石'!P78</f>
        <v>#REF!</v>
      </c>
      <c r="FJ79" s="9">
        <f>INT(求节点(F$28:F$47,$K$28:$K$47,节奏总纲!P78))</f>
        <v>20628</v>
      </c>
      <c r="FK79" s="15">
        <v>75</v>
      </c>
      <c r="FL79" s="15">
        <f>求节点(F$28:F$47,$V$4:$V$23,节奏总纲!P78)*$FJ79/10000</f>
        <v>343021.59536417288</v>
      </c>
      <c r="FM79" s="15">
        <f>求节点(G$28:G$47,$V$4:$V$23,节奏总纲!Q78)*$FJ79/10000</f>
        <v>350700.37844037166</v>
      </c>
      <c r="FN79" s="15">
        <f>求节点(H$28:H$47,$V$4:$V$23,节奏总纲!R78)*$FJ79/10000</f>
        <v>354902.23790248029</v>
      </c>
      <c r="FO79" s="15">
        <f>求节点(I$28:I$47,$V$4:$V$23,节奏总纲!S78)*$FJ79/10000</f>
        <v>359848.54946690454</v>
      </c>
      <c r="FP79" s="15">
        <f>求节点(J$28:J$47,$V$4:$V$23,节奏总纲!T78)*$FJ79/10000</f>
        <v>365990.27931100881</v>
      </c>
      <c r="FQ79" s="15">
        <f>求节点(F$28:F$47,$L$4:$L$23,节奏总纲!P78)</f>
        <v>4</v>
      </c>
      <c r="FR79" s="15">
        <f>求节点(G$28:G$47,$L$4:$L$23,节奏总纲!Q78)</f>
        <v>4</v>
      </c>
      <c r="FS79" s="15">
        <f>求节点(H$28:H$47,$L$4:$L$23,节奏总纲!R78)</f>
        <v>4</v>
      </c>
      <c r="FT79" s="15">
        <f>求节点(I$28:I$47,$L$4:$L$23,节奏总纲!S78)</f>
        <v>4</v>
      </c>
      <c r="FU79" s="15">
        <f>求节点(J$28:J$47,$L$4:$L$23,节奏总纲!T78)</f>
        <v>4</v>
      </c>
      <c r="FV79" s="15">
        <f t="shared" si="71"/>
        <v>1372086.3814566915</v>
      </c>
      <c r="FW79" s="15">
        <f t="shared" si="72"/>
        <v>1402801.5137614866</v>
      </c>
      <c r="FX79" s="15">
        <f t="shared" si="73"/>
        <v>1419608.9516099212</v>
      </c>
      <c r="FY79" s="15">
        <f t="shared" si="74"/>
        <v>1439394.1978676182</v>
      </c>
      <c r="FZ79" s="15">
        <f t="shared" si="75"/>
        <v>1463961.1172440352</v>
      </c>
      <c r="GE79" s="15">
        <v>75</v>
      </c>
      <c r="GF79" s="15">
        <f>MAX($G$4,求节点(F$28:F$47,$G$4:$G$23,节奏总纲!P78))</f>
        <v>2581.4465662307853</v>
      </c>
      <c r="GG79" s="15">
        <f>MAX($G$4,求节点(G$28:G$47,$G$4:$G$23,节奏总纲!Q78))</f>
        <v>2600.0590906543816</v>
      </c>
      <c r="GH79" s="15">
        <f>MAX($G$4,求节点(H$28:H$47,$G$4:$G$23,节奏总纲!R78))</f>
        <v>2610.2439351911971</v>
      </c>
      <c r="GI79" s="15">
        <f>MAX($G$4,求节点(I$28:I$47,$G$4:$G$23,节奏总纲!S78))</f>
        <v>2622.2332496289137</v>
      </c>
      <c r="GJ79" s="15">
        <f>MAX($G$4,求节点(J$28:J$47,$G$4:$G$23,节奏总纲!T78))</f>
        <v>2637.1201263113458</v>
      </c>
      <c r="GK79" s="15">
        <f>MAX($K$4,求节点(F$28:F$47,$K$4:$K$23,节奏总纲!P78))</f>
        <v>13628.931324615709</v>
      </c>
      <c r="GL79" s="15">
        <f>MAX($K$4,求节点(G$28:G$47,$K$4:$K$23,节奏总纲!Q78))</f>
        <v>14001.181813087633</v>
      </c>
      <c r="GM79" s="15">
        <f>MAX($K$4,求节点(H$28:H$47,$K$4:$K$23,节奏总纲!R78))</f>
        <v>14204.878703823942</v>
      </c>
      <c r="GN79" s="15">
        <f>MAX($K$4,求节点(I$28:I$47,$K$4:$K$23,节奏总纲!S78))</f>
        <v>14444.664992578269</v>
      </c>
      <c r="GO79" s="15">
        <f>MAX($K$4,求节点(J$28:J$47,$K$4:$K$23,节奏总纲!T78))</f>
        <v>14742.402526226912</v>
      </c>
    </row>
    <row r="80" spans="19:197" x14ac:dyDescent="0.15">
      <c r="S80" s="9">
        <v>53</v>
      </c>
      <c r="T80" s="9">
        <f>求节点(节奏总纲!$BW$4:$BW$53,节奏总纲!$AM$4:$AM$53,$S80)</f>
        <v>66.061715416752079</v>
      </c>
      <c r="U80" s="9">
        <v>14000</v>
      </c>
      <c r="V80" s="9">
        <f t="shared" si="38"/>
        <v>3</v>
      </c>
      <c r="W80" s="9">
        <v>5</v>
      </c>
      <c r="Z80" s="9">
        <v>76</v>
      </c>
      <c r="AA80" s="9">
        <f>[5]圣人天赋!EM81</f>
        <v>0</v>
      </c>
      <c r="AB80" s="9">
        <f>[5]圣人天赋!EN81</f>
        <v>0</v>
      </c>
      <c r="AC80" s="9">
        <f>[5]圣人天赋!EO81</f>
        <v>76</v>
      </c>
      <c r="AD80" s="9">
        <f>[5]圣人天赋!EP81</f>
        <v>5.6270528389439647E-2</v>
      </c>
      <c r="AE80" s="9">
        <f>[5]圣人天赋!EQ81</f>
        <v>5.6994378394667401E-2</v>
      </c>
      <c r="AG80" s="52"/>
      <c r="AH80" s="34" t="e">
        <f>[5]圣人天赋!EM81/AA80</f>
        <v>#DIV/0!</v>
      </c>
      <c r="AJ80" s="9">
        <v>76</v>
      </c>
      <c r="AK80" s="9">
        <f>MAX([4]带兵数!D79,1000+($AJ80-1)*50)</f>
        <v>6654.5257628160962</v>
      </c>
      <c r="AL80" s="9">
        <f>MAX([4]带兵数!E79,1000+($AJ80-1)*50)</f>
        <v>6709.0467569098701</v>
      </c>
      <c r="AM80" s="9">
        <f>MAX([4]带兵数!F79,1000+($AJ80-1)*50)</f>
        <v>6765.5289501711122</v>
      </c>
      <c r="AN80" s="9">
        <f>MAX([4]带兵数!G79,1000+($AJ80-1)*50)</f>
        <v>6829.9643027024376</v>
      </c>
      <c r="AO80" s="9">
        <f>MAX([4]带兵数!H79,1000+($AJ80-1)*50)</f>
        <v>6902.948963772873</v>
      </c>
      <c r="AQ80" s="15">
        <v>76</v>
      </c>
      <c r="AR80" s="15">
        <f>AZ80/求节点(F$28:F$47,$G$4:$G$23,节奏总纲!P79)*3600</f>
        <v>4490168.0934210485</v>
      </c>
      <c r="AS80" s="15">
        <f>BA80/求节点(G$28:G$47,$G$4:$G$23,节奏总纲!Q79)*3600</f>
        <v>3878222.9493669518</v>
      </c>
      <c r="AT80" s="15">
        <f>BB80/求节点(H$28:H$47,$G$4:$G$23,节奏总纲!R79)*3600</f>
        <v>3157231.4877219135</v>
      </c>
      <c r="AU80" s="15">
        <f>BC80/求节点(I$28:I$47,$G$4:$G$23,节奏总纲!S79)*3600</f>
        <v>2358361.4640781148</v>
      </c>
      <c r="AV80" s="15">
        <f>BD80/求节点(J$28:J$47,$G$4:$G$23,节奏总纲!T79)*3600</f>
        <v>1350957.6924070187</v>
      </c>
      <c r="AY80" s="15">
        <v>76</v>
      </c>
      <c r="AZ80" s="15">
        <f>求节点(F$28:F$47,$G$4:$G$23,节奏总纲!P79)*24*节奏总纲!W79*求节点(F$28:F$47,$L$4:$L$23,节奏总纲!P79)</f>
        <v>3240394.3534476217</v>
      </c>
      <c r="BA80" s="15">
        <f>求节点(G$28:G$47,$G$4:$G$23,节奏总纲!Q79)*24*节奏总纲!X79*求节点(G$28:G$47,$L$4:$L$23,节奏总纲!Q79)</f>
        <v>2809741.1720999563</v>
      </c>
      <c r="BB80" s="15">
        <f>求节点(H$28:H$47,$G$4:$G$23,节奏总纲!R79)*24*节奏总纲!Y79*求节点(H$28:H$47,$L$4:$L$23,节奏总纲!R79)</f>
        <v>2296928.8324237759</v>
      </c>
      <c r="BC80" s="15">
        <f>求节点(I$28:I$47,$G$4:$G$23,节奏总纲!S79)*24*节奏总纲!Z79*求节点(I$28:I$47,$L$4:$L$23,节奏总纲!S79)</f>
        <v>1724289.049747067</v>
      </c>
      <c r="BD80" s="15">
        <f>求节点(J$28:J$47,$G$4:$G$23,节奏总纲!T79)*24*节奏总纲!AA79*求节点(J$28:J$47,$L$4:$L$23,节奏总纲!T79)</f>
        <v>993863.14949990576</v>
      </c>
      <c r="BE80" s="15">
        <f>SUM(AZ$5:AZ80)</f>
        <v>45110379.533914007</v>
      </c>
      <c r="BF80" s="15">
        <f>SUM(BA$5:BA80)</f>
        <v>39234364.379371047</v>
      </c>
      <c r="BG80" s="15">
        <f>SUM(BB$5:BB80)</f>
        <v>32262044.266528811</v>
      </c>
      <c r="BH80" s="15">
        <f>SUM(BC$5:BC80)</f>
        <v>23787037.855100553</v>
      </c>
      <c r="BI80" s="15">
        <f>SUM(BD$5:BD80)</f>
        <v>13327840.118698524</v>
      </c>
      <c r="BJ80" s="51"/>
      <c r="BK80" s="15">
        <v>76</v>
      </c>
      <c r="BL80" s="15">
        <f>索引信息!I81/3600*求节点(F$28:F$47,$G$4:$G$23,节奏总纲!P79)+BL79</f>
        <v>0</v>
      </c>
      <c r="BM80" s="15">
        <f>索引信息!J81/3600*求节点(G$28:G$47,$G$4:$G$23,节奏总纲!Q79)+BM79</f>
        <v>0</v>
      </c>
      <c r="BN80" s="15">
        <f>索引信息!K81/3600*求节点(H$28:H$47,$G$4:$G$23,节奏总纲!R79)+BN79</f>
        <v>0</v>
      </c>
      <c r="BO80" s="15">
        <f>索引信息!L81/3600*求节点(I$28:I$47,$G$4:$G$23,节奏总纲!S79)+BO79</f>
        <v>0</v>
      </c>
      <c r="BP80" s="15">
        <f>索引信息!M81/3600*求节点(J$28:J$47,$G$4:$G$23,节奏总纲!T79)+BP79</f>
        <v>0</v>
      </c>
      <c r="BR80" s="15">
        <v>76</v>
      </c>
      <c r="BS80" s="15">
        <f>求节点($T$28:$T$107,$V$28:$V$107,节奏总纲!P79)*求节点($T$28:$T$107,$U$28:$U$107,节奏总纲!P79)*节奏总纲!W79+[2]副本直接奖励!DI80</f>
        <v>938858.11958188075</v>
      </c>
      <c r="BT80" s="15">
        <f>求节点($T$28:$T$107,$V$28:$V$107,节奏总纲!Q79)*求节点($T$28:$T$107,$U$28:$U$107,节奏总纲!Q79)*节奏总纲!X79+[2]副本直接奖励!DJ80</f>
        <v>770069.24774798856</v>
      </c>
      <c r="BU80" s="15">
        <f>求节点($T$28:$T$107,$V$28:$V$107,节奏总纲!R79)*求节点($T$28:$T$107,$U$28:$U$107,节奏总纲!R79)*节奏总纲!Y79+[2]副本直接奖励!DK80</f>
        <v>534227.33044067887</v>
      </c>
      <c r="BV80" s="15">
        <f>求节点($T$28:$T$107,$V$28:$V$107,节奏总纲!S79)*求节点($T$28:$T$107,$U$28:$U$107,节奏总纲!S79)*节奏总纲!Z79+[2]副本直接奖励!DL80</f>
        <v>370696.98135159543</v>
      </c>
      <c r="BW80" s="15">
        <f>求节点($T$28:$T$107,$V$28:$V$107,节奏总纲!T79)*求节点($T$28:$T$107,$U$28:$U$107,节奏总纲!T79)*节奏总纲!AA79+[2]副本直接奖励!DM80</f>
        <v>136759.80319166533</v>
      </c>
      <c r="BX80" s="15">
        <f>SUM(BS$5:BS80)</f>
        <v>9148483.8584252633</v>
      </c>
      <c r="BY80" s="15">
        <f>SUM(BT$5:BT80)</f>
        <v>7292325.3329700474</v>
      </c>
      <c r="BZ80" s="15">
        <f>SUM(BU$5:BU80)</f>
        <v>5308307.5953077283</v>
      </c>
      <c r="CA80" s="15">
        <f>SUM(BV$5:BV80)</f>
        <v>3237237.3529533846</v>
      </c>
      <c r="CB80" s="15">
        <f>SUM(BW$5:BW80)</f>
        <v>1121589.0902004987</v>
      </c>
      <c r="CE80" s="15">
        <v>76</v>
      </c>
      <c r="CF80" s="15">
        <f>AZ80/(1-[5]圣人天赋!DY81)-AZ80</f>
        <v>668325.10808810266</v>
      </c>
      <c r="CG80" s="15">
        <f>BA80/(1-[5]圣人天赋!DZ81)-BA80</f>
        <v>599403.35664122645</v>
      </c>
      <c r="CH80" s="15">
        <f>BB80/(1-[5]圣人天赋!EA81)-BB80</f>
        <v>514968.90472509526</v>
      </c>
      <c r="CI80" s="15">
        <f>BC80/(1-[5]圣人天赋!EB81)-BC80</f>
        <v>411781.506002001</v>
      </c>
      <c r="CJ80" s="15">
        <f>BD80/(1-[5]圣人天赋!EC81)-BD80</f>
        <v>0</v>
      </c>
      <c r="CK80" s="15">
        <f>SUM(CF$5:CF80)</f>
        <v>5702408.6240682285</v>
      </c>
      <c r="CL80" s="15">
        <f>SUM(CG$5:CG80)</f>
        <v>5125424.7316469094</v>
      </c>
      <c r="CM80" s="15">
        <f>SUM(CH$5:CH80)</f>
        <v>4424156.2084835079</v>
      </c>
      <c r="CN80" s="15">
        <f>SUM(CI$5:CI80)</f>
        <v>3478211.8605565173</v>
      </c>
      <c r="CO80" s="15">
        <f>SUM(CJ$5:CJ80)</f>
        <v>0</v>
      </c>
      <c r="CQ80" s="15">
        <v>76</v>
      </c>
      <c r="CR80" s="15" t="e">
        <f>DZ80*'[6]国建-buff效果'!EN82+CR79</f>
        <v>#REF!</v>
      </c>
      <c r="CS80" s="15" t="e">
        <f>EA80*'[6]国建-buff效果'!EO82+CS79</f>
        <v>#REF!</v>
      </c>
      <c r="CT80" s="15" t="e">
        <f>EB80*'[6]国建-buff效果'!EP82+CT79</f>
        <v>#REF!</v>
      </c>
      <c r="CU80" s="15" t="e">
        <f>EC80*'[6]国建-buff效果'!EQ82+CU79</f>
        <v>#REF!</v>
      </c>
      <c r="CV80" s="15" t="e">
        <f>ED80*'[6]国建-buff效果'!ER82+CV79</f>
        <v>#REF!</v>
      </c>
      <c r="CX80" s="15">
        <v>76</v>
      </c>
      <c r="CY80" s="15">
        <f>索引信息!T80/3600*求节点(F$28:F$47,$G$4:$G$23,节奏总纲!P79)+CY79</f>
        <v>0</v>
      </c>
      <c r="CZ80" s="15">
        <f>索引信息!U80/3600*求节点(G$28:G$47,$G$4:$G$23,节奏总纲!Q79)+CZ79</f>
        <v>0</v>
      </c>
      <c r="DA80" s="15">
        <f>索引信息!V80/3600*求节点(H$28:H$47,$G$4:$G$23,节奏总纲!R79)+DA79</f>
        <v>0</v>
      </c>
      <c r="DB80" s="15">
        <f>索引信息!W80/3600*求节点(I$28:I$47,$G$4:$G$23,节奏总纲!S79)+DB79</f>
        <v>0</v>
      </c>
      <c r="DC80" s="15">
        <f>索引信息!X80/3600*求节点(J$28:J$47,$G$4:$G$23,节奏总纲!T79)+DC79</f>
        <v>0</v>
      </c>
      <c r="DE80" s="15">
        <v>76</v>
      </c>
      <c r="DF80" s="15" t="e">
        <f t="shared" si="55"/>
        <v>#REF!</v>
      </c>
      <c r="DG80" s="15" t="e">
        <f t="shared" si="56"/>
        <v>#REF!</v>
      </c>
      <c r="DH80" s="15" t="e">
        <f t="shared" si="57"/>
        <v>#REF!</v>
      </c>
      <c r="DI80" s="15" t="e">
        <f t="shared" si="58"/>
        <v>#REF!</v>
      </c>
      <c r="DJ80" s="15" t="e">
        <f t="shared" si="59"/>
        <v>#REF!</v>
      </c>
      <c r="DK80" s="35">
        <v>76</v>
      </c>
      <c r="DL80" s="34" t="e">
        <f t="shared" si="60"/>
        <v>#REF!</v>
      </c>
      <c r="DM80" s="34" t="e">
        <f t="shared" si="61"/>
        <v>#REF!</v>
      </c>
      <c r="DN80" s="34" t="e">
        <f t="shared" si="62"/>
        <v>#REF!</v>
      </c>
      <c r="DO80" s="34" t="e">
        <f t="shared" si="63"/>
        <v>#REF!</v>
      </c>
      <c r="DP80" s="34" t="e">
        <f t="shared" si="64"/>
        <v>#REF!</v>
      </c>
      <c r="DQ80" s="34" t="e">
        <f t="shared" si="65"/>
        <v>#REF!</v>
      </c>
      <c r="DT80" s="15">
        <v>76</v>
      </c>
      <c r="DU80" s="15" t="e">
        <f>#REF!+[7]国家城池攻打!BP79</f>
        <v>#REF!</v>
      </c>
      <c r="DV80" s="15" t="e">
        <f>#REF!+[7]国家城池攻打!BQ79</f>
        <v>#REF!</v>
      </c>
      <c r="DW80" s="15" t="e">
        <f>#REF!+[7]国家城池攻打!BR79</f>
        <v>#REF!</v>
      </c>
      <c r="DX80" s="15" t="e">
        <f>#REF!+[7]国家城池攻打!BS79</f>
        <v>#REF!</v>
      </c>
      <c r="DY80" s="15" t="e">
        <f>#REF!+[7]国家城池攻打!BT79</f>
        <v>#REF!</v>
      </c>
      <c r="DZ80" s="15" t="e">
        <f t="shared" si="76"/>
        <v>#REF!</v>
      </c>
      <c r="EA80" s="15" t="e">
        <f t="shared" si="77"/>
        <v>#REF!</v>
      </c>
      <c r="EB80" s="15" t="e">
        <f t="shared" si="78"/>
        <v>#REF!</v>
      </c>
      <c r="EC80" s="15" t="e">
        <f t="shared" si="79"/>
        <v>#REF!</v>
      </c>
      <c r="ED80" s="15" t="e">
        <f t="shared" si="80"/>
        <v>#REF!</v>
      </c>
      <c r="EF80" s="34" t="e">
        <f>#REF!/$DU80</f>
        <v>#REF!</v>
      </c>
      <c r="EG80" s="34" t="e">
        <f>[7]国家城池攻打!BP79/$DU80</f>
        <v>#REF!</v>
      </c>
      <c r="EK80" s="9">
        <v>76</v>
      </c>
      <c r="EL80" s="9" t="e">
        <f t="shared" si="66"/>
        <v>#REF!</v>
      </c>
      <c r="EM80" s="9" t="e">
        <f t="shared" si="67"/>
        <v>#REF!</v>
      </c>
      <c r="EN80" s="9" t="e">
        <f t="shared" si="68"/>
        <v>#REF!</v>
      </c>
      <c r="EO80" s="9" t="e">
        <f t="shared" si="69"/>
        <v>#REF!</v>
      </c>
      <c r="EP80" s="9" t="e">
        <f t="shared" si="70"/>
        <v>#REF!</v>
      </c>
      <c r="ER80" s="9">
        <v>76</v>
      </c>
      <c r="ES80" s="9" t="e">
        <f>((DU80-DU79)-(DF80-DF79))/求节点(F$28:F$47,$K$4:$K$23,节奏总纲!P79)</f>
        <v>#REF!</v>
      </c>
      <c r="ET80" s="9" t="e">
        <f>((DV80-DV79)-(DG80-DG79))/求节点(G$28:G$47,$K$4:$K$23,节奏总纲!Q79)</f>
        <v>#REF!</v>
      </c>
      <c r="EU80" s="9" t="e">
        <f>((DW80-DW79)-(DH80-DH79))/求节点(H$28:H$47,$K$4:$K$23,节奏总纲!R79)</f>
        <v>#REF!</v>
      </c>
      <c r="EV80" s="9" t="e">
        <f>((DX80-DX79)-(DI80-DI79))/求节点(I$28:I$47,$K$4:$K$23,节奏总纲!S79)</f>
        <v>#REF!</v>
      </c>
      <c r="EW80" s="9" t="e">
        <f>((DY80-DY79)-(DJ80-DJ79))/求节点(J$28:J$47,$K$4:$K$23,节奏总纲!T79)</f>
        <v>#REF!</v>
      </c>
      <c r="EX80" s="37" t="e">
        <f>SUM(ES$5:ES80)*$C$5/'[1]资源-钻石'!L79</f>
        <v>#REF!</v>
      </c>
      <c r="EY80" s="37" t="e">
        <f>SUM(ET$5:ET80)*$C$5/'[1]资源-钻石'!M79</f>
        <v>#REF!</v>
      </c>
      <c r="EZ80" s="37" t="e">
        <f>SUM(EU$5:EU80)*$C$5/'[1]资源-钻石'!N79</f>
        <v>#REF!</v>
      </c>
      <c r="FA80" s="37" t="e">
        <f>SUM(EV$5:EV80)*$C$5/'[1]资源-钻石'!O79</f>
        <v>#REF!</v>
      </c>
      <c r="FB80" s="37" t="e">
        <f>SUM(EW$5:EW80)*$C$5/'[1]资源-钻石'!P79</f>
        <v>#REF!</v>
      </c>
      <c r="FJ80" s="9">
        <f>INT(求节点(F$28:F$47,$K$28:$K$47,节奏总纲!P79))</f>
        <v>20959</v>
      </c>
      <c r="FK80" s="15">
        <v>76</v>
      </c>
      <c r="FL80" s="15">
        <f>求节点(F$28:F$47,$V$4:$V$23,节奏总纲!P79)*$FJ80/10000</f>
        <v>355461.18266030547</v>
      </c>
      <c r="FM80" s="15">
        <f>求节点(G$28:G$47,$V$4:$V$23,节奏总纲!Q79)*$FJ80/10000</f>
        <v>359728.07562557783</v>
      </c>
      <c r="FN80" s="15">
        <f>求节点(H$28:H$47,$V$4:$V$23,节奏总纲!R79)*$FJ80/10000</f>
        <v>364287.93672350841</v>
      </c>
      <c r="FO80" s="15">
        <f>求节点(I$28:I$47,$V$4:$V$23,节奏总纲!S79)*$FJ80/10000</f>
        <v>369758.21044766117</v>
      </c>
      <c r="FP80" s="15">
        <f>求节点(J$28:J$47,$V$4:$V$23,节奏总纲!T79)*$FJ80/10000</f>
        <v>376600.92633211444</v>
      </c>
      <c r="FQ80" s="15">
        <f>求节点(F$28:F$47,$L$4:$L$23,节奏总纲!P79)</f>
        <v>4</v>
      </c>
      <c r="FR80" s="15">
        <f>求节点(G$28:G$47,$L$4:$L$23,节奏总纲!Q79)</f>
        <v>4</v>
      </c>
      <c r="FS80" s="15">
        <f>求节点(H$28:H$47,$L$4:$L$23,节奏总纲!R79)</f>
        <v>4</v>
      </c>
      <c r="FT80" s="15">
        <f>求节点(I$28:I$47,$L$4:$L$23,节奏总纲!S79)</f>
        <v>4</v>
      </c>
      <c r="FU80" s="15">
        <f>求节点(J$28:J$47,$L$4:$L$23,节奏总纲!T79)</f>
        <v>4</v>
      </c>
      <c r="FV80" s="15">
        <f t="shared" si="71"/>
        <v>1421844.7306412219</v>
      </c>
      <c r="FW80" s="15">
        <f t="shared" si="72"/>
        <v>1438912.3025023113</v>
      </c>
      <c r="FX80" s="15">
        <f t="shared" si="73"/>
        <v>1457151.7468940336</v>
      </c>
      <c r="FY80" s="15">
        <f t="shared" si="74"/>
        <v>1479032.8417906447</v>
      </c>
      <c r="FZ80" s="15">
        <f t="shared" si="75"/>
        <v>1506403.7053284578</v>
      </c>
      <c r="GE80" s="15">
        <v>76</v>
      </c>
      <c r="GF80" s="15">
        <f>MAX($G$4,求节点(F$28:F$47,$G$4:$G$23,节奏总纲!P79))</f>
        <v>2597.9917521358498</v>
      </c>
      <c r="GG80" s="15">
        <f>MAX($G$4,求节点(G$28:G$47,$G$4:$G$23,节奏总纲!Q79))</f>
        <v>2608.1708946647691</v>
      </c>
      <c r="GH80" s="15">
        <f>MAX($G$4,求节点(H$28:H$47,$G$4:$G$23,节奏总纲!R79))</f>
        <v>2619.0489449007787</v>
      </c>
      <c r="GI80" s="15">
        <f>MAX($G$4,求节点(I$28:I$47,$G$4:$G$23,节奏总纲!S79))</f>
        <v>2632.0988846024648</v>
      </c>
      <c r="GJ80" s="15">
        <f>MAX($G$4,求节点(J$28:J$47,$G$4:$G$23,节奏总纲!T79))</f>
        <v>2648.4229360468403</v>
      </c>
      <c r="GK80" s="15">
        <f>MAX($K$4,求节点(F$28:F$47,$K$4:$K$23,节奏总纲!P79))</f>
        <v>13959.835042716993</v>
      </c>
      <c r="GL80" s="15">
        <f>MAX($K$4,求节点(G$28:G$47,$K$4:$K$23,节奏总纲!Q79))</f>
        <v>14163.417893295378</v>
      </c>
      <c r="GM80" s="15">
        <f>MAX($K$4,求节点(H$28:H$47,$K$4:$K$23,节奏总纲!R79))</f>
        <v>14380.978898015575</v>
      </c>
      <c r="GN80" s="15">
        <f>MAX($K$4,求节点(I$28:I$47,$K$4:$K$23,节奏总纲!S79))</f>
        <v>14641.977692049293</v>
      </c>
      <c r="GO80" s="15">
        <f>MAX($K$4,求节点(J$28:J$47,$K$4:$K$23,节奏总纲!T79))</f>
        <v>14968.458720936804</v>
      </c>
    </row>
    <row r="81" spans="19:197" x14ac:dyDescent="0.15">
      <c r="S81" s="9">
        <v>54</v>
      </c>
      <c r="T81" s="9">
        <f>求节点(节奏总纲!$BW$4:$BW$53,节奏总纲!$AM$4:$AM$53,$S81)</f>
        <v>68.623430833504159</v>
      </c>
      <c r="U81" s="9">
        <v>15000</v>
      </c>
      <c r="V81" s="9">
        <f t="shared" si="38"/>
        <v>3</v>
      </c>
      <c r="W81" s="9">
        <v>5</v>
      </c>
      <c r="Z81" s="9">
        <v>77</v>
      </c>
      <c r="AA81" s="9">
        <f>[5]圣人天赋!EM82</f>
        <v>0</v>
      </c>
      <c r="AB81" s="9">
        <f>[5]圣人天赋!EN82</f>
        <v>0</v>
      </c>
      <c r="AC81" s="9">
        <f>[5]圣人天赋!EO82</f>
        <v>77</v>
      </c>
      <c r="AD81" s="9">
        <f>[5]圣人天赋!EP82</f>
        <v>5.6089264115754718E-2</v>
      </c>
      <c r="AE81" s="9">
        <f>[5]圣人天赋!EQ82</f>
        <v>5.6814718388770009E-2</v>
      </c>
      <c r="AG81" s="52"/>
      <c r="AH81" s="34" t="e">
        <f>[5]圣人天赋!EM82/AA81</f>
        <v>#DIV/0!</v>
      </c>
      <c r="AJ81" s="9">
        <v>77</v>
      </c>
      <c r="AK81" s="9">
        <f>MAX([4]带兵数!D80,1000+($AJ81-1)*50)</f>
        <v>6722.8629024654092</v>
      </c>
      <c r="AL81" s="9">
        <f>MAX([4]带兵数!E80,1000+($AJ81-1)*50)</f>
        <v>6774.6746949155558</v>
      </c>
      <c r="AM81" s="9">
        <f>MAX([4]带兵数!F80,1000+($AJ81-1)*50)</f>
        <v>6834.7735983456605</v>
      </c>
      <c r="AN81" s="9">
        <f>MAX([4]带兵数!G80,1000+($AJ81-1)*50)</f>
        <v>6897.6858376824393</v>
      </c>
      <c r="AO81" s="9">
        <f>MAX([4]带兵数!H80,1000+($AJ81-1)*50)</f>
        <v>6967.1092241532115</v>
      </c>
      <c r="AQ81" s="15">
        <v>77</v>
      </c>
      <c r="AR81" s="15">
        <f>AZ81/求节点(F$28:F$47,$G$4:$G$23,节奏总纲!P80)*3600</f>
        <v>4812443.004855861</v>
      </c>
      <c r="AS81" s="15">
        <f>BA81/求节点(G$28:G$47,$G$4:$G$23,节奏总纲!Q80)*3600</f>
        <v>4199003.0903079445</v>
      </c>
      <c r="AT81" s="15">
        <f>BB81/求节点(H$28:H$47,$G$4:$G$23,节奏总纲!R80)*3600</f>
        <v>3461054.7722259541</v>
      </c>
      <c r="AU81" s="15">
        <f>BC81/求节点(I$28:I$47,$G$4:$G$23,节奏总纲!S80)*3600</f>
        <v>2551503.0443082079</v>
      </c>
      <c r="AV81" s="15">
        <f>BD81/求节点(J$28:J$47,$G$4:$G$23,节奏总纲!T80)*3600</f>
        <v>1337846.4570704487</v>
      </c>
      <c r="AY81" s="15">
        <v>77</v>
      </c>
      <c r="AZ81" s="15">
        <f>求节点(F$28:F$47,$G$4:$G$23,节奏总纲!P80)*24*节奏总纲!W80*求节点(F$28:F$47,$L$4:$L$23,节奏总纲!P80)</f>
        <v>3485198.8979534782</v>
      </c>
      <c r="BA81" s="15">
        <f>求节点(G$28:G$47,$G$4:$G$23,节奏总纲!Q80)*24*节奏总纲!X80*求节点(G$28:G$47,$L$4:$L$23,节奏总纲!Q80)</f>
        <v>3052387.9085871032</v>
      </c>
      <c r="BB81" s="15">
        <f>求节点(H$28:H$47,$G$4:$G$23,节奏总纲!R80)*24*节奏总纲!Y80*求节点(H$28:H$47,$L$4:$L$23,节奏总纲!R80)</f>
        <v>2527244.1864056964</v>
      </c>
      <c r="BC81" s="15">
        <f>求节点(I$28:I$47,$G$4:$G$23,节奏总纲!S80)*24*节奏总纲!Z80*求节点(I$28:I$47,$L$4:$L$23,节奏总纲!S80)</f>
        <v>1873067.2305181541</v>
      </c>
      <c r="BD81" s="15">
        <f>求节点(J$28:J$47,$G$4:$G$23,节奏总纲!T80)*24*节奏总纲!AA80*求节点(J$28:J$47,$L$4:$L$23,节奏总纲!T80)</f>
        <v>987998.18641096295</v>
      </c>
      <c r="BE81" s="15">
        <f>SUM(AZ$5:AZ81)</f>
        <v>48595578.431867488</v>
      </c>
      <c r="BF81" s="15">
        <f>SUM(BA$5:BA81)</f>
        <v>42286752.287958153</v>
      </c>
      <c r="BG81" s="15">
        <f>SUM(BB$5:BB81)</f>
        <v>34789288.452934511</v>
      </c>
      <c r="BH81" s="15">
        <f>SUM(BC$5:BC81)</f>
        <v>25660105.085618708</v>
      </c>
      <c r="BI81" s="15">
        <f>SUM(BD$5:BD81)</f>
        <v>14315838.305109488</v>
      </c>
      <c r="BJ81" s="51"/>
      <c r="BK81" s="15">
        <v>77</v>
      </c>
      <c r="BL81" s="15">
        <f>索引信息!I82/3600*求节点(F$28:F$47,$G$4:$G$23,节奏总纲!P80)+BL80</f>
        <v>0</v>
      </c>
      <c r="BM81" s="15">
        <f>索引信息!J82/3600*求节点(G$28:G$47,$G$4:$G$23,节奏总纲!Q80)+BM80</f>
        <v>0</v>
      </c>
      <c r="BN81" s="15">
        <f>索引信息!K82/3600*求节点(H$28:H$47,$G$4:$G$23,节奏总纲!R80)+BN80</f>
        <v>0</v>
      </c>
      <c r="BO81" s="15">
        <f>索引信息!L82/3600*求节点(I$28:I$47,$G$4:$G$23,节奏总纲!S80)+BO80</f>
        <v>0</v>
      </c>
      <c r="BP81" s="15">
        <f>索引信息!M82/3600*求节点(J$28:J$47,$G$4:$G$23,节奏总纲!T80)+BP80</f>
        <v>0</v>
      </c>
      <c r="BR81" s="15">
        <v>77</v>
      </c>
      <c r="BS81" s="15">
        <f>求节点($T$28:$T$107,$V$28:$V$107,节奏总纲!P80)*求节点($T$28:$T$107,$U$28:$U$107,节奏总纲!P80)*节奏总纲!W80+[2]副本直接奖励!DI81</f>
        <v>1039462.1190592397</v>
      </c>
      <c r="BT81" s="15">
        <f>求节点($T$28:$T$107,$V$28:$V$107,节奏总纲!Q80)*求节点($T$28:$T$107,$U$28:$U$107,节奏总纲!Q80)*节奏总纲!X80+[2]副本直接奖励!DJ81</f>
        <v>849071.41686255415</v>
      </c>
      <c r="BU81" s="15">
        <f>求节点($T$28:$T$107,$V$28:$V$107,节奏总纲!R80)*求节点($T$28:$T$107,$U$28:$U$107,节奏总纲!R80)*节奏总纲!Y80+[2]副本直接奖励!DK81</f>
        <v>611699.43522782496</v>
      </c>
      <c r="BV81" s="15">
        <f>求节点($T$28:$T$107,$V$28:$V$107,节奏总纲!S80)*求节点($T$28:$T$107,$U$28:$U$107,节奏总纲!S80)*节奏总纲!Z80+[2]副本直接奖励!DL81</f>
        <v>405368.25996661943</v>
      </c>
      <c r="BW81" s="15">
        <f>求节点($T$28:$T$107,$V$28:$V$107,节奏总纲!T80)*求节点($T$28:$T$107,$U$28:$U$107,节奏总纲!T80)*节奏总纲!AA80+[2]副本直接奖励!DM81</f>
        <v>142971.7061716037</v>
      </c>
      <c r="BX81" s="15">
        <f>SUM(BS$5:BS81)</f>
        <v>10187945.977484504</v>
      </c>
      <c r="BY81" s="15">
        <f>SUM(BT$5:BT81)</f>
        <v>8141396.7498326013</v>
      </c>
      <c r="BZ81" s="15">
        <f>SUM(BU$5:BU81)</f>
        <v>5920007.0305355536</v>
      </c>
      <c r="CA81" s="15">
        <f>SUM(BV$5:BV81)</f>
        <v>3642605.6129200039</v>
      </c>
      <c r="CB81" s="15">
        <f>SUM(BW$5:BW81)</f>
        <v>1264560.7963721023</v>
      </c>
      <c r="CE81" s="15">
        <v>77</v>
      </c>
      <c r="CF81" s="15">
        <f>AZ81/(1-[5]圣人天赋!DY82)-AZ81</f>
        <v>716084.13761140732</v>
      </c>
      <c r="CG81" s="15">
        <f>BA81/(1-[5]圣人天赋!DZ82)-BA81</f>
        <v>648306.59864452342</v>
      </c>
      <c r="CH81" s="15">
        <f>BB81/(1-[5]圣人天赋!EA82)-BB81</f>
        <v>563964.21777060768</v>
      </c>
      <c r="CI81" s="15">
        <f>BC81/(1-[5]圣人天赋!EB82)-BC81</f>
        <v>445171.44707689411</v>
      </c>
      <c r="CJ81" s="15">
        <f>BD81/(1-[5]圣人天赋!EC82)-BD81</f>
        <v>0</v>
      </c>
      <c r="CK81" s="15">
        <f>SUM(CF$5:CF81)</f>
        <v>6418492.7616796363</v>
      </c>
      <c r="CL81" s="15">
        <f>SUM(CG$5:CG81)</f>
        <v>5773731.3302914333</v>
      </c>
      <c r="CM81" s="15">
        <f>SUM(CH$5:CH81)</f>
        <v>4988120.426254116</v>
      </c>
      <c r="CN81" s="15">
        <f>SUM(CI$5:CI81)</f>
        <v>3923383.3076334111</v>
      </c>
      <c r="CO81" s="15">
        <f>SUM(CJ$5:CJ81)</f>
        <v>0</v>
      </c>
      <c r="CQ81" s="15">
        <v>77</v>
      </c>
      <c r="CR81" s="15" t="e">
        <f>DZ81*'[6]国建-buff效果'!EN83+CR80</f>
        <v>#REF!</v>
      </c>
      <c r="CS81" s="15" t="e">
        <f>EA81*'[6]国建-buff效果'!EO83+CS80</f>
        <v>#REF!</v>
      </c>
      <c r="CT81" s="15" t="e">
        <f>EB81*'[6]国建-buff效果'!EP83+CT80</f>
        <v>#REF!</v>
      </c>
      <c r="CU81" s="15" t="e">
        <f>EC81*'[6]国建-buff效果'!EQ83+CU80</f>
        <v>#REF!</v>
      </c>
      <c r="CV81" s="15" t="e">
        <f>ED81*'[6]国建-buff效果'!ER83+CV80</f>
        <v>#REF!</v>
      </c>
      <c r="CX81" s="15">
        <v>77</v>
      </c>
      <c r="CY81" s="15">
        <f>索引信息!T81/3600*求节点(F$28:F$47,$G$4:$G$23,节奏总纲!P80)+CY80</f>
        <v>0</v>
      </c>
      <c r="CZ81" s="15">
        <f>索引信息!U81/3600*求节点(G$28:G$47,$G$4:$G$23,节奏总纲!Q80)+CZ80</f>
        <v>0</v>
      </c>
      <c r="DA81" s="15">
        <f>索引信息!V81/3600*求节点(H$28:H$47,$G$4:$G$23,节奏总纲!R80)+DA80</f>
        <v>0</v>
      </c>
      <c r="DB81" s="15">
        <f>索引信息!W81/3600*求节点(I$28:I$47,$G$4:$G$23,节奏总纲!S80)+DB80</f>
        <v>0</v>
      </c>
      <c r="DC81" s="15">
        <f>索引信息!X81/3600*求节点(J$28:J$47,$G$4:$G$23,节奏总纲!T80)+DC80</f>
        <v>0</v>
      </c>
      <c r="DE81" s="15">
        <v>77</v>
      </c>
      <c r="DF81" s="15" t="e">
        <f t="shared" si="55"/>
        <v>#REF!</v>
      </c>
      <c r="DG81" s="15" t="e">
        <f t="shared" si="56"/>
        <v>#REF!</v>
      </c>
      <c r="DH81" s="15" t="e">
        <f t="shared" si="57"/>
        <v>#REF!</v>
      </c>
      <c r="DI81" s="15" t="e">
        <f t="shared" si="58"/>
        <v>#REF!</v>
      </c>
      <c r="DJ81" s="15" t="e">
        <f t="shared" si="59"/>
        <v>#REF!</v>
      </c>
      <c r="DK81" s="35">
        <v>77</v>
      </c>
      <c r="DL81" s="34" t="e">
        <f t="shared" si="60"/>
        <v>#REF!</v>
      </c>
      <c r="DM81" s="34" t="e">
        <f t="shared" si="61"/>
        <v>#REF!</v>
      </c>
      <c r="DN81" s="34" t="e">
        <f t="shared" si="62"/>
        <v>#REF!</v>
      </c>
      <c r="DO81" s="34" t="e">
        <f t="shared" si="63"/>
        <v>#REF!</v>
      </c>
      <c r="DP81" s="34" t="e">
        <f t="shared" si="64"/>
        <v>#REF!</v>
      </c>
      <c r="DQ81" s="34" t="e">
        <f t="shared" si="65"/>
        <v>#REF!</v>
      </c>
      <c r="DT81" s="15">
        <v>77</v>
      </c>
      <c r="DU81" s="15" t="e">
        <f>#REF!+[7]国家城池攻打!BP80</f>
        <v>#REF!</v>
      </c>
      <c r="DV81" s="15" t="e">
        <f>#REF!+[7]国家城池攻打!BQ80</f>
        <v>#REF!</v>
      </c>
      <c r="DW81" s="15" t="e">
        <f>#REF!+[7]国家城池攻打!BR80</f>
        <v>#REF!</v>
      </c>
      <c r="DX81" s="15" t="e">
        <f>#REF!+[7]国家城池攻打!BS80</f>
        <v>#REF!</v>
      </c>
      <c r="DY81" s="15" t="e">
        <f>#REF!+[7]国家城池攻打!BT80</f>
        <v>#REF!</v>
      </c>
      <c r="DZ81" s="15" t="e">
        <f t="shared" si="76"/>
        <v>#REF!</v>
      </c>
      <c r="EA81" s="15" t="e">
        <f t="shared" si="77"/>
        <v>#REF!</v>
      </c>
      <c r="EB81" s="15" t="e">
        <f t="shared" si="78"/>
        <v>#REF!</v>
      </c>
      <c r="EC81" s="15" t="e">
        <f t="shared" si="79"/>
        <v>#REF!</v>
      </c>
      <c r="ED81" s="15" t="e">
        <f t="shared" si="80"/>
        <v>#REF!</v>
      </c>
      <c r="EF81" s="34" t="e">
        <f>#REF!/$DU81</f>
        <v>#REF!</v>
      </c>
      <c r="EG81" s="34" t="e">
        <f>[7]国家城池攻打!BP80/$DU81</f>
        <v>#REF!</v>
      </c>
      <c r="EK81" s="9">
        <v>77</v>
      </c>
      <c r="EL81" s="9" t="e">
        <f t="shared" si="66"/>
        <v>#REF!</v>
      </c>
      <c r="EM81" s="9" t="e">
        <f t="shared" si="67"/>
        <v>#REF!</v>
      </c>
      <c r="EN81" s="9" t="e">
        <f t="shared" si="68"/>
        <v>#REF!</v>
      </c>
      <c r="EO81" s="9" t="e">
        <f t="shared" si="69"/>
        <v>#REF!</v>
      </c>
      <c r="EP81" s="9" t="e">
        <f t="shared" si="70"/>
        <v>#REF!</v>
      </c>
      <c r="ER81" s="9">
        <v>77</v>
      </c>
      <c r="ES81" s="9" t="e">
        <f>((DU81-DU80)-(DF81-DF80))/求节点(F$28:F$47,$K$4:$K$23,节奏总纲!P80)</f>
        <v>#REF!</v>
      </c>
      <c r="ET81" s="9" t="e">
        <f>((DV81-DV80)-(DG81-DG80))/求节点(G$28:G$47,$K$4:$K$23,节奏总纲!Q80)</f>
        <v>#REF!</v>
      </c>
      <c r="EU81" s="9" t="e">
        <f>((DW81-DW80)-(DH81-DH80))/求节点(H$28:H$47,$K$4:$K$23,节奏总纲!R80)</f>
        <v>#REF!</v>
      </c>
      <c r="EV81" s="9" t="e">
        <f>((DX81-DX80)-(DI81-DI80))/求节点(I$28:I$47,$K$4:$K$23,节奏总纲!S80)</f>
        <v>#REF!</v>
      </c>
      <c r="EW81" s="9" t="e">
        <f>((DY81-DY80)-(DJ81-DJ80))/求节点(J$28:J$47,$K$4:$K$23,节奏总纲!T80)</f>
        <v>#REF!</v>
      </c>
      <c r="EX81" s="37" t="e">
        <f>SUM(ES$5:ES81)*$C$5/'[1]资源-钻石'!L80</f>
        <v>#REF!</v>
      </c>
      <c r="EY81" s="37" t="e">
        <f>SUM(ET$5:ET81)*$C$5/'[1]资源-钻石'!M80</f>
        <v>#REF!</v>
      </c>
      <c r="EZ81" s="37" t="e">
        <f>SUM(EU$5:EU81)*$C$5/'[1]资源-钻石'!N80</f>
        <v>#REF!</v>
      </c>
      <c r="FA81" s="37" t="e">
        <f>SUM(EV$5:EV81)*$C$5/'[1]资源-钻石'!O80</f>
        <v>#REF!</v>
      </c>
      <c r="FB81" s="37" t="e">
        <f>SUM(EW$5:EW81)*$C$5/'[1]资源-钻石'!P80</f>
        <v>#REF!</v>
      </c>
      <c r="FJ81" s="9">
        <f>INT(求节点(F$28:F$47,$K$28:$K$47,节奏总纲!P80))</f>
        <v>21014</v>
      </c>
      <c r="FK81" s="15">
        <v>77</v>
      </c>
      <c r="FL81" s="15">
        <f>求节点(F$28:F$47,$V$4:$V$23,节奏总纲!P80)*$FJ81/10000</f>
        <v>360239.09411583439</v>
      </c>
      <c r="FM81" s="15">
        <f>求节点(G$28:G$47,$V$4:$V$23,节奏总纲!Q80)*$FJ81/10000</f>
        <v>364363.2807597582</v>
      </c>
      <c r="FN81" s="15">
        <f>求节点(H$28:H$47,$V$4:$V$23,节奏总纲!R80)*$FJ81/10000</f>
        <v>369300.56924201653</v>
      </c>
      <c r="FO81" s="15">
        <f>求节点(I$28:I$47,$V$4:$V$23,节奏总纲!S80)*$FJ81/10000</f>
        <v>375214.41817959421</v>
      </c>
      <c r="FP81" s="15">
        <f>求节点(J$28:J$47,$V$4:$V$23,节奏总纲!T80)*$FJ81/10000</f>
        <v>381864.79966709082</v>
      </c>
      <c r="FQ81" s="15">
        <f>求节点(F$28:F$47,$L$4:$L$23,节奏总纲!P80)</f>
        <v>4</v>
      </c>
      <c r="FR81" s="15">
        <f>求节点(G$28:G$47,$L$4:$L$23,节奏总纲!Q80)</f>
        <v>4</v>
      </c>
      <c r="FS81" s="15">
        <f>求节点(H$28:H$47,$L$4:$L$23,节奏总纲!R80)</f>
        <v>4</v>
      </c>
      <c r="FT81" s="15">
        <f>求节点(I$28:I$47,$L$4:$L$23,节奏总纲!S80)</f>
        <v>4</v>
      </c>
      <c r="FU81" s="15">
        <f>求节点(J$28:J$47,$L$4:$L$23,节奏总纲!T80)</f>
        <v>4</v>
      </c>
      <c r="FV81" s="15">
        <f t="shared" si="71"/>
        <v>1440956.3764633376</v>
      </c>
      <c r="FW81" s="15">
        <f t="shared" si="72"/>
        <v>1457453.1230390328</v>
      </c>
      <c r="FX81" s="15">
        <f t="shared" si="73"/>
        <v>1477202.2769680661</v>
      </c>
      <c r="FY81" s="15">
        <f t="shared" si="74"/>
        <v>1500857.6727183769</v>
      </c>
      <c r="FZ81" s="15">
        <f t="shared" si="75"/>
        <v>1527459.1986683633</v>
      </c>
      <c r="GE81" s="15">
        <v>77</v>
      </c>
      <c r="GF81" s="15">
        <f>MAX($G$4,求节点(F$28:F$47,$G$4:$G$23,节奏总纲!P80))</f>
        <v>2607.1407017127494</v>
      </c>
      <c r="GG81" s="15">
        <f>MAX($G$4,求节点(G$28:G$47,$G$4:$G$23,节奏总纲!Q80))</f>
        <v>2616.953651755397</v>
      </c>
      <c r="GH81" s="15">
        <f>MAX($G$4,求节点(H$28:H$47,$G$4:$G$23,节奏总纲!R80))</f>
        <v>2628.701268777997</v>
      </c>
      <c r="GI81" s="15">
        <f>MAX($G$4,求节点(I$28:I$47,$G$4:$G$23,节奏总纲!S80))</f>
        <v>2642.7724806785814</v>
      </c>
      <c r="GJ81" s="15">
        <f>MAX($G$4,求节点(J$28:J$47,$G$4:$G$23,节奏总纲!T80))</f>
        <v>2658.5961731871389</v>
      </c>
      <c r="GK81" s="15">
        <f>MAX($K$4,求节点(F$28:F$47,$K$4:$K$23,节奏总纲!P80))</f>
        <v>14142.814034254992</v>
      </c>
      <c r="GL81" s="15">
        <f>MAX($K$4,求节点(G$28:G$47,$K$4:$K$23,节奏总纲!Q80))</f>
        <v>14339.073035107936</v>
      </c>
      <c r="GM81" s="15">
        <f>MAX($K$4,求节点(H$28:H$47,$K$4:$K$23,节奏总纲!R80))</f>
        <v>14574.025375559939</v>
      </c>
      <c r="GN81" s="15">
        <f>MAX($K$4,求节点(I$28:I$47,$K$4:$K$23,节奏总纲!S80))</f>
        <v>14855.449613571631</v>
      </c>
      <c r="GO81" s="15">
        <f>MAX($K$4,求节点(J$28:J$47,$K$4:$K$23,节奏总纲!T80))</f>
        <v>15171.923463742782</v>
      </c>
    </row>
    <row r="82" spans="19:197" x14ac:dyDescent="0.15">
      <c r="S82" s="9">
        <v>55</v>
      </c>
      <c r="T82" s="9">
        <f>求节点(节奏总纲!$BW$4:$BW$53,节奏总纲!$AM$4:$AM$53,$S82)</f>
        <v>71.185146250256238</v>
      </c>
      <c r="U82" s="9">
        <v>15000</v>
      </c>
      <c r="V82" s="9">
        <f t="shared" si="38"/>
        <v>3</v>
      </c>
      <c r="W82" s="9">
        <v>5</v>
      </c>
      <c r="Z82" s="9">
        <v>78</v>
      </c>
      <c r="AA82" s="9">
        <f>[5]圣人天赋!EM83</f>
        <v>0</v>
      </c>
      <c r="AB82" s="9">
        <f>[5]圣人天赋!EN83</f>
        <v>0</v>
      </c>
      <c r="AC82" s="9">
        <f>[5]圣人天赋!EO83</f>
        <v>78</v>
      </c>
      <c r="AD82" s="9">
        <f>[5]圣人天赋!EP83</f>
        <v>5.5917937513276235E-2</v>
      </c>
      <c r="AE82" s="9">
        <f>[5]圣人天赋!EQ83</f>
        <v>5.6624239728138924E-2</v>
      </c>
      <c r="AG82" s="52"/>
      <c r="AH82" s="34" t="e">
        <f>[5]圣人天赋!EM83/AA82</f>
        <v>#DIV/0!</v>
      </c>
      <c r="AJ82" s="9">
        <v>78</v>
      </c>
      <c r="AK82" s="9">
        <f>MAX([4]带兵数!D81,1000+($AJ82-1)*50)</f>
        <v>6788.5499964596729</v>
      </c>
      <c r="AL82" s="9">
        <f>MAX([4]带兵数!E81,1000+($AJ82-1)*50)</f>
        <v>6843.0502277742426</v>
      </c>
      <c r="AM82" s="9">
        <f>MAX([4]带兵数!F81,1000+($AJ82-1)*50)</f>
        <v>6900.8869383463989</v>
      </c>
      <c r="AN82" s="9">
        <f>MAX([4]带兵数!G81,1000+($AJ82-1)*50)</f>
        <v>6965.3317888009888</v>
      </c>
      <c r="AO82" s="9">
        <f>MAX([4]带兵数!H81,1000+($AJ82-1)*50)</f>
        <v>7033.0400612131916</v>
      </c>
      <c r="AQ82" s="15">
        <v>78</v>
      </c>
      <c r="AR82" s="15">
        <f>AZ82/求节点(F$28:F$47,$G$4:$G$23,节奏总纲!P81)*3600</f>
        <v>5157848.7025729325</v>
      </c>
      <c r="AS82" s="15">
        <f>BA82/求节点(G$28:G$47,$G$4:$G$23,节奏总纲!Q81)*3600</f>
        <v>4464633.8369471347</v>
      </c>
      <c r="AT82" s="15">
        <f>BB82/求节点(H$28:H$47,$G$4:$G$23,节奏总纲!R81)*3600</f>
        <v>3698277.7516819979</v>
      </c>
      <c r="AU82" s="15">
        <f>BC82/求节点(I$28:I$47,$G$4:$G$23,节奏总纲!S81)*3600</f>
        <v>2677439.2615056066</v>
      </c>
      <c r="AV82" s="15">
        <f>BD82/求节点(J$28:J$47,$G$4:$G$23,节奏总纲!T81)*3600</f>
        <v>1422572.9578767607</v>
      </c>
      <c r="AY82" s="15">
        <v>78</v>
      </c>
      <c r="AZ82" s="15">
        <f>求节点(F$28:F$47,$G$4:$G$23,节奏总纲!P81)*24*节奏总纲!W81*求节点(F$28:F$47,$L$4:$L$23,节奏总纲!P81)</f>
        <v>3747709.1243985477</v>
      </c>
      <c r="BA82" s="15">
        <f>求节点(G$28:G$47,$G$4:$G$23,节奏总纲!Q81)*24*节奏总纲!X81*求节点(G$28:G$47,$L$4:$L$23,节奏总纲!Q81)</f>
        <v>3257064.4924640264</v>
      </c>
      <c r="BB82" s="15">
        <f>求节点(H$28:H$47,$G$4:$G$23,节奏总纲!R81)*24*节奏总纲!Y81*求节点(H$28:H$47,$L$4:$L$23,节奏总纲!R81)</f>
        <v>2711058.6352778943</v>
      </c>
      <c r="BC82" s="15">
        <f>求节点(I$28:I$47,$G$4:$G$23,节奏总纲!S81)*24*节奏总纲!Z81*求节点(I$28:I$47,$L$4:$L$23,节奏总纲!S81)</f>
        <v>1973534.1840229735</v>
      </c>
      <c r="BD82" s="15">
        <f>求节点(J$28:J$47,$G$4:$G$23,节奏总纲!T81)*24*节奏总纲!AA81*求节点(J$28:J$47,$L$4:$L$23,节奏总纲!T81)</f>
        <v>1054772.9752045497</v>
      </c>
      <c r="BE82" s="15">
        <f>SUM(AZ$5:AZ82)</f>
        <v>52343287.556266032</v>
      </c>
      <c r="BF82" s="15">
        <f>SUM(BA$5:BA82)</f>
        <v>45543816.780422181</v>
      </c>
      <c r="BG82" s="15">
        <f>SUM(BB$5:BB82)</f>
        <v>37500347.088212408</v>
      </c>
      <c r="BH82" s="15">
        <f>SUM(BC$5:BC82)</f>
        <v>27633639.269641683</v>
      </c>
      <c r="BI82" s="15">
        <f>SUM(BD$5:BD82)</f>
        <v>15370611.280314038</v>
      </c>
      <c r="BJ82" s="51"/>
      <c r="BK82" s="15">
        <v>78</v>
      </c>
      <c r="BL82" s="15">
        <f>索引信息!I83/3600*求节点(F$28:F$47,$G$4:$G$23,节奏总纲!P81)+BL81</f>
        <v>0</v>
      </c>
      <c r="BM82" s="15">
        <f>索引信息!J83/3600*求节点(G$28:G$47,$G$4:$G$23,节奏总纲!Q81)+BM81</f>
        <v>0</v>
      </c>
      <c r="BN82" s="15">
        <f>索引信息!K83/3600*求节点(H$28:H$47,$G$4:$G$23,节奏总纲!R81)+BN81</f>
        <v>0</v>
      </c>
      <c r="BO82" s="15">
        <f>索引信息!L83/3600*求节点(I$28:I$47,$G$4:$G$23,节奏总纲!S81)+BO81</f>
        <v>0</v>
      </c>
      <c r="BP82" s="15">
        <f>索引信息!M83/3600*求节点(J$28:J$47,$G$4:$G$23,节奏总纲!T81)+BP81</f>
        <v>0</v>
      </c>
      <c r="BR82" s="15">
        <v>78</v>
      </c>
      <c r="BS82" s="15">
        <f>求节点($T$28:$T$107,$V$28:$V$107,节奏总纲!P81)*求节点($T$28:$T$107,$U$28:$U$107,节奏总纲!P81)*节奏总纲!W81+[2]副本直接奖励!DI82</f>
        <v>1119324.8052458621</v>
      </c>
      <c r="BT82" s="15">
        <f>求节点($T$28:$T$107,$V$28:$V$107,节奏总纲!Q81)*求节点($T$28:$T$107,$U$28:$U$107,节奏总纲!Q81)*节奏总纲!X81+[2]副本直接奖励!DJ82</f>
        <v>931374.80489452172</v>
      </c>
      <c r="BU82" s="15">
        <f>求节点($T$28:$T$107,$V$28:$V$107,节奏总纲!R81)*求节点($T$28:$T$107,$U$28:$U$107,节奏总纲!R81)*节奏总纲!Y81+[2]副本直接奖励!DK82</f>
        <v>706268.32063371479</v>
      </c>
      <c r="BV82" s="15">
        <f>求节点($T$28:$T$107,$V$28:$V$107,节奏总纲!S81)*求节点($T$28:$T$107,$U$28:$U$107,节奏总纲!S81)*节奏总纲!Z81+[2]副本直接奖励!DL82</f>
        <v>430124.99144803232</v>
      </c>
      <c r="BW82" s="15">
        <f>求节点($T$28:$T$107,$V$28:$V$107,节奏总纲!T81)*求节点($T$28:$T$107,$U$28:$U$107,节奏总纲!T81)*节奏总纲!AA81+[2]副本直接奖励!DM82</f>
        <v>172882.13029752302</v>
      </c>
      <c r="BX82" s="15">
        <f>SUM(BS$5:BS82)</f>
        <v>11307270.782730365</v>
      </c>
      <c r="BY82" s="15">
        <f>SUM(BT$5:BT82)</f>
        <v>9072771.5547271222</v>
      </c>
      <c r="BZ82" s="15">
        <f>SUM(BU$5:BU82)</f>
        <v>6626275.3511692686</v>
      </c>
      <c r="CA82" s="15">
        <f>SUM(BV$5:BV82)</f>
        <v>4072730.6043680361</v>
      </c>
      <c r="CB82" s="15">
        <f>SUM(BW$5:BW82)</f>
        <v>1437442.9266696253</v>
      </c>
      <c r="CE82" s="15">
        <v>78</v>
      </c>
      <c r="CF82" s="15">
        <f>AZ82/(1-[5]圣人天赋!DY83)-AZ82</f>
        <v>766910.75499693351</v>
      </c>
      <c r="CG82" s="15">
        <f>BA82/(1-[5]圣人天赋!DZ83)-BA82</f>
        <v>688924.37738043489</v>
      </c>
      <c r="CH82" s="15">
        <f>BB82/(1-[5]圣人天赋!EA83)-BB82</f>
        <v>602159.19230708526</v>
      </c>
      <c r="CI82" s="15">
        <f>BC82/(1-[5]圣人天赋!EB83)-BC82</f>
        <v>466708.48763513402</v>
      </c>
      <c r="CJ82" s="15">
        <f>BD82/(1-[5]圣人天赋!EC83)-BD82</f>
        <v>0</v>
      </c>
      <c r="CK82" s="15">
        <f>SUM(CF$5:CF82)</f>
        <v>7185403.5166765694</v>
      </c>
      <c r="CL82" s="15">
        <f>SUM(CG$5:CG82)</f>
        <v>6462655.7076718677</v>
      </c>
      <c r="CM82" s="15">
        <f>SUM(CH$5:CH82)</f>
        <v>5590279.6185612008</v>
      </c>
      <c r="CN82" s="15">
        <f>SUM(CI$5:CI82)</f>
        <v>4390091.7952685449</v>
      </c>
      <c r="CO82" s="15">
        <f>SUM(CJ$5:CJ82)</f>
        <v>0</v>
      </c>
      <c r="CQ82" s="15">
        <v>78</v>
      </c>
      <c r="CR82" s="15" t="e">
        <f>DZ82*'[6]国建-buff效果'!EN84+CR81</f>
        <v>#REF!</v>
      </c>
      <c r="CS82" s="15" t="e">
        <f>EA82*'[6]国建-buff效果'!EO84+CS81</f>
        <v>#REF!</v>
      </c>
      <c r="CT82" s="15" t="e">
        <f>EB82*'[6]国建-buff效果'!EP84+CT81</f>
        <v>#REF!</v>
      </c>
      <c r="CU82" s="15" t="e">
        <f>EC82*'[6]国建-buff效果'!EQ84+CU81</f>
        <v>#REF!</v>
      </c>
      <c r="CV82" s="15" t="e">
        <f>ED82*'[6]国建-buff效果'!ER84+CV81</f>
        <v>#REF!</v>
      </c>
      <c r="CX82" s="15">
        <v>78</v>
      </c>
      <c r="CY82" s="15">
        <f>索引信息!T82/3600*求节点(F$28:F$47,$G$4:$G$23,节奏总纲!P81)+CY81</f>
        <v>0</v>
      </c>
      <c r="CZ82" s="15">
        <f>索引信息!U82/3600*求节点(G$28:G$47,$G$4:$G$23,节奏总纲!Q81)+CZ81</f>
        <v>0</v>
      </c>
      <c r="DA82" s="15">
        <f>索引信息!V82/3600*求节点(H$28:H$47,$G$4:$G$23,节奏总纲!R81)+DA81</f>
        <v>0</v>
      </c>
      <c r="DB82" s="15">
        <f>索引信息!W82/3600*求节点(I$28:I$47,$G$4:$G$23,节奏总纲!S81)+DB81</f>
        <v>0</v>
      </c>
      <c r="DC82" s="15">
        <f>索引信息!X82/3600*求节点(J$28:J$47,$G$4:$G$23,节奏总纲!T81)+DC81</f>
        <v>0</v>
      </c>
      <c r="DE82" s="15">
        <v>78</v>
      </c>
      <c r="DF82" s="15" t="e">
        <f t="shared" si="55"/>
        <v>#REF!</v>
      </c>
      <c r="DG82" s="15" t="e">
        <f t="shared" si="56"/>
        <v>#REF!</v>
      </c>
      <c r="DH82" s="15" t="e">
        <f t="shared" si="57"/>
        <v>#REF!</v>
      </c>
      <c r="DI82" s="15" t="e">
        <f t="shared" si="58"/>
        <v>#REF!</v>
      </c>
      <c r="DJ82" s="15" t="e">
        <f t="shared" si="59"/>
        <v>#REF!</v>
      </c>
      <c r="DK82" s="35">
        <v>78</v>
      </c>
      <c r="DL82" s="34" t="e">
        <f t="shared" si="60"/>
        <v>#REF!</v>
      </c>
      <c r="DM82" s="34" t="e">
        <f t="shared" si="61"/>
        <v>#REF!</v>
      </c>
      <c r="DN82" s="34" t="e">
        <f t="shared" si="62"/>
        <v>#REF!</v>
      </c>
      <c r="DO82" s="34" t="e">
        <f t="shared" si="63"/>
        <v>#REF!</v>
      </c>
      <c r="DP82" s="34" t="e">
        <f t="shared" si="64"/>
        <v>#REF!</v>
      </c>
      <c r="DQ82" s="34" t="e">
        <f t="shared" si="65"/>
        <v>#REF!</v>
      </c>
      <c r="DT82" s="15">
        <v>78</v>
      </c>
      <c r="DU82" s="15" t="e">
        <f>#REF!+[7]国家城池攻打!BP81</f>
        <v>#REF!</v>
      </c>
      <c r="DV82" s="15" t="e">
        <f>#REF!+[7]国家城池攻打!BQ81</f>
        <v>#REF!</v>
      </c>
      <c r="DW82" s="15" t="e">
        <f>#REF!+[7]国家城池攻打!BR81</f>
        <v>#REF!</v>
      </c>
      <c r="DX82" s="15" t="e">
        <f>#REF!+[7]国家城池攻打!BS81</f>
        <v>#REF!</v>
      </c>
      <c r="DY82" s="15" t="e">
        <f>#REF!+[7]国家城池攻打!BT81</f>
        <v>#REF!</v>
      </c>
      <c r="DZ82" s="15" t="e">
        <f t="shared" si="76"/>
        <v>#REF!</v>
      </c>
      <c r="EA82" s="15" t="e">
        <f t="shared" si="77"/>
        <v>#REF!</v>
      </c>
      <c r="EB82" s="15" t="e">
        <f t="shared" si="78"/>
        <v>#REF!</v>
      </c>
      <c r="EC82" s="15" t="e">
        <f t="shared" si="79"/>
        <v>#REF!</v>
      </c>
      <c r="ED82" s="15" t="e">
        <f t="shared" si="80"/>
        <v>#REF!</v>
      </c>
      <c r="EF82" s="34" t="e">
        <f>#REF!/$DU82</f>
        <v>#REF!</v>
      </c>
      <c r="EG82" s="34" t="e">
        <f>[7]国家城池攻打!BP81/$DU82</f>
        <v>#REF!</v>
      </c>
      <c r="EK82" s="9">
        <v>78</v>
      </c>
      <c r="EL82" s="9" t="e">
        <f t="shared" si="66"/>
        <v>#REF!</v>
      </c>
      <c r="EM82" s="9" t="e">
        <f t="shared" si="67"/>
        <v>#REF!</v>
      </c>
      <c r="EN82" s="9" t="e">
        <f t="shared" si="68"/>
        <v>#REF!</v>
      </c>
      <c r="EO82" s="9" t="e">
        <f t="shared" si="69"/>
        <v>#REF!</v>
      </c>
      <c r="EP82" s="9" t="e">
        <f t="shared" si="70"/>
        <v>#REF!</v>
      </c>
      <c r="ER82" s="9">
        <v>78</v>
      </c>
      <c r="ES82" s="9" t="e">
        <f>((DU82-DU81)-(DF82-DF81))/求节点(F$28:F$47,$K$4:$K$23,节奏总纲!P81)</f>
        <v>#REF!</v>
      </c>
      <c r="ET82" s="9" t="e">
        <f>((DV82-DV81)-(DG82-DG81))/求节点(G$28:G$47,$K$4:$K$23,节奏总纲!Q81)</f>
        <v>#REF!</v>
      </c>
      <c r="EU82" s="9" t="e">
        <f>((DW82-DW81)-(DH82-DH81))/求节点(H$28:H$47,$K$4:$K$23,节奏总纲!R81)</f>
        <v>#REF!</v>
      </c>
      <c r="EV82" s="9" t="e">
        <f>((DX82-DX81)-(DI82-DI81))/求节点(I$28:I$47,$K$4:$K$23,节奏总纲!S81)</f>
        <v>#REF!</v>
      </c>
      <c r="EW82" s="9" t="e">
        <f>((DY82-DY81)-(DJ82-DJ81))/求节点(J$28:J$47,$K$4:$K$23,节奏总纲!T81)</f>
        <v>#REF!</v>
      </c>
      <c r="EX82" s="37" t="e">
        <f>SUM(ES$5:ES82)*$C$5/'[1]资源-钻石'!L81</f>
        <v>#REF!</v>
      </c>
      <c r="EY82" s="37" t="e">
        <f>SUM(ET$5:ET82)*$C$5/'[1]资源-钻石'!M81</f>
        <v>#REF!</v>
      </c>
      <c r="EZ82" s="37" t="e">
        <f>SUM(EU$5:EU82)*$C$5/'[1]资源-钻石'!N81</f>
        <v>#REF!</v>
      </c>
      <c r="FA82" s="37" t="e">
        <f>SUM(EV$5:EV82)*$C$5/'[1]资源-钻石'!O81</f>
        <v>#REF!</v>
      </c>
      <c r="FB82" s="37" t="e">
        <f>SUM(EW$5:EW82)*$C$5/'[1]资源-钻石'!P81</f>
        <v>#REF!</v>
      </c>
      <c r="FJ82" s="9">
        <f>INT(求节点(F$28:F$47,$K$28:$K$47,节奏总纲!P81))</f>
        <v>21031</v>
      </c>
      <c r="FK82" s="15">
        <v>78</v>
      </c>
      <c r="FL82" s="15">
        <f>求节点(F$28:F$47,$V$4:$V$23,节奏总纲!P81)*$FJ82/10000</f>
        <v>364160.74393300898</v>
      </c>
      <c r="FM82" s="15">
        <f>求节点(G$28:G$47,$V$4:$V$23,节奏总纲!Q81)*$FJ82/10000</f>
        <v>368585.94518219185</v>
      </c>
      <c r="FN82" s="15">
        <f>求节点(H$28:H$47,$V$4:$V$23,节奏总纲!R81)*$FJ82/10000</f>
        <v>373937.56051402877</v>
      </c>
      <c r="FO82" s="15">
        <f>求节点(I$28:I$47,$V$4:$V$23,节奏总纲!S81)*$FJ82/10000</f>
        <v>380051.84669022606</v>
      </c>
      <c r="FP82" s="15">
        <f>求节点(J$28:J$47,$V$4:$V$23,节奏总纲!T81)*$FJ82/10000</f>
        <v>386648.97504600999</v>
      </c>
      <c r="FQ82" s="15">
        <f>求节点(F$28:F$47,$L$4:$L$23,节奏总纲!P81)</f>
        <v>4</v>
      </c>
      <c r="FR82" s="15">
        <f>求节点(G$28:G$47,$L$4:$L$23,节奏总纲!Q81)</f>
        <v>4</v>
      </c>
      <c r="FS82" s="15">
        <f>求节点(H$28:H$47,$L$4:$L$23,节奏总纲!R81)</f>
        <v>4</v>
      </c>
      <c r="FT82" s="15">
        <f>求节点(I$28:I$47,$L$4:$L$23,节奏总纲!S81)</f>
        <v>4</v>
      </c>
      <c r="FU82" s="15">
        <f>求节点(J$28:J$47,$L$4:$L$23,节奏总纲!T81)</f>
        <v>4</v>
      </c>
      <c r="FV82" s="15">
        <f t="shared" si="71"/>
        <v>1456642.9757320359</v>
      </c>
      <c r="FW82" s="15">
        <f t="shared" si="72"/>
        <v>1474343.7807287674</v>
      </c>
      <c r="FX82" s="15">
        <f t="shared" si="73"/>
        <v>1495750.2420561151</v>
      </c>
      <c r="FY82" s="15">
        <f t="shared" si="74"/>
        <v>1520207.3867609042</v>
      </c>
      <c r="FZ82" s="15">
        <f t="shared" si="75"/>
        <v>1546595.90018404</v>
      </c>
      <c r="GE82" s="15">
        <v>78</v>
      </c>
      <c r="GF82" s="15">
        <f>MAX($G$4,求节点(F$28:F$47,$G$4:$G$23,节奏总纲!P81))</f>
        <v>2615.7713468998359</v>
      </c>
      <c r="GG82" s="15">
        <f>MAX($G$4,求节点(G$28:G$47,$G$4:$G$23,节奏总纲!Q81))</f>
        <v>2626.2920098478244</v>
      </c>
      <c r="GH82" s="15">
        <f>MAX($G$4,求节点(H$28:H$47,$G$4:$G$23,节奏总纲!R81))</f>
        <v>2639.0151693072817</v>
      </c>
      <c r="GI82" s="15">
        <f>MAX($G$4,求节点(I$28:I$47,$G$4:$G$23,节奏总纲!S81))</f>
        <v>2653.5515350915935</v>
      </c>
      <c r="GJ82" s="15">
        <f>MAX($G$4,求节点(J$28:J$47,$G$4:$G$23,节奏总纲!T81))</f>
        <v>2669.2358305501639</v>
      </c>
      <c r="GK82" s="15">
        <f>MAX($K$4,求节点(F$28:F$47,$K$4:$K$23,节奏总纲!P81))</f>
        <v>14315.426937996719</v>
      </c>
      <c r="GL82" s="15">
        <f>MAX($K$4,求节点(G$28:G$47,$K$4:$K$23,节奏总纲!Q81))</f>
        <v>14525.840196956486</v>
      </c>
      <c r="GM82" s="15">
        <f>MAX($K$4,求节点(H$28:H$47,$K$4:$K$23,节奏总纲!R81))</f>
        <v>14780.303386145633</v>
      </c>
      <c r="GN82" s="15">
        <f>MAX($K$4,求节点(I$28:I$47,$K$4:$K$23,节奏总纲!S81))</f>
        <v>15071.030701831871</v>
      </c>
      <c r="GO82" s="15">
        <f>MAX($K$4,求节点(J$28:J$47,$K$4:$K$23,节奏总纲!T81))</f>
        <v>15384.716611003281</v>
      </c>
    </row>
    <row r="83" spans="19:197" x14ac:dyDescent="0.15">
      <c r="S83" s="9">
        <v>56</v>
      </c>
      <c r="T83" s="9">
        <f>求节点(节奏总纲!$BW$4:$BW$53,节奏总纲!$AM$4:$AM$53,$S83)</f>
        <v>85.62747641525452</v>
      </c>
      <c r="U83" s="9">
        <v>17000</v>
      </c>
      <c r="V83" s="9">
        <f t="shared" si="38"/>
        <v>3</v>
      </c>
      <c r="W83" s="9">
        <v>5</v>
      </c>
      <c r="Z83" s="9">
        <v>79</v>
      </c>
      <c r="AA83" s="9">
        <f>[5]圣人天赋!EM84</f>
        <v>0</v>
      </c>
      <c r="AB83" s="9">
        <f>[5]圣人天赋!EN84</f>
        <v>0</v>
      </c>
      <c r="AC83" s="9">
        <f>[5]圣人天赋!EO84</f>
        <v>79</v>
      </c>
      <c r="AD83" s="9">
        <f>[5]圣人天赋!EP84</f>
        <v>5.5738243847539198E-2</v>
      </c>
      <c r="AE83" s="9">
        <f>[5]圣人天赋!EQ84</f>
        <v>5.644187460440999E-2</v>
      </c>
      <c r="AG83" s="52"/>
      <c r="AH83" s="34" t="e">
        <f>[5]圣人天赋!EM84/AA83</f>
        <v>#DIV/0!</v>
      </c>
      <c r="AJ83" s="9">
        <v>79</v>
      </c>
      <c r="AK83" s="9">
        <f>MAX([4]带兵数!D82,1000+($AJ83-1)*50)</f>
        <v>6856.4683073228825</v>
      </c>
      <c r="AL83" s="9">
        <f>MAX([4]带兵数!E82,1000+($AJ83-1)*50)</f>
        <v>6909.3651798323854</v>
      </c>
      <c r="AM83" s="9">
        <f>MAX([4]带兵数!F82,1000+($AJ83-1)*50)</f>
        <v>6970.3918944161269</v>
      </c>
      <c r="AN83" s="9">
        <f>MAX([4]带兵数!G82,1000+($AJ83-1)*50)</f>
        <v>7029.6669566151886</v>
      </c>
      <c r="AO83" s="9">
        <f>MAX([4]带兵数!H82,1000+($AJ83-1)*50)</f>
        <v>7098.4169788056379</v>
      </c>
      <c r="AQ83" s="15">
        <v>79</v>
      </c>
      <c r="AR83" s="15">
        <f>AZ83/求节点(F$28:F$47,$G$4:$G$23,节奏总纲!P82)*3600</f>
        <v>5528045.3631949071</v>
      </c>
      <c r="AS83" s="15">
        <f>BA83/求节点(G$28:G$47,$G$4:$G$23,节奏总纲!Q82)*3600</f>
        <v>4850838.6165255215</v>
      </c>
      <c r="AT83" s="15">
        <f>BB83/求节点(H$28:H$47,$G$4:$G$23,节奏总纲!R82)*3600</f>
        <v>3975267.9802722586</v>
      </c>
      <c r="AU83" s="15">
        <f>BC83/求节点(I$28:I$47,$G$4:$G$23,节奏总纲!S82)*3600</f>
        <v>2746303.5665144259</v>
      </c>
      <c r="AV83" s="15">
        <f>BD83/求节点(J$28:J$47,$G$4:$G$23,节奏总纲!T82)*3600</f>
        <v>1544894.620860602</v>
      </c>
      <c r="AY83" s="15">
        <v>79</v>
      </c>
      <c r="AZ83" s="15">
        <f>求节点(F$28:F$47,$G$4:$G$23,节奏总纲!P82)*24*节奏总纲!W82*求节点(F$28:F$47,$L$4:$L$23,节奏总纲!P82)</f>
        <v>4030899.3384281849</v>
      </c>
      <c r="BA83" s="15">
        <f>求节点(G$28:G$47,$G$4:$G$23,节奏总纲!Q82)*24*节奏总纲!X82*求节点(G$28:G$47,$L$4:$L$23,节奏总纲!Q82)</f>
        <v>3552482.2392623117</v>
      </c>
      <c r="BB83" s="15">
        <f>求节点(H$28:H$47,$G$4:$G$23,节奏总纲!R82)*24*节奏总纲!Y82*求节点(H$28:H$47,$L$4:$L$23,节奏总纲!R82)</f>
        <v>2926339.1734331925</v>
      </c>
      <c r="BC83" s="15">
        <f>求节点(I$28:I$47,$G$4:$G$23,节奏总纲!S82)*24*节奏总纲!Z82*求节点(I$28:I$47,$L$4:$L$23,节奏总纲!S82)</f>
        <v>2032128.5166650924</v>
      </c>
      <c r="BD83" s="15">
        <f>求节点(J$28:J$47,$G$4:$G$23,节奏总纲!T82)*24*节奏总纲!AA82*求节点(J$28:J$47,$L$4:$L$23,节奏总纲!T82)</f>
        <v>1150427.3872510574</v>
      </c>
      <c r="BE83" s="15">
        <f>SUM(AZ$5:AZ83)</f>
        <v>56374186.894694217</v>
      </c>
      <c r="BF83" s="15">
        <f>SUM(BA$5:BA83)</f>
        <v>49096299.019684494</v>
      </c>
      <c r="BG83" s="15">
        <f>SUM(BB$5:BB83)</f>
        <v>40426686.2616456</v>
      </c>
      <c r="BH83" s="15">
        <f>SUM(BC$5:BC83)</f>
        <v>29665767.786306776</v>
      </c>
      <c r="BI83" s="15">
        <f>SUM(BD$5:BD83)</f>
        <v>16521038.667565094</v>
      </c>
      <c r="BJ83" s="51"/>
      <c r="BK83" s="15">
        <v>79</v>
      </c>
      <c r="BL83" s="15">
        <f>索引信息!I84/3600*求节点(F$28:F$47,$G$4:$G$23,节奏总纲!P82)+BL82</f>
        <v>0</v>
      </c>
      <c r="BM83" s="15">
        <f>索引信息!J84/3600*求节点(G$28:G$47,$G$4:$G$23,节奏总纲!Q82)+BM82</f>
        <v>0</v>
      </c>
      <c r="BN83" s="15">
        <f>索引信息!K84/3600*求节点(H$28:H$47,$G$4:$G$23,节奏总纲!R82)+BN82</f>
        <v>0</v>
      </c>
      <c r="BO83" s="15">
        <f>索引信息!L84/3600*求节点(I$28:I$47,$G$4:$G$23,节奏总纲!S82)+BO82</f>
        <v>0</v>
      </c>
      <c r="BP83" s="15">
        <f>索引信息!M84/3600*求节点(J$28:J$47,$G$4:$G$23,节奏总纲!T82)+BP82</f>
        <v>0</v>
      </c>
      <c r="BR83" s="15">
        <v>79</v>
      </c>
      <c r="BS83" s="15">
        <f>求节点($T$28:$T$107,$V$28:$V$107,节奏总纲!P82)*求节点($T$28:$T$107,$U$28:$U$107,节奏总纲!P82)*节奏总纲!W82+[2]副本直接奖励!DI83</f>
        <v>1249649.5693709694</v>
      </c>
      <c r="BT83" s="15">
        <f>求节点($T$28:$T$107,$V$28:$V$107,节奏总纲!Q82)*求节点($T$28:$T$107,$U$28:$U$107,节奏总纲!Q82)*节奏总纲!X82+[2]副本直接奖励!DJ83</f>
        <v>1045692.719754086</v>
      </c>
      <c r="BU83" s="15">
        <f>求节点($T$28:$T$107,$V$28:$V$107,节奏总纲!R82)*求节点($T$28:$T$107,$U$28:$U$107,节奏总纲!R82)*节奏总纲!Y82+[2]副本直接奖励!DK83</f>
        <v>793673.2946724128</v>
      </c>
      <c r="BV83" s="15">
        <f>求节点($T$28:$T$107,$V$28:$V$107,节奏总纲!S82)*求节点($T$28:$T$107,$U$28:$U$107,节奏总纲!S82)*节奏总纲!Z82+[2]副本直接奖励!DL83</f>
        <v>446184.01719233237</v>
      </c>
      <c r="BW83" s="15">
        <f>求节点($T$28:$T$107,$V$28:$V$107,节奏总纲!T82)*求节点($T$28:$T$107,$U$28:$U$107,节奏总纲!T82)*节奏总纲!AA82+[2]副本直接奖励!DM83</f>
        <v>198533.62117566343</v>
      </c>
      <c r="BX83" s="15">
        <f>SUM(BS$5:BS83)</f>
        <v>12556920.352101335</v>
      </c>
      <c r="BY83" s="15">
        <f>SUM(BT$5:BT83)</f>
        <v>10118464.274481209</v>
      </c>
      <c r="BZ83" s="15">
        <f>SUM(BU$5:BU83)</f>
        <v>7419948.6458416814</v>
      </c>
      <c r="CA83" s="15">
        <f>SUM(BV$5:BV83)</f>
        <v>4518914.6215603687</v>
      </c>
      <c r="CB83" s="15">
        <f>SUM(BW$5:BW83)</f>
        <v>1635976.5478452886</v>
      </c>
      <c r="CE83" s="15">
        <v>79</v>
      </c>
      <c r="CF83" s="15">
        <f>AZ83/(1-[5]圣人天赋!DY84)-AZ83</f>
        <v>821663.17461347347</v>
      </c>
      <c r="CG83" s="15">
        <f>BA83/(1-[5]圣人天赋!DZ84)-BA83</f>
        <v>748073.26476958022</v>
      </c>
      <c r="CH83" s="15">
        <f>BB83/(1-[5]圣人天赋!EA84)-BB83</f>
        <v>647143.92710757349</v>
      </c>
      <c r="CI83" s="15">
        <f>BC83/(1-[5]圣人天赋!EB84)-BC83</f>
        <v>478188.27035100083</v>
      </c>
      <c r="CJ83" s="15">
        <f>BD83/(1-[5]圣人天赋!EC84)-BD83</f>
        <v>0</v>
      </c>
      <c r="CK83" s="15">
        <f>SUM(CF$5:CF83)</f>
        <v>8007066.6912900433</v>
      </c>
      <c r="CL83" s="15">
        <f>SUM(CG$5:CG83)</f>
        <v>7210728.9724414479</v>
      </c>
      <c r="CM83" s="15">
        <f>SUM(CH$5:CH83)</f>
        <v>6237423.5456687743</v>
      </c>
      <c r="CN83" s="15">
        <f>SUM(CI$5:CI83)</f>
        <v>4868280.065619546</v>
      </c>
      <c r="CO83" s="15">
        <f>SUM(CJ$5:CJ83)</f>
        <v>0</v>
      </c>
      <c r="CQ83" s="15">
        <v>79</v>
      </c>
      <c r="CR83" s="15" t="e">
        <f>DZ83*'[6]国建-buff效果'!EN85+CR82</f>
        <v>#REF!</v>
      </c>
      <c r="CS83" s="15" t="e">
        <f>EA83*'[6]国建-buff效果'!EO85+CS82</f>
        <v>#REF!</v>
      </c>
      <c r="CT83" s="15" t="e">
        <f>EB83*'[6]国建-buff效果'!EP85+CT82</f>
        <v>#REF!</v>
      </c>
      <c r="CU83" s="15" t="e">
        <f>EC83*'[6]国建-buff效果'!EQ85+CU82</f>
        <v>#REF!</v>
      </c>
      <c r="CV83" s="15" t="e">
        <f>ED83*'[6]国建-buff效果'!ER85+CV82</f>
        <v>#REF!</v>
      </c>
      <c r="CX83" s="15">
        <v>79</v>
      </c>
      <c r="CY83" s="15">
        <f>索引信息!T83/3600*求节点(F$28:F$47,$G$4:$G$23,节奏总纲!P82)+CY82</f>
        <v>0</v>
      </c>
      <c r="CZ83" s="15">
        <f>索引信息!U83/3600*求节点(G$28:G$47,$G$4:$G$23,节奏总纲!Q82)+CZ82</f>
        <v>0</v>
      </c>
      <c r="DA83" s="15">
        <f>索引信息!V83/3600*求节点(H$28:H$47,$G$4:$G$23,节奏总纲!R82)+DA82</f>
        <v>0</v>
      </c>
      <c r="DB83" s="15">
        <f>索引信息!W83/3600*求节点(I$28:I$47,$G$4:$G$23,节奏总纲!S82)+DB82</f>
        <v>0</v>
      </c>
      <c r="DC83" s="15">
        <f>索引信息!X83/3600*求节点(J$28:J$47,$G$4:$G$23,节奏总纲!T82)+DC82</f>
        <v>0</v>
      </c>
      <c r="DE83" s="15">
        <v>79</v>
      </c>
      <c r="DF83" s="15" t="e">
        <f t="shared" si="55"/>
        <v>#REF!</v>
      </c>
      <c r="DG83" s="15" t="e">
        <f t="shared" si="56"/>
        <v>#REF!</v>
      </c>
      <c r="DH83" s="15" t="e">
        <f t="shared" si="57"/>
        <v>#REF!</v>
      </c>
      <c r="DI83" s="15" t="e">
        <f t="shared" si="58"/>
        <v>#REF!</v>
      </c>
      <c r="DJ83" s="15" t="e">
        <f t="shared" si="59"/>
        <v>#REF!</v>
      </c>
      <c r="DK83" s="35">
        <v>79</v>
      </c>
      <c r="DL83" s="34" t="e">
        <f t="shared" si="60"/>
        <v>#REF!</v>
      </c>
      <c r="DM83" s="34" t="e">
        <f t="shared" si="61"/>
        <v>#REF!</v>
      </c>
      <c r="DN83" s="34" t="e">
        <f t="shared" si="62"/>
        <v>#REF!</v>
      </c>
      <c r="DO83" s="34" t="e">
        <f t="shared" si="63"/>
        <v>#REF!</v>
      </c>
      <c r="DP83" s="34" t="e">
        <f t="shared" si="64"/>
        <v>#REF!</v>
      </c>
      <c r="DQ83" s="34" t="e">
        <f t="shared" si="65"/>
        <v>#REF!</v>
      </c>
      <c r="DT83" s="15">
        <v>79</v>
      </c>
      <c r="DU83" s="15" t="e">
        <f>#REF!+[7]国家城池攻打!BP82</f>
        <v>#REF!</v>
      </c>
      <c r="DV83" s="15" t="e">
        <f>#REF!+[7]国家城池攻打!BQ82</f>
        <v>#REF!</v>
      </c>
      <c r="DW83" s="15" t="e">
        <f>#REF!+[7]国家城池攻打!BR82</f>
        <v>#REF!</v>
      </c>
      <c r="DX83" s="15" t="e">
        <f>#REF!+[7]国家城池攻打!BS82</f>
        <v>#REF!</v>
      </c>
      <c r="DY83" s="15" t="e">
        <f>#REF!+[7]国家城池攻打!BT82</f>
        <v>#REF!</v>
      </c>
      <c r="DZ83" s="15" t="e">
        <f t="shared" si="76"/>
        <v>#REF!</v>
      </c>
      <c r="EA83" s="15" t="e">
        <f t="shared" si="77"/>
        <v>#REF!</v>
      </c>
      <c r="EB83" s="15" t="e">
        <f t="shared" si="78"/>
        <v>#REF!</v>
      </c>
      <c r="EC83" s="15" t="e">
        <f t="shared" si="79"/>
        <v>#REF!</v>
      </c>
      <c r="ED83" s="15" t="e">
        <f t="shared" si="80"/>
        <v>#REF!</v>
      </c>
      <c r="EF83" s="34" t="e">
        <f>#REF!/$DU83</f>
        <v>#REF!</v>
      </c>
      <c r="EG83" s="34" t="e">
        <f>[7]国家城池攻打!BP82/$DU83</f>
        <v>#REF!</v>
      </c>
      <c r="EK83" s="9">
        <v>79</v>
      </c>
      <c r="EL83" s="9" t="e">
        <f t="shared" si="66"/>
        <v>#REF!</v>
      </c>
      <c r="EM83" s="9" t="e">
        <f t="shared" si="67"/>
        <v>#REF!</v>
      </c>
      <c r="EN83" s="9" t="e">
        <f t="shared" si="68"/>
        <v>#REF!</v>
      </c>
      <c r="EO83" s="9" t="e">
        <f t="shared" si="69"/>
        <v>#REF!</v>
      </c>
      <c r="EP83" s="9" t="e">
        <f t="shared" si="70"/>
        <v>#REF!</v>
      </c>
      <c r="ER83" s="9">
        <v>79</v>
      </c>
      <c r="ES83" s="9" t="e">
        <f>((DU83-DU82)-(DF83-DF82))/求节点(F$28:F$47,$K$4:$K$23,节奏总纲!P82)</f>
        <v>#REF!</v>
      </c>
      <c r="ET83" s="9" t="e">
        <f>((DV83-DV82)-(DG83-DG82))/求节点(G$28:G$47,$K$4:$K$23,节奏总纲!Q82)</f>
        <v>#REF!</v>
      </c>
      <c r="EU83" s="9" t="e">
        <f>((DW83-DW82)-(DH83-DH82))/求节点(H$28:H$47,$K$4:$K$23,节奏总纲!R82)</f>
        <v>#REF!</v>
      </c>
      <c r="EV83" s="9" t="e">
        <f>((DX83-DX82)-(DI83-DI82))/求节点(I$28:I$47,$K$4:$K$23,节奏总纲!S82)</f>
        <v>#REF!</v>
      </c>
      <c r="EW83" s="9" t="e">
        <f>((DY83-DY82)-(DJ83-DJ82))/求节点(J$28:J$47,$K$4:$K$23,节奏总纲!T82)</f>
        <v>#REF!</v>
      </c>
      <c r="EX83" s="37" t="e">
        <f>SUM(ES$5:ES83)*$C$5/'[1]资源-钻石'!L82</f>
        <v>#REF!</v>
      </c>
      <c r="EY83" s="37" t="e">
        <f>SUM(ET$5:ET83)*$C$5/'[1]资源-钻石'!M82</f>
        <v>#REF!</v>
      </c>
      <c r="EZ83" s="37" t="e">
        <f>SUM(EU$5:EU83)*$C$5/'[1]资源-钻石'!N82</f>
        <v>#REF!</v>
      </c>
      <c r="FA83" s="37" t="e">
        <f>SUM(EV$5:EV83)*$C$5/'[1]资源-钻石'!O82</f>
        <v>#REF!</v>
      </c>
      <c r="FB83" s="37" t="e">
        <f>SUM(EW$5:EW83)*$C$5/'[1]资源-钻石'!P82</f>
        <v>#REF!</v>
      </c>
      <c r="FJ83" s="9">
        <f>INT(求节点(F$28:F$47,$K$28:$K$47,节奏总纲!P82))</f>
        <v>21050</v>
      </c>
      <c r="FK83" s="15">
        <v>79</v>
      </c>
      <c r="FL83" s="15">
        <f>求节点(F$28:F$47,$V$4:$V$23,节奏总纲!P82)*$FJ83/10000</f>
        <v>368384.02766126301</v>
      </c>
      <c r="FM83" s="15">
        <f>求节点(G$28:G$47,$V$4:$V$23,节奏总纲!Q82)*$FJ83/10000</f>
        <v>373190.46750671411</v>
      </c>
      <c r="FN83" s="15">
        <f>求节点(H$28:H$47,$V$4:$V$23,节奏总纲!R82)*$FJ83/10000</f>
        <v>378938.21857176803</v>
      </c>
      <c r="FO83" s="15">
        <f>求节点(I$28:I$47,$V$4:$V$23,节奏总纲!S82)*$FJ83/10000</f>
        <v>384718.87817160605</v>
      </c>
      <c r="FP83" s="15">
        <f>求节点(J$28:J$47,$V$4:$V$23,节奏总纲!T82)*$FJ83/10000</f>
        <v>391862.7380949881</v>
      </c>
      <c r="FQ83" s="15">
        <f>求节点(F$28:F$47,$L$4:$L$23,节奏总纲!P82)</f>
        <v>4</v>
      </c>
      <c r="FR83" s="15">
        <f>求节点(G$28:G$47,$L$4:$L$23,节奏总纲!Q82)</f>
        <v>4</v>
      </c>
      <c r="FS83" s="15">
        <f>求节点(H$28:H$47,$L$4:$L$23,节奏总纲!R82)</f>
        <v>4</v>
      </c>
      <c r="FT83" s="15">
        <f>求节点(I$28:I$47,$L$4:$L$23,节奏总纲!S82)</f>
        <v>4</v>
      </c>
      <c r="FU83" s="15">
        <f>求节点(J$28:J$47,$L$4:$L$23,节奏总纲!T82)</f>
        <v>4</v>
      </c>
      <c r="FV83" s="15">
        <f t="shared" si="71"/>
        <v>1473536.110645052</v>
      </c>
      <c r="FW83" s="15">
        <f t="shared" si="72"/>
        <v>1492761.8700268564</v>
      </c>
      <c r="FX83" s="15">
        <f t="shared" si="73"/>
        <v>1515752.8742870721</v>
      </c>
      <c r="FY83" s="15">
        <f t="shared" si="74"/>
        <v>1538875.5126864242</v>
      </c>
      <c r="FZ83" s="15">
        <f t="shared" si="75"/>
        <v>1567450.9523799524</v>
      </c>
      <c r="GE83" s="15">
        <v>79</v>
      </c>
      <c r="GF83" s="15">
        <f>MAX($G$4,求节点(F$28:F$47,$G$4:$G$23,节奏总纲!P82))</f>
        <v>2625.0214433759215</v>
      </c>
      <c r="GG83" s="15">
        <f>MAX($G$4,求节点(G$28:G$47,$G$4:$G$23,节奏总纲!Q82))</f>
        <v>2636.4381650990836</v>
      </c>
      <c r="GH83" s="15">
        <f>MAX($G$4,求节点(H$28:H$47,$G$4:$G$23,节奏总纲!R82))</f>
        <v>2650.0907804555059</v>
      </c>
      <c r="GI83" s="15">
        <f>MAX($G$4,求节点(I$28:I$47,$G$4:$G$23,节奏总纲!S82))</f>
        <v>2663.8215633529835</v>
      </c>
      <c r="GJ83" s="15">
        <f>MAX($G$4,求节点(J$28:J$47,$G$4:$G$23,节奏总纲!T82))</f>
        <v>2680.7903517695681</v>
      </c>
      <c r="GK83" s="15">
        <f>MAX($K$4,求节点(F$28:F$47,$K$4:$K$23,节奏总纲!P82))</f>
        <v>14500.428867518433</v>
      </c>
      <c r="GL83" s="15">
        <f>MAX($K$4,求节点(G$28:G$47,$K$4:$K$23,节奏总纲!Q82))</f>
        <v>14728.763301981668</v>
      </c>
      <c r="GM83" s="15">
        <f>MAX($K$4,求节点(H$28:H$47,$K$4:$K$23,节奏总纲!R82))</f>
        <v>15001.815609110117</v>
      </c>
      <c r="GN83" s="15">
        <f>MAX($K$4,求节点(I$28:I$47,$K$4:$K$23,节奏总纲!S82))</f>
        <v>15276.431267059672</v>
      </c>
      <c r="GO83" s="15">
        <f>MAX($K$4,求节点(J$28:J$47,$K$4:$K$23,节奏总纲!T82))</f>
        <v>15615.807035391359</v>
      </c>
    </row>
    <row r="84" spans="19:197" x14ac:dyDescent="0.15">
      <c r="S84" s="9">
        <v>57</v>
      </c>
      <c r="T84" s="9">
        <f>求节点(节奏总纲!$BW$4:$BW$53,节奏总纲!$AM$4:$AM$53,$S84)</f>
        <v>89.070866327532244</v>
      </c>
      <c r="U84" s="9">
        <v>17000</v>
      </c>
      <c r="V84" s="9">
        <f t="shared" si="38"/>
        <v>3</v>
      </c>
      <c r="W84" s="9">
        <v>5</v>
      </c>
      <c r="Z84" s="9">
        <v>80</v>
      </c>
      <c r="AA84" s="9">
        <f>[5]圣人天赋!EM85</f>
        <v>0</v>
      </c>
      <c r="AB84" s="9">
        <f>[5]圣人天赋!EN85</f>
        <v>0</v>
      </c>
      <c r="AC84" s="9">
        <f>[5]圣人天赋!EO85</f>
        <v>80</v>
      </c>
      <c r="AD84" s="9">
        <f>[5]圣人天赋!EP85</f>
        <v>5.5565075391081256E-2</v>
      </c>
      <c r="AE84" s="9">
        <f>[5]圣人天赋!EQ85</f>
        <v>5.6250910106678778E-2</v>
      </c>
      <c r="AG84" s="52"/>
      <c r="AH84" s="34" t="e">
        <f>[5]圣人天赋!EM85/AA84</f>
        <v>#DIV/0!</v>
      </c>
      <c r="AJ84" s="9">
        <v>80</v>
      </c>
      <c r="AK84" s="9">
        <f>MAX([4]带兵数!D83,1000+($AJ84-1)*50)</f>
        <v>6922.6465623783333</v>
      </c>
      <c r="AL84" s="9">
        <f>MAX([4]带兵数!E83,1000+($AJ84-1)*50)</f>
        <v>6977.864099891106</v>
      </c>
      <c r="AM84" s="9">
        <f>MAX([4]带兵数!F83,1000+($AJ84-1)*50)</f>
        <v>7033.5402391663247</v>
      </c>
      <c r="AN84" s="9">
        <f>MAX([4]带兵数!G83,1000+($AJ84-1)*50)</f>
        <v>7095.9542756901392</v>
      </c>
      <c r="AO84" s="9">
        <f>MAX([4]带兵数!H83,1000+($AJ84-1)*50)</f>
        <v>7163.2532092773636</v>
      </c>
      <c r="AQ84" s="15">
        <v>80</v>
      </c>
      <c r="AR84" s="15">
        <f>AZ84/求节点(F$28:F$47,$G$4:$G$23,节奏总纲!P83)*3600</f>
        <v>5924812.3199691353</v>
      </c>
      <c r="AS84" s="15">
        <f>BA84/求节点(G$28:G$47,$G$4:$G$23,节奏总纲!Q83)*3600</f>
        <v>5186134.1940212697</v>
      </c>
      <c r="AT84" s="15">
        <f>BB84/求节点(H$28:H$47,$G$4:$G$23,节奏总纲!R83)*3600</f>
        <v>4009180.2597861052</v>
      </c>
      <c r="AU84" s="15">
        <f>BC84/求节点(I$28:I$47,$G$4:$G$23,节奏总纲!S83)*3600</f>
        <v>2925678.0568160345</v>
      </c>
      <c r="AV84" s="15">
        <f>BD84/求节点(J$28:J$47,$G$4:$G$23,节奏总纲!T83)*3600</f>
        <v>1608738.2484391637</v>
      </c>
      <c r="AY84" s="15">
        <v>80</v>
      </c>
      <c r="AZ84" s="15">
        <f>求节点(F$28:F$47,$G$4:$G$23,节奏总纲!P83)*24*节奏总纲!W83*求节点(F$28:F$47,$L$4:$L$23,节奏总纲!P83)</f>
        <v>4336527.228948514</v>
      </c>
      <c r="BA84" s="15">
        <f>求节点(G$28:G$47,$G$4:$G$23,节奏总纲!Q83)*24*节奏总纲!X83*求节点(G$28:G$47,$L$4:$L$23,节奏总纲!Q83)</f>
        <v>3813660.708220284</v>
      </c>
      <c r="BB84" s="15">
        <f>求节点(H$28:H$47,$G$4:$G$23,节奏总纲!R83)*24*节奏总纲!Y83*求节点(H$28:H$47,$L$4:$L$23,节奏总纲!R83)</f>
        <v>2962434.3963771048</v>
      </c>
      <c r="BC84" s="15">
        <f>求节点(I$28:I$47,$G$4:$G$23,节奏总纲!S83)*24*节奏总纲!Z83*求节点(I$28:I$47,$L$4:$L$23,节奏总纲!S83)</f>
        <v>2173748.2206736985</v>
      </c>
      <c r="BD84" s="15">
        <f>求节点(J$28:J$47,$G$4:$G$23,节奏总纲!T83)*24*节奏总纲!AA83*求节点(J$28:J$47,$L$4:$L$23,节奏总纲!T83)</f>
        <v>1203346.2063491042</v>
      </c>
      <c r="BE84" s="15">
        <f>SUM(AZ$5:AZ84)</f>
        <v>60710714.123642728</v>
      </c>
      <c r="BF84" s="15">
        <f>SUM(BA$5:BA84)</f>
        <v>52909959.727904774</v>
      </c>
      <c r="BG84" s="15">
        <f>SUM(BB$5:BB84)</f>
        <v>43389120.658022702</v>
      </c>
      <c r="BH84" s="15">
        <f>SUM(BC$5:BC84)</f>
        <v>31839516.006980475</v>
      </c>
      <c r="BI84" s="15">
        <f>SUM(BD$5:BD84)</f>
        <v>17724384.873914197</v>
      </c>
      <c r="BJ84" s="51"/>
      <c r="BK84" s="15">
        <v>80</v>
      </c>
      <c r="BL84" s="15">
        <f>索引信息!I85/3600*求节点(F$28:F$47,$G$4:$G$23,节奏总纲!P83)+BL83</f>
        <v>0</v>
      </c>
      <c r="BM84" s="15">
        <f>索引信息!J85/3600*求节点(G$28:G$47,$G$4:$G$23,节奏总纲!Q83)+BM83</f>
        <v>0</v>
      </c>
      <c r="BN84" s="15">
        <f>索引信息!K85/3600*求节点(H$28:H$47,$G$4:$G$23,节奏总纲!R83)+BN83</f>
        <v>0</v>
      </c>
      <c r="BO84" s="15">
        <f>索引信息!L85/3600*求节点(I$28:I$47,$G$4:$G$23,节奏总纲!S83)+BO83</f>
        <v>0</v>
      </c>
      <c r="BP84" s="15">
        <f>索引信息!M85/3600*求节点(J$28:J$47,$G$4:$G$23,节奏总纲!T83)+BP83</f>
        <v>0</v>
      </c>
      <c r="BR84" s="15">
        <v>80</v>
      </c>
      <c r="BS84" s="15">
        <f>求节点($T$28:$T$107,$V$28:$V$107,节奏总纲!P83)*求节点($T$28:$T$107,$U$28:$U$107,节奏总纲!P83)*节奏总纲!W83+[2]副本直接奖励!DI84</f>
        <v>1348942.6378535025</v>
      </c>
      <c r="BT84" s="15">
        <f>求节点($T$28:$T$107,$V$28:$V$107,节奏总纲!Q83)*求节点($T$28:$T$107,$U$28:$U$107,节奏总纲!Q83)*节奏总纲!X83+[2]副本直接奖励!DJ84</f>
        <v>1125463.1497441991</v>
      </c>
      <c r="BU84" s="15">
        <f>求节点($T$28:$T$107,$V$28:$V$107,节奏总纲!R83)*求节点($T$28:$T$107,$U$28:$U$107,节奏总纲!R83)*节奏总纲!Y83+[2]副本直接奖励!DK84</f>
        <v>813095.80629012419</v>
      </c>
      <c r="BV84" s="15">
        <f>求节点($T$28:$T$107,$V$28:$V$107,节奏总纲!S83)*求节点($T$28:$T$107,$U$28:$U$107,节奏总纲!S83)*节奏总纲!Z83+[2]副本直接奖励!DL84</f>
        <v>480996.54852961382</v>
      </c>
      <c r="BW84" s="15">
        <f>求节点($T$28:$T$107,$V$28:$V$107,节奏总纲!T83)*求节点($T$28:$T$107,$U$28:$U$107,节奏总纲!T83)*节奏总纲!AA83+[2]副本直接奖励!DM84</f>
        <v>212549.55267529975</v>
      </c>
      <c r="BX84" s="15">
        <f>SUM(BS$5:BS84)</f>
        <v>13905862.989954839</v>
      </c>
      <c r="BY84" s="15">
        <f>SUM(BT$5:BT84)</f>
        <v>11243927.424225409</v>
      </c>
      <c r="BZ84" s="15">
        <f>SUM(BU$5:BU84)</f>
        <v>8233044.4521318059</v>
      </c>
      <c r="CA84" s="15">
        <f>SUM(BV$5:BV84)</f>
        <v>4999911.1700899825</v>
      </c>
      <c r="CB84" s="15">
        <f>SUM(BW$5:BW84)</f>
        <v>1848526.1005205885</v>
      </c>
      <c r="CE84" s="15">
        <v>80</v>
      </c>
      <c r="CF84" s="15">
        <f>AZ84/(1-[5]圣人天赋!DY85)-AZ84</f>
        <v>880364.76832458191</v>
      </c>
      <c r="CG84" s="15">
        <f>BA84/(1-[5]圣人天赋!DZ85)-BA84</f>
        <v>799953.80446314579</v>
      </c>
      <c r="CH84" s="15">
        <f>BB84/(1-[5]圣人天赋!EA85)-BB84</f>
        <v>652138.17939109309</v>
      </c>
      <c r="CI84" s="15">
        <f>BC84/(1-[5]圣人天赋!EB85)-BC84</f>
        <v>509005.92479716102</v>
      </c>
      <c r="CJ84" s="15">
        <f>BD84/(1-[5]圣人天赋!EC85)-BD84</f>
        <v>0</v>
      </c>
      <c r="CK84" s="15">
        <f>SUM(CF$5:CF84)</f>
        <v>8887431.4596146252</v>
      </c>
      <c r="CL84" s="15">
        <f>SUM(CG$5:CG84)</f>
        <v>8010682.7769045942</v>
      </c>
      <c r="CM84" s="15">
        <f>SUM(CH$5:CH84)</f>
        <v>6889561.7250598669</v>
      </c>
      <c r="CN84" s="15">
        <f>SUM(CI$5:CI84)</f>
        <v>5377285.9904167075</v>
      </c>
      <c r="CO84" s="15">
        <f>SUM(CJ$5:CJ84)</f>
        <v>0</v>
      </c>
      <c r="CQ84" s="15">
        <v>80</v>
      </c>
      <c r="CR84" s="15" t="e">
        <f>DZ84*'[6]国建-buff效果'!EN86+CR83</f>
        <v>#REF!</v>
      </c>
      <c r="CS84" s="15" t="e">
        <f>EA84*'[6]国建-buff效果'!EO86+CS83</f>
        <v>#REF!</v>
      </c>
      <c r="CT84" s="15" t="e">
        <f>EB84*'[6]国建-buff效果'!EP86+CT83</f>
        <v>#REF!</v>
      </c>
      <c r="CU84" s="15" t="e">
        <f>EC84*'[6]国建-buff效果'!EQ86+CU83</f>
        <v>#REF!</v>
      </c>
      <c r="CV84" s="15" t="e">
        <f>ED84*'[6]国建-buff效果'!ER86+CV83</f>
        <v>#REF!</v>
      </c>
      <c r="CX84" s="15">
        <v>80</v>
      </c>
      <c r="CY84" s="15">
        <f>索引信息!T84/3600*求节点(F$28:F$47,$G$4:$G$23,节奏总纲!P83)+CY83</f>
        <v>0</v>
      </c>
      <c r="CZ84" s="15">
        <f>索引信息!U84/3600*求节点(G$28:G$47,$G$4:$G$23,节奏总纲!Q83)+CZ83</f>
        <v>0</v>
      </c>
      <c r="DA84" s="15">
        <f>索引信息!V84/3600*求节点(H$28:H$47,$G$4:$G$23,节奏总纲!R83)+DA83</f>
        <v>0</v>
      </c>
      <c r="DB84" s="15">
        <f>索引信息!W84/3600*求节点(I$28:I$47,$G$4:$G$23,节奏总纲!S83)+DB83</f>
        <v>0</v>
      </c>
      <c r="DC84" s="15">
        <f>索引信息!X84/3600*求节点(J$28:J$47,$G$4:$G$23,节奏总纲!T83)+DC83</f>
        <v>0</v>
      </c>
      <c r="DE84" s="15">
        <v>80</v>
      </c>
      <c r="DF84" s="15" t="e">
        <f t="shared" si="55"/>
        <v>#REF!</v>
      </c>
      <c r="DG84" s="15" t="e">
        <f t="shared" si="56"/>
        <v>#REF!</v>
      </c>
      <c r="DH84" s="15" t="e">
        <f t="shared" si="57"/>
        <v>#REF!</v>
      </c>
      <c r="DI84" s="15" t="e">
        <f t="shared" si="58"/>
        <v>#REF!</v>
      </c>
      <c r="DJ84" s="15" t="e">
        <f t="shared" si="59"/>
        <v>#REF!</v>
      </c>
      <c r="DK84" s="35">
        <v>80</v>
      </c>
      <c r="DL84" s="34" t="e">
        <f t="shared" si="60"/>
        <v>#REF!</v>
      </c>
      <c r="DM84" s="34" t="e">
        <f t="shared" si="61"/>
        <v>#REF!</v>
      </c>
      <c r="DN84" s="34" t="e">
        <f t="shared" si="62"/>
        <v>#REF!</v>
      </c>
      <c r="DO84" s="34" t="e">
        <f t="shared" si="63"/>
        <v>#REF!</v>
      </c>
      <c r="DP84" s="34" t="e">
        <f t="shared" si="64"/>
        <v>#REF!</v>
      </c>
      <c r="DQ84" s="34" t="e">
        <f t="shared" si="65"/>
        <v>#REF!</v>
      </c>
      <c r="DT84" s="15">
        <v>80</v>
      </c>
      <c r="DU84" s="15" t="e">
        <f>#REF!+[7]国家城池攻打!BP83</f>
        <v>#REF!</v>
      </c>
      <c r="DV84" s="15" t="e">
        <f>#REF!+[7]国家城池攻打!BQ83</f>
        <v>#REF!</v>
      </c>
      <c r="DW84" s="15" t="e">
        <f>#REF!+[7]国家城池攻打!BR83</f>
        <v>#REF!</v>
      </c>
      <c r="DX84" s="15" t="e">
        <f>#REF!+[7]国家城池攻打!BS83</f>
        <v>#REF!</v>
      </c>
      <c r="DY84" s="15" t="e">
        <f>#REF!+[7]国家城池攻打!BT83</f>
        <v>#REF!</v>
      </c>
      <c r="DZ84" s="15" t="e">
        <f t="shared" si="76"/>
        <v>#REF!</v>
      </c>
      <c r="EA84" s="15" t="e">
        <f t="shared" si="77"/>
        <v>#REF!</v>
      </c>
      <c r="EB84" s="15" t="e">
        <f t="shared" si="78"/>
        <v>#REF!</v>
      </c>
      <c r="EC84" s="15" t="e">
        <f t="shared" si="79"/>
        <v>#REF!</v>
      </c>
      <c r="ED84" s="15" t="e">
        <f t="shared" si="80"/>
        <v>#REF!</v>
      </c>
      <c r="EF84" s="34" t="e">
        <f>#REF!/$DU84</f>
        <v>#REF!</v>
      </c>
      <c r="EG84" s="34" t="e">
        <f>[7]国家城池攻打!BP83/$DU84</f>
        <v>#REF!</v>
      </c>
      <c r="EK84" s="9">
        <v>80</v>
      </c>
      <c r="EL84" s="9" t="e">
        <f t="shared" si="66"/>
        <v>#REF!</v>
      </c>
      <c r="EM84" s="9" t="e">
        <f t="shared" si="67"/>
        <v>#REF!</v>
      </c>
      <c r="EN84" s="9" t="e">
        <f t="shared" si="68"/>
        <v>#REF!</v>
      </c>
      <c r="EO84" s="9" t="e">
        <f t="shared" si="69"/>
        <v>#REF!</v>
      </c>
      <c r="EP84" s="9" t="e">
        <f t="shared" si="70"/>
        <v>#REF!</v>
      </c>
      <c r="ER84" s="9">
        <v>80</v>
      </c>
      <c r="ES84" s="9" t="e">
        <f>((DU84-DU83)-(DF84-DF83))/求节点(F$28:F$47,$K$4:$K$23,节奏总纲!P83)</f>
        <v>#REF!</v>
      </c>
      <c r="ET84" s="9" t="e">
        <f>((DV84-DV83)-(DG84-DG83))/求节点(G$28:G$47,$K$4:$K$23,节奏总纲!Q83)</f>
        <v>#REF!</v>
      </c>
      <c r="EU84" s="9" t="e">
        <f>((DW84-DW83)-(DH84-DH83))/求节点(H$28:H$47,$K$4:$K$23,节奏总纲!R83)</f>
        <v>#REF!</v>
      </c>
      <c r="EV84" s="9" t="e">
        <f>((DX84-DX83)-(DI84-DI83))/求节点(I$28:I$47,$K$4:$K$23,节奏总纲!S83)</f>
        <v>#REF!</v>
      </c>
      <c r="EW84" s="9" t="e">
        <f>((DY84-DY83)-(DJ84-DJ83))/求节点(J$28:J$47,$K$4:$K$23,节奏总纲!T83)</f>
        <v>#REF!</v>
      </c>
      <c r="EX84" s="37" t="e">
        <f>SUM(ES$5:ES84)*$C$5/'[1]资源-钻石'!L83</f>
        <v>#REF!</v>
      </c>
      <c r="EY84" s="37" t="e">
        <f>SUM(ET$5:ET84)*$C$5/'[1]资源-钻石'!M83</f>
        <v>#REF!</v>
      </c>
      <c r="EZ84" s="37" t="e">
        <f>SUM(EU$5:EU84)*$C$5/'[1]资源-钻石'!N83</f>
        <v>#REF!</v>
      </c>
      <c r="FA84" s="37" t="e">
        <f>SUM(EV$5:EV84)*$C$5/'[1]资源-钻石'!O83</f>
        <v>#REF!</v>
      </c>
      <c r="FB84" s="37" t="e">
        <f>SUM(EW$5:EW84)*$C$5/'[1]资源-钻石'!P83</f>
        <v>#REF!</v>
      </c>
      <c r="FJ84" s="9">
        <f>INT(求节点(F$28:F$47,$K$28:$K$47,节奏总纲!P83))</f>
        <v>21069</v>
      </c>
      <c r="FK84" s="15">
        <v>80</v>
      </c>
      <c r="FL84" s="15">
        <f>求节点(F$28:F$47,$V$4:$V$23,节奏总纲!P83)*$FJ84/10000</f>
        <v>372894.10047085484</v>
      </c>
      <c r="FM84" s="15">
        <f>求节点(G$28:G$47,$V$4:$V$23,节奏总纲!Q83)*$FJ84/10000</f>
        <v>378098.22059827548</v>
      </c>
      <c r="FN84" s="15">
        <f>求节点(H$28:H$47,$V$4:$V$23,节奏总纲!R83)*$FJ84/10000</f>
        <v>383491.9910074686</v>
      </c>
      <c r="FO84" s="15">
        <f>求节点(I$28:I$47,$V$4:$V$23,节奏总纲!S83)*$FJ84/10000</f>
        <v>389676.37054114527</v>
      </c>
      <c r="FP84" s="15">
        <f>求节点(J$28:J$47,$V$4:$V$23,节奏总纲!T83)*$FJ84/10000</f>
        <v>397286.49026671756</v>
      </c>
      <c r="FQ84" s="15">
        <f>求节点(F$28:F$47,$L$4:$L$23,节奏总纲!P83)</f>
        <v>4</v>
      </c>
      <c r="FR84" s="15">
        <f>求节点(G$28:G$47,$L$4:$L$23,节奏总纲!Q83)</f>
        <v>4</v>
      </c>
      <c r="FS84" s="15">
        <f>求节点(H$28:H$47,$L$4:$L$23,节奏总纲!R83)</f>
        <v>4</v>
      </c>
      <c r="FT84" s="15">
        <f>求节点(I$28:I$47,$L$4:$L$23,节奏总纲!S83)</f>
        <v>4</v>
      </c>
      <c r="FU84" s="15">
        <f>求节点(J$28:J$47,$L$4:$L$23,节奏总纲!T83)</f>
        <v>4</v>
      </c>
      <c r="FV84" s="15">
        <f t="shared" si="71"/>
        <v>1491576.4018834194</v>
      </c>
      <c r="FW84" s="15">
        <f t="shared" si="72"/>
        <v>1512392.8823931019</v>
      </c>
      <c r="FX84" s="15">
        <f t="shared" si="73"/>
        <v>1533967.9640298744</v>
      </c>
      <c r="FY84" s="15">
        <f t="shared" si="74"/>
        <v>1558705.4821645811</v>
      </c>
      <c r="FZ84" s="15">
        <f t="shared" si="75"/>
        <v>1589145.9610668703</v>
      </c>
      <c r="GE84" s="15">
        <v>80</v>
      </c>
      <c r="GF84" s="15">
        <f>MAX($G$4,求节点(F$28:F$47,$G$4:$G$23,节奏总纲!P83))</f>
        <v>2634.9354513048906</v>
      </c>
      <c r="GG84" s="15">
        <f>MAX($G$4,求节点(G$28:G$47,$G$4:$G$23,节奏总纲!Q83))</f>
        <v>2647.2856343402045</v>
      </c>
      <c r="GH84" s="15">
        <f>MAX($G$4,求节点(H$28:H$47,$G$4:$G$23,节奏总纲!R83))</f>
        <v>2660.0858868656996</v>
      </c>
      <c r="GI84" s="15">
        <f>MAX($G$4,求节点(I$28:I$47,$G$4:$G$23,节奏总纲!S83))</f>
        <v>2674.7623772868797</v>
      </c>
      <c r="GJ84" s="15">
        <f>MAX($G$4,求节点(J$28:J$47,$G$4:$G$23,节奏总纲!T83))</f>
        <v>2692.8223699907862</v>
      </c>
      <c r="GK84" s="15">
        <f>MAX($K$4,求节点(F$28:F$47,$K$4:$K$23,节奏总纲!P83))</f>
        <v>14698.709026097817</v>
      </c>
      <c r="GL84" s="15">
        <f>MAX($K$4,求节点(G$28:G$47,$K$4:$K$23,节奏总纲!Q83))</f>
        <v>14945.712686804092</v>
      </c>
      <c r="GM84" s="15">
        <f>MAX($K$4,求节点(H$28:H$47,$K$4:$K$23,节奏总纲!R83))</f>
        <v>15201.717737313997</v>
      </c>
      <c r="GN84" s="15">
        <f>MAX($K$4,求节点(I$28:I$47,$K$4:$K$23,节奏总纲!S83))</f>
        <v>15495.247545737591</v>
      </c>
      <c r="GO84" s="15">
        <f>MAX($K$4,求节点(J$28:J$47,$K$4:$K$23,节奏总纲!T83))</f>
        <v>15856.447399815726</v>
      </c>
    </row>
    <row r="85" spans="19:197" x14ac:dyDescent="0.15">
      <c r="S85" s="9">
        <v>58</v>
      </c>
      <c r="T85" s="9">
        <f>求节点(节奏总纲!$BW$4:$BW$53,节奏总纲!$AM$4:$AM$53,$S85)</f>
        <v>92.514256239809981</v>
      </c>
      <c r="U85" s="9">
        <v>17000</v>
      </c>
      <c r="V85" s="9">
        <f t="shared" si="38"/>
        <v>3</v>
      </c>
      <c r="W85" s="9">
        <v>5</v>
      </c>
      <c r="Z85" s="9">
        <v>81</v>
      </c>
      <c r="AA85" s="9">
        <f>[5]圣人天赋!EM86</f>
        <v>0</v>
      </c>
      <c r="AB85" s="9">
        <f>[5]圣人天赋!EN86</f>
        <v>0</v>
      </c>
      <c r="AC85" s="9">
        <f>[5]圣人天赋!EO86</f>
        <v>81</v>
      </c>
      <c r="AD85" s="9">
        <f>[5]圣人天赋!EP86</f>
        <v>5.5386924840042644E-2</v>
      </c>
      <c r="AE85" s="9">
        <f>[5]圣人天赋!EQ86</f>
        <v>5.6076597433505411E-2</v>
      </c>
      <c r="AG85" s="52"/>
      <c r="AH85" s="34" t="e">
        <f>[5]圣人天赋!EM86/AA85</f>
        <v>#DIV/0!</v>
      </c>
      <c r="AJ85" s="9">
        <v>81</v>
      </c>
      <c r="AK85" s="9">
        <f>MAX([4]带兵数!D84,1000+($AJ85-1)*50)</f>
        <v>6990.1533759886324</v>
      </c>
      <c r="AL85" s="9">
        <f>MAX([4]带兵数!E84,1000+($AJ85-1)*50)</f>
        <v>7042.1339851414859</v>
      </c>
      <c r="AM85" s="9">
        <f>MAX([4]带兵数!F84,1000+($AJ85-1)*50)</f>
        <v>7099.4311889804285</v>
      </c>
      <c r="AN85" s="9">
        <f>MAX([4]带兵数!G84,1000+($AJ85-1)*50)</f>
        <v>7160.1665826971657</v>
      </c>
      <c r="AO85" s="9">
        <f>MAX([4]带兵数!H84,1000+($AJ85-1)*50)</f>
        <v>7229.1499408717918</v>
      </c>
      <c r="AQ85" s="15">
        <v>81</v>
      </c>
      <c r="AR85" s="15">
        <f>AZ85/求节点(F$28:F$47,$G$4:$G$23,节奏总纲!P84)*3600</f>
        <v>6350056.6150509631</v>
      </c>
      <c r="AS85" s="15">
        <f>BA85/求节点(G$28:G$47,$G$4:$G$23,节奏总纲!Q84)*3600</f>
        <v>5278751.749373069</v>
      </c>
      <c r="AT85" s="15">
        <f>BB85/求节点(H$28:H$47,$G$4:$G$23,节奏总纲!R84)*3600</f>
        <v>4264012.7022879161</v>
      </c>
      <c r="AU85" s="15">
        <f>BC85/求节点(I$28:I$47,$G$4:$G$23,节奏总纲!S84)*3600</f>
        <v>3172703.3510897406</v>
      </c>
      <c r="AV85" s="15">
        <f>BD85/求节点(J$28:J$47,$G$4:$G$23,节奏总纲!T84)*3600</f>
        <v>1755619.3239665146</v>
      </c>
      <c r="AY85" s="15">
        <v>81</v>
      </c>
      <c r="AZ85" s="15">
        <f>求节点(F$28:F$47,$G$4:$G$23,节奏总纲!P84)*24*节奏总纲!W84*求节点(F$28:F$47,$L$4:$L$23,节奏总纲!P84)</f>
        <v>4666517.2965844376</v>
      </c>
      <c r="BA85" s="15">
        <f>求节点(G$28:G$47,$G$4:$G$23,节奏总纲!Q84)*24*节奏总纲!X84*求节点(G$28:G$47,$L$4:$L$23,节奏总纲!Q84)</f>
        <v>3896662.6362687</v>
      </c>
      <c r="BB85" s="15">
        <f>求节点(H$28:H$47,$G$4:$G$23,节奏总纲!R84)*24*节奏总纲!Y84*求节点(H$28:H$47,$L$4:$L$23,节奏总纲!R84)</f>
        <v>3163324.5129907629</v>
      </c>
      <c r="BC85" s="15">
        <f>求节点(I$28:I$47,$G$4:$G$23,节奏总纲!S84)*24*节奏总纲!Z84*求节点(I$28:I$47,$L$4:$L$23,节奏总纲!S84)</f>
        <v>2367741.7687521596</v>
      </c>
      <c r="BD85" s="15">
        <f>求节点(J$28:J$47,$G$4:$G$23,节奏总纲!T84)*24*节奏总纲!AA84*求节点(J$28:J$47,$L$4:$L$23,节奏总纲!T84)</f>
        <v>1318877.9699500741</v>
      </c>
      <c r="BE85" s="15">
        <f>SUM(AZ$5:AZ85)</f>
        <v>65377231.420227163</v>
      </c>
      <c r="BF85" s="15">
        <f>SUM(BA$5:BA85)</f>
        <v>56806622.364173472</v>
      </c>
      <c r="BG85" s="15">
        <f>SUM(BB$5:BB85)</f>
        <v>46552445.171013467</v>
      </c>
      <c r="BH85" s="15">
        <f>SUM(BC$5:BC85)</f>
        <v>34207257.775732636</v>
      </c>
      <c r="BI85" s="15">
        <f>SUM(BD$5:BD85)</f>
        <v>19043262.84386427</v>
      </c>
      <c r="BJ85" s="51"/>
      <c r="BK85" s="15">
        <v>81</v>
      </c>
      <c r="BL85" s="15">
        <f>索引信息!I86/3600*求节点(F$28:F$47,$G$4:$G$23,节奏总纲!P84)+BL84</f>
        <v>0</v>
      </c>
      <c r="BM85" s="15">
        <f>索引信息!J86/3600*求节点(G$28:G$47,$G$4:$G$23,节奏总纲!Q84)+BM84</f>
        <v>0</v>
      </c>
      <c r="BN85" s="15">
        <f>索引信息!K86/3600*求节点(H$28:H$47,$G$4:$G$23,节奏总纲!R84)+BN84</f>
        <v>0</v>
      </c>
      <c r="BO85" s="15">
        <f>索引信息!L86/3600*求节点(I$28:I$47,$G$4:$G$23,节奏总纲!S84)+BO84</f>
        <v>0</v>
      </c>
      <c r="BP85" s="15">
        <f>索引信息!M86/3600*求节点(J$28:J$47,$G$4:$G$23,节奏总纲!T84)+BP84</f>
        <v>0</v>
      </c>
      <c r="BR85" s="15">
        <v>81</v>
      </c>
      <c r="BS85" s="15">
        <f>求节点($T$28:$T$107,$V$28:$V$107,节奏总纲!P84)*求节点($T$28:$T$107,$U$28:$U$107,节奏总纲!P84)*节奏总纲!W84+[2]副本直接奖励!DI85</f>
        <v>1456790.0248528016</v>
      </c>
      <c r="BT85" s="15">
        <f>求节点($T$28:$T$107,$V$28:$V$107,节奏总纲!Q84)*求节点($T$28:$T$107,$U$28:$U$107,节奏总纲!Q84)*节奏总纲!X84+[2]副本直接奖励!DJ85</f>
        <v>1192548.0489526768</v>
      </c>
      <c r="BU85" s="15">
        <f>求节点($T$28:$T$107,$V$28:$V$107,节奏总纲!R84)*求节点($T$28:$T$107,$U$28:$U$107,节奏总纲!R84)*节奏总纲!Y84+[2]副本直接奖励!DK85</f>
        <v>890856.99666378717</v>
      </c>
      <c r="BV85" s="15">
        <f>求节点($T$28:$T$107,$V$28:$V$107,节奏总纲!S84)*求节点($T$28:$T$107,$U$28:$U$107,节奏总纲!S84)*节奏总纲!Z84+[2]副本直接奖励!DL85</f>
        <v>550816.55400863558</v>
      </c>
      <c r="BW85" s="15">
        <f>求节点($T$28:$T$107,$V$28:$V$107,节奏总纲!T84)*求节点($T$28:$T$107,$U$28:$U$107,节奏总纲!T84)*节奏总纲!AA84+[2]副本直接奖励!DM85</f>
        <v>242676.55992895053</v>
      </c>
      <c r="BX85" s="15">
        <f>SUM(BS$5:BS85)</f>
        <v>15362653.01480764</v>
      </c>
      <c r="BY85" s="15">
        <f>SUM(BT$5:BT85)</f>
        <v>12436475.473178085</v>
      </c>
      <c r="BZ85" s="15">
        <f>SUM(BU$5:BU85)</f>
        <v>9123901.4487955924</v>
      </c>
      <c r="CA85" s="15">
        <f>SUM(BV$5:BV85)</f>
        <v>5550727.7240986181</v>
      </c>
      <c r="CB85" s="15">
        <f>SUM(BW$5:BW85)</f>
        <v>2091202.6604495391</v>
      </c>
      <c r="CE85" s="15">
        <v>81</v>
      </c>
      <c r="CF85" s="15">
        <f>AZ85/(1-[5]圣人天赋!DY86)-AZ85</f>
        <v>943827.06702426355</v>
      </c>
      <c r="CG85" s="15">
        <f>BA85/(1-[5]圣人天赋!DZ86)-BA85</f>
        <v>813980.86846994003</v>
      </c>
      <c r="CH85" s="15">
        <f>BB85/(1-[5]圣人天赋!EA86)-BB85</f>
        <v>693318.62414756138</v>
      </c>
      <c r="CI85" s="15">
        <f>BC85/(1-[5]圣人天赋!EB86)-BC85</f>
        <v>551641.00717956945</v>
      </c>
      <c r="CJ85" s="15">
        <f>BD85/(1-[5]圣人天赋!EC86)-BD85</f>
        <v>0</v>
      </c>
      <c r="CK85" s="15">
        <f>SUM(CF$5:CF85)</f>
        <v>9831258.5266388878</v>
      </c>
      <c r="CL85" s="15">
        <f>SUM(CG$5:CG85)</f>
        <v>8824663.6453745347</v>
      </c>
      <c r="CM85" s="15">
        <f>SUM(CH$5:CH85)</f>
        <v>7582880.3492074283</v>
      </c>
      <c r="CN85" s="15">
        <f>SUM(CI$5:CI85)</f>
        <v>5928926.9975962769</v>
      </c>
      <c r="CO85" s="15">
        <f>SUM(CJ$5:CJ85)</f>
        <v>0</v>
      </c>
      <c r="CQ85" s="15">
        <v>81</v>
      </c>
      <c r="CR85" s="15" t="e">
        <f>DZ85*'[6]国建-buff效果'!EN87+CR84</f>
        <v>#REF!</v>
      </c>
      <c r="CS85" s="15" t="e">
        <f>EA85*'[6]国建-buff效果'!EO87+CS84</f>
        <v>#REF!</v>
      </c>
      <c r="CT85" s="15" t="e">
        <f>EB85*'[6]国建-buff效果'!EP87+CT84</f>
        <v>#REF!</v>
      </c>
      <c r="CU85" s="15" t="e">
        <f>EC85*'[6]国建-buff效果'!EQ87+CU84</f>
        <v>#REF!</v>
      </c>
      <c r="CV85" s="15" t="e">
        <f>ED85*'[6]国建-buff效果'!ER87+CV84</f>
        <v>#REF!</v>
      </c>
      <c r="CX85" s="15">
        <v>81</v>
      </c>
      <c r="CY85" s="15">
        <f>索引信息!T85/3600*求节点(F$28:F$47,$G$4:$G$23,节奏总纲!P84)+CY84</f>
        <v>0</v>
      </c>
      <c r="CZ85" s="15">
        <f>索引信息!U85/3600*求节点(G$28:G$47,$G$4:$G$23,节奏总纲!Q84)+CZ84</f>
        <v>0</v>
      </c>
      <c r="DA85" s="15">
        <f>索引信息!V85/3600*求节点(H$28:H$47,$G$4:$G$23,节奏总纲!R84)+DA84</f>
        <v>0</v>
      </c>
      <c r="DB85" s="15">
        <f>索引信息!W85/3600*求节点(I$28:I$47,$G$4:$G$23,节奏总纲!S84)+DB84</f>
        <v>0</v>
      </c>
      <c r="DC85" s="15">
        <f>索引信息!X85/3600*求节点(J$28:J$47,$G$4:$G$23,节奏总纲!T84)+DC84</f>
        <v>0</v>
      </c>
      <c r="DE85" s="15">
        <v>81</v>
      </c>
      <c r="DF85" s="15" t="e">
        <f t="shared" si="55"/>
        <v>#REF!</v>
      </c>
      <c r="DG85" s="15" t="e">
        <f t="shared" si="56"/>
        <v>#REF!</v>
      </c>
      <c r="DH85" s="15" t="e">
        <f t="shared" si="57"/>
        <v>#REF!</v>
      </c>
      <c r="DI85" s="15" t="e">
        <f t="shared" si="58"/>
        <v>#REF!</v>
      </c>
      <c r="DJ85" s="15" t="e">
        <f t="shared" si="59"/>
        <v>#REF!</v>
      </c>
      <c r="DK85" s="35">
        <v>81</v>
      </c>
      <c r="DL85" s="34" t="e">
        <f t="shared" si="60"/>
        <v>#REF!</v>
      </c>
      <c r="DM85" s="34" t="e">
        <f t="shared" si="61"/>
        <v>#REF!</v>
      </c>
      <c r="DN85" s="34" t="e">
        <f t="shared" si="62"/>
        <v>#REF!</v>
      </c>
      <c r="DO85" s="34" t="e">
        <f t="shared" si="63"/>
        <v>#REF!</v>
      </c>
      <c r="DP85" s="34" t="e">
        <f t="shared" si="64"/>
        <v>#REF!</v>
      </c>
      <c r="DQ85" s="34" t="e">
        <f t="shared" si="65"/>
        <v>#REF!</v>
      </c>
      <c r="DT85" s="15">
        <v>81</v>
      </c>
      <c r="DU85" s="15" t="e">
        <f>#REF!+[7]国家城池攻打!BP84</f>
        <v>#REF!</v>
      </c>
      <c r="DV85" s="15" t="e">
        <f>#REF!+[7]国家城池攻打!BQ84</f>
        <v>#REF!</v>
      </c>
      <c r="DW85" s="15" t="e">
        <f>#REF!+[7]国家城池攻打!BR84</f>
        <v>#REF!</v>
      </c>
      <c r="DX85" s="15" t="e">
        <f>#REF!+[7]国家城池攻打!BS84</f>
        <v>#REF!</v>
      </c>
      <c r="DY85" s="15" t="e">
        <f>#REF!+[7]国家城池攻打!BT84</f>
        <v>#REF!</v>
      </c>
      <c r="DZ85" s="15" t="e">
        <f t="shared" si="76"/>
        <v>#REF!</v>
      </c>
      <c r="EA85" s="15" t="e">
        <f t="shared" si="77"/>
        <v>#REF!</v>
      </c>
      <c r="EB85" s="15" t="e">
        <f t="shared" si="78"/>
        <v>#REF!</v>
      </c>
      <c r="EC85" s="15" t="e">
        <f t="shared" si="79"/>
        <v>#REF!</v>
      </c>
      <c r="ED85" s="15" t="e">
        <f t="shared" si="80"/>
        <v>#REF!</v>
      </c>
      <c r="EF85" s="34" t="e">
        <f>#REF!/$DU85</f>
        <v>#REF!</v>
      </c>
      <c r="EG85" s="34" t="e">
        <f>[7]国家城池攻打!BP84/$DU85</f>
        <v>#REF!</v>
      </c>
      <c r="EK85" s="9">
        <v>81</v>
      </c>
      <c r="EL85" s="9" t="e">
        <f t="shared" si="66"/>
        <v>#REF!</v>
      </c>
      <c r="EM85" s="9" t="e">
        <f t="shared" si="67"/>
        <v>#REF!</v>
      </c>
      <c r="EN85" s="9" t="e">
        <f t="shared" si="68"/>
        <v>#REF!</v>
      </c>
      <c r="EO85" s="9" t="e">
        <f t="shared" si="69"/>
        <v>#REF!</v>
      </c>
      <c r="EP85" s="9" t="e">
        <f t="shared" si="70"/>
        <v>#REF!</v>
      </c>
      <c r="ER85" s="9">
        <v>81</v>
      </c>
      <c r="ES85" s="9" t="e">
        <f>((DU85-DU84)-(DF85-DF84))/求节点(F$28:F$47,$K$4:$K$23,节奏总纲!P84)</f>
        <v>#REF!</v>
      </c>
      <c r="ET85" s="9" t="e">
        <f>((DV85-DV84)-(DG85-DG84))/求节点(G$28:G$47,$K$4:$K$23,节奏总纲!Q84)</f>
        <v>#REF!</v>
      </c>
      <c r="EU85" s="9" t="e">
        <f>((DW85-DW84)-(DH85-DH84))/求节点(H$28:H$47,$K$4:$K$23,节奏总纲!R84)</f>
        <v>#REF!</v>
      </c>
      <c r="EV85" s="9" t="e">
        <f>((DX85-DX84)-(DI85-DI84))/求节点(I$28:I$47,$K$4:$K$23,节奏总纲!S84)</f>
        <v>#REF!</v>
      </c>
      <c r="EW85" s="9" t="e">
        <f>((DY85-DY84)-(DJ85-DJ84))/求节点(J$28:J$47,$K$4:$K$23,节奏总纲!T84)</f>
        <v>#REF!</v>
      </c>
      <c r="EX85" s="37" t="e">
        <f>SUM(ES$5:ES85)*$C$5/'[1]资源-钻石'!L84</f>
        <v>#REF!</v>
      </c>
      <c r="EY85" s="37" t="e">
        <f>SUM(ET$5:ET85)*$C$5/'[1]资源-钻石'!M84</f>
        <v>#REF!</v>
      </c>
      <c r="EZ85" s="37" t="e">
        <f>SUM(EU$5:EU85)*$C$5/'[1]资源-钻石'!N84</f>
        <v>#REF!</v>
      </c>
      <c r="FA85" s="37" t="e">
        <f>SUM(EV$5:EV85)*$C$5/'[1]资源-钻石'!O84</f>
        <v>#REF!</v>
      </c>
      <c r="FB85" s="37" t="e">
        <f>SUM(EW$5:EW85)*$C$5/'[1]资源-钻石'!P84</f>
        <v>#REF!</v>
      </c>
      <c r="FJ85" s="9">
        <f>INT(求节点(F$28:F$47,$K$28:$K$47,节奏总纲!P84))</f>
        <v>21091</v>
      </c>
      <c r="FK85" s="15">
        <v>81</v>
      </c>
      <c r="FL85" s="15">
        <f>求节点(F$28:F$47,$V$4:$V$23,节奏总纲!P84)*$FJ85/10000</f>
        <v>377765.55026230158</v>
      </c>
      <c r="FM85" s="15">
        <f>求节点(G$28:G$47,$V$4:$V$23,节奏总纲!Q84)*$FJ85/10000</f>
        <v>382777.89436870615</v>
      </c>
      <c r="FN85" s="15">
        <f>求节点(H$28:H$47,$V$4:$V$23,节奏总纲!R84)*$FJ85/10000</f>
        <v>388376.55158113653</v>
      </c>
      <c r="FO85" s="15">
        <f>求节点(I$28:I$47,$V$4:$V$23,节奏总纲!S84)*$FJ85/10000</f>
        <v>395087.9853823728</v>
      </c>
      <c r="FP85" s="15">
        <f>求节点(J$28:J$47,$V$4:$V$23,节奏总纲!T84)*$FJ85/10000</f>
        <v>402600.33522784628</v>
      </c>
      <c r="FQ85" s="15">
        <f>求节点(F$28:F$47,$L$4:$L$23,节奏总纲!P84)</f>
        <v>4</v>
      </c>
      <c r="FR85" s="15">
        <f>求节点(G$28:G$47,$L$4:$L$23,节奏总纲!Q84)</f>
        <v>4</v>
      </c>
      <c r="FS85" s="15">
        <f>求节点(H$28:H$47,$L$4:$L$23,节奏总纲!R84)</f>
        <v>4</v>
      </c>
      <c r="FT85" s="15">
        <f>求节点(I$28:I$47,$L$4:$L$23,节奏总纲!S84)</f>
        <v>4</v>
      </c>
      <c r="FU85" s="15">
        <f>求节点(J$28:J$47,$L$4:$L$23,节奏总纲!T84)</f>
        <v>4</v>
      </c>
      <c r="FV85" s="15">
        <f t="shared" si="71"/>
        <v>1511062.2010492063</v>
      </c>
      <c r="FW85" s="15">
        <f t="shared" si="72"/>
        <v>1531111.5774748246</v>
      </c>
      <c r="FX85" s="15">
        <f t="shared" si="73"/>
        <v>1553506.2063245461</v>
      </c>
      <c r="FY85" s="15">
        <f t="shared" si="74"/>
        <v>1580351.9415294912</v>
      </c>
      <c r="FZ85" s="15">
        <f t="shared" si="75"/>
        <v>1610401.3409113851</v>
      </c>
      <c r="GE85" s="15">
        <v>81</v>
      </c>
      <c r="GF85" s="15">
        <f>MAX($G$4,求节点(F$28:F$47,$G$4:$G$23,节奏总纲!P84))</f>
        <v>2645.5610219105342</v>
      </c>
      <c r="GG85" s="15">
        <f>MAX($G$4,求节点(G$28:G$47,$G$4:$G$23,节奏总纲!Q84))</f>
        <v>2657.4436830133855</v>
      </c>
      <c r="GH85" s="15">
        <f>MAX($G$4,求节点(H$28:H$47,$G$4:$G$23,节奏总纲!R84))</f>
        <v>2670.7163045401749</v>
      </c>
      <c r="GI85" s="15">
        <f>MAX($G$4,求节点(I$28:I$47,$G$4:$G$23,节奏总纲!S84))</f>
        <v>2686.6269626437174</v>
      </c>
      <c r="GJ85" s="15">
        <f>MAX($G$4,求节点(J$28:J$47,$G$4:$G$23,节奏总纲!T84))</f>
        <v>2704.4363359438771</v>
      </c>
      <c r="GK85" s="15">
        <f>MAX($K$4,求节点(F$28:F$47,$K$4:$K$23,节奏总纲!P84))</f>
        <v>14911.220438210685</v>
      </c>
      <c r="GL85" s="15">
        <f>MAX($K$4,求节点(G$28:G$47,$K$4:$K$23,节奏总纲!Q84))</f>
        <v>15148.873660267707</v>
      </c>
      <c r="GM85" s="15">
        <f>MAX($K$4,求节点(H$28:H$47,$K$4:$K$23,节奏总纲!R84))</f>
        <v>15414.326090803495</v>
      </c>
      <c r="GN85" s="15">
        <f>MAX($K$4,求节点(I$28:I$47,$K$4:$K$23,节奏总纲!S84))</f>
        <v>15732.539252874347</v>
      </c>
      <c r="GO85" s="15">
        <f>MAX($K$4,求节点(J$28:J$47,$K$4:$K$23,节奏总纲!T84))</f>
        <v>16088.726718877542</v>
      </c>
    </row>
    <row r="86" spans="19:197" x14ac:dyDescent="0.15">
      <c r="S86" s="9">
        <v>59</v>
      </c>
      <c r="T86" s="9">
        <f>求节点(节奏总纲!$BW$4:$BW$53,节奏总纲!$AM$4:$AM$53,$S86)</f>
        <v>95.957646152087705</v>
      </c>
      <c r="U86" s="9">
        <v>18000</v>
      </c>
      <c r="V86" s="9">
        <f t="shared" si="38"/>
        <v>3</v>
      </c>
      <c r="W86" s="9">
        <v>5</v>
      </c>
      <c r="Z86" s="9">
        <v>82</v>
      </c>
      <c r="AA86" s="9">
        <f>[5]圣人天赋!EM87</f>
        <v>0</v>
      </c>
      <c r="AB86" s="9">
        <f>[5]圣人天赋!EN87</f>
        <v>0</v>
      </c>
      <c r="AC86" s="9">
        <f>[5]圣人天赋!EO87</f>
        <v>82</v>
      </c>
      <c r="AD86" s="9">
        <f>[5]圣人天赋!EP87</f>
        <v>5.5211933605892306E-2</v>
      </c>
      <c r="AE86" s="9">
        <f>[5]圣人天赋!EQ87</f>
        <v>5.5892153482581725E-2</v>
      </c>
      <c r="AG86" s="52"/>
      <c r="AH86" s="34" t="e">
        <f>[5]圣人天赋!EM87/AA86</f>
        <v>#DIV/0!</v>
      </c>
      <c r="AJ86" s="9">
        <v>82</v>
      </c>
      <c r="AK86" s="9">
        <f>MAX([4]带兵数!D85,1000+($AJ86-1)*50)</f>
        <v>7056.8177050953855</v>
      </c>
      <c r="AL86" s="9">
        <f>MAX([4]带兵数!E85,1000+($AJ86-1)*50)</f>
        <v>7108.9768933125815</v>
      </c>
      <c r="AM86" s="9">
        <f>MAX([4]带兵数!F85,1000+($AJ86-1)*50)</f>
        <v>7164.874823510946</v>
      </c>
      <c r="AN86" s="9">
        <f>MAX([4]带兵数!G85,1000+($AJ86-1)*50)</f>
        <v>7228.5765853689554</v>
      </c>
      <c r="AO86" s="9">
        <f>MAX([4]带兵数!H85,1000+($AJ86-1)*50)</f>
        <v>7293.8352338376762</v>
      </c>
      <c r="AQ86" s="15">
        <v>82</v>
      </c>
      <c r="AR86" s="15">
        <f>AZ86/求节点(F$28:F$47,$G$4:$G$23,节奏总纲!P85)*3600</f>
        <v>6805822.1656146031</v>
      </c>
      <c r="AS86" s="15">
        <f>BA86/求节点(G$28:G$47,$G$4:$G$23,节奏总纲!Q85)*3600</f>
        <v>5803286.741365849</v>
      </c>
      <c r="AT86" s="15">
        <f>BB86/求节点(H$28:H$47,$G$4:$G$23,节奏总纲!R85)*3600</f>
        <v>4735973.1350567723</v>
      </c>
      <c r="AU86" s="15">
        <f>BC86/求节点(I$28:I$47,$G$4:$G$23,节奏总纲!S85)*3600</f>
        <v>3473932.6694407477</v>
      </c>
      <c r="AV86" s="15">
        <f>BD86/求节点(J$28:J$47,$G$4:$G$23,节奏总纲!T85)*3600</f>
        <v>1857271.0497425038</v>
      </c>
      <c r="AY86" s="15">
        <v>82</v>
      </c>
      <c r="AZ86" s="15">
        <f>求节点(F$28:F$47,$G$4:$G$23,节奏总纲!P85)*24*节奏总纲!W85*求节点(F$28:F$47,$L$4:$L$23,节奏总纲!P85)</f>
        <v>5021585.504195313</v>
      </c>
      <c r="BA86" s="15">
        <f>求节点(G$28:G$47,$G$4:$G$23,节奏总纲!Q85)*24*节奏总纲!X85*求节点(G$28:G$47,$L$4:$L$23,节奏总纲!Q85)</f>
        <v>4301355.2151118349</v>
      </c>
      <c r="BB86" s="15">
        <f>求节点(H$28:H$47,$G$4:$G$23,节奏总纲!R85)*24*节奏总纲!Y85*求节点(H$28:H$47,$L$4:$L$23,节奏总纲!R85)</f>
        <v>3528988.4717583992</v>
      </c>
      <c r="BC86" s="15">
        <f>求节点(I$28:I$47,$G$4:$G$23,节奏总纲!S85)*24*节奏总纲!Z85*求节点(I$28:I$47,$L$4:$L$23,节奏总纲!S85)</f>
        <v>2605080.8983641188</v>
      </c>
      <c r="BD86" s="15">
        <f>求节点(J$28:J$47,$G$4:$G$23,节奏总纲!T85)*24*节奏总纲!AA85*求节点(J$28:J$47,$L$4:$L$23,节奏总纲!T85)</f>
        <v>1400582.6845940175</v>
      </c>
      <c r="BE86" s="15">
        <f>SUM(AZ$5:AZ86)</f>
        <v>70398816.924422473</v>
      </c>
      <c r="BF86" s="15">
        <f>SUM(BA$5:BA86)</f>
        <v>61107977.579285309</v>
      </c>
      <c r="BG86" s="15">
        <f>SUM(BB$5:BB86)</f>
        <v>50081433.64277187</v>
      </c>
      <c r="BH86" s="15">
        <f>SUM(BC$5:BC86)</f>
        <v>36812338.674096756</v>
      </c>
      <c r="BI86" s="15">
        <f>SUM(BD$5:BD86)</f>
        <v>20443845.528458286</v>
      </c>
      <c r="BJ86" s="51"/>
      <c r="BK86" s="15">
        <v>82</v>
      </c>
      <c r="BL86" s="15">
        <f>索引信息!I87/3600*求节点(F$28:F$47,$G$4:$G$23,节奏总纲!P85)+BL85</f>
        <v>0</v>
      </c>
      <c r="BM86" s="15">
        <f>索引信息!J87/3600*求节点(G$28:G$47,$G$4:$G$23,节奏总纲!Q85)+BM85</f>
        <v>0</v>
      </c>
      <c r="BN86" s="15">
        <f>索引信息!K87/3600*求节点(H$28:H$47,$G$4:$G$23,节奏总纲!R85)+BN85</f>
        <v>0</v>
      </c>
      <c r="BO86" s="15">
        <f>索引信息!L87/3600*求节点(I$28:I$47,$G$4:$G$23,节奏总纲!S85)+BO85</f>
        <v>0</v>
      </c>
      <c r="BP86" s="15">
        <f>索引信息!M87/3600*求节点(J$28:J$47,$G$4:$G$23,节奏总纲!T85)+BP85</f>
        <v>0</v>
      </c>
      <c r="BR86" s="15">
        <v>82</v>
      </c>
      <c r="BS86" s="15">
        <f>求节点($T$28:$T$107,$V$28:$V$107,节奏总纲!P85)*求节点($T$28:$T$107,$U$28:$U$107,节奏总纲!P85)*节奏总纲!W85+[2]副本直接奖励!DI86</f>
        <v>1574018.0017332248</v>
      </c>
      <c r="BT86" s="15">
        <f>求节点($T$28:$T$107,$V$28:$V$107,节奏总纲!Q85)*求节点($T$28:$T$107,$U$28:$U$107,节奏总纲!Q85)*节奏总纲!X85+[2]副本直接奖励!DJ86</f>
        <v>1320259.8145301803</v>
      </c>
      <c r="BU86" s="15">
        <f>求节点($T$28:$T$107,$V$28:$V$107,节奏总纲!R85)*求节点($T$28:$T$107,$U$28:$U$107,节奏总纲!R85)*节奏总纲!Y85+[2]副本直接奖励!DK86</f>
        <v>1021632.714705008</v>
      </c>
      <c r="BV86" s="15">
        <f>求节点($T$28:$T$107,$V$28:$V$107,节奏总纲!S85)*求节点($T$28:$T$107,$U$28:$U$107,节奏总纲!S85)*节奏总纲!Z85+[2]副本直接奖励!DL86</f>
        <v>638045.26389582502</v>
      </c>
      <c r="BW86" s="15">
        <f>求节点($T$28:$T$107,$V$28:$V$107,节奏总纲!T85)*求节点($T$28:$T$107,$U$28:$U$107,节奏总纲!T85)*节奏总纲!AA85+[2]副本直接奖励!DM86</f>
        <v>268725.94918615272</v>
      </c>
      <c r="BX86" s="15">
        <f>SUM(BS$5:BS86)</f>
        <v>16936671.016540863</v>
      </c>
      <c r="BY86" s="15">
        <f>SUM(BT$5:BT86)</f>
        <v>13756735.287708266</v>
      </c>
      <c r="BZ86" s="15">
        <f>SUM(BU$5:BU86)</f>
        <v>10145534.1635006</v>
      </c>
      <c r="CA86" s="15">
        <f>SUM(BV$5:BV86)</f>
        <v>6188772.9879944436</v>
      </c>
      <c r="CB86" s="15">
        <f>SUM(BW$5:BW86)</f>
        <v>2359928.6096356916</v>
      </c>
      <c r="CE86" s="15">
        <v>82</v>
      </c>
      <c r="CF86" s="15">
        <f>AZ86/(1-[5]圣人天赋!DY87)-AZ86</f>
        <v>1011627.8624441251</v>
      </c>
      <c r="CG86" s="15">
        <f>BA86/(1-[5]圣人天赋!DZ87)-BA86</f>
        <v>894824.69562056009</v>
      </c>
      <c r="CH86" s="15">
        <f>BB86/(1-[5]圣人天赋!EA87)-BB86</f>
        <v>769752.12559800223</v>
      </c>
      <c r="CI86" s="15">
        <f>BC86/(1-[5]圣人天赋!EB87)-BC86</f>
        <v>603953.13975848909</v>
      </c>
      <c r="CJ86" s="15">
        <f>BD86/(1-[5]圣人天赋!EC87)-BD86</f>
        <v>0</v>
      </c>
      <c r="CK86" s="15">
        <f>SUM(CF$5:CF86)</f>
        <v>10842886.389083013</v>
      </c>
      <c r="CL86" s="15">
        <f>SUM(CG$5:CG86)</f>
        <v>9719488.3409950957</v>
      </c>
      <c r="CM86" s="15">
        <f>SUM(CH$5:CH86)</f>
        <v>8352632.4748054305</v>
      </c>
      <c r="CN86" s="15">
        <f>SUM(CI$5:CI86)</f>
        <v>6532880.137354766</v>
      </c>
      <c r="CO86" s="15">
        <f>SUM(CJ$5:CJ86)</f>
        <v>0</v>
      </c>
      <c r="CQ86" s="15">
        <v>82</v>
      </c>
      <c r="CR86" s="15" t="e">
        <f>DZ86*'[6]国建-buff效果'!EN88+CR85</f>
        <v>#REF!</v>
      </c>
      <c r="CS86" s="15" t="e">
        <f>EA86*'[6]国建-buff效果'!EO88+CS85</f>
        <v>#REF!</v>
      </c>
      <c r="CT86" s="15" t="e">
        <f>EB86*'[6]国建-buff效果'!EP88+CT85</f>
        <v>#REF!</v>
      </c>
      <c r="CU86" s="15" t="e">
        <f>EC86*'[6]国建-buff效果'!EQ88+CU85</f>
        <v>#REF!</v>
      </c>
      <c r="CV86" s="15" t="e">
        <f>ED86*'[6]国建-buff效果'!ER88+CV85</f>
        <v>#REF!</v>
      </c>
      <c r="CX86" s="15">
        <v>82</v>
      </c>
      <c r="CY86" s="15">
        <f>索引信息!T86/3600*求节点(F$28:F$47,$G$4:$G$23,节奏总纲!P85)+CY85</f>
        <v>0</v>
      </c>
      <c r="CZ86" s="15">
        <f>索引信息!U86/3600*求节点(G$28:G$47,$G$4:$G$23,节奏总纲!Q85)+CZ85</f>
        <v>0</v>
      </c>
      <c r="DA86" s="15">
        <f>索引信息!V86/3600*求节点(H$28:H$47,$G$4:$G$23,节奏总纲!R85)+DA85</f>
        <v>0</v>
      </c>
      <c r="DB86" s="15">
        <f>索引信息!W86/3600*求节点(I$28:I$47,$G$4:$G$23,节奏总纲!S85)+DB85</f>
        <v>0</v>
      </c>
      <c r="DC86" s="15">
        <f>索引信息!X86/3600*求节点(J$28:J$47,$G$4:$G$23,节奏总纲!T85)+DC85</f>
        <v>0</v>
      </c>
      <c r="DE86" s="15">
        <v>82</v>
      </c>
      <c r="DF86" s="15" t="e">
        <f t="shared" si="55"/>
        <v>#REF!</v>
      </c>
      <c r="DG86" s="15" t="e">
        <f t="shared" si="56"/>
        <v>#REF!</v>
      </c>
      <c r="DH86" s="15" t="e">
        <f t="shared" si="57"/>
        <v>#REF!</v>
      </c>
      <c r="DI86" s="15" t="e">
        <f t="shared" si="58"/>
        <v>#REF!</v>
      </c>
      <c r="DJ86" s="15" t="e">
        <f t="shared" si="59"/>
        <v>#REF!</v>
      </c>
      <c r="DK86" s="35">
        <v>82</v>
      </c>
      <c r="DL86" s="34" t="e">
        <f t="shared" si="60"/>
        <v>#REF!</v>
      </c>
      <c r="DM86" s="34" t="e">
        <f t="shared" si="61"/>
        <v>#REF!</v>
      </c>
      <c r="DN86" s="34" t="e">
        <f t="shared" si="62"/>
        <v>#REF!</v>
      </c>
      <c r="DO86" s="34" t="e">
        <f t="shared" si="63"/>
        <v>#REF!</v>
      </c>
      <c r="DP86" s="34" t="e">
        <f t="shared" si="64"/>
        <v>#REF!</v>
      </c>
      <c r="DQ86" s="34" t="e">
        <f t="shared" si="65"/>
        <v>#REF!</v>
      </c>
      <c r="DT86" s="15">
        <v>82</v>
      </c>
      <c r="DU86" s="15" t="e">
        <f>#REF!+[7]国家城池攻打!BP85</f>
        <v>#REF!</v>
      </c>
      <c r="DV86" s="15" t="e">
        <f>#REF!+[7]国家城池攻打!BQ85</f>
        <v>#REF!</v>
      </c>
      <c r="DW86" s="15" t="e">
        <f>#REF!+[7]国家城池攻打!BR85</f>
        <v>#REF!</v>
      </c>
      <c r="DX86" s="15" t="e">
        <f>#REF!+[7]国家城池攻打!BS85</f>
        <v>#REF!</v>
      </c>
      <c r="DY86" s="15" t="e">
        <f>#REF!+[7]国家城池攻打!BT85</f>
        <v>#REF!</v>
      </c>
      <c r="DZ86" s="15" t="e">
        <f t="shared" si="76"/>
        <v>#REF!</v>
      </c>
      <c r="EA86" s="15" t="e">
        <f t="shared" si="77"/>
        <v>#REF!</v>
      </c>
      <c r="EB86" s="15" t="e">
        <f t="shared" si="78"/>
        <v>#REF!</v>
      </c>
      <c r="EC86" s="15" t="e">
        <f t="shared" si="79"/>
        <v>#REF!</v>
      </c>
      <c r="ED86" s="15" t="e">
        <f t="shared" si="80"/>
        <v>#REF!</v>
      </c>
      <c r="EF86" s="34" t="e">
        <f>#REF!/$DU86</f>
        <v>#REF!</v>
      </c>
      <c r="EG86" s="34" t="e">
        <f>[7]国家城池攻打!BP85/$DU86</f>
        <v>#REF!</v>
      </c>
      <c r="EK86" s="9">
        <v>82</v>
      </c>
      <c r="EL86" s="9" t="e">
        <f t="shared" si="66"/>
        <v>#REF!</v>
      </c>
      <c r="EM86" s="9" t="e">
        <f t="shared" si="67"/>
        <v>#REF!</v>
      </c>
      <c r="EN86" s="9" t="e">
        <f t="shared" si="68"/>
        <v>#REF!</v>
      </c>
      <c r="EO86" s="9" t="e">
        <f t="shared" si="69"/>
        <v>#REF!</v>
      </c>
      <c r="EP86" s="9" t="e">
        <f t="shared" si="70"/>
        <v>#REF!</v>
      </c>
      <c r="ER86" s="9">
        <v>82</v>
      </c>
      <c r="ES86" s="9" t="e">
        <f>((DU86-DU85)-(DF86-DF85))/求节点(F$28:F$47,$K$4:$K$23,节奏总纲!P85)</f>
        <v>#REF!</v>
      </c>
      <c r="ET86" s="9" t="e">
        <f>((DV86-DV85)-(DG86-DG85))/求节点(G$28:G$47,$K$4:$K$23,节奏总纲!Q85)</f>
        <v>#REF!</v>
      </c>
      <c r="EU86" s="9" t="e">
        <f>((DW86-DW85)-(DH86-DH85))/求节点(H$28:H$47,$K$4:$K$23,节奏总纲!R85)</f>
        <v>#REF!</v>
      </c>
      <c r="EV86" s="9" t="e">
        <f>((DX86-DX85)-(DI86-DI85))/求节点(I$28:I$47,$K$4:$K$23,节奏总纲!S85)</f>
        <v>#REF!</v>
      </c>
      <c r="EW86" s="9" t="e">
        <f>((DY86-DY85)-(DJ86-DJ85))/求节点(J$28:J$47,$K$4:$K$23,节奏总纲!T85)</f>
        <v>#REF!</v>
      </c>
      <c r="EX86" s="37" t="e">
        <f>SUM(ES$5:ES86)*$C$5/'[1]资源-钻石'!L85</f>
        <v>#REF!</v>
      </c>
      <c r="EY86" s="37" t="e">
        <f>SUM(ET$5:ET86)*$C$5/'[1]资源-钻石'!M85</f>
        <v>#REF!</v>
      </c>
      <c r="EZ86" s="37" t="e">
        <f>SUM(EU$5:EU86)*$C$5/'[1]资源-钻石'!N85</f>
        <v>#REF!</v>
      </c>
      <c r="FA86" s="37" t="e">
        <f>SUM(EV$5:EV86)*$C$5/'[1]资源-钻石'!O85</f>
        <v>#REF!</v>
      </c>
      <c r="FB86" s="37" t="e">
        <f>SUM(EW$5:EW86)*$C$5/'[1]资源-钻石'!P85</f>
        <v>#REF!</v>
      </c>
      <c r="FJ86" s="9">
        <f>INT(求节点(F$28:F$47,$K$28:$K$47,节奏总纲!P85))</f>
        <v>21124</v>
      </c>
      <c r="FK86" s="15">
        <v>82</v>
      </c>
      <c r="FL86" s="15">
        <f>求节点(F$28:F$47,$V$4:$V$23,节奏总纲!P85)*$FJ86/10000</f>
        <v>382856.52701358293</v>
      </c>
      <c r="FM86" s="15">
        <f>求节点(G$28:G$47,$V$4:$V$23,节奏总纲!Q85)*$FJ86/10000</f>
        <v>387961.10989998898</v>
      </c>
      <c r="FN86" s="15">
        <f>求节点(H$28:H$47,$V$4:$V$23,节奏总纲!R85)*$FJ86/10000</f>
        <v>393972.46299610141</v>
      </c>
      <c r="FO86" s="15">
        <f>求节点(I$28:I$47,$V$4:$V$23,节奏总纲!S85)*$FJ86/10000</f>
        <v>401194.62101929233</v>
      </c>
      <c r="FP86" s="15">
        <f>求节点(J$28:J$47,$V$4:$V$23,节奏总纲!T85)*$FJ86/10000</f>
        <v>407603.74933025712</v>
      </c>
      <c r="FQ86" s="15">
        <f>求节点(F$28:F$47,$L$4:$L$23,节奏总纲!P85)</f>
        <v>4</v>
      </c>
      <c r="FR86" s="15">
        <f>求节点(G$28:G$47,$L$4:$L$23,节奏总纲!Q85)</f>
        <v>4</v>
      </c>
      <c r="FS86" s="15">
        <f>求节点(H$28:H$47,$L$4:$L$23,节奏总纲!R85)</f>
        <v>4</v>
      </c>
      <c r="FT86" s="15">
        <f>求节点(I$28:I$47,$L$4:$L$23,节奏总纲!S85)</f>
        <v>4</v>
      </c>
      <c r="FU86" s="15">
        <f>求节点(J$28:J$47,$L$4:$L$23,节奏总纲!T85)</f>
        <v>4</v>
      </c>
      <c r="FV86" s="15">
        <f t="shared" si="71"/>
        <v>1531426.1080543317</v>
      </c>
      <c r="FW86" s="15">
        <f t="shared" si="72"/>
        <v>1551844.4395999559</v>
      </c>
      <c r="FX86" s="15">
        <f t="shared" si="73"/>
        <v>1575889.8519844057</v>
      </c>
      <c r="FY86" s="15">
        <f t="shared" si="74"/>
        <v>1604778.4840771693</v>
      </c>
      <c r="FZ86" s="15">
        <f t="shared" si="75"/>
        <v>1630414.9973210285</v>
      </c>
      <c r="GE86" s="15">
        <v>82</v>
      </c>
      <c r="GF86" s="15">
        <f>MAX($G$4,求节点(F$28:F$47,$G$4:$G$23,节奏总纲!P85))</f>
        <v>2656.2121923252766</v>
      </c>
      <c r="GG86" s="15">
        <f>MAX($G$4,求节点(G$28:G$47,$G$4:$G$23,节奏总纲!Q85))</f>
        <v>2668.2946172599627</v>
      </c>
      <c r="GH86" s="15">
        <f>MAX($G$4,求节点(H$28:H$47,$G$4:$G$23,节奏总纲!R85))</f>
        <v>2682.5233454745821</v>
      </c>
      <c r="GI86" s="15">
        <f>MAX($G$4,求节点(I$28:I$47,$G$4:$G$23,节奏总纲!S85))</f>
        <v>2699.6180198335837</v>
      </c>
      <c r="GJ86" s="15">
        <f>MAX($G$4,求节点(J$28:J$47,$G$4:$G$23,节奏总纲!T85))</f>
        <v>2714.7882724158708</v>
      </c>
      <c r="GK86" s="15">
        <f>MAX($K$4,求节点(F$28:F$47,$K$4:$K$23,节奏总纲!P85))</f>
        <v>15124.243846505537</v>
      </c>
      <c r="GL86" s="15">
        <f>MAX($K$4,求节点(G$28:G$47,$K$4:$K$23,节奏总纲!Q85))</f>
        <v>15365.892345199252</v>
      </c>
      <c r="GM86" s="15">
        <f>MAX($K$4,求节点(H$28:H$47,$K$4:$K$23,节奏总纲!R85))</f>
        <v>15650.466909491641</v>
      </c>
      <c r="GN86" s="15">
        <f>MAX($K$4,求节点(I$28:I$47,$K$4:$K$23,节奏总纲!S85))</f>
        <v>15992.360396671671</v>
      </c>
      <c r="GO86" s="15">
        <f>MAX($K$4,求节点(J$28:J$47,$K$4:$K$23,节奏总纲!T85))</f>
        <v>16295.765448317419</v>
      </c>
    </row>
    <row r="87" spans="19:197" x14ac:dyDescent="0.15">
      <c r="S87" s="9">
        <v>60</v>
      </c>
      <c r="T87" s="9">
        <f>求节点(节奏总纲!$BW$4:$BW$53,节奏总纲!$AM$4:$AM$53,$S87)</f>
        <v>133.875</v>
      </c>
      <c r="U87" s="9">
        <v>19000</v>
      </c>
      <c r="V87" s="9">
        <f t="shared" si="38"/>
        <v>3</v>
      </c>
      <c r="W87" s="9">
        <v>5</v>
      </c>
      <c r="Z87" s="9">
        <v>83</v>
      </c>
      <c r="AA87" s="9">
        <f>[5]圣人天赋!EM88</f>
        <v>0</v>
      </c>
      <c r="AB87" s="9">
        <f>[5]圣人天赋!EN88</f>
        <v>0</v>
      </c>
      <c r="AC87" s="9">
        <f>[5]圣人天赋!EO88</f>
        <v>83</v>
      </c>
      <c r="AD87" s="9">
        <f>[5]圣人天赋!EP88</f>
        <v>5.5035299456490154E-2</v>
      </c>
      <c r="AE87" s="9">
        <f>[5]圣人天赋!EQ88</f>
        <v>5.5706477758062645E-2</v>
      </c>
      <c r="AG87" s="52"/>
      <c r="AH87" s="34" t="e">
        <f>[5]圣人天赋!EM88/AA87</f>
        <v>#DIV/0!</v>
      </c>
      <c r="AJ87" s="9">
        <v>83</v>
      </c>
      <c r="AK87" s="9">
        <f>MAX([4]带兵数!D86,1000+($AJ87-1)*50)</f>
        <v>7123.9201449359607</v>
      </c>
      <c r="AL87" s="9">
        <f>MAX([4]带兵数!E86,1000+($AJ87-1)*50)</f>
        <v>7176.132632872982</v>
      </c>
      <c r="AM87" s="9">
        <f>MAX([4]带兵数!F86,1000+($AJ87-1)*50)</f>
        <v>7233.6037098586512</v>
      </c>
      <c r="AN87" s="9">
        <f>MAX([4]带兵数!G86,1000+($AJ87-1)*50)</f>
        <v>7293.5350717115061</v>
      </c>
      <c r="AO87" s="9">
        <f>MAX([4]带兵数!H86,1000+($AJ87-1)*50)</f>
        <v>7361.582013904168</v>
      </c>
      <c r="AQ87" s="15">
        <v>83</v>
      </c>
      <c r="AR87" s="15">
        <f>AZ87/求节点(F$28:F$47,$G$4:$G$23,节奏总纲!P86)*3600</f>
        <v>7294299.5878472989</v>
      </c>
      <c r="AS87" s="15">
        <f>BA87/求节点(G$28:G$47,$G$4:$G$23,节奏总纲!Q86)*3600</f>
        <v>6355105.0731667373</v>
      </c>
      <c r="AT87" s="15">
        <f>BB87/求节点(H$28:H$47,$G$4:$G$23,节奏总纲!R86)*3600</f>
        <v>5245223.9481305843</v>
      </c>
      <c r="AU87" s="15">
        <f>BC87/求节点(I$28:I$47,$G$4:$G$23,节奏总纲!S86)*3600</f>
        <v>3721073.1143956673</v>
      </c>
      <c r="AV87" s="15">
        <f>BD87/求节点(J$28:J$47,$G$4:$G$23,节奏总纲!T86)*3600</f>
        <v>2060723.2651117849</v>
      </c>
      <c r="AY87" s="15">
        <v>83</v>
      </c>
      <c r="AZ87" s="15">
        <f>求节点(F$28:F$47,$G$4:$G$23,节奏总纲!P86)*24*节奏总纲!W86*求节点(F$28:F$47,$L$4:$L$23,节奏总纲!P86)</f>
        <v>5404109.9980071066</v>
      </c>
      <c r="BA87" s="15">
        <f>求节点(G$28:G$47,$G$4:$G$23,节奏总纲!Q86)*24*节奏总纲!X86*求节点(G$28:G$47,$L$4:$L$23,节奏总纲!Q86)</f>
        <v>4731335.7190179192</v>
      </c>
      <c r="BB87" s="15">
        <f>求节点(H$28:H$47,$G$4:$G$23,节奏总纲!R86)*24*节奏总纲!Y86*求节点(H$28:H$47,$L$4:$L$23,节奏总纲!R86)</f>
        <v>3927507.0977828642</v>
      </c>
      <c r="BC87" s="15">
        <f>求节点(I$28:I$47,$G$4:$G$23,节奏总纲!S86)*24*节奏总纲!Z86*求节点(I$28:I$47,$L$4:$L$23,节奏总纲!S86)</f>
        <v>2801229.4971413263</v>
      </c>
      <c r="BD87" s="15">
        <f>求节点(J$28:J$47,$G$4:$G$23,节奏总纲!T86)*24*节奏总纲!AA86*求节点(J$28:J$47,$L$4:$L$23,节奏总纲!T86)</f>
        <v>1560582.4072420544</v>
      </c>
      <c r="BE87" s="15">
        <f>SUM(AZ$5:AZ87)</f>
        <v>75802926.922429577</v>
      </c>
      <c r="BF87" s="15">
        <f>SUM(BA$5:BA87)</f>
        <v>65839313.298303232</v>
      </c>
      <c r="BG87" s="15">
        <f>SUM(BB$5:BB87)</f>
        <v>54008940.740554735</v>
      </c>
      <c r="BH87" s="15">
        <f>SUM(BC$5:BC87)</f>
        <v>39613568.17123808</v>
      </c>
      <c r="BI87" s="15">
        <f>SUM(BD$5:BD87)</f>
        <v>22004427.935700342</v>
      </c>
      <c r="BJ87" s="51"/>
      <c r="BK87" s="15">
        <v>83</v>
      </c>
      <c r="BL87" s="15">
        <f>索引信息!I88/3600*求节点(F$28:F$47,$G$4:$G$23,节奏总纲!P86)+BL86</f>
        <v>0</v>
      </c>
      <c r="BM87" s="15">
        <f>索引信息!J88/3600*求节点(G$28:G$47,$G$4:$G$23,节奏总纲!Q86)+BM86</f>
        <v>0</v>
      </c>
      <c r="BN87" s="15">
        <f>索引信息!K88/3600*求节点(H$28:H$47,$G$4:$G$23,节奏总纲!R86)+BN86</f>
        <v>0</v>
      </c>
      <c r="BO87" s="15">
        <f>索引信息!L88/3600*求节点(I$28:I$47,$G$4:$G$23,节奏总纲!S86)+BO86</f>
        <v>0</v>
      </c>
      <c r="BP87" s="15">
        <f>索引信息!M88/3600*求节点(J$28:J$47,$G$4:$G$23,节奏总纲!T86)+BP86</f>
        <v>0</v>
      </c>
      <c r="BR87" s="15">
        <v>83</v>
      </c>
      <c r="BS87" s="15">
        <f>求节点($T$28:$T$107,$V$28:$V$107,节奏总纲!P86)*求节点($T$28:$T$107,$U$28:$U$107,节奏总纲!P86)*节奏总纲!W86+[2]副本直接奖励!DI87</f>
        <v>1701543.7126247068</v>
      </c>
      <c r="BT87" s="15">
        <f>求节点($T$28:$T$107,$V$28:$V$107,节奏总纲!Q86)*求节点($T$28:$T$107,$U$28:$U$107,节奏总纲!Q86)*节奏总纲!X86+[2]副本直接奖励!DJ87</f>
        <v>1456846.280680408</v>
      </c>
      <c r="BU87" s="15">
        <f>求节点($T$28:$T$107,$V$28:$V$107,节奏总纲!R86)*求节点($T$28:$T$107,$U$28:$U$107,节奏总纲!R86)*节奏总纲!Y86+[2]副本直接奖励!DK87</f>
        <v>1138286.4470769498</v>
      </c>
      <c r="BV87" s="15">
        <f>求节点($T$28:$T$107,$V$28:$V$107,节奏总纲!S86)*求节点($T$28:$T$107,$U$28:$U$107,节奏总纲!S86)*节奏总纲!Z86+[2]副本直接奖励!DL87</f>
        <v>710823.84706677415</v>
      </c>
      <c r="BW87" s="15">
        <f>求节点($T$28:$T$107,$V$28:$V$107,节奏总纲!T86)*求节点($T$28:$T$107,$U$28:$U$107,节奏总纲!T86)*节奏总纲!AA86+[2]副本直接奖励!DM87</f>
        <v>304099.7873862877</v>
      </c>
      <c r="BX87" s="15">
        <f>SUM(BS$5:BS87)</f>
        <v>18638214.729165569</v>
      </c>
      <c r="BY87" s="15">
        <f>SUM(BT$5:BT87)</f>
        <v>15213581.568388674</v>
      </c>
      <c r="BZ87" s="15">
        <f>SUM(BU$5:BU87)</f>
        <v>11283820.61057755</v>
      </c>
      <c r="CA87" s="15">
        <f>SUM(BV$5:BV87)</f>
        <v>6899596.8350612177</v>
      </c>
      <c r="CB87" s="15">
        <f>SUM(BW$5:BW87)</f>
        <v>2664028.3970219791</v>
      </c>
      <c r="CE87" s="15">
        <v>83</v>
      </c>
      <c r="CF87" s="15">
        <f>AZ87/(1-[5]圣人天赋!DY88)-AZ87</f>
        <v>1084347.3077642778</v>
      </c>
      <c r="CG87" s="15">
        <f>BA87/(1-[5]圣人天赋!DZ88)-BA87</f>
        <v>979925.33228966501</v>
      </c>
      <c r="CH87" s="15">
        <f>BB87/(1-[5]圣人天赋!EA88)-BB87</f>
        <v>852849.2766931355</v>
      </c>
      <c r="CI87" s="15">
        <f>BC87/(1-[5]圣人天赋!EB88)-BC87</f>
        <v>646006.10334981838</v>
      </c>
      <c r="CJ87" s="15">
        <f>BD87/(1-[5]圣人天赋!EC88)-BD87</f>
        <v>0</v>
      </c>
      <c r="CK87" s="15">
        <f>SUM(CF$5:CF87)</f>
        <v>11927233.69684729</v>
      </c>
      <c r="CL87" s="15">
        <f>SUM(CG$5:CG87)</f>
        <v>10699413.673284762</v>
      </c>
      <c r="CM87" s="15">
        <f>SUM(CH$5:CH87)</f>
        <v>9205481.7514985651</v>
      </c>
      <c r="CN87" s="15">
        <f>SUM(CI$5:CI87)</f>
        <v>7178886.2407045849</v>
      </c>
      <c r="CO87" s="15">
        <f>SUM(CJ$5:CJ87)</f>
        <v>0</v>
      </c>
      <c r="CQ87" s="15">
        <v>83</v>
      </c>
      <c r="CR87" s="15" t="e">
        <f>DZ87*'[6]国建-buff效果'!EN89+CR86</f>
        <v>#REF!</v>
      </c>
      <c r="CS87" s="15" t="e">
        <f>EA87*'[6]国建-buff效果'!EO89+CS86</f>
        <v>#REF!</v>
      </c>
      <c r="CT87" s="15" t="e">
        <f>EB87*'[6]国建-buff效果'!EP89+CT86</f>
        <v>#REF!</v>
      </c>
      <c r="CU87" s="15" t="e">
        <f>EC87*'[6]国建-buff效果'!EQ89+CU86</f>
        <v>#REF!</v>
      </c>
      <c r="CV87" s="15" t="e">
        <f>ED87*'[6]国建-buff效果'!ER89+CV86</f>
        <v>#REF!</v>
      </c>
      <c r="CX87" s="15">
        <v>83</v>
      </c>
      <c r="CY87" s="15">
        <f>索引信息!T87/3600*求节点(F$28:F$47,$G$4:$G$23,节奏总纲!P86)+CY86</f>
        <v>0</v>
      </c>
      <c r="CZ87" s="15">
        <f>索引信息!U87/3600*求节点(G$28:G$47,$G$4:$G$23,节奏总纲!Q86)+CZ86</f>
        <v>0</v>
      </c>
      <c r="DA87" s="15">
        <f>索引信息!V87/3600*求节点(H$28:H$47,$G$4:$G$23,节奏总纲!R86)+DA86</f>
        <v>0</v>
      </c>
      <c r="DB87" s="15">
        <f>索引信息!W87/3600*求节点(I$28:I$47,$G$4:$G$23,节奏总纲!S86)+DB86</f>
        <v>0</v>
      </c>
      <c r="DC87" s="15">
        <f>索引信息!X87/3600*求节点(J$28:J$47,$G$4:$G$23,节奏总纲!T86)+DC86</f>
        <v>0</v>
      </c>
      <c r="DE87" s="15">
        <v>83</v>
      </c>
      <c r="DF87" s="15" t="e">
        <f t="shared" si="55"/>
        <v>#REF!</v>
      </c>
      <c r="DG87" s="15" t="e">
        <f t="shared" si="56"/>
        <v>#REF!</v>
      </c>
      <c r="DH87" s="15" t="e">
        <f t="shared" si="57"/>
        <v>#REF!</v>
      </c>
      <c r="DI87" s="15" t="e">
        <f t="shared" si="58"/>
        <v>#REF!</v>
      </c>
      <c r="DJ87" s="15" t="e">
        <f t="shared" si="59"/>
        <v>#REF!</v>
      </c>
      <c r="DK87" s="35">
        <v>83</v>
      </c>
      <c r="DL87" s="34" t="e">
        <f t="shared" si="60"/>
        <v>#REF!</v>
      </c>
      <c r="DM87" s="34" t="e">
        <f t="shared" si="61"/>
        <v>#REF!</v>
      </c>
      <c r="DN87" s="34" t="e">
        <f t="shared" si="62"/>
        <v>#REF!</v>
      </c>
      <c r="DO87" s="34" t="e">
        <f t="shared" si="63"/>
        <v>#REF!</v>
      </c>
      <c r="DP87" s="34" t="e">
        <f t="shared" si="64"/>
        <v>#REF!</v>
      </c>
      <c r="DQ87" s="34" t="e">
        <f t="shared" si="65"/>
        <v>#REF!</v>
      </c>
      <c r="DT87" s="15">
        <v>83</v>
      </c>
      <c r="DU87" s="15" t="e">
        <f>#REF!+[7]国家城池攻打!BP86</f>
        <v>#REF!</v>
      </c>
      <c r="DV87" s="15" t="e">
        <f>#REF!+[7]国家城池攻打!BQ86</f>
        <v>#REF!</v>
      </c>
      <c r="DW87" s="15" t="e">
        <f>#REF!+[7]国家城池攻打!BR86</f>
        <v>#REF!</v>
      </c>
      <c r="DX87" s="15" t="e">
        <f>#REF!+[7]国家城池攻打!BS86</f>
        <v>#REF!</v>
      </c>
      <c r="DY87" s="15" t="e">
        <f>#REF!+[7]国家城池攻打!BT86</f>
        <v>#REF!</v>
      </c>
      <c r="DZ87" s="15" t="e">
        <f t="shared" si="76"/>
        <v>#REF!</v>
      </c>
      <c r="EA87" s="15" t="e">
        <f t="shared" si="77"/>
        <v>#REF!</v>
      </c>
      <c r="EB87" s="15" t="e">
        <f t="shared" si="78"/>
        <v>#REF!</v>
      </c>
      <c r="EC87" s="15" t="e">
        <f t="shared" si="79"/>
        <v>#REF!</v>
      </c>
      <c r="ED87" s="15" t="e">
        <f t="shared" si="80"/>
        <v>#REF!</v>
      </c>
      <c r="EF87" s="34" t="e">
        <f>#REF!/$DU87</f>
        <v>#REF!</v>
      </c>
      <c r="EG87" s="34" t="e">
        <f>[7]国家城池攻打!BP86/$DU87</f>
        <v>#REF!</v>
      </c>
      <c r="EK87" s="9">
        <v>83</v>
      </c>
      <c r="EL87" s="9" t="e">
        <f t="shared" si="66"/>
        <v>#REF!</v>
      </c>
      <c r="EM87" s="9" t="e">
        <f t="shared" si="67"/>
        <v>#REF!</v>
      </c>
      <c r="EN87" s="9" t="e">
        <f t="shared" si="68"/>
        <v>#REF!</v>
      </c>
      <c r="EO87" s="9" t="e">
        <f t="shared" si="69"/>
        <v>#REF!</v>
      </c>
      <c r="EP87" s="9" t="e">
        <f t="shared" si="70"/>
        <v>#REF!</v>
      </c>
      <c r="ER87" s="9">
        <v>83</v>
      </c>
      <c r="ES87" s="9" t="e">
        <f>((DU87-DU86)-(DF87-DF86))/求节点(F$28:F$47,$K$4:$K$23,节奏总纲!P86)</f>
        <v>#REF!</v>
      </c>
      <c r="ET87" s="9" t="e">
        <f>((DV87-DV86)-(DG87-DG86))/求节点(G$28:G$47,$K$4:$K$23,节奏总纲!Q86)</f>
        <v>#REF!</v>
      </c>
      <c r="EU87" s="9" t="e">
        <f>((DW87-DW86)-(DH87-DH86))/求节点(H$28:H$47,$K$4:$K$23,节奏总纲!R86)</f>
        <v>#REF!</v>
      </c>
      <c r="EV87" s="9" t="e">
        <f>((DX87-DX86)-(DI87-DI86))/求节点(I$28:I$47,$K$4:$K$23,节奏总纲!S86)</f>
        <v>#REF!</v>
      </c>
      <c r="EW87" s="9" t="e">
        <f>((DY87-DY86)-(DJ87-DJ86))/求节点(J$28:J$47,$K$4:$K$23,节奏总纲!T86)</f>
        <v>#REF!</v>
      </c>
      <c r="EX87" s="37" t="e">
        <f>SUM(ES$5:ES87)*$C$5/'[1]资源-钻石'!L86</f>
        <v>#REF!</v>
      </c>
      <c r="EY87" s="37" t="e">
        <f>SUM(ET$5:ET87)*$C$5/'[1]资源-钻石'!M86</f>
        <v>#REF!</v>
      </c>
      <c r="EZ87" s="37" t="e">
        <f>SUM(EU$5:EU87)*$C$5/'[1]资源-钻石'!N86</f>
        <v>#REF!</v>
      </c>
      <c r="FA87" s="37" t="e">
        <f>SUM(EV$5:EV87)*$C$5/'[1]资源-钻石'!O86</f>
        <v>#REF!</v>
      </c>
      <c r="FB87" s="37" t="e">
        <f>SUM(EW$5:EW87)*$C$5/'[1]资源-钻石'!P86</f>
        <v>#REF!</v>
      </c>
      <c r="FJ87" s="9">
        <f>INT(求节点(F$28:F$47,$K$28:$K$47,节奏总纲!P86))</f>
        <v>21168</v>
      </c>
      <c r="FK87" s="15">
        <v>83</v>
      </c>
      <c r="FL87" s="15">
        <f>求节点(F$28:F$47,$V$4:$V$23,节奏总纲!P86)*$FJ87/10000</f>
        <v>388273.29735632212</v>
      </c>
      <c r="FM87" s="15">
        <f>求节点(G$28:G$47,$V$4:$V$23,节奏总纲!Q86)*$FJ87/10000</f>
        <v>393799.87719974894</v>
      </c>
      <c r="FN87" s="15">
        <f>求节点(H$28:H$47,$V$4:$V$23,节奏总纲!R86)*$FJ87/10000</f>
        <v>400329.20610756119</v>
      </c>
      <c r="FO87" s="15">
        <f>求节点(I$28:I$47,$V$4:$V$23,节奏总纲!S86)*$FJ87/10000</f>
        <v>406461.78566885879</v>
      </c>
      <c r="FP87" s="15">
        <f>求节点(J$28:J$47,$V$4:$V$23,节奏总纲!T86)*$FJ87/10000</f>
        <v>413315.4442965755</v>
      </c>
      <c r="FQ87" s="15">
        <f>求节点(F$28:F$47,$L$4:$L$23,节奏总纲!P86)</f>
        <v>4</v>
      </c>
      <c r="FR87" s="15">
        <f>求节点(G$28:G$47,$L$4:$L$23,节奏总纲!Q86)</f>
        <v>4</v>
      </c>
      <c r="FS87" s="15">
        <f>求节点(H$28:H$47,$L$4:$L$23,节奏总纲!R86)</f>
        <v>4</v>
      </c>
      <c r="FT87" s="15">
        <f>求节点(I$28:I$47,$L$4:$L$23,节奏总纲!S86)</f>
        <v>4</v>
      </c>
      <c r="FU87" s="15">
        <f>求节点(J$28:J$47,$L$4:$L$23,节奏总纲!T86)</f>
        <v>4</v>
      </c>
      <c r="FV87" s="15">
        <f t="shared" si="71"/>
        <v>1553093.1894252885</v>
      </c>
      <c r="FW87" s="15">
        <f t="shared" si="72"/>
        <v>1575199.5087989958</v>
      </c>
      <c r="FX87" s="15">
        <f t="shared" si="73"/>
        <v>1601316.8244302447</v>
      </c>
      <c r="FY87" s="15">
        <f t="shared" si="74"/>
        <v>1625847.1426754352</v>
      </c>
      <c r="FZ87" s="15">
        <f t="shared" si="75"/>
        <v>1653261.777186302</v>
      </c>
      <c r="GE87" s="15">
        <v>83</v>
      </c>
      <c r="GF87" s="15">
        <f>MAX($G$4,求节点(F$28:F$47,$G$4:$G$23,节奏总纲!P86))</f>
        <v>2667.1232458340942</v>
      </c>
      <c r="GG87" s="15">
        <f>MAX($G$4,求节点(G$28:G$47,$G$4:$G$23,节奏总纲!Q86))</f>
        <v>2680.1773365451363</v>
      </c>
      <c r="GH87" s="15">
        <f>MAX($G$4,求节点(H$28:H$47,$G$4:$G$23,节奏总纲!R86))</f>
        <v>2695.5999766335062</v>
      </c>
      <c r="GI87" s="15">
        <f>MAX($G$4,求节点(I$28:I$47,$G$4:$G$23,节奏总纲!S86))</f>
        <v>2710.085472573835</v>
      </c>
      <c r="GJ87" s="15">
        <f>MAX($G$4,求节点(J$28:J$47,$G$4:$G$23,节奏总纲!T86))</f>
        <v>2726.2741976015104</v>
      </c>
      <c r="GK87" s="15">
        <f>MAX($K$4,求节点(F$28:F$47,$K$4:$K$23,节奏总纲!P86))</f>
        <v>15342.464916681885</v>
      </c>
      <c r="GL87" s="15">
        <f>MAX($K$4,求节点(G$28:G$47,$K$4:$K$23,节奏总纲!Q86))</f>
        <v>15603.546730902728</v>
      </c>
      <c r="GM87" s="15">
        <f>MAX($K$4,求节点(H$28:H$47,$K$4:$K$23,节奏总纲!R86))</f>
        <v>15911.999532670125</v>
      </c>
      <c r="GN87" s="15">
        <f>MAX($K$4,求节点(I$28:I$47,$K$4:$K$23,节奏总纲!S86))</f>
        <v>16201.7094514767</v>
      </c>
      <c r="GO87" s="15">
        <f>MAX($K$4,求节点(J$28:J$47,$K$4:$K$23,节奏总纲!T86))</f>
        <v>16525.483952030212</v>
      </c>
    </row>
    <row r="88" spans="19:197" x14ac:dyDescent="0.15">
      <c r="S88" s="9">
        <v>61</v>
      </c>
      <c r="T88" s="9">
        <f>求节点(节奏总纲!$BW$4:$BW$53,节奏总纲!$AM$4:$AM$53,$S88)</f>
        <v>139.2375982014994</v>
      </c>
      <c r="U88" s="9">
        <v>20000</v>
      </c>
      <c r="V88" s="9">
        <f t="shared" si="38"/>
        <v>3</v>
      </c>
      <c r="W88" s="9">
        <v>5</v>
      </c>
      <c r="Z88" s="9">
        <v>84</v>
      </c>
      <c r="AA88" s="9">
        <f>[5]圣人天赋!EM89</f>
        <v>0</v>
      </c>
      <c r="AB88" s="9">
        <f>[5]圣人天赋!EN89</f>
        <v>0</v>
      </c>
      <c r="AC88" s="9">
        <f>[5]圣人天赋!EO89</f>
        <v>84</v>
      </c>
      <c r="AD88" s="9">
        <f>[5]圣人天赋!EP89</f>
        <v>5.4858506102469909E-2</v>
      </c>
      <c r="AE88" s="9">
        <f>[5]圣人天赋!EQ89</f>
        <v>5.55195042944409E-2</v>
      </c>
      <c r="AG88" s="52"/>
      <c r="AH88" s="34" t="e">
        <f>[5]圣人天赋!EM89/AA88</f>
        <v>#DIV/0!</v>
      </c>
      <c r="AJ88" s="9">
        <v>84</v>
      </c>
      <c r="AK88" s="9">
        <f>MAX([4]带兵数!D87,1000+($AJ88-1)*50)</f>
        <v>7191.0650393413598</v>
      </c>
      <c r="AL88" s="9">
        <f>MAX([4]带兵数!E87,1000+($AJ88-1)*50)</f>
        <v>7243.6179569673941</v>
      </c>
      <c r="AM88" s="9">
        <f>MAX([4]带兵数!F87,1000+($AJ88-1)*50)</f>
        <v>7299.4068993376604</v>
      </c>
      <c r="AN88" s="9">
        <f>MAX([4]带兵数!G87,1000+($AJ88-1)*50)</f>
        <v>7360.9233956913004</v>
      </c>
      <c r="AO88" s="9">
        <f>MAX([4]带兵数!H87,1000+($AJ88-1)*50)</f>
        <v>7427.9255981153665</v>
      </c>
      <c r="AQ88" s="15">
        <v>84</v>
      </c>
      <c r="AR88" s="15">
        <f>AZ88/求节点(F$28:F$47,$G$4:$G$23,节奏总纲!P87)*3600</f>
        <v>7817836.7260438465</v>
      </c>
      <c r="AS88" s="15">
        <f>BA88/求节点(G$28:G$47,$G$4:$G$23,节奏总纲!Q87)*3600</f>
        <v>6815154.289866996</v>
      </c>
      <c r="AT88" s="15">
        <f>BB88/求节点(H$28:H$47,$G$4:$G$23,节奏总纲!R87)*3600</f>
        <v>5431661.24863993</v>
      </c>
      <c r="AU88" s="15">
        <f>BC88/求节点(I$28:I$47,$G$4:$G$23,节奏总纲!S87)*3600</f>
        <v>3939236.2176381578</v>
      </c>
      <c r="AV88" s="15">
        <f>BD88/求节点(J$28:J$47,$G$4:$G$23,节奏总纲!T87)*3600</f>
        <v>2231123.4480333016</v>
      </c>
      <c r="AY88" s="15">
        <v>84</v>
      </c>
      <c r="AZ88" s="15">
        <f>求节点(F$28:F$47,$G$4:$G$23,节奏总纲!P87)*24*节奏总纲!W87*求节点(F$28:F$47,$L$4:$L$23,节奏总纲!P87)</f>
        <v>5817377.0098005245</v>
      </c>
      <c r="BA88" s="15">
        <f>求节点(G$28:G$47,$G$4:$G$23,节奏总纲!Q87)*24*节奏总纲!X87*求节点(G$28:G$47,$L$4:$L$23,节奏总纲!Q87)</f>
        <v>5097963.0572910635</v>
      </c>
      <c r="BB88" s="15">
        <f>求节点(H$28:H$47,$G$4:$G$23,节奏总纲!R87)*24*节奏总纲!Y87*求节点(H$28:H$47,$L$4:$L$23,节奏总纲!R87)</f>
        <v>4084024.594089048</v>
      </c>
      <c r="BC88" s="15">
        <f>求节点(I$28:I$47,$G$4:$G$23,节奏总纲!S87)*24*节奏总纲!Z87*求节点(I$28:I$47,$L$4:$L$23,节奏总纲!S87)</f>
        <v>2977475.6362749361</v>
      </c>
      <c r="BD88" s="15">
        <f>求节点(J$28:J$47,$G$4:$G$23,节奏总纲!T87)*24*节奏总纲!AA87*求节点(J$28:J$47,$L$4:$L$23,节奏总纲!T87)</f>
        <v>1697333.291388741</v>
      </c>
      <c r="BE88" s="15">
        <f>SUM(AZ$5:AZ88)</f>
        <v>81620303.9322301</v>
      </c>
      <c r="BF88" s="15">
        <f>SUM(BA$5:BA88)</f>
        <v>70937276.355594292</v>
      </c>
      <c r="BG88" s="15">
        <f>SUM(BB$5:BB88)</f>
        <v>58092965.334643781</v>
      </c>
      <c r="BH88" s="15">
        <f>SUM(BC$5:BC88)</f>
        <v>42591043.807513013</v>
      </c>
      <c r="BI88" s="15">
        <f>SUM(BD$5:BD88)</f>
        <v>23701761.227089085</v>
      </c>
      <c r="BJ88" s="51"/>
      <c r="BK88" s="15">
        <v>84</v>
      </c>
      <c r="BL88" s="15">
        <f>索引信息!I89/3600*求节点(F$28:F$47,$G$4:$G$23,节奏总纲!P87)+BL87</f>
        <v>0</v>
      </c>
      <c r="BM88" s="15">
        <f>索引信息!J89/3600*求节点(G$28:G$47,$G$4:$G$23,节奏总纲!Q87)+BM87</f>
        <v>0</v>
      </c>
      <c r="BN88" s="15">
        <f>索引信息!K89/3600*求节点(H$28:H$47,$G$4:$G$23,节奏总纲!R87)+BN87</f>
        <v>0</v>
      </c>
      <c r="BO88" s="15">
        <f>索引信息!L89/3600*求节点(I$28:I$47,$G$4:$G$23,节奏总纲!S87)+BO87</f>
        <v>0</v>
      </c>
      <c r="BP88" s="15">
        <f>索引信息!M89/3600*求节点(J$28:J$47,$G$4:$G$23,节奏总纲!T87)+BP87</f>
        <v>0</v>
      </c>
      <c r="BR88" s="15">
        <v>84</v>
      </c>
      <c r="BS88" s="15">
        <f>求节点($T$28:$T$107,$V$28:$V$107,节奏总纲!P87)*求节点($T$28:$T$107,$U$28:$U$107,节奏总纲!P87)*节奏总纲!W87+[2]副本直接奖励!DI88</f>
        <v>1889487.093152097</v>
      </c>
      <c r="BT88" s="15">
        <f>求节点($T$28:$T$107,$V$28:$V$107,节奏总纲!Q87)*求节点($T$28:$T$107,$U$28:$U$107,节奏总纲!Q87)*节奏总纲!X87+[2]副本直接奖励!DJ88</f>
        <v>1575011.9875742225</v>
      </c>
      <c r="BU88" s="15">
        <f>求节点($T$28:$T$107,$V$28:$V$107,节奏总纲!R87)*求节点($T$28:$T$107,$U$28:$U$107,节奏总纲!R87)*节奏总纲!Y87+[2]副本直接奖励!DK88</f>
        <v>1227560.9396350309</v>
      </c>
      <c r="BV88" s="15">
        <f>求节点($T$28:$T$107,$V$28:$V$107,节奏总纲!S87)*求节点($T$28:$T$107,$U$28:$U$107,节奏总纲!S87)*节奏总纲!Z87+[2]副本直接奖励!DL88</f>
        <v>786479.45317428501</v>
      </c>
      <c r="BW88" s="15">
        <f>求节点($T$28:$T$107,$V$28:$V$107,节奏总纲!T87)*求节点($T$28:$T$107,$U$28:$U$107,节奏总纲!T87)*节奏总纲!AA87+[2]副本直接奖励!DM88</f>
        <v>346879.88443042681</v>
      </c>
      <c r="BX88" s="15">
        <f>SUM(BS$5:BS88)</f>
        <v>20527701.822317667</v>
      </c>
      <c r="BY88" s="15">
        <f>SUM(BT$5:BT88)</f>
        <v>16788593.555962898</v>
      </c>
      <c r="BZ88" s="15">
        <f>SUM(BU$5:BU88)</f>
        <v>12511381.550212581</v>
      </c>
      <c r="CA88" s="15">
        <f>SUM(BV$5:BV88)</f>
        <v>7686076.2882355023</v>
      </c>
      <c r="CB88" s="15">
        <f>SUM(BW$5:BW88)</f>
        <v>3010908.2814524057</v>
      </c>
      <c r="CE88" s="15">
        <v>84</v>
      </c>
      <c r="CF88" s="15">
        <f>AZ88/(1-[5]圣人天赋!DY89)-AZ88</f>
        <v>1162569.5128113544</v>
      </c>
      <c r="CG88" s="15">
        <f>BA88/(1-[5]圣人天赋!DZ89)-BA88</f>
        <v>1051460.201173543</v>
      </c>
      <c r="CH88" s="15">
        <f>BB88/(1-[5]圣人天赋!EA89)-BB88</f>
        <v>882647.06386754848</v>
      </c>
      <c r="CI88" s="15">
        <f>BC88/(1-[5]圣人天赋!EB89)-BC88</f>
        <v>683248.56290852325</v>
      </c>
      <c r="CJ88" s="15">
        <f>BD88/(1-[5]圣人天赋!EC89)-BD88</f>
        <v>0</v>
      </c>
      <c r="CK88" s="15">
        <f>SUM(CF$5:CF88)</f>
        <v>13089803.209658645</v>
      </c>
      <c r="CL88" s="15">
        <f>SUM(CG$5:CG88)</f>
        <v>11750873.874458306</v>
      </c>
      <c r="CM88" s="15">
        <f>SUM(CH$5:CH88)</f>
        <v>10088128.815366114</v>
      </c>
      <c r="CN88" s="15">
        <f>SUM(CI$5:CI88)</f>
        <v>7862134.8036131077</v>
      </c>
      <c r="CO88" s="15">
        <f>SUM(CJ$5:CJ88)</f>
        <v>0</v>
      </c>
      <c r="CQ88" s="15">
        <v>84</v>
      </c>
      <c r="CR88" s="15" t="e">
        <f>DZ88*'[6]国建-buff效果'!EN90+CR87</f>
        <v>#REF!</v>
      </c>
      <c r="CS88" s="15" t="e">
        <f>EA88*'[6]国建-buff效果'!EO90+CS87</f>
        <v>#REF!</v>
      </c>
      <c r="CT88" s="15" t="e">
        <f>EB88*'[6]国建-buff效果'!EP90+CT87</f>
        <v>#REF!</v>
      </c>
      <c r="CU88" s="15" t="e">
        <f>EC88*'[6]国建-buff效果'!EQ90+CU87</f>
        <v>#REF!</v>
      </c>
      <c r="CV88" s="15" t="e">
        <f>ED88*'[6]国建-buff效果'!ER90+CV87</f>
        <v>#REF!</v>
      </c>
      <c r="CX88" s="15">
        <v>84</v>
      </c>
      <c r="CY88" s="15">
        <f>索引信息!T88/3600*求节点(F$28:F$47,$G$4:$G$23,节奏总纲!P87)+CY87</f>
        <v>0</v>
      </c>
      <c r="CZ88" s="15">
        <f>索引信息!U88/3600*求节点(G$28:G$47,$G$4:$G$23,节奏总纲!Q87)+CZ87</f>
        <v>0</v>
      </c>
      <c r="DA88" s="15">
        <f>索引信息!V88/3600*求节点(H$28:H$47,$G$4:$G$23,节奏总纲!R87)+DA87</f>
        <v>0</v>
      </c>
      <c r="DB88" s="15">
        <f>索引信息!W88/3600*求节点(I$28:I$47,$G$4:$G$23,节奏总纲!S87)+DB87</f>
        <v>0</v>
      </c>
      <c r="DC88" s="15">
        <f>索引信息!X88/3600*求节点(J$28:J$47,$G$4:$G$23,节奏总纲!T87)+DC87</f>
        <v>0</v>
      </c>
      <c r="DE88" s="15">
        <v>84</v>
      </c>
      <c r="DF88" s="15" t="e">
        <f t="shared" si="55"/>
        <v>#REF!</v>
      </c>
      <c r="DG88" s="15" t="e">
        <f t="shared" si="56"/>
        <v>#REF!</v>
      </c>
      <c r="DH88" s="15" t="e">
        <f t="shared" si="57"/>
        <v>#REF!</v>
      </c>
      <c r="DI88" s="15" t="e">
        <f t="shared" si="58"/>
        <v>#REF!</v>
      </c>
      <c r="DJ88" s="15" t="e">
        <f t="shared" si="59"/>
        <v>#REF!</v>
      </c>
      <c r="DK88" s="35">
        <v>84</v>
      </c>
      <c r="DL88" s="34" t="e">
        <f t="shared" si="60"/>
        <v>#REF!</v>
      </c>
      <c r="DM88" s="34" t="e">
        <f t="shared" si="61"/>
        <v>#REF!</v>
      </c>
      <c r="DN88" s="34" t="e">
        <f t="shared" si="62"/>
        <v>#REF!</v>
      </c>
      <c r="DO88" s="34" t="e">
        <f t="shared" si="63"/>
        <v>#REF!</v>
      </c>
      <c r="DP88" s="34" t="e">
        <f t="shared" si="64"/>
        <v>#REF!</v>
      </c>
      <c r="DQ88" s="34" t="e">
        <f t="shared" si="65"/>
        <v>#REF!</v>
      </c>
      <c r="DT88" s="15">
        <v>84</v>
      </c>
      <c r="DU88" s="15" t="e">
        <f>#REF!+[7]国家城池攻打!BP87</f>
        <v>#REF!</v>
      </c>
      <c r="DV88" s="15" t="e">
        <f>#REF!+[7]国家城池攻打!BQ87</f>
        <v>#REF!</v>
      </c>
      <c r="DW88" s="15" t="e">
        <f>#REF!+[7]国家城池攻打!BR87</f>
        <v>#REF!</v>
      </c>
      <c r="DX88" s="15" t="e">
        <f>#REF!+[7]国家城池攻打!BS87</f>
        <v>#REF!</v>
      </c>
      <c r="DY88" s="15" t="e">
        <f>#REF!+[7]国家城池攻打!BT87</f>
        <v>#REF!</v>
      </c>
      <c r="DZ88" s="15" t="e">
        <f t="shared" si="76"/>
        <v>#REF!</v>
      </c>
      <c r="EA88" s="15" t="e">
        <f t="shared" si="77"/>
        <v>#REF!</v>
      </c>
      <c r="EB88" s="15" t="e">
        <f t="shared" si="78"/>
        <v>#REF!</v>
      </c>
      <c r="EC88" s="15" t="e">
        <f t="shared" si="79"/>
        <v>#REF!</v>
      </c>
      <c r="ED88" s="15" t="e">
        <f t="shared" si="80"/>
        <v>#REF!</v>
      </c>
      <c r="EF88" s="34" t="e">
        <f>#REF!/$DU88</f>
        <v>#REF!</v>
      </c>
      <c r="EG88" s="34" t="e">
        <f>[7]国家城池攻打!BP87/$DU88</f>
        <v>#REF!</v>
      </c>
      <c r="EK88" s="9">
        <v>84</v>
      </c>
      <c r="EL88" s="9" t="e">
        <f t="shared" si="66"/>
        <v>#REF!</v>
      </c>
      <c r="EM88" s="9" t="e">
        <f t="shared" si="67"/>
        <v>#REF!</v>
      </c>
      <c r="EN88" s="9" t="e">
        <f t="shared" si="68"/>
        <v>#REF!</v>
      </c>
      <c r="EO88" s="9" t="e">
        <f t="shared" si="69"/>
        <v>#REF!</v>
      </c>
      <c r="EP88" s="9" t="e">
        <f t="shared" si="70"/>
        <v>#REF!</v>
      </c>
      <c r="ER88" s="9">
        <v>84</v>
      </c>
      <c r="ES88" s="9" t="e">
        <f>((DU88-DU87)-(DF88-DF87))/求节点(F$28:F$47,$K$4:$K$23,节奏总纲!P87)</f>
        <v>#REF!</v>
      </c>
      <c r="ET88" s="9" t="e">
        <f>((DV88-DV87)-(DG88-DG87))/求节点(G$28:G$47,$K$4:$K$23,节奏总纲!Q87)</f>
        <v>#REF!</v>
      </c>
      <c r="EU88" s="9" t="e">
        <f>((DW88-DW87)-(DH88-DH87))/求节点(H$28:H$47,$K$4:$K$23,节奏总纲!R87)</f>
        <v>#REF!</v>
      </c>
      <c r="EV88" s="9" t="e">
        <f>((DX88-DX87)-(DI88-DI87))/求节点(I$28:I$47,$K$4:$K$23,节奏总纲!S87)</f>
        <v>#REF!</v>
      </c>
      <c r="EW88" s="9" t="e">
        <f>((DY88-DY87)-(DJ88-DJ87))/求节点(J$28:J$47,$K$4:$K$23,节奏总纲!T87)</f>
        <v>#REF!</v>
      </c>
      <c r="EX88" s="37" t="e">
        <f>SUM(ES$5:ES88)*$C$5/'[1]资源-钻石'!L87</f>
        <v>#REF!</v>
      </c>
      <c r="EY88" s="37" t="e">
        <f>SUM(ET$5:ET88)*$C$5/'[1]资源-钻石'!M87</f>
        <v>#REF!</v>
      </c>
      <c r="EZ88" s="37" t="e">
        <f>SUM(EU$5:EU88)*$C$5/'[1]资源-钻石'!N87</f>
        <v>#REF!</v>
      </c>
      <c r="FA88" s="37" t="e">
        <f>SUM(EV$5:EV88)*$C$5/'[1]资源-钻石'!O87</f>
        <v>#REF!</v>
      </c>
      <c r="FB88" s="37" t="e">
        <f>SUM(EW$5:EW88)*$C$5/'[1]资源-钻石'!P87</f>
        <v>#REF!</v>
      </c>
      <c r="FJ88" s="9">
        <f>INT(求节点(F$28:F$47,$K$28:$K$47,节奏总纲!P87))</f>
        <v>21215</v>
      </c>
      <c r="FK88" s="15">
        <v>84</v>
      </c>
      <c r="FL88" s="15">
        <f>求节点(F$28:F$47,$V$4:$V$23,节奏总纲!P87)*$FJ88/10000</f>
        <v>394097.23276268877</v>
      </c>
      <c r="FM88" s="15">
        <f>求节点(G$28:G$47,$V$4:$V$23,节奏总纲!Q87)*$FJ88/10000</f>
        <v>400081.06283396762</v>
      </c>
      <c r="FN88" s="15">
        <f>求节点(H$28:H$47,$V$4:$V$23,节奏总纲!R87)*$FJ88/10000</f>
        <v>405975.54180775373</v>
      </c>
      <c r="FO88" s="15">
        <f>求节点(I$28:I$47,$V$4:$V$23,节奏总纲!S87)*$FJ88/10000</f>
        <v>412022.28623105976</v>
      </c>
      <c r="FP88" s="15">
        <f>求节点(J$28:J$47,$V$4:$V$23,节奏总纲!T87)*$FJ88/10000</f>
        <v>419509.60557767248</v>
      </c>
      <c r="FQ88" s="15">
        <f>求节点(F$28:F$47,$L$4:$L$23,节奏总纲!P87)</f>
        <v>4</v>
      </c>
      <c r="FR88" s="15">
        <f>求节点(G$28:G$47,$L$4:$L$23,节奏总纲!Q87)</f>
        <v>4</v>
      </c>
      <c r="FS88" s="15">
        <f>求节点(H$28:H$47,$L$4:$L$23,节奏总纲!R87)</f>
        <v>4</v>
      </c>
      <c r="FT88" s="15">
        <f>求节点(I$28:I$47,$L$4:$L$23,节奏总纲!S87)</f>
        <v>4</v>
      </c>
      <c r="FU88" s="15">
        <f>求节点(J$28:J$47,$L$4:$L$23,节奏总纲!T87)</f>
        <v>4</v>
      </c>
      <c r="FV88" s="15">
        <f t="shared" si="71"/>
        <v>1576388.9310507551</v>
      </c>
      <c r="FW88" s="15">
        <f t="shared" si="72"/>
        <v>1600324.2513358705</v>
      </c>
      <c r="FX88" s="15">
        <f t="shared" si="73"/>
        <v>1623902.1672310149</v>
      </c>
      <c r="FY88" s="15">
        <f t="shared" si="74"/>
        <v>1648089.144924239</v>
      </c>
      <c r="FZ88" s="15">
        <f t="shared" si="75"/>
        <v>1678038.4223106899</v>
      </c>
      <c r="GE88" s="15">
        <v>84</v>
      </c>
      <c r="GF88" s="15">
        <f>MAX($G$4,求节点(F$28:F$47,$G$4:$G$23,节奏总纲!P87))</f>
        <v>2678.8174234331577</v>
      </c>
      <c r="GG88" s="15">
        <f>MAX($G$4,求节点(G$28:G$47,$G$4:$G$23,节奏总纲!Q87))</f>
        <v>2692.9202517887525</v>
      </c>
      <c r="GH88" s="15">
        <f>MAX($G$4,求节点(H$28:H$47,$G$4:$G$23,节奏总纲!R87))</f>
        <v>2706.8124954224691</v>
      </c>
      <c r="GI88" s="15">
        <f>MAX($G$4,求节点(I$28:I$47,$G$4:$G$23,节奏总纲!S87))</f>
        <v>2721.0636017701149</v>
      </c>
      <c r="GJ88" s="15">
        <f>MAX($G$4,求节点(J$28:J$47,$G$4:$G$23,节奏总纲!T87))</f>
        <v>2738.7098882339674</v>
      </c>
      <c r="GK88" s="15">
        <f>MAX($K$4,求节点(F$28:F$47,$K$4:$K$23,节奏总纲!P87))</f>
        <v>15576.348468663155</v>
      </c>
      <c r="GL88" s="15">
        <f>MAX($K$4,求节点(G$28:G$47,$K$4:$K$23,节奏总纲!Q87))</f>
        <v>15858.405035775048</v>
      </c>
      <c r="GM88" s="15">
        <f>MAX($K$4,求节点(H$28:H$47,$K$4:$K$23,节奏总纲!R87))</f>
        <v>16136.249908449385</v>
      </c>
      <c r="GN88" s="15">
        <f>MAX($K$4,求节点(I$28:I$47,$K$4:$K$23,节奏总纲!S87))</f>
        <v>16421.272035402297</v>
      </c>
      <c r="GO88" s="15">
        <f>MAX($K$4,求节点(J$28:J$47,$K$4:$K$23,节奏总纲!T87))</f>
        <v>16774.197764679353</v>
      </c>
    </row>
    <row r="89" spans="19:197" x14ac:dyDescent="0.15">
      <c r="S89" s="9">
        <v>62</v>
      </c>
      <c r="T89" s="9">
        <f>求节点(节奏总纲!$BW$4:$BW$53,节奏总纲!$AM$4:$AM$53,$S89)</f>
        <v>144.60019640299879</v>
      </c>
      <c r="U89" s="9">
        <v>20000</v>
      </c>
      <c r="V89" s="9">
        <f t="shared" si="38"/>
        <v>3</v>
      </c>
      <c r="W89" s="9">
        <v>5</v>
      </c>
      <c r="Z89" s="9">
        <v>85</v>
      </c>
      <c r="AA89" s="9">
        <f>[5]圣人天赋!EM90</f>
        <v>0</v>
      </c>
      <c r="AB89" s="9">
        <f>[5]圣人天赋!EN90</f>
        <v>0</v>
      </c>
      <c r="AC89" s="9">
        <f>[5]圣人天赋!EO90</f>
        <v>85</v>
      </c>
      <c r="AD89" s="9">
        <f>[5]圣人天赋!EP90</f>
        <v>5.4683362384620141E-2</v>
      </c>
      <c r="AE89" s="9">
        <f>[5]圣人天赋!EQ90</f>
        <v>5.5337822882855922E-2</v>
      </c>
      <c r="AG89" s="52"/>
      <c r="AH89" s="34" t="e">
        <f>[5]圣人天赋!EM90/AA89</f>
        <v>#DIV/0!</v>
      </c>
      <c r="AJ89" s="9">
        <v>85</v>
      </c>
      <c r="AK89" s="9">
        <f>MAX([4]带兵数!D88,1000+($AJ89-1)*50)</f>
        <v>7257.7700307679652</v>
      </c>
      <c r="AL89" s="9">
        <f>MAX([4]带兵数!E88,1000+($AJ89-1)*50)</f>
        <v>7309.7592678461178</v>
      </c>
      <c r="AM89" s="9">
        <f>MAX([4]带兵数!F88,1000+($AJ89-1)*50)</f>
        <v>7365.5472167192656</v>
      </c>
      <c r="AN89" s="9">
        <f>MAX([4]带兵数!G88,1000+($AJ89-1)*50)</f>
        <v>7427.3763930639598</v>
      </c>
      <c r="AO89" s="9">
        <f>MAX([4]带兵数!H88,1000+($AJ89-1)*50)</f>
        <v>7496.3491154445537</v>
      </c>
      <c r="AQ89" s="15">
        <v>85</v>
      </c>
      <c r="AR89" s="15">
        <f>AZ89/求节点(F$28:F$47,$G$4:$G$23,节奏总纲!P88)*3600</f>
        <v>8378949.9374155384</v>
      </c>
      <c r="AS89" s="15">
        <f>BA89/求节点(G$28:G$47,$G$4:$G$23,节奏总纲!Q88)*3600</f>
        <v>7071430.954832173</v>
      </c>
      <c r="AT89" s="15">
        <f>BB89/求节点(H$28:H$47,$G$4:$G$23,节奏总纲!R88)*3600</f>
        <v>5753240.2728708824</v>
      </c>
      <c r="AU89" s="15">
        <f>BC89/求节点(I$28:I$47,$G$4:$G$23,节奏总纲!S88)*3600</f>
        <v>4353338.673869418</v>
      </c>
      <c r="AV89" s="15">
        <f>BD89/求节点(J$28:J$47,$G$4:$G$23,节奏总纲!T88)*3600</f>
        <v>2379621.7822260126</v>
      </c>
      <c r="AY89" s="15">
        <v>85</v>
      </c>
      <c r="AZ89" s="15">
        <f>求节点(F$28:F$47,$G$4:$G$23,节奏总纲!P88)*24*节奏总纲!W88*求节点(F$28:F$47,$L$4:$L$23,节奏总纲!P88)</f>
        <v>6264081.8690808732</v>
      </c>
      <c r="BA89" s="15">
        <f>求节点(G$28:G$47,$G$4:$G$23,节奏总纲!Q88)*24*节奏总纲!X88*求节点(G$28:G$47,$L$4:$L$23,节奏总纲!Q88)</f>
        <v>5312564.7263266807</v>
      </c>
      <c r="BB89" s="15">
        <f>求节点(H$28:H$47,$G$4:$G$23,节奏总纲!R88)*24*节奏总纲!Y88*求节点(H$28:H$47,$L$4:$L$23,节奏总纲!R88)</f>
        <v>4342899.7539710524</v>
      </c>
      <c r="BC89" s="15">
        <f>求节点(I$28:I$47,$G$4:$G$23,节奏总纲!S88)*24*节奏总纲!Z88*求节点(I$28:I$47,$L$4:$L$23,节奏总纲!S88)</f>
        <v>3305146.358524852</v>
      </c>
      <c r="BD89" s="15">
        <f>求节点(J$28:J$47,$G$4:$G$23,节奏总纲!T88)*24*节奏总纲!AA88*求节点(J$28:J$47,$L$4:$L$23,节奏总纲!T88)</f>
        <v>1817766.6392004262</v>
      </c>
      <c r="BE89" s="15">
        <f>SUM(AZ$5:AZ89)</f>
        <v>87884385.801310971</v>
      </c>
      <c r="BF89" s="15">
        <f>SUM(BA$5:BA89)</f>
        <v>76249841.081920967</v>
      </c>
      <c r="BG89" s="15">
        <f>SUM(BB$5:BB89)</f>
        <v>62435865.088614836</v>
      </c>
      <c r="BH89" s="15">
        <f>SUM(BC$5:BC89)</f>
        <v>45896190.166037865</v>
      </c>
      <c r="BI89" s="15">
        <f>SUM(BD$5:BD89)</f>
        <v>25519527.866289511</v>
      </c>
      <c r="BJ89" s="51"/>
      <c r="BK89" s="15">
        <v>85</v>
      </c>
      <c r="BL89" s="15">
        <f>索引信息!I90/3600*求节点(F$28:F$47,$G$4:$G$23,节奏总纲!P88)+BL88</f>
        <v>0</v>
      </c>
      <c r="BM89" s="15">
        <f>索引信息!J90/3600*求节点(G$28:G$47,$G$4:$G$23,节奏总纲!Q88)+BM88</f>
        <v>0</v>
      </c>
      <c r="BN89" s="15">
        <f>索引信息!K90/3600*求节点(H$28:H$47,$G$4:$G$23,节奏总纲!R88)+BN88</f>
        <v>0</v>
      </c>
      <c r="BO89" s="15">
        <f>索引信息!L90/3600*求节点(I$28:I$47,$G$4:$G$23,节奏总纲!S88)+BO88</f>
        <v>0</v>
      </c>
      <c r="BP89" s="15">
        <f>索引信息!M90/3600*求节点(J$28:J$47,$G$4:$G$23,节奏总纲!T88)+BP88</f>
        <v>0</v>
      </c>
      <c r="BR89" s="15">
        <v>85</v>
      </c>
      <c r="BS89" s="15">
        <f>求节点($T$28:$T$107,$V$28:$V$107,节奏总纲!P88)*求节点($T$28:$T$107,$U$28:$U$107,节奏总纲!P88)*节奏总纲!W88+[2]副本直接奖励!DI89</f>
        <v>2088249.7063826348</v>
      </c>
      <c r="BT89" s="15">
        <f>求节点($T$28:$T$107,$V$28:$V$107,节奏总纲!Q88)*求节点($T$28:$T$107,$U$28:$U$107,节奏总纲!Q88)*节奏总纲!X88+[2]副本直接奖励!DJ89</f>
        <v>1647915.9226903487</v>
      </c>
      <c r="BU89" s="15">
        <f>求节点($T$28:$T$107,$V$28:$V$107,节奏总纲!R88)*求节点($T$28:$T$107,$U$28:$U$107,节奏总纲!R88)*节奏总纲!Y88+[2]副本直接奖励!DK89</f>
        <v>1309291.4895081159</v>
      </c>
      <c r="BV89" s="15">
        <f>求节点($T$28:$T$107,$V$28:$V$107,节奏总纲!S88)*求节点($T$28:$T$107,$U$28:$U$107,节奏总纲!S88)*节奏总纲!Z88+[2]副本直接奖励!DL89</f>
        <v>894197.36416562798</v>
      </c>
      <c r="BW89" s="15">
        <f>求节点($T$28:$T$107,$V$28:$V$107,节奏总纲!T88)*求节点($T$28:$T$107,$U$28:$U$107,节奏总纲!T88)*节奏总纲!AA88+[2]副本直接奖励!DM89</f>
        <v>375399.0742587854</v>
      </c>
      <c r="BX89" s="15">
        <f>SUM(BS$5:BS89)</f>
        <v>22615951.528700303</v>
      </c>
      <c r="BY89" s="15">
        <f>SUM(BT$5:BT89)</f>
        <v>18436509.478653245</v>
      </c>
      <c r="BZ89" s="15">
        <f>SUM(BU$5:BU89)</f>
        <v>13820673.039720697</v>
      </c>
      <c r="CA89" s="15">
        <f>SUM(BV$5:BV89)</f>
        <v>8580273.6524011306</v>
      </c>
      <c r="CB89" s="15">
        <f>SUM(BW$5:BW89)</f>
        <v>3386307.355711191</v>
      </c>
      <c r="CE89" s="15">
        <v>85</v>
      </c>
      <c r="CF89" s="15">
        <f>AZ89/(1-[5]圣人天赋!DY90)-AZ89</f>
        <v>1246928.9609504594</v>
      </c>
      <c r="CG89" s="15">
        <f>BA89/(1-[5]圣人天赋!DZ90)-BA89</f>
        <v>1091110.9891141998</v>
      </c>
      <c r="CH89" s="15">
        <f>BB89/(1-[5]圣人天赋!EA90)-BB89</f>
        <v>934235.66489423811</v>
      </c>
      <c r="CI89" s="15">
        <f>BC89/(1-[5]圣人天赋!EB90)-BC89</f>
        <v>755176.56536683533</v>
      </c>
      <c r="CJ89" s="15">
        <f>BD89/(1-[5]圣人天赋!EC90)-BD89</f>
        <v>0</v>
      </c>
      <c r="CK89" s="15">
        <f>SUM(CF$5:CF89)</f>
        <v>14336732.170609105</v>
      </c>
      <c r="CL89" s="15">
        <f>SUM(CG$5:CG89)</f>
        <v>12841984.863572504</v>
      </c>
      <c r="CM89" s="15">
        <f>SUM(CH$5:CH89)</f>
        <v>11022364.480260352</v>
      </c>
      <c r="CN89" s="15">
        <f>SUM(CI$5:CI89)</f>
        <v>8617311.3689799421</v>
      </c>
      <c r="CO89" s="15">
        <f>SUM(CJ$5:CJ89)</f>
        <v>0</v>
      </c>
      <c r="CQ89" s="15">
        <v>85</v>
      </c>
      <c r="CR89" s="15" t="e">
        <f>DZ89*'[6]国建-buff效果'!EN91+CR88</f>
        <v>#REF!</v>
      </c>
      <c r="CS89" s="15" t="e">
        <f>EA89*'[6]国建-buff效果'!EO91+CS88</f>
        <v>#REF!</v>
      </c>
      <c r="CT89" s="15" t="e">
        <f>EB89*'[6]国建-buff效果'!EP91+CT88</f>
        <v>#REF!</v>
      </c>
      <c r="CU89" s="15" t="e">
        <f>EC89*'[6]国建-buff效果'!EQ91+CU88</f>
        <v>#REF!</v>
      </c>
      <c r="CV89" s="15" t="e">
        <f>ED89*'[6]国建-buff效果'!ER91+CV88</f>
        <v>#REF!</v>
      </c>
      <c r="CX89" s="15">
        <v>85</v>
      </c>
      <c r="CY89" s="15">
        <f>索引信息!T89/3600*求节点(F$28:F$47,$G$4:$G$23,节奏总纲!P88)+CY88</f>
        <v>0</v>
      </c>
      <c r="CZ89" s="15">
        <f>索引信息!U89/3600*求节点(G$28:G$47,$G$4:$G$23,节奏总纲!Q88)+CZ88</f>
        <v>0</v>
      </c>
      <c r="DA89" s="15">
        <f>索引信息!V89/3600*求节点(H$28:H$47,$G$4:$G$23,节奏总纲!R88)+DA88</f>
        <v>0</v>
      </c>
      <c r="DB89" s="15">
        <f>索引信息!W89/3600*求节点(I$28:I$47,$G$4:$G$23,节奏总纲!S88)+DB88</f>
        <v>0</v>
      </c>
      <c r="DC89" s="15">
        <f>索引信息!X89/3600*求节点(J$28:J$47,$G$4:$G$23,节奏总纲!T88)+DC88</f>
        <v>0</v>
      </c>
      <c r="DE89" s="15">
        <v>85</v>
      </c>
      <c r="DF89" s="15" t="e">
        <f t="shared" si="55"/>
        <v>#REF!</v>
      </c>
      <c r="DG89" s="15" t="e">
        <f t="shared" si="56"/>
        <v>#REF!</v>
      </c>
      <c r="DH89" s="15" t="e">
        <f t="shared" si="57"/>
        <v>#REF!</v>
      </c>
      <c r="DI89" s="15" t="e">
        <f t="shared" si="58"/>
        <v>#REF!</v>
      </c>
      <c r="DJ89" s="15" t="e">
        <f t="shared" si="59"/>
        <v>#REF!</v>
      </c>
      <c r="DK89" s="35">
        <v>85</v>
      </c>
      <c r="DL89" s="34" t="e">
        <f t="shared" si="60"/>
        <v>#REF!</v>
      </c>
      <c r="DM89" s="34" t="e">
        <f t="shared" si="61"/>
        <v>#REF!</v>
      </c>
      <c r="DN89" s="34" t="e">
        <f t="shared" si="62"/>
        <v>#REF!</v>
      </c>
      <c r="DO89" s="34" t="e">
        <f t="shared" si="63"/>
        <v>#REF!</v>
      </c>
      <c r="DP89" s="34" t="e">
        <f t="shared" si="64"/>
        <v>#REF!</v>
      </c>
      <c r="DQ89" s="34" t="e">
        <f t="shared" si="65"/>
        <v>#REF!</v>
      </c>
      <c r="DT89" s="15">
        <v>85</v>
      </c>
      <c r="DU89" s="15" t="e">
        <f>#REF!+[7]国家城池攻打!BP88</f>
        <v>#REF!</v>
      </c>
      <c r="DV89" s="15" t="e">
        <f>#REF!+[7]国家城池攻打!BQ88</f>
        <v>#REF!</v>
      </c>
      <c r="DW89" s="15" t="e">
        <f>#REF!+[7]国家城池攻打!BR88</f>
        <v>#REF!</v>
      </c>
      <c r="DX89" s="15" t="e">
        <f>#REF!+[7]国家城池攻打!BS88</f>
        <v>#REF!</v>
      </c>
      <c r="DY89" s="15" t="e">
        <f>#REF!+[7]国家城池攻打!BT88</f>
        <v>#REF!</v>
      </c>
      <c r="DZ89" s="15" t="e">
        <f t="shared" si="76"/>
        <v>#REF!</v>
      </c>
      <c r="EA89" s="15" t="e">
        <f t="shared" si="77"/>
        <v>#REF!</v>
      </c>
      <c r="EB89" s="15" t="e">
        <f t="shared" si="78"/>
        <v>#REF!</v>
      </c>
      <c r="EC89" s="15" t="e">
        <f t="shared" si="79"/>
        <v>#REF!</v>
      </c>
      <c r="ED89" s="15" t="e">
        <f t="shared" si="80"/>
        <v>#REF!</v>
      </c>
      <c r="EF89" s="34" t="e">
        <f>#REF!/$DU89</f>
        <v>#REF!</v>
      </c>
      <c r="EG89" s="34" t="e">
        <f>[7]国家城池攻打!BP88/$DU89</f>
        <v>#REF!</v>
      </c>
      <c r="EK89" s="9">
        <v>85</v>
      </c>
      <c r="EL89" s="9" t="e">
        <f t="shared" si="66"/>
        <v>#REF!</v>
      </c>
      <c r="EM89" s="9" t="e">
        <f t="shared" si="67"/>
        <v>#REF!</v>
      </c>
      <c r="EN89" s="9" t="e">
        <f t="shared" si="68"/>
        <v>#REF!</v>
      </c>
      <c r="EO89" s="9" t="e">
        <f t="shared" si="69"/>
        <v>#REF!</v>
      </c>
      <c r="EP89" s="9" t="e">
        <f t="shared" si="70"/>
        <v>#REF!</v>
      </c>
      <c r="ER89" s="9">
        <v>85</v>
      </c>
      <c r="ES89" s="9" t="e">
        <f>((DU89-DU88)-(DF89-DF88))/求节点(F$28:F$47,$K$4:$K$23,节奏总纲!P88)</f>
        <v>#REF!</v>
      </c>
      <c r="ET89" s="9" t="e">
        <f>((DV89-DV88)-(DG89-DG88))/求节点(G$28:G$47,$K$4:$K$23,节奏总纲!Q88)</f>
        <v>#REF!</v>
      </c>
      <c r="EU89" s="9" t="e">
        <f>((DW89-DW88)-(DH89-DH88))/求节点(H$28:H$47,$K$4:$K$23,节奏总纲!R88)</f>
        <v>#REF!</v>
      </c>
      <c r="EV89" s="9" t="e">
        <f>((DX89-DX88)-(DI89-DI88))/求节点(I$28:I$47,$K$4:$K$23,节奏总纲!S88)</f>
        <v>#REF!</v>
      </c>
      <c r="EW89" s="9" t="e">
        <f>((DY89-DY88)-(DJ89-DJ88))/求节点(J$28:J$47,$K$4:$K$23,节奏总纲!T88)</f>
        <v>#REF!</v>
      </c>
      <c r="EX89" s="37" t="e">
        <f>SUM(ES$5:ES89)*$C$5/'[1]资源-钻石'!L88</f>
        <v>#REF!</v>
      </c>
      <c r="EY89" s="37" t="e">
        <f>SUM(ET$5:ET89)*$C$5/'[1]资源-钻石'!M88</f>
        <v>#REF!</v>
      </c>
      <c r="EZ89" s="37" t="e">
        <f>SUM(EU$5:EU89)*$C$5/'[1]资源-钻石'!N88</f>
        <v>#REF!</v>
      </c>
      <c r="FA89" s="37" t="e">
        <f>SUM(EV$5:EV89)*$C$5/'[1]资源-钻石'!O88</f>
        <v>#REF!</v>
      </c>
      <c r="FB89" s="37" t="e">
        <f>SUM(EW$5:EW89)*$C$5/'[1]资源-钻石'!P88</f>
        <v>#REF!</v>
      </c>
      <c r="FJ89" s="9">
        <f>INT(求节点(F$28:F$47,$K$28:$K$47,节奏总纲!P88))</f>
        <v>21265</v>
      </c>
      <c r="FK89" s="15">
        <v>85</v>
      </c>
      <c r="FL89" s="15">
        <f>求节点(F$28:F$47,$V$4:$V$23,节奏总纲!P88)*$FJ89/10000</f>
        <v>400356.55165605375</v>
      </c>
      <c r="FM89" s="15">
        <f>求节点(G$28:G$47,$V$4:$V$23,节奏总纲!Q88)*$FJ89/10000</f>
        <v>405981.80843648966</v>
      </c>
      <c r="FN89" s="15">
        <f>求节点(H$28:H$47,$V$4:$V$23,节奏总纲!R88)*$FJ89/10000</f>
        <v>411478.39112196781</v>
      </c>
      <c r="FO89" s="15">
        <f>求节点(I$28:I$47,$V$4:$V$23,节奏总纲!S88)*$FJ89/10000</f>
        <v>418153.16507366061</v>
      </c>
      <c r="FP89" s="15">
        <f>求节点(J$28:J$47,$V$4:$V$23,节奏总纲!T88)*$FJ89/10000</f>
        <v>425300</v>
      </c>
      <c r="FQ89" s="15">
        <f>求节点(F$28:F$47,$L$4:$L$23,节奏总纲!P88)</f>
        <v>4</v>
      </c>
      <c r="FR89" s="15">
        <f>求节点(G$28:G$47,$L$4:$L$23,节奏总纲!Q88)</f>
        <v>4</v>
      </c>
      <c r="FS89" s="15">
        <f>求节点(H$28:H$47,$L$4:$L$23,节奏总纲!R88)</f>
        <v>4</v>
      </c>
      <c r="FT89" s="15">
        <f>求节点(I$28:I$47,$L$4:$L$23,节奏总纲!S88)</f>
        <v>4</v>
      </c>
      <c r="FU89" s="15">
        <f>求节点(J$28:J$47,$L$4:$L$23,节奏总纲!T88)</f>
        <v>4</v>
      </c>
      <c r="FV89" s="15">
        <f t="shared" si="71"/>
        <v>1601426.206624215</v>
      </c>
      <c r="FW89" s="15">
        <f t="shared" si="72"/>
        <v>1623927.2337459587</v>
      </c>
      <c r="FX89" s="15">
        <f t="shared" si="73"/>
        <v>1645913.5644878712</v>
      </c>
      <c r="FY89" s="15">
        <f t="shared" si="74"/>
        <v>1672612.6602946424</v>
      </c>
      <c r="FZ89" s="15">
        <f t="shared" si="75"/>
        <v>1701200</v>
      </c>
      <c r="GE89" s="15">
        <v>85</v>
      </c>
      <c r="GF89" s="15">
        <f>MAX($G$4,求节点(F$28:F$47,$G$4:$G$23,节奏总纲!P88))</f>
        <v>2691.3509326500207</v>
      </c>
      <c r="GG89" s="15">
        <f>MAX($G$4,求节点(G$28:G$47,$G$4:$G$23,节奏总纲!Q88))</f>
        <v>2704.5774945602861</v>
      </c>
      <c r="GH89" s="15">
        <f>MAX($G$4,求节点(H$28:H$47,$G$4:$G$23,节奏总纲!R88))</f>
        <v>2717.5015074581893</v>
      </c>
      <c r="GI89" s="15">
        <f>MAX($G$4,求节点(I$28:I$47,$G$4:$G$23,节奏总纲!S88))</f>
        <v>2733.1957796229967</v>
      </c>
      <c r="GJ89" s="15">
        <f>MAX($G$4,求节点(J$28:J$47,$G$4:$G$23,节奏总纲!T88))</f>
        <v>2750</v>
      </c>
      <c r="GK89" s="15">
        <f>MAX($K$4,求节点(F$28:F$47,$K$4:$K$23,节奏总纲!P88))</f>
        <v>15827.01865300041</v>
      </c>
      <c r="GL89" s="15">
        <f>MAX($K$4,求节点(G$28:G$47,$K$4:$K$23,节奏总纲!Q88))</f>
        <v>16091.549891205723</v>
      </c>
      <c r="GM89" s="15">
        <f>MAX($K$4,求节点(H$28:H$47,$K$4:$K$23,节奏总纲!R88))</f>
        <v>16350.030149163784</v>
      </c>
      <c r="GN89" s="15">
        <f>MAX($K$4,求节点(I$28:I$47,$K$4:$K$23,节奏总纲!S88))</f>
        <v>16663.91559245994</v>
      </c>
      <c r="GO89" s="15">
        <f>MAX($K$4,求节点(J$28:J$47,$K$4:$K$23,节奏总纲!T88))</f>
        <v>17000</v>
      </c>
    </row>
    <row r="90" spans="19:197" x14ac:dyDescent="0.15">
      <c r="S90" s="9">
        <v>63</v>
      </c>
      <c r="T90" s="9">
        <f>求节点(节奏总纲!$BW$4:$BW$53,节奏总纲!$AM$4:$AM$53,$S90)</f>
        <v>149.96279460449816</v>
      </c>
      <c r="U90" s="9">
        <v>21000</v>
      </c>
      <c r="V90" s="9">
        <f t="shared" si="38"/>
        <v>3</v>
      </c>
      <c r="W90" s="9">
        <v>5</v>
      </c>
      <c r="Z90" s="9">
        <v>86</v>
      </c>
      <c r="AA90" s="9">
        <f>[5]圣人天赋!EM91</f>
        <v>0</v>
      </c>
      <c r="AB90" s="9">
        <f>[5]圣人天赋!EN91</f>
        <v>0</v>
      </c>
      <c r="AC90" s="9">
        <f>[5]圣人天赋!EO91</f>
        <v>86</v>
      </c>
      <c r="AD90" s="9">
        <f>[5]圣人天赋!EP91</f>
        <v>5.4504788807621538E-2</v>
      </c>
      <c r="AE90" s="9">
        <f>[5]圣人天赋!EQ91</f>
        <v>5.5155455402716234E-2</v>
      </c>
      <c r="AG90" s="52"/>
      <c r="AH90" s="34" t="e">
        <f>[5]圣人天赋!EM91/AA90</f>
        <v>#DIV/0!</v>
      </c>
      <c r="AJ90" s="9">
        <v>86</v>
      </c>
      <c r="AK90" s="9">
        <f>MAX([4]带兵数!D89,1000+($AJ90-1)*50)</f>
        <v>7325.3896513009249</v>
      </c>
      <c r="AL90" s="9">
        <f>MAX([4]带兵数!E89,1000+($AJ90-1)*50)</f>
        <v>7376.0748183577853</v>
      </c>
      <c r="AM90" s="9">
        <f>MAX([4]带兵数!F89,1000+($AJ90-1)*50)</f>
        <v>7432.7116435634034</v>
      </c>
      <c r="AN90" s="9">
        <f>MAX([4]带兵数!G89,1000+($AJ90-1)*50)</f>
        <v>7496.9826703325634</v>
      </c>
      <c r="AO90" s="9">
        <f>MAX([4]带兵数!H89,1000+($AJ90-1)*50)</f>
        <v>7556.0909841064313</v>
      </c>
      <c r="AQ90" s="15">
        <v>86</v>
      </c>
      <c r="AR90" s="15">
        <f>AZ90/求节点(F$28:F$47,$G$4:$G$23,节奏总纲!P89)*3600</f>
        <v>8980336.186842097</v>
      </c>
      <c r="AS90" s="15">
        <f>BA90/求节点(G$28:G$47,$G$4:$G$23,节奏总纲!Q89)*3600</f>
        <v>7700120.1432319498</v>
      </c>
      <c r="AT90" s="15">
        <f>BB90/求节点(H$28:H$47,$G$4:$G$23,节奏总纲!R89)*3600</f>
        <v>6329245.9703279268</v>
      </c>
      <c r="AU90" s="15">
        <f>BC90/求节点(I$28:I$47,$G$4:$G$23,节奏总纲!S89)*3600</f>
        <v>4776399.161499409</v>
      </c>
      <c r="AV90" s="15">
        <f>BD90/求节点(J$28:J$47,$G$4:$G$23,节奏总纲!T89)*3600</f>
        <v>2216027.2240161188</v>
      </c>
      <c r="AY90" s="15">
        <v>86</v>
      </c>
      <c r="AZ90" s="15">
        <f>求节点(F$28:F$47,$G$4:$G$23,节奏总纲!P89)*24*节奏总纲!W89*求节点(F$28:F$47,$L$4:$L$23,节奏总纲!P89)</f>
        <v>6744145.7047038209</v>
      </c>
      <c r="BA90" s="15">
        <f>求节点(G$28:G$47,$G$4:$G$23,节奏总纲!Q89)*24*节奏总纲!X89*求节点(G$28:G$47,$L$4:$L$23,节奏总纲!Q89)</f>
        <v>5807830.8079267098</v>
      </c>
      <c r="BB90" s="15">
        <f>求节点(H$28:H$47,$G$4:$G$23,节奏总纲!R89)*24*节奏总纲!Y89*求节点(H$28:H$47,$L$4:$L$23,节奏总纲!R89)</f>
        <v>4798378.3906419734</v>
      </c>
      <c r="BC90" s="15">
        <f>求节点(I$28:I$47,$G$4:$G$23,节奏总纲!S89)*24*节奏总纲!Z89*求节点(I$28:I$47,$L$4:$L$23,节奏总纲!S89)</f>
        <v>3644003.7758984771</v>
      </c>
      <c r="BD90" s="15">
        <f>求节点(J$28:J$47,$G$4:$G$23,节奏总纲!T89)*24*节奏总纲!AA89*求节点(J$28:J$47,$L$4:$L$23,节奏总纲!T89)</f>
        <v>1692798.5739012018</v>
      </c>
      <c r="BE90" s="15">
        <f>SUM(AZ$5:AZ90)</f>
        <v>94628531.506014794</v>
      </c>
      <c r="BF90" s="15">
        <f>SUM(BA$5:BA90)</f>
        <v>82057671.889847681</v>
      </c>
      <c r="BG90" s="15">
        <f>SUM(BB$5:BB90)</f>
        <v>67234243.479256809</v>
      </c>
      <c r="BH90" s="15">
        <f>SUM(BC$5:BC90)</f>
        <v>49540193.941936344</v>
      </c>
      <c r="BI90" s="15">
        <f>SUM(BD$5:BD90)</f>
        <v>27212326.440190714</v>
      </c>
      <c r="BJ90" s="51"/>
      <c r="BK90" s="15">
        <v>86</v>
      </c>
      <c r="BL90" s="15">
        <f>索引信息!I91/3600*求节点(F$28:F$47,$G$4:$G$23,节奏总纲!P89)+BL89</f>
        <v>0</v>
      </c>
      <c r="BM90" s="15">
        <f>索引信息!J91/3600*求节点(G$28:G$47,$G$4:$G$23,节奏总纲!Q89)+BM89</f>
        <v>0</v>
      </c>
      <c r="BN90" s="15">
        <f>索引信息!K91/3600*求节点(H$28:H$47,$G$4:$G$23,节奏总纲!R89)+BN89</f>
        <v>0</v>
      </c>
      <c r="BO90" s="15">
        <f>索引信息!L91/3600*求节点(I$28:I$47,$G$4:$G$23,节奏总纲!S89)+BO89</f>
        <v>0</v>
      </c>
      <c r="BP90" s="15">
        <f>索引信息!M91/3600*求节点(J$28:J$47,$G$4:$G$23,节奏总纲!T89)+BP89</f>
        <v>0</v>
      </c>
      <c r="BR90" s="15">
        <v>86</v>
      </c>
      <c r="BS90" s="15">
        <f>求节点($T$28:$T$107,$V$28:$V$107,节奏总纲!P89)*求节点($T$28:$T$107,$U$28:$U$107,节奏总纲!P89)*节奏总纲!W89+[2]副本直接奖励!DI90</f>
        <v>2338629.2153234626</v>
      </c>
      <c r="BT90" s="15">
        <f>求节点($T$28:$T$107,$V$28:$V$107,节奏总纲!Q89)*求节点($T$28:$T$107,$U$28:$U$107,节奏总纲!Q89)*节奏总纲!X89+[2]副本直接奖励!DJ90</f>
        <v>1846651.8658235904</v>
      </c>
      <c r="BU90" s="15">
        <f>求节点($T$28:$T$107,$V$28:$V$107,节奏总纲!R89)*求节点($T$28:$T$107,$U$28:$U$107,节奏总纲!R89)*节奏总纲!Y89+[2]副本直接奖励!DK90</f>
        <v>1451332.7008803885</v>
      </c>
      <c r="BV90" s="15">
        <f>求节点($T$28:$T$107,$V$28:$V$107,节奏总纲!S89)*求节点($T$28:$T$107,$U$28:$U$107,节奏总纲!S89)*节奏总纲!Z89+[2]副本直接奖励!DL90</f>
        <v>1013819.2518897295</v>
      </c>
      <c r="BW90" s="15">
        <f>求节点($T$28:$T$107,$V$28:$V$107,节奏总纲!T89)*求节点($T$28:$T$107,$U$28:$U$107,节奏总纲!T89)*节奏总纲!AA89+[2]副本直接奖励!DM90</f>
        <v>352844.10235238279</v>
      </c>
      <c r="BX90" s="15">
        <f>SUM(BS$5:BS90)</f>
        <v>24954580.744023766</v>
      </c>
      <c r="BY90" s="15">
        <f>SUM(BT$5:BT90)</f>
        <v>20283161.344476834</v>
      </c>
      <c r="BZ90" s="15">
        <f>SUM(BU$5:BU90)</f>
        <v>15272005.740601085</v>
      </c>
      <c r="CA90" s="15">
        <f>SUM(BV$5:BV90)</f>
        <v>9594092.9042908605</v>
      </c>
      <c r="CB90" s="15">
        <f>SUM(BW$5:BW90)</f>
        <v>3739151.4580635736</v>
      </c>
      <c r="CE90" s="15">
        <v>86</v>
      </c>
      <c r="CF90" s="15">
        <f>AZ90/(1-[5]圣人天赋!DY91)-AZ90</f>
        <v>1337189.1050876081</v>
      </c>
      <c r="CG90" s="15">
        <f>BA90/(1-[5]圣人天赋!DZ91)-BA90</f>
        <v>1187684.9812395349</v>
      </c>
      <c r="CH90" s="15">
        <f>BB90/(1-[5]圣人天赋!EA91)-BB90</f>
        <v>1027846.9619613681</v>
      </c>
      <c r="CI90" s="15">
        <f>BC90/(1-[5]圣人天赋!EB91)-BC90</f>
        <v>829651.83222241979</v>
      </c>
      <c r="CJ90" s="15">
        <f>BD90/(1-[5]圣人天赋!EC91)-BD90</f>
        <v>0</v>
      </c>
      <c r="CK90" s="15">
        <f>SUM(CF$5:CF90)</f>
        <v>15673921.275696713</v>
      </c>
      <c r="CL90" s="15">
        <f>SUM(CG$5:CG90)</f>
        <v>14029669.844812039</v>
      </c>
      <c r="CM90" s="15">
        <f>SUM(CH$5:CH90)</f>
        <v>12050211.44222172</v>
      </c>
      <c r="CN90" s="15">
        <f>SUM(CI$5:CI90)</f>
        <v>9446963.2012023628</v>
      </c>
      <c r="CO90" s="15">
        <f>SUM(CJ$5:CJ90)</f>
        <v>0</v>
      </c>
      <c r="CQ90" s="15">
        <v>86</v>
      </c>
      <c r="CR90" s="15" t="e">
        <f>DZ90*'[6]国建-buff效果'!EN92+CR89</f>
        <v>#REF!</v>
      </c>
      <c r="CS90" s="15" t="e">
        <f>EA90*'[6]国建-buff效果'!EO92+CS89</f>
        <v>#REF!</v>
      </c>
      <c r="CT90" s="15" t="e">
        <f>EB90*'[6]国建-buff效果'!EP92+CT89</f>
        <v>#REF!</v>
      </c>
      <c r="CU90" s="15" t="e">
        <f>EC90*'[6]国建-buff效果'!EQ92+CU89</f>
        <v>#REF!</v>
      </c>
      <c r="CV90" s="15" t="e">
        <f>ED90*'[6]国建-buff效果'!ER92+CV89</f>
        <v>#REF!</v>
      </c>
      <c r="CX90" s="15">
        <v>86</v>
      </c>
      <c r="CY90" s="15">
        <f>索引信息!T90/3600*求节点(F$28:F$47,$G$4:$G$23,节奏总纲!P89)+CY89</f>
        <v>0</v>
      </c>
      <c r="CZ90" s="15">
        <f>索引信息!U90/3600*求节点(G$28:G$47,$G$4:$G$23,节奏总纲!Q89)+CZ89</f>
        <v>0</v>
      </c>
      <c r="DA90" s="15">
        <f>索引信息!V90/3600*求节点(H$28:H$47,$G$4:$G$23,节奏总纲!R89)+DA89</f>
        <v>0</v>
      </c>
      <c r="DB90" s="15">
        <f>索引信息!W90/3600*求节点(I$28:I$47,$G$4:$G$23,节奏总纲!S89)+DB89</f>
        <v>0</v>
      </c>
      <c r="DC90" s="15">
        <f>索引信息!X90/3600*求节点(J$28:J$47,$G$4:$G$23,节奏总纲!T89)+DC89</f>
        <v>0</v>
      </c>
      <c r="DE90" s="15">
        <v>86</v>
      </c>
      <c r="DF90" s="15" t="e">
        <f t="shared" si="55"/>
        <v>#REF!</v>
      </c>
      <c r="DG90" s="15" t="e">
        <f t="shared" si="56"/>
        <v>#REF!</v>
      </c>
      <c r="DH90" s="15" t="e">
        <f t="shared" si="57"/>
        <v>#REF!</v>
      </c>
      <c r="DI90" s="15" t="e">
        <f t="shared" si="58"/>
        <v>#REF!</v>
      </c>
      <c r="DJ90" s="15" t="e">
        <f t="shared" si="59"/>
        <v>#REF!</v>
      </c>
      <c r="DK90" s="35">
        <v>86</v>
      </c>
      <c r="DL90" s="34" t="e">
        <f t="shared" si="60"/>
        <v>#REF!</v>
      </c>
      <c r="DM90" s="34" t="e">
        <f t="shared" si="61"/>
        <v>#REF!</v>
      </c>
      <c r="DN90" s="34" t="e">
        <f t="shared" si="62"/>
        <v>#REF!</v>
      </c>
      <c r="DO90" s="34" t="e">
        <f t="shared" si="63"/>
        <v>#REF!</v>
      </c>
      <c r="DP90" s="34" t="e">
        <f t="shared" si="64"/>
        <v>#REF!</v>
      </c>
      <c r="DQ90" s="34" t="e">
        <f t="shared" si="65"/>
        <v>#REF!</v>
      </c>
      <c r="DT90" s="15">
        <v>86</v>
      </c>
      <c r="DU90" s="15" t="e">
        <f>#REF!+[7]国家城池攻打!BP89</f>
        <v>#REF!</v>
      </c>
      <c r="DV90" s="15" t="e">
        <f>#REF!+[7]国家城池攻打!BQ89</f>
        <v>#REF!</v>
      </c>
      <c r="DW90" s="15" t="e">
        <f>#REF!+[7]国家城池攻打!BR89</f>
        <v>#REF!</v>
      </c>
      <c r="DX90" s="15" t="e">
        <f>#REF!+[7]国家城池攻打!BS89</f>
        <v>#REF!</v>
      </c>
      <c r="DY90" s="15" t="e">
        <f>#REF!+[7]国家城池攻打!BT89</f>
        <v>#REF!</v>
      </c>
      <c r="DZ90" s="15" t="e">
        <f t="shared" si="76"/>
        <v>#REF!</v>
      </c>
      <c r="EA90" s="15" t="e">
        <f t="shared" si="77"/>
        <v>#REF!</v>
      </c>
      <c r="EB90" s="15" t="e">
        <f t="shared" si="78"/>
        <v>#REF!</v>
      </c>
      <c r="EC90" s="15" t="e">
        <f t="shared" si="79"/>
        <v>#REF!</v>
      </c>
      <c r="ED90" s="15" t="e">
        <f t="shared" si="80"/>
        <v>#REF!</v>
      </c>
      <c r="EF90" s="34" t="e">
        <f>#REF!/$DU90</f>
        <v>#REF!</v>
      </c>
      <c r="EG90" s="34" t="e">
        <f>[7]国家城池攻打!BP89/$DU90</f>
        <v>#REF!</v>
      </c>
      <c r="EK90" s="9">
        <v>86</v>
      </c>
      <c r="EL90" s="9" t="e">
        <f t="shared" si="66"/>
        <v>#REF!</v>
      </c>
      <c r="EM90" s="9" t="e">
        <f t="shared" si="67"/>
        <v>#REF!</v>
      </c>
      <c r="EN90" s="9" t="e">
        <f t="shared" si="68"/>
        <v>#REF!</v>
      </c>
      <c r="EO90" s="9" t="e">
        <f t="shared" si="69"/>
        <v>#REF!</v>
      </c>
      <c r="EP90" s="9" t="e">
        <f t="shared" si="70"/>
        <v>#REF!</v>
      </c>
      <c r="ER90" s="9">
        <v>86</v>
      </c>
      <c r="ES90" s="9" t="e">
        <f>((DU90-DU89)-(DF90-DF89))/求节点(F$28:F$47,$K$4:$K$23,节奏总纲!P89)</f>
        <v>#REF!</v>
      </c>
      <c r="ET90" s="9" t="e">
        <f>((DV90-DV89)-(DG90-DG89))/求节点(G$28:G$47,$K$4:$K$23,节奏总纲!Q89)</f>
        <v>#REF!</v>
      </c>
      <c r="EU90" s="9" t="e">
        <f>((DW90-DW89)-(DH90-DH89))/求节点(H$28:H$47,$K$4:$K$23,节奏总纲!R89)</f>
        <v>#REF!</v>
      </c>
      <c r="EV90" s="9" t="e">
        <f>((DX90-DX89)-(DI90-DI89))/求节点(I$28:I$47,$K$4:$K$23,节奏总纲!S89)</f>
        <v>#REF!</v>
      </c>
      <c r="EW90" s="9" t="e">
        <f>((DY90-DY89)-(DJ90-DJ89))/求节点(J$28:J$47,$K$4:$K$23,节奏总纲!T89)</f>
        <v>#REF!</v>
      </c>
      <c r="EX90" s="37" t="e">
        <f>SUM(ES$5:ES90)*$C$5/'[1]资源-钻石'!L89</f>
        <v>#REF!</v>
      </c>
      <c r="EY90" s="37" t="e">
        <f>SUM(ET$5:ET90)*$C$5/'[1]资源-钻石'!M89</f>
        <v>#REF!</v>
      </c>
      <c r="EZ90" s="37" t="e">
        <f>SUM(EU$5:EU90)*$C$5/'[1]资源-钻石'!N89</f>
        <v>#REF!</v>
      </c>
      <c r="FA90" s="37" t="e">
        <f>SUM(EV$5:EV90)*$C$5/'[1]资源-钻石'!O89</f>
        <v>#REF!</v>
      </c>
      <c r="FB90" s="37" t="e">
        <f>SUM(EW$5:EW90)*$C$5/'[1]资源-钻石'!P89</f>
        <v>#REF!</v>
      </c>
      <c r="FJ90" s="9">
        <f>INT(求节点(F$28:F$47,$K$28:$K$47,节奏总纲!P89))</f>
        <v>21314</v>
      </c>
      <c r="FK90" s="15">
        <v>86</v>
      </c>
      <c r="FL90" s="15">
        <f>求节点(F$28:F$47,$V$4:$V$23,节奏总纲!P89)*$FJ90/10000</f>
        <v>406485.7800012306</v>
      </c>
      <c r="FM90" s="15">
        <f>求节点(G$28:G$47,$V$4:$V$23,节奏总纲!Q89)*$FJ90/10000</f>
        <v>411491.11129469617</v>
      </c>
      <c r="FN90" s="15">
        <f>求节点(H$28:H$47,$V$4:$V$23,节奏总纲!R89)*$FJ90/10000</f>
        <v>417439.24573126959</v>
      </c>
      <c r="FO90" s="15">
        <f>求节点(I$28:I$47,$V$4:$V$23,节奏总纲!S89)*$FJ90/10000</f>
        <v>424790.99158876197</v>
      </c>
      <c r="FP90" s="15">
        <f>求节点(J$28:J$47,$V$4:$V$23,节奏总纲!T89)*$FJ90/10000</f>
        <v>426280</v>
      </c>
      <c r="FQ90" s="15">
        <f>求节点(F$28:F$47,$L$4:$L$23,节奏总纲!P89)</f>
        <v>4</v>
      </c>
      <c r="FR90" s="15">
        <f>求节点(G$28:G$47,$L$4:$L$23,节奏总纲!Q89)</f>
        <v>4</v>
      </c>
      <c r="FS90" s="15">
        <f>求节点(H$28:H$47,$L$4:$L$23,节奏总纲!R89)</f>
        <v>4</v>
      </c>
      <c r="FT90" s="15">
        <f>求节点(I$28:I$47,$L$4:$L$23,节奏总纲!S89)</f>
        <v>4</v>
      </c>
      <c r="FU90" s="15">
        <f>求节点(J$28:J$47,$L$4:$L$23,节奏总纲!T89)</f>
        <v>4</v>
      </c>
      <c r="FV90" s="15">
        <f t="shared" si="71"/>
        <v>1625943.1200049224</v>
      </c>
      <c r="FW90" s="15">
        <f t="shared" si="72"/>
        <v>1645964.4451787847</v>
      </c>
      <c r="FX90" s="15">
        <f t="shared" si="73"/>
        <v>1669756.9829250784</v>
      </c>
      <c r="FY90" s="15">
        <f t="shared" si="74"/>
        <v>1699163.9663550479</v>
      </c>
      <c r="FZ90" s="15">
        <f t="shared" si="75"/>
        <v>1705120</v>
      </c>
      <c r="GE90" s="15">
        <v>86</v>
      </c>
      <c r="GF90" s="15">
        <f>MAX($G$4,求节点(F$28:F$47,$G$4:$G$23,节奏总纲!P89))</f>
        <v>2703.5652153542987</v>
      </c>
      <c r="GG90" s="15">
        <f>MAX($G$4,求节点(G$28:G$47,$G$4:$G$23,节奏总纲!Q89))</f>
        <v>2715.3071016578215</v>
      </c>
      <c r="GH90" s="15">
        <f>MAX($G$4,求节点(H$28:H$47,$G$4:$G$23,节奏总纲!R89))</f>
        <v>2729.2606871804205</v>
      </c>
      <c r="GI90" s="15">
        <f>MAX($G$4,求节点(I$28:I$47,$G$4:$G$23,节奏总纲!S89))</f>
        <v>2746.5069709786103</v>
      </c>
      <c r="GJ90" s="15">
        <f>MAX($G$4,求节点(J$28:J$47,$G$4:$G$23,节奏总纲!T89))</f>
        <v>2750</v>
      </c>
      <c r="GK90" s="15">
        <f>MAX($K$4,求节点(F$28:F$47,$K$4:$K$23,节奏总纲!P89))</f>
        <v>16071.304307085979</v>
      </c>
      <c r="GL90" s="15">
        <f>MAX($K$4,求节点(G$28:G$47,$K$4:$K$23,节奏总纲!Q89))</f>
        <v>16306.142033156431</v>
      </c>
      <c r="GM90" s="15">
        <f>MAX($K$4,求节点(H$28:H$47,$K$4:$K$23,节奏总纲!R89))</f>
        <v>16585.213743608409</v>
      </c>
      <c r="GN90" s="15">
        <f>MAX($K$4,求节点(I$28:I$47,$K$4:$K$23,节奏总纲!S89))</f>
        <v>16930.139419572202</v>
      </c>
      <c r="GO90" s="15">
        <f>MAX($K$4,求节点(J$28:J$47,$K$4:$K$23,节奏总纲!T89))</f>
        <v>17000</v>
      </c>
    </row>
    <row r="91" spans="19:197" x14ac:dyDescent="0.15">
      <c r="S91" s="9">
        <v>64</v>
      </c>
      <c r="T91" s="9">
        <f>求节点(节奏总纲!$BW$4:$BW$53,节奏总纲!$AM$4:$AM$53,$S91)</f>
        <v>155.32539280599755</v>
      </c>
      <c r="U91" s="9">
        <v>22000</v>
      </c>
      <c r="V91" s="9">
        <f t="shared" si="38"/>
        <v>3</v>
      </c>
      <c r="W91" s="9">
        <v>5</v>
      </c>
      <c r="Z91" s="9">
        <v>87</v>
      </c>
      <c r="AA91" s="9">
        <f>[5]圣人天赋!EM92</f>
        <v>0</v>
      </c>
      <c r="AB91" s="9">
        <f>[5]圣人天赋!EN92</f>
        <v>0</v>
      </c>
      <c r="AC91" s="9">
        <f>[5]圣人天赋!EO92</f>
        <v>87</v>
      </c>
      <c r="AD91" s="9">
        <f>[5]圣人天赋!EP92</f>
        <v>5.4331110260069135E-2</v>
      </c>
      <c r="AE91" s="9">
        <f>[5]圣人天赋!EQ92</f>
        <v>5.4965602664911593E-2</v>
      </c>
      <c r="AG91" s="52"/>
      <c r="AH91" s="34" t="e">
        <f>[5]圣人天赋!EM92/AA91</f>
        <v>#DIV/0!</v>
      </c>
      <c r="AJ91" s="9">
        <v>87</v>
      </c>
      <c r="AK91" s="9">
        <f>MAX([4]带兵数!D90,1000+($AJ91-1)*50)</f>
        <v>7391.703930648232</v>
      </c>
      <c r="AL91" s="9">
        <f>MAX([4]带兵数!E90,1000+($AJ91-1)*50)</f>
        <v>7444.2913866891213</v>
      </c>
      <c r="AM91" s="9">
        <f>MAX([4]带兵数!F90,1000+($AJ91-1)*50)</f>
        <v>7500.9766300257579</v>
      </c>
      <c r="AN91" s="9">
        <f>MAX([4]带兵数!G90,1000+($AJ91-1)*50)</f>
        <v>7559.6256903639569</v>
      </c>
      <c r="AO91" s="9">
        <f>MAX([4]带兵数!H90,1000+($AJ91-1)*50)</f>
        <v>7618.2526243554612</v>
      </c>
      <c r="AQ91" s="15">
        <v>87</v>
      </c>
      <c r="AR91" s="15">
        <f>AZ91/求节点(F$28:F$47,$G$4:$G$23,节奏总纲!P90)*3600</f>
        <v>9624886.0097115841</v>
      </c>
      <c r="AS91" s="15">
        <f>BA91/求节点(G$28:G$47,$G$4:$G$23,节奏总纲!Q90)*3600</f>
        <v>8392304.738718221</v>
      </c>
      <c r="AT91" s="15">
        <f>BB91/求节点(H$28:H$47,$G$4:$G$23,节奏总纲!R90)*3600</f>
        <v>6970877.0813510586</v>
      </c>
      <c r="AU91" s="15">
        <f>BC91/求节点(I$28:I$47,$G$4:$G$23,节奏总纲!S90)*3600</f>
        <v>4557276.7479635328</v>
      </c>
      <c r="AV91" s="15">
        <f>BD91/求节点(J$28:J$47,$G$4:$G$23,节奏总纲!T90)*3600</f>
        <v>2350954.9436625023</v>
      </c>
      <c r="AY91" s="15">
        <v>87</v>
      </c>
      <c r="AZ91" s="15">
        <f>求节点(F$28:F$47,$G$4:$G$23,节奏总纲!P90)*24*节奏总纲!W90*求节点(F$28:F$47,$L$4:$L$23,节奏总纲!P90)</f>
        <v>7256882.0634705396</v>
      </c>
      <c r="BA91" s="15">
        <f>求节点(G$28:G$47,$G$4:$G$23,节奏总纲!Q90)*24*节奏总纲!X90*求节点(G$28:G$47,$L$4:$L$23,节奏总纲!Q90)</f>
        <v>6357173.6885682167</v>
      </c>
      <c r="BB91" s="15">
        <f>求节点(H$28:H$47,$G$4:$G$23,节奏总纲!R90)*24*节奏总纲!Y90*求节点(H$28:H$47,$L$4:$L$23,节奏总纲!R90)</f>
        <v>5309895.1416129936</v>
      </c>
      <c r="BC91" s="15">
        <f>求节点(I$28:I$47,$G$4:$G$23,节奏总纲!S90)*24*节奏总纲!Z90*求节点(I$28:I$47,$L$4:$L$23,节奏总纲!S90)</f>
        <v>3481253.0713610318</v>
      </c>
      <c r="BD91" s="15">
        <f>求节点(J$28:J$47,$G$4:$G$23,节奏总纲!T90)*24*节奏总纲!AA90*求节点(J$28:J$47,$L$4:$L$23,节奏总纲!T90)</f>
        <v>1795868.3597421893</v>
      </c>
      <c r="BE91" s="15">
        <f>SUM(AZ$5:AZ91)</f>
        <v>101885413.56948534</v>
      </c>
      <c r="BF91" s="15">
        <f>SUM(BA$5:BA91)</f>
        <v>88414845.5784159</v>
      </c>
      <c r="BG91" s="15">
        <f>SUM(BB$5:BB91)</f>
        <v>72544138.6208698</v>
      </c>
      <c r="BH91" s="15">
        <f>SUM(BC$5:BC91)</f>
        <v>53021447.013297379</v>
      </c>
      <c r="BI91" s="15">
        <f>SUM(BD$5:BD91)</f>
        <v>29008194.799932905</v>
      </c>
      <c r="BJ91" s="51"/>
      <c r="BK91" s="15">
        <v>87</v>
      </c>
      <c r="BL91" s="15">
        <f>索引信息!I92/3600*求节点(F$28:F$47,$G$4:$G$23,节奏总纲!P90)+BL90</f>
        <v>0</v>
      </c>
      <c r="BM91" s="15">
        <f>索引信息!J92/3600*求节点(G$28:G$47,$G$4:$G$23,节奏总纲!Q90)+BM90</f>
        <v>0</v>
      </c>
      <c r="BN91" s="15">
        <f>索引信息!K92/3600*求节点(H$28:H$47,$G$4:$G$23,节奏总纲!R90)+BN90</f>
        <v>0</v>
      </c>
      <c r="BO91" s="15">
        <f>索引信息!L92/3600*求节点(I$28:I$47,$G$4:$G$23,节奏总纲!S90)+BO90</f>
        <v>0</v>
      </c>
      <c r="BP91" s="15">
        <f>索引信息!M92/3600*求节点(J$28:J$47,$G$4:$G$23,节奏总纲!T90)+BP90</f>
        <v>0</v>
      </c>
      <c r="BR91" s="15">
        <v>87</v>
      </c>
      <c r="BS91" s="15">
        <f>求节点($T$28:$T$107,$V$28:$V$107,节奏总纲!P90)*求节点($T$28:$T$107,$U$28:$U$107,节奏总纲!P90)*节奏总纲!W90+[2]副本直接奖励!DI91</f>
        <v>2590030.089418916</v>
      </c>
      <c r="BT91" s="15">
        <f>求节点($T$28:$T$107,$V$28:$V$107,节奏总纲!Q90)*求节点($T$28:$T$107,$U$28:$U$107,节奏总纲!Q90)*节奏总纲!X90+[2]副本直接奖励!DJ91</f>
        <v>2076117.5394662702</v>
      </c>
      <c r="BU91" s="15">
        <f>求节点($T$28:$T$107,$V$28:$V$107,节奏总纲!R90)*求节点($T$28:$T$107,$U$28:$U$107,节奏总纲!R90)*节奏总纲!Y90+[2]副本直接奖励!DK91</f>
        <v>1611753.4921231391</v>
      </c>
      <c r="BV91" s="15">
        <f>求节点($T$28:$T$107,$V$28:$V$107,节奏总纲!S90)*求节点($T$28:$T$107,$U$28:$U$107,节奏总纲!S90)*节奏总纲!Z90+[2]副本直接奖励!DL91</f>
        <v>988992.34981847496</v>
      </c>
      <c r="BW91" s="15">
        <f>求节点($T$28:$T$107,$V$28:$V$107,节奏总纲!T90)*求节点($T$28:$T$107,$U$28:$U$107,节奏总纲!T90)*节奏总纲!AA90+[2]副本直接奖励!DM91</f>
        <v>377989.00384411891</v>
      </c>
      <c r="BX91" s="15">
        <f>SUM(BS$5:BS91)</f>
        <v>27544610.833442681</v>
      </c>
      <c r="BY91" s="15">
        <f>SUM(BT$5:BT91)</f>
        <v>22359278.883943103</v>
      </c>
      <c r="BZ91" s="15">
        <f>SUM(BU$5:BU91)</f>
        <v>16883759.232724223</v>
      </c>
      <c r="CA91" s="15">
        <f>SUM(BV$5:BV91)</f>
        <v>10583085.254109336</v>
      </c>
      <c r="CB91" s="15">
        <f>SUM(BW$5:BW91)</f>
        <v>4117140.4619076923</v>
      </c>
      <c r="CE91" s="15">
        <v>87</v>
      </c>
      <c r="CF91" s="15">
        <f>AZ91/(1-[5]圣人天赋!DY92)-AZ91</f>
        <v>1432920.7452640077</v>
      </c>
      <c r="CG91" s="15">
        <f>BA91/(1-[5]圣人天赋!DZ92)-BA91</f>
        <v>1294769.1096704463</v>
      </c>
      <c r="CH91" s="15">
        <f>BB91/(1-[5]圣人天赋!EA92)-BB91</f>
        <v>1133514.114248679</v>
      </c>
      <c r="CI91" s="15">
        <f>BC91/(1-[5]圣人天赋!EB92)-BC91</f>
        <v>789613.06115823658</v>
      </c>
      <c r="CJ91" s="15">
        <f>BD91/(1-[5]圣人天赋!EC92)-BD91</f>
        <v>0</v>
      </c>
      <c r="CK91" s="15">
        <f>SUM(CF$5:CF91)</f>
        <v>17106842.020960722</v>
      </c>
      <c r="CL91" s="15">
        <f>SUM(CG$5:CG91)</f>
        <v>15324438.954482485</v>
      </c>
      <c r="CM91" s="15">
        <f>SUM(CH$5:CH91)</f>
        <v>13183725.556470398</v>
      </c>
      <c r="CN91" s="15">
        <f>SUM(CI$5:CI91)</f>
        <v>10236576.262360599</v>
      </c>
      <c r="CO91" s="15">
        <f>SUM(CJ$5:CJ91)</f>
        <v>0</v>
      </c>
      <c r="CQ91" s="15">
        <v>87</v>
      </c>
      <c r="CR91" s="15" t="e">
        <f>DZ91*'[6]国建-buff效果'!EN93+CR90</f>
        <v>#REF!</v>
      </c>
      <c r="CS91" s="15" t="e">
        <f>EA91*'[6]国建-buff效果'!EO93+CS90</f>
        <v>#REF!</v>
      </c>
      <c r="CT91" s="15" t="e">
        <f>EB91*'[6]国建-buff效果'!EP93+CT90</f>
        <v>#REF!</v>
      </c>
      <c r="CU91" s="15" t="e">
        <f>EC91*'[6]国建-buff效果'!EQ93+CU90</f>
        <v>#REF!</v>
      </c>
      <c r="CV91" s="15" t="e">
        <f>ED91*'[6]国建-buff效果'!ER93+CV90</f>
        <v>#REF!</v>
      </c>
      <c r="CX91" s="15">
        <v>87</v>
      </c>
      <c r="CY91" s="15">
        <f>索引信息!T91/3600*求节点(F$28:F$47,$G$4:$G$23,节奏总纲!P90)+CY90</f>
        <v>0</v>
      </c>
      <c r="CZ91" s="15">
        <f>索引信息!U91/3600*求节点(G$28:G$47,$G$4:$G$23,节奏总纲!Q90)+CZ90</f>
        <v>0</v>
      </c>
      <c r="DA91" s="15">
        <f>索引信息!V91/3600*求节点(H$28:H$47,$G$4:$G$23,节奏总纲!R90)+DA90</f>
        <v>0</v>
      </c>
      <c r="DB91" s="15">
        <f>索引信息!W91/3600*求节点(I$28:I$47,$G$4:$G$23,节奏总纲!S90)+DB90</f>
        <v>0</v>
      </c>
      <c r="DC91" s="15">
        <f>索引信息!X91/3600*求节点(J$28:J$47,$G$4:$G$23,节奏总纲!T90)+DC90</f>
        <v>0</v>
      </c>
      <c r="DE91" s="15">
        <v>87</v>
      </c>
      <c r="DF91" s="15" t="e">
        <f t="shared" si="55"/>
        <v>#REF!</v>
      </c>
      <c r="DG91" s="15" t="e">
        <f t="shared" si="56"/>
        <v>#REF!</v>
      </c>
      <c r="DH91" s="15" t="e">
        <f t="shared" si="57"/>
        <v>#REF!</v>
      </c>
      <c r="DI91" s="15" t="e">
        <f t="shared" si="58"/>
        <v>#REF!</v>
      </c>
      <c r="DJ91" s="15" t="e">
        <f t="shared" si="59"/>
        <v>#REF!</v>
      </c>
      <c r="DK91" s="35">
        <v>87</v>
      </c>
      <c r="DL91" s="34" t="e">
        <f t="shared" si="60"/>
        <v>#REF!</v>
      </c>
      <c r="DM91" s="34" t="e">
        <f t="shared" si="61"/>
        <v>#REF!</v>
      </c>
      <c r="DN91" s="34" t="e">
        <f t="shared" si="62"/>
        <v>#REF!</v>
      </c>
      <c r="DO91" s="34" t="e">
        <f t="shared" si="63"/>
        <v>#REF!</v>
      </c>
      <c r="DP91" s="34" t="e">
        <f t="shared" si="64"/>
        <v>#REF!</v>
      </c>
      <c r="DQ91" s="34" t="e">
        <f t="shared" si="65"/>
        <v>#REF!</v>
      </c>
      <c r="DT91" s="15">
        <v>87</v>
      </c>
      <c r="DU91" s="15" t="e">
        <f>#REF!+[7]国家城池攻打!BP90</f>
        <v>#REF!</v>
      </c>
      <c r="DV91" s="15" t="e">
        <f>#REF!+[7]国家城池攻打!BQ90</f>
        <v>#REF!</v>
      </c>
      <c r="DW91" s="15" t="e">
        <f>#REF!+[7]国家城池攻打!BR90</f>
        <v>#REF!</v>
      </c>
      <c r="DX91" s="15" t="e">
        <f>#REF!+[7]国家城池攻打!BS90</f>
        <v>#REF!</v>
      </c>
      <c r="DY91" s="15" t="e">
        <f>#REF!+[7]国家城池攻打!BT90</f>
        <v>#REF!</v>
      </c>
      <c r="DZ91" s="15" t="e">
        <f t="shared" si="76"/>
        <v>#REF!</v>
      </c>
      <c r="EA91" s="15" t="e">
        <f t="shared" si="77"/>
        <v>#REF!</v>
      </c>
      <c r="EB91" s="15" t="e">
        <f t="shared" si="78"/>
        <v>#REF!</v>
      </c>
      <c r="EC91" s="15" t="e">
        <f t="shared" si="79"/>
        <v>#REF!</v>
      </c>
      <c r="ED91" s="15" t="e">
        <f t="shared" si="80"/>
        <v>#REF!</v>
      </c>
      <c r="EF91" s="34" t="e">
        <f>#REF!/$DU91</f>
        <v>#REF!</v>
      </c>
      <c r="EG91" s="34" t="e">
        <f>[7]国家城池攻打!BP90/$DU91</f>
        <v>#REF!</v>
      </c>
      <c r="EK91" s="9">
        <v>87</v>
      </c>
      <c r="EL91" s="9" t="e">
        <f t="shared" si="66"/>
        <v>#REF!</v>
      </c>
      <c r="EM91" s="9" t="e">
        <f t="shared" si="67"/>
        <v>#REF!</v>
      </c>
      <c r="EN91" s="9" t="e">
        <f t="shared" si="68"/>
        <v>#REF!</v>
      </c>
      <c r="EO91" s="9" t="e">
        <f t="shared" si="69"/>
        <v>#REF!</v>
      </c>
      <c r="EP91" s="9" t="e">
        <f t="shared" si="70"/>
        <v>#REF!</v>
      </c>
      <c r="ER91" s="9">
        <v>87</v>
      </c>
      <c r="ES91" s="9" t="e">
        <f>((DU91-DU90)-(DF91-DF90))/求节点(F$28:F$47,$K$4:$K$23,节奏总纲!P90)</f>
        <v>#REF!</v>
      </c>
      <c r="ET91" s="9" t="e">
        <f>((DV91-DV90)-(DG91-DG90))/求节点(G$28:G$47,$K$4:$K$23,节奏总纲!Q90)</f>
        <v>#REF!</v>
      </c>
      <c r="EU91" s="9" t="e">
        <f>((DW91-DW90)-(DH91-DH90))/求节点(H$28:H$47,$K$4:$K$23,节奏总纲!R90)</f>
        <v>#REF!</v>
      </c>
      <c r="EV91" s="9" t="e">
        <f>((DX91-DX90)-(DI91-DI90))/求节点(I$28:I$47,$K$4:$K$23,节奏总纲!S90)</f>
        <v>#REF!</v>
      </c>
      <c r="EW91" s="9" t="e">
        <f>((DY91-DY90)-(DJ91-DJ90))/求节点(J$28:J$47,$K$4:$K$23,节奏总纲!T90)</f>
        <v>#REF!</v>
      </c>
      <c r="EX91" s="37" t="e">
        <f>SUM(ES$5:ES91)*$C$5/'[1]资源-钻石'!L90</f>
        <v>#REF!</v>
      </c>
      <c r="EY91" s="37" t="e">
        <f>SUM(ET$5:ET91)*$C$5/'[1]资源-钻石'!M90</f>
        <v>#REF!</v>
      </c>
      <c r="EZ91" s="37" t="e">
        <f>SUM(EU$5:EU91)*$C$5/'[1]资源-钻石'!N90</f>
        <v>#REF!</v>
      </c>
      <c r="FA91" s="37" t="e">
        <f>SUM(EV$5:EV91)*$C$5/'[1]资源-钻石'!O90</f>
        <v>#REF!</v>
      </c>
      <c r="FB91" s="37" t="e">
        <f>SUM(EW$5:EW91)*$C$5/'[1]资源-钻石'!P90</f>
        <v>#REF!</v>
      </c>
      <c r="FJ91" s="9">
        <f>INT(求节点(F$28:F$47,$K$28:$K$47,节奏总纲!P90))</f>
        <v>21357</v>
      </c>
      <c r="FK91" s="15">
        <v>87</v>
      </c>
      <c r="FL91" s="15">
        <f>求节点(F$28:F$47,$V$4:$V$23,节奏总纲!P90)*$FJ91/10000</f>
        <v>411888.76467705169</v>
      </c>
      <c r="FM91" s="15">
        <f>求节点(G$28:G$47,$V$4:$V$23,节奏总纲!Q90)*$FJ91/10000</f>
        <v>417316.30201417505</v>
      </c>
      <c r="FN91" s="15">
        <f>求节点(H$28:H$47,$V$4:$V$23,节奏总纲!R90)*$FJ91/10000</f>
        <v>423813.41693974624</v>
      </c>
      <c r="FO91" s="15">
        <f>求节点(I$28:I$47,$V$4:$V$23,节奏总纲!S90)*$FJ91/10000</f>
        <v>427140</v>
      </c>
      <c r="FP91" s="15">
        <f>求节点(J$28:J$47,$V$4:$V$23,节奏总纲!T90)*$FJ91/10000</f>
        <v>427140</v>
      </c>
      <c r="FQ91" s="15">
        <f>求节点(F$28:F$47,$L$4:$L$23,节奏总纲!P90)</f>
        <v>4</v>
      </c>
      <c r="FR91" s="15">
        <f>求节点(G$28:G$47,$L$4:$L$23,节奏总纲!Q90)</f>
        <v>4</v>
      </c>
      <c r="FS91" s="15">
        <f>求节点(H$28:H$47,$L$4:$L$23,节奏总纲!R90)</f>
        <v>4</v>
      </c>
      <c r="FT91" s="15">
        <f>求节点(I$28:I$47,$L$4:$L$23,节奏总纲!S90)</f>
        <v>4</v>
      </c>
      <c r="FU91" s="15">
        <f>求节点(J$28:J$47,$L$4:$L$23,节奏总纲!T90)</f>
        <v>4</v>
      </c>
      <c r="FV91" s="15">
        <f t="shared" si="71"/>
        <v>1647555.0587082068</v>
      </c>
      <c r="FW91" s="15">
        <f t="shared" si="72"/>
        <v>1669265.2080567002</v>
      </c>
      <c r="FX91" s="15">
        <f t="shared" si="73"/>
        <v>1695253.667758985</v>
      </c>
      <c r="FY91" s="15">
        <f t="shared" si="74"/>
        <v>1708560</v>
      </c>
      <c r="FZ91" s="15">
        <f t="shared" si="75"/>
        <v>1708560</v>
      </c>
      <c r="GE91" s="15">
        <v>87</v>
      </c>
      <c r="GF91" s="15">
        <f>MAX($G$4,求节点(F$28:F$47,$G$4:$G$23,节奏总纲!P90))</f>
        <v>2714.2945279698733</v>
      </c>
      <c r="GG91" s="15">
        <f>MAX($G$4,求节点(G$28:G$47,$G$4:$G$23,节奏总纲!Q90))</f>
        <v>2727.0012221149391</v>
      </c>
      <c r="GH91" s="15">
        <f>MAX($G$4,求节点(H$28:H$47,$G$4:$G$23,节奏总纲!R90))</f>
        <v>2742.2119608085081</v>
      </c>
      <c r="GI91" s="15">
        <f>MAX($G$4,求节点(I$28:I$47,$G$4:$G$23,节奏总纲!S90))</f>
        <v>2750</v>
      </c>
      <c r="GJ91" s="15">
        <f>MAX($G$4,求节点(J$28:J$47,$G$4:$G$23,节奏总纲!T90))</f>
        <v>2750</v>
      </c>
      <c r="GK91" s="15">
        <f>MAX($K$4,求节点(F$28:F$47,$K$4:$K$23,节奏总纲!P90))</f>
        <v>16285.890559397465</v>
      </c>
      <c r="GL91" s="15">
        <f>MAX($K$4,求节点(G$28:G$47,$K$4:$K$23,节奏总纲!Q90))</f>
        <v>16540.024442298782</v>
      </c>
      <c r="GM91" s="15">
        <f>MAX($K$4,求节点(H$28:H$47,$K$4:$K$23,节奏总纲!R90))</f>
        <v>16844.239216170165</v>
      </c>
      <c r="GN91" s="15">
        <f>MAX($K$4,求节点(I$28:I$47,$K$4:$K$23,节奏总纲!S90))</f>
        <v>17000</v>
      </c>
      <c r="GO91" s="15">
        <f>MAX($K$4,求节点(J$28:J$47,$K$4:$K$23,节奏总纲!T90))</f>
        <v>17000</v>
      </c>
    </row>
    <row r="92" spans="19:197" x14ac:dyDescent="0.15">
      <c r="S92" s="9">
        <v>65</v>
      </c>
      <c r="T92" s="9">
        <f>求节点(节奏总纲!$BW$4:$BW$53,节奏总纲!$AM$4:$AM$53,$S92)</f>
        <v>161.54024546936205</v>
      </c>
      <c r="U92" s="9">
        <v>22000</v>
      </c>
      <c r="V92" s="9">
        <f t="shared" si="38"/>
        <v>3</v>
      </c>
      <c r="W92" s="9">
        <v>5</v>
      </c>
      <c r="Z92" s="9">
        <v>88</v>
      </c>
      <c r="AA92" s="9">
        <f>[5]圣人天赋!EM93</f>
        <v>0</v>
      </c>
      <c r="AB92" s="9">
        <f>[5]圣人天赋!EN93</f>
        <v>0</v>
      </c>
      <c r="AC92" s="9">
        <f>[5]圣人天赋!EO93</f>
        <v>88</v>
      </c>
      <c r="AD92" s="9">
        <f>[5]圣人天赋!EP93</f>
        <v>5.4150779307349267E-2</v>
      </c>
      <c r="AE92" s="9">
        <f>[5]圣人天赋!EQ93</f>
        <v>5.4787736705255538E-2</v>
      </c>
      <c r="AG92" s="52"/>
      <c r="AH92" s="34" t="e">
        <f>[5]圣人天赋!EM93/AA92</f>
        <v>#DIV/0!</v>
      </c>
      <c r="AJ92" s="9">
        <v>88</v>
      </c>
      <c r="AK92" s="9">
        <f>MAX([4]带兵数!D91,1000+($AJ92-1)*50)</f>
        <v>7459.7921847068637</v>
      </c>
      <c r="AL92" s="9">
        <f>MAX([4]带兵数!E91,1000+($AJ92-1)*50)</f>
        <v>7511.829617379196</v>
      </c>
      <c r="AM92" s="9">
        <f>MAX([4]带兵数!F91,1000+($AJ92-1)*50)</f>
        <v>7567.301633179989</v>
      </c>
      <c r="AN92" s="9">
        <f>MAX([4]带兵数!G91,1000+($AJ92-1)*50)</f>
        <v>7621.234347485708</v>
      </c>
      <c r="AO92" s="9">
        <f>MAX([4]带兵数!H91,1000+($AJ92-1)*50)</f>
        <v>7679.6637451558699</v>
      </c>
      <c r="AQ92" s="15">
        <v>88</v>
      </c>
      <c r="AR92" s="15">
        <f>AZ92/求节点(F$28:F$47,$G$4:$G$23,节奏总纲!P91)*3600</f>
        <v>10315697.405145982</v>
      </c>
      <c r="AS92" s="15">
        <f>BA92/求节点(G$28:G$47,$G$4:$G$23,节奏总纲!Q91)*3600</f>
        <v>9154549.6944979373</v>
      </c>
      <c r="AT92" s="15">
        <f>BB92/求节点(H$28:H$47,$G$4:$G$23,节奏总纲!R91)*3600</f>
        <v>7086068.4695864841</v>
      </c>
      <c r="AU92" s="15">
        <f>BC92/求节点(I$28:I$47,$G$4:$G$23,节奏总纲!S91)*3600</f>
        <v>4640240.6349353883</v>
      </c>
      <c r="AV92" s="15">
        <f>BD92/求节点(J$28:J$47,$G$4:$G$23,节奏总纲!T91)*3600</f>
        <v>2570687.8067683843</v>
      </c>
      <c r="AY92" s="15">
        <v>88</v>
      </c>
      <c r="AZ92" s="15">
        <f>求节点(F$28:F$47,$G$4:$G$23,节奏总纲!P91)*24*节奏总纲!W91*求节点(F$28:F$47,$L$4:$L$23,节奏总纲!P91)</f>
        <v>7810684.7979695434</v>
      </c>
      <c r="BA92" s="15">
        <f>求节点(G$28:G$47,$G$4:$G$23,节奏总纲!Q91)*24*节奏总纲!X91*求节点(G$28:G$47,$L$4:$L$23,节奏总纲!Q91)</f>
        <v>6967012.7792218681</v>
      </c>
      <c r="BB92" s="15">
        <f>求节点(H$28:H$47,$G$4:$G$23,节奏总纲!R91)*24*节奏总纲!Y91*求节点(H$28:H$47,$L$4:$L$23,节奏总纲!R91)</f>
        <v>5412968.9698230093</v>
      </c>
      <c r="BC92" s="15">
        <f>求节点(I$28:I$47,$G$4:$G$23,节奏总纲!S91)*24*节奏总纲!Z91*求节点(I$28:I$47,$L$4:$L$23,节奏总纲!S91)</f>
        <v>3544628.262797866</v>
      </c>
      <c r="BD92" s="15">
        <f>求节点(J$28:J$47,$G$4:$G$23,节奏总纲!T91)*24*节奏总纲!AA91*求节点(J$28:J$47,$L$4:$L$23,节奏总纲!T91)</f>
        <v>1963719.8523925159</v>
      </c>
      <c r="BE92" s="15">
        <f>SUM(AZ$5:AZ92)</f>
        <v>109696098.36745489</v>
      </c>
      <c r="BF92" s="15">
        <f>SUM(BA$5:BA92)</f>
        <v>95381858.357637763</v>
      </c>
      <c r="BG92" s="15">
        <f>SUM(BB$5:BB92)</f>
        <v>77957107.590692803</v>
      </c>
      <c r="BH92" s="15">
        <f>SUM(BC$5:BC92)</f>
        <v>56566075.276095241</v>
      </c>
      <c r="BI92" s="15">
        <f>SUM(BD$5:BD92)</f>
        <v>30971914.652325422</v>
      </c>
      <c r="BJ92" s="51"/>
      <c r="BK92" s="15">
        <v>88</v>
      </c>
      <c r="BL92" s="15">
        <f>索引信息!I93/3600*求节点(F$28:F$47,$G$4:$G$23,节奏总纲!P91)+BL91</f>
        <v>0</v>
      </c>
      <c r="BM92" s="15">
        <f>索引信息!J93/3600*求节点(G$28:G$47,$G$4:$G$23,节奏总纲!Q91)+BM91</f>
        <v>0</v>
      </c>
      <c r="BN92" s="15">
        <f>索引信息!K93/3600*求节点(H$28:H$47,$G$4:$G$23,节奏总纲!R91)+BN91</f>
        <v>0</v>
      </c>
      <c r="BO92" s="15">
        <f>索引信息!L93/3600*求节点(I$28:I$47,$G$4:$G$23,节奏总纲!S91)+BO91</f>
        <v>0</v>
      </c>
      <c r="BP92" s="15">
        <f>索引信息!M93/3600*求节点(J$28:J$47,$G$4:$G$23,节奏总纲!T91)+BP91</f>
        <v>0</v>
      </c>
      <c r="BR92" s="15">
        <v>88</v>
      </c>
      <c r="BS92" s="15">
        <f>求节点($T$28:$T$107,$V$28:$V$107,节奏总纲!P91)*求节点($T$28:$T$107,$U$28:$U$107,节奏总纲!P91)*节奏总纲!W91+[2]副本直接奖励!DI92</f>
        <v>2787759.8723753202</v>
      </c>
      <c r="BT92" s="15">
        <f>求节点($T$28:$T$107,$V$28:$V$107,节奏总纲!Q91)*求节点($T$28:$T$107,$U$28:$U$107,节奏总纲!Q91)*节奏总纲!X91+[2]副本直接奖励!DJ92</f>
        <v>2383997.316275504</v>
      </c>
      <c r="BU92" s="15">
        <f>求节点($T$28:$T$107,$V$28:$V$107,节奏总纲!R91)*求节点($T$28:$T$107,$U$28:$U$107,节奏总纲!R91)*节奏总纲!Y91+[2]副本直接奖励!DK92</f>
        <v>1652121.1312065963</v>
      </c>
      <c r="BV92" s="15">
        <f>求节点($T$28:$T$107,$V$28:$V$107,节奏总纲!S91)*求节点($T$28:$T$107,$U$28:$U$107,节奏总纲!S91)*节奏总纲!Z91+[2]副本直接奖励!DL92</f>
        <v>1008563.5138727836</v>
      </c>
      <c r="BW92" s="15">
        <f>求节点($T$28:$T$107,$V$28:$V$107,节奏总纲!T91)*求节点($T$28:$T$107,$U$28:$U$107,节奏总纲!T91)*节奏总纲!AA91+[2]副本直接奖励!DM92</f>
        <v>417695.46776840079</v>
      </c>
      <c r="BX92" s="15">
        <f>SUM(BS$5:BS92)</f>
        <v>30332370.705818001</v>
      </c>
      <c r="BY92" s="15">
        <f>SUM(BT$5:BT92)</f>
        <v>24743276.200218607</v>
      </c>
      <c r="BZ92" s="15">
        <f>SUM(BU$5:BU92)</f>
        <v>18535880.363930821</v>
      </c>
      <c r="CA92" s="15">
        <f>SUM(BV$5:BV92)</f>
        <v>11591648.76798212</v>
      </c>
      <c r="CB92" s="15">
        <f>SUM(BW$5:BW92)</f>
        <v>4534835.9296760932</v>
      </c>
      <c r="CE92" s="15">
        <v>88</v>
      </c>
      <c r="CF92" s="15">
        <f>AZ92/(1-[5]圣人天赋!DY93)-AZ92</f>
        <v>2192125.3049188843</v>
      </c>
      <c r="CG92" s="15">
        <f>BA92/(1-[5]圣人天赋!DZ93)-BA92</f>
        <v>2022347.5077536963</v>
      </c>
      <c r="CH92" s="15">
        <f>BB92/(1-[5]圣人天赋!EA93)-BB92</f>
        <v>1652728.3980756057</v>
      </c>
      <c r="CI92" s="15">
        <f>BC92/(1-[5]圣人天赋!EB93)-BC92</f>
        <v>1155012.0476876916</v>
      </c>
      <c r="CJ92" s="15">
        <f>BD92/(1-[5]圣人天赋!EC93)-BD92</f>
        <v>0</v>
      </c>
      <c r="CK92" s="15">
        <f>SUM(CF$5:CF92)</f>
        <v>19298967.325879607</v>
      </c>
      <c r="CL92" s="15">
        <f>SUM(CG$5:CG92)</f>
        <v>17346786.462236181</v>
      </c>
      <c r="CM92" s="15">
        <f>SUM(CH$5:CH92)</f>
        <v>14836453.954546005</v>
      </c>
      <c r="CN92" s="15">
        <f>SUM(CI$5:CI92)</f>
        <v>11391588.31004829</v>
      </c>
      <c r="CO92" s="15">
        <f>SUM(CJ$5:CJ92)</f>
        <v>0</v>
      </c>
      <c r="CQ92" s="15">
        <v>88</v>
      </c>
      <c r="CR92" s="15" t="e">
        <f>DZ92*'[6]国建-buff效果'!EN94+CR91</f>
        <v>#REF!</v>
      </c>
      <c r="CS92" s="15" t="e">
        <f>EA92*'[6]国建-buff效果'!EO94+CS91</f>
        <v>#REF!</v>
      </c>
      <c r="CT92" s="15" t="e">
        <f>EB92*'[6]国建-buff效果'!EP94+CT91</f>
        <v>#REF!</v>
      </c>
      <c r="CU92" s="15" t="e">
        <f>EC92*'[6]国建-buff效果'!EQ94+CU91</f>
        <v>#REF!</v>
      </c>
      <c r="CV92" s="15" t="e">
        <f>ED92*'[6]国建-buff效果'!ER94+CV91</f>
        <v>#REF!</v>
      </c>
      <c r="CX92" s="15">
        <v>88</v>
      </c>
      <c r="CY92" s="15">
        <f>索引信息!T92/3600*求节点(F$28:F$47,$G$4:$G$23,节奏总纲!P91)+CY91</f>
        <v>0</v>
      </c>
      <c r="CZ92" s="15">
        <f>索引信息!U92/3600*求节点(G$28:G$47,$G$4:$G$23,节奏总纲!Q91)+CZ91</f>
        <v>0</v>
      </c>
      <c r="DA92" s="15">
        <f>索引信息!V92/3600*求节点(H$28:H$47,$G$4:$G$23,节奏总纲!R91)+DA91</f>
        <v>0</v>
      </c>
      <c r="DB92" s="15">
        <f>索引信息!W92/3600*求节点(I$28:I$47,$G$4:$G$23,节奏总纲!S91)+DB91</f>
        <v>0</v>
      </c>
      <c r="DC92" s="15">
        <f>索引信息!X92/3600*求节点(J$28:J$47,$G$4:$G$23,节奏总纲!T91)+DC91</f>
        <v>0</v>
      </c>
      <c r="DE92" s="15">
        <v>88</v>
      </c>
      <c r="DF92" s="15" t="e">
        <f t="shared" si="55"/>
        <v>#REF!</v>
      </c>
      <c r="DG92" s="15" t="e">
        <f t="shared" si="56"/>
        <v>#REF!</v>
      </c>
      <c r="DH92" s="15" t="e">
        <f t="shared" si="57"/>
        <v>#REF!</v>
      </c>
      <c r="DI92" s="15" t="e">
        <f t="shared" si="58"/>
        <v>#REF!</v>
      </c>
      <c r="DJ92" s="15" t="e">
        <f t="shared" si="59"/>
        <v>#REF!</v>
      </c>
      <c r="DK92" s="35">
        <v>88</v>
      </c>
      <c r="DL92" s="34" t="e">
        <f t="shared" si="60"/>
        <v>#REF!</v>
      </c>
      <c r="DM92" s="34" t="e">
        <f t="shared" si="61"/>
        <v>#REF!</v>
      </c>
      <c r="DN92" s="34" t="e">
        <f t="shared" si="62"/>
        <v>#REF!</v>
      </c>
      <c r="DO92" s="34" t="e">
        <f t="shared" si="63"/>
        <v>#REF!</v>
      </c>
      <c r="DP92" s="34" t="e">
        <f t="shared" si="64"/>
        <v>#REF!</v>
      </c>
      <c r="DQ92" s="34" t="e">
        <f t="shared" si="65"/>
        <v>#REF!</v>
      </c>
      <c r="DT92" s="15">
        <v>88</v>
      </c>
      <c r="DU92" s="15" t="e">
        <f>#REF!+[7]国家城池攻打!BP91</f>
        <v>#REF!</v>
      </c>
      <c r="DV92" s="15" t="e">
        <f>#REF!+[7]国家城池攻打!BQ91</f>
        <v>#REF!</v>
      </c>
      <c r="DW92" s="15" t="e">
        <f>#REF!+[7]国家城池攻打!BR91</f>
        <v>#REF!</v>
      </c>
      <c r="DX92" s="15" t="e">
        <f>#REF!+[7]国家城池攻打!BS91</f>
        <v>#REF!</v>
      </c>
      <c r="DY92" s="15" t="e">
        <f>#REF!+[7]国家城池攻打!BT91</f>
        <v>#REF!</v>
      </c>
      <c r="DZ92" s="15" t="e">
        <f t="shared" si="76"/>
        <v>#REF!</v>
      </c>
      <c r="EA92" s="15" t="e">
        <f t="shared" si="77"/>
        <v>#REF!</v>
      </c>
      <c r="EB92" s="15" t="e">
        <f t="shared" si="78"/>
        <v>#REF!</v>
      </c>
      <c r="EC92" s="15" t="e">
        <f t="shared" si="79"/>
        <v>#REF!</v>
      </c>
      <c r="ED92" s="15" t="e">
        <f t="shared" si="80"/>
        <v>#REF!</v>
      </c>
      <c r="EF92" s="34" t="e">
        <f>#REF!/$DU92</f>
        <v>#REF!</v>
      </c>
      <c r="EG92" s="34" t="e">
        <f>[7]国家城池攻打!BP91/$DU92</f>
        <v>#REF!</v>
      </c>
      <c r="EK92" s="9">
        <v>88</v>
      </c>
      <c r="EL92" s="9" t="e">
        <f t="shared" si="66"/>
        <v>#REF!</v>
      </c>
      <c r="EM92" s="9" t="e">
        <f t="shared" si="67"/>
        <v>#REF!</v>
      </c>
      <c r="EN92" s="9" t="e">
        <f t="shared" si="68"/>
        <v>#REF!</v>
      </c>
      <c r="EO92" s="9" t="e">
        <f t="shared" si="69"/>
        <v>#REF!</v>
      </c>
      <c r="EP92" s="9" t="e">
        <f t="shared" si="70"/>
        <v>#REF!</v>
      </c>
      <c r="ER92" s="9">
        <v>88</v>
      </c>
      <c r="ES92" s="9" t="e">
        <f>((DU92-DU91)-(DF92-DF91))/求节点(F$28:F$47,$K$4:$K$23,节奏总纲!P91)</f>
        <v>#REF!</v>
      </c>
      <c r="ET92" s="9" t="e">
        <f>((DV92-DV91)-(DG92-DG91))/求节点(G$28:G$47,$K$4:$K$23,节奏总纲!Q91)</f>
        <v>#REF!</v>
      </c>
      <c r="EU92" s="9" t="e">
        <f>((DW92-DW91)-(DH92-DH91))/求节点(H$28:H$47,$K$4:$K$23,节奏总纲!R91)</f>
        <v>#REF!</v>
      </c>
      <c r="EV92" s="9" t="e">
        <f>((DX92-DX91)-(DI92-DI91))/求节点(I$28:I$47,$K$4:$K$23,节奏总纲!S91)</f>
        <v>#REF!</v>
      </c>
      <c r="EW92" s="9" t="e">
        <f>((DY92-DY91)-(DJ92-DJ91))/求节点(J$28:J$47,$K$4:$K$23,节奏总纲!T91)</f>
        <v>#REF!</v>
      </c>
      <c r="EX92" s="37" t="e">
        <f>SUM(ES$5:ES92)*$C$5/'[1]资源-钻石'!L91</f>
        <v>#REF!</v>
      </c>
      <c r="EY92" s="37" t="e">
        <f>SUM(ET$5:ET92)*$C$5/'[1]资源-钻石'!M91</f>
        <v>#REF!</v>
      </c>
      <c r="EZ92" s="37" t="e">
        <f>SUM(EU$5:EU92)*$C$5/'[1]资源-钻石'!N91</f>
        <v>#REF!</v>
      </c>
      <c r="FA92" s="37" t="e">
        <f>SUM(EV$5:EV92)*$C$5/'[1]资源-钻石'!O91</f>
        <v>#REF!</v>
      </c>
      <c r="FB92" s="37" t="e">
        <f>SUM(EW$5:EW92)*$C$5/'[1]资源-钻石'!P91</f>
        <v>#REF!</v>
      </c>
      <c r="FJ92" s="9">
        <f>INT(求节点(F$28:F$47,$K$28:$K$47,节奏总纲!P91))</f>
        <v>21403</v>
      </c>
      <c r="FK92" s="15">
        <v>88</v>
      </c>
      <c r="FL92" s="15">
        <f>求节点(F$28:F$47,$V$4:$V$23,节奏总纲!P91)*$FJ92/10000</f>
        <v>417698.34561030101</v>
      </c>
      <c r="FM92" s="15">
        <f>求节点(G$28:G$47,$V$4:$V$23,节奏总纲!Q91)*$FJ92/10000</f>
        <v>423675.58706023288</v>
      </c>
      <c r="FN92" s="15">
        <f>求节点(H$28:H$47,$V$4:$V$23,节奏总纲!R91)*$FJ92/10000</f>
        <v>428060</v>
      </c>
      <c r="FO92" s="15">
        <f>求节点(I$28:I$47,$V$4:$V$23,节奏总纲!S91)*$FJ92/10000</f>
        <v>428060</v>
      </c>
      <c r="FP92" s="15">
        <f>求节点(J$28:J$47,$V$4:$V$23,节奏总纲!T91)*$FJ92/10000</f>
        <v>428060</v>
      </c>
      <c r="FQ92" s="15">
        <f>求节点(F$28:F$47,$L$4:$L$23,节奏总纲!P91)</f>
        <v>4</v>
      </c>
      <c r="FR92" s="15">
        <f>求节点(G$28:G$47,$L$4:$L$23,节奏总纲!Q91)</f>
        <v>4</v>
      </c>
      <c r="FS92" s="15">
        <f>求节点(H$28:H$47,$L$4:$L$23,节奏总纲!R91)</f>
        <v>4</v>
      </c>
      <c r="FT92" s="15">
        <f>求节点(I$28:I$47,$L$4:$L$23,节奏总纲!S91)</f>
        <v>4</v>
      </c>
      <c r="FU92" s="15">
        <f>求节点(J$28:J$47,$L$4:$L$23,节奏总纲!T91)</f>
        <v>4</v>
      </c>
      <c r="FV92" s="15">
        <f t="shared" si="71"/>
        <v>1670793.382441204</v>
      </c>
      <c r="FW92" s="15">
        <f t="shared" si="72"/>
        <v>1694702.3482409315</v>
      </c>
      <c r="FX92" s="15">
        <f t="shared" si="73"/>
        <v>1712240</v>
      </c>
      <c r="FY92" s="15">
        <f t="shared" si="74"/>
        <v>1712240</v>
      </c>
      <c r="FZ92" s="15">
        <f t="shared" si="75"/>
        <v>1712240</v>
      </c>
      <c r="GE92" s="15">
        <v>88</v>
      </c>
      <c r="GF92" s="15">
        <f>MAX($G$4,求节点(F$28:F$47,$G$4:$G$23,节奏总纲!P91))</f>
        <v>2725.7939205025018</v>
      </c>
      <c r="GG92" s="15">
        <f>MAX($G$4,求节点(G$28:G$47,$G$4:$G$23,节奏总纲!Q91))</f>
        <v>2739.757480400488</v>
      </c>
      <c r="GH92" s="15">
        <f>MAX($G$4,求节点(H$28:H$47,$G$4:$G$23,节奏总纲!R91))</f>
        <v>2750</v>
      </c>
      <c r="GI92" s="15">
        <f>MAX($G$4,求节点(I$28:I$47,$G$4:$G$23,节奏总纲!S91))</f>
        <v>2750</v>
      </c>
      <c r="GJ92" s="15">
        <f>MAX($G$4,求节点(J$28:J$47,$G$4:$G$23,节奏总纲!T91))</f>
        <v>2750</v>
      </c>
      <c r="GK92" s="15">
        <f>MAX($K$4,求节点(F$28:F$47,$K$4:$K$23,节奏总纲!P91))</f>
        <v>16515.878410050042</v>
      </c>
      <c r="GL92" s="15">
        <f>MAX($K$4,求节点(G$28:G$47,$K$4:$K$23,节奏总纲!Q91))</f>
        <v>16795.14960800976</v>
      </c>
      <c r="GM92" s="15">
        <f>MAX($K$4,求节点(H$28:H$47,$K$4:$K$23,节奏总纲!R91))</f>
        <v>17000</v>
      </c>
      <c r="GN92" s="15">
        <f>MAX($K$4,求节点(I$28:I$47,$K$4:$K$23,节奏总纲!S91))</f>
        <v>17000</v>
      </c>
      <c r="GO92" s="15">
        <f>MAX($K$4,求节点(J$28:J$47,$K$4:$K$23,节奏总纲!T91))</f>
        <v>17000</v>
      </c>
    </row>
    <row r="93" spans="19:197" x14ac:dyDescent="0.15">
      <c r="S93" s="9">
        <v>66</v>
      </c>
      <c r="T93" s="9">
        <f>求节点(节奏总纲!$BW$4:$BW$53,节奏总纲!$AM$4:$AM$53,$S93)</f>
        <v>167.75509813272657</v>
      </c>
      <c r="U93" s="9">
        <v>23000</v>
      </c>
      <c r="V93" s="9">
        <f t="shared" ref="V93:V107" si="81">24*3600/$C$4</f>
        <v>3</v>
      </c>
      <c r="W93" s="9">
        <v>5</v>
      </c>
      <c r="Z93" s="9">
        <v>89</v>
      </c>
      <c r="AA93" s="9">
        <f>[5]圣人天赋!EM94</f>
        <v>0</v>
      </c>
      <c r="AB93" s="9">
        <f>[5]圣人天赋!EN94</f>
        <v>0</v>
      </c>
      <c r="AC93" s="9">
        <f>[5]圣人天赋!EO94</f>
        <v>89</v>
      </c>
      <c r="AD93" s="9">
        <f>[5]圣人天赋!EP94</f>
        <v>5.3982833076975337E-2</v>
      </c>
      <c r="AE93" s="9">
        <f>[5]圣人天赋!EQ94</f>
        <v>5.4639472888308734E-2</v>
      </c>
      <c r="AG93" s="52"/>
      <c r="AH93" s="34" t="e">
        <f>[5]圣人天赋!EM94/AA93</f>
        <v>#DIV/0!</v>
      </c>
      <c r="AJ93" s="9">
        <v>89</v>
      </c>
      <c r="AK93" s="9">
        <f>MAX([4]带兵数!D92,1000+($AJ93-1)*50)</f>
        <v>7525.7223076748915</v>
      </c>
      <c r="AL93" s="9">
        <f>MAX([4]带兵数!E92,1000+($AJ93-1)*50)</f>
        <v>7578.897495775007</v>
      </c>
      <c r="AM93" s="9">
        <f>MAX([4]带兵数!F92,1000+($AJ93-1)*50)</f>
        <v>7627.993678963393</v>
      </c>
      <c r="AN93" s="9">
        <f>MAX([4]带兵数!G92,1000+($AJ93-1)*50)</f>
        <v>7683.4351188384899</v>
      </c>
      <c r="AO93" s="9">
        <f>MAX([4]带兵数!H92,1000+($AJ93-1)*50)</f>
        <v>7739.4334927433802</v>
      </c>
      <c r="AQ93" s="15">
        <v>89</v>
      </c>
      <c r="AR93" s="15">
        <f>AZ93/求节点(F$28:F$47,$G$4:$G$23,节奏总纲!P92)*3600</f>
        <v>11056090.726389833</v>
      </c>
      <c r="AS93" s="15">
        <f>BA93/求节点(G$28:G$47,$G$4:$G$23,节奏总纲!Q92)*3600</f>
        <v>9335076.930968415</v>
      </c>
      <c r="AT93" s="15">
        <f>BB93/求节点(H$28:H$47,$G$4:$G$23,节奏总纲!R92)*3600</f>
        <v>6807028.7804635139</v>
      </c>
      <c r="AU93" s="15">
        <f>BC93/求节点(I$28:I$47,$G$4:$G$23,节奏总纲!S92)*3600</f>
        <v>4943222.2081750557</v>
      </c>
      <c r="AV93" s="15">
        <f>BD93/求节点(J$28:J$47,$G$4:$G$23,节奏总纲!T92)*3600</f>
        <v>2568281.2051297985</v>
      </c>
      <c r="AY93" s="15">
        <v>89</v>
      </c>
      <c r="AZ93" s="15">
        <f>求节点(F$28:F$47,$G$4:$G$23,节奏总纲!P92)*24*节奏总纲!W92*求节点(F$28:F$47,$L$4:$L$23,节奏总纲!P92)</f>
        <v>8409135.658782348</v>
      </c>
      <c r="BA93" s="15">
        <f>求节点(G$28:G$47,$G$4:$G$23,节奏总纲!Q92)*24*节奏总纲!X92*求节点(G$28:G$47,$L$4:$L$23,节奏总纲!Q92)</f>
        <v>7130961.5444897618</v>
      </c>
      <c r="BB93" s="15">
        <f>求节点(H$28:H$47,$G$4:$G$23,节奏总纲!R92)*24*节奏总纲!Y92*求节点(H$28:H$47,$L$4:$L$23,节奏总纲!R92)</f>
        <v>5199813.6517429622</v>
      </c>
      <c r="BC93" s="15">
        <f>求节点(I$28:I$47,$G$4:$G$23,节奏总纲!S92)*24*节奏总纲!Z92*求节点(I$28:I$47,$L$4:$L$23,节奏总纲!S92)</f>
        <v>3776072.520133723</v>
      </c>
      <c r="BD93" s="15">
        <f>求节点(J$28:J$47,$G$4:$G$23,节奏总纲!T92)*24*节奏总纲!AA92*求节点(J$28:J$47,$L$4:$L$23,节奏总纲!T92)</f>
        <v>1961881.4761408183</v>
      </c>
      <c r="BE93" s="15">
        <f>SUM(AZ$5:AZ93)</f>
        <v>118105234.02623723</v>
      </c>
      <c r="BF93" s="15">
        <f>SUM(BA$5:BA93)</f>
        <v>102512819.90212752</v>
      </c>
      <c r="BG93" s="15">
        <f>SUM(BB$5:BB93)</f>
        <v>83156921.242435768</v>
      </c>
      <c r="BH93" s="15">
        <f>SUM(BC$5:BC93)</f>
        <v>60342147.796228968</v>
      </c>
      <c r="BI93" s="15">
        <f>SUM(BD$5:BD93)</f>
        <v>32933796.128466241</v>
      </c>
      <c r="BJ93" s="51"/>
      <c r="BK93" s="15">
        <v>89</v>
      </c>
      <c r="BL93" s="15">
        <f>索引信息!I94/3600*求节点(F$28:F$47,$G$4:$G$23,节奏总纲!P92)+BL92</f>
        <v>0</v>
      </c>
      <c r="BM93" s="15">
        <f>索引信息!J94/3600*求节点(G$28:G$47,$G$4:$G$23,节奏总纲!Q92)+BM92</f>
        <v>0</v>
      </c>
      <c r="BN93" s="15">
        <f>索引信息!K94/3600*求节点(H$28:H$47,$G$4:$G$23,节奏总纲!R92)+BN92</f>
        <v>0</v>
      </c>
      <c r="BO93" s="15">
        <f>索引信息!L94/3600*求节点(I$28:I$47,$G$4:$G$23,节奏总纲!S92)+BO92</f>
        <v>0</v>
      </c>
      <c r="BP93" s="15">
        <f>索引信息!M94/3600*求节点(J$28:J$47,$G$4:$G$23,节奏总纲!T92)+BP92</f>
        <v>0</v>
      </c>
      <c r="BR93" s="15">
        <v>89</v>
      </c>
      <c r="BS93" s="15">
        <f>求节点($T$28:$T$107,$V$28:$V$107,节奏总纲!P92)*求节点($T$28:$T$107,$U$28:$U$107,节奏总纲!P92)*节奏总纲!W92+[2]副本直接奖励!DI93</f>
        <v>3006414.6418625778</v>
      </c>
      <c r="BT93" s="15">
        <f>求节点($T$28:$T$107,$V$28:$V$107,节奏总纲!Q92)*求节点($T$28:$T$107,$U$28:$U$107,节奏总纲!Q92)*节奏总纲!X92+[2]副本直接奖励!DJ93</f>
        <v>2512043.2713543479</v>
      </c>
      <c r="BU93" s="15">
        <f>求节点($T$28:$T$107,$V$28:$V$107,节奏总纲!R92)*求节点($T$28:$T$107,$U$28:$U$107,节奏总纲!R92)*节奏总纲!Y92+[2]副本直接奖励!DK93</f>
        <v>1626101.3958552026</v>
      </c>
      <c r="BV93" s="15">
        <f>求节点($T$28:$T$107,$V$28:$V$107,节奏总纲!S92)*求节点($T$28:$T$107,$U$28:$U$107,节奏总纲!S92)*节奏总纲!Z92+[2]副本直接奖励!DL93</f>
        <v>1118593.5289059742</v>
      </c>
      <c r="BW93" s="15">
        <f>求节点($T$28:$T$107,$V$28:$V$107,节奏总纲!T92)*求节点($T$28:$T$107,$U$28:$U$107,节奏总纲!T92)*节奏总纲!AA92+[2]副本直接奖励!DM93</f>
        <v>421673.82469715341</v>
      </c>
      <c r="BX93" s="15">
        <f>SUM(BS$5:BS93)</f>
        <v>33338785.34768058</v>
      </c>
      <c r="BY93" s="15">
        <f>SUM(BT$5:BT93)</f>
        <v>27255319.471572954</v>
      </c>
      <c r="BZ93" s="15">
        <f>SUM(BU$5:BU93)</f>
        <v>20161981.759786025</v>
      </c>
      <c r="CA93" s="15">
        <f>SUM(BV$5:BV93)</f>
        <v>12710242.296888094</v>
      </c>
      <c r="CB93" s="15">
        <f>SUM(BW$5:BW93)</f>
        <v>4956509.7543732468</v>
      </c>
      <c r="CE93" s="15">
        <v>89</v>
      </c>
      <c r="CF93" s="15">
        <f>AZ93/(1-[5]圣人天赋!DY94)-AZ93</f>
        <v>2351911.8556608949</v>
      </c>
      <c r="CG93" s="15">
        <f>BA93/(1-[5]圣人天赋!DZ94)-BA93</f>
        <v>2063275.9634859767</v>
      </c>
      <c r="CH93" s="15">
        <f>BB93/(1-[5]圣人天赋!EA94)-BB93</f>
        <v>1581818.4927191641</v>
      </c>
      <c r="CI93" s="15">
        <f>BC93/(1-[5]圣人天赋!EB94)-BC93</f>
        <v>1225680.5842207498</v>
      </c>
      <c r="CJ93" s="15">
        <f>BD93/(1-[5]圣人天赋!EC94)-BD93</f>
        <v>0</v>
      </c>
      <c r="CK93" s="15">
        <f>SUM(CF$5:CF93)</f>
        <v>21650879.181540504</v>
      </c>
      <c r="CL93" s="15">
        <f>SUM(CG$5:CG93)</f>
        <v>19410062.425722159</v>
      </c>
      <c r="CM93" s="15">
        <f>SUM(CH$5:CH93)</f>
        <v>16418272.447265169</v>
      </c>
      <c r="CN93" s="15">
        <f>SUM(CI$5:CI93)</f>
        <v>12617268.89426904</v>
      </c>
      <c r="CO93" s="15">
        <f>SUM(CJ$5:CJ93)</f>
        <v>0</v>
      </c>
      <c r="CQ93" s="15">
        <v>89</v>
      </c>
      <c r="CR93" s="15" t="e">
        <f>DZ93*'[6]国建-buff效果'!EN95+CR92</f>
        <v>#REF!</v>
      </c>
      <c r="CS93" s="15" t="e">
        <f>EA93*'[6]国建-buff效果'!EO95+CS92</f>
        <v>#REF!</v>
      </c>
      <c r="CT93" s="15" t="e">
        <f>EB93*'[6]国建-buff效果'!EP95+CT92</f>
        <v>#REF!</v>
      </c>
      <c r="CU93" s="15" t="e">
        <f>EC93*'[6]国建-buff效果'!EQ95+CU92</f>
        <v>#REF!</v>
      </c>
      <c r="CV93" s="15" t="e">
        <f>ED93*'[6]国建-buff效果'!ER95+CV92</f>
        <v>#REF!</v>
      </c>
      <c r="CX93" s="15">
        <v>89</v>
      </c>
      <c r="CY93" s="15">
        <f>索引信息!T93/3600*求节点(F$28:F$47,$G$4:$G$23,节奏总纲!P92)+CY92</f>
        <v>0</v>
      </c>
      <c r="CZ93" s="15">
        <f>索引信息!U93/3600*求节点(G$28:G$47,$G$4:$G$23,节奏总纲!Q92)+CZ92</f>
        <v>0</v>
      </c>
      <c r="DA93" s="15">
        <f>索引信息!V93/3600*求节点(H$28:H$47,$G$4:$G$23,节奏总纲!R92)+DA92</f>
        <v>0</v>
      </c>
      <c r="DB93" s="15">
        <f>索引信息!W93/3600*求节点(I$28:I$47,$G$4:$G$23,节奏总纲!S92)+DB92</f>
        <v>0</v>
      </c>
      <c r="DC93" s="15">
        <f>索引信息!X93/3600*求节点(J$28:J$47,$G$4:$G$23,节奏总纲!T92)+DC92</f>
        <v>0</v>
      </c>
      <c r="DE93" s="15">
        <v>89</v>
      </c>
      <c r="DF93" s="15" t="e">
        <f t="shared" si="55"/>
        <v>#REF!</v>
      </c>
      <c r="DG93" s="15" t="e">
        <f t="shared" si="56"/>
        <v>#REF!</v>
      </c>
      <c r="DH93" s="15" t="e">
        <f t="shared" si="57"/>
        <v>#REF!</v>
      </c>
      <c r="DI93" s="15" t="e">
        <f t="shared" si="58"/>
        <v>#REF!</v>
      </c>
      <c r="DJ93" s="15" t="e">
        <f t="shared" si="59"/>
        <v>#REF!</v>
      </c>
      <c r="DK93" s="35">
        <v>89</v>
      </c>
      <c r="DL93" s="34" t="e">
        <f t="shared" si="60"/>
        <v>#REF!</v>
      </c>
      <c r="DM93" s="34" t="e">
        <f t="shared" si="61"/>
        <v>#REF!</v>
      </c>
      <c r="DN93" s="34" t="e">
        <f t="shared" si="62"/>
        <v>#REF!</v>
      </c>
      <c r="DO93" s="34" t="e">
        <f t="shared" si="63"/>
        <v>#REF!</v>
      </c>
      <c r="DP93" s="34" t="e">
        <f t="shared" si="64"/>
        <v>#REF!</v>
      </c>
      <c r="DQ93" s="34" t="e">
        <f t="shared" si="65"/>
        <v>#REF!</v>
      </c>
      <c r="DT93" s="15">
        <v>89</v>
      </c>
      <c r="DU93" s="15" t="e">
        <f>#REF!+[7]国家城池攻打!BP92</f>
        <v>#REF!</v>
      </c>
      <c r="DV93" s="15" t="e">
        <f>#REF!+[7]国家城池攻打!BQ92</f>
        <v>#REF!</v>
      </c>
      <c r="DW93" s="15" t="e">
        <f>#REF!+[7]国家城池攻打!BR92</f>
        <v>#REF!</v>
      </c>
      <c r="DX93" s="15" t="e">
        <f>#REF!+[7]国家城池攻打!BS92</f>
        <v>#REF!</v>
      </c>
      <c r="DY93" s="15" t="e">
        <f>#REF!+[7]国家城池攻打!BT92</f>
        <v>#REF!</v>
      </c>
      <c r="DZ93" s="15" t="e">
        <f t="shared" si="76"/>
        <v>#REF!</v>
      </c>
      <c r="EA93" s="15" t="e">
        <f t="shared" si="77"/>
        <v>#REF!</v>
      </c>
      <c r="EB93" s="15" t="e">
        <f t="shared" si="78"/>
        <v>#REF!</v>
      </c>
      <c r="EC93" s="15" t="e">
        <f t="shared" si="79"/>
        <v>#REF!</v>
      </c>
      <c r="ED93" s="15" t="e">
        <f t="shared" si="80"/>
        <v>#REF!</v>
      </c>
      <c r="EF93" s="34" t="e">
        <f>#REF!/$DU93</f>
        <v>#REF!</v>
      </c>
      <c r="EG93" s="34" t="e">
        <f>[7]国家城池攻打!BP92/$DU93</f>
        <v>#REF!</v>
      </c>
      <c r="EK93" s="9">
        <v>89</v>
      </c>
      <c r="EL93" s="9" t="e">
        <f t="shared" si="66"/>
        <v>#REF!</v>
      </c>
      <c r="EM93" s="9" t="e">
        <f t="shared" si="67"/>
        <v>#REF!</v>
      </c>
      <c r="EN93" s="9" t="e">
        <f t="shared" si="68"/>
        <v>#REF!</v>
      </c>
      <c r="EO93" s="9" t="e">
        <f t="shared" si="69"/>
        <v>#REF!</v>
      </c>
      <c r="EP93" s="9" t="e">
        <f t="shared" si="70"/>
        <v>#REF!</v>
      </c>
      <c r="ER93" s="9">
        <v>89</v>
      </c>
      <c r="ES93" s="9" t="e">
        <f>((DU93-DU92)-(DF93-DF92))/求节点(F$28:F$47,$K$4:$K$23,节奏总纲!P92)</f>
        <v>#REF!</v>
      </c>
      <c r="ET93" s="9" t="e">
        <f>((DV93-DV92)-(DG93-DG92))/求节点(G$28:G$47,$K$4:$K$23,节奏总纲!Q92)</f>
        <v>#REF!</v>
      </c>
      <c r="EU93" s="9" t="e">
        <f>((DW93-DW92)-(DH93-DH92))/求节点(H$28:H$47,$K$4:$K$23,节奏总纲!R92)</f>
        <v>#REF!</v>
      </c>
      <c r="EV93" s="9" t="e">
        <f>((DX93-DX92)-(DI93-DI92))/求节点(I$28:I$47,$K$4:$K$23,节奏总纲!S92)</f>
        <v>#REF!</v>
      </c>
      <c r="EW93" s="9" t="e">
        <f>((DY93-DY92)-(DJ93-DJ92))/求节点(J$28:J$47,$K$4:$K$23,节奏总纲!T92)</f>
        <v>#REF!</v>
      </c>
      <c r="EX93" s="37" t="e">
        <f>SUM(ES$5:ES93)*$C$5/'[1]资源-钻石'!L92</f>
        <v>#REF!</v>
      </c>
      <c r="EY93" s="37" t="e">
        <f>SUM(ET$5:ET93)*$C$5/'[1]资源-钻石'!M92</f>
        <v>#REF!</v>
      </c>
      <c r="EZ93" s="37" t="e">
        <f>SUM(EU$5:EU93)*$C$5/'[1]资源-钻石'!N92</f>
        <v>#REF!</v>
      </c>
      <c r="FA93" s="37" t="e">
        <f>SUM(EV$5:EV93)*$C$5/'[1]资源-钻石'!O92</f>
        <v>#REF!</v>
      </c>
      <c r="FB93" s="37" t="e">
        <f>SUM(EW$5:EW93)*$C$5/'[1]资源-钻石'!P92</f>
        <v>#REF!</v>
      </c>
      <c r="FJ93" s="9">
        <f>INT(求节点(F$28:F$47,$K$28:$K$47,节奏总纲!P92))</f>
        <v>21452</v>
      </c>
      <c r="FK93" s="15">
        <v>89</v>
      </c>
      <c r="FL93" s="15">
        <f>求节点(F$28:F$47,$V$4:$V$23,节奏总纲!P92)*$FJ93/10000</f>
        <v>423942.4317116483</v>
      </c>
      <c r="FM93" s="15">
        <f>求节点(G$28:G$47,$V$4:$V$23,节奏总纲!Q92)*$FJ93/10000</f>
        <v>429040</v>
      </c>
      <c r="FN93" s="15">
        <f>求节点(H$28:H$47,$V$4:$V$23,节奏总纲!R92)*$FJ93/10000</f>
        <v>429040</v>
      </c>
      <c r="FO93" s="15">
        <f>求节点(I$28:I$47,$V$4:$V$23,节奏总纲!S92)*$FJ93/10000</f>
        <v>429040</v>
      </c>
      <c r="FP93" s="15">
        <f>求节点(J$28:J$47,$V$4:$V$23,节奏总纲!T92)*$FJ93/10000</f>
        <v>429040</v>
      </c>
      <c r="FQ93" s="15">
        <f>求节点(F$28:F$47,$L$4:$L$23,节奏总纲!P92)</f>
        <v>4</v>
      </c>
      <c r="FR93" s="15">
        <f>求节点(G$28:G$47,$L$4:$L$23,节奏总纲!Q92)</f>
        <v>4</v>
      </c>
      <c r="FS93" s="15">
        <f>求节点(H$28:H$47,$L$4:$L$23,节奏总纲!R92)</f>
        <v>4</v>
      </c>
      <c r="FT93" s="15">
        <f>求节点(I$28:I$47,$L$4:$L$23,节奏总纲!S92)</f>
        <v>4</v>
      </c>
      <c r="FU93" s="15">
        <f>求节点(J$28:J$47,$L$4:$L$23,节奏总纲!T92)</f>
        <v>4</v>
      </c>
      <c r="FV93" s="15">
        <f t="shared" si="71"/>
        <v>1695769.7268465932</v>
      </c>
      <c r="FW93" s="15">
        <f t="shared" si="72"/>
        <v>1716160</v>
      </c>
      <c r="FX93" s="15">
        <f t="shared" si="73"/>
        <v>1716160</v>
      </c>
      <c r="FY93" s="15">
        <f t="shared" si="74"/>
        <v>1716160</v>
      </c>
      <c r="FZ93" s="15">
        <f t="shared" si="75"/>
        <v>1716160</v>
      </c>
      <c r="GE93" s="15">
        <v>89</v>
      </c>
      <c r="GF93" s="15">
        <f>MAX($G$4,求节点(F$28:F$47,$G$4:$G$23,节奏总纲!P92))</f>
        <v>2738.1186642542611</v>
      </c>
      <c r="GG93" s="15">
        <f>MAX($G$4,求节点(G$28:G$47,$G$4:$G$23,节奏总纲!Q92))</f>
        <v>2750</v>
      </c>
      <c r="GH93" s="15">
        <f>MAX($G$4,求节点(H$28:H$47,$G$4:$G$23,节奏总纲!R92))</f>
        <v>2750</v>
      </c>
      <c r="GI93" s="15">
        <f>MAX($G$4,求节点(I$28:I$47,$G$4:$G$23,节奏总纲!S92))</f>
        <v>2750</v>
      </c>
      <c r="GJ93" s="15">
        <f>MAX($G$4,求节点(J$28:J$47,$G$4:$G$23,节奏总纲!T92))</f>
        <v>2750</v>
      </c>
      <c r="GK93" s="15">
        <f>MAX($K$4,求节点(F$28:F$47,$K$4:$K$23,节奏总纲!P92))</f>
        <v>16762.373285085228</v>
      </c>
      <c r="GL93" s="15">
        <f>MAX($K$4,求节点(G$28:G$47,$K$4:$K$23,节奏总纲!Q92))</f>
        <v>17000</v>
      </c>
      <c r="GM93" s="15">
        <f>MAX($K$4,求节点(H$28:H$47,$K$4:$K$23,节奏总纲!R92))</f>
        <v>17000</v>
      </c>
      <c r="GN93" s="15">
        <f>MAX($K$4,求节点(I$28:I$47,$K$4:$K$23,节奏总纲!S92))</f>
        <v>17000</v>
      </c>
      <c r="GO93" s="15">
        <f>MAX($K$4,求节点(J$28:J$47,$K$4:$K$23,节奏总纲!T92))</f>
        <v>17000</v>
      </c>
    </row>
    <row r="94" spans="19:197" x14ac:dyDescent="0.15">
      <c r="S94" s="9">
        <v>67</v>
      </c>
      <c r="T94" s="9">
        <f>求节点(节奏总纲!$BW$4:$BW$53,节奏总纲!$AM$4:$AM$53,$S94)</f>
        <v>173.96995079609107</v>
      </c>
      <c r="U94" s="9">
        <v>23000</v>
      </c>
      <c r="V94" s="9">
        <f t="shared" si="81"/>
        <v>3</v>
      </c>
      <c r="W94" s="9">
        <v>5</v>
      </c>
      <c r="Z94" s="9">
        <v>90</v>
      </c>
      <c r="AA94" s="9">
        <f>[5]圣人天赋!EM95</f>
        <v>0</v>
      </c>
      <c r="AB94" s="9">
        <f>[5]圣人天赋!EN95</f>
        <v>0</v>
      </c>
      <c r="AC94" s="9">
        <f>[5]圣人天赋!EO95</f>
        <v>90</v>
      </c>
      <c r="AD94" s="9">
        <f>[5]圣人天赋!EP95</f>
        <v>5.3837181257941367E-2</v>
      </c>
      <c r="AE94" s="9">
        <f>[5]圣人天赋!EQ95</f>
        <v>5.4510877488746487E-2</v>
      </c>
      <c r="AG94" s="52"/>
      <c r="AH94" s="34" t="e">
        <f>[5]圣人天赋!EM95/AA94</f>
        <v>#DIV/0!</v>
      </c>
      <c r="AJ94" s="9">
        <v>90</v>
      </c>
      <c r="AK94" s="9">
        <f>MAX([4]带兵数!D93,1000+($AJ94-1)*50)</f>
        <v>7594.2729140195461</v>
      </c>
      <c r="AL94" s="9">
        <f>MAX([4]带兵数!E93,1000+($AJ94-1)*50)</f>
        <v>7639.7214321439733</v>
      </c>
      <c r="AM94" s="9">
        <f>MAX([4]带兵数!F93,1000+($AJ94-1)*50)</f>
        <v>7692.1192353066954</v>
      </c>
      <c r="AN94" s="9">
        <f>MAX([4]带兵数!G93,1000+($AJ94-1)*50)</f>
        <v>7742.4371596694982</v>
      </c>
      <c r="AO94" s="9">
        <f>MAX([4]带兵数!H93,1000+($AJ94-1)*50)</f>
        <v>7799.9355476740957</v>
      </c>
      <c r="AQ94" s="15">
        <v>90</v>
      </c>
      <c r="AR94" s="15">
        <f>AZ94/求节点(F$28:F$47,$G$4:$G$23,节奏总纲!P93)*3600</f>
        <v>11849624.639938254</v>
      </c>
      <c r="AS94" s="15">
        <f>BA94/求节点(G$28:G$47,$G$4:$G$23,节奏总纲!Q93)*3600</f>
        <v>9105455.5239786673</v>
      </c>
      <c r="AT94" s="15">
        <f>BB94/求节点(H$28:H$47,$G$4:$G$23,节奏总纲!R93)*3600</f>
        <v>7437455.5912849214</v>
      </c>
      <c r="AU94" s="15">
        <f>BC94/求节点(I$28:I$47,$G$4:$G$23,节奏总纲!S93)*3600</f>
        <v>5037407.3009928837</v>
      </c>
      <c r="AV94" s="15">
        <f>BD94/求节点(J$28:J$47,$G$4:$G$23,节奏总纲!T93)*3600</f>
        <v>2716992.3513430869</v>
      </c>
      <c r="AY94" s="15">
        <v>90</v>
      </c>
      <c r="AZ94" s="15">
        <f>求节点(F$28:F$47,$G$4:$G$23,节奏总纲!P93)*24*节奏总纲!W93*求节点(F$28:F$47,$L$4:$L$23,节奏总纲!P93)</f>
        <v>9051796.5999528319</v>
      </c>
      <c r="BA94" s="15">
        <f>求节点(G$28:G$47,$G$4:$G$23,节奏总纲!Q93)*24*节奏总纲!X93*求节点(G$28:G$47,$L$4:$L$23,节奏总纲!Q93)</f>
        <v>6955556.3030392593</v>
      </c>
      <c r="BB94" s="15">
        <f>求节点(H$28:H$47,$G$4:$G$23,节奏总纲!R93)*24*节奏总纲!Y93*求节点(H$28:H$47,$L$4:$L$23,节奏总纲!R93)</f>
        <v>5681389.6877870932</v>
      </c>
      <c r="BC94" s="15">
        <f>求节点(I$28:I$47,$G$4:$G$23,节奏总纲!S93)*24*节奏总纲!Z93*求节点(I$28:I$47,$L$4:$L$23,节奏总纲!S93)</f>
        <v>3848019.4660362303</v>
      </c>
      <c r="BD94" s="15">
        <f>求节点(J$28:J$47,$G$4:$G$23,节奏总纲!T93)*24*节奏总纲!AA93*求节点(J$28:J$47,$L$4:$L$23,节奏总纲!T93)</f>
        <v>2075480.2683870802</v>
      </c>
      <c r="BE94" s="15">
        <f>SUM(AZ$5:AZ94)</f>
        <v>127157030.62619007</v>
      </c>
      <c r="BF94" s="15">
        <f>SUM(BA$5:BA94)</f>
        <v>109468376.20516677</v>
      </c>
      <c r="BG94" s="15">
        <f>SUM(BB$5:BB94)</f>
        <v>88838310.930222869</v>
      </c>
      <c r="BH94" s="15">
        <f>SUM(BC$5:BC94)</f>
        <v>64190167.262265198</v>
      </c>
      <c r="BI94" s="15">
        <f>SUM(BD$5:BD94)</f>
        <v>35009276.39685332</v>
      </c>
      <c r="BJ94" s="51"/>
      <c r="BK94" s="15">
        <v>90</v>
      </c>
      <c r="BL94" s="15">
        <f>索引信息!I95/3600*求节点(F$28:F$47,$G$4:$G$23,节奏总纲!P93)+BL93</f>
        <v>0</v>
      </c>
      <c r="BM94" s="15">
        <f>索引信息!J95/3600*求节点(G$28:G$47,$G$4:$G$23,节奏总纲!Q93)+BM93</f>
        <v>0</v>
      </c>
      <c r="BN94" s="15">
        <f>索引信息!K95/3600*求节点(H$28:H$47,$G$4:$G$23,节奏总纲!R93)+BN93</f>
        <v>0</v>
      </c>
      <c r="BO94" s="15">
        <f>索引信息!L95/3600*求节点(I$28:I$47,$G$4:$G$23,节奏总纲!S93)+BO93</f>
        <v>0</v>
      </c>
      <c r="BP94" s="15">
        <f>索引信息!M95/3600*求节点(J$28:J$47,$G$4:$G$23,节奏总纲!T93)+BP93</f>
        <v>0</v>
      </c>
      <c r="BR94" s="15">
        <v>90</v>
      </c>
      <c r="BS94" s="15">
        <f>求节点($T$28:$T$107,$V$28:$V$107,节奏总纲!P93)*求节点($T$28:$T$107,$U$28:$U$107,节奏总纲!P93)*节奏总纲!W93+[2]副本直接奖励!DI94</f>
        <v>3243523.9914534423</v>
      </c>
      <c r="BT94" s="15">
        <f>求节点($T$28:$T$107,$V$28:$V$107,节奏总纲!Q93)*求节点($T$28:$T$107,$U$28:$U$107,节奏总纲!Q93)*节奏总纲!X93+[2]副本直接奖励!DJ94</f>
        <v>2457548.4798762412</v>
      </c>
      <c r="BU94" s="15">
        <f>求节点($T$28:$T$107,$V$28:$V$107,节奏总纲!R93)*求节点($T$28:$T$107,$U$28:$U$107,节奏总纲!R93)*节奏总纲!Y93+[2]副本直接奖励!DK94</f>
        <v>1819200.7355210243</v>
      </c>
      <c r="BV94" s="15">
        <f>求节点($T$28:$T$107,$V$28:$V$107,节奏总纲!S93)*求节点($T$28:$T$107,$U$28:$U$107,节奏总纲!S93)*节奏总纲!Z93+[2]副本直接奖励!DL94</f>
        <v>1146847.15075331</v>
      </c>
      <c r="BW94" s="15">
        <f>求节点($T$28:$T$107,$V$28:$V$107,节奏总纲!T93)*求节点($T$28:$T$107,$U$28:$U$107,节奏总纲!T93)*节奏总纲!AA93+[2]副本直接奖励!DM94</f>
        <v>468372.50032229844</v>
      </c>
      <c r="BX94" s="15">
        <f>SUM(BS$5:BS94)</f>
        <v>36582309.339134023</v>
      </c>
      <c r="BY94" s="15">
        <f>SUM(BT$5:BT94)</f>
        <v>29712867.951449197</v>
      </c>
      <c r="BZ94" s="15">
        <f>SUM(BU$5:BU94)</f>
        <v>21981182.495307051</v>
      </c>
      <c r="CA94" s="15">
        <f>SUM(BV$5:BV94)</f>
        <v>13857089.447641404</v>
      </c>
      <c r="CB94" s="15">
        <f>SUM(BW$5:BW94)</f>
        <v>5424882.254695545</v>
      </c>
      <c r="CE94" s="15">
        <v>90</v>
      </c>
      <c r="CF94" s="15">
        <f>AZ94/(1-[5]圣人天赋!DY95)-AZ94</f>
        <v>2524034.9395126905</v>
      </c>
      <c r="CG94" s="15">
        <f>BA94/(1-[5]圣人天赋!DZ95)-BA94</f>
        <v>2005590.2742590597</v>
      </c>
      <c r="CH94" s="15">
        <f>BB94/(1-[5]圣人天赋!EA95)-BB94</f>
        <v>1722442.0856477255</v>
      </c>
      <c r="CI94" s="15">
        <f>BC94/(1-[5]圣人天赋!EB95)-BC94</f>
        <v>1245321.9847066291</v>
      </c>
      <c r="CJ94" s="15">
        <f>BD94/(1-[5]圣人天赋!EC95)-BD94</f>
        <v>0</v>
      </c>
      <c r="CK94" s="15">
        <f>SUM(CF$5:CF94)</f>
        <v>24174914.121053196</v>
      </c>
      <c r="CL94" s="15">
        <f>SUM(CG$5:CG94)</f>
        <v>21415652.69998122</v>
      </c>
      <c r="CM94" s="15">
        <f>SUM(CH$5:CH94)</f>
        <v>18140714.532912895</v>
      </c>
      <c r="CN94" s="15">
        <f>SUM(CI$5:CI94)</f>
        <v>13862590.878975669</v>
      </c>
      <c r="CO94" s="15">
        <f>SUM(CJ$5:CJ94)</f>
        <v>0</v>
      </c>
      <c r="CQ94" s="15">
        <v>90</v>
      </c>
      <c r="CR94" s="15" t="e">
        <f>DZ94*'[6]国建-buff效果'!EN96+CR93</f>
        <v>#REF!</v>
      </c>
      <c r="CS94" s="15" t="e">
        <f>EA94*'[6]国建-buff效果'!EO96+CS93</f>
        <v>#REF!</v>
      </c>
      <c r="CT94" s="15" t="e">
        <f>EB94*'[6]国建-buff效果'!EP96+CT93</f>
        <v>#REF!</v>
      </c>
      <c r="CU94" s="15" t="e">
        <f>EC94*'[6]国建-buff效果'!EQ96+CU93</f>
        <v>#REF!</v>
      </c>
      <c r="CV94" s="15" t="e">
        <f>ED94*'[6]国建-buff效果'!ER96+CV93</f>
        <v>#REF!</v>
      </c>
      <c r="CX94" s="15">
        <v>90</v>
      </c>
      <c r="CY94" s="15">
        <f>索引信息!T94/3600*求节点(F$28:F$47,$G$4:$G$23,节奏总纲!P93)+CY93</f>
        <v>0</v>
      </c>
      <c r="CZ94" s="15">
        <f>索引信息!U94/3600*求节点(G$28:G$47,$G$4:$G$23,节奏总纲!Q93)+CZ93</f>
        <v>0</v>
      </c>
      <c r="DA94" s="15">
        <f>索引信息!V94/3600*求节点(H$28:H$47,$G$4:$G$23,节奏总纲!R93)+DA93</f>
        <v>0</v>
      </c>
      <c r="DB94" s="15">
        <f>索引信息!W94/3600*求节点(I$28:I$47,$G$4:$G$23,节奏总纲!S93)+DB93</f>
        <v>0</v>
      </c>
      <c r="DC94" s="15">
        <f>索引信息!X94/3600*求节点(J$28:J$47,$G$4:$G$23,节奏总纲!T93)+DC93</f>
        <v>0</v>
      </c>
      <c r="DE94" s="15">
        <v>90</v>
      </c>
      <c r="DF94" s="15" t="e">
        <f t="shared" si="55"/>
        <v>#REF!</v>
      </c>
      <c r="DG94" s="15" t="e">
        <f t="shared" si="56"/>
        <v>#REF!</v>
      </c>
      <c r="DH94" s="15" t="e">
        <f t="shared" si="57"/>
        <v>#REF!</v>
      </c>
      <c r="DI94" s="15" t="e">
        <f t="shared" si="58"/>
        <v>#REF!</v>
      </c>
      <c r="DJ94" s="15" t="e">
        <f t="shared" si="59"/>
        <v>#REF!</v>
      </c>
      <c r="DK94" s="35">
        <v>90</v>
      </c>
      <c r="DL94" s="34" t="e">
        <f t="shared" si="60"/>
        <v>#REF!</v>
      </c>
      <c r="DM94" s="34" t="e">
        <f t="shared" si="61"/>
        <v>#REF!</v>
      </c>
      <c r="DN94" s="34" t="e">
        <f t="shared" si="62"/>
        <v>#REF!</v>
      </c>
      <c r="DO94" s="34" t="e">
        <f t="shared" si="63"/>
        <v>#REF!</v>
      </c>
      <c r="DP94" s="34" t="e">
        <f t="shared" si="64"/>
        <v>#REF!</v>
      </c>
      <c r="DQ94" s="34" t="e">
        <f t="shared" si="65"/>
        <v>#REF!</v>
      </c>
      <c r="DT94" s="15">
        <v>90</v>
      </c>
      <c r="DU94" s="15" t="e">
        <f>#REF!+[7]国家城池攻打!BP93</f>
        <v>#REF!</v>
      </c>
      <c r="DV94" s="15" t="e">
        <f>#REF!+[7]国家城池攻打!BQ93</f>
        <v>#REF!</v>
      </c>
      <c r="DW94" s="15" t="e">
        <f>#REF!+[7]国家城池攻打!BR93</f>
        <v>#REF!</v>
      </c>
      <c r="DX94" s="15" t="e">
        <f>#REF!+[7]国家城池攻打!BS93</f>
        <v>#REF!</v>
      </c>
      <c r="DY94" s="15" t="e">
        <f>#REF!+[7]国家城池攻打!BT93</f>
        <v>#REF!</v>
      </c>
      <c r="DZ94" s="15" t="e">
        <f t="shared" si="76"/>
        <v>#REF!</v>
      </c>
      <c r="EA94" s="15" t="e">
        <f t="shared" si="77"/>
        <v>#REF!</v>
      </c>
      <c r="EB94" s="15" t="e">
        <f t="shared" si="78"/>
        <v>#REF!</v>
      </c>
      <c r="EC94" s="15" t="e">
        <f t="shared" si="79"/>
        <v>#REF!</v>
      </c>
      <c r="ED94" s="15" t="e">
        <f t="shared" si="80"/>
        <v>#REF!</v>
      </c>
      <c r="EF94" s="34" t="e">
        <f>#REF!/$DU94</f>
        <v>#REF!</v>
      </c>
      <c r="EG94" s="34" t="e">
        <f>[7]国家城池攻打!BP93/$DU94</f>
        <v>#REF!</v>
      </c>
      <c r="EK94" s="9">
        <v>90</v>
      </c>
      <c r="EL94" s="9" t="e">
        <f t="shared" si="66"/>
        <v>#REF!</v>
      </c>
      <c r="EM94" s="9" t="e">
        <f t="shared" si="67"/>
        <v>#REF!</v>
      </c>
      <c r="EN94" s="9" t="e">
        <f t="shared" si="68"/>
        <v>#REF!</v>
      </c>
      <c r="EO94" s="9" t="e">
        <f t="shared" si="69"/>
        <v>#REF!</v>
      </c>
      <c r="EP94" s="9" t="e">
        <f t="shared" si="70"/>
        <v>#REF!</v>
      </c>
      <c r="ER94" s="9">
        <v>90</v>
      </c>
      <c r="ES94" s="9" t="e">
        <f>((DU94-DU93)-(DF94-DF93))/求节点(F$28:F$47,$K$4:$K$23,节奏总纲!P93)</f>
        <v>#REF!</v>
      </c>
      <c r="ET94" s="9" t="e">
        <f>((DV94-DV93)-(DG94-DG93))/求节点(G$28:G$47,$K$4:$K$23,节奏总纲!Q93)</f>
        <v>#REF!</v>
      </c>
      <c r="EU94" s="9" t="e">
        <f>((DW94-DW93)-(DH94-DH93))/求节点(H$28:H$47,$K$4:$K$23,节奏总纲!R93)</f>
        <v>#REF!</v>
      </c>
      <c r="EV94" s="9" t="e">
        <f>((DX94-DX93)-(DI94-DI93))/求节点(I$28:I$47,$K$4:$K$23,节奏总纲!S93)</f>
        <v>#REF!</v>
      </c>
      <c r="EW94" s="9" t="e">
        <f>((DY94-DY93)-(DJ94-DJ93))/求节点(J$28:J$47,$K$4:$K$23,节奏总纲!T93)</f>
        <v>#REF!</v>
      </c>
      <c r="EX94" s="37" t="e">
        <f>SUM(ES$5:ES94)*$C$5/'[1]资源-钻石'!L93</f>
        <v>#REF!</v>
      </c>
      <c r="EY94" s="37" t="e">
        <f>SUM(ET$5:ET94)*$C$5/'[1]资源-钻石'!M93</f>
        <v>#REF!</v>
      </c>
      <c r="EZ94" s="37" t="e">
        <f>SUM(EU$5:EU94)*$C$5/'[1]资源-钻石'!N93</f>
        <v>#REF!</v>
      </c>
      <c r="FA94" s="37" t="e">
        <f>SUM(EV$5:EV94)*$C$5/'[1]资源-钻石'!O93</f>
        <v>#REF!</v>
      </c>
      <c r="FB94" s="37" t="e">
        <f>SUM(EW$5:EW94)*$C$5/'[1]资源-钻石'!P93</f>
        <v>#REF!</v>
      </c>
      <c r="FJ94" s="9">
        <f>INT(求节点(F$28:F$47,$K$28:$K$47,节奏总纲!P93))</f>
        <v>21500</v>
      </c>
      <c r="FK94" s="15">
        <v>90</v>
      </c>
      <c r="FL94" s="15">
        <f>求节点(F$28:F$47,$V$4:$V$23,节奏总纲!P93)*$FJ94/10000</f>
        <v>430000</v>
      </c>
      <c r="FM94" s="15">
        <f>求节点(G$28:G$47,$V$4:$V$23,节奏总纲!Q93)*$FJ94/10000</f>
        <v>430000</v>
      </c>
      <c r="FN94" s="15">
        <f>求节点(H$28:H$47,$V$4:$V$23,节奏总纲!R93)*$FJ94/10000</f>
        <v>430000</v>
      </c>
      <c r="FO94" s="15">
        <f>求节点(I$28:I$47,$V$4:$V$23,节奏总纲!S93)*$FJ94/10000</f>
        <v>430000</v>
      </c>
      <c r="FP94" s="15">
        <f>求节点(J$28:J$47,$V$4:$V$23,节奏总纲!T93)*$FJ94/10000</f>
        <v>430000</v>
      </c>
      <c r="FQ94" s="15">
        <f>求节点(F$28:F$47,$L$4:$L$23,节奏总纲!P93)</f>
        <v>4</v>
      </c>
      <c r="FR94" s="15">
        <f>求节点(G$28:G$47,$L$4:$L$23,节奏总纲!Q93)</f>
        <v>4</v>
      </c>
      <c r="FS94" s="15">
        <f>求节点(H$28:H$47,$L$4:$L$23,节奏总纲!R93)</f>
        <v>4</v>
      </c>
      <c r="FT94" s="15">
        <f>求节点(I$28:I$47,$L$4:$L$23,节奏总纲!S93)</f>
        <v>4</v>
      </c>
      <c r="FU94" s="15">
        <f>求节点(J$28:J$47,$L$4:$L$23,节奏总纲!T93)</f>
        <v>4</v>
      </c>
      <c r="FV94" s="15">
        <f t="shared" si="71"/>
        <v>1720000</v>
      </c>
      <c r="FW94" s="15">
        <f t="shared" si="72"/>
        <v>1720000</v>
      </c>
      <c r="FX94" s="15">
        <f t="shared" si="73"/>
        <v>1720000</v>
      </c>
      <c r="FY94" s="15">
        <f t="shared" si="74"/>
        <v>1720000</v>
      </c>
      <c r="FZ94" s="15">
        <f t="shared" si="75"/>
        <v>1720000</v>
      </c>
      <c r="GE94" s="15">
        <v>90</v>
      </c>
      <c r="GF94" s="15">
        <f>MAX($G$4,求节点(F$28:F$47,$G$4:$G$23,节奏总纲!P93))</f>
        <v>2750</v>
      </c>
      <c r="GG94" s="15">
        <f>MAX($G$4,求节点(G$28:G$47,$G$4:$G$23,节奏总纲!Q93))</f>
        <v>2750</v>
      </c>
      <c r="GH94" s="15">
        <f>MAX($G$4,求节点(H$28:H$47,$G$4:$G$23,节奏总纲!R93))</f>
        <v>2750</v>
      </c>
      <c r="GI94" s="15">
        <f>MAX($G$4,求节点(I$28:I$47,$G$4:$G$23,节奏总纲!S93))</f>
        <v>2750</v>
      </c>
      <c r="GJ94" s="15">
        <f>MAX($G$4,求节点(J$28:J$47,$G$4:$G$23,节奏总纲!T93))</f>
        <v>2750</v>
      </c>
      <c r="GK94" s="15">
        <f>MAX($K$4,求节点(F$28:F$47,$K$4:$K$23,节奏总纲!P93))</f>
        <v>17000</v>
      </c>
      <c r="GL94" s="15">
        <f>MAX($K$4,求节点(G$28:G$47,$K$4:$K$23,节奏总纲!Q93))</f>
        <v>17000</v>
      </c>
      <c r="GM94" s="15">
        <f>MAX($K$4,求节点(H$28:H$47,$K$4:$K$23,节奏总纲!R93))</f>
        <v>17000</v>
      </c>
      <c r="GN94" s="15">
        <f>MAX($K$4,求节点(I$28:I$47,$K$4:$K$23,节奏总纲!S93))</f>
        <v>17000</v>
      </c>
      <c r="GO94" s="15">
        <f>MAX($K$4,求节点(J$28:J$47,$K$4:$K$23,节奏总纲!T93))</f>
        <v>17000</v>
      </c>
    </row>
    <row r="95" spans="19:197" x14ac:dyDescent="0.15">
      <c r="S95" s="9">
        <v>68</v>
      </c>
      <c r="T95" s="9">
        <f>求节点(节奏总纲!$BW$4:$BW$53,节奏总纲!$AM$4:$AM$53,$S95)</f>
        <v>208.99265815439742</v>
      </c>
      <c r="U95" s="9">
        <v>25000</v>
      </c>
      <c r="V95" s="9">
        <f t="shared" si="81"/>
        <v>3</v>
      </c>
      <c r="W95" s="9">
        <v>5</v>
      </c>
      <c r="Z95" s="9">
        <v>91</v>
      </c>
      <c r="AA95" s="9">
        <f>[5]圣人天赋!EM96</f>
        <v>0</v>
      </c>
      <c r="AB95" s="9">
        <f>[5]圣人天赋!EN96</f>
        <v>0</v>
      </c>
      <c r="AC95" s="9">
        <f>[5]圣人天赋!EO96</f>
        <v>91</v>
      </c>
      <c r="AD95" s="9">
        <f>[5]圣人天赋!EP96</f>
        <v>5.3700524209730482E-2</v>
      </c>
      <c r="AE95" s="9">
        <f>[5]圣人天赋!EQ96</f>
        <v>5.4358161583103637E-2</v>
      </c>
      <c r="AG95" s="52"/>
      <c r="AH95" s="34" t="e">
        <f>[5]圣人天赋!EM96/AA95</f>
        <v>#DIV/0!</v>
      </c>
      <c r="AJ95" s="9">
        <v>91</v>
      </c>
      <c r="AK95" s="9">
        <f>MAX([4]带兵数!D94,1000+($AJ95-1)*50)</f>
        <v>7659.8252634231749</v>
      </c>
      <c r="AL95" s="9">
        <f>MAX([4]带兵数!E94,1000+($AJ95-1)*50)</f>
        <v>7708.542162617312</v>
      </c>
      <c r="AM95" s="9">
        <f>MAX([4]带兵数!F94,1000+($AJ95-1)*50)</f>
        <v>7755.4959541611015</v>
      </c>
      <c r="AN95" s="9">
        <f>MAX([4]带兵数!G94,1000+($AJ95-1)*50)</f>
        <v>7809.8721372753316</v>
      </c>
      <c r="AO95" s="9">
        <f>MAX([4]带兵数!H94,1000+($AJ95-1)*50)</f>
        <v>7863.425055198697</v>
      </c>
      <c r="AQ95" s="15">
        <v>91</v>
      </c>
      <c r="AR95" s="15">
        <f>AZ95/求节点(F$28:F$47,$G$4:$G$23,节奏总纲!P94)*3600</f>
        <v>12700113.230101967</v>
      </c>
      <c r="AS95" s="15">
        <f>BA95/求节点(G$28:G$47,$G$4:$G$23,节奏总纲!Q94)*3600</f>
        <v>10889077.08348942</v>
      </c>
      <c r="AT95" s="15">
        <f>BB95/求节点(H$28:H$47,$G$4:$G$23,节奏总纲!R94)*3600</f>
        <v>8403644.8706774544</v>
      </c>
      <c r="AU95" s="15">
        <f>BC95/求节点(I$28:I$47,$G$4:$G$23,节奏总纲!S94)*3600</f>
        <v>6126584.59462173</v>
      </c>
      <c r="AV95" s="15">
        <f>BD95/求节点(J$28:J$47,$G$4:$G$23,节奏总纲!T94)*3600</f>
        <v>3252428.9721275303</v>
      </c>
      <c r="AY95" s="15">
        <v>91</v>
      </c>
      <c r="AZ95" s="15">
        <f>求节点(F$28:F$47,$G$4:$G$23,节奏总纲!P94)*24*节奏总纲!W94*求节点(F$28:F$47,$L$4:$L$23,节奏总纲!P94)</f>
        <v>9701475.3841056693</v>
      </c>
      <c r="BA95" s="15">
        <f>求节点(G$28:G$47,$G$4:$G$23,节奏总纲!Q94)*24*节奏总纲!X94*求节点(G$28:G$47,$L$4:$L$23,节奏总纲!Q94)</f>
        <v>8318044.9943321953</v>
      </c>
      <c r="BB95" s="15">
        <f>求节点(H$28:H$47,$G$4:$G$23,节奏总纲!R94)*24*节奏总纲!Y94*求节点(H$28:H$47,$L$4:$L$23,节奏总纲!R94)</f>
        <v>6419450.9428786114</v>
      </c>
      <c r="BC95" s="15">
        <f>求节点(I$28:I$47,$G$4:$G$23,节奏总纲!S94)*24*节奏总纲!Z94*求节点(I$28:I$47,$L$4:$L$23,节奏总纲!S94)</f>
        <v>4680029.898669377</v>
      </c>
      <c r="BD95" s="15">
        <f>求节点(J$28:J$47,$G$4:$G$23,节奏总纲!T94)*24*节奏总纲!AA94*求节点(J$28:J$47,$L$4:$L$23,节奏总纲!T94)</f>
        <v>2484494.3537085303</v>
      </c>
      <c r="BE95" s="15">
        <f>SUM(AZ$5:AZ95)</f>
        <v>136858506.01029575</v>
      </c>
      <c r="BF95" s="15">
        <f>SUM(BA$5:BA95)</f>
        <v>117786421.19949897</v>
      </c>
      <c r="BG95" s="15">
        <f>SUM(BB$5:BB95)</f>
        <v>95257761.873101473</v>
      </c>
      <c r="BH95" s="15">
        <f>SUM(BC$5:BC95)</f>
        <v>68870197.160934567</v>
      </c>
      <c r="BI95" s="15">
        <f>SUM(BD$5:BD95)</f>
        <v>37493770.750561848</v>
      </c>
      <c r="BJ95" s="51"/>
      <c r="BK95" s="15">
        <v>91</v>
      </c>
      <c r="BL95" s="15">
        <f>索引信息!I96/3600*求节点(F$28:F$47,$G$4:$G$23,节奏总纲!P94)+BL94</f>
        <v>0</v>
      </c>
      <c r="BM95" s="15">
        <f>索引信息!J96/3600*求节点(G$28:G$47,$G$4:$G$23,节奏总纲!Q94)+BM94</f>
        <v>0</v>
      </c>
      <c r="BN95" s="15">
        <f>索引信息!K96/3600*求节点(H$28:H$47,$G$4:$G$23,节奏总纲!R94)+BN94</f>
        <v>0</v>
      </c>
      <c r="BO95" s="15">
        <f>索引信息!L96/3600*求节点(I$28:I$47,$G$4:$G$23,节奏总纲!S94)+BO94</f>
        <v>0</v>
      </c>
      <c r="BP95" s="15">
        <f>索引信息!M96/3600*求节点(J$28:J$47,$G$4:$G$23,节奏总纲!T94)+BP94</f>
        <v>0</v>
      </c>
      <c r="BR95" s="15">
        <v>91</v>
      </c>
      <c r="BS95" s="15">
        <f>求节点($T$28:$T$107,$V$28:$V$107,节奏总纲!P94)*求节点($T$28:$T$107,$U$28:$U$107,节奏总纲!P94)*节奏总纲!W94+[2]副本直接奖励!DI95</f>
        <v>3500823.0219880957</v>
      </c>
      <c r="BT95" s="15">
        <f>求节点($T$28:$T$107,$V$28:$V$107,节奏总纲!Q94)*求节点($T$28:$T$107,$U$28:$U$107,节奏总纲!Q94)*节奏总纲!X94+[2]副本直接奖励!DJ95</f>
        <v>2956956.0655750846</v>
      </c>
      <c r="BU95" s="15">
        <f>求节点($T$28:$T$107,$V$28:$V$107,节奏总纲!R94)*求节点($T$28:$T$107,$U$28:$U$107,节奏总纲!R94)*节奏总纲!Y94+[2]副本直接奖励!DK95</f>
        <v>2188449.1850722539</v>
      </c>
      <c r="BV95" s="15">
        <f>求节点($T$28:$T$107,$V$28:$V$107,节奏总纲!S94)*求节点($T$28:$T$107,$U$28:$U$107,节奏总纲!S94)*节奏总纲!Z94+[2]副本直接奖励!DL95</f>
        <v>1405082.4444081143</v>
      </c>
      <c r="BW95" s="15">
        <f>求节点($T$28:$T$107,$V$28:$V$107,节奏总纲!T94)*求节点($T$28:$T$107,$U$28:$U$107,节奏总纲!T94)*节奏总纲!AA94+[2]副本直接奖励!DM95</f>
        <v>581988.23127725138</v>
      </c>
      <c r="BX95" s="15">
        <f>SUM(BS$5:BS95)</f>
        <v>40083132.361122116</v>
      </c>
      <c r="BY95" s="15">
        <f>SUM(BT$5:BT95)</f>
        <v>32669824.017024282</v>
      </c>
      <c r="BZ95" s="15">
        <f>SUM(BU$5:BU95)</f>
        <v>24169631.680379305</v>
      </c>
      <c r="CA95" s="15">
        <f>SUM(BV$5:BV95)</f>
        <v>15262171.892049519</v>
      </c>
      <c r="CB95" s="15">
        <f>SUM(BW$5:BW95)</f>
        <v>6006870.4859727966</v>
      </c>
      <c r="CE95" s="15">
        <v>91</v>
      </c>
      <c r="CF95" s="15">
        <f>AZ95/(1-[5]圣人天赋!DY96)-AZ95</f>
        <v>2695509.1548463702</v>
      </c>
      <c r="CG95" s="15">
        <f>BA95/(1-[5]圣人天赋!DZ96)-BA95</f>
        <v>2390075.6020213226</v>
      </c>
      <c r="CH95" s="15">
        <f>BB95/(1-[5]圣人天赋!EA96)-BB95</f>
        <v>1938142.6171053564</v>
      </c>
      <c r="CI95" s="15">
        <f>BC95/(1-[5]圣人天赋!EB96)-BC95</f>
        <v>1514582.8063860517</v>
      </c>
      <c r="CJ95" s="15">
        <f>BD95/(1-[5]圣人天赋!EC96)-BD95</f>
        <v>0</v>
      </c>
      <c r="CK95" s="15">
        <f>SUM(CF$5:CF95)</f>
        <v>26870423.275899567</v>
      </c>
      <c r="CL95" s="15">
        <f>SUM(CG$5:CG95)</f>
        <v>23805728.302002542</v>
      </c>
      <c r="CM95" s="15">
        <f>SUM(CH$5:CH95)</f>
        <v>20078857.150018252</v>
      </c>
      <c r="CN95" s="15">
        <f>SUM(CI$5:CI95)</f>
        <v>15377173.685361721</v>
      </c>
      <c r="CO95" s="15">
        <f>SUM(CJ$5:CJ95)</f>
        <v>0</v>
      </c>
      <c r="CQ95" s="15">
        <v>91</v>
      </c>
      <c r="CR95" s="15" t="e">
        <f>DZ95*'[6]国建-buff效果'!EN97+CR94</f>
        <v>#REF!</v>
      </c>
      <c r="CS95" s="15" t="e">
        <f>EA95*'[6]国建-buff效果'!EO97+CS94</f>
        <v>#REF!</v>
      </c>
      <c r="CT95" s="15" t="e">
        <f>EB95*'[6]国建-buff效果'!EP97+CT94</f>
        <v>#REF!</v>
      </c>
      <c r="CU95" s="15" t="e">
        <f>EC95*'[6]国建-buff效果'!EQ97+CU94</f>
        <v>#REF!</v>
      </c>
      <c r="CV95" s="15" t="e">
        <f>ED95*'[6]国建-buff效果'!ER97+CV94</f>
        <v>#REF!</v>
      </c>
      <c r="CX95" s="15">
        <v>91</v>
      </c>
      <c r="CY95" s="15">
        <f>索引信息!T95/3600*求节点(F$28:F$47,$G$4:$G$23,节奏总纲!P94)+CY94</f>
        <v>0</v>
      </c>
      <c r="CZ95" s="15">
        <f>索引信息!U95/3600*求节点(G$28:G$47,$G$4:$G$23,节奏总纲!Q94)+CZ94</f>
        <v>0</v>
      </c>
      <c r="DA95" s="15">
        <f>索引信息!V95/3600*求节点(H$28:H$47,$G$4:$G$23,节奏总纲!R94)+DA94</f>
        <v>0</v>
      </c>
      <c r="DB95" s="15">
        <f>索引信息!W95/3600*求节点(I$28:I$47,$G$4:$G$23,节奏总纲!S94)+DB94</f>
        <v>0</v>
      </c>
      <c r="DC95" s="15">
        <f>索引信息!X95/3600*求节点(J$28:J$47,$G$4:$G$23,节奏总纲!T94)+DC94</f>
        <v>0</v>
      </c>
      <c r="DE95" s="15">
        <v>91</v>
      </c>
      <c r="DF95" s="15" t="e">
        <f t="shared" si="55"/>
        <v>#REF!</v>
      </c>
      <c r="DG95" s="15" t="e">
        <f t="shared" si="56"/>
        <v>#REF!</v>
      </c>
      <c r="DH95" s="15" t="e">
        <f t="shared" si="57"/>
        <v>#REF!</v>
      </c>
      <c r="DI95" s="15" t="e">
        <f t="shared" si="58"/>
        <v>#REF!</v>
      </c>
      <c r="DJ95" s="15" t="e">
        <f t="shared" si="59"/>
        <v>#REF!</v>
      </c>
      <c r="DK95" s="35">
        <v>91</v>
      </c>
      <c r="DL95" s="34" t="e">
        <f t="shared" si="60"/>
        <v>#REF!</v>
      </c>
      <c r="DM95" s="34" t="e">
        <f t="shared" si="61"/>
        <v>#REF!</v>
      </c>
      <c r="DN95" s="34" t="e">
        <f t="shared" si="62"/>
        <v>#REF!</v>
      </c>
      <c r="DO95" s="34" t="e">
        <f t="shared" si="63"/>
        <v>#REF!</v>
      </c>
      <c r="DP95" s="34" t="e">
        <f t="shared" si="64"/>
        <v>#REF!</v>
      </c>
      <c r="DQ95" s="34" t="e">
        <f t="shared" si="65"/>
        <v>#REF!</v>
      </c>
      <c r="DT95" s="15">
        <v>91</v>
      </c>
      <c r="DU95" s="15" t="e">
        <f>#REF!+[7]国家城池攻打!BP94</f>
        <v>#REF!</v>
      </c>
      <c r="DV95" s="15" t="e">
        <f>#REF!+[7]国家城池攻打!BQ94</f>
        <v>#REF!</v>
      </c>
      <c r="DW95" s="15" t="e">
        <f>#REF!+[7]国家城池攻打!BR94</f>
        <v>#REF!</v>
      </c>
      <c r="DX95" s="15" t="e">
        <f>#REF!+[7]国家城池攻打!BS94</f>
        <v>#REF!</v>
      </c>
      <c r="DY95" s="15" t="e">
        <f>#REF!+[7]国家城池攻打!BT94</f>
        <v>#REF!</v>
      </c>
      <c r="DZ95" s="15" t="e">
        <f t="shared" si="76"/>
        <v>#REF!</v>
      </c>
      <c r="EA95" s="15" t="e">
        <f t="shared" si="77"/>
        <v>#REF!</v>
      </c>
      <c r="EB95" s="15" t="e">
        <f t="shared" si="78"/>
        <v>#REF!</v>
      </c>
      <c r="EC95" s="15" t="e">
        <f t="shared" si="79"/>
        <v>#REF!</v>
      </c>
      <c r="ED95" s="15" t="e">
        <f t="shared" si="80"/>
        <v>#REF!</v>
      </c>
      <c r="EF95" s="34" t="e">
        <f>#REF!/$DU95</f>
        <v>#REF!</v>
      </c>
      <c r="EG95" s="34" t="e">
        <f>[7]国家城池攻打!BP94/$DU95</f>
        <v>#REF!</v>
      </c>
      <c r="EK95" s="9">
        <v>91</v>
      </c>
      <c r="EL95" s="9" t="e">
        <f t="shared" si="66"/>
        <v>#REF!</v>
      </c>
      <c r="EM95" s="9" t="e">
        <f t="shared" si="67"/>
        <v>#REF!</v>
      </c>
      <c r="EN95" s="9" t="e">
        <f t="shared" si="68"/>
        <v>#REF!</v>
      </c>
      <c r="EO95" s="9" t="e">
        <f t="shared" si="69"/>
        <v>#REF!</v>
      </c>
      <c r="EP95" s="9" t="e">
        <f t="shared" si="70"/>
        <v>#REF!</v>
      </c>
      <c r="ER95" s="9">
        <v>91</v>
      </c>
      <c r="ES95" s="9" t="e">
        <f>((DU95-DU94)-(DF95-DF94))/求节点(F$28:F$47,$K$4:$K$23,节奏总纲!P94)</f>
        <v>#REF!</v>
      </c>
      <c r="ET95" s="9" t="e">
        <f>((DV95-DV94)-(DG95-DG94))/求节点(G$28:G$47,$K$4:$K$23,节奏总纲!Q94)</f>
        <v>#REF!</v>
      </c>
      <c r="EU95" s="9" t="e">
        <f>((DW95-DW94)-(DH95-DH94))/求节点(H$28:H$47,$K$4:$K$23,节奏总纲!R94)</f>
        <v>#REF!</v>
      </c>
      <c r="EV95" s="9" t="e">
        <f>((DX95-DX94)-(DI95-DI94))/求节点(I$28:I$47,$K$4:$K$23,节奏总纲!S94)</f>
        <v>#REF!</v>
      </c>
      <c r="EW95" s="9" t="e">
        <f>((DY95-DY94)-(DJ95-DJ94))/求节点(J$28:J$47,$K$4:$K$23,节奏总纲!T94)</f>
        <v>#REF!</v>
      </c>
      <c r="EX95" s="37" t="e">
        <f>SUM(ES$5:ES95)*$C$5/'[1]资源-钻石'!L94</f>
        <v>#REF!</v>
      </c>
      <c r="EY95" s="37" t="e">
        <f>SUM(ET$5:ET95)*$C$5/'[1]资源-钻石'!M94</f>
        <v>#REF!</v>
      </c>
      <c r="EZ95" s="37" t="e">
        <f>SUM(EU$5:EU95)*$C$5/'[1]资源-钻石'!N94</f>
        <v>#REF!</v>
      </c>
      <c r="FA95" s="37" t="e">
        <f>SUM(EV$5:EV95)*$C$5/'[1]资源-钻石'!O94</f>
        <v>#REF!</v>
      </c>
      <c r="FB95" s="37" t="e">
        <f>SUM(EW$5:EW95)*$C$5/'[1]资源-钻石'!P94</f>
        <v>#REF!</v>
      </c>
      <c r="FJ95" s="9">
        <f>INT(求节点(F$28:F$47,$K$28:$K$47,节奏总纲!P94))</f>
        <v>21500</v>
      </c>
      <c r="FK95" s="15">
        <v>91</v>
      </c>
      <c r="FL95" s="15">
        <f>求节点(F$28:F$47,$V$4:$V$23,节奏总纲!P94)*$FJ95/10000</f>
        <v>430000</v>
      </c>
      <c r="FM95" s="15">
        <f>求节点(G$28:G$47,$V$4:$V$23,节奏总纲!Q94)*$FJ95/10000</f>
        <v>430000</v>
      </c>
      <c r="FN95" s="15">
        <f>求节点(H$28:H$47,$V$4:$V$23,节奏总纲!R94)*$FJ95/10000</f>
        <v>430000</v>
      </c>
      <c r="FO95" s="15">
        <f>求节点(I$28:I$47,$V$4:$V$23,节奏总纲!S94)*$FJ95/10000</f>
        <v>430000</v>
      </c>
      <c r="FP95" s="15">
        <f>求节点(J$28:J$47,$V$4:$V$23,节奏总纲!T94)*$FJ95/10000</f>
        <v>430000</v>
      </c>
      <c r="FQ95" s="15">
        <f>求节点(F$28:F$47,$L$4:$L$23,节奏总纲!P94)</f>
        <v>4</v>
      </c>
      <c r="FR95" s="15">
        <f>求节点(G$28:G$47,$L$4:$L$23,节奏总纲!Q94)</f>
        <v>4</v>
      </c>
      <c r="FS95" s="15">
        <f>求节点(H$28:H$47,$L$4:$L$23,节奏总纲!R94)</f>
        <v>4</v>
      </c>
      <c r="FT95" s="15">
        <f>求节点(I$28:I$47,$L$4:$L$23,节奏总纲!S94)</f>
        <v>4</v>
      </c>
      <c r="FU95" s="15">
        <f>求节点(J$28:J$47,$L$4:$L$23,节奏总纲!T94)</f>
        <v>4</v>
      </c>
      <c r="FV95" s="15">
        <f t="shared" si="71"/>
        <v>1720000</v>
      </c>
      <c r="FW95" s="15">
        <f t="shared" si="72"/>
        <v>1720000</v>
      </c>
      <c r="FX95" s="15">
        <f t="shared" si="73"/>
        <v>1720000</v>
      </c>
      <c r="FY95" s="15">
        <f t="shared" si="74"/>
        <v>1720000</v>
      </c>
      <c r="FZ95" s="15">
        <f t="shared" si="75"/>
        <v>1720000</v>
      </c>
      <c r="GE95" s="15">
        <v>91</v>
      </c>
      <c r="GF95" s="15">
        <f>MAX($G$4,求节点(F$28:F$47,$G$4:$G$23,节奏总纲!P94))</f>
        <v>2750</v>
      </c>
      <c r="GG95" s="15">
        <f>MAX($G$4,求节点(G$28:G$47,$G$4:$G$23,节奏总纲!Q94))</f>
        <v>2750</v>
      </c>
      <c r="GH95" s="15">
        <f>MAX($G$4,求节点(H$28:H$47,$G$4:$G$23,节奏总纲!R94))</f>
        <v>2750</v>
      </c>
      <c r="GI95" s="15">
        <f>MAX($G$4,求节点(I$28:I$47,$G$4:$G$23,节奏总纲!S94))</f>
        <v>2750</v>
      </c>
      <c r="GJ95" s="15">
        <f>MAX($G$4,求节点(J$28:J$47,$G$4:$G$23,节奏总纲!T94))</f>
        <v>2750</v>
      </c>
      <c r="GK95" s="15">
        <f>MAX($K$4,求节点(F$28:F$47,$K$4:$K$23,节奏总纲!P94))</f>
        <v>17000</v>
      </c>
      <c r="GL95" s="15">
        <f>MAX($K$4,求节点(G$28:G$47,$K$4:$K$23,节奏总纲!Q94))</f>
        <v>17000</v>
      </c>
      <c r="GM95" s="15">
        <f>MAX($K$4,求节点(H$28:H$47,$K$4:$K$23,节奏总纲!R94))</f>
        <v>17000</v>
      </c>
      <c r="GN95" s="15">
        <f>MAX($K$4,求节点(I$28:I$47,$K$4:$K$23,节奏总纲!S94))</f>
        <v>17000</v>
      </c>
      <c r="GO95" s="15">
        <f>MAX($K$4,求节点(J$28:J$47,$K$4:$K$23,节奏总纲!T94))</f>
        <v>17000</v>
      </c>
    </row>
    <row r="96" spans="19:197" x14ac:dyDescent="0.15">
      <c r="S96" s="9">
        <v>69</v>
      </c>
      <c r="T96" s="9">
        <f>求节点(节奏总纲!$BW$4:$BW$53,节奏总纲!$AM$4:$AM$53,$S96)</f>
        <v>217.33785091133569</v>
      </c>
      <c r="U96" s="9">
        <v>25000</v>
      </c>
      <c r="V96" s="9">
        <f t="shared" si="81"/>
        <v>3</v>
      </c>
      <c r="W96" s="9">
        <v>5</v>
      </c>
      <c r="Z96" s="9">
        <v>92</v>
      </c>
      <c r="AA96" s="9">
        <f>[5]圣人天赋!EM97</f>
        <v>0</v>
      </c>
      <c r="AB96" s="9">
        <f>[5]圣人天赋!EN97</f>
        <v>0</v>
      </c>
      <c r="AC96" s="9">
        <f>[5]圣人天赋!EO97</f>
        <v>92</v>
      </c>
      <c r="AD96" s="9">
        <f>[5]圣人天赋!EP97</f>
        <v>5.3554058811989512E-2</v>
      </c>
      <c r="AE96" s="9">
        <f>[5]圣人天赋!EQ97</f>
        <v>5.4218850117951668E-2</v>
      </c>
      <c r="AG96" s="52"/>
      <c r="AH96" s="34" t="e">
        <f>[5]圣人天赋!EM97/AA96</f>
        <v>#DIV/0!</v>
      </c>
      <c r="AJ96" s="9">
        <v>92</v>
      </c>
      <c r="AK96" s="9">
        <f>MAX([4]带兵数!D95,1000+($AJ96-1)*50)</f>
        <v>7728.6470626701648</v>
      </c>
      <c r="AL96" s="9">
        <f>MAX([4]带兵数!E95,1000+($AJ96-1)*50)</f>
        <v>7772.4285339835969</v>
      </c>
      <c r="AM96" s="9">
        <f>MAX([4]带兵数!F95,1000+($AJ96-1)*50)</f>
        <v>7823.0950009437602</v>
      </c>
      <c r="AN96" s="9">
        <f>MAX([4]带兵数!G95,1000+($AJ96-1)*50)</f>
        <v>7873.689666001048</v>
      </c>
      <c r="AO96" s="9">
        <f>MAX([4]带兵数!H95,1000+($AJ96-1)*50)</f>
        <v>7928.4969997617018</v>
      </c>
      <c r="AQ96" s="15">
        <v>92</v>
      </c>
      <c r="AR96" s="15">
        <f>AZ96/求节点(F$28:F$47,$G$4:$G$23,节奏总纲!P95)*3600</f>
        <v>13611644.331229202</v>
      </c>
      <c r="AS96" s="15">
        <f>BA96/求节点(G$28:G$47,$G$4:$G$23,节奏总纲!Q95)*3600</f>
        <v>11285088.470229382</v>
      </c>
      <c r="AT96" s="15">
        <f>BB96/求节点(H$28:H$47,$G$4:$G$23,节奏总纲!R95)*3600</f>
        <v>9221663.0466410443</v>
      </c>
      <c r="AU96" s="15">
        <f>BC96/求节点(I$28:I$47,$G$4:$G$23,节奏总纲!S95)*3600</f>
        <v>6551310.6903353231</v>
      </c>
      <c r="AV96" s="15">
        <f>BD96/求节点(J$28:J$47,$G$4:$G$23,节奏总纲!T95)*3600</f>
        <v>3370773.9330898845</v>
      </c>
      <c r="AY96" s="15">
        <v>92</v>
      </c>
      <c r="AZ96" s="15">
        <f>求节点(F$28:F$47,$G$4:$G$23,节奏总纲!P95)*24*节奏总纲!W95*求节点(F$28:F$47,$L$4:$L$23,节奏总纲!P95)</f>
        <v>10397783.864133419</v>
      </c>
      <c r="BA96" s="15">
        <f>求节点(G$28:G$47,$G$4:$G$23,节奏总纲!Q95)*24*节奏总纲!X95*求节点(G$28:G$47,$L$4:$L$23,节奏总纲!Q95)</f>
        <v>8620553.6925363336</v>
      </c>
      <c r="BB96" s="15">
        <f>求节点(H$28:H$47,$G$4:$G$23,节奏总纲!R95)*24*节奏总纲!Y95*求节点(H$28:H$47,$L$4:$L$23,节奏总纲!R95)</f>
        <v>7044325.9384063538</v>
      </c>
      <c r="BC96" s="15">
        <f>求节点(I$28:I$47,$G$4:$G$23,节奏总纲!S95)*24*节奏总纲!Z95*求节点(I$28:I$47,$L$4:$L$23,节奏总纲!S95)</f>
        <v>5004473.4440061497</v>
      </c>
      <c r="BD96" s="15">
        <f>求节点(J$28:J$47,$G$4:$G$23,节奏总纲!T95)*24*节奏总纲!AA95*求节点(J$28:J$47,$L$4:$L$23,节奏总纲!T95)</f>
        <v>2574896.7544436618</v>
      </c>
      <c r="BE96" s="15">
        <f>SUM(AZ$5:AZ96)</f>
        <v>147256289.87442917</v>
      </c>
      <c r="BF96" s="15">
        <f>SUM(BA$5:BA96)</f>
        <v>126406974.89203531</v>
      </c>
      <c r="BG96" s="15">
        <f>SUM(BB$5:BB96)</f>
        <v>102302087.81150782</v>
      </c>
      <c r="BH96" s="15">
        <f>SUM(BC$5:BC96)</f>
        <v>73874670.604940712</v>
      </c>
      <c r="BI96" s="15">
        <f>SUM(BD$5:BD96)</f>
        <v>40068667.505005509</v>
      </c>
      <c r="BJ96" s="51"/>
      <c r="BK96" s="15">
        <v>92</v>
      </c>
      <c r="BL96" s="15">
        <f>索引信息!I97/3600*求节点(F$28:F$47,$G$4:$G$23,节奏总纲!P95)+BL95</f>
        <v>0</v>
      </c>
      <c r="BM96" s="15">
        <f>索引信息!J97/3600*求节点(G$28:G$47,$G$4:$G$23,节奏总纲!Q95)+BM95</f>
        <v>0</v>
      </c>
      <c r="BN96" s="15">
        <f>索引信息!K97/3600*求节点(H$28:H$47,$G$4:$G$23,节奏总纲!R95)+BN95</f>
        <v>0</v>
      </c>
      <c r="BO96" s="15">
        <f>索引信息!L97/3600*求节点(I$28:I$47,$G$4:$G$23,节奏总纲!S95)+BO95</f>
        <v>0</v>
      </c>
      <c r="BP96" s="15">
        <f>索引信息!M97/3600*求节点(J$28:J$47,$G$4:$G$23,节奏总纲!T95)+BP95</f>
        <v>0</v>
      </c>
      <c r="BR96" s="15">
        <v>92</v>
      </c>
      <c r="BS96" s="15">
        <f>求节点($T$28:$T$107,$V$28:$V$107,节奏总纲!P95)*求节点($T$28:$T$107,$U$28:$U$107,节奏总纲!P95)*节奏总纲!W95+[2]副本直接奖励!DI96</f>
        <v>3780232.4168682783</v>
      </c>
      <c r="BT96" s="15">
        <f>求节点($T$28:$T$107,$V$28:$V$107,节奏总纲!Q95)*求节点($T$28:$T$107,$U$28:$U$107,节奏总纲!Q95)*节奏总纲!X95+[2]副本直接奖励!DJ96</f>
        <v>3083838.6597973411</v>
      </c>
      <c r="BU96" s="15">
        <f>求节点($T$28:$T$107,$V$28:$V$107,节奏总纲!R95)*求节点($T$28:$T$107,$U$28:$U$107,节奏总纲!R95)*节奏总纲!Y95+[2]副本直接奖励!DK96</f>
        <v>2467076.2149776467</v>
      </c>
      <c r="BV96" s="15">
        <f>求节点($T$28:$T$107,$V$28:$V$107,节奏总纲!S95)*求节点($T$28:$T$107,$U$28:$U$107,节奏总纲!S95)*节奏总纲!Z95+[2]副本直接奖励!DL96</f>
        <v>1514229.2049512551</v>
      </c>
      <c r="BW96" s="15">
        <f>求节点($T$28:$T$107,$V$28:$V$107,节奏总纲!T95)*求节点($T$28:$T$107,$U$28:$U$107,节奏总纲!T95)*节奏总纲!AA95+[2]副本直接奖励!DM96</f>
        <v>643724.18861091544</v>
      </c>
      <c r="BX96" s="15">
        <f>SUM(BS$5:BS96)</f>
        <v>43863364.777990393</v>
      </c>
      <c r="BY96" s="15">
        <f>SUM(BT$5:BT96)</f>
        <v>35753662.676821627</v>
      </c>
      <c r="BZ96" s="15">
        <f>SUM(BU$5:BU96)</f>
        <v>26636707.895356953</v>
      </c>
      <c r="CA96" s="15">
        <f>SUM(BV$5:BV96)</f>
        <v>16776401.097000774</v>
      </c>
      <c r="CB96" s="15">
        <f>SUM(BW$5:BW96)</f>
        <v>6650594.6745837117</v>
      </c>
      <c r="CE96" s="15">
        <v>92</v>
      </c>
      <c r="CF96" s="15">
        <f>AZ96/(1-[5]圣人天赋!DY97)-AZ96</f>
        <v>2879520.7568652574</v>
      </c>
      <c r="CG96" s="15">
        <f>BA96/(1-[5]圣人天赋!DZ97)-BA96</f>
        <v>2467621.0531073678</v>
      </c>
      <c r="CH96" s="15">
        <f>BB96/(1-[5]圣人天赋!EA97)-BB96</f>
        <v>2126779.3062315229</v>
      </c>
      <c r="CI96" s="15">
        <f>BC96/(1-[5]圣人天赋!EB97)-BC96</f>
        <v>1619581.4123884887</v>
      </c>
      <c r="CJ96" s="15">
        <f>BD96/(1-[5]圣人天赋!EC97)-BD96</f>
        <v>0</v>
      </c>
      <c r="CK96" s="15">
        <f>SUM(CF$5:CF96)</f>
        <v>29749944.032764822</v>
      </c>
      <c r="CL96" s="15">
        <f>SUM(CG$5:CG96)</f>
        <v>26273349.355109908</v>
      </c>
      <c r="CM96" s="15">
        <f>SUM(CH$5:CH96)</f>
        <v>22205636.456249774</v>
      </c>
      <c r="CN96" s="15">
        <f>SUM(CI$5:CI96)</f>
        <v>16996755.097750209</v>
      </c>
      <c r="CO96" s="15">
        <f>SUM(CJ$5:CJ96)</f>
        <v>0</v>
      </c>
      <c r="CQ96" s="15">
        <v>92</v>
      </c>
      <c r="CR96" s="15" t="e">
        <f>DZ96*'[6]国建-buff效果'!EN98+CR95</f>
        <v>#REF!</v>
      </c>
      <c r="CS96" s="15" t="e">
        <f>EA96*'[6]国建-buff效果'!EO98+CS95</f>
        <v>#REF!</v>
      </c>
      <c r="CT96" s="15" t="e">
        <f>EB96*'[6]国建-buff效果'!EP98+CT95</f>
        <v>#REF!</v>
      </c>
      <c r="CU96" s="15" t="e">
        <f>EC96*'[6]国建-buff效果'!EQ98+CU95</f>
        <v>#REF!</v>
      </c>
      <c r="CV96" s="15" t="e">
        <f>ED96*'[6]国建-buff效果'!ER98+CV95</f>
        <v>#REF!</v>
      </c>
      <c r="CX96" s="15">
        <v>92</v>
      </c>
      <c r="CY96" s="15">
        <f>索引信息!T96/3600*求节点(F$28:F$47,$G$4:$G$23,节奏总纲!P95)+CY95</f>
        <v>0</v>
      </c>
      <c r="CZ96" s="15">
        <f>索引信息!U96/3600*求节点(G$28:G$47,$G$4:$G$23,节奏总纲!Q95)+CZ95</f>
        <v>0</v>
      </c>
      <c r="DA96" s="15">
        <f>索引信息!V96/3600*求节点(H$28:H$47,$G$4:$G$23,节奏总纲!R95)+DA95</f>
        <v>0</v>
      </c>
      <c r="DB96" s="15">
        <f>索引信息!W96/3600*求节点(I$28:I$47,$G$4:$G$23,节奏总纲!S95)+DB95</f>
        <v>0</v>
      </c>
      <c r="DC96" s="15">
        <f>索引信息!X96/3600*求节点(J$28:J$47,$G$4:$G$23,节奏总纲!T95)+DC95</f>
        <v>0</v>
      </c>
      <c r="DE96" s="15">
        <v>92</v>
      </c>
      <c r="DF96" s="15" t="e">
        <f t="shared" si="55"/>
        <v>#REF!</v>
      </c>
      <c r="DG96" s="15" t="e">
        <f t="shared" si="56"/>
        <v>#REF!</v>
      </c>
      <c r="DH96" s="15" t="e">
        <f t="shared" si="57"/>
        <v>#REF!</v>
      </c>
      <c r="DI96" s="15" t="e">
        <f t="shared" si="58"/>
        <v>#REF!</v>
      </c>
      <c r="DJ96" s="15" t="e">
        <f t="shared" si="59"/>
        <v>#REF!</v>
      </c>
      <c r="DK96" s="35">
        <v>92</v>
      </c>
      <c r="DL96" s="34" t="e">
        <f t="shared" si="60"/>
        <v>#REF!</v>
      </c>
      <c r="DM96" s="34" t="e">
        <f t="shared" si="61"/>
        <v>#REF!</v>
      </c>
      <c r="DN96" s="34" t="e">
        <f t="shared" si="62"/>
        <v>#REF!</v>
      </c>
      <c r="DO96" s="34" t="e">
        <f t="shared" si="63"/>
        <v>#REF!</v>
      </c>
      <c r="DP96" s="34" t="e">
        <f t="shared" si="64"/>
        <v>#REF!</v>
      </c>
      <c r="DQ96" s="34" t="e">
        <f t="shared" si="65"/>
        <v>#REF!</v>
      </c>
      <c r="DT96" s="15">
        <v>92</v>
      </c>
      <c r="DU96" s="15" t="e">
        <f>#REF!+[7]国家城池攻打!BP95</f>
        <v>#REF!</v>
      </c>
      <c r="DV96" s="15" t="e">
        <f>#REF!+[7]国家城池攻打!BQ95</f>
        <v>#REF!</v>
      </c>
      <c r="DW96" s="15" t="e">
        <f>#REF!+[7]国家城池攻打!BR95</f>
        <v>#REF!</v>
      </c>
      <c r="DX96" s="15" t="e">
        <f>#REF!+[7]国家城池攻打!BS95</f>
        <v>#REF!</v>
      </c>
      <c r="DY96" s="15" t="e">
        <f>#REF!+[7]国家城池攻打!BT95</f>
        <v>#REF!</v>
      </c>
      <c r="DZ96" s="15" t="e">
        <f t="shared" si="76"/>
        <v>#REF!</v>
      </c>
      <c r="EA96" s="15" t="e">
        <f t="shared" si="77"/>
        <v>#REF!</v>
      </c>
      <c r="EB96" s="15" t="e">
        <f t="shared" si="78"/>
        <v>#REF!</v>
      </c>
      <c r="EC96" s="15" t="e">
        <f t="shared" si="79"/>
        <v>#REF!</v>
      </c>
      <c r="ED96" s="15" t="e">
        <f t="shared" si="80"/>
        <v>#REF!</v>
      </c>
      <c r="EF96" s="34" t="e">
        <f>#REF!/$DU96</f>
        <v>#REF!</v>
      </c>
      <c r="EG96" s="34" t="e">
        <f>[7]国家城池攻打!BP95/$DU96</f>
        <v>#REF!</v>
      </c>
      <c r="EK96" s="9">
        <v>92</v>
      </c>
      <c r="EL96" s="9" t="e">
        <f t="shared" si="66"/>
        <v>#REF!</v>
      </c>
      <c r="EM96" s="9" t="e">
        <f t="shared" si="67"/>
        <v>#REF!</v>
      </c>
      <c r="EN96" s="9" t="e">
        <f t="shared" si="68"/>
        <v>#REF!</v>
      </c>
      <c r="EO96" s="9" t="e">
        <f t="shared" si="69"/>
        <v>#REF!</v>
      </c>
      <c r="EP96" s="9" t="e">
        <f t="shared" si="70"/>
        <v>#REF!</v>
      </c>
      <c r="ER96" s="9">
        <v>92</v>
      </c>
      <c r="ES96" s="9" t="e">
        <f>((DU96-DU95)-(DF96-DF95))/求节点(F$28:F$47,$K$4:$K$23,节奏总纲!P95)</f>
        <v>#REF!</v>
      </c>
      <c r="ET96" s="9" t="e">
        <f>((DV96-DV95)-(DG96-DG95))/求节点(G$28:G$47,$K$4:$K$23,节奏总纲!Q95)</f>
        <v>#REF!</v>
      </c>
      <c r="EU96" s="9" t="e">
        <f>((DW96-DW95)-(DH96-DH95))/求节点(H$28:H$47,$K$4:$K$23,节奏总纲!R95)</f>
        <v>#REF!</v>
      </c>
      <c r="EV96" s="9" t="e">
        <f>((DX96-DX95)-(DI96-DI95))/求节点(I$28:I$47,$K$4:$K$23,节奏总纲!S95)</f>
        <v>#REF!</v>
      </c>
      <c r="EW96" s="9" t="e">
        <f>((DY96-DY95)-(DJ96-DJ95))/求节点(J$28:J$47,$K$4:$K$23,节奏总纲!T95)</f>
        <v>#REF!</v>
      </c>
      <c r="EX96" s="37" t="e">
        <f>SUM(ES$5:ES96)*$C$5/'[1]资源-钻石'!L95</f>
        <v>#REF!</v>
      </c>
      <c r="EY96" s="37" t="e">
        <f>SUM(ET$5:ET96)*$C$5/'[1]资源-钻石'!M95</f>
        <v>#REF!</v>
      </c>
      <c r="EZ96" s="37" t="e">
        <f>SUM(EU$5:EU96)*$C$5/'[1]资源-钻石'!N95</f>
        <v>#REF!</v>
      </c>
      <c r="FA96" s="37" t="e">
        <f>SUM(EV$5:EV96)*$C$5/'[1]资源-钻石'!O95</f>
        <v>#REF!</v>
      </c>
      <c r="FB96" s="37" t="e">
        <f>SUM(EW$5:EW96)*$C$5/'[1]资源-钻石'!P95</f>
        <v>#REF!</v>
      </c>
      <c r="FJ96" s="9">
        <f>INT(求节点(F$28:F$47,$K$28:$K$47,节奏总纲!P95))</f>
        <v>21500</v>
      </c>
      <c r="FK96" s="15">
        <v>92</v>
      </c>
      <c r="FL96" s="15">
        <f>求节点(F$28:F$47,$V$4:$V$23,节奏总纲!P95)*$FJ96/10000</f>
        <v>430000</v>
      </c>
      <c r="FM96" s="15">
        <f>求节点(G$28:G$47,$V$4:$V$23,节奏总纲!Q95)*$FJ96/10000</f>
        <v>430000</v>
      </c>
      <c r="FN96" s="15">
        <f>求节点(H$28:H$47,$V$4:$V$23,节奏总纲!R95)*$FJ96/10000</f>
        <v>430000</v>
      </c>
      <c r="FO96" s="15">
        <f>求节点(I$28:I$47,$V$4:$V$23,节奏总纲!S95)*$FJ96/10000</f>
        <v>430000</v>
      </c>
      <c r="FP96" s="15">
        <f>求节点(J$28:J$47,$V$4:$V$23,节奏总纲!T95)*$FJ96/10000</f>
        <v>430000</v>
      </c>
      <c r="FQ96" s="15">
        <f>求节点(F$28:F$47,$L$4:$L$23,节奏总纲!P95)</f>
        <v>4</v>
      </c>
      <c r="FR96" s="15">
        <f>求节点(G$28:G$47,$L$4:$L$23,节奏总纲!Q95)</f>
        <v>4</v>
      </c>
      <c r="FS96" s="15">
        <f>求节点(H$28:H$47,$L$4:$L$23,节奏总纲!R95)</f>
        <v>4</v>
      </c>
      <c r="FT96" s="15">
        <f>求节点(I$28:I$47,$L$4:$L$23,节奏总纲!S95)</f>
        <v>4</v>
      </c>
      <c r="FU96" s="15">
        <f>求节点(J$28:J$47,$L$4:$L$23,节奏总纲!T95)</f>
        <v>4</v>
      </c>
      <c r="FV96" s="15">
        <f t="shared" si="71"/>
        <v>1720000</v>
      </c>
      <c r="FW96" s="15">
        <f t="shared" si="72"/>
        <v>1720000</v>
      </c>
      <c r="FX96" s="15">
        <f t="shared" si="73"/>
        <v>1720000</v>
      </c>
      <c r="FY96" s="15">
        <f t="shared" si="74"/>
        <v>1720000</v>
      </c>
      <c r="FZ96" s="15">
        <f t="shared" si="75"/>
        <v>1720000</v>
      </c>
      <c r="GE96" s="15">
        <v>92</v>
      </c>
      <c r="GF96" s="15">
        <f>MAX($G$4,求节点(F$28:F$47,$G$4:$G$23,节奏总纲!P95))</f>
        <v>2750</v>
      </c>
      <c r="GG96" s="15">
        <f>MAX($G$4,求节点(G$28:G$47,$G$4:$G$23,节奏总纲!Q95))</f>
        <v>2750</v>
      </c>
      <c r="GH96" s="15">
        <f>MAX($G$4,求节点(H$28:H$47,$G$4:$G$23,节奏总纲!R95))</f>
        <v>2750</v>
      </c>
      <c r="GI96" s="15">
        <f>MAX($G$4,求节点(I$28:I$47,$G$4:$G$23,节奏总纲!S95))</f>
        <v>2750</v>
      </c>
      <c r="GJ96" s="15">
        <f>MAX($G$4,求节点(J$28:J$47,$G$4:$G$23,节奏总纲!T95))</f>
        <v>2750</v>
      </c>
      <c r="GK96" s="15">
        <f>MAX($K$4,求节点(F$28:F$47,$K$4:$K$23,节奏总纲!P95))</f>
        <v>17000</v>
      </c>
      <c r="GL96" s="15">
        <f>MAX($K$4,求节点(G$28:G$47,$K$4:$K$23,节奏总纲!Q95))</f>
        <v>17000</v>
      </c>
      <c r="GM96" s="15">
        <f>MAX($K$4,求节点(H$28:H$47,$K$4:$K$23,节奏总纲!R95))</f>
        <v>17000</v>
      </c>
      <c r="GN96" s="15">
        <f>MAX($K$4,求节点(I$28:I$47,$K$4:$K$23,节奏总纲!S95))</f>
        <v>17000</v>
      </c>
      <c r="GO96" s="15">
        <f>MAX($K$4,求节点(J$28:J$47,$K$4:$K$23,节奏总纲!T95))</f>
        <v>17000</v>
      </c>
    </row>
    <row r="97" spans="19:197" x14ac:dyDescent="0.15">
      <c r="S97" s="9">
        <v>70</v>
      </c>
      <c r="T97" s="9">
        <f>求节点(节奏总纲!$BW$4:$BW$53,节奏总纲!$AM$4:$AM$53,$S97)</f>
        <v>225.68304366827394</v>
      </c>
      <c r="U97" s="9">
        <v>25000</v>
      </c>
      <c r="V97" s="9">
        <f t="shared" si="81"/>
        <v>3</v>
      </c>
      <c r="W97" s="9">
        <v>5</v>
      </c>
      <c r="Z97" s="9">
        <v>93</v>
      </c>
      <c r="AA97" s="9">
        <f>[5]圣人天赋!EM98</f>
        <v>0</v>
      </c>
      <c r="AB97" s="9">
        <f>[5]圣人天赋!EN98</f>
        <v>0</v>
      </c>
      <c r="AC97" s="9">
        <f>[5]圣人天赋!EO98</f>
        <v>93</v>
      </c>
      <c r="AD97" s="9">
        <f>[5]圣人天赋!EP98</f>
        <v>7.1223949601790154E-2</v>
      </c>
      <c r="AE97" s="9">
        <f>[5]圣人天赋!EQ98</f>
        <v>7.2090290837704768E-2</v>
      </c>
      <c r="AG97" s="52"/>
      <c r="AH97" s="34" t="e">
        <f>[5]圣人天赋!EM98/AA97</f>
        <v>#DIV/0!</v>
      </c>
      <c r="AJ97" s="9">
        <v>93</v>
      </c>
      <c r="AK97" s="9">
        <f>MAX([4]带兵数!D96,1000+($AJ97-1)*50)</f>
        <v>7794.0125995524631</v>
      </c>
      <c r="AL97" s="9">
        <f>MAX([4]带兵数!E96,1000+($AJ97-1)*50)</f>
        <v>7840.659544186844</v>
      </c>
      <c r="AM97" s="9">
        <f>MAX([4]带兵数!F96,1000+($AJ97-1)*50)</f>
        <v>7888.0310631705115</v>
      </c>
      <c r="AN97" s="9">
        <f>MAX([4]带兵数!G96,1000+($AJ97-1)*50)</f>
        <v>7939.7988787201884</v>
      </c>
      <c r="AO97" s="9">
        <f>MAX([4]带兵数!H96,1000+($AJ97-1)*50)</f>
        <v>7991.4208810757218</v>
      </c>
      <c r="AQ97" s="15">
        <v>93</v>
      </c>
      <c r="AR97" s="15">
        <f>AZ97/求节点(F$28:F$47,$G$4:$G$23,节奏总纲!P96)*3600</f>
        <v>14588599.175694363</v>
      </c>
      <c r="AS97" s="15">
        <f>BA97/求节点(G$28:G$47,$G$4:$G$23,节奏总纲!Q96)*3600</f>
        <v>12458796.399132852</v>
      </c>
      <c r="AT97" s="15">
        <f>BB97/求节点(H$28:H$47,$G$4:$G$23,节奏总纲!R96)*3600</f>
        <v>9870381.6701658182</v>
      </c>
      <c r="AU97" s="15">
        <f>BC97/求节点(I$28:I$47,$G$4:$G$23,节奏总纲!S96)*3600</f>
        <v>6896695.2198705841</v>
      </c>
      <c r="AV97" s="15">
        <f>BD97/求节点(J$28:J$47,$G$4:$G$23,节奏总纲!T96)*3600</f>
        <v>3699536.9219369111</v>
      </c>
      <c r="AY97" s="15">
        <v>93</v>
      </c>
      <c r="AZ97" s="15">
        <f>求节点(F$28:F$47,$G$4:$G$23,节奏总纲!P96)*24*节奏总纲!W96*求节点(F$28:F$47,$L$4:$L$23,节奏总纲!P96)</f>
        <v>11144068.814766528</v>
      </c>
      <c r="BA97" s="15">
        <f>求节点(G$28:G$47,$G$4:$G$23,节奏总纲!Q96)*24*节奏总纲!X96*求节点(G$28:G$47,$L$4:$L$23,节奏总纲!Q96)</f>
        <v>9517136.138226483</v>
      </c>
      <c r="BB97" s="15">
        <f>求节点(H$28:H$47,$G$4:$G$23,节奏总纲!R96)*24*节奏总纲!Y96*求节点(H$28:H$47,$L$4:$L$23,节奏总纲!R96)</f>
        <v>7539874.8869322222</v>
      </c>
      <c r="BC97" s="15">
        <f>求节点(I$28:I$47,$G$4:$G$23,节奏总纲!S96)*24*节奏总纲!Z96*求节点(I$28:I$47,$L$4:$L$23,节奏总纲!S96)</f>
        <v>5268308.8485122519</v>
      </c>
      <c r="BD97" s="15">
        <f>求节点(J$28:J$47,$G$4:$G$23,节奏总纲!T96)*24*节奏总纲!AA96*求节点(J$28:J$47,$L$4:$L$23,节奏总纲!T96)</f>
        <v>2826035.148701807</v>
      </c>
      <c r="BE97" s="15">
        <f>SUM(AZ$5:AZ97)</f>
        <v>158400358.68919569</v>
      </c>
      <c r="BF97" s="15">
        <f>SUM(BA$5:BA97)</f>
        <v>135924111.03026178</v>
      </c>
      <c r="BG97" s="15">
        <f>SUM(BB$5:BB97)</f>
        <v>109841962.69844005</v>
      </c>
      <c r="BH97" s="15">
        <f>SUM(BC$5:BC97)</f>
        <v>79142979.45345296</v>
      </c>
      <c r="BI97" s="15">
        <f>SUM(BD$5:BD97)</f>
        <v>42894702.653707318</v>
      </c>
      <c r="BJ97" s="51"/>
      <c r="BK97" s="15">
        <v>93</v>
      </c>
      <c r="BL97" s="15">
        <f>索引信息!I98/3600*求节点(F$28:F$47,$G$4:$G$23,节奏总纲!P96)+BL96</f>
        <v>0</v>
      </c>
      <c r="BM97" s="15">
        <f>索引信息!J98/3600*求节点(G$28:G$47,$G$4:$G$23,节奏总纲!Q96)+BM96</f>
        <v>0</v>
      </c>
      <c r="BN97" s="15">
        <f>索引信息!K98/3600*求节点(H$28:H$47,$G$4:$G$23,节奏总纲!R96)+BN96</f>
        <v>0</v>
      </c>
      <c r="BO97" s="15">
        <f>索引信息!L98/3600*求节点(I$28:I$47,$G$4:$G$23,节奏总纲!S96)+BO96</f>
        <v>0</v>
      </c>
      <c r="BP97" s="15">
        <f>索引信息!M98/3600*求节点(J$28:J$47,$G$4:$G$23,节奏总纲!T96)+BP96</f>
        <v>0</v>
      </c>
      <c r="BR97" s="15">
        <v>93</v>
      </c>
      <c r="BS97" s="15">
        <f>求节点($T$28:$T$107,$V$28:$V$107,节奏总纲!P96)*求节点($T$28:$T$107,$U$28:$U$107,节奏总纲!P96)*节奏总纲!W96+[2]副本直接奖励!DI97</f>
        <v>4052388.6599151008</v>
      </c>
      <c r="BT97" s="15">
        <f>求节点($T$28:$T$107,$V$28:$V$107,节奏总纲!Q96)*求节点($T$28:$T$107,$U$28:$U$107,节奏总纲!Q96)*节奏总纲!X96+[2]副本直接奖励!DJ97</f>
        <v>3428151.7974905595</v>
      </c>
      <c r="BU97" s="15">
        <f>求节点($T$28:$T$107,$V$28:$V$107,节奏总纲!R96)*求节点($T$28:$T$107,$U$28:$U$107,节奏总纲!R96)*节奏总纲!Y96+[2]副本直接奖励!DK97</f>
        <v>2661695.5414557168</v>
      </c>
      <c r="BV97" s="15">
        <f>求节点($T$28:$T$107,$V$28:$V$107,节奏总纲!S96)*求节点($T$28:$T$107,$U$28:$U$107,节奏总纲!S96)*节奏总纲!Z96+[2]副本直接奖励!DL97</f>
        <v>1607068.9305420136</v>
      </c>
      <c r="BW97" s="15">
        <f>求节点($T$28:$T$107,$V$28:$V$107,节奏总纲!T96)*求节点($T$28:$T$107,$U$28:$U$107,节奏总纲!T96)*节奏总纲!AA96+[2]副本直接奖励!DM97</f>
        <v>738622.82295615412</v>
      </c>
      <c r="BX97" s="15">
        <f>SUM(BS$5:BS97)</f>
        <v>47915753.43790549</v>
      </c>
      <c r="BY97" s="15">
        <f>SUM(BT$5:BT97)</f>
        <v>39181814.474312186</v>
      </c>
      <c r="BZ97" s="15">
        <f>SUM(BU$5:BU97)</f>
        <v>29298403.436812669</v>
      </c>
      <c r="CA97" s="15">
        <f>SUM(BV$5:BV97)</f>
        <v>18383470.027542789</v>
      </c>
      <c r="CB97" s="15">
        <f>SUM(BW$5:BW97)</f>
        <v>7389217.4975398658</v>
      </c>
      <c r="CE97" s="15">
        <v>93</v>
      </c>
      <c r="CF97" s="15">
        <f>AZ97/(1-[5]圣人天赋!DY98)-AZ97</f>
        <v>3075217.4461655095</v>
      </c>
      <c r="CG97" s="15">
        <f>BA97/(1-[5]圣人天赋!DZ98)-BA97</f>
        <v>2722766.2966349199</v>
      </c>
      <c r="CH97" s="15">
        <f>BB97/(1-[5]圣人天赋!EA98)-BB97</f>
        <v>2276392.3789605293</v>
      </c>
      <c r="CI97" s="15">
        <f>BC97/(1-[5]圣人天赋!EB98)-BC97</f>
        <v>1704965.6035224954</v>
      </c>
      <c r="CJ97" s="15">
        <f>BD97/(1-[5]圣人天赋!EC98)-BD97</f>
        <v>0</v>
      </c>
      <c r="CK97" s="15">
        <f>SUM(CF$5:CF97)</f>
        <v>32825161.478930332</v>
      </c>
      <c r="CL97" s="15">
        <f>SUM(CG$5:CG97)</f>
        <v>28996115.651744828</v>
      </c>
      <c r="CM97" s="15">
        <f>SUM(CH$5:CH97)</f>
        <v>24482028.835210301</v>
      </c>
      <c r="CN97" s="15">
        <f>SUM(CI$5:CI97)</f>
        <v>18701720.701272704</v>
      </c>
      <c r="CO97" s="15">
        <f>SUM(CJ$5:CJ97)</f>
        <v>0</v>
      </c>
      <c r="CQ97" s="15">
        <v>93</v>
      </c>
      <c r="CR97" s="15" t="e">
        <f>DZ97*'[6]国建-buff效果'!EN99+CR96</f>
        <v>#REF!</v>
      </c>
      <c r="CS97" s="15" t="e">
        <f>EA97*'[6]国建-buff效果'!EO99+CS96</f>
        <v>#REF!</v>
      </c>
      <c r="CT97" s="15" t="e">
        <f>EB97*'[6]国建-buff效果'!EP99+CT96</f>
        <v>#REF!</v>
      </c>
      <c r="CU97" s="15" t="e">
        <f>EC97*'[6]国建-buff效果'!EQ99+CU96</f>
        <v>#REF!</v>
      </c>
      <c r="CV97" s="15" t="e">
        <f>ED97*'[6]国建-buff效果'!ER99+CV96</f>
        <v>#REF!</v>
      </c>
      <c r="CX97" s="15">
        <v>93</v>
      </c>
      <c r="CY97" s="15">
        <f>索引信息!T97/3600*求节点(F$28:F$47,$G$4:$G$23,节奏总纲!P96)+CY96</f>
        <v>0</v>
      </c>
      <c r="CZ97" s="15">
        <f>索引信息!U97/3600*求节点(G$28:G$47,$G$4:$G$23,节奏总纲!Q96)+CZ96</f>
        <v>0</v>
      </c>
      <c r="DA97" s="15">
        <f>索引信息!V97/3600*求节点(H$28:H$47,$G$4:$G$23,节奏总纲!R96)+DA96</f>
        <v>0</v>
      </c>
      <c r="DB97" s="15">
        <f>索引信息!W97/3600*求节点(I$28:I$47,$G$4:$G$23,节奏总纲!S96)+DB96</f>
        <v>0</v>
      </c>
      <c r="DC97" s="15">
        <f>索引信息!X97/3600*求节点(J$28:J$47,$G$4:$G$23,节奏总纲!T96)+DC96</f>
        <v>0</v>
      </c>
      <c r="DE97" s="15">
        <v>93</v>
      </c>
      <c r="DF97" s="15" t="e">
        <f t="shared" si="55"/>
        <v>#REF!</v>
      </c>
      <c r="DG97" s="15" t="e">
        <f t="shared" si="56"/>
        <v>#REF!</v>
      </c>
      <c r="DH97" s="15" t="e">
        <f t="shared" si="57"/>
        <v>#REF!</v>
      </c>
      <c r="DI97" s="15" t="e">
        <f t="shared" si="58"/>
        <v>#REF!</v>
      </c>
      <c r="DJ97" s="15" t="e">
        <f t="shared" si="59"/>
        <v>#REF!</v>
      </c>
      <c r="DK97" s="35">
        <v>93</v>
      </c>
      <c r="DL97" s="34" t="e">
        <f t="shared" si="60"/>
        <v>#REF!</v>
      </c>
      <c r="DM97" s="34" t="e">
        <f t="shared" si="61"/>
        <v>#REF!</v>
      </c>
      <c r="DN97" s="34" t="e">
        <f t="shared" si="62"/>
        <v>#REF!</v>
      </c>
      <c r="DO97" s="34" t="e">
        <f t="shared" si="63"/>
        <v>#REF!</v>
      </c>
      <c r="DP97" s="34" t="e">
        <f t="shared" si="64"/>
        <v>#REF!</v>
      </c>
      <c r="DQ97" s="34" t="e">
        <f t="shared" si="65"/>
        <v>#REF!</v>
      </c>
      <c r="DT97" s="15">
        <v>93</v>
      </c>
      <c r="DU97" s="15" t="e">
        <f>#REF!+[7]国家城池攻打!BP96</f>
        <v>#REF!</v>
      </c>
      <c r="DV97" s="15" t="e">
        <f>#REF!+[7]国家城池攻打!BQ96</f>
        <v>#REF!</v>
      </c>
      <c r="DW97" s="15" t="e">
        <f>#REF!+[7]国家城池攻打!BR96</f>
        <v>#REF!</v>
      </c>
      <c r="DX97" s="15" t="e">
        <f>#REF!+[7]国家城池攻打!BS96</f>
        <v>#REF!</v>
      </c>
      <c r="DY97" s="15" t="e">
        <f>#REF!+[7]国家城池攻打!BT96</f>
        <v>#REF!</v>
      </c>
      <c r="DZ97" s="15" t="e">
        <f t="shared" si="76"/>
        <v>#REF!</v>
      </c>
      <c r="EA97" s="15" t="e">
        <f t="shared" si="77"/>
        <v>#REF!</v>
      </c>
      <c r="EB97" s="15" t="e">
        <f t="shared" si="78"/>
        <v>#REF!</v>
      </c>
      <c r="EC97" s="15" t="e">
        <f t="shared" si="79"/>
        <v>#REF!</v>
      </c>
      <c r="ED97" s="15" t="e">
        <f t="shared" si="80"/>
        <v>#REF!</v>
      </c>
      <c r="EF97" s="34" t="e">
        <f>#REF!/$DU97</f>
        <v>#REF!</v>
      </c>
      <c r="EG97" s="34" t="e">
        <f>[7]国家城池攻打!BP96/$DU97</f>
        <v>#REF!</v>
      </c>
      <c r="EK97" s="9">
        <v>93</v>
      </c>
      <c r="EL97" s="9" t="e">
        <f t="shared" si="66"/>
        <v>#REF!</v>
      </c>
      <c r="EM97" s="9" t="e">
        <f t="shared" si="67"/>
        <v>#REF!</v>
      </c>
      <c r="EN97" s="9" t="e">
        <f t="shared" si="68"/>
        <v>#REF!</v>
      </c>
      <c r="EO97" s="9" t="e">
        <f t="shared" si="69"/>
        <v>#REF!</v>
      </c>
      <c r="EP97" s="9" t="e">
        <f t="shared" si="70"/>
        <v>#REF!</v>
      </c>
      <c r="ER97" s="9">
        <v>93</v>
      </c>
      <c r="ES97" s="9" t="e">
        <f>((DU97-DU96)-(DF97-DF96))/求节点(F$28:F$47,$K$4:$K$23,节奏总纲!P96)</f>
        <v>#REF!</v>
      </c>
      <c r="ET97" s="9" t="e">
        <f>((DV97-DV96)-(DG97-DG96))/求节点(G$28:G$47,$K$4:$K$23,节奏总纲!Q96)</f>
        <v>#REF!</v>
      </c>
      <c r="EU97" s="9" t="e">
        <f>((DW97-DW96)-(DH97-DH96))/求节点(H$28:H$47,$K$4:$K$23,节奏总纲!R96)</f>
        <v>#REF!</v>
      </c>
      <c r="EV97" s="9" t="e">
        <f>((DX97-DX96)-(DI97-DI96))/求节点(I$28:I$47,$K$4:$K$23,节奏总纲!S96)</f>
        <v>#REF!</v>
      </c>
      <c r="EW97" s="9" t="e">
        <f>((DY97-DY96)-(DJ97-DJ96))/求节点(J$28:J$47,$K$4:$K$23,节奏总纲!T96)</f>
        <v>#REF!</v>
      </c>
      <c r="EX97" s="37" t="e">
        <f>SUM(ES$5:ES97)*$C$5/'[1]资源-钻石'!L96</f>
        <v>#REF!</v>
      </c>
      <c r="EY97" s="37" t="e">
        <f>SUM(ET$5:ET97)*$C$5/'[1]资源-钻石'!M96</f>
        <v>#REF!</v>
      </c>
      <c r="EZ97" s="37" t="e">
        <f>SUM(EU$5:EU97)*$C$5/'[1]资源-钻石'!N96</f>
        <v>#REF!</v>
      </c>
      <c r="FA97" s="37" t="e">
        <f>SUM(EV$5:EV97)*$C$5/'[1]资源-钻石'!O96</f>
        <v>#REF!</v>
      </c>
      <c r="FB97" s="37" t="e">
        <f>SUM(EW$5:EW97)*$C$5/'[1]资源-钻石'!P96</f>
        <v>#REF!</v>
      </c>
      <c r="FJ97" s="9">
        <f>INT(求节点(F$28:F$47,$K$28:$K$47,节奏总纲!P96))</f>
        <v>21500</v>
      </c>
      <c r="FK97" s="15">
        <v>93</v>
      </c>
      <c r="FL97" s="15">
        <f>求节点(F$28:F$47,$V$4:$V$23,节奏总纲!P96)*$FJ97/10000</f>
        <v>430000</v>
      </c>
      <c r="FM97" s="15">
        <f>求节点(G$28:G$47,$V$4:$V$23,节奏总纲!Q96)*$FJ97/10000</f>
        <v>430000</v>
      </c>
      <c r="FN97" s="15">
        <f>求节点(H$28:H$47,$V$4:$V$23,节奏总纲!R96)*$FJ97/10000</f>
        <v>430000</v>
      </c>
      <c r="FO97" s="15">
        <f>求节点(I$28:I$47,$V$4:$V$23,节奏总纲!S96)*$FJ97/10000</f>
        <v>430000</v>
      </c>
      <c r="FP97" s="15">
        <f>求节点(J$28:J$47,$V$4:$V$23,节奏总纲!T96)*$FJ97/10000</f>
        <v>430000</v>
      </c>
      <c r="FQ97" s="15">
        <f>求节点(F$28:F$47,$L$4:$L$23,节奏总纲!P96)</f>
        <v>4</v>
      </c>
      <c r="FR97" s="15">
        <f>求节点(G$28:G$47,$L$4:$L$23,节奏总纲!Q96)</f>
        <v>4</v>
      </c>
      <c r="FS97" s="15">
        <f>求节点(H$28:H$47,$L$4:$L$23,节奏总纲!R96)</f>
        <v>4</v>
      </c>
      <c r="FT97" s="15">
        <f>求节点(I$28:I$47,$L$4:$L$23,节奏总纲!S96)</f>
        <v>4</v>
      </c>
      <c r="FU97" s="15">
        <f>求节点(J$28:J$47,$L$4:$L$23,节奏总纲!T96)</f>
        <v>4</v>
      </c>
      <c r="FV97" s="15">
        <f t="shared" si="71"/>
        <v>1720000</v>
      </c>
      <c r="FW97" s="15">
        <f t="shared" si="72"/>
        <v>1720000</v>
      </c>
      <c r="FX97" s="15">
        <f t="shared" si="73"/>
        <v>1720000</v>
      </c>
      <c r="FY97" s="15">
        <f t="shared" si="74"/>
        <v>1720000</v>
      </c>
      <c r="FZ97" s="15">
        <f t="shared" si="75"/>
        <v>1720000</v>
      </c>
      <c r="GE97" s="15">
        <v>93</v>
      </c>
      <c r="GF97" s="15">
        <f>MAX($G$4,求节点(F$28:F$47,$G$4:$G$23,节奏总纲!P96))</f>
        <v>2750</v>
      </c>
      <c r="GG97" s="15">
        <f>MAX($G$4,求节点(G$28:G$47,$G$4:$G$23,节奏总纲!Q96))</f>
        <v>2750</v>
      </c>
      <c r="GH97" s="15">
        <f>MAX($G$4,求节点(H$28:H$47,$G$4:$G$23,节奏总纲!R96))</f>
        <v>2750</v>
      </c>
      <c r="GI97" s="15">
        <f>MAX($G$4,求节点(I$28:I$47,$G$4:$G$23,节奏总纲!S96))</f>
        <v>2750</v>
      </c>
      <c r="GJ97" s="15">
        <f>MAX($G$4,求节点(J$28:J$47,$G$4:$G$23,节奏总纲!T96))</f>
        <v>2750</v>
      </c>
      <c r="GK97" s="15">
        <f>MAX($K$4,求节点(F$28:F$47,$K$4:$K$23,节奏总纲!P96))</f>
        <v>17000</v>
      </c>
      <c r="GL97" s="15">
        <f>MAX($K$4,求节点(G$28:G$47,$K$4:$K$23,节奏总纲!Q96))</f>
        <v>17000</v>
      </c>
      <c r="GM97" s="15">
        <f>MAX($K$4,求节点(H$28:H$47,$K$4:$K$23,节奏总纲!R96))</f>
        <v>17000</v>
      </c>
      <c r="GN97" s="15">
        <f>MAX($K$4,求节点(I$28:I$47,$K$4:$K$23,节奏总纲!S96))</f>
        <v>17000</v>
      </c>
      <c r="GO97" s="15">
        <f>MAX($K$4,求节点(J$28:J$47,$K$4:$K$23,节奏总纲!T96))</f>
        <v>17000</v>
      </c>
    </row>
    <row r="98" spans="19:197" x14ac:dyDescent="0.15">
      <c r="S98" s="9">
        <v>71</v>
      </c>
      <c r="T98" s="9">
        <f>求节点(节奏总纲!$BW$4:$BW$53,节奏总纲!$AM$4:$AM$53,$S98)</f>
        <v>234.02823642521219</v>
      </c>
      <c r="U98" s="9">
        <v>26000</v>
      </c>
      <c r="V98" s="9">
        <f t="shared" si="81"/>
        <v>3</v>
      </c>
      <c r="W98" s="9">
        <v>5</v>
      </c>
      <c r="Z98" s="9">
        <v>94</v>
      </c>
      <c r="AA98" s="9">
        <f>[5]圣人天赋!EM99</f>
        <v>0</v>
      </c>
      <c r="AB98" s="9">
        <f>[5]圣人天赋!EN99</f>
        <v>0</v>
      </c>
      <c r="AC98" s="9">
        <f>[5]圣人天赋!EO99</f>
        <v>94</v>
      </c>
      <c r="AD98" s="9">
        <f>[5]圣人天赋!EP99</f>
        <v>7.103025530217584E-2</v>
      </c>
      <c r="AE98" s="9">
        <f>[5]圣人天赋!EQ99</f>
        <v>7.2049999999999989E-2</v>
      </c>
      <c r="AG98" s="52"/>
      <c r="AH98" s="34" t="e">
        <f>[5]圣人天赋!EM99/AA98</f>
        <v>#DIV/0!</v>
      </c>
      <c r="AJ98" s="9">
        <v>94</v>
      </c>
      <c r="AK98" s="9">
        <f>MAX([4]带兵数!D97,1000+($AJ98-1)*50)</f>
        <v>7862.436174456041</v>
      </c>
      <c r="AL98" s="9">
        <f>MAX([4]带兵数!E97,1000+($AJ98-1)*50)</f>
        <v>7905.7869409358391</v>
      </c>
      <c r="AM98" s="9">
        <f>MAX([4]带兵数!F97,1000+($AJ98-1)*50)</f>
        <v>7954.8076625951617</v>
      </c>
      <c r="AN98" s="9">
        <f>MAX([4]带兵数!G97,1000+($AJ98-1)*50)</f>
        <v>8003.4530106928969</v>
      </c>
      <c r="AO98" s="9">
        <f>MAX([4]带兵数!H97,1000+($AJ98-1)*50)</f>
        <v>8056.4865346365668</v>
      </c>
      <c r="AQ98" s="15">
        <v>94</v>
      </c>
      <c r="AR98" s="15">
        <f>AZ98/求节点(F$28:F$47,$G$4:$G$23,节奏总纲!P97)*3600</f>
        <v>15635673.452087928</v>
      </c>
      <c r="AS98" s="15">
        <f>BA98/求节点(G$28:G$47,$G$4:$G$23,节奏总纲!Q97)*3600</f>
        <v>13118303.677707959</v>
      </c>
      <c r="AT98" s="15">
        <f>BB98/求节点(H$28:H$47,$G$4:$G$23,节奏总纲!R97)*3600</f>
        <v>10494777.419606837</v>
      </c>
      <c r="AU98" s="15">
        <f>BC98/求节点(I$28:I$47,$G$4:$G$23,节奏总纲!S97)*3600</f>
        <v>7320010.624443125</v>
      </c>
      <c r="AV98" s="15">
        <f>BD98/求节点(J$28:J$47,$G$4:$G$23,节奏总纲!T97)*3600</f>
        <v>3902777.4922065744</v>
      </c>
      <c r="AY98" s="15">
        <v>94</v>
      </c>
      <c r="AZ98" s="15">
        <f>求节点(F$28:F$47,$G$4:$G$23,节奏总纲!P97)*24*节奏总纲!W97*求节点(F$28:F$47,$L$4:$L$23,节奏总纲!P97)</f>
        <v>11943917.220344946</v>
      </c>
      <c r="BA98" s="15">
        <f>求节点(G$28:G$47,$G$4:$G$23,节奏总纲!Q97)*24*节奏总纲!X97*求节点(G$28:G$47,$L$4:$L$23,节奏总纲!Q97)</f>
        <v>10020926.420471357</v>
      </c>
      <c r="BB98" s="15">
        <f>求节点(H$28:H$47,$G$4:$G$23,节奏总纲!R97)*24*节奏总纲!Y97*求节点(H$28:H$47,$L$4:$L$23,节奏总纲!R97)</f>
        <v>8016843.862199666</v>
      </c>
      <c r="BC98" s="15">
        <f>求节点(I$28:I$47,$G$4:$G$23,节奏总纲!S97)*24*节奏总纲!Z97*求节点(I$28:I$47,$L$4:$L$23,节奏总纲!S97)</f>
        <v>5591674.7825607201</v>
      </c>
      <c r="BD98" s="15">
        <f>求节点(J$28:J$47,$G$4:$G$23,节奏总纲!T97)*24*节奏总纲!AA97*求节点(J$28:J$47,$L$4:$L$23,节奏总纲!T97)</f>
        <v>2981288.3621022445</v>
      </c>
      <c r="BE98" s="15">
        <f>SUM(AZ$5:AZ98)</f>
        <v>170344275.90954065</v>
      </c>
      <c r="BF98" s="15">
        <f>SUM(BA$5:BA98)</f>
        <v>145945037.45073316</v>
      </c>
      <c r="BG98" s="15">
        <f>SUM(BB$5:BB98)</f>
        <v>117858806.56063971</v>
      </c>
      <c r="BH98" s="15">
        <f>SUM(BC$5:BC98)</f>
        <v>84734654.236013681</v>
      </c>
      <c r="BI98" s="15">
        <f>SUM(BD$5:BD98)</f>
        <v>45875991.015809566</v>
      </c>
      <c r="BJ98" s="51"/>
      <c r="BK98" s="15">
        <v>94</v>
      </c>
      <c r="BL98" s="15">
        <f>索引信息!I99/3600*求节点(F$28:F$47,$G$4:$G$23,节奏总纲!P97)+BL97</f>
        <v>0</v>
      </c>
      <c r="BM98" s="15">
        <f>索引信息!J99/3600*求节点(G$28:G$47,$G$4:$G$23,节奏总纲!Q97)+BM97</f>
        <v>0</v>
      </c>
      <c r="BN98" s="15">
        <f>索引信息!K99/3600*求节点(H$28:H$47,$G$4:$G$23,节奏总纲!R97)+BN97</f>
        <v>0</v>
      </c>
      <c r="BO98" s="15">
        <f>索引信息!L99/3600*求节点(I$28:I$47,$G$4:$G$23,节奏总纲!S97)+BO97</f>
        <v>0</v>
      </c>
      <c r="BP98" s="15">
        <f>索引信息!M99/3600*求节点(J$28:J$47,$G$4:$G$23,节奏总纲!T97)+BP97</f>
        <v>0</v>
      </c>
      <c r="BR98" s="15">
        <v>94</v>
      </c>
      <c r="BS98" s="15">
        <f>求节点($T$28:$T$107,$V$28:$V$107,节奏总纲!P97)*求节点($T$28:$T$107,$U$28:$U$107,节奏总纲!P97)*节奏总纲!W97+[2]副本直接奖励!DI98</f>
        <v>4343242.6255799802</v>
      </c>
      <c r="BT98" s="15">
        <f>求节点($T$28:$T$107,$V$28:$V$107,节奏总纲!Q97)*求节点($T$28:$T$107,$U$28:$U$107,节奏总纲!Q97)*节奏总纲!X97+[2]副本直接奖励!DJ98</f>
        <v>3635761.3871665969</v>
      </c>
      <c r="BU98" s="15">
        <f>求节点($T$28:$T$107,$V$28:$V$107,节奏总纲!R97)*求节点($T$28:$T$107,$U$28:$U$107,节奏总纲!R97)*节奏总纲!Y97+[2]副本直接奖励!DK98</f>
        <v>2846803.2736392897</v>
      </c>
      <c r="BV98" s="15">
        <f>求节点($T$28:$T$107,$V$28:$V$107,节奏总纲!S97)*求节点($T$28:$T$107,$U$28:$U$107,节奏总纲!S97)*节奏总纲!Z97+[2]副本直接奖励!DL98</f>
        <v>1749155.787651028</v>
      </c>
      <c r="BW98" s="15">
        <f>求节点($T$28:$T$107,$V$28:$V$107,节奏总纲!T97)*求节点($T$28:$T$107,$U$28:$U$107,节奏总纲!T97)*节奏总纲!AA97+[2]副本直接奖励!DM98</f>
        <v>790175.32023370627</v>
      </c>
      <c r="BX98" s="15">
        <f>SUM(BS$5:BS98)</f>
        <v>52258996.063485473</v>
      </c>
      <c r="BY98" s="15">
        <f>SUM(BT$5:BT98)</f>
        <v>42817575.861478783</v>
      </c>
      <c r="BZ98" s="15">
        <f>SUM(BU$5:BU98)</f>
        <v>32145206.710451961</v>
      </c>
      <c r="CA98" s="15">
        <f>SUM(BV$5:BV98)</f>
        <v>20132625.815193817</v>
      </c>
      <c r="CB98" s="15">
        <f>SUM(BW$5:BW98)</f>
        <v>8179392.8177735722</v>
      </c>
      <c r="CE98" s="15">
        <v>94</v>
      </c>
      <c r="CF98" s="15">
        <f>AZ98/(1-[5]圣人天赋!DY99)-AZ98</f>
        <v>3293586.4096160736</v>
      </c>
      <c r="CG98" s="15">
        <f>BA98/(1-[5]圣人天赋!DZ99)-BA98</f>
        <v>2866896.1253087949</v>
      </c>
      <c r="CH98" s="15">
        <f>BB98/(1-[5]圣人天赋!EA99)-BB98</f>
        <v>2420395.9011119679</v>
      </c>
      <c r="CI98" s="15">
        <f>BC98/(1-[5]圣人天赋!EB99)-BC98</f>
        <v>1809615.4656996634</v>
      </c>
      <c r="CJ98" s="15">
        <f>BD98/(1-[5]圣人天赋!EC99)-BD98</f>
        <v>0</v>
      </c>
      <c r="CK98" s="15">
        <f>SUM(CF$5:CF98)</f>
        <v>36118747.888546407</v>
      </c>
      <c r="CL98" s="15">
        <f>SUM(CG$5:CG98)</f>
        <v>31863011.777053624</v>
      </c>
      <c r="CM98" s="15">
        <f>SUM(CH$5:CH98)</f>
        <v>26902424.736322269</v>
      </c>
      <c r="CN98" s="15">
        <f>SUM(CI$5:CI98)</f>
        <v>20511336.166972369</v>
      </c>
      <c r="CO98" s="15">
        <f>SUM(CJ$5:CJ98)</f>
        <v>0</v>
      </c>
      <c r="CQ98" s="15">
        <v>94</v>
      </c>
      <c r="CR98" s="15" t="e">
        <f>DZ98*'[6]国建-buff效果'!EN100+CR97</f>
        <v>#REF!</v>
      </c>
      <c r="CS98" s="15" t="e">
        <f>EA98*'[6]国建-buff效果'!EO100+CS97</f>
        <v>#REF!</v>
      </c>
      <c r="CT98" s="15" t="e">
        <f>EB98*'[6]国建-buff效果'!EP100+CT97</f>
        <v>#REF!</v>
      </c>
      <c r="CU98" s="15" t="e">
        <f>EC98*'[6]国建-buff效果'!EQ100+CU97</f>
        <v>#REF!</v>
      </c>
      <c r="CV98" s="15" t="e">
        <f>ED98*'[6]国建-buff效果'!ER100+CV97</f>
        <v>#REF!</v>
      </c>
      <c r="CX98" s="15">
        <v>94</v>
      </c>
      <c r="CY98" s="15">
        <f>索引信息!T98/3600*求节点(F$28:F$47,$G$4:$G$23,节奏总纲!P97)+CY97</f>
        <v>0</v>
      </c>
      <c r="CZ98" s="15">
        <f>索引信息!U98/3600*求节点(G$28:G$47,$G$4:$G$23,节奏总纲!Q97)+CZ97</f>
        <v>0</v>
      </c>
      <c r="DA98" s="15">
        <f>索引信息!V98/3600*求节点(H$28:H$47,$G$4:$G$23,节奏总纲!R97)+DA97</f>
        <v>0</v>
      </c>
      <c r="DB98" s="15">
        <f>索引信息!W98/3600*求节点(I$28:I$47,$G$4:$G$23,节奏总纲!S97)+DB97</f>
        <v>0</v>
      </c>
      <c r="DC98" s="15">
        <f>索引信息!X98/3600*求节点(J$28:J$47,$G$4:$G$23,节奏总纲!T97)+DC97</f>
        <v>0</v>
      </c>
      <c r="DE98" s="15">
        <v>94</v>
      </c>
      <c r="DF98" s="15" t="e">
        <f t="shared" si="55"/>
        <v>#REF!</v>
      </c>
      <c r="DG98" s="15" t="e">
        <f t="shared" si="56"/>
        <v>#REF!</v>
      </c>
      <c r="DH98" s="15" t="e">
        <f t="shared" si="57"/>
        <v>#REF!</v>
      </c>
      <c r="DI98" s="15" t="e">
        <f t="shared" si="58"/>
        <v>#REF!</v>
      </c>
      <c r="DJ98" s="15" t="e">
        <f t="shared" si="59"/>
        <v>#REF!</v>
      </c>
      <c r="DK98" s="35">
        <v>94</v>
      </c>
      <c r="DL98" s="34" t="e">
        <f t="shared" si="60"/>
        <v>#REF!</v>
      </c>
      <c r="DM98" s="34" t="e">
        <f t="shared" si="61"/>
        <v>#REF!</v>
      </c>
      <c r="DN98" s="34" t="e">
        <f t="shared" si="62"/>
        <v>#REF!</v>
      </c>
      <c r="DO98" s="34" t="e">
        <f t="shared" si="63"/>
        <v>#REF!</v>
      </c>
      <c r="DP98" s="34" t="e">
        <f t="shared" si="64"/>
        <v>#REF!</v>
      </c>
      <c r="DQ98" s="34" t="e">
        <f t="shared" si="65"/>
        <v>#REF!</v>
      </c>
      <c r="DT98" s="15">
        <v>94</v>
      </c>
      <c r="DU98" s="15" t="e">
        <f>#REF!+[7]国家城池攻打!BP97</f>
        <v>#REF!</v>
      </c>
      <c r="DV98" s="15" t="e">
        <f>#REF!+[7]国家城池攻打!BQ97</f>
        <v>#REF!</v>
      </c>
      <c r="DW98" s="15" t="e">
        <f>#REF!+[7]国家城池攻打!BR97</f>
        <v>#REF!</v>
      </c>
      <c r="DX98" s="15" t="e">
        <f>#REF!+[7]国家城池攻打!BS97</f>
        <v>#REF!</v>
      </c>
      <c r="DY98" s="15" t="e">
        <f>#REF!+[7]国家城池攻打!BT97</f>
        <v>#REF!</v>
      </c>
      <c r="DZ98" s="15" t="e">
        <f t="shared" si="76"/>
        <v>#REF!</v>
      </c>
      <c r="EA98" s="15" t="e">
        <f t="shared" si="77"/>
        <v>#REF!</v>
      </c>
      <c r="EB98" s="15" t="e">
        <f t="shared" si="78"/>
        <v>#REF!</v>
      </c>
      <c r="EC98" s="15" t="e">
        <f t="shared" si="79"/>
        <v>#REF!</v>
      </c>
      <c r="ED98" s="15" t="e">
        <f t="shared" si="80"/>
        <v>#REF!</v>
      </c>
      <c r="EF98" s="34" t="e">
        <f>#REF!/$DU98</f>
        <v>#REF!</v>
      </c>
      <c r="EG98" s="34" t="e">
        <f>[7]国家城池攻打!BP97/$DU98</f>
        <v>#REF!</v>
      </c>
      <c r="EK98" s="9">
        <v>94</v>
      </c>
      <c r="EL98" s="9" t="e">
        <f t="shared" si="66"/>
        <v>#REF!</v>
      </c>
      <c r="EM98" s="9" t="e">
        <f t="shared" si="67"/>
        <v>#REF!</v>
      </c>
      <c r="EN98" s="9" t="e">
        <f t="shared" si="68"/>
        <v>#REF!</v>
      </c>
      <c r="EO98" s="9" t="e">
        <f t="shared" si="69"/>
        <v>#REF!</v>
      </c>
      <c r="EP98" s="9" t="e">
        <f t="shared" si="70"/>
        <v>#REF!</v>
      </c>
      <c r="ER98" s="9">
        <v>94</v>
      </c>
      <c r="ES98" s="9" t="e">
        <f>((DU98-DU97)-(DF98-DF97))/求节点(F$28:F$47,$K$4:$K$23,节奏总纲!P97)</f>
        <v>#REF!</v>
      </c>
      <c r="ET98" s="9" t="e">
        <f>((DV98-DV97)-(DG98-DG97))/求节点(G$28:G$47,$K$4:$K$23,节奏总纲!Q97)</f>
        <v>#REF!</v>
      </c>
      <c r="EU98" s="9" t="e">
        <f>((DW98-DW97)-(DH98-DH97))/求节点(H$28:H$47,$K$4:$K$23,节奏总纲!R97)</f>
        <v>#REF!</v>
      </c>
      <c r="EV98" s="9" t="e">
        <f>((DX98-DX97)-(DI98-DI97))/求节点(I$28:I$47,$K$4:$K$23,节奏总纲!S97)</f>
        <v>#REF!</v>
      </c>
      <c r="EW98" s="9" t="e">
        <f>((DY98-DY97)-(DJ98-DJ97))/求节点(J$28:J$47,$K$4:$K$23,节奏总纲!T97)</f>
        <v>#REF!</v>
      </c>
      <c r="EX98" s="37" t="e">
        <f>SUM(ES$5:ES98)*$C$5/'[1]资源-钻石'!L97</f>
        <v>#REF!</v>
      </c>
      <c r="EY98" s="37" t="e">
        <f>SUM(ET$5:ET98)*$C$5/'[1]资源-钻石'!M97</f>
        <v>#REF!</v>
      </c>
      <c r="EZ98" s="37" t="e">
        <f>SUM(EU$5:EU98)*$C$5/'[1]资源-钻石'!N97</f>
        <v>#REF!</v>
      </c>
      <c r="FA98" s="37" t="e">
        <f>SUM(EV$5:EV98)*$C$5/'[1]资源-钻石'!O97</f>
        <v>#REF!</v>
      </c>
      <c r="FB98" s="37" t="e">
        <f>SUM(EW$5:EW98)*$C$5/'[1]资源-钻石'!P97</f>
        <v>#REF!</v>
      </c>
      <c r="FJ98" s="9">
        <f>INT(求节点(F$28:F$47,$K$28:$K$47,节奏总纲!P97))</f>
        <v>21500</v>
      </c>
      <c r="FK98" s="15">
        <v>94</v>
      </c>
      <c r="FL98" s="15">
        <f>求节点(F$28:F$47,$V$4:$V$23,节奏总纲!P97)*$FJ98/10000</f>
        <v>430000</v>
      </c>
      <c r="FM98" s="15">
        <f>求节点(G$28:G$47,$V$4:$V$23,节奏总纲!Q97)*$FJ98/10000</f>
        <v>430000</v>
      </c>
      <c r="FN98" s="15">
        <f>求节点(H$28:H$47,$V$4:$V$23,节奏总纲!R97)*$FJ98/10000</f>
        <v>430000</v>
      </c>
      <c r="FO98" s="15">
        <f>求节点(I$28:I$47,$V$4:$V$23,节奏总纲!S97)*$FJ98/10000</f>
        <v>430000</v>
      </c>
      <c r="FP98" s="15">
        <f>求节点(J$28:J$47,$V$4:$V$23,节奏总纲!T97)*$FJ98/10000</f>
        <v>430000</v>
      </c>
      <c r="FQ98" s="15">
        <f>求节点(F$28:F$47,$L$4:$L$23,节奏总纲!P97)</f>
        <v>4</v>
      </c>
      <c r="FR98" s="15">
        <f>求节点(G$28:G$47,$L$4:$L$23,节奏总纲!Q97)</f>
        <v>4</v>
      </c>
      <c r="FS98" s="15">
        <f>求节点(H$28:H$47,$L$4:$L$23,节奏总纲!R97)</f>
        <v>4</v>
      </c>
      <c r="FT98" s="15">
        <f>求节点(I$28:I$47,$L$4:$L$23,节奏总纲!S97)</f>
        <v>4</v>
      </c>
      <c r="FU98" s="15">
        <f>求节点(J$28:J$47,$L$4:$L$23,节奏总纲!T97)</f>
        <v>4</v>
      </c>
      <c r="FV98" s="15">
        <f t="shared" si="71"/>
        <v>1720000</v>
      </c>
      <c r="FW98" s="15">
        <f t="shared" si="72"/>
        <v>1720000</v>
      </c>
      <c r="FX98" s="15">
        <f t="shared" si="73"/>
        <v>1720000</v>
      </c>
      <c r="FY98" s="15">
        <f t="shared" si="74"/>
        <v>1720000</v>
      </c>
      <c r="FZ98" s="15">
        <f t="shared" si="75"/>
        <v>1720000</v>
      </c>
      <c r="GE98" s="15">
        <v>94</v>
      </c>
      <c r="GF98" s="15">
        <f>MAX($G$4,求节点(F$28:F$47,$G$4:$G$23,节奏总纲!P97))</f>
        <v>2750</v>
      </c>
      <c r="GG98" s="15">
        <f>MAX($G$4,求节点(G$28:G$47,$G$4:$G$23,节奏总纲!Q97))</f>
        <v>2750</v>
      </c>
      <c r="GH98" s="15">
        <f>MAX($G$4,求节点(H$28:H$47,$G$4:$G$23,节奏总纲!R97))</f>
        <v>2750</v>
      </c>
      <c r="GI98" s="15">
        <f>MAX($G$4,求节点(I$28:I$47,$G$4:$G$23,节奏总纲!S97))</f>
        <v>2750</v>
      </c>
      <c r="GJ98" s="15">
        <f>MAX($G$4,求节点(J$28:J$47,$G$4:$G$23,节奏总纲!T97))</f>
        <v>2750</v>
      </c>
      <c r="GK98" s="15">
        <f>MAX($K$4,求节点(F$28:F$47,$K$4:$K$23,节奏总纲!P97))</f>
        <v>17000</v>
      </c>
      <c r="GL98" s="15">
        <f>MAX($K$4,求节点(G$28:G$47,$K$4:$K$23,节奏总纲!Q97))</f>
        <v>17000</v>
      </c>
      <c r="GM98" s="15">
        <f>MAX($K$4,求节点(H$28:H$47,$K$4:$K$23,节奏总纲!R97))</f>
        <v>17000</v>
      </c>
      <c r="GN98" s="15">
        <f>MAX($K$4,求节点(I$28:I$47,$K$4:$K$23,节奏总纲!S97))</f>
        <v>17000</v>
      </c>
      <c r="GO98" s="15">
        <f>MAX($K$4,求节点(J$28:J$47,$K$4:$K$23,节奏总纲!T97))</f>
        <v>17000</v>
      </c>
    </row>
    <row r="99" spans="19:197" x14ac:dyDescent="0.15">
      <c r="S99" s="9">
        <v>72</v>
      </c>
      <c r="T99" s="9">
        <f>求节点(节奏总纲!$BW$4:$BW$53,节奏总纲!$AM$4:$AM$53,$S99)</f>
        <v>325.85912455595718</v>
      </c>
      <c r="U99" s="9">
        <v>27000</v>
      </c>
      <c r="V99" s="9">
        <f t="shared" si="81"/>
        <v>3</v>
      </c>
      <c r="W99" s="9">
        <v>5</v>
      </c>
      <c r="Z99" s="9">
        <v>95</v>
      </c>
      <c r="AA99" s="9">
        <f>[5]圣人天赋!EM100</f>
        <v>0</v>
      </c>
      <c r="AB99" s="9">
        <f>[5]圣人天赋!EN100</f>
        <v>0</v>
      </c>
      <c r="AC99" s="9">
        <f>[5]圣人天赋!EO100</f>
        <v>95</v>
      </c>
      <c r="AD99" s="9">
        <f>[5]圣人天赋!EP100</f>
        <v>7.0999999999999994E-2</v>
      </c>
      <c r="AE99" s="9">
        <f>[5]圣人天赋!EQ100</f>
        <v>7.2049999999999989E-2</v>
      </c>
      <c r="AG99" s="52"/>
      <c r="AH99" s="34" t="e">
        <f>[5]圣人天赋!EM100/AA99</f>
        <v>#DIV/0!</v>
      </c>
      <c r="AJ99" s="9">
        <v>95</v>
      </c>
      <c r="AK99" s="9">
        <f>MAX([4]带兵数!D98,1000+($AJ99-1)*50)</f>
        <v>7928.2838700936845</v>
      </c>
      <c r="AL99" s="9">
        <f>MAX([4]带兵数!E98,1000+($AJ99-1)*50)</f>
        <v>7974.1452913721341</v>
      </c>
      <c r="AM99" s="9">
        <f>MAX([4]带兵数!F98,1000+($AJ99-1)*50)</f>
        <v>8019.3273390033364</v>
      </c>
      <c r="AN99" s="9">
        <f>MAX([4]带兵数!G98,1000+($AJ99-1)*50)</f>
        <v>8068.7185373346801</v>
      </c>
      <c r="AO99" s="9">
        <f>MAX([4]带兵数!H98,1000+($AJ99-1)*50)</f>
        <v>8123.8289705589768</v>
      </c>
      <c r="AQ99" s="15">
        <v>95</v>
      </c>
      <c r="AR99" s="15">
        <f>AZ99/求节点(F$28:F$47,$G$4:$G$23,节奏总纲!P98)*3600</f>
        <v>16757899.874831038</v>
      </c>
      <c r="AS99" s="15">
        <f>BA99/求节点(G$28:G$47,$G$4:$G$23,节奏总纲!Q98)*3600</f>
        <v>14466211.181106534</v>
      </c>
      <c r="AT99" s="15">
        <f>BB99/求节点(H$28:H$47,$G$4:$G$23,节奏总纲!R98)*3600</f>
        <v>11027968.263768384</v>
      </c>
      <c r="AU99" s="15">
        <f>BC99/求节点(I$28:I$47,$G$4:$G$23,节奏总纲!S98)*3600</f>
        <v>7840173.8171579447</v>
      </c>
      <c r="AV99" s="15">
        <f>BD99/求节点(J$28:J$47,$G$4:$G$23,节奏总纲!T98)*3600</f>
        <v>4562586.9486930892</v>
      </c>
      <c r="AY99" s="15">
        <v>95</v>
      </c>
      <c r="AZ99" s="15">
        <f>求节点(F$28:F$47,$G$4:$G$23,节奏总纲!P98)*24*节奏总纲!W98*求节点(F$28:F$47,$L$4:$L$23,节奏总纲!P98)</f>
        <v>12801173.515495932</v>
      </c>
      <c r="BA99" s="15">
        <f>求节点(G$28:G$47,$G$4:$G$23,节奏总纲!Q98)*24*节奏总纲!X98*求节点(G$28:G$47,$L$4:$L$23,节奏总纲!Q98)</f>
        <v>11050577.985567492</v>
      </c>
      <c r="BB99" s="15">
        <f>求节点(H$28:H$47,$G$4:$G$23,节奏总纲!R98)*24*节奏总纲!Y98*求节点(H$28:H$47,$L$4:$L$23,节奏总纲!R98)</f>
        <v>8424142.4237119593</v>
      </c>
      <c r="BC99" s="15">
        <f>求节点(I$28:I$47,$G$4:$G$23,节奏总纲!S98)*24*节奏总纲!Z98*求节点(I$28:I$47,$L$4:$L$23,节奏总纲!S98)</f>
        <v>5989021.6658845413</v>
      </c>
      <c r="BD99" s="15">
        <f>求节点(J$28:J$47,$G$4:$G$23,节奏总纲!T98)*24*节奏总纲!AA98*求节点(J$28:J$47,$L$4:$L$23,节奏总纲!T98)</f>
        <v>3485309.47469611</v>
      </c>
      <c r="BE99" s="15">
        <f>SUM(AZ$5:AZ99)</f>
        <v>183145449.42503658</v>
      </c>
      <c r="BF99" s="15">
        <f>SUM(BA$5:BA99)</f>
        <v>156995615.43630064</v>
      </c>
      <c r="BG99" s="15">
        <f>SUM(BB$5:BB99)</f>
        <v>126282948.98435166</v>
      </c>
      <c r="BH99" s="15">
        <f>SUM(BC$5:BC99)</f>
        <v>90723675.90189822</v>
      </c>
      <c r="BI99" s="15">
        <f>SUM(BD$5:BD99)</f>
        <v>49361300.490505673</v>
      </c>
      <c r="BJ99" s="51"/>
      <c r="BK99" s="15">
        <v>95</v>
      </c>
      <c r="BL99" s="15">
        <f>索引信息!I100/3600*求节点(F$28:F$47,$G$4:$G$23,节奏总纲!P98)+BL98</f>
        <v>0</v>
      </c>
      <c r="BM99" s="15">
        <f>索引信息!J100/3600*求节点(G$28:G$47,$G$4:$G$23,节奏总纲!Q98)+BM98</f>
        <v>0</v>
      </c>
      <c r="BN99" s="15">
        <f>索引信息!K100/3600*求节点(H$28:H$47,$G$4:$G$23,节奏总纲!R98)+BN98</f>
        <v>0</v>
      </c>
      <c r="BO99" s="15">
        <f>索引信息!L100/3600*求节点(I$28:I$47,$G$4:$G$23,节奏总纲!S98)+BO98</f>
        <v>0</v>
      </c>
      <c r="BP99" s="15">
        <f>索引信息!M100/3600*求节点(J$28:J$47,$G$4:$G$23,节奏总纲!T98)+BP98</f>
        <v>0</v>
      </c>
      <c r="BR99" s="15">
        <v>95</v>
      </c>
      <c r="BS99" s="15">
        <f>求节点($T$28:$T$107,$V$28:$V$107,节奏总纲!P98)*求节点($T$28:$T$107,$U$28:$U$107,节奏总纲!P98)*节奏总纲!W98+[2]副本直接奖励!DI99</f>
        <v>4654972.187453066</v>
      </c>
      <c r="BT99" s="15">
        <f>求节点($T$28:$T$107,$V$28:$V$107,节奏总纲!Q98)*求节点($T$28:$T$107,$U$28:$U$107,节奏总纲!Q98)*节奏总纲!X98+[2]副本直接奖励!DJ99</f>
        <v>4018391.9947518152</v>
      </c>
      <c r="BU99" s="15">
        <f>求节点($T$28:$T$107,$V$28:$V$107,节奏总纲!R98)*求节点($T$28:$T$107,$U$28:$U$107,节奏总纲!R98)*节奏总纲!Y98+[2]副本直接奖励!DK99</f>
        <v>3009909.3646459803</v>
      </c>
      <c r="BV99" s="15">
        <f>求节点($T$28:$T$107,$V$28:$V$107,节奏总纲!S98)*求节点($T$28:$T$107,$U$28:$U$107,节奏总纲!S98)*节奏总纲!Z98+[2]副本直接奖励!DL99</f>
        <v>1924363.1742350524</v>
      </c>
      <c r="BW99" s="15">
        <f>求节点($T$28:$T$107,$V$28:$V$107,节奏总纲!T98)*求节点($T$28:$T$107,$U$28:$U$107,节奏总纲!T98)*节奏总纲!AA98+[2]副本直接奖励!DM99</f>
        <v>953622.6298848252</v>
      </c>
      <c r="BX99" s="15">
        <f>SUM(BS$5:BS99)</f>
        <v>56913968.250938542</v>
      </c>
      <c r="BY99" s="15">
        <f>SUM(BT$5:BT99)</f>
        <v>46835967.856230602</v>
      </c>
      <c r="BZ99" s="15">
        <f>SUM(BU$5:BU99)</f>
        <v>35155116.075097941</v>
      </c>
      <c r="CA99" s="15">
        <f>SUM(BV$5:BV99)</f>
        <v>22056988.98942887</v>
      </c>
      <c r="CB99" s="15">
        <f>SUM(BW$5:BW99)</f>
        <v>9133015.4476583973</v>
      </c>
      <c r="CE99" s="15">
        <v>95</v>
      </c>
      <c r="CF99" s="15">
        <f>AZ99/(1-[5]圣人天赋!DY100)-AZ99</f>
        <v>3529978.5103966892</v>
      </c>
      <c r="CG99" s="15">
        <f>BA99/(1-[5]圣人天赋!DZ100)-BA99</f>
        <v>3161470.0956716463</v>
      </c>
      <c r="CH99" s="15">
        <f>BB99/(1-[5]圣人天赋!EA100)-BB99</f>
        <v>2543364.9629720133</v>
      </c>
      <c r="CI99" s="15">
        <f>BC99/(1-[5]圣人天赋!EB100)-BC99</f>
        <v>1938207.5411102185</v>
      </c>
      <c r="CJ99" s="15">
        <f>BD99/(1-[5]圣人天赋!EC100)-BD99</f>
        <v>0</v>
      </c>
      <c r="CK99" s="15">
        <f>SUM(CF$5:CF99)</f>
        <v>39648726.398943096</v>
      </c>
      <c r="CL99" s="15">
        <f>SUM(CG$5:CG99)</f>
        <v>35024481.872725271</v>
      </c>
      <c r="CM99" s="15">
        <f>SUM(CH$5:CH99)</f>
        <v>29445789.699294284</v>
      </c>
      <c r="CN99" s="15">
        <f>SUM(CI$5:CI99)</f>
        <v>22449543.708082587</v>
      </c>
      <c r="CO99" s="15">
        <f>SUM(CJ$5:CJ99)</f>
        <v>0</v>
      </c>
      <c r="CQ99" s="15">
        <v>95</v>
      </c>
      <c r="CR99" s="15" t="e">
        <f>DZ99*'[6]国建-buff效果'!EN101+CR98</f>
        <v>#REF!</v>
      </c>
      <c r="CS99" s="15" t="e">
        <f>EA99*'[6]国建-buff效果'!EO101+CS98</f>
        <v>#REF!</v>
      </c>
      <c r="CT99" s="15" t="e">
        <f>EB99*'[6]国建-buff效果'!EP101+CT98</f>
        <v>#REF!</v>
      </c>
      <c r="CU99" s="15" t="e">
        <f>EC99*'[6]国建-buff效果'!EQ101+CU98</f>
        <v>#REF!</v>
      </c>
      <c r="CV99" s="15" t="e">
        <f>ED99*'[6]国建-buff效果'!ER101+CV98</f>
        <v>#REF!</v>
      </c>
      <c r="CX99" s="15">
        <v>95</v>
      </c>
      <c r="CY99" s="15">
        <f>索引信息!T99/3600*求节点(F$28:F$47,$G$4:$G$23,节奏总纲!P98)+CY98</f>
        <v>0</v>
      </c>
      <c r="CZ99" s="15">
        <f>索引信息!U99/3600*求节点(G$28:G$47,$G$4:$G$23,节奏总纲!Q98)+CZ98</f>
        <v>0</v>
      </c>
      <c r="DA99" s="15">
        <f>索引信息!V99/3600*求节点(H$28:H$47,$G$4:$G$23,节奏总纲!R98)+DA98</f>
        <v>0</v>
      </c>
      <c r="DB99" s="15">
        <f>索引信息!W99/3600*求节点(I$28:I$47,$G$4:$G$23,节奏总纲!S98)+DB98</f>
        <v>0</v>
      </c>
      <c r="DC99" s="15">
        <f>索引信息!X99/3600*求节点(J$28:J$47,$G$4:$G$23,节奏总纲!T98)+DC98</f>
        <v>0</v>
      </c>
      <c r="DE99" s="15">
        <v>95</v>
      </c>
      <c r="DF99" s="15" t="e">
        <f t="shared" si="55"/>
        <v>#REF!</v>
      </c>
      <c r="DG99" s="15" t="e">
        <f t="shared" si="56"/>
        <v>#REF!</v>
      </c>
      <c r="DH99" s="15" t="e">
        <f t="shared" si="57"/>
        <v>#REF!</v>
      </c>
      <c r="DI99" s="15" t="e">
        <f t="shared" si="58"/>
        <v>#REF!</v>
      </c>
      <c r="DJ99" s="15" t="e">
        <f t="shared" si="59"/>
        <v>#REF!</v>
      </c>
      <c r="DK99" s="35">
        <v>95</v>
      </c>
      <c r="DL99" s="34" t="e">
        <f t="shared" si="60"/>
        <v>#REF!</v>
      </c>
      <c r="DM99" s="34" t="e">
        <f t="shared" si="61"/>
        <v>#REF!</v>
      </c>
      <c r="DN99" s="34" t="e">
        <f t="shared" si="62"/>
        <v>#REF!</v>
      </c>
      <c r="DO99" s="34" t="e">
        <f t="shared" si="63"/>
        <v>#REF!</v>
      </c>
      <c r="DP99" s="34" t="e">
        <f t="shared" si="64"/>
        <v>#REF!</v>
      </c>
      <c r="DQ99" s="34" t="e">
        <f t="shared" si="65"/>
        <v>#REF!</v>
      </c>
      <c r="DT99" s="15">
        <v>95</v>
      </c>
      <c r="DU99" s="15" t="e">
        <f>#REF!+[7]国家城池攻打!BP98</f>
        <v>#REF!</v>
      </c>
      <c r="DV99" s="15" t="e">
        <f>#REF!+[7]国家城池攻打!BQ98</f>
        <v>#REF!</v>
      </c>
      <c r="DW99" s="15" t="e">
        <f>#REF!+[7]国家城池攻打!BR98</f>
        <v>#REF!</v>
      </c>
      <c r="DX99" s="15" t="e">
        <f>#REF!+[7]国家城池攻打!BS98</f>
        <v>#REF!</v>
      </c>
      <c r="DY99" s="15" t="e">
        <f>#REF!+[7]国家城池攻打!BT98</f>
        <v>#REF!</v>
      </c>
      <c r="DZ99" s="15" t="e">
        <f t="shared" si="76"/>
        <v>#REF!</v>
      </c>
      <c r="EA99" s="15" t="e">
        <f t="shared" si="77"/>
        <v>#REF!</v>
      </c>
      <c r="EB99" s="15" t="e">
        <f t="shared" si="78"/>
        <v>#REF!</v>
      </c>
      <c r="EC99" s="15" t="e">
        <f t="shared" si="79"/>
        <v>#REF!</v>
      </c>
      <c r="ED99" s="15" t="e">
        <f t="shared" si="80"/>
        <v>#REF!</v>
      </c>
      <c r="EF99" s="34" t="e">
        <f>#REF!/$DU99</f>
        <v>#REF!</v>
      </c>
      <c r="EG99" s="34" t="e">
        <f>[7]国家城池攻打!BP98/$DU99</f>
        <v>#REF!</v>
      </c>
      <c r="EK99" s="9">
        <v>95</v>
      </c>
      <c r="EL99" s="9" t="e">
        <f t="shared" si="66"/>
        <v>#REF!</v>
      </c>
      <c r="EM99" s="9" t="e">
        <f t="shared" si="67"/>
        <v>#REF!</v>
      </c>
      <c r="EN99" s="9" t="e">
        <f t="shared" si="68"/>
        <v>#REF!</v>
      </c>
      <c r="EO99" s="9" t="e">
        <f t="shared" si="69"/>
        <v>#REF!</v>
      </c>
      <c r="EP99" s="9" t="e">
        <f t="shared" si="70"/>
        <v>#REF!</v>
      </c>
      <c r="ER99" s="9">
        <v>95</v>
      </c>
      <c r="ES99" s="9" t="e">
        <f>((DU99-DU98)-(DF99-DF98))/求节点(F$28:F$47,$K$4:$K$23,节奏总纲!P98)</f>
        <v>#REF!</v>
      </c>
      <c r="ET99" s="9" t="e">
        <f>((DV99-DV98)-(DG99-DG98))/求节点(G$28:G$47,$K$4:$K$23,节奏总纲!Q98)</f>
        <v>#REF!</v>
      </c>
      <c r="EU99" s="9" t="e">
        <f>((DW99-DW98)-(DH99-DH98))/求节点(H$28:H$47,$K$4:$K$23,节奏总纲!R98)</f>
        <v>#REF!</v>
      </c>
      <c r="EV99" s="9" t="e">
        <f>((DX99-DX98)-(DI99-DI98))/求节点(I$28:I$47,$K$4:$K$23,节奏总纲!S98)</f>
        <v>#REF!</v>
      </c>
      <c r="EW99" s="9" t="e">
        <f>((DY99-DY98)-(DJ99-DJ98))/求节点(J$28:J$47,$K$4:$K$23,节奏总纲!T98)</f>
        <v>#REF!</v>
      </c>
      <c r="EX99" s="37" t="e">
        <f>SUM(ES$5:ES99)*$C$5/'[1]资源-钻石'!L98</f>
        <v>#REF!</v>
      </c>
      <c r="EY99" s="37" t="e">
        <f>SUM(ET$5:ET99)*$C$5/'[1]资源-钻石'!M98</f>
        <v>#REF!</v>
      </c>
      <c r="EZ99" s="37" t="e">
        <f>SUM(EU$5:EU99)*$C$5/'[1]资源-钻石'!N98</f>
        <v>#REF!</v>
      </c>
      <c r="FA99" s="37" t="e">
        <f>SUM(EV$5:EV99)*$C$5/'[1]资源-钻石'!O98</f>
        <v>#REF!</v>
      </c>
      <c r="FB99" s="37" t="e">
        <f>SUM(EW$5:EW99)*$C$5/'[1]资源-钻石'!P98</f>
        <v>#REF!</v>
      </c>
      <c r="FJ99" s="9">
        <f>INT(求节点(F$28:F$47,$K$28:$K$47,节奏总纲!P98))</f>
        <v>21500</v>
      </c>
      <c r="FK99" s="15">
        <v>95</v>
      </c>
      <c r="FL99" s="15">
        <f>求节点(F$28:F$47,$V$4:$V$23,节奏总纲!P98)*$FJ99/10000</f>
        <v>430000</v>
      </c>
      <c r="FM99" s="15">
        <f>求节点(G$28:G$47,$V$4:$V$23,节奏总纲!Q98)*$FJ99/10000</f>
        <v>430000</v>
      </c>
      <c r="FN99" s="15">
        <f>求节点(H$28:H$47,$V$4:$V$23,节奏总纲!R98)*$FJ99/10000</f>
        <v>430000</v>
      </c>
      <c r="FO99" s="15">
        <f>求节点(I$28:I$47,$V$4:$V$23,节奏总纲!S98)*$FJ99/10000</f>
        <v>430000</v>
      </c>
      <c r="FP99" s="15">
        <f>求节点(J$28:J$47,$V$4:$V$23,节奏总纲!T98)*$FJ99/10000</f>
        <v>430000</v>
      </c>
      <c r="FQ99" s="15">
        <f>求节点(F$28:F$47,$L$4:$L$23,节奏总纲!P98)</f>
        <v>4</v>
      </c>
      <c r="FR99" s="15">
        <f>求节点(G$28:G$47,$L$4:$L$23,节奏总纲!Q98)</f>
        <v>4</v>
      </c>
      <c r="FS99" s="15">
        <f>求节点(H$28:H$47,$L$4:$L$23,节奏总纲!R98)</f>
        <v>4</v>
      </c>
      <c r="FT99" s="15">
        <f>求节点(I$28:I$47,$L$4:$L$23,节奏总纲!S98)</f>
        <v>4</v>
      </c>
      <c r="FU99" s="15">
        <f>求节点(J$28:J$47,$L$4:$L$23,节奏总纲!T98)</f>
        <v>4</v>
      </c>
      <c r="FV99" s="15">
        <f t="shared" si="71"/>
        <v>1720000</v>
      </c>
      <c r="FW99" s="15">
        <f t="shared" si="72"/>
        <v>1720000</v>
      </c>
      <c r="FX99" s="15">
        <f t="shared" si="73"/>
        <v>1720000</v>
      </c>
      <c r="FY99" s="15">
        <f t="shared" si="74"/>
        <v>1720000</v>
      </c>
      <c r="FZ99" s="15">
        <f t="shared" si="75"/>
        <v>1720000</v>
      </c>
      <c r="GE99" s="15">
        <v>95</v>
      </c>
      <c r="GF99" s="15">
        <f>MAX($G$4,求节点(F$28:F$47,$G$4:$G$23,节奏总纲!P98))</f>
        <v>2750</v>
      </c>
      <c r="GG99" s="15">
        <f>MAX($G$4,求节点(G$28:G$47,$G$4:$G$23,节奏总纲!Q98))</f>
        <v>2750</v>
      </c>
      <c r="GH99" s="15">
        <f>MAX($G$4,求节点(H$28:H$47,$G$4:$G$23,节奏总纲!R98))</f>
        <v>2750</v>
      </c>
      <c r="GI99" s="15">
        <f>MAX($G$4,求节点(I$28:I$47,$G$4:$G$23,节奏总纲!S98))</f>
        <v>2750</v>
      </c>
      <c r="GJ99" s="15">
        <f>MAX($G$4,求节点(J$28:J$47,$G$4:$G$23,节奏总纲!T98))</f>
        <v>2750</v>
      </c>
      <c r="GK99" s="15">
        <f>MAX($K$4,求节点(F$28:F$47,$K$4:$K$23,节奏总纲!P98))</f>
        <v>17000</v>
      </c>
      <c r="GL99" s="15">
        <f>MAX($K$4,求节点(G$28:G$47,$K$4:$K$23,节奏总纲!Q98))</f>
        <v>17000</v>
      </c>
      <c r="GM99" s="15">
        <f>MAX($K$4,求节点(H$28:H$47,$K$4:$K$23,节奏总纲!R98))</f>
        <v>17000</v>
      </c>
      <c r="GN99" s="15">
        <f>MAX($K$4,求节点(I$28:I$47,$K$4:$K$23,节奏总纲!S98))</f>
        <v>17000</v>
      </c>
      <c r="GO99" s="15">
        <f>MAX($K$4,求节点(J$28:J$47,$K$4:$K$23,节奏总纲!T98))</f>
        <v>17000</v>
      </c>
    </row>
    <row r="100" spans="19:197" x14ac:dyDescent="0.15">
      <c r="S100" s="9">
        <v>73</v>
      </c>
      <c r="T100" s="9">
        <f>求节点(节奏总纲!$BW$4:$BW$53,节奏总纲!$AM$4:$AM$53,$S100)</f>
        <v>338.83667046116898</v>
      </c>
      <c r="U100" s="9">
        <v>28000</v>
      </c>
      <c r="V100" s="9">
        <f t="shared" si="81"/>
        <v>3</v>
      </c>
      <c r="W100" s="9">
        <v>5</v>
      </c>
      <c r="Z100" s="9">
        <v>96</v>
      </c>
      <c r="AA100" s="9">
        <f>[5]圣人天赋!EM101</f>
        <v>0</v>
      </c>
      <c r="AB100" s="9">
        <f>[5]圣人天赋!EN101</f>
        <v>0</v>
      </c>
      <c r="AC100" s="9">
        <f>[5]圣人天赋!EO101</f>
        <v>96</v>
      </c>
      <c r="AD100" s="9">
        <f>[5]圣人天赋!EP101</f>
        <v>7.0999999999999994E-2</v>
      </c>
      <c r="AE100" s="9">
        <f>[5]圣人天赋!EQ101</f>
        <v>7.2049999999999989E-2</v>
      </c>
      <c r="AG100" s="52"/>
      <c r="AH100" s="34" t="e">
        <f>[5]圣人天赋!EM101/AA100</f>
        <v>#DIV/0!</v>
      </c>
      <c r="AJ100" s="9">
        <v>96</v>
      </c>
      <c r="AK100" s="9">
        <f>MAX([4]带兵数!D99,1000+($AJ100-1)*50)</f>
        <v>7996.3157135581278</v>
      </c>
      <c r="AL100" s="9">
        <f>MAX([4]带兵数!E99,1000+($AJ100-1)*50)</f>
        <v>8039.0870529884769</v>
      </c>
      <c r="AM100" s="9">
        <f>MAX([4]带兵数!F99,1000+($AJ100-1)*50)</f>
        <v>8084.5792648501019</v>
      </c>
      <c r="AN100" s="9">
        <f>MAX([4]带兵数!G99,1000+($AJ100-1)*50)</f>
        <v>8135.2362918407725</v>
      </c>
      <c r="AO100" s="9">
        <f>MAX([4]带兵数!H99,1000+($AJ100-1)*50)</f>
        <v>8192.1316321108388</v>
      </c>
      <c r="AQ100" s="15">
        <v>96</v>
      </c>
      <c r="AR100" s="15">
        <f>AZ100/求节点(F$28:F$47,$G$4:$G$23,节奏总纲!P99)*3600</f>
        <v>17960672.373684194</v>
      </c>
      <c r="AS100" s="15">
        <f>BA100/求节点(G$28:G$47,$G$4:$G$23,节奏总纲!Q99)*3600</f>
        <v>14818866.407387339</v>
      </c>
      <c r="AT100" s="15">
        <f>BB100/求节点(H$28:H$47,$G$4:$G$23,节奏总纲!R99)*3600</f>
        <v>11756727.155990968</v>
      </c>
      <c r="AU100" s="15">
        <f>BC100/求节点(I$28:I$47,$G$4:$G$23,节奏总纲!S99)*3600</f>
        <v>8747313.6109345052</v>
      </c>
      <c r="AV100" s="15">
        <f>BD100/求节点(J$28:J$47,$G$4:$G$23,节奏总纲!T99)*3600</f>
        <v>4843682.5625491049</v>
      </c>
      <c r="AY100" s="15">
        <v>96</v>
      </c>
      <c r="AZ100" s="15">
        <f>求节点(F$28:F$47,$G$4:$G$23,节奏总纲!P99)*24*节奏总纲!W99*求节点(F$28:F$47,$L$4:$L$23,节奏总纲!P99)</f>
        <v>13719958.06323098</v>
      </c>
      <c r="BA100" s="15">
        <f>求节点(G$28:G$47,$G$4:$G$23,节奏总纲!Q99)*24*节奏总纲!X99*求节点(G$28:G$47,$L$4:$L$23,节奏总纲!Q99)</f>
        <v>11319967.394531995</v>
      </c>
      <c r="BB100" s="15">
        <f>求节点(H$28:H$47,$G$4:$G$23,节奏总纲!R99)*24*节奏总纲!Y99*求节点(H$28:H$47,$L$4:$L$23,节奏总纲!R99)</f>
        <v>8980833.2441597674</v>
      </c>
      <c r="BC100" s="15">
        <f>求节点(I$28:I$47,$G$4:$G$23,节奏总纲!S99)*24*节奏总纲!Z99*求节点(I$28:I$47,$L$4:$L$23,节奏总纲!S99)</f>
        <v>6681975.6750194132</v>
      </c>
      <c r="BD100" s="15">
        <f>求节点(J$28:J$47,$G$4:$G$23,节奏总纲!T99)*24*节奏总纲!AA99*求节点(J$28:J$47,$L$4:$L$23,节奏总纲!T99)</f>
        <v>3700035.2908361214</v>
      </c>
      <c r="BE100" s="15">
        <f>SUM(AZ$5:AZ100)</f>
        <v>196865407.48826757</v>
      </c>
      <c r="BF100" s="15">
        <f>SUM(BA$5:BA100)</f>
        <v>168315582.83083263</v>
      </c>
      <c r="BG100" s="15">
        <f>SUM(BB$5:BB100)</f>
        <v>135263782.22851142</v>
      </c>
      <c r="BH100" s="15">
        <f>SUM(BC$5:BC100)</f>
        <v>97405651.576917633</v>
      </c>
      <c r="BI100" s="15">
        <f>SUM(BD$5:BD100)</f>
        <v>53061335.781341791</v>
      </c>
      <c r="BJ100" s="51"/>
      <c r="BK100" s="15">
        <v>96</v>
      </c>
      <c r="BL100" s="15">
        <f>索引信息!I101/3600*求节点(F$28:F$47,$G$4:$G$23,节奏总纲!P99)+BL99</f>
        <v>0</v>
      </c>
      <c r="BM100" s="15">
        <f>索引信息!J101/3600*求节点(G$28:G$47,$G$4:$G$23,节奏总纲!Q99)+BM99</f>
        <v>0</v>
      </c>
      <c r="BN100" s="15">
        <f>索引信息!K101/3600*求节点(H$28:H$47,$G$4:$G$23,节奏总纲!R99)+BN99</f>
        <v>0</v>
      </c>
      <c r="BO100" s="15">
        <f>索引信息!L101/3600*求节点(I$28:I$47,$G$4:$G$23,节奏总纲!S99)+BO99</f>
        <v>0</v>
      </c>
      <c r="BP100" s="15">
        <f>索引信息!M101/3600*求节点(J$28:J$47,$G$4:$G$23,节奏总纲!T99)+BP99</f>
        <v>0</v>
      </c>
      <c r="BR100" s="15">
        <v>96</v>
      </c>
      <c r="BS100" s="15">
        <f>求节点($T$28:$T$107,$V$28:$V$107,节奏总纲!P99)*求节点($T$28:$T$107,$U$28:$U$107,节奏总纲!P99)*节奏总纲!W99+[2]副本直接奖励!DI100</f>
        <v>4989075.6593567207</v>
      </c>
      <c r="BT100" s="15">
        <f>求节点($T$28:$T$107,$V$28:$V$107,节奏总纲!Q99)*求节点($T$28:$T$107,$U$28:$U$107,节奏总纲!Q99)*节奏总纲!X99+[2]副本直接奖励!DJ100</f>
        <v>4116351.7798298164</v>
      </c>
      <c r="BU100" s="15">
        <f>求节点($T$28:$T$107,$V$28:$V$107,节奏总纲!R99)*求节点($T$28:$T$107,$U$28:$U$107,节奏总纲!R99)*节奏总纲!Y99+[2]副本直接奖励!DK100</f>
        <v>3229808.0208352539</v>
      </c>
      <c r="BV100" s="15">
        <f>求节点($T$28:$T$107,$V$28:$V$107,节奏总纲!S99)*求节点($T$28:$T$107,$U$28:$U$107,节奏总纲!S99)*节奏总纲!Z99+[2]副本直接奖励!DL100</f>
        <v>2277946.2528475272</v>
      </c>
      <c r="BW100" s="15">
        <f>求节点($T$28:$T$107,$V$28:$V$107,节奏总纲!T99)*求节点($T$28:$T$107,$U$28:$U$107,节奏总纲!T99)*节奏总纲!AA99+[2]副本直接奖励!DM100</f>
        <v>1046025.7745901345</v>
      </c>
      <c r="BX100" s="15">
        <f>SUM(BS$5:BS100)</f>
        <v>61903043.910295263</v>
      </c>
      <c r="BY100" s="15">
        <f>SUM(BT$5:BT100)</f>
        <v>50952319.636060417</v>
      </c>
      <c r="BZ100" s="15">
        <f>SUM(BU$5:BU100)</f>
        <v>38384924.095933191</v>
      </c>
      <c r="CA100" s="15">
        <f>SUM(BV$5:BV100)</f>
        <v>24334935.242276397</v>
      </c>
      <c r="CB100" s="15">
        <f>SUM(BW$5:BW100)</f>
        <v>10179041.222248532</v>
      </c>
      <c r="CE100" s="15">
        <v>96</v>
      </c>
      <c r="CF100" s="15">
        <f>AZ100/(1-[5]圣人天赋!DY101)-AZ100</f>
        <v>3783337.2907665707</v>
      </c>
      <c r="CG100" s="15">
        <f>BA100/(1-[5]圣人天赋!DZ101)-BA100</f>
        <v>3238539.9613062087</v>
      </c>
      <c r="CH100" s="15">
        <f>BB100/(1-[5]圣人天赋!EA101)-BB100</f>
        <v>2711437.611405611</v>
      </c>
      <c r="CI100" s="15">
        <f>BC100/(1-[5]圣人天赋!EB101)-BC100</f>
        <v>2162465.9861578364</v>
      </c>
      <c r="CJ100" s="15">
        <f>BD100/(1-[5]圣人天赋!EC101)-BD100</f>
        <v>0</v>
      </c>
      <c r="CK100" s="15">
        <f>SUM(CF$5:CF100)</f>
        <v>43432063.689709663</v>
      </c>
      <c r="CL100" s="15">
        <f>SUM(CG$5:CG100)</f>
        <v>38263021.834031478</v>
      </c>
      <c r="CM100" s="15">
        <f>SUM(CH$5:CH100)</f>
        <v>32157227.310699895</v>
      </c>
      <c r="CN100" s="15">
        <f>SUM(CI$5:CI100)</f>
        <v>24612009.694240421</v>
      </c>
      <c r="CO100" s="15">
        <f>SUM(CJ$5:CJ100)</f>
        <v>0</v>
      </c>
      <c r="CQ100" s="15">
        <v>96</v>
      </c>
      <c r="CR100" s="15" t="e">
        <f>DZ100*'[6]国建-buff效果'!EN102+CR99</f>
        <v>#REF!</v>
      </c>
      <c r="CS100" s="15" t="e">
        <f>EA100*'[6]国建-buff效果'!EO102+CS99</f>
        <v>#REF!</v>
      </c>
      <c r="CT100" s="15" t="e">
        <f>EB100*'[6]国建-buff效果'!EP102+CT99</f>
        <v>#REF!</v>
      </c>
      <c r="CU100" s="15" t="e">
        <f>EC100*'[6]国建-buff效果'!EQ102+CU99</f>
        <v>#REF!</v>
      </c>
      <c r="CV100" s="15" t="e">
        <f>ED100*'[6]国建-buff效果'!ER102+CV99</f>
        <v>#REF!</v>
      </c>
      <c r="CX100" s="15">
        <v>96</v>
      </c>
      <c r="CY100" s="15">
        <f>索引信息!T100/3600*求节点(F$28:F$47,$G$4:$G$23,节奏总纲!P99)+CY99</f>
        <v>0</v>
      </c>
      <c r="CZ100" s="15">
        <f>索引信息!U100/3600*求节点(G$28:G$47,$G$4:$G$23,节奏总纲!Q99)+CZ99</f>
        <v>0</v>
      </c>
      <c r="DA100" s="15">
        <f>索引信息!V100/3600*求节点(H$28:H$47,$G$4:$G$23,节奏总纲!R99)+DA99</f>
        <v>0</v>
      </c>
      <c r="DB100" s="15">
        <f>索引信息!W100/3600*求节点(I$28:I$47,$G$4:$G$23,节奏总纲!S99)+DB99</f>
        <v>0</v>
      </c>
      <c r="DC100" s="15">
        <f>索引信息!X100/3600*求节点(J$28:J$47,$G$4:$G$23,节奏总纲!T99)+DC99</f>
        <v>0</v>
      </c>
      <c r="DE100" s="15">
        <v>96</v>
      </c>
      <c r="DF100" s="15" t="e">
        <f t="shared" si="55"/>
        <v>#REF!</v>
      </c>
      <c r="DG100" s="15" t="e">
        <f t="shared" si="56"/>
        <v>#REF!</v>
      </c>
      <c r="DH100" s="15" t="e">
        <f t="shared" si="57"/>
        <v>#REF!</v>
      </c>
      <c r="DI100" s="15" t="e">
        <f t="shared" si="58"/>
        <v>#REF!</v>
      </c>
      <c r="DJ100" s="15" t="e">
        <f t="shared" si="59"/>
        <v>#REF!</v>
      </c>
      <c r="DK100" s="35">
        <v>96</v>
      </c>
      <c r="DL100" s="34" t="e">
        <f t="shared" si="60"/>
        <v>#REF!</v>
      </c>
      <c r="DM100" s="34" t="e">
        <f t="shared" si="61"/>
        <v>#REF!</v>
      </c>
      <c r="DN100" s="34" t="e">
        <f t="shared" si="62"/>
        <v>#REF!</v>
      </c>
      <c r="DO100" s="34" t="e">
        <f t="shared" si="63"/>
        <v>#REF!</v>
      </c>
      <c r="DP100" s="34" t="e">
        <f t="shared" si="64"/>
        <v>#REF!</v>
      </c>
      <c r="DQ100" s="34" t="e">
        <f t="shared" si="65"/>
        <v>#REF!</v>
      </c>
      <c r="DT100" s="15">
        <v>96</v>
      </c>
      <c r="DU100" s="15" t="e">
        <f>#REF!+[7]国家城池攻打!BP99</f>
        <v>#REF!</v>
      </c>
      <c r="DV100" s="15" t="e">
        <f>#REF!+[7]国家城池攻打!BQ99</f>
        <v>#REF!</v>
      </c>
      <c r="DW100" s="15" t="e">
        <f>#REF!+[7]国家城池攻打!BR99</f>
        <v>#REF!</v>
      </c>
      <c r="DX100" s="15" t="e">
        <f>#REF!+[7]国家城池攻打!BS99</f>
        <v>#REF!</v>
      </c>
      <c r="DY100" s="15" t="e">
        <f>#REF!+[7]国家城池攻打!BT99</f>
        <v>#REF!</v>
      </c>
      <c r="DZ100" s="15" t="e">
        <f t="shared" si="76"/>
        <v>#REF!</v>
      </c>
      <c r="EA100" s="15" t="e">
        <f t="shared" si="77"/>
        <v>#REF!</v>
      </c>
      <c r="EB100" s="15" t="e">
        <f t="shared" si="78"/>
        <v>#REF!</v>
      </c>
      <c r="EC100" s="15" t="e">
        <f t="shared" si="79"/>
        <v>#REF!</v>
      </c>
      <c r="ED100" s="15" t="e">
        <f t="shared" si="80"/>
        <v>#REF!</v>
      </c>
      <c r="EF100" s="34" t="e">
        <f>#REF!/$DU100</f>
        <v>#REF!</v>
      </c>
      <c r="EG100" s="34" t="e">
        <f>[7]国家城池攻打!BP99/$DU100</f>
        <v>#REF!</v>
      </c>
      <c r="EK100" s="9">
        <v>96</v>
      </c>
      <c r="EL100" s="9" t="e">
        <f t="shared" si="66"/>
        <v>#REF!</v>
      </c>
      <c r="EM100" s="9" t="e">
        <f t="shared" si="67"/>
        <v>#REF!</v>
      </c>
      <c r="EN100" s="9" t="e">
        <f t="shared" si="68"/>
        <v>#REF!</v>
      </c>
      <c r="EO100" s="9" t="e">
        <f t="shared" si="69"/>
        <v>#REF!</v>
      </c>
      <c r="EP100" s="9" t="e">
        <f t="shared" si="70"/>
        <v>#REF!</v>
      </c>
      <c r="ER100" s="9">
        <v>96</v>
      </c>
      <c r="ES100" s="9" t="e">
        <f>((DU100-DU99)-(DF100-DF99))/求节点(F$28:F$47,$K$4:$K$23,节奏总纲!P99)</f>
        <v>#REF!</v>
      </c>
      <c r="ET100" s="9" t="e">
        <f>((DV100-DV99)-(DG100-DG99))/求节点(G$28:G$47,$K$4:$K$23,节奏总纲!Q99)</f>
        <v>#REF!</v>
      </c>
      <c r="EU100" s="9" t="e">
        <f>((DW100-DW99)-(DH100-DH99))/求节点(H$28:H$47,$K$4:$K$23,节奏总纲!R99)</f>
        <v>#REF!</v>
      </c>
      <c r="EV100" s="9" t="e">
        <f>((DX100-DX99)-(DI100-DI99))/求节点(I$28:I$47,$K$4:$K$23,节奏总纲!S99)</f>
        <v>#REF!</v>
      </c>
      <c r="EW100" s="9" t="e">
        <f>((DY100-DY99)-(DJ100-DJ99))/求节点(J$28:J$47,$K$4:$K$23,节奏总纲!T99)</f>
        <v>#REF!</v>
      </c>
      <c r="EX100" s="37" t="e">
        <f>SUM(ES$5:ES100)*$C$5/'[1]资源-钻石'!L99</f>
        <v>#REF!</v>
      </c>
      <c r="EY100" s="37" t="e">
        <f>SUM(ET$5:ET100)*$C$5/'[1]资源-钻石'!M99</f>
        <v>#REF!</v>
      </c>
      <c r="EZ100" s="37" t="e">
        <f>SUM(EU$5:EU100)*$C$5/'[1]资源-钻石'!N99</f>
        <v>#REF!</v>
      </c>
      <c r="FA100" s="37" t="e">
        <f>SUM(EV$5:EV100)*$C$5/'[1]资源-钻石'!O99</f>
        <v>#REF!</v>
      </c>
      <c r="FB100" s="37" t="e">
        <f>SUM(EW$5:EW100)*$C$5/'[1]资源-钻石'!P99</f>
        <v>#REF!</v>
      </c>
      <c r="FJ100" s="9">
        <f>INT(求节点(F$28:F$47,$K$28:$K$47,节奏总纲!P99))</f>
        <v>21500</v>
      </c>
      <c r="FK100" s="15">
        <v>96</v>
      </c>
      <c r="FL100" s="15">
        <f>求节点(F$28:F$47,$V$4:$V$23,节奏总纲!P99)*$FJ100/10000</f>
        <v>430000</v>
      </c>
      <c r="FM100" s="15">
        <f>求节点(G$28:G$47,$V$4:$V$23,节奏总纲!Q99)*$FJ100/10000</f>
        <v>430000</v>
      </c>
      <c r="FN100" s="15">
        <f>求节点(H$28:H$47,$V$4:$V$23,节奏总纲!R99)*$FJ100/10000</f>
        <v>430000</v>
      </c>
      <c r="FO100" s="15">
        <f>求节点(I$28:I$47,$V$4:$V$23,节奏总纲!S99)*$FJ100/10000</f>
        <v>430000</v>
      </c>
      <c r="FP100" s="15">
        <f>求节点(J$28:J$47,$V$4:$V$23,节奏总纲!T99)*$FJ100/10000</f>
        <v>430000</v>
      </c>
      <c r="FQ100" s="15">
        <f>求节点(F$28:F$47,$L$4:$L$23,节奏总纲!P99)</f>
        <v>4</v>
      </c>
      <c r="FR100" s="15">
        <f>求节点(G$28:G$47,$L$4:$L$23,节奏总纲!Q99)</f>
        <v>4</v>
      </c>
      <c r="FS100" s="15">
        <f>求节点(H$28:H$47,$L$4:$L$23,节奏总纲!R99)</f>
        <v>4</v>
      </c>
      <c r="FT100" s="15">
        <f>求节点(I$28:I$47,$L$4:$L$23,节奏总纲!S99)</f>
        <v>4</v>
      </c>
      <c r="FU100" s="15">
        <f>求节点(J$28:J$47,$L$4:$L$23,节奏总纲!T99)</f>
        <v>4</v>
      </c>
      <c r="FV100" s="15">
        <f t="shared" si="71"/>
        <v>1720000</v>
      </c>
      <c r="FW100" s="15">
        <f t="shared" si="72"/>
        <v>1720000</v>
      </c>
      <c r="FX100" s="15">
        <f t="shared" si="73"/>
        <v>1720000</v>
      </c>
      <c r="FY100" s="15">
        <f t="shared" si="74"/>
        <v>1720000</v>
      </c>
      <c r="FZ100" s="15">
        <f t="shared" si="75"/>
        <v>1720000</v>
      </c>
      <c r="GE100" s="15">
        <v>96</v>
      </c>
      <c r="GF100" s="15">
        <f>MAX($G$4,求节点(F$28:F$47,$G$4:$G$23,节奏总纲!P99))</f>
        <v>2750</v>
      </c>
      <c r="GG100" s="15">
        <f>MAX($G$4,求节点(G$28:G$47,$G$4:$G$23,节奏总纲!Q99))</f>
        <v>2750</v>
      </c>
      <c r="GH100" s="15">
        <f>MAX($G$4,求节点(H$28:H$47,$G$4:$G$23,节奏总纲!R99))</f>
        <v>2750</v>
      </c>
      <c r="GI100" s="15">
        <f>MAX($G$4,求节点(I$28:I$47,$G$4:$G$23,节奏总纲!S99))</f>
        <v>2750</v>
      </c>
      <c r="GJ100" s="15">
        <f>MAX($G$4,求节点(J$28:J$47,$G$4:$G$23,节奏总纲!T99))</f>
        <v>2750</v>
      </c>
      <c r="GK100" s="15">
        <f>MAX($K$4,求节点(F$28:F$47,$K$4:$K$23,节奏总纲!P99))</f>
        <v>17000</v>
      </c>
      <c r="GL100" s="15">
        <f>MAX($K$4,求节点(G$28:G$47,$K$4:$K$23,节奏总纲!Q99))</f>
        <v>17000</v>
      </c>
      <c r="GM100" s="15">
        <f>MAX($K$4,求节点(H$28:H$47,$K$4:$K$23,节奏总纲!R99))</f>
        <v>17000</v>
      </c>
      <c r="GN100" s="15">
        <f>MAX($K$4,求节点(I$28:I$47,$K$4:$K$23,节奏总纲!S99))</f>
        <v>17000</v>
      </c>
      <c r="GO100" s="15">
        <f>MAX($K$4,求节点(J$28:J$47,$K$4:$K$23,节奏总纲!T99))</f>
        <v>17000</v>
      </c>
    </row>
    <row r="101" spans="19:197" x14ac:dyDescent="0.15">
      <c r="S101" s="9">
        <v>74</v>
      </c>
      <c r="T101" s="9">
        <f>求节点(节奏总纲!$BW$4:$BW$53,节奏总纲!$AM$4:$AM$53,$S101)</f>
        <v>351.81421636638072</v>
      </c>
      <c r="U101" s="9">
        <v>28000</v>
      </c>
      <c r="V101" s="9">
        <f t="shared" si="81"/>
        <v>3</v>
      </c>
      <c r="W101" s="9">
        <v>5</v>
      </c>
      <c r="Z101" s="9">
        <v>97</v>
      </c>
      <c r="AA101" s="9">
        <f>[5]圣人天赋!EM102</f>
        <v>0</v>
      </c>
      <c r="AB101" s="9">
        <f>[5]圣人天赋!EN102</f>
        <v>0</v>
      </c>
      <c r="AC101" s="9">
        <f>[5]圣人天赋!EO102</f>
        <v>97</v>
      </c>
      <c r="AD101" s="9">
        <f>[5]圣人天赋!EP102</f>
        <v>7.0999999999999994E-2</v>
      </c>
      <c r="AE101" s="9">
        <f>[5]圣人天赋!EQ102</f>
        <v>7.2049999999999989E-2</v>
      </c>
      <c r="AG101" s="52"/>
      <c r="AH101" s="34" t="e">
        <f>[5]圣人天赋!EM102/AA101</f>
        <v>#DIV/0!</v>
      </c>
      <c r="AJ101" s="9">
        <v>97</v>
      </c>
      <c r="AK101" s="9">
        <f>MAX([4]带兵数!D100,1000+($AJ101-1)*50)</f>
        <v>8062.6384257945538</v>
      </c>
      <c r="AL101" s="9">
        <f>MAX([4]带兵数!E100,1000+($AJ101-1)*50)</f>
        <v>8105.6535794428028</v>
      </c>
      <c r="AM101" s="9">
        <f>MAX([4]带兵数!F100,1000+($AJ101-1)*50)</f>
        <v>8153.232771226174</v>
      </c>
      <c r="AN101" s="9">
        <f>MAX([4]带兵数!G100,1000+($AJ101-1)*50)</f>
        <v>8205.3890418266001</v>
      </c>
      <c r="AO101" s="9">
        <f>MAX([4]带兵数!H100,1000+($AJ101-1)*50)</f>
        <v>8263.5165952675561</v>
      </c>
      <c r="AQ101" s="15">
        <v>97</v>
      </c>
      <c r="AR101" s="15">
        <f>AZ101/求节点(F$28:F$47,$G$4:$G$23,节奏总纲!P100)*3600</f>
        <v>19249772.019423209</v>
      </c>
      <c r="AS101" s="15">
        <f>BA101/求节点(G$28:G$47,$G$4:$G$23,节奏总纲!Q100)*3600</f>
        <v>16131024.580909004</v>
      </c>
      <c r="AT101" s="15">
        <f>BB101/求节点(H$28:H$47,$G$4:$G$23,节奏总纲!R100)*3600</f>
        <v>13593653.06856719</v>
      </c>
      <c r="AU101" s="15">
        <f>BC101/求节点(I$28:I$47,$G$4:$G$23,节奏总纲!S100)*3600</f>
        <v>10058410.562300485</v>
      </c>
      <c r="AV101" s="15">
        <f>BD101/求节点(J$28:J$47,$G$4:$G$23,节奏总纲!T100)*3600</f>
        <v>5683265.5034524407</v>
      </c>
      <c r="AY101" s="15">
        <v>97</v>
      </c>
      <c r="AZ101" s="15">
        <f>求节点(F$28:F$47,$G$4:$G$23,节奏总纲!P100)*24*节奏总纲!W100*求节点(F$28:F$47,$L$4:$L$23,节奏总纲!P100)</f>
        <v>14704686.959281618</v>
      </c>
      <c r="BA101" s="15">
        <f>求节点(G$28:G$47,$G$4:$G$23,节奏总纲!Q100)*24*节奏总纲!X100*求节点(G$28:G$47,$L$4:$L$23,节奏总纲!Q100)</f>
        <v>12322310.443749934</v>
      </c>
      <c r="BB101" s="15">
        <f>求节点(H$28:H$47,$G$4:$G$23,节奏总纲!R100)*24*节奏总纲!Y100*求节点(H$28:H$47,$L$4:$L$23,节奏总纲!R100)</f>
        <v>10384040.538488826</v>
      </c>
      <c r="BC101" s="15">
        <f>求节点(I$28:I$47,$G$4:$G$23,节奏总纲!S100)*24*节奏总纲!Z100*求节点(I$28:I$47,$L$4:$L$23,节奏总纲!S100)</f>
        <v>7683508.0684239818</v>
      </c>
      <c r="BD101" s="15">
        <f>求节点(J$28:J$47,$G$4:$G$23,节奏总纲!T100)*24*节奏总纲!AA100*求节点(J$28:J$47,$L$4:$L$23,节奏总纲!T100)</f>
        <v>4341383.3706928361</v>
      </c>
      <c r="BE101" s="15">
        <f>SUM(AZ$5:AZ101)</f>
        <v>211570094.44754919</v>
      </c>
      <c r="BF101" s="15">
        <f>SUM(BA$5:BA101)</f>
        <v>180637893.27458256</v>
      </c>
      <c r="BG101" s="15">
        <f>SUM(BB$5:BB101)</f>
        <v>145647822.76700026</v>
      </c>
      <c r="BH101" s="15">
        <f>SUM(BC$5:BC101)</f>
        <v>105089159.64534162</v>
      </c>
      <c r="BI101" s="15">
        <f>SUM(BD$5:BD101)</f>
        <v>57402719.152034625</v>
      </c>
      <c r="BJ101" s="51"/>
      <c r="BK101" s="15">
        <v>97</v>
      </c>
      <c r="BL101" s="15">
        <f>索引信息!I102/3600*求节点(F$28:F$47,$G$4:$G$23,节奏总纲!P100)+BL100</f>
        <v>0</v>
      </c>
      <c r="BM101" s="15">
        <f>索引信息!J102/3600*求节点(G$28:G$47,$G$4:$G$23,节奏总纲!Q100)+BM100</f>
        <v>0</v>
      </c>
      <c r="BN101" s="15">
        <f>索引信息!K102/3600*求节点(H$28:H$47,$G$4:$G$23,节奏总纲!R100)+BN100</f>
        <v>0</v>
      </c>
      <c r="BO101" s="15">
        <f>索引信息!L102/3600*求节点(I$28:I$47,$G$4:$G$23,节奏总纲!S100)+BO100</f>
        <v>0</v>
      </c>
      <c r="BP101" s="15">
        <f>索引信息!M102/3600*求节点(J$28:J$47,$G$4:$G$23,节奏总纲!T100)+BP100</f>
        <v>0</v>
      </c>
      <c r="BR101" s="15">
        <v>97</v>
      </c>
      <c r="BS101" s="15">
        <f>求节点($T$28:$T$107,$V$28:$V$107,节奏总纲!P100)*求节点($T$28:$T$107,$U$28:$U$107,节奏总纲!P100)*节奏总纲!W100+[2]副本直接奖励!DI101</f>
        <v>5347158.8942842241</v>
      </c>
      <c r="BT101" s="15">
        <f>求节点($T$28:$T$107,$V$28:$V$107,节奏总纲!Q100)*求节点($T$28:$T$107,$U$28:$U$107,节奏总纲!Q100)*节奏总纲!X100+[2]副本直接奖励!DJ101</f>
        <v>4480840.1613636129</v>
      </c>
      <c r="BU101" s="15">
        <f>求节点($T$28:$T$107,$V$28:$V$107,节奏总纲!R100)*求节点($T$28:$T$107,$U$28:$U$107,节奏总纲!R100)*节奏总纲!Y100+[2]副本直接奖励!DK101</f>
        <v>3762517.1547968904</v>
      </c>
      <c r="BV101" s="15">
        <f>求节点($T$28:$T$107,$V$28:$V$107,节奏总纲!S100)*求节点($T$28:$T$107,$U$28:$U$107,节奏总纲!S100)*节奏总纲!Z100+[2]副本直接奖励!DL101</f>
        <v>2706690.3422857206</v>
      </c>
      <c r="BW101" s="15">
        <f>求节点($T$28:$T$107,$V$28:$V$107,节奏总纲!T100)*求节点($T$28:$T$107,$U$28:$U$107,节奏总纲!T100)*节奏总纲!AA100+[2]副本直接奖励!DM101</f>
        <v>1233347.5484922829</v>
      </c>
      <c r="BX101" s="15">
        <f>SUM(BS$5:BS101)</f>
        <v>67250202.804579481</v>
      </c>
      <c r="BY101" s="15">
        <f>SUM(BT$5:BT101)</f>
        <v>55433159.797424033</v>
      </c>
      <c r="BZ101" s="15">
        <f>SUM(BU$5:BU101)</f>
        <v>42147441.250730082</v>
      </c>
      <c r="CA101" s="15">
        <f>SUM(BV$5:BV101)</f>
        <v>27041625.584562115</v>
      </c>
      <c r="CB101" s="15">
        <f>SUM(BW$5:BW101)</f>
        <v>11412388.770740815</v>
      </c>
      <c r="CE101" s="15">
        <v>97</v>
      </c>
      <c r="CF101" s="15">
        <f>AZ101/(1-[5]圣人天赋!DY102)-AZ101</f>
        <v>4054880.5080675129</v>
      </c>
      <c r="CG101" s="15">
        <f>BA101/(1-[5]圣人天赋!DZ102)-BA101</f>
        <v>3525301.2130566183</v>
      </c>
      <c r="CH101" s="15">
        <f>BB101/(1-[5]圣人天赋!EA102)-BB101</f>
        <v>3135085.2764946725</v>
      </c>
      <c r="CI101" s="15">
        <f>BC101/(1-[5]圣人天赋!EB102)-BC101</f>
        <v>2486588.6468956498</v>
      </c>
      <c r="CJ101" s="15">
        <f>BD101/(1-[5]圣人天赋!EC102)-BD101</f>
        <v>0</v>
      </c>
      <c r="CK101" s="15">
        <f>SUM(CF$5:CF101)</f>
        <v>47486944.197777174</v>
      </c>
      <c r="CL101" s="15">
        <f>SUM(CG$5:CG101)</f>
        <v>41788323.047088094</v>
      </c>
      <c r="CM101" s="15">
        <f>SUM(CH$5:CH101)</f>
        <v>35292312.587194569</v>
      </c>
      <c r="CN101" s="15">
        <f>SUM(CI$5:CI101)</f>
        <v>27098598.341136072</v>
      </c>
      <c r="CO101" s="15">
        <f>SUM(CJ$5:CJ101)</f>
        <v>0</v>
      </c>
      <c r="CQ101" s="15">
        <v>97</v>
      </c>
      <c r="CR101" s="15" t="e">
        <f>DZ101*'[6]国建-buff效果'!EN103+CR100</f>
        <v>#REF!</v>
      </c>
      <c r="CS101" s="15" t="e">
        <f>EA101*'[6]国建-buff效果'!EO103+CS100</f>
        <v>#REF!</v>
      </c>
      <c r="CT101" s="15" t="e">
        <f>EB101*'[6]国建-buff效果'!EP103+CT100</f>
        <v>#REF!</v>
      </c>
      <c r="CU101" s="15" t="e">
        <f>EC101*'[6]国建-buff效果'!EQ103+CU100</f>
        <v>#REF!</v>
      </c>
      <c r="CV101" s="15" t="e">
        <f>ED101*'[6]国建-buff效果'!ER103+CV100</f>
        <v>#REF!</v>
      </c>
      <c r="CX101" s="15">
        <v>97</v>
      </c>
      <c r="CY101" s="15">
        <f>索引信息!T101/3600*求节点(F$28:F$47,$G$4:$G$23,节奏总纲!P100)+CY100</f>
        <v>0</v>
      </c>
      <c r="CZ101" s="15">
        <f>索引信息!U101/3600*求节点(G$28:G$47,$G$4:$G$23,节奏总纲!Q100)+CZ100</f>
        <v>0</v>
      </c>
      <c r="DA101" s="15">
        <f>索引信息!V101/3600*求节点(H$28:H$47,$G$4:$G$23,节奏总纲!R100)+DA100</f>
        <v>0</v>
      </c>
      <c r="DB101" s="15">
        <f>索引信息!W101/3600*求节点(I$28:I$47,$G$4:$G$23,节奏总纲!S100)+DB100</f>
        <v>0</v>
      </c>
      <c r="DC101" s="15">
        <f>索引信息!X101/3600*求节点(J$28:J$47,$G$4:$G$23,节奏总纲!T100)+DC100</f>
        <v>0</v>
      </c>
      <c r="DE101" s="15">
        <v>97</v>
      </c>
      <c r="DF101" s="15" t="e">
        <f t="shared" si="55"/>
        <v>#REF!</v>
      </c>
      <c r="DG101" s="15" t="e">
        <f t="shared" si="56"/>
        <v>#REF!</v>
      </c>
      <c r="DH101" s="15" t="e">
        <f t="shared" si="57"/>
        <v>#REF!</v>
      </c>
      <c r="DI101" s="15" t="e">
        <f t="shared" si="58"/>
        <v>#REF!</v>
      </c>
      <c r="DJ101" s="15" t="e">
        <f t="shared" si="59"/>
        <v>#REF!</v>
      </c>
      <c r="DK101" s="35">
        <v>97</v>
      </c>
      <c r="DL101" s="34" t="e">
        <f t="shared" si="60"/>
        <v>#REF!</v>
      </c>
      <c r="DM101" s="34" t="e">
        <f t="shared" si="61"/>
        <v>#REF!</v>
      </c>
      <c r="DN101" s="34" t="e">
        <f t="shared" si="62"/>
        <v>#REF!</v>
      </c>
      <c r="DO101" s="34" t="e">
        <f t="shared" si="63"/>
        <v>#REF!</v>
      </c>
      <c r="DP101" s="34" t="e">
        <f t="shared" si="64"/>
        <v>#REF!</v>
      </c>
      <c r="DQ101" s="34" t="e">
        <f t="shared" si="65"/>
        <v>#REF!</v>
      </c>
      <c r="DT101" s="15">
        <v>97</v>
      </c>
      <c r="DU101" s="15" t="e">
        <f>#REF!+[7]国家城池攻打!BP100</f>
        <v>#REF!</v>
      </c>
      <c r="DV101" s="15" t="e">
        <f>#REF!+[7]国家城池攻打!BQ100</f>
        <v>#REF!</v>
      </c>
      <c r="DW101" s="15" t="e">
        <f>#REF!+[7]国家城池攻打!BR100</f>
        <v>#REF!</v>
      </c>
      <c r="DX101" s="15" t="e">
        <f>#REF!+[7]国家城池攻打!BS100</f>
        <v>#REF!</v>
      </c>
      <c r="DY101" s="15" t="e">
        <f>#REF!+[7]国家城池攻打!BT100</f>
        <v>#REF!</v>
      </c>
      <c r="DZ101" s="15" t="e">
        <f t="shared" si="76"/>
        <v>#REF!</v>
      </c>
      <c r="EA101" s="15" t="e">
        <f t="shared" si="77"/>
        <v>#REF!</v>
      </c>
      <c r="EB101" s="15" t="e">
        <f t="shared" si="78"/>
        <v>#REF!</v>
      </c>
      <c r="EC101" s="15" t="e">
        <f t="shared" si="79"/>
        <v>#REF!</v>
      </c>
      <c r="ED101" s="15" t="e">
        <f t="shared" si="80"/>
        <v>#REF!</v>
      </c>
      <c r="EF101" s="34" t="e">
        <f>#REF!/$DU101</f>
        <v>#REF!</v>
      </c>
      <c r="EG101" s="34" t="e">
        <f>[7]国家城池攻打!BP100/$DU101</f>
        <v>#REF!</v>
      </c>
      <c r="EK101" s="9">
        <v>97</v>
      </c>
      <c r="EL101" s="9" t="e">
        <f t="shared" si="66"/>
        <v>#REF!</v>
      </c>
      <c r="EM101" s="9" t="e">
        <f t="shared" si="67"/>
        <v>#REF!</v>
      </c>
      <c r="EN101" s="9" t="e">
        <f t="shared" si="68"/>
        <v>#REF!</v>
      </c>
      <c r="EO101" s="9" t="e">
        <f t="shared" si="69"/>
        <v>#REF!</v>
      </c>
      <c r="EP101" s="9" t="e">
        <f t="shared" si="70"/>
        <v>#REF!</v>
      </c>
      <c r="ER101" s="9">
        <v>97</v>
      </c>
      <c r="ES101" s="9" t="e">
        <f>((DU101-DU100)-(DF101-DF100))/求节点(F$28:F$47,$K$4:$K$23,节奏总纲!P100)</f>
        <v>#REF!</v>
      </c>
      <c r="ET101" s="9" t="e">
        <f>((DV101-DV100)-(DG101-DG100))/求节点(G$28:G$47,$K$4:$K$23,节奏总纲!Q100)</f>
        <v>#REF!</v>
      </c>
      <c r="EU101" s="9" t="e">
        <f>((DW101-DW100)-(DH101-DH100))/求节点(H$28:H$47,$K$4:$K$23,节奏总纲!R100)</f>
        <v>#REF!</v>
      </c>
      <c r="EV101" s="9" t="e">
        <f>((DX101-DX100)-(DI101-DI100))/求节点(I$28:I$47,$K$4:$K$23,节奏总纲!S100)</f>
        <v>#REF!</v>
      </c>
      <c r="EW101" s="9" t="e">
        <f>((DY101-DY100)-(DJ101-DJ100))/求节点(J$28:J$47,$K$4:$K$23,节奏总纲!T100)</f>
        <v>#REF!</v>
      </c>
      <c r="EX101" s="37" t="e">
        <f>SUM(ES$5:ES101)*$C$5/'[1]资源-钻石'!L100</f>
        <v>#REF!</v>
      </c>
      <c r="EY101" s="37" t="e">
        <f>SUM(ET$5:ET101)*$C$5/'[1]资源-钻石'!M100</f>
        <v>#REF!</v>
      </c>
      <c r="EZ101" s="37" t="e">
        <f>SUM(EU$5:EU101)*$C$5/'[1]资源-钻石'!N100</f>
        <v>#REF!</v>
      </c>
      <c r="FA101" s="37" t="e">
        <f>SUM(EV$5:EV101)*$C$5/'[1]资源-钻石'!O100</f>
        <v>#REF!</v>
      </c>
      <c r="FB101" s="37" t="e">
        <f>SUM(EW$5:EW101)*$C$5/'[1]资源-钻石'!P100</f>
        <v>#REF!</v>
      </c>
      <c r="FJ101" s="9">
        <f>INT(求节点(F$28:F$47,$K$28:$K$47,节奏总纲!P100))</f>
        <v>21500</v>
      </c>
      <c r="FK101" s="15">
        <v>97</v>
      </c>
      <c r="FL101" s="15">
        <f>求节点(F$28:F$47,$V$4:$V$23,节奏总纲!P100)*$FJ101/10000</f>
        <v>430000</v>
      </c>
      <c r="FM101" s="15">
        <f>求节点(G$28:G$47,$V$4:$V$23,节奏总纲!Q100)*$FJ101/10000</f>
        <v>430000</v>
      </c>
      <c r="FN101" s="15">
        <f>求节点(H$28:H$47,$V$4:$V$23,节奏总纲!R100)*$FJ101/10000</f>
        <v>430000</v>
      </c>
      <c r="FO101" s="15">
        <f>求节点(I$28:I$47,$V$4:$V$23,节奏总纲!S100)*$FJ101/10000</f>
        <v>430000</v>
      </c>
      <c r="FP101" s="15">
        <f>求节点(J$28:J$47,$V$4:$V$23,节奏总纲!T100)*$FJ101/10000</f>
        <v>430000</v>
      </c>
      <c r="FQ101" s="15">
        <f>求节点(F$28:F$47,$L$4:$L$23,节奏总纲!P100)</f>
        <v>4</v>
      </c>
      <c r="FR101" s="15">
        <f>求节点(G$28:G$47,$L$4:$L$23,节奏总纲!Q100)</f>
        <v>4</v>
      </c>
      <c r="FS101" s="15">
        <f>求节点(H$28:H$47,$L$4:$L$23,节奏总纲!R100)</f>
        <v>4</v>
      </c>
      <c r="FT101" s="15">
        <f>求节点(I$28:I$47,$L$4:$L$23,节奏总纲!S100)</f>
        <v>4</v>
      </c>
      <c r="FU101" s="15">
        <f>求节点(J$28:J$47,$L$4:$L$23,节奏总纲!T100)</f>
        <v>4</v>
      </c>
      <c r="FV101" s="15">
        <f t="shared" si="71"/>
        <v>1720000</v>
      </c>
      <c r="FW101" s="15">
        <f t="shared" si="72"/>
        <v>1720000</v>
      </c>
      <c r="FX101" s="15">
        <f t="shared" si="73"/>
        <v>1720000</v>
      </c>
      <c r="FY101" s="15">
        <f t="shared" si="74"/>
        <v>1720000</v>
      </c>
      <c r="FZ101" s="15">
        <f t="shared" si="75"/>
        <v>1720000</v>
      </c>
      <c r="GE101" s="15">
        <v>97</v>
      </c>
      <c r="GF101" s="15">
        <f>MAX($G$4,求节点(F$28:F$47,$G$4:$G$23,节奏总纲!P100))</f>
        <v>2750</v>
      </c>
      <c r="GG101" s="15">
        <f>MAX($G$4,求节点(G$28:G$47,$G$4:$G$23,节奏总纲!Q100))</f>
        <v>2750</v>
      </c>
      <c r="GH101" s="15">
        <f>MAX($G$4,求节点(H$28:H$47,$G$4:$G$23,节奏总纲!R100))</f>
        <v>2750</v>
      </c>
      <c r="GI101" s="15">
        <f>MAX($G$4,求节点(I$28:I$47,$G$4:$G$23,节奏总纲!S100))</f>
        <v>2750</v>
      </c>
      <c r="GJ101" s="15">
        <f>MAX($G$4,求节点(J$28:J$47,$G$4:$G$23,节奏总纲!T100))</f>
        <v>2750</v>
      </c>
      <c r="GK101" s="15">
        <f>MAX($K$4,求节点(F$28:F$47,$K$4:$K$23,节奏总纲!P100))</f>
        <v>17000</v>
      </c>
      <c r="GL101" s="15">
        <f>MAX($K$4,求节点(G$28:G$47,$K$4:$K$23,节奏总纲!Q100))</f>
        <v>17000</v>
      </c>
      <c r="GM101" s="15">
        <f>MAX($K$4,求节点(H$28:H$47,$K$4:$K$23,节奏总纲!R100))</f>
        <v>17000</v>
      </c>
      <c r="GN101" s="15">
        <f>MAX($K$4,求节点(I$28:I$47,$K$4:$K$23,节奏总纲!S100))</f>
        <v>17000</v>
      </c>
      <c r="GO101" s="15">
        <f>MAX($K$4,求节点(J$28:J$47,$K$4:$K$23,节奏总纲!T100))</f>
        <v>17000</v>
      </c>
    </row>
    <row r="102" spans="19:197" x14ac:dyDescent="0.15">
      <c r="S102" s="9">
        <v>75</v>
      </c>
      <c r="T102" s="9">
        <f>求节点(节奏总纲!$BW$4:$BW$53,节奏总纲!$AM$4:$AM$53,$S102)</f>
        <v>364.79176227159246</v>
      </c>
      <c r="U102" s="9">
        <v>29000</v>
      </c>
      <c r="V102" s="9">
        <f t="shared" si="81"/>
        <v>3</v>
      </c>
      <c r="W102" s="9">
        <v>5</v>
      </c>
      <c r="Z102" s="9">
        <v>98</v>
      </c>
      <c r="AA102" s="9">
        <f>[5]圣人天赋!EM103</f>
        <v>0</v>
      </c>
      <c r="AB102" s="9">
        <f>[5]圣人天赋!EN103</f>
        <v>0</v>
      </c>
      <c r="AC102" s="9">
        <f>[5]圣人天赋!EO103</f>
        <v>98</v>
      </c>
      <c r="AD102" s="9">
        <f>[5]圣人天赋!EP103</f>
        <v>7.0999999999999994E-2</v>
      </c>
      <c r="AE102" s="9">
        <f>[5]圣人天赋!EQ103</f>
        <v>7.2049999999999989E-2</v>
      </c>
      <c r="AG102" s="52"/>
      <c r="AH102" s="34" t="e">
        <f>[5]圣人天赋!EM103/AA102</f>
        <v>#DIV/0!</v>
      </c>
      <c r="AJ102" s="9">
        <v>98</v>
      </c>
      <c r="AK102" s="9">
        <f>MAX([4]带兵数!D101,1000+($AJ102-1)*50)</f>
        <v>8130.2848669690393</v>
      </c>
      <c r="AL102" s="9">
        <f>MAX([4]带兵数!E101,1000+($AJ102-1)*50)</f>
        <v>8174.3263351667183</v>
      </c>
      <c r="AM102" s="9">
        <f>MAX([4]带兵数!F101,1000+($AJ102-1)*50)</f>
        <v>8223.4023573310569</v>
      </c>
      <c r="AN102" s="9">
        <f>MAX([4]带兵数!G101,1000+($AJ102-1)*50)</f>
        <v>8276.5483052665913</v>
      </c>
      <c r="AO102" s="9">
        <f>MAX([4]带兵数!H101,1000+($AJ102-1)*50)</f>
        <v>8335.5218110725364</v>
      </c>
      <c r="AQ102" s="15">
        <v>98</v>
      </c>
      <c r="AR102" s="15">
        <f>AZ102/求节点(F$28:F$47,$G$4:$G$23,节奏总纲!P101)*3600</f>
        <v>20631394.810291965</v>
      </c>
      <c r="AS102" s="15">
        <f>BA102/求节点(G$28:G$47,$G$4:$G$23,节奏总纲!Q101)*3600</f>
        <v>18191359.977422431</v>
      </c>
      <c r="AT102" s="15">
        <f>BB102/求节点(H$28:H$47,$G$4:$G$23,节奏总纲!R101)*3600</f>
        <v>15092680.708221842</v>
      </c>
      <c r="AU102" s="15">
        <f>BC102/求节点(I$28:I$47,$G$4:$G$23,节奏总纲!S101)*3600</f>
        <v>11100679.167719061</v>
      </c>
      <c r="AV102" s="15">
        <f>BD102/求节点(J$28:J$47,$G$4:$G$23,节奏总纲!T101)*3600</f>
        <v>6038098.7158342293</v>
      </c>
      <c r="AY102" s="15">
        <v>98</v>
      </c>
      <c r="AZ102" s="15">
        <f>求节点(F$28:F$47,$G$4:$G$23,节奏总纲!P101)*24*节奏总纲!W101*求节点(F$28:F$47,$L$4:$L$23,节奏总纲!P101)</f>
        <v>15760093.257861918</v>
      </c>
      <c r="BA102" s="15">
        <f>求节点(G$28:G$47,$G$4:$G$23,节奏总纲!Q101)*24*节奏总纲!X101*求节点(G$28:G$47,$L$4:$L$23,节奏总纲!Q101)</f>
        <v>13896177.760531025</v>
      </c>
      <c r="BB102" s="15">
        <f>求节点(H$28:H$47,$G$4:$G$23,节奏总纲!R101)*24*节奏总纲!Y101*求节点(H$28:H$47,$L$4:$L$23,节奏总纲!R101)</f>
        <v>11529131.096558351</v>
      </c>
      <c r="BC102" s="15">
        <f>求节点(I$28:I$47,$G$4:$G$23,节奏总纲!S101)*24*节奏总纲!Z101*求节点(I$28:I$47,$L$4:$L$23,节奏总纲!S101)</f>
        <v>8479685.4753409494</v>
      </c>
      <c r="BD102" s="15">
        <f>求节点(J$28:J$47,$G$4:$G$23,节奏总纲!T101)*24*节奏总纲!AA101*求节点(J$28:J$47,$L$4:$L$23,节奏总纲!T101)</f>
        <v>4612436.519040036</v>
      </c>
      <c r="BE102" s="15">
        <f>SUM(AZ$5:AZ102)</f>
        <v>227330187.70541111</v>
      </c>
      <c r="BF102" s="15">
        <f>SUM(BA$5:BA102)</f>
        <v>194534071.0351136</v>
      </c>
      <c r="BG102" s="15">
        <f>SUM(BB$5:BB102)</f>
        <v>157176953.86355862</v>
      </c>
      <c r="BH102" s="15">
        <f>SUM(BC$5:BC102)</f>
        <v>113568845.12068257</v>
      </c>
      <c r="BI102" s="15">
        <f>SUM(BD$5:BD102)</f>
        <v>62015155.671074659</v>
      </c>
      <c r="BJ102" s="51"/>
      <c r="BK102" s="15">
        <v>98</v>
      </c>
      <c r="BL102" s="15">
        <f>索引信息!I103/3600*求节点(F$28:F$47,$G$4:$G$23,节奏总纲!P101)+BL101</f>
        <v>0</v>
      </c>
      <c r="BM102" s="15">
        <f>索引信息!J103/3600*求节点(G$28:G$47,$G$4:$G$23,节奏总纲!Q101)+BM101</f>
        <v>0</v>
      </c>
      <c r="BN102" s="15">
        <f>索引信息!K103/3600*求节点(H$28:H$47,$G$4:$G$23,节奏总纲!R101)+BN101</f>
        <v>0</v>
      </c>
      <c r="BO102" s="15">
        <f>索引信息!L103/3600*求节点(I$28:I$47,$G$4:$G$23,节奏总纲!S101)+BO101</f>
        <v>0</v>
      </c>
      <c r="BP102" s="15">
        <f>索引信息!M103/3600*求节点(J$28:J$47,$G$4:$G$23,节奏总纲!T101)+BP101</f>
        <v>0</v>
      </c>
      <c r="BR102" s="15">
        <v>98</v>
      </c>
      <c r="BS102" s="15">
        <f>求节点($T$28:$T$107,$V$28:$V$107,节奏总纲!P101)*求节点($T$28:$T$107,$U$28:$U$107,节奏总纲!P101)*节奏总纲!W101+[2]副本直接奖励!DI102</f>
        <v>5730943.002858879</v>
      </c>
      <c r="BT102" s="15">
        <f>求节点($T$28:$T$107,$V$28:$V$107,节奏总纲!Q101)*求节点($T$28:$T$107,$U$28:$U$107,节奏总纲!Q101)*节奏总纲!X101+[2]副本直接奖励!DJ102</f>
        <v>5053155.5492840093</v>
      </c>
      <c r="BU102" s="15">
        <f>求节点($T$28:$T$107,$V$28:$V$107,节奏总纲!R101)*求节点($T$28:$T$107,$U$28:$U$107,节奏总纲!R101)*节奏总纲!Y101+[2]副本直接奖励!DK102</f>
        <v>4192411.3078394001</v>
      </c>
      <c r="BV102" s="15">
        <f>求节点($T$28:$T$107,$V$28:$V$107,节奏总纲!S101)*求节点($T$28:$T$107,$U$28:$U$107,节奏总纲!S101)*节奏总纲!Z101+[2]副本直接奖励!DL102</f>
        <v>2998268.2767634462</v>
      </c>
      <c r="BW102" s="15">
        <f>求节点($T$28:$T$107,$V$28:$V$107,节奏总纲!T101)*求节点($T$28:$T$107,$U$28:$U$107,节奏总纲!T101)*节奏总纲!AA101+[2]副本直接奖励!DM102</f>
        <v>1366616.7351696517</v>
      </c>
      <c r="BX102" s="15">
        <f>SUM(BS$5:BS102)</f>
        <v>72981145.807438359</v>
      </c>
      <c r="BY102" s="15">
        <f>SUM(BT$5:BT102)</f>
        <v>60486315.346708044</v>
      </c>
      <c r="BZ102" s="15">
        <f>SUM(BU$5:BU102)</f>
        <v>46339852.558569483</v>
      </c>
      <c r="CA102" s="15">
        <f>SUM(BV$5:BV102)</f>
        <v>30039893.861325562</v>
      </c>
      <c r="CB102" s="15">
        <f>SUM(BW$5:BW102)</f>
        <v>12779005.505910465</v>
      </c>
      <c r="CE102" s="15">
        <v>98</v>
      </c>
      <c r="CF102" s="15">
        <f>AZ102/(1-[5]圣人天赋!DY103)-AZ102</f>
        <v>4345913.3223025482</v>
      </c>
      <c r="CG102" s="15">
        <f>BA102/(1-[5]圣人天赋!DZ103)-BA102</f>
        <v>3975570.3721048515</v>
      </c>
      <c r="CH102" s="15">
        <f>BB102/(1-[5]圣人天赋!EA103)-BB102</f>
        <v>3480803.9334616344</v>
      </c>
      <c r="CI102" s="15">
        <f>BC102/(1-[5]圣人天赋!EB103)-BC102</f>
        <v>2744252.9433763884</v>
      </c>
      <c r="CJ102" s="15">
        <f>BD102/(1-[5]圣人天赋!EC103)-BD102</f>
        <v>0</v>
      </c>
      <c r="CK102" s="15">
        <f>SUM(CF$5:CF102)</f>
        <v>51832857.520079724</v>
      </c>
      <c r="CL102" s="15">
        <f>SUM(CG$5:CG102)</f>
        <v>45763893.419192947</v>
      </c>
      <c r="CM102" s="15">
        <f>SUM(CH$5:CH102)</f>
        <v>38773116.520656206</v>
      </c>
      <c r="CN102" s="15">
        <f>SUM(CI$5:CI102)</f>
        <v>29842851.28451246</v>
      </c>
      <c r="CO102" s="15">
        <f>SUM(CJ$5:CJ102)</f>
        <v>0</v>
      </c>
      <c r="CQ102" s="15">
        <v>98</v>
      </c>
      <c r="CR102" s="15" t="e">
        <f>DZ102*'[6]国建-buff效果'!EN104+CR101</f>
        <v>#REF!</v>
      </c>
      <c r="CS102" s="15" t="e">
        <f>EA102*'[6]国建-buff效果'!EO104+CS101</f>
        <v>#REF!</v>
      </c>
      <c r="CT102" s="15" t="e">
        <f>EB102*'[6]国建-buff效果'!EP104+CT101</f>
        <v>#REF!</v>
      </c>
      <c r="CU102" s="15" t="e">
        <f>EC102*'[6]国建-buff效果'!EQ104+CU101</f>
        <v>#REF!</v>
      </c>
      <c r="CV102" s="15" t="e">
        <f>ED102*'[6]国建-buff效果'!ER104+CV101</f>
        <v>#REF!</v>
      </c>
      <c r="CX102" s="15">
        <v>98</v>
      </c>
      <c r="CY102" s="15">
        <f>索引信息!T102/3600*求节点(F$28:F$47,$G$4:$G$23,节奏总纲!P101)+CY101</f>
        <v>0</v>
      </c>
      <c r="CZ102" s="15">
        <f>索引信息!U102/3600*求节点(G$28:G$47,$G$4:$G$23,节奏总纲!Q101)+CZ101</f>
        <v>0</v>
      </c>
      <c r="DA102" s="15">
        <f>索引信息!V102/3600*求节点(H$28:H$47,$G$4:$G$23,节奏总纲!R101)+DA101</f>
        <v>0</v>
      </c>
      <c r="DB102" s="15">
        <f>索引信息!W102/3600*求节点(I$28:I$47,$G$4:$G$23,节奏总纲!S101)+DB101</f>
        <v>0</v>
      </c>
      <c r="DC102" s="15">
        <f>索引信息!X102/3600*求节点(J$28:J$47,$G$4:$G$23,节奏总纲!T101)+DC101</f>
        <v>0</v>
      </c>
      <c r="DE102" s="15">
        <v>98</v>
      </c>
      <c r="DF102" s="15" t="e">
        <f t="shared" si="55"/>
        <v>#REF!</v>
      </c>
      <c r="DG102" s="15" t="e">
        <f t="shared" si="56"/>
        <v>#REF!</v>
      </c>
      <c r="DH102" s="15" t="e">
        <f t="shared" si="57"/>
        <v>#REF!</v>
      </c>
      <c r="DI102" s="15" t="e">
        <f t="shared" si="58"/>
        <v>#REF!</v>
      </c>
      <c r="DJ102" s="15" t="e">
        <f t="shared" si="59"/>
        <v>#REF!</v>
      </c>
      <c r="DK102" s="35">
        <v>98</v>
      </c>
      <c r="DL102" s="34" t="e">
        <f t="shared" si="60"/>
        <v>#REF!</v>
      </c>
      <c r="DM102" s="34" t="e">
        <f t="shared" si="61"/>
        <v>#REF!</v>
      </c>
      <c r="DN102" s="34" t="e">
        <f t="shared" si="62"/>
        <v>#REF!</v>
      </c>
      <c r="DO102" s="34" t="e">
        <f t="shared" si="63"/>
        <v>#REF!</v>
      </c>
      <c r="DP102" s="34" t="e">
        <f t="shared" si="64"/>
        <v>#REF!</v>
      </c>
      <c r="DQ102" s="34" t="e">
        <f t="shared" si="65"/>
        <v>#REF!</v>
      </c>
      <c r="DT102" s="15">
        <v>98</v>
      </c>
      <c r="DU102" s="15" t="e">
        <f>#REF!+[7]国家城池攻打!BP101</f>
        <v>#REF!</v>
      </c>
      <c r="DV102" s="15" t="e">
        <f>#REF!+[7]国家城池攻打!BQ101</f>
        <v>#REF!</v>
      </c>
      <c r="DW102" s="15" t="e">
        <f>#REF!+[7]国家城池攻打!BR101</f>
        <v>#REF!</v>
      </c>
      <c r="DX102" s="15" t="e">
        <f>#REF!+[7]国家城池攻打!BS101</f>
        <v>#REF!</v>
      </c>
      <c r="DY102" s="15" t="e">
        <f>#REF!+[7]国家城池攻打!BT101</f>
        <v>#REF!</v>
      </c>
      <c r="DZ102" s="15" t="e">
        <f t="shared" si="76"/>
        <v>#REF!</v>
      </c>
      <c r="EA102" s="15" t="e">
        <f t="shared" si="77"/>
        <v>#REF!</v>
      </c>
      <c r="EB102" s="15" t="e">
        <f t="shared" si="78"/>
        <v>#REF!</v>
      </c>
      <c r="EC102" s="15" t="e">
        <f t="shared" si="79"/>
        <v>#REF!</v>
      </c>
      <c r="ED102" s="15" t="e">
        <f t="shared" si="80"/>
        <v>#REF!</v>
      </c>
      <c r="EF102" s="34" t="e">
        <f>#REF!/$DU102</f>
        <v>#REF!</v>
      </c>
      <c r="EG102" s="34" t="e">
        <f>[7]国家城池攻打!BP101/$DU102</f>
        <v>#REF!</v>
      </c>
      <c r="EK102" s="9">
        <v>98</v>
      </c>
      <c r="EL102" s="9" t="e">
        <f t="shared" si="66"/>
        <v>#REF!</v>
      </c>
      <c r="EM102" s="9" t="e">
        <f t="shared" si="67"/>
        <v>#REF!</v>
      </c>
      <c r="EN102" s="9" t="e">
        <f t="shared" si="68"/>
        <v>#REF!</v>
      </c>
      <c r="EO102" s="9" t="e">
        <f t="shared" si="69"/>
        <v>#REF!</v>
      </c>
      <c r="EP102" s="9" t="e">
        <f t="shared" si="70"/>
        <v>#REF!</v>
      </c>
      <c r="ER102" s="9">
        <v>98</v>
      </c>
      <c r="ES102" s="9" t="e">
        <f>((DU102-DU101)-(DF102-DF101))/求节点(F$28:F$47,$K$4:$K$23,节奏总纲!P101)</f>
        <v>#REF!</v>
      </c>
      <c r="ET102" s="9" t="e">
        <f>((DV102-DV101)-(DG102-DG101))/求节点(G$28:G$47,$K$4:$K$23,节奏总纲!Q101)</f>
        <v>#REF!</v>
      </c>
      <c r="EU102" s="9" t="e">
        <f>((DW102-DW101)-(DH102-DH101))/求节点(H$28:H$47,$K$4:$K$23,节奏总纲!R101)</f>
        <v>#REF!</v>
      </c>
      <c r="EV102" s="9" t="e">
        <f>((DX102-DX101)-(DI102-DI101))/求节点(I$28:I$47,$K$4:$K$23,节奏总纲!S101)</f>
        <v>#REF!</v>
      </c>
      <c r="EW102" s="9" t="e">
        <f>((DY102-DY101)-(DJ102-DJ101))/求节点(J$28:J$47,$K$4:$K$23,节奏总纲!T101)</f>
        <v>#REF!</v>
      </c>
      <c r="EX102" s="37" t="e">
        <f>SUM(ES$5:ES102)*$C$5/'[1]资源-钻石'!L101</f>
        <v>#REF!</v>
      </c>
      <c r="EY102" s="37" t="e">
        <f>SUM(ET$5:ET102)*$C$5/'[1]资源-钻石'!M101</f>
        <v>#REF!</v>
      </c>
      <c r="EZ102" s="37" t="e">
        <f>SUM(EU$5:EU102)*$C$5/'[1]资源-钻石'!N101</f>
        <v>#REF!</v>
      </c>
      <c r="FA102" s="37" t="e">
        <f>SUM(EV$5:EV102)*$C$5/'[1]资源-钻石'!O101</f>
        <v>#REF!</v>
      </c>
      <c r="FB102" s="37" t="e">
        <f>SUM(EW$5:EW102)*$C$5/'[1]资源-钻石'!P101</f>
        <v>#REF!</v>
      </c>
      <c r="FJ102" s="9">
        <f>INT(求节点(F$28:F$47,$K$28:$K$47,节奏总纲!P101))</f>
        <v>21500</v>
      </c>
      <c r="FK102" s="15">
        <v>98</v>
      </c>
      <c r="FL102" s="15">
        <f>求节点(F$28:F$47,$V$4:$V$23,节奏总纲!P101)*$FJ102/10000</f>
        <v>430000</v>
      </c>
      <c r="FM102" s="15">
        <f>求节点(G$28:G$47,$V$4:$V$23,节奏总纲!Q101)*$FJ102/10000</f>
        <v>430000</v>
      </c>
      <c r="FN102" s="15">
        <f>求节点(H$28:H$47,$V$4:$V$23,节奏总纲!R101)*$FJ102/10000</f>
        <v>430000</v>
      </c>
      <c r="FO102" s="15">
        <f>求节点(I$28:I$47,$V$4:$V$23,节奏总纲!S101)*$FJ102/10000</f>
        <v>430000</v>
      </c>
      <c r="FP102" s="15">
        <f>求节点(J$28:J$47,$V$4:$V$23,节奏总纲!T101)*$FJ102/10000</f>
        <v>430000</v>
      </c>
      <c r="FQ102" s="15">
        <f>求节点(F$28:F$47,$L$4:$L$23,节奏总纲!P101)</f>
        <v>4</v>
      </c>
      <c r="FR102" s="15">
        <f>求节点(G$28:G$47,$L$4:$L$23,节奏总纲!Q101)</f>
        <v>4</v>
      </c>
      <c r="FS102" s="15">
        <f>求节点(H$28:H$47,$L$4:$L$23,节奏总纲!R101)</f>
        <v>4</v>
      </c>
      <c r="FT102" s="15">
        <f>求节点(I$28:I$47,$L$4:$L$23,节奏总纲!S101)</f>
        <v>4</v>
      </c>
      <c r="FU102" s="15">
        <f>求节点(J$28:J$47,$L$4:$L$23,节奏总纲!T101)</f>
        <v>4</v>
      </c>
      <c r="FV102" s="15">
        <f t="shared" si="71"/>
        <v>1720000</v>
      </c>
      <c r="FW102" s="15">
        <f t="shared" si="72"/>
        <v>1720000</v>
      </c>
      <c r="FX102" s="15">
        <f t="shared" si="73"/>
        <v>1720000</v>
      </c>
      <c r="FY102" s="15">
        <f t="shared" si="74"/>
        <v>1720000</v>
      </c>
      <c r="FZ102" s="15">
        <f t="shared" si="75"/>
        <v>1720000</v>
      </c>
      <c r="GE102" s="15">
        <v>98</v>
      </c>
      <c r="GF102" s="15">
        <f>MAX($G$4,求节点(F$28:F$47,$G$4:$G$23,节奏总纲!P101))</f>
        <v>2750</v>
      </c>
      <c r="GG102" s="15">
        <f>MAX($G$4,求节点(G$28:G$47,$G$4:$G$23,节奏总纲!Q101))</f>
        <v>2750</v>
      </c>
      <c r="GH102" s="15">
        <f>MAX($G$4,求节点(H$28:H$47,$G$4:$G$23,节奏总纲!R101))</f>
        <v>2750</v>
      </c>
      <c r="GI102" s="15">
        <f>MAX($G$4,求节点(I$28:I$47,$G$4:$G$23,节奏总纲!S101))</f>
        <v>2750</v>
      </c>
      <c r="GJ102" s="15">
        <f>MAX($G$4,求节点(J$28:J$47,$G$4:$G$23,节奏总纲!T101))</f>
        <v>2750</v>
      </c>
      <c r="GK102" s="15">
        <f>MAX($K$4,求节点(F$28:F$47,$K$4:$K$23,节奏总纲!P101))</f>
        <v>17000</v>
      </c>
      <c r="GL102" s="15">
        <f>MAX($K$4,求节点(G$28:G$47,$K$4:$K$23,节奏总纲!Q101))</f>
        <v>17000</v>
      </c>
      <c r="GM102" s="15">
        <f>MAX($K$4,求节点(H$28:H$47,$K$4:$K$23,节奏总纲!R101))</f>
        <v>17000</v>
      </c>
      <c r="GN102" s="15">
        <f>MAX($K$4,求节点(I$28:I$47,$K$4:$K$23,节奏总纲!S101))</f>
        <v>17000</v>
      </c>
      <c r="GO102" s="15">
        <f>MAX($K$4,求节点(J$28:J$47,$K$4:$K$23,节奏总纲!T101))</f>
        <v>17000</v>
      </c>
    </row>
    <row r="103" spans="19:197" x14ac:dyDescent="0.15">
      <c r="S103" s="9">
        <v>76</v>
      </c>
      <c r="T103" s="9">
        <f>求节点(节奏总纲!$BW$4:$BW$53,节奏总纲!$AM$4:$AM$53,$S103)</f>
        <v>377.76930817680426</v>
      </c>
      <c r="U103" s="9">
        <v>30000</v>
      </c>
      <c r="V103" s="9">
        <f t="shared" si="81"/>
        <v>3</v>
      </c>
      <c r="W103" s="9">
        <v>5</v>
      </c>
      <c r="Z103" s="9">
        <v>99</v>
      </c>
      <c r="AA103" s="9">
        <f>[5]圣人天赋!EM104</f>
        <v>0</v>
      </c>
      <c r="AB103" s="9">
        <f>[5]圣人天赋!EN104</f>
        <v>0</v>
      </c>
      <c r="AC103" s="9">
        <f>[5]圣人天赋!EO104</f>
        <v>99</v>
      </c>
      <c r="AD103" s="9">
        <f>[5]圣人天赋!EP104</f>
        <v>7.0999999999999994E-2</v>
      </c>
      <c r="AE103" s="9">
        <f>[5]圣人天赋!EQ104</f>
        <v>7.2049999999999989E-2</v>
      </c>
      <c r="AG103" s="52"/>
      <c r="AH103" s="34" t="e">
        <f>[5]圣人天赋!EM104/AA103</f>
        <v>#DIV/0!</v>
      </c>
      <c r="AJ103" s="9">
        <v>99</v>
      </c>
      <c r="AK103" s="9">
        <f>MAX([4]带兵数!D102,1000+($AJ103-1)*50)</f>
        <v>8197.0754516970574</v>
      </c>
      <c r="AL103" s="9">
        <f>MAX([4]带兵数!E102,1000+($AJ103-1)*50)</f>
        <v>8242.7153089140375</v>
      </c>
      <c r="AM103" s="9">
        <f>MAX([4]带兵数!F102,1000+($AJ103-1)*50)</f>
        <v>8292.339753941611</v>
      </c>
      <c r="AN103" s="9">
        <f>MAX([4]带兵数!G102,1000+($AJ103-1)*50)</f>
        <v>8346.3650287732671</v>
      </c>
      <c r="AO103" s="9">
        <f>MAX([4]带兵数!H102,1000+($AJ103-1)*50)</f>
        <v>8400.7477093078123</v>
      </c>
      <c r="AQ103" s="15">
        <v>99</v>
      </c>
      <c r="AR103" s="15">
        <f>AZ103/求节点(F$28:F$47,$G$4:$G$23,节奏总纲!P102)*3600</f>
        <v>22112181.452779666</v>
      </c>
      <c r="AS103" s="15">
        <f>BA103/求节点(G$28:G$47,$G$4:$G$23,节奏总纲!Q102)*3600</f>
        <v>19409351.023680769</v>
      </c>
      <c r="AT103" s="15">
        <f>BB103/求节点(H$28:H$47,$G$4:$G$23,节奏总纲!R102)*3600</f>
        <v>15782769.948317749</v>
      </c>
      <c r="AU103" s="15">
        <f>BC103/求节点(I$28:I$47,$G$4:$G$23,节奏总纲!S102)*3600</f>
        <v>11568004.846310772</v>
      </c>
      <c r="AV103" s="15">
        <f>BD103/求节点(J$28:J$47,$G$4:$G$23,节奏总纲!T102)*3600</f>
        <v>5814209.0894715535</v>
      </c>
      <c r="AY103" s="15">
        <v>99</v>
      </c>
      <c r="AZ103" s="15">
        <f>求节点(F$28:F$47,$G$4:$G$23,节奏总纲!P102)*24*节奏总纲!W102*求节点(F$28:F$47,$L$4:$L$23,节奏总纲!P102)</f>
        <v>16891249.720873356</v>
      </c>
      <c r="BA103" s="15">
        <f>求节点(G$28:G$47,$G$4:$G$23,节奏总纲!Q102)*24*节奏总纲!X102*求节点(G$28:G$47,$L$4:$L$23,节奏总纲!Q102)</f>
        <v>14826587.587533919</v>
      </c>
      <c r="BB103" s="15">
        <f>求节点(H$28:H$47,$G$4:$G$23,节奏总纲!R102)*24*节奏总纲!Y102*求节点(H$28:H$47,$L$4:$L$23,节奏总纲!R102)</f>
        <v>12056282.599409392</v>
      </c>
      <c r="BC103" s="15">
        <f>求节点(I$28:I$47,$G$4:$G$23,节奏总纲!S102)*24*节奏总纲!Z102*求节点(I$28:I$47,$L$4:$L$23,节奏总纲!S102)</f>
        <v>8836670.3687096164</v>
      </c>
      <c r="BD103" s="15">
        <f>求节点(J$28:J$47,$G$4:$G$23,节奏总纲!T102)*24*节奏总纲!AA102*求节点(J$28:J$47,$L$4:$L$23,节奏总纲!T102)</f>
        <v>4441409.7211241033</v>
      </c>
      <c r="BE103" s="15">
        <f>SUM(AZ$5:AZ103)</f>
        <v>244221437.42628446</v>
      </c>
      <c r="BF103" s="15">
        <f>SUM(BA$5:BA103)</f>
        <v>209360658.62264752</v>
      </c>
      <c r="BG103" s="15">
        <f>SUM(BB$5:BB103)</f>
        <v>169233236.46296802</v>
      </c>
      <c r="BH103" s="15">
        <f>SUM(BC$5:BC103)</f>
        <v>122405515.48939219</v>
      </c>
      <c r="BI103" s="15">
        <f>SUM(BD$5:BD103)</f>
        <v>66456565.392198764</v>
      </c>
      <c r="BJ103" s="51"/>
      <c r="BK103" s="15">
        <v>99</v>
      </c>
      <c r="BL103" s="15">
        <f>索引信息!I104/3600*求节点(F$28:F$47,$G$4:$G$23,节奏总纲!P102)+BL102</f>
        <v>0</v>
      </c>
      <c r="BM103" s="15">
        <f>索引信息!J104/3600*求节点(G$28:G$47,$G$4:$G$23,节奏总纲!Q102)+BM102</f>
        <v>0</v>
      </c>
      <c r="BN103" s="15">
        <f>索引信息!K104/3600*求节点(H$28:H$47,$G$4:$G$23,节奏总纲!R102)+BN102</f>
        <v>0</v>
      </c>
      <c r="BO103" s="15">
        <f>索引信息!L104/3600*求节点(I$28:I$47,$G$4:$G$23,节奏总纲!S102)+BO102</f>
        <v>0</v>
      </c>
      <c r="BP103" s="15">
        <f>索引信息!M104/3600*求节点(J$28:J$47,$G$4:$G$23,节奏总纲!T102)+BP102</f>
        <v>0</v>
      </c>
      <c r="BR103" s="15">
        <v>99</v>
      </c>
      <c r="BS103" s="15">
        <f>求节点($T$28:$T$107,$V$28:$V$107,节奏总纲!P102)*求节点($T$28:$T$107,$U$28:$U$107,节奏总纲!P102)*节奏总纲!W102+[2]副本直接奖励!DI103</f>
        <v>6142272.6257721297</v>
      </c>
      <c r="BT103" s="15">
        <f>求节点($T$28:$T$107,$V$28:$V$107,节奏总纲!Q102)*求节点($T$28:$T$107,$U$28:$U$107,节奏总纲!Q102)*节奏总纲!X102+[2]副本直接奖励!DJ103</f>
        <v>5391486.3954668799</v>
      </c>
      <c r="BU103" s="15">
        <f>求节点($T$28:$T$107,$V$28:$V$107,节奏总纲!R102)*求节点($T$28:$T$107,$U$28:$U$107,节奏总纲!R102)*节奏总纲!Y102+[2]副本直接奖励!DK103</f>
        <v>4384102.763421597</v>
      </c>
      <c r="BV103" s="15">
        <f>求节点($T$28:$T$107,$V$28:$V$107,节奏总纲!S102)*求节点($T$28:$T$107,$U$28:$U$107,节奏总纲!S102)*节奏总纲!Z102+[2]副本直接奖励!DL103</f>
        <v>3144818.6960229618</v>
      </c>
      <c r="BW103" s="15">
        <f>求节点($T$28:$T$107,$V$28:$V$107,节奏总纲!T102)*求节点($T$28:$T$107,$U$28:$U$107,节奏总纲!T102)*节奏总纲!AA102+[2]副本直接奖励!DM103</f>
        <v>1325189.5464801188</v>
      </c>
      <c r="BX103" s="15">
        <f>SUM(BS$5:BS103)</f>
        <v>79123418.433210492</v>
      </c>
      <c r="BY103" s="15">
        <f>SUM(BT$5:BT103)</f>
        <v>65877801.742174923</v>
      </c>
      <c r="BZ103" s="15">
        <f>SUM(BU$5:BU103)</f>
        <v>50723955.321991079</v>
      </c>
      <c r="CA103" s="15">
        <f>SUM(BV$5:BV103)</f>
        <v>33184712.557348523</v>
      </c>
      <c r="CB103" s="15">
        <f>SUM(BW$5:BW103)</f>
        <v>14104195.052390585</v>
      </c>
      <c r="CE103" s="15">
        <v>99</v>
      </c>
      <c r="CF103" s="15">
        <f>AZ103/(1-[5]圣人天赋!DY104)-AZ103</f>
        <v>4657834.5693267509</v>
      </c>
      <c r="CG103" s="15">
        <f>BA103/(1-[5]圣人天赋!DZ104)-BA103</f>
        <v>4241752.1816563848</v>
      </c>
      <c r="CH103" s="15">
        <f>BB103/(1-[5]圣人天赋!EA104)-BB103</f>
        <v>3639958.253877148</v>
      </c>
      <c r="CI103" s="15">
        <f>BC103/(1-[5]圣人天赋!EB104)-BC103</f>
        <v>2859782.7996684313</v>
      </c>
      <c r="CJ103" s="15">
        <f>BD103/(1-[5]圣人天赋!EC104)-BD103</f>
        <v>0</v>
      </c>
      <c r="CK103" s="15">
        <f>SUM(CF$5:CF103)</f>
        <v>56490692.089406475</v>
      </c>
      <c r="CL103" s="15">
        <f>SUM(CG$5:CG103)</f>
        <v>50005645.60084933</v>
      </c>
      <c r="CM103" s="15">
        <f>SUM(CH$5:CH103)</f>
        <v>42413074.774533354</v>
      </c>
      <c r="CN103" s="15">
        <f>SUM(CI$5:CI103)</f>
        <v>32702634.084180892</v>
      </c>
      <c r="CO103" s="15">
        <f>SUM(CJ$5:CJ103)</f>
        <v>0</v>
      </c>
      <c r="CQ103" s="15">
        <v>99</v>
      </c>
      <c r="CR103" s="15" t="e">
        <f>DZ103*'[6]国建-buff效果'!EN105+CR102</f>
        <v>#REF!</v>
      </c>
      <c r="CS103" s="15" t="e">
        <f>EA103*'[6]国建-buff效果'!EO105+CS102</f>
        <v>#REF!</v>
      </c>
      <c r="CT103" s="15" t="e">
        <f>EB103*'[6]国建-buff效果'!EP105+CT102</f>
        <v>#REF!</v>
      </c>
      <c r="CU103" s="15" t="e">
        <f>EC103*'[6]国建-buff效果'!EQ105+CU102</f>
        <v>#REF!</v>
      </c>
      <c r="CV103" s="15" t="e">
        <f>ED103*'[6]国建-buff效果'!ER105+CV102</f>
        <v>#REF!</v>
      </c>
      <c r="CX103" s="15">
        <v>99</v>
      </c>
      <c r="CY103" s="15">
        <f>索引信息!T103/3600*求节点(F$28:F$47,$G$4:$G$23,节奏总纲!P102)+CY102</f>
        <v>0</v>
      </c>
      <c r="CZ103" s="15">
        <f>索引信息!U103/3600*求节点(G$28:G$47,$G$4:$G$23,节奏总纲!Q102)+CZ102</f>
        <v>0</v>
      </c>
      <c r="DA103" s="15">
        <f>索引信息!V103/3600*求节点(H$28:H$47,$G$4:$G$23,节奏总纲!R102)+DA102</f>
        <v>0</v>
      </c>
      <c r="DB103" s="15">
        <f>索引信息!W103/3600*求节点(I$28:I$47,$G$4:$G$23,节奏总纲!S102)+DB102</f>
        <v>0</v>
      </c>
      <c r="DC103" s="15">
        <f>索引信息!X103/3600*求节点(J$28:J$47,$G$4:$G$23,节奏总纲!T102)+DC102</f>
        <v>0</v>
      </c>
      <c r="DE103" s="15">
        <v>99</v>
      </c>
      <c r="DF103" s="15" t="e">
        <f t="shared" si="55"/>
        <v>#REF!</v>
      </c>
      <c r="DG103" s="15" t="e">
        <f t="shared" si="56"/>
        <v>#REF!</v>
      </c>
      <c r="DH103" s="15" t="e">
        <f t="shared" si="57"/>
        <v>#REF!</v>
      </c>
      <c r="DI103" s="15" t="e">
        <f t="shared" si="58"/>
        <v>#REF!</v>
      </c>
      <c r="DJ103" s="15" t="e">
        <f t="shared" si="59"/>
        <v>#REF!</v>
      </c>
      <c r="DK103" s="35">
        <v>99</v>
      </c>
      <c r="DL103" s="34" t="e">
        <f t="shared" si="60"/>
        <v>#REF!</v>
      </c>
      <c r="DM103" s="34" t="e">
        <f t="shared" si="61"/>
        <v>#REF!</v>
      </c>
      <c r="DN103" s="34" t="e">
        <f t="shared" si="62"/>
        <v>#REF!</v>
      </c>
      <c r="DO103" s="34" t="e">
        <f t="shared" si="63"/>
        <v>#REF!</v>
      </c>
      <c r="DP103" s="34" t="e">
        <f t="shared" si="64"/>
        <v>#REF!</v>
      </c>
      <c r="DQ103" s="34" t="e">
        <f t="shared" si="65"/>
        <v>#REF!</v>
      </c>
      <c r="DT103" s="15">
        <v>99</v>
      </c>
      <c r="DU103" s="15" t="e">
        <f>#REF!+[7]国家城池攻打!BP102</f>
        <v>#REF!</v>
      </c>
      <c r="DV103" s="15" t="e">
        <f>#REF!+[7]国家城池攻打!BQ102</f>
        <v>#REF!</v>
      </c>
      <c r="DW103" s="15" t="e">
        <f>#REF!+[7]国家城池攻打!BR102</f>
        <v>#REF!</v>
      </c>
      <c r="DX103" s="15" t="e">
        <f>#REF!+[7]国家城池攻打!BS102</f>
        <v>#REF!</v>
      </c>
      <c r="DY103" s="15" t="e">
        <f>#REF!+[7]国家城池攻打!BT102</f>
        <v>#REF!</v>
      </c>
      <c r="DZ103" s="15" t="e">
        <f t="shared" si="76"/>
        <v>#REF!</v>
      </c>
      <c r="EA103" s="15" t="e">
        <f t="shared" si="77"/>
        <v>#REF!</v>
      </c>
      <c r="EB103" s="15" t="e">
        <f t="shared" si="78"/>
        <v>#REF!</v>
      </c>
      <c r="EC103" s="15" t="e">
        <f t="shared" si="79"/>
        <v>#REF!</v>
      </c>
      <c r="ED103" s="15" t="e">
        <f t="shared" si="80"/>
        <v>#REF!</v>
      </c>
      <c r="EF103" s="34" t="e">
        <f>#REF!/$DU103</f>
        <v>#REF!</v>
      </c>
      <c r="EG103" s="34" t="e">
        <f>[7]国家城池攻打!BP102/$DU103</f>
        <v>#REF!</v>
      </c>
      <c r="EK103" s="9">
        <v>99</v>
      </c>
      <c r="EL103" s="9" t="e">
        <f t="shared" si="66"/>
        <v>#REF!</v>
      </c>
      <c r="EM103" s="9" t="e">
        <f t="shared" si="67"/>
        <v>#REF!</v>
      </c>
      <c r="EN103" s="9" t="e">
        <f t="shared" si="68"/>
        <v>#REF!</v>
      </c>
      <c r="EO103" s="9" t="e">
        <f t="shared" si="69"/>
        <v>#REF!</v>
      </c>
      <c r="EP103" s="9" t="e">
        <f t="shared" si="70"/>
        <v>#REF!</v>
      </c>
      <c r="ER103" s="9">
        <v>99</v>
      </c>
      <c r="ES103" s="9" t="e">
        <f>((DU103-DU102)-(DF103-DF102))/求节点(F$28:F$47,$K$4:$K$23,节奏总纲!P102)</f>
        <v>#REF!</v>
      </c>
      <c r="ET103" s="9" t="e">
        <f>((DV103-DV102)-(DG103-DG102))/求节点(G$28:G$47,$K$4:$K$23,节奏总纲!Q102)</f>
        <v>#REF!</v>
      </c>
      <c r="EU103" s="9" t="e">
        <f>((DW103-DW102)-(DH103-DH102))/求节点(H$28:H$47,$K$4:$K$23,节奏总纲!R102)</f>
        <v>#REF!</v>
      </c>
      <c r="EV103" s="9" t="e">
        <f>((DX103-DX102)-(DI103-DI102))/求节点(I$28:I$47,$K$4:$K$23,节奏总纲!S102)</f>
        <v>#REF!</v>
      </c>
      <c r="EW103" s="9" t="e">
        <f>((DY103-DY102)-(DJ103-DJ102))/求节点(J$28:J$47,$K$4:$K$23,节奏总纲!T102)</f>
        <v>#REF!</v>
      </c>
      <c r="EX103" s="37" t="e">
        <f>SUM(ES$5:ES103)*$C$5/'[1]资源-钻石'!L102</f>
        <v>#REF!</v>
      </c>
      <c r="EY103" s="37" t="e">
        <f>SUM(ET$5:ET103)*$C$5/'[1]资源-钻石'!M102</f>
        <v>#REF!</v>
      </c>
      <c r="EZ103" s="37" t="e">
        <f>SUM(EU$5:EU103)*$C$5/'[1]资源-钻石'!N102</f>
        <v>#REF!</v>
      </c>
      <c r="FA103" s="37" t="e">
        <f>SUM(EV$5:EV103)*$C$5/'[1]资源-钻石'!O102</f>
        <v>#REF!</v>
      </c>
      <c r="FB103" s="37" t="e">
        <f>SUM(EW$5:EW103)*$C$5/'[1]资源-钻石'!P102</f>
        <v>#REF!</v>
      </c>
      <c r="FJ103" s="9">
        <f>INT(求节点(F$28:F$47,$K$28:$K$47,节奏总纲!P102))</f>
        <v>21500</v>
      </c>
      <c r="FK103" s="15">
        <v>99</v>
      </c>
      <c r="FL103" s="15">
        <f>求节点(F$28:F$47,$V$4:$V$23,节奏总纲!P102)*$FJ103/10000</f>
        <v>430000</v>
      </c>
      <c r="FM103" s="15">
        <f>求节点(G$28:G$47,$V$4:$V$23,节奏总纲!Q102)*$FJ103/10000</f>
        <v>430000</v>
      </c>
      <c r="FN103" s="15">
        <f>求节点(H$28:H$47,$V$4:$V$23,节奏总纲!R102)*$FJ103/10000</f>
        <v>430000</v>
      </c>
      <c r="FO103" s="15">
        <f>求节点(I$28:I$47,$V$4:$V$23,节奏总纲!S102)*$FJ103/10000</f>
        <v>430000</v>
      </c>
      <c r="FP103" s="15">
        <f>求节点(J$28:J$47,$V$4:$V$23,节奏总纲!T102)*$FJ103/10000</f>
        <v>430000</v>
      </c>
      <c r="FQ103" s="15">
        <f>求节点(F$28:F$47,$L$4:$L$23,节奏总纲!P102)</f>
        <v>4</v>
      </c>
      <c r="FR103" s="15">
        <f>求节点(G$28:G$47,$L$4:$L$23,节奏总纲!Q102)</f>
        <v>4</v>
      </c>
      <c r="FS103" s="15">
        <f>求节点(H$28:H$47,$L$4:$L$23,节奏总纲!R102)</f>
        <v>4</v>
      </c>
      <c r="FT103" s="15">
        <f>求节点(I$28:I$47,$L$4:$L$23,节奏总纲!S102)</f>
        <v>4</v>
      </c>
      <c r="FU103" s="15">
        <f>求节点(J$28:J$47,$L$4:$L$23,节奏总纲!T102)</f>
        <v>4</v>
      </c>
      <c r="FV103" s="15">
        <f t="shared" si="71"/>
        <v>1720000</v>
      </c>
      <c r="FW103" s="15">
        <f t="shared" si="72"/>
        <v>1720000</v>
      </c>
      <c r="FX103" s="15">
        <f t="shared" si="73"/>
        <v>1720000</v>
      </c>
      <c r="FY103" s="15">
        <f t="shared" si="74"/>
        <v>1720000</v>
      </c>
      <c r="FZ103" s="15">
        <f t="shared" si="75"/>
        <v>1720000</v>
      </c>
      <c r="GE103" s="15">
        <v>99</v>
      </c>
      <c r="GF103" s="15">
        <f>MAX($G$4,求节点(F$28:F$47,$G$4:$G$23,节奏总纲!P102))</f>
        <v>2750</v>
      </c>
      <c r="GG103" s="15">
        <f>MAX($G$4,求节点(G$28:G$47,$G$4:$G$23,节奏总纲!Q102))</f>
        <v>2750</v>
      </c>
      <c r="GH103" s="15">
        <f>MAX($G$4,求节点(H$28:H$47,$G$4:$G$23,节奏总纲!R102))</f>
        <v>2750</v>
      </c>
      <c r="GI103" s="15">
        <f>MAX($G$4,求节点(I$28:I$47,$G$4:$G$23,节奏总纲!S102))</f>
        <v>2750</v>
      </c>
      <c r="GJ103" s="15">
        <f>MAX($G$4,求节点(J$28:J$47,$G$4:$G$23,节奏总纲!T102))</f>
        <v>2750</v>
      </c>
      <c r="GK103" s="15">
        <f>MAX($K$4,求节点(F$28:F$47,$K$4:$K$23,节奏总纲!P102))</f>
        <v>17000</v>
      </c>
      <c r="GL103" s="15">
        <f>MAX($K$4,求节点(G$28:G$47,$K$4:$K$23,节奏总纲!Q102))</f>
        <v>17000</v>
      </c>
      <c r="GM103" s="15">
        <f>MAX($K$4,求节点(H$28:H$47,$K$4:$K$23,节奏总纲!R102))</f>
        <v>17000</v>
      </c>
      <c r="GN103" s="15">
        <f>MAX($K$4,求节点(I$28:I$47,$K$4:$K$23,节奏总纲!S102))</f>
        <v>17000</v>
      </c>
      <c r="GO103" s="15">
        <f>MAX($K$4,求节点(J$28:J$47,$K$4:$K$23,节奏总纲!T102))</f>
        <v>17000</v>
      </c>
    </row>
    <row r="104" spans="19:197" x14ac:dyDescent="0.15">
      <c r="S104" s="9">
        <v>77</v>
      </c>
      <c r="T104" s="9">
        <f>求节点(节奏总纲!$BW$4:$BW$53,节奏总纲!$AM$4:$AM$53,$S104)</f>
        <v>392.80235322263513</v>
      </c>
      <c r="U104" s="9">
        <v>30000</v>
      </c>
      <c r="V104" s="9">
        <f t="shared" si="81"/>
        <v>3</v>
      </c>
      <c r="W104" s="9">
        <v>5</v>
      </c>
      <c r="Z104" s="9">
        <v>100</v>
      </c>
      <c r="AA104" s="9">
        <f>[5]圣人天赋!EM105</f>
        <v>0</v>
      </c>
      <c r="AB104" s="9">
        <f>[5]圣人天赋!EN105</f>
        <v>0</v>
      </c>
      <c r="AC104" s="9">
        <f>[5]圣人天赋!EO105</f>
        <v>100</v>
      </c>
      <c r="AD104" s="9">
        <f>[5]圣人天赋!EP105</f>
        <v>7.0999999999999994E-2</v>
      </c>
      <c r="AE104" s="9">
        <f>[5]圣人天赋!EQ105</f>
        <v>7.2049999999999989E-2</v>
      </c>
      <c r="AG104" s="52"/>
      <c r="AH104" s="34" t="e">
        <f>[5]圣人天赋!EM105/AA104</f>
        <v>#DIV/0!</v>
      </c>
      <c r="AJ104" s="9">
        <v>100</v>
      </c>
      <c r="AK104" s="9">
        <f>MAX([4]带兵数!D103,1000+($AJ104-1)*50)</f>
        <v>8264.3426622219631</v>
      </c>
      <c r="AL104" s="9">
        <f>MAX([4]带兵数!E103,1000+($AJ104-1)*50)</f>
        <v>8310.2428306858419</v>
      </c>
      <c r="AM104" s="9">
        <f>MAX([4]带兵数!F103,1000+($AJ104-1)*50)</f>
        <v>8360.0042099102466</v>
      </c>
      <c r="AN104" s="9">
        <f>MAX([4]带兵数!G103,1000+($AJ104-1)*50)</f>
        <v>8411.7844456964613</v>
      </c>
      <c r="AO104" s="9">
        <f>MAX([4]带兵数!H103,1000+($AJ104-1)*50)</f>
        <v>8464.9127628067745</v>
      </c>
      <c r="AQ104" s="15">
        <v>100</v>
      </c>
      <c r="AR104" s="15">
        <f>AZ104/求节点(F$28:F$47,$G$4:$G$23,节奏总纲!P103)*3600</f>
        <v>23699249.279876459</v>
      </c>
      <c r="AS104" s="15">
        <f>BA104/求节点(G$28:G$47,$G$4:$G$23,节奏总纲!Q103)*3600</f>
        <v>20345417.518934317</v>
      </c>
      <c r="AT104" s="15">
        <f>BB104/求节点(H$28:H$47,$G$4:$G$23,节奏总纲!R103)*3600</f>
        <v>16602336.088042719</v>
      </c>
      <c r="AU104" s="15">
        <f>BC104/求节点(I$28:I$47,$G$4:$G$23,节奏总纲!S103)*3600</f>
        <v>11344982.626306469</v>
      </c>
      <c r="AV104" s="15">
        <f>BD104/求节点(J$28:J$47,$G$4:$G$23,节奏总纲!T103)*3600</f>
        <v>5936813.94063868</v>
      </c>
      <c r="AY104" s="15">
        <v>100</v>
      </c>
      <c r="AZ104" s="15">
        <f>求节点(F$28:F$47,$G$4:$G$23,节奏总纲!P103)*24*节奏总纲!W103*求节点(F$28:F$47,$L$4:$L$23,节奏总纲!P103)</f>
        <v>18103593.19990563</v>
      </c>
      <c r="BA104" s="15">
        <f>求节点(G$28:G$47,$G$4:$G$23,节奏总纲!Q103)*24*节奏总纲!X103*求节点(G$28:G$47,$L$4:$L$23,节奏总纲!Q103)</f>
        <v>15541638.382519271</v>
      </c>
      <c r="BB104" s="15">
        <f>求节点(H$28:H$47,$G$4:$G$23,节奏总纲!R103)*24*节奏总纲!Y103*求节点(H$28:H$47,$L$4:$L$23,节奏总纲!R103)</f>
        <v>12682340.067254854</v>
      </c>
      <c r="BC104" s="15">
        <f>求节点(I$28:I$47,$G$4:$G$23,节奏总纲!S103)*24*节奏总纲!Z103*求节点(I$28:I$47,$L$4:$L$23,节奏总纲!S103)</f>
        <v>8666306.172872996</v>
      </c>
      <c r="BD104" s="15">
        <f>求节点(J$28:J$47,$G$4:$G$23,节奏总纲!T103)*24*节奏总纲!AA103*求节点(J$28:J$47,$L$4:$L$23,节奏总纲!T103)</f>
        <v>4535066.2046545474</v>
      </c>
      <c r="BE104" s="15">
        <f>SUM(AZ$5:AZ104)</f>
        <v>262325030.6261901</v>
      </c>
      <c r="BF104" s="15">
        <f>SUM(BA$5:BA104)</f>
        <v>224902297.0051668</v>
      </c>
      <c r="BG104" s="15">
        <f>SUM(BB$5:BB104)</f>
        <v>181915576.53022286</v>
      </c>
      <c r="BH104" s="15">
        <f>SUM(BC$5:BC104)</f>
        <v>131071821.66226518</v>
      </c>
      <c r="BI104" s="15">
        <f>SUM(BD$5:BD104)</f>
        <v>70991631.596853316</v>
      </c>
      <c r="BJ104" s="51"/>
      <c r="BK104" s="15">
        <v>100</v>
      </c>
      <c r="BL104" s="15">
        <f>索引信息!I105/3600*求节点(F$28:F$47,$G$4:$G$23,节奏总纲!P103)+BL103</f>
        <v>0</v>
      </c>
      <c r="BM104" s="15">
        <f>索引信息!J105/3600*求节点(G$28:G$47,$G$4:$G$23,节奏总纲!Q103)+BM103</f>
        <v>0</v>
      </c>
      <c r="BN104" s="15">
        <f>索引信息!K105/3600*求节点(H$28:H$47,$G$4:$G$23,节奏总纲!R103)+BN103</f>
        <v>0</v>
      </c>
      <c r="BO104" s="15">
        <f>索引信息!L105/3600*求节点(I$28:I$47,$G$4:$G$23,节奏总纲!S103)+BO103</f>
        <v>0</v>
      </c>
      <c r="BP104" s="15">
        <f>索引信息!M105/3600*求节点(J$28:J$47,$G$4:$G$23,节奏总纲!T103)+BP103</f>
        <v>0</v>
      </c>
      <c r="BR104" s="15">
        <v>100</v>
      </c>
      <c r="BS104" s="15">
        <f>求节点($T$28:$T$107,$V$28:$V$107,节奏总纲!P103)*求节点($T$28:$T$107,$U$28:$U$107,节奏总纲!P103)*节奏总纲!W103+[2]副本直接奖励!DI104</f>
        <v>6583124.7999656843</v>
      </c>
      <c r="BT104" s="15">
        <f>求节点($T$28:$T$107,$V$28:$V$107,节奏总纲!Q103)*求节点($T$28:$T$107,$U$28:$U$107,节奏总纲!Q103)*节奏总纲!X103+[2]副本直接奖励!DJ104</f>
        <v>5651504.8663706435</v>
      </c>
      <c r="BU104" s="15">
        <f>求节点($T$28:$T$107,$V$28:$V$107,节奏总纲!R103)*求节点($T$28:$T$107,$U$28:$U$107,节奏总纲!R103)*节奏总纲!Y103+[2]副本直接奖励!DK104</f>
        <v>4611760.024456311</v>
      </c>
      <c r="BV104" s="15">
        <f>求节点($T$28:$T$107,$V$28:$V$107,节奏总纲!S103)*求节点($T$28:$T$107,$U$28:$U$107,节奏总纲!S103)*节奏总纲!Z103+[2]副本直接奖励!DL104</f>
        <v>3103739.6123372535</v>
      </c>
      <c r="BW104" s="15">
        <f>求节点($T$28:$T$107,$V$28:$V$107,节奏总纲!T103)*求节点($T$28:$T$107,$U$28:$U$107,节奏总纲!T103)*节奏总纲!AA103+[2]副本直接奖励!DM104</f>
        <v>1362774.2902204208</v>
      </c>
      <c r="BX104" s="15">
        <f>SUM(BS$5:BS104)</f>
        <v>85706543.233176172</v>
      </c>
      <c r="BY104" s="15">
        <f>SUM(BT$5:BT104)</f>
        <v>71529306.608545572</v>
      </c>
      <c r="BZ104" s="15">
        <f>SUM(BU$5:BU104)</f>
        <v>55335715.346447393</v>
      </c>
      <c r="CA104" s="15">
        <f>SUM(BV$5:BV104)</f>
        <v>36288452.169685774</v>
      </c>
      <c r="CB104" s="15">
        <f>SUM(BW$5:BW104)</f>
        <v>15466969.342611006</v>
      </c>
      <c r="CE104" s="15">
        <v>100</v>
      </c>
      <c r="CF104" s="15">
        <f>AZ104/(1-[5]圣人天赋!DY105)-AZ104</f>
        <v>4992143.484288577</v>
      </c>
      <c r="CG104" s="15">
        <f>BA104/(1-[5]圣人天赋!DZ105)-BA104</f>
        <v>4446321.7261801958</v>
      </c>
      <c r="CH104" s="15">
        <f>BB104/(1-[5]圣人天赋!EA105)-BB104</f>
        <v>3828973.6513427943</v>
      </c>
      <c r="CI104" s="15">
        <f>BC104/(1-[5]圣人天赋!EB105)-BC104</f>
        <v>2804648.3908238877</v>
      </c>
      <c r="CJ104" s="15">
        <f>BD104/(1-[5]圣人天赋!EC105)-BD104</f>
        <v>0</v>
      </c>
      <c r="CK104" s="15">
        <f>SUM(CF$5:CF104)</f>
        <v>61482835.573695049</v>
      </c>
      <c r="CL104" s="15">
        <f>SUM(CG$5:CG104)</f>
        <v>54451967.327029526</v>
      </c>
      <c r="CM104" s="15">
        <f>SUM(CH$5:CH104)</f>
        <v>46242048.425876148</v>
      </c>
      <c r="CN104" s="15">
        <f>SUM(CI$5:CI104)</f>
        <v>35507282.475004777</v>
      </c>
      <c r="CO104" s="15">
        <f>SUM(CJ$5:CJ104)</f>
        <v>0</v>
      </c>
      <c r="CQ104" s="15">
        <v>100</v>
      </c>
      <c r="CR104" s="15" t="e">
        <f>DZ104*'[6]国建-buff效果'!EN106+CR103</f>
        <v>#REF!</v>
      </c>
      <c r="CS104" s="15" t="e">
        <f>EA104*'[6]国建-buff效果'!EO106+CS103</f>
        <v>#REF!</v>
      </c>
      <c r="CT104" s="15" t="e">
        <f>EB104*'[6]国建-buff效果'!EP106+CT103</f>
        <v>#REF!</v>
      </c>
      <c r="CU104" s="15" t="e">
        <f>EC104*'[6]国建-buff效果'!EQ106+CU103</f>
        <v>#REF!</v>
      </c>
      <c r="CV104" s="15" t="e">
        <f>ED104*'[6]国建-buff效果'!ER106+CV103</f>
        <v>#REF!</v>
      </c>
      <c r="CX104" s="15">
        <v>100</v>
      </c>
      <c r="CY104" s="15">
        <f>索引信息!T104/3600*求节点(F$28:F$47,$G$4:$G$23,节奏总纲!P103)+CY103</f>
        <v>0</v>
      </c>
      <c r="CZ104" s="15">
        <f>索引信息!U104/3600*求节点(G$28:G$47,$G$4:$G$23,节奏总纲!Q103)+CZ103</f>
        <v>0</v>
      </c>
      <c r="DA104" s="15">
        <f>索引信息!V104/3600*求节点(H$28:H$47,$G$4:$G$23,节奏总纲!R103)+DA103</f>
        <v>0</v>
      </c>
      <c r="DB104" s="15">
        <f>索引信息!W104/3600*求节点(I$28:I$47,$G$4:$G$23,节奏总纲!S103)+DB103</f>
        <v>0</v>
      </c>
      <c r="DC104" s="15">
        <f>索引信息!X104/3600*求节点(J$28:J$47,$G$4:$G$23,节奏总纲!T103)+DC103</f>
        <v>0</v>
      </c>
      <c r="DE104" s="15">
        <v>100</v>
      </c>
      <c r="DF104" s="15" t="e">
        <f t="shared" si="55"/>
        <v>#REF!</v>
      </c>
      <c r="DG104" s="15" t="e">
        <f t="shared" si="56"/>
        <v>#REF!</v>
      </c>
      <c r="DH104" s="15" t="e">
        <f t="shared" si="57"/>
        <v>#REF!</v>
      </c>
      <c r="DI104" s="15" t="e">
        <f t="shared" si="58"/>
        <v>#REF!</v>
      </c>
      <c r="DJ104" s="15" t="e">
        <f t="shared" si="59"/>
        <v>#REF!</v>
      </c>
      <c r="DK104" s="35">
        <v>100</v>
      </c>
      <c r="DL104" s="34" t="e">
        <f t="shared" si="60"/>
        <v>#REF!</v>
      </c>
      <c r="DM104" s="34" t="e">
        <f t="shared" si="61"/>
        <v>#REF!</v>
      </c>
      <c r="DN104" s="34" t="e">
        <f t="shared" si="62"/>
        <v>#REF!</v>
      </c>
      <c r="DO104" s="34" t="e">
        <f t="shared" si="63"/>
        <v>#REF!</v>
      </c>
      <c r="DP104" s="34" t="e">
        <f t="shared" si="64"/>
        <v>#REF!</v>
      </c>
      <c r="DQ104" s="34" t="e">
        <f t="shared" si="65"/>
        <v>#REF!</v>
      </c>
      <c r="DT104" s="15">
        <v>100</v>
      </c>
      <c r="DU104" s="15" t="e">
        <f>#REF!+[7]国家城池攻打!BP103</f>
        <v>#REF!</v>
      </c>
      <c r="DV104" s="15" t="e">
        <f>#REF!+[7]国家城池攻打!BQ103</f>
        <v>#REF!</v>
      </c>
      <c r="DW104" s="15" t="e">
        <f>#REF!+[7]国家城池攻打!BR103</f>
        <v>#REF!</v>
      </c>
      <c r="DX104" s="15" t="e">
        <f>#REF!+[7]国家城池攻打!BS103</f>
        <v>#REF!</v>
      </c>
      <c r="DY104" s="15" t="e">
        <f>#REF!+[7]国家城池攻打!BT103</f>
        <v>#REF!</v>
      </c>
      <c r="DZ104" s="15" t="e">
        <f t="shared" si="76"/>
        <v>#REF!</v>
      </c>
      <c r="EA104" s="15" t="e">
        <f t="shared" si="77"/>
        <v>#REF!</v>
      </c>
      <c r="EB104" s="15" t="e">
        <f t="shared" si="78"/>
        <v>#REF!</v>
      </c>
      <c r="EC104" s="15" t="e">
        <f t="shared" si="79"/>
        <v>#REF!</v>
      </c>
      <c r="ED104" s="15" t="e">
        <f t="shared" si="80"/>
        <v>#REF!</v>
      </c>
      <c r="EF104" s="34" t="e">
        <f>#REF!/$DU104</f>
        <v>#REF!</v>
      </c>
      <c r="EG104" s="34" t="e">
        <f>[7]国家城池攻打!BP103/$DU104</f>
        <v>#REF!</v>
      </c>
      <c r="EK104" s="9">
        <v>100</v>
      </c>
      <c r="EL104" s="9" t="e">
        <f t="shared" si="66"/>
        <v>#REF!</v>
      </c>
      <c r="EM104" s="9" t="e">
        <f t="shared" si="67"/>
        <v>#REF!</v>
      </c>
      <c r="EN104" s="9" t="e">
        <f t="shared" si="68"/>
        <v>#REF!</v>
      </c>
      <c r="EO104" s="9" t="e">
        <f t="shared" si="69"/>
        <v>#REF!</v>
      </c>
      <c r="EP104" s="9" t="e">
        <f t="shared" si="70"/>
        <v>#REF!</v>
      </c>
      <c r="ER104" s="9">
        <v>100</v>
      </c>
      <c r="ES104" s="9" t="e">
        <f>((DU104-DU103)-(DF104-DF103))/求节点(F$28:F$47,$K$4:$K$23,节奏总纲!P103)</f>
        <v>#REF!</v>
      </c>
      <c r="ET104" s="9" t="e">
        <f>((DV104-DV103)-(DG104-DG103))/求节点(G$28:G$47,$K$4:$K$23,节奏总纲!Q103)</f>
        <v>#REF!</v>
      </c>
      <c r="EU104" s="9" t="e">
        <f>((DW104-DW103)-(DH104-DH103))/求节点(H$28:H$47,$K$4:$K$23,节奏总纲!R103)</f>
        <v>#REF!</v>
      </c>
      <c r="EV104" s="9" t="e">
        <f>((DX104-DX103)-(DI104-DI103))/求节点(I$28:I$47,$K$4:$K$23,节奏总纲!S103)</f>
        <v>#REF!</v>
      </c>
      <c r="EW104" s="9" t="e">
        <f>((DY104-DY103)-(DJ104-DJ103))/求节点(J$28:J$47,$K$4:$K$23,节奏总纲!T103)</f>
        <v>#REF!</v>
      </c>
      <c r="EX104" s="37" t="e">
        <f>SUM(ES$5:ES104)*$C$5/'[1]资源-钻石'!L103</f>
        <v>#REF!</v>
      </c>
      <c r="EY104" s="37" t="e">
        <f>SUM(ET$5:ET104)*$C$5/'[1]资源-钻石'!M103</f>
        <v>#REF!</v>
      </c>
      <c r="EZ104" s="37" t="e">
        <f>SUM(EU$5:EU104)*$C$5/'[1]资源-钻石'!N103</f>
        <v>#REF!</v>
      </c>
      <c r="FA104" s="37" t="e">
        <f>SUM(EV$5:EV104)*$C$5/'[1]资源-钻石'!O103</f>
        <v>#REF!</v>
      </c>
      <c r="FB104" s="37" t="e">
        <f>SUM(EW$5:EW104)*$C$5/'[1]资源-钻石'!P103</f>
        <v>#REF!</v>
      </c>
      <c r="FJ104" s="9">
        <f>INT(求节点(F$28:F$47,$K$28:$K$47,节奏总纲!P103))</f>
        <v>21500</v>
      </c>
      <c r="FK104" s="15">
        <v>100</v>
      </c>
      <c r="FL104" s="15">
        <f>求节点(F$28:F$47,$V$4:$V$23,节奏总纲!P103)*$FJ104/10000</f>
        <v>430000</v>
      </c>
      <c r="FM104" s="15">
        <f>求节点(G$28:G$47,$V$4:$V$23,节奏总纲!Q103)*$FJ104/10000</f>
        <v>430000</v>
      </c>
      <c r="FN104" s="15">
        <f>求节点(H$28:H$47,$V$4:$V$23,节奏总纲!R103)*$FJ104/10000</f>
        <v>430000</v>
      </c>
      <c r="FO104" s="15">
        <f>求节点(I$28:I$47,$V$4:$V$23,节奏总纲!S103)*$FJ104/10000</f>
        <v>430000</v>
      </c>
      <c r="FP104" s="15">
        <f>求节点(J$28:J$47,$V$4:$V$23,节奏总纲!T103)*$FJ104/10000</f>
        <v>430000</v>
      </c>
      <c r="FQ104" s="15">
        <f>求节点(F$28:F$47,$L$4:$L$23,节奏总纲!P103)</f>
        <v>4</v>
      </c>
      <c r="FR104" s="15">
        <f>求节点(G$28:G$47,$L$4:$L$23,节奏总纲!Q103)</f>
        <v>4</v>
      </c>
      <c r="FS104" s="15">
        <f>求节点(H$28:H$47,$L$4:$L$23,节奏总纲!R103)</f>
        <v>4</v>
      </c>
      <c r="FT104" s="15">
        <f>求节点(I$28:I$47,$L$4:$L$23,节奏总纲!S103)</f>
        <v>4</v>
      </c>
      <c r="FU104" s="15">
        <f>求节点(J$28:J$47,$L$4:$L$23,节奏总纲!T103)</f>
        <v>4</v>
      </c>
      <c r="FV104" s="15">
        <f t="shared" si="71"/>
        <v>1720000</v>
      </c>
      <c r="FW104" s="15">
        <f t="shared" si="72"/>
        <v>1720000</v>
      </c>
      <c r="FX104" s="15">
        <f t="shared" si="73"/>
        <v>1720000</v>
      </c>
      <c r="FY104" s="15">
        <f t="shared" si="74"/>
        <v>1720000</v>
      </c>
      <c r="FZ104" s="15">
        <f t="shared" si="75"/>
        <v>1720000</v>
      </c>
      <c r="GE104" s="15">
        <v>100</v>
      </c>
      <c r="GF104" s="15">
        <f>MAX($G$4,求节点(F$28:F$47,$G$4:$G$23,节奏总纲!P103))</f>
        <v>2750</v>
      </c>
      <c r="GG104" s="15">
        <f>MAX($G$4,求节点(G$28:G$47,$G$4:$G$23,节奏总纲!Q103))</f>
        <v>2750</v>
      </c>
      <c r="GH104" s="15">
        <f>MAX($G$4,求节点(H$28:H$47,$G$4:$G$23,节奏总纲!R103))</f>
        <v>2750</v>
      </c>
      <c r="GI104" s="15">
        <f>MAX($G$4,求节点(I$28:I$47,$G$4:$G$23,节奏总纲!S103))</f>
        <v>2750</v>
      </c>
      <c r="GJ104" s="15">
        <f>MAX($G$4,求节点(J$28:J$47,$G$4:$G$23,节奏总纲!T103))</f>
        <v>2750</v>
      </c>
      <c r="GK104" s="15">
        <f>MAX($K$4,求节点(F$28:F$47,$K$4:$K$23,节奏总纲!P103))</f>
        <v>17000</v>
      </c>
      <c r="GL104" s="15">
        <f>MAX($K$4,求节点(G$28:G$47,$K$4:$K$23,节奏总纲!Q103))</f>
        <v>17000</v>
      </c>
      <c r="GM104" s="15">
        <f>MAX($K$4,求节点(H$28:H$47,$K$4:$K$23,节奏总纲!R103))</f>
        <v>17000</v>
      </c>
      <c r="GN104" s="15">
        <f>MAX($K$4,求节点(I$28:I$47,$K$4:$K$23,节奏总纲!S103))</f>
        <v>17000</v>
      </c>
      <c r="GO104" s="15">
        <f>MAX($K$4,求节点(J$28:J$47,$K$4:$K$23,节奏总纲!T103))</f>
        <v>17000</v>
      </c>
    </row>
    <row r="105" spans="19:197" x14ac:dyDescent="0.15">
      <c r="S105" s="9">
        <v>78</v>
      </c>
      <c r="T105" s="9">
        <f>求节点(节奏总纲!$BW$4:$BW$53,节奏总纲!$AM$4:$AM$53,$S105)</f>
        <v>407.83539826846607</v>
      </c>
      <c r="U105" s="9">
        <v>31000</v>
      </c>
      <c r="V105" s="9">
        <f t="shared" si="81"/>
        <v>3</v>
      </c>
      <c r="W105" s="9">
        <v>5</v>
      </c>
    </row>
    <row r="106" spans="19:197" x14ac:dyDescent="0.15">
      <c r="S106" s="9">
        <v>79</v>
      </c>
      <c r="T106" s="9">
        <f>求节点(节奏总纲!$BW$4:$BW$53,节奏总纲!$AM$4:$AM$53,$S106)</f>
        <v>422.868443314297</v>
      </c>
      <c r="U106" s="9">
        <v>31000</v>
      </c>
      <c r="V106" s="9">
        <f t="shared" si="81"/>
        <v>3</v>
      </c>
      <c r="W106" s="9">
        <v>5</v>
      </c>
    </row>
    <row r="107" spans="19:197" x14ac:dyDescent="0.15">
      <c r="S107" s="9">
        <v>80</v>
      </c>
      <c r="T107" s="9">
        <f>求节点(节奏总纲!$BW$4:$BW$53,节奏总纲!$AM$4:$AM$53,$S107)</f>
        <v>588.22499999999991</v>
      </c>
      <c r="U107" s="9">
        <v>32000</v>
      </c>
      <c r="V107" s="9">
        <f t="shared" si="81"/>
        <v>3</v>
      </c>
      <c r="W107" s="9">
        <v>5</v>
      </c>
    </row>
  </sheetData>
  <mergeCells count="29">
    <mergeCell ref="BL3:BP3"/>
    <mergeCell ref="AR3:AV3"/>
    <mergeCell ref="U26:U27"/>
    <mergeCell ref="AK3:AO3"/>
    <mergeCell ref="BE3:BI3"/>
    <mergeCell ref="AZ3:BD3"/>
    <mergeCell ref="W26:W27"/>
    <mergeCell ref="V26:V27"/>
    <mergeCell ref="GK3:GO3"/>
    <mergeCell ref="GF3:GJ3"/>
    <mergeCell ref="F26:J26"/>
    <mergeCell ref="FV3:FZ3"/>
    <mergeCell ref="BS3:BW3"/>
    <mergeCell ref="BX3:CB3"/>
    <mergeCell ref="L26:P26"/>
    <mergeCell ref="CR3:CV3"/>
    <mergeCell ref="FL3:FP3"/>
    <mergeCell ref="FQ3:FU3"/>
    <mergeCell ref="CF3:CJ3"/>
    <mergeCell ref="CK3:CO3"/>
    <mergeCell ref="DF3:DJ3"/>
    <mergeCell ref="DU3:DY3"/>
    <mergeCell ref="T26:T27"/>
    <mergeCell ref="S26:S27"/>
    <mergeCell ref="CY3:DC3"/>
    <mergeCell ref="EX3:FB3"/>
    <mergeCell ref="ES3:EW3"/>
    <mergeCell ref="EL3:EP3"/>
    <mergeCell ref="DZ3:ED3"/>
  </mergeCells>
  <phoneticPr fontId="1" type="noConversion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CC167"/>
  <sheetViews>
    <sheetView topLeftCell="A43" workbookViewId="0">
      <selection activeCell="E75" sqref="E75"/>
    </sheetView>
  </sheetViews>
  <sheetFormatPr defaultColWidth="6.625" defaultRowHeight="11.25" x14ac:dyDescent="0.15"/>
  <cols>
    <col min="1" max="9" width="6.625" style="14"/>
    <col min="10" max="10" width="6.625" style="25" customWidth="1"/>
    <col min="11" max="11" width="6.625" style="14" customWidth="1"/>
    <col min="12" max="60" width="6.625" style="9" customWidth="1"/>
    <col min="61" max="69" width="6.625" style="14" customWidth="1"/>
    <col min="70" max="80" width="6.625" style="9" customWidth="1"/>
    <col min="81" max="81" width="6.625" style="14" customWidth="1"/>
    <col min="82" max="16384" width="6.625" style="14"/>
  </cols>
  <sheetData>
    <row r="1" spans="1:81" x14ac:dyDescent="0.15">
      <c r="L1" s="9" t="s">
        <v>183</v>
      </c>
      <c r="X1" s="9" t="s">
        <v>374</v>
      </c>
      <c r="AK1" s="9" t="s">
        <v>154</v>
      </c>
      <c r="AX1" s="9" t="s">
        <v>111</v>
      </c>
    </row>
    <row r="3" spans="1:81" s="4" customFormat="1" ht="33.75" x14ac:dyDescent="0.15">
      <c r="A3" s="14"/>
      <c r="C3" s="4" t="s">
        <v>61</v>
      </c>
      <c r="D3" s="4" t="s">
        <v>108</v>
      </c>
      <c r="E3" s="4" t="s">
        <v>79</v>
      </c>
      <c r="G3" s="4" t="s">
        <v>110</v>
      </c>
      <c r="H3" s="4" t="s">
        <v>109</v>
      </c>
      <c r="J3" s="24"/>
      <c r="L3" s="21"/>
      <c r="M3" s="115" t="s">
        <v>176</v>
      </c>
      <c r="N3" s="116"/>
      <c r="O3" s="116"/>
      <c r="P3" s="116"/>
      <c r="Q3" s="117"/>
      <c r="R3" s="115" t="s">
        <v>179</v>
      </c>
      <c r="S3" s="116"/>
      <c r="T3" s="116"/>
      <c r="U3" s="116"/>
      <c r="V3" s="117"/>
      <c r="W3" s="21"/>
      <c r="X3" s="21"/>
      <c r="Y3" s="115" t="s">
        <v>375</v>
      </c>
      <c r="Z3" s="116"/>
      <c r="AA3" s="116"/>
      <c r="AB3" s="116"/>
      <c r="AC3" s="117"/>
      <c r="AD3" s="115" t="s">
        <v>373</v>
      </c>
      <c r="AE3" s="116"/>
      <c r="AF3" s="116"/>
      <c r="AG3" s="116"/>
      <c r="AH3" s="117"/>
      <c r="AI3" s="21"/>
      <c r="AJ3" s="21"/>
      <c r="AK3" s="21"/>
      <c r="AL3" s="115" t="s">
        <v>182</v>
      </c>
      <c r="AM3" s="116"/>
      <c r="AN3" s="116"/>
      <c r="AO3" s="116"/>
      <c r="AP3" s="117"/>
      <c r="AQ3" s="21"/>
      <c r="AR3" s="21"/>
      <c r="AS3" s="21" t="s">
        <v>180</v>
      </c>
      <c r="AT3" s="21"/>
      <c r="AU3" s="21"/>
      <c r="AV3" s="21"/>
      <c r="AW3" s="21"/>
      <c r="AX3" s="21"/>
      <c r="AY3" s="115" t="s">
        <v>107</v>
      </c>
      <c r="AZ3" s="116"/>
      <c r="BA3" s="116"/>
      <c r="BB3" s="116"/>
      <c r="BC3" s="117"/>
      <c r="BD3" s="115" t="s">
        <v>101</v>
      </c>
      <c r="BE3" s="116"/>
      <c r="BF3" s="116"/>
      <c r="BG3" s="116"/>
      <c r="BH3" s="117"/>
      <c r="BK3" s="4" t="s">
        <v>184</v>
      </c>
      <c r="BL3" s="96" t="s">
        <v>185</v>
      </c>
      <c r="BM3" s="96"/>
      <c r="BN3" s="96"/>
      <c r="BO3" s="96"/>
      <c r="BP3" s="96"/>
      <c r="BR3" s="21"/>
      <c r="BS3" s="114" t="s">
        <v>187</v>
      </c>
      <c r="BT3" s="114"/>
      <c r="BU3" s="114"/>
      <c r="BV3" s="114"/>
      <c r="BW3" s="114"/>
      <c r="BX3" s="114" t="s">
        <v>172</v>
      </c>
      <c r="BY3" s="114"/>
      <c r="BZ3" s="114"/>
      <c r="CA3" s="114"/>
      <c r="CB3" s="114"/>
    </row>
    <row r="4" spans="1:81" x14ac:dyDescent="0.15">
      <c r="C4" s="14">
        <v>1</v>
      </c>
      <c r="D4" s="14">
        <v>24000</v>
      </c>
      <c r="E4" s="14">
        <v>2000</v>
      </c>
      <c r="G4" s="14">
        <v>15000</v>
      </c>
      <c r="H4" s="14">
        <f t="shared" ref="H4:H83" si="0">E4/$D4</f>
        <v>8.3333333333333329E-2</v>
      </c>
      <c r="I4" s="14">
        <f>E4/G4</f>
        <v>0.13333333333333333</v>
      </c>
      <c r="L4" s="15" t="s">
        <v>390</v>
      </c>
      <c r="M4" s="15" t="s">
        <v>97</v>
      </c>
      <c r="N4" s="15" t="s">
        <v>3</v>
      </c>
      <c r="O4" s="15" t="s">
        <v>99</v>
      </c>
      <c r="P4" s="15" t="s">
        <v>32</v>
      </c>
      <c r="Q4" s="15" t="s">
        <v>106</v>
      </c>
      <c r="R4" s="15" t="s">
        <v>97</v>
      </c>
      <c r="S4" s="15" t="s">
        <v>3</v>
      </c>
      <c r="T4" s="15" t="s">
        <v>99</v>
      </c>
      <c r="U4" s="15" t="s">
        <v>4</v>
      </c>
      <c r="V4" s="15" t="s">
        <v>106</v>
      </c>
      <c r="X4" s="15" t="s">
        <v>390</v>
      </c>
      <c r="Y4" s="15" t="s">
        <v>0</v>
      </c>
      <c r="Z4" s="15" t="s">
        <v>3</v>
      </c>
      <c r="AA4" s="15" t="s">
        <v>1</v>
      </c>
      <c r="AB4" s="15" t="s">
        <v>4</v>
      </c>
      <c r="AC4" s="15" t="s">
        <v>2</v>
      </c>
      <c r="AD4" s="15" t="s">
        <v>0</v>
      </c>
      <c r="AE4" s="15" t="s">
        <v>103</v>
      </c>
      <c r="AF4" s="15" t="s">
        <v>88</v>
      </c>
      <c r="AG4" s="15" t="s">
        <v>4</v>
      </c>
      <c r="AH4" s="15" t="s">
        <v>2</v>
      </c>
      <c r="AK4" s="15" t="s">
        <v>390</v>
      </c>
      <c r="AL4" s="15" t="s">
        <v>0</v>
      </c>
      <c r="AM4" s="15" t="s">
        <v>103</v>
      </c>
      <c r="AN4" s="15" t="s">
        <v>88</v>
      </c>
      <c r="AO4" s="15" t="s">
        <v>4</v>
      </c>
      <c r="AP4" s="15" t="s">
        <v>2</v>
      </c>
      <c r="AS4" s="9" t="s">
        <v>390</v>
      </c>
      <c r="AT4" s="9" t="s">
        <v>181</v>
      </c>
      <c r="AU4" s="9" t="s">
        <v>160</v>
      </c>
      <c r="AV4" s="9" t="s">
        <v>419</v>
      </c>
      <c r="AX4" s="15" t="s">
        <v>390</v>
      </c>
      <c r="AY4" s="15" t="s">
        <v>97</v>
      </c>
      <c r="AZ4" s="15" t="s">
        <v>3</v>
      </c>
      <c r="BA4" s="15" t="s">
        <v>99</v>
      </c>
      <c r="BB4" s="15" t="s">
        <v>32</v>
      </c>
      <c r="BC4" s="15" t="s">
        <v>100</v>
      </c>
      <c r="BD4" s="15" t="s">
        <v>97</v>
      </c>
      <c r="BE4" s="15" t="s">
        <v>3</v>
      </c>
      <c r="BF4" s="15" t="s">
        <v>99</v>
      </c>
      <c r="BG4" s="15" t="s">
        <v>32</v>
      </c>
      <c r="BH4" s="15" t="s">
        <v>100</v>
      </c>
      <c r="BK4" s="14" t="s">
        <v>390</v>
      </c>
      <c r="BL4" s="14" t="s">
        <v>167</v>
      </c>
      <c r="BM4" s="14" t="s">
        <v>168</v>
      </c>
      <c r="BN4" s="14" t="s">
        <v>169</v>
      </c>
      <c r="BO4" s="14" t="s">
        <v>170</v>
      </c>
      <c r="BP4" s="14" t="s">
        <v>171</v>
      </c>
      <c r="BR4" s="9" t="s">
        <v>390</v>
      </c>
      <c r="BS4" s="9" t="s">
        <v>167</v>
      </c>
      <c r="BT4" s="9" t="s">
        <v>168</v>
      </c>
      <c r="BU4" s="9" t="s">
        <v>169</v>
      </c>
      <c r="BV4" s="9" t="s">
        <v>170</v>
      </c>
      <c r="BW4" s="9" t="s">
        <v>171</v>
      </c>
      <c r="BX4" s="9" t="s">
        <v>167</v>
      </c>
      <c r="BY4" s="9" t="s">
        <v>168</v>
      </c>
      <c r="BZ4" s="9" t="s">
        <v>169</v>
      </c>
      <c r="CA4" s="9" t="s">
        <v>170</v>
      </c>
      <c r="CB4" s="9" t="s">
        <v>171</v>
      </c>
    </row>
    <row r="5" spans="1:81" x14ac:dyDescent="0.15">
      <c r="B5" s="14">
        <v>250</v>
      </c>
      <c r="C5" s="14">
        <v>2</v>
      </c>
      <c r="D5" s="14">
        <v>24000</v>
      </c>
      <c r="E5" s="14">
        <f>E4+B5</f>
        <v>2250</v>
      </c>
      <c r="G5" s="14">
        <v>19000</v>
      </c>
      <c r="H5" s="14">
        <f>E5/$D5</f>
        <v>9.375E-2</v>
      </c>
      <c r="I5" s="14">
        <f t="shared" ref="I5:I68" si="1">E5/G5</f>
        <v>0.11842105263157894</v>
      </c>
      <c r="L5" s="15">
        <v>1</v>
      </c>
      <c r="M5" s="15">
        <f>24*3600*节奏总纲!W4</f>
        <v>6201.2271631357262</v>
      </c>
      <c r="N5" s="15">
        <f>24*3600*节奏总纲!X4</f>
        <v>5165.6222268920601</v>
      </c>
      <c r="O5" s="15">
        <f>24*3600*节奏总纲!Y4</f>
        <v>4041.3397422155526</v>
      </c>
      <c r="P5" s="15">
        <f>24*3600*节奏总纲!Z4</f>
        <v>2815.3571320636197</v>
      </c>
      <c r="Q5" s="15">
        <f>24*3600*节奏总纲!AA4</f>
        <v>1472.1713285284213</v>
      </c>
      <c r="R5" s="15">
        <f>SUM(M$5:M5)</f>
        <v>6201.2271631357262</v>
      </c>
      <c r="S5" s="15">
        <f>SUM(N$5:N5)</f>
        <v>5165.6222268920601</v>
      </c>
      <c r="T5" s="15">
        <f>SUM(O$5:O5)</f>
        <v>4041.3397422155526</v>
      </c>
      <c r="U5" s="15">
        <f>SUM(P$5:P5)</f>
        <v>2815.3571320636197</v>
      </c>
      <c r="V5" s="15">
        <f>SUM(Q$5:Q5)</f>
        <v>1472.1713285284213</v>
      </c>
      <c r="X5" s="15">
        <v>1</v>
      </c>
      <c r="Y5" s="15">
        <f>[1]养成buff汇总!CC6</f>
        <v>9.5185214564474929E-8</v>
      </c>
      <c r="Z5" s="15">
        <f>[1]养成buff汇总!CD6</f>
        <v>0</v>
      </c>
      <c r="AA5" s="15">
        <f>[1]养成buff汇总!CE6</f>
        <v>1.2279277229396146E-7</v>
      </c>
      <c r="AB5" s="15">
        <f>[1]养成buff汇总!CF6</f>
        <v>0</v>
      </c>
      <c r="AC5" s="15">
        <f>[1]养成buff汇总!CG6</f>
        <v>1.4396499305527333E-7</v>
      </c>
      <c r="AD5" s="15">
        <f>[1]养成buff汇总!CH6</f>
        <v>5.9026519465987803E-4</v>
      </c>
      <c r="AE5" s="15">
        <f>[1]养成buff汇总!CI6</f>
        <v>0</v>
      </c>
      <c r="AF5" s="15">
        <f>[1]养成buff汇总!CJ6</f>
        <v>4.9624737175690825E-4</v>
      </c>
      <c r="AG5" s="15">
        <f>[1]养成buff汇总!CK6</f>
        <v>0</v>
      </c>
      <c r="AH5" s="15">
        <f>[1]养成buff汇总!CL6</f>
        <v>2.1194116561673582E-4</v>
      </c>
      <c r="AK5" s="15">
        <v>1</v>
      </c>
      <c r="AL5" s="15">
        <f>R5+AD5+('[1]功能-日常任务'!AB5+'[1]功能-子任务'!BJ5+[8]繁荣度奖励!AT7+[3]投放设计!AY8+'[1]功能-行军令'!DL5+'[1]功能-九鼎之争'!CS6)*[1]把控!$V$7/[1]把控!$V$9++'[1]资源-玩家经验'!BN4/4</f>
        <v>7078.9672355282109</v>
      </c>
      <c r="AM5" s="15">
        <f>S5+AE5+('[1]功能-日常任务'!AC5+'[1]功能-子任务'!BK5+[8]繁荣度奖励!AU7+[3]投放设计!AZ8+'[1]功能-行军令'!DM5+'[1]功能-九鼎之争'!CT6)*[1]把控!$V$7/[1]把控!$V$9++'[1]资源-玩家经验'!BO4/4</f>
        <v>6021.382388640408</v>
      </c>
      <c r="AN5" s="15">
        <f>T5+AF5+('[1]功能-日常任务'!AD5+'[1]功能-子任务'!BL5+[8]繁荣度奖励!AV7+[3]投放设计!BA8+'[1]功能-行军令'!DN5+'[1]功能-九鼎之争'!CU6)*[1]把控!$V$7/[1]把控!$V$9++'[1]资源-玩家经验'!BP4/4</f>
        <v>5121.1048824815662</v>
      </c>
      <c r="AO5" s="15">
        <f>U5+AG5+('[1]功能-日常任务'!AE5+'[1]功能-子任务'!BM5+[8]繁荣度奖励!AW7+[3]投放设计!BB8+'[1]功能-行军令'!DO5+'[1]功能-九鼎之争'!CV6)*[1]把控!$V$7/[1]把控!$V$9++'[1]资源-玩家经验'!BQ4/4</f>
        <v>3895.6122605546248</v>
      </c>
      <c r="AP5" s="15">
        <f>V5+AH5+('[1]功能-日常任务'!AF5+'[1]功能-子任务'!BN5+[8]繁荣度奖励!AX7+[3]投放设计!BC8+'[1]功能-行军令'!DP5+'[1]功能-九鼎之争'!CW6)*[1]把控!$V$7/[1]把控!$V$9++'[1]资源-玩家经验'!BR4/4</f>
        <v>2508.0223824504205</v>
      </c>
      <c r="AS5" s="35">
        <v>1</v>
      </c>
      <c r="AT5" s="34">
        <f t="shared" ref="AT5:AT36" si="2">R5/AL5</f>
        <v>0.87600732660729841</v>
      </c>
      <c r="AU5" s="34">
        <f>AD5/AL5</f>
        <v>8.338295333497673E-8</v>
      </c>
      <c r="AV5" s="34">
        <f>(('[1]功能-日常任务'!AB5+'[1]功能-子任务'!BJ5+[8]繁荣度奖励!AT7+[3]投放设计!AY8+'[1]功能-行军令'!DL5+'[1]功能-九鼎之争'!CS6)*[1]把控!$V$7/[1]把控!$V$9+'[1]资源-玩家经验'!BN4/4)/AL5</f>
        <v>0.12399259000974817</v>
      </c>
      <c r="AX5" s="15">
        <v>1</v>
      </c>
      <c r="AY5" s="15">
        <f>'[1]功能-战损相关'!R11/求节点($D$88:$D$167,$D$4:$D$83,节奏总纲!P4)*3600</f>
        <v>370.42440625979276</v>
      </c>
      <c r="AZ5" s="15">
        <f>'[1]功能-战损相关'!S11/求节点($D$88:$D$167,$D$4:$D$83,节奏总纲!Q4)*3600</f>
        <v>406.97054847839371</v>
      </c>
      <c r="BA5" s="15">
        <f>'[1]功能-战损相关'!T11/求节点($D$88:$D$167,$D$4:$D$83,节奏总纲!R4)*3600</f>
        <v>407.50509725822224</v>
      </c>
      <c r="BB5" s="15">
        <f>'[1]功能-战损相关'!U11/求节点($D$88:$D$167,$D$4:$D$83,节奏总纲!S4)*3600</f>
        <v>325.18815036386547</v>
      </c>
      <c r="BC5" s="15">
        <f>'[1]功能-战损相关'!V11/求节点($D$88:$D$167,$D$4:$D$83,节奏总纲!T4)*3600</f>
        <v>211.30643745870125</v>
      </c>
      <c r="BD5" s="15">
        <f>SUM(AY$5:AY5)</f>
        <v>370.42440625979276</v>
      </c>
      <c r="BE5" s="15">
        <f>SUM(AZ$5:AZ5)</f>
        <v>406.97054847839371</v>
      </c>
      <c r="BF5" s="15">
        <f>SUM(BA$5:BA5)</f>
        <v>407.50509725822224</v>
      </c>
      <c r="BG5" s="15">
        <f>SUM(BB$5:BB5)</f>
        <v>325.18815036386547</v>
      </c>
      <c r="BH5" s="15">
        <f>SUM(BC$5:BC5)</f>
        <v>211.30643745870125</v>
      </c>
      <c r="BK5" s="14">
        <v>1</v>
      </c>
      <c r="BL5" s="14">
        <f>AL5/BD5</f>
        <v>19.110423384369174</v>
      </c>
      <c r="BM5" s="14">
        <f t="shared" ref="BM5:BP5" si="3">AM5/BE5</f>
        <v>14.795621971057905</v>
      </c>
      <c r="BN5" s="14">
        <f t="shared" si="3"/>
        <v>12.566971350634406</v>
      </c>
      <c r="BO5" s="14">
        <f t="shared" si="3"/>
        <v>11.979564003779581</v>
      </c>
      <c r="BP5" s="14">
        <f t="shared" si="3"/>
        <v>11.869124351408368</v>
      </c>
      <c r="BR5" s="9">
        <v>1</v>
      </c>
      <c r="BS5" s="36">
        <f>BD5-AL5</f>
        <v>-6708.5428292684182</v>
      </c>
      <c r="BT5" s="36">
        <f t="shared" ref="BT5:BW5" si="4">BE5-AM5</f>
        <v>-5614.4118401620144</v>
      </c>
      <c r="BU5" s="36">
        <f t="shared" si="4"/>
        <v>-4713.599785223344</v>
      </c>
      <c r="BV5" s="36">
        <f t="shared" si="4"/>
        <v>-3570.4241101907592</v>
      </c>
      <c r="BW5" s="36">
        <f t="shared" si="4"/>
        <v>-2296.7159449917194</v>
      </c>
      <c r="BX5" s="37">
        <f>SUMPRODUCT(BS$5:BS5,'[1]功能-付费相关'!BR$6:BR6)/'[1]资源-钻石'!L4</f>
        <v>-0.20849521855078174</v>
      </c>
      <c r="BY5" s="37">
        <f>SUMPRODUCT(BT$5:BT5,'[1]功能-付费相关'!BS$6:BS6)/'[1]资源-钻石'!M4</f>
        <v>-0.15536659048746859</v>
      </c>
      <c r="BZ5" s="37">
        <f>SUMPRODUCT(BU$5:BU5,'[1]功能-付费相关'!BT$6:BT6)/'[1]资源-钻石'!N4</f>
        <v>-0.10499557928310443</v>
      </c>
      <c r="CA5" s="37">
        <f>SUMPRODUCT(BV$5:BV5,'[1]功能-付费相关'!BU$6:BU6)/'[1]资源-钻石'!O4</f>
        <v>-4.600103359570578E-2</v>
      </c>
      <c r="CB5" s="37">
        <f>SUMPRODUCT(BW$5:BW5,'[1]功能-付费相关'!BV$6:BV6)/'[1]资源-钻石'!P4</f>
        <v>-2.4395544312173448E-2</v>
      </c>
      <c r="CC5" s="14">
        <f>SUMPRODUCT(BS$5:BS5,'[1]功能-付费相关'!BR$6:BR6)/节奏总纲!P4</f>
        <v>-3023.5294936901446</v>
      </c>
    </row>
    <row r="6" spans="1:81" x14ac:dyDescent="0.15">
      <c r="B6" s="14">
        <v>250</v>
      </c>
      <c r="C6" s="14">
        <v>3</v>
      </c>
      <c r="D6" s="14">
        <v>24000</v>
      </c>
      <c r="E6" s="14">
        <f t="shared" ref="E6:E52" si="5">E5+B6</f>
        <v>2500</v>
      </c>
      <c r="G6" s="14">
        <v>23000</v>
      </c>
      <c r="H6" s="14">
        <f t="shared" si="0"/>
        <v>0.10416666666666667</v>
      </c>
      <c r="I6" s="14">
        <f t="shared" si="1"/>
        <v>0.10869565217391304</v>
      </c>
      <c r="L6" s="15">
        <v>2</v>
      </c>
      <c r="M6" s="15">
        <f>24*3600*节奏总纲!W5</f>
        <v>6646.3107086081063</v>
      </c>
      <c r="N6" s="15">
        <f>24*3600*节奏总纲!X5</f>
        <v>5639.1571232445031</v>
      </c>
      <c r="O6" s="15">
        <f>24*3600*节奏总纲!Y5</f>
        <v>4498.4186811325717</v>
      </c>
      <c r="P6" s="15">
        <f>24*3600*节奏总纲!Z5</f>
        <v>3217.846652507284</v>
      </c>
      <c r="Q6" s="15">
        <f>24*3600*节奏总纲!AA5</f>
        <v>1732.0046166844904</v>
      </c>
      <c r="R6" s="15">
        <f>SUM(M$5:M6)</f>
        <v>12847.537871743833</v>
      </c>
      <c r="S6" s="15">
        <f>SUM(N$5:N6)</f>
        <v>10804.779350136563</v>
      </c>
      <c r="T6" s="15">
        <f>SUM(O$5:O6)</f>
        <v>8539.7584233481248</v>
      </c>
      <c r="U6" s="15">
        <f>SUM(P$5:P6)</f>
        <v>6033.2037845709037</v>
      </c>
      <c r="V6" s="15">
        <f>SUM(Q$5:Q6)</f>
        <v>3204.1759452129118</v>
      </c>
      <c r="X6" s="15">
        <v>2</v>
      </c>
      <c r="Y6" s="15">
        <f>[1]养成buff汇总!CC7</f>
        <v>1.9037042912548041E-7</v>
      </c>
      <c r="Z6" s="15">
        <f>[1]养成buff汇总!CD7</f>
        <v>0</v>
      </c>
      <c r="AA6" s="15">
        <f>[1]养成buff汇总!CE7</f>
        <v>2.4558554459139237E-7</v>
      </c>
      <c r="AB6" s="15">
        <f>[1]养成buff汇总!CF7</f>
        <v>0</v>
      </c>
      <c r="AC6" s="15">
        <f>[1]养成buff汇总!CG7</f>
        <v>2.879299861140161E-7</v>
      </c>
      <c r="AD6" s="15">
        <f>[1]养成buff汇总!CH7</f>
        <v>1.8555264568931307E-3</v>
      </c>
      <c r="AE6" s="15">
        <f>[1]养成buff汇总!CI7</f>
        <v>0</v>
      </c>
      <c r="AF6" s="15">
        <f>[1]养成buff汇总!CJ7</f>
        <v>1.6009942441996827E-3</v>
      </c>
      <c r="AG6" s="15">
        <f>[1]养成buff汇总!CK7</f>
        <v>0</v>
      </c>
      <c r="AH6" s="15">
        <f>[1]养成buff汇总!CL7</f>
        <v>7.1063737436816155E-4</v>
      </c>
      <c r="AK6" s="15">
        <v>2</v>
      </c>
      <c r="AL6" s="15">
        <f>R6+AD6+('[1]功能-日常任务'!AB6+'[1]功能-子任务'!BJ6+[8]繁荣度奖励!AT8+[3]投放设计!AY9+'[1]功能-行军令'!DL6+'[1]功能-九鼎之争'!CS7)*[1]把控!$V$7/[1]把控!$V$9++'[1]资源-玩家经验'!BN5/4</f>
        <v>14793.183246570699</v>
      </c>
      <c r="AM6" s="15">
        <f>S6+AE6+('[1]功能-日常任务'!AC6+'[1]功能-子任务'!BK6+[8]繁荣度奖励!AU8+[3]投放设计!AZ9+'[1]功能-行军令'!DM6+'[1]功能-九鼎之争'!CT7)*[1]把控!$V$7/[1]把控!$V$9++'[1]资源-玩家经验'!BO5/4</f>
        <v>12709.895876095081</v>
      </c>
      <c r="AN6" s="15">
        <f>T6+AF6+('[1]功能-日常任务'!AD6+'[1]功能-子任务'!BL6+[8]繁荣度奖励!AV8+[3]投放设计!BA9+'[1]功能-行军令'!DN6+'[1]功能-九鼎之争'!CU7)*[1]把控!$V$7/[1]把控!$V$9++'[1]资源-玩家经验'!BP5/4</f>
        <v>10912.803026671016</v>
      </c>
      <c r="AO6" s="15">
        <f>U6+AG6+('[1]功能-日常任务'!AE6+'[1]功能-子任务'!BM6+[8]繁荣度奖励!AW8+[3]投放设计!BB9+'[1]功能-行军令'!DO6+'[1]功能-九鼎之争'!CV7)*[1]把控!$V$7/[1]把控!$V$9++'[1]资源-玩家经验'!BQ5/4</f>
        <v>8415.2082842771597</v>
      </c>
      <c r="AP6" s="15">
        <f>V6+AH6+('[1]功能-日常任务'!AF6+'[1]功能-子任务'!BN6+[8]繁荣度奖励!AX8+[3]投放设计!BC9+'[1]功能-行军令'!DP6+'[1]功能-九鼎之争'!CW7)*[1]把控!$V$7/[1]把控!$V$9++'[1]资源-玩家经验'!BR5/4</f>
        <v>5498.5101407801385</v>
      </c>
      <c r="AS6" s="35">
        <v>2</v>
      </c>
      <c r="AT6" s="34">
        <f t="shared" si="2"/>
        <v>0.8684768962570717</v>
      </c>
      <c r="AU6" s="34">
        <f t="shared" ref="AU6:AU69" si="6">AD6/AL6</f>
        <v>1.2543118177916655E-7</v>
      </c>
      <c r="AV6" s="34">
        <f>(('[1]功能-日常任务'!AB6+'[1]功能-子任务'!BJ6+[8]繁荣度奖励!AT8+[3]投放设计!AY9+'[1]功能-行军令'!DL6+'[1]功能-九鼎之争'!CS7)*[1]把控!$V$7/[1]把控!$V$9+'[1]资源-玩家经验'!BN5/4)/AL6</f>
        <v>0.13152297831174645</v>
      </c>
      <c r="AX6" s="15">
        <v>2</v>
      </c>
      <c r="AY6" s="15">
        <f>'[1]功能-战损相关'!R12/求节点($D$88:$D$167,$D$4:$D$83,节奏总纲!P5)*3600</f>
        <v>649.42704697968009</v>
      </c>
      <c r="AZ6" s="15">
        <f>'[1]功能-战损相关'!S12/求节点($D$88:$D$167,$D$4:$D$83,节奏总纲!Q5)*3600</f>
        <v>739.54643205673619</v>
      </c>
      <c r="BA6" s="15">
        <f>'[1]功能-战损相关'!T12/求节点($D$88:$D$167,$D$4:$D$83,节奏总纲!R5)*3600</f>
        <v>764.93079296271833</v>
      </c>
      <c r="BB6" s="15">
        <f>'[1]功能-战损相关'!U12/求节点($D$88:$D$167,$D$4:$D$83,节奏总纲!S5)*3600</f>
        <v>630.24300980493172</v>
      </c>
      <c r="BC6" s="15">
        <f>'[1]功能-战损相关'!V12/求节点($D$88:$D$167,$D$4:$D$83,节奏总纲!T5)*3600</f>
        <v>415.16562879879336</v>
      </c>
      <c r="BD6" s="15">
        <f>SUM(AY$5:AY6)</f>
        <v>1019.8514532394729</v>
      </c>
      <c r="BE6" s="15">
        <f>SUM(AZ$5:AZ6)</f>
        <v>1146.51698053513</v>
      </c>
      <c r="BF6" s="15">
        <f>SUM(BA$5:BA6)</f>
        <v>1172.4358902209406</v>
      </c>
      <c r="BG6" s="15">
        <f>SUM(BB$5:BB6)</f>
        <v>955.43116016879719</v>
      </c>
      <c r="BH6" s="15">
        <f>SUM(BC$5:BC6)</f>
        <v>626.47206625749459</v>
      </c>
      <c r="BK6" s="14">
        <v>2</v>
      </c>
      <c r="BL6" s="14">
        <f t="shared" ref="BL6:BL69" si="7">AL6/BD6</f>
        <v>14.505233286260847</v>
      </c>
      <c r="BM6" s="14">
        <f t="shared" ref="BM6:BM69" si="8">AM6/BE6</f>
        <v>11.085658644290477</v>
      </c>
      <c r="BN6" s="14">
        <f t="shared" ref="BN6:BN69" si="9">AN6/BF6</f>
        <v>9.3078036229465351</v>
      </c>
      <c r="BO6" s="14">
        <f t="shared" ref="BO6:BO69" si="10">AO6/BG6</f>
        <v>8.8077599256763133</v>
      </c>
      <c r="BP6" s="14">
        <f t="shared" ref="BP6:BP69" si="11">AP6/BH6</f>
        <v>8.7769438366628201</v>
      </c>
      <c r="BR6" s="9">
        <v>2</v>
      </c>
      <c r="BS6" s="9">
        <f>(BD6-BD5)-(AL6-AL5)</f>
        <v>-7064.7889640628082</v>
      </c>
      <c r="BT6" s="9">
        <f t="shared" ref="BT6:BW6" si="12">(BE6-BE5)-(AM6-AM5)</f>
        <v>-5948.9670553979367</v>
      </c>
      <c r="BU6" s="9">
        <f t="shared" si="12"/>
        <v>-5026.7673512267311</v>
      </c>
      <c r="BV6" s="9">
        <f t="shared" si="12"/>
        <v>-3889.3530139176037</v>
      </c>
      <c r="BW6" s="9">
        <f t="shared" si="12"/>
        <v>-2575.3221295309245</v>
      </c>
      <c r="BX6" s="37">
        <f>SUMPRODUCT(BS$5:BS6,'[1]功能-付费相关'!BR$6:BR7)/'[1]资源-钻石'!L5</f>
        <v>-0.20348414268262877</v>
      </c>
      <c r="BY6" s="37">
        <f>SUMPRODUCT(BT$5:BT6,'[1]功能-付费相关'!BS$6:BS7)/'[1]资源-钻石'!M5</f>
        <v>-0.1506575150160534</v>
      </c>
      <c r="BZ6" s="37">
        <f>SUMPRODUCT(BU$5:BU6,'[1]功能-付费相关'!BT$6:BT7)/'[1]资源-钻石'!N5</f>
        <v>-0.10111099113875255</v>
      </c>
      <c r="CA6" s="37">
        <f>SUMPRODUCT(BV$5:BV6,'[1]功能-付费相关'!BU$6:BU7)/'[1]资源-钻石'!O5</f>
        <v>-4.4158569204134336E-2</v>
      </c>
      <c r="CB6" s="37">
        <f>SUMPRODUCT(BW$5:BW6,'[1]功能-付费相关'!BV$6:BV7)/'[1]资源-钻石'!P5</f>
        <v>-2.3405487012780567E-2</v>
      </c>
      <c r="CC6" s="14">
        <f>SUMPRODUCT(BS$5:BS6,'[1]功能-付费相关'!BR$6:BR7)/节奏总纲!P5</f>
        <v>-2950.8605097787026</v>
      </c>
    </row>
    <row r="7" spans="1:81" x14ac:dyDescent="0.15">
      <c r="B7" s="14">
        <v>250</v>
      </c>
      <c r="C7" s="14">
        <v>4</v>
      </c>
      <c r="D7" s="14">
        <v>24000</v>
      </c>
      <c r="E7" s="14">
        <f t="shared" si="5"/>
        <v>2750</v>
      </c>
      <c r="G7" s="14">
        <v>26000</v>
      </c>
      <c r="H7" s="14">
        <f>E7/$D7</f>
        <v>0.11458333333333333</v>
      </c>
      <c r="I7" s="14">
        <f t="shared" si="1"/>
        <v>0.10576923076923077</v>
      </c>
      <c r="L7" s="15">
        <v>3</v>
      </c>
      <c r="M7" s="15">
        <f>24*3600*节奏总纲!W6</f>
        <v>7123.3394412569369</v>
      </c>
      <c r="N7" s="15">
        <f>24*3600*节奏总纲!X6</f>
        <v>6114.5479094376878</v>
      </c>
      <c r="O7" s="15">
        <f>24*3600*节奏总纲!Y6</f>
        <v>4952.5662893151957</v>
      </c>
      <c r="P7" s="15">
        <f>24*3600*节奏总纲!Z6</f>
        <v>3574.7852907137672</v>
      </c>
      <c r="Q7" s="15">
        <f>24*3600*节奏总纲!AA6</f>
        <v>1926.3424364969862</v>
      </c>
      <c r="R7" s="15">
        <f>SUM(M$5:M7)</f>
        <v>19970.877313000768</v>
      </c>
      <c r="S7" s="15">
        <f>SUM(N$5:N7)</f>
        <v>16919.327259574253</v>
      </c>
      <c r="T7" s="15">
        <f>SUM(O$5:O7)</f>
        <v>13492.324712663321</v>
      </c>
      <c r="U7" s="15">
        <f>SUM(P$5:P7)</f>
        <v>9607.9890752846713</v>
      </c>
      <c r="V7" s="15">
        <f>SUM(Q$5:Q7)</f>
        <v>5130.5183817098978</v>
      </c>
      <c r="X7" s="15">
        <v>3</v>
      </c>
      <c r="Y7" s="15">
        <f>[1]养成buff汇总!CC8</f>
        <v>2.8555564368648589E-7</v>
      </c>
      <c r="Z7" s="15">
        <f>[1]养成buff汇总!CD8</f>
        <v>0</v>
      </c>
      <c r="AA7" s="15">
        <f>[1]养成buff汇总!CE8</f>
        <v>3.6837831688535383E-7</v>
      </c>
      <c r="AB7" s="15">
        <f>[1]养成buff汇总!CF8</f>
        <v>0</v>
      </c>
      <c r="AC7" s="15">
        <f>[1]养成buff汇总!CG8</f>
        <v>4.3189497916928943E-7</v>
      </c>
      <c r="AD7" s="15">
        <f>[1]养成buff汇总!CH8</f>
        <v>3.8896368168934714E-3</v>
      </c>
      <c r="AE7" s="15">
        <f>[1]养成buff汇总!CI8</f>
        <v>0</v>
      </c>
      <c r="AF7" s="15">
        <f>[1]养成buff汇总!CJ8</f>
        <v>3.4254129500368435E-3</v>
      </c>
      <c r="AG7" s="15">
        <f>[1]养成buff汇总!CK8</f>
        <v>0</v>
      </c>
      <c r="AH7" s="15">
        <f>[1]养成buff汇总!CL8</f>
        <v>1.5426153599946701E-3</v>
      </c>
      <c r="AK7" s="15">
        <v>3</v>
      </c>
      <c r="AL7" s="15">
        <f>R7+AD7+('[1]功能-日常任务'!AB7+'[1]功能-子任务'!BJ7+[8]繁荣度奖励!AT9+[3]投放设计!AY10+'[1]功能-行军令'!DL7+'[1]功能-九鼎之争'!CS8)*[1]把控!$V$7/[1]把控!$V$9++'[1]资源-玩家经验'!BN6/4</f>
        <v>23086.214516197499</v>
      </c>
      <c r="AM7" s="15">
        <f>S7+AE7+('[1]功能-日常任务'!AC7+'[1]功能-子任务'!BK7+[8]繁荣度奖励!AU9+[3]投放设计!AZ10+'[1]功能-行军令'!DM7+'[1]功能-九鼎之争'!CT8)*[1]把控!$V$7/[1]把控!$V$9++'[1]资源-玩家经验'!BO6/4</f>
        <v>19981.673559609375</v>
      </c>
      <c r="AN7" s="15">
        <f>T7+AF7+('[1]功能-日常任务'!AD7+'[1]功能-子任务'!BL7+[8]繁荣度奖励!AV9+[3]投放设计!BA10+'[1]功能-行军令'!DN7+'[1]功能-九鼎之争'!CU8)*[1]把控!$V$7/[1]把控!$V$9++'[1]资源-玩家经验'!BP6/4</f>
        <v>17291.541472191031</v>
      </c>
      <c r="AO7" s="15">
        <f>U7+AG7+('[1]功能-日常任务'!AE7+'[1]功能-子任务'!BM7+[8]繁荣度奖励!AW9+[3]投放设计!BB10+'[1]功能-行军令'!DO7+'[1]功能-九鼎之争'!CV8)*[1]把控!$V$7/[1]把控!$V$9++'[1]资源-玩家经验'!BQ6/4</f>
        <v>13433.118648505437</v>
      </c>
      <c r="AP7" s="15">
        <f>V7+AH7+('[1]功能-日常任务'!AF7+'[1]功能-子任务'!BN7+[8]繁荣度奖励!AX9+[3]投放设计!BC10+'[1]功能-行军令'!DP7+'[1]功能-九鼎之争'!CW8)*[1]把控!$V$7/[1]把控!$V$9++'[1]资源-玩家经验'!BR6/4</f>
        <v>8832.5932299294873</v>
      </c>
      <c r="AS7" s="35">
        <v>3</v>
      </c>
      <c r="AT7" s="34">
        <f t="shared" si="2"/>
        <v>0.86505638674495633</v>
      </c>
      <c r="AU7" s="34">
        <f t="shared" si="6"/>
        <v>1.6848309254704649E-7</v>
      </c>
      <c r="AV7" s="34">
        <f>(('[1]功能-日常任务'!AB7+'[1]功能-子任务'!BJ7+[8]繁荣度奖励!AT9+[3]投放设计!AY10+'[1]功能-行军令'!DL7+'[1]功能-九鼎之争'!CS8)*[1]把控!$V$7/[1]把控!$V$9+'[1]资源-玩家经验'!BN6/4)/AL7</f>
        <v>0.13494344477195111</v>
      </c>
      <c r="AX7" s="15">
        <v>3</v>
      </c>
      <c r="AY7" s="15">
        <f>'[1]功能-战损相关'!R13/求节点($D$88:$D$167,$D$4:$D$83,节奏总纲!P6)*3600</f>
        <v>952.19659106419681</v>
      </c>
      <c r="AZ7" s="15">
        <f>'[1]功能-战损相关'!S13/求节点($D$88:$D$167,$D$4:$D$83,节奏总纲!Q6)*3600</f>
        <v>1135.0059346797016</v>
      </c>
      <c r="BA7" s="15">
        <f>'[1]功能-战损相关'!T13/求节点($D$88:$D$167,$D$4:$D$83,节奏总纲!R6)*3600</f>
        <v>1218.3342773925638</v>
      </c>
      <c r="BB7" s="15">
        <f>'[1]功能-战损相关'!U13/求节点($D$88:$D$167,$D$4:$D$83,节奏总纲!S6)*3600</f>
        <v>1025.9972083455632</v>
      </c>
      <c r="BC7" s="15">
        <f>'[1]功能-战损相关'!V13/求节点($D$88:$D$167,$D$4:$D$83,节奏总纲!T6)*3600</f>
        <v>680.01156525299189</v>
      </c>
      <c r="BD7" s="15">
        <f>SUM(AY$5:AY7)</f>
        <v>1972.0480443036697</v>
      </c>
      <c r="BE7" s="15">
        <f>SUM(AZ$5:AZ7)</f>
        <v>2281.5229152148313</v>
      </c>
      <c r="BF7" s="15">
        <f>SUM(BA$5:BA7)</f>
        <v>2390.7701676135043</v>
      </c>
      <c r="BG7" s="15">
        <f>SUM(BB$5:BB7)</f>
        <v>1981.4283685143605</v>
      </c>
      <c r="BH7" s="15">
        <f>SUM(BC$5:BC7)</f>
        <v>1306.4836315104865</v>
      </c>
      <c r="BK7" s="14">
        <v>3</v>
      </c>
      <c r="BL7" s="14">
        <f t="shared" si="7"/>
        <v>11.706720119158781</v>
      </c>
      <c r="BM7" s="14">
        <f t="shared" si="8"/>
        <v>8.7580420193710271</v>
      </c>
      <c r="BN7" s="14">
        <f t="shared" si="9"/>
        <v>7.2326239077391774</v>
      </c>
      <c r="BO7" s="14">
        <f t="shared" si="10"/>
        <v>6.779512629355029</v>
      </c>
      <c r="BP7" s="14">
        <f t="shared" si="11"/>
        <v>6.760584684645238</v>
      </c>
      <c r="BR7" s="9">
        <v>3</v>
      </c>
      <c r="BS7" s="9">
        <f t="shared" ref="BS7:BS70" si="13">(BD7-BD6)-(AL7-AL6)</f>
        <v>-7340.8346785626027</v>
      </c>
      <c r="BT7" s="9">
        <f t="shared" ref="BT7:BT70" si="14">(BE7-BE6)-(AM7-AM6)</f>
        <v>-6136.7717488345925</v>
      </c>
      <c r="BU7" s="9">
        <f t="shared" ref="BU7:BU70" si="15">(BF7-BF6)-(AN7-AN6)</f>
        <v>-5160.4041681274521</v>
      </c>
      <c r="BV7" s="9">
        <f t="shared" ref="BV7:BV70" si="16">(BG7-BG6)-(AO7-AO6)</f>
        <v>-3991.9131558827139</v>
      </c>
      <c r="BW7" s="9">
        <f t="shared" ref="BW7:BW70" si="17">(BH7-BH6)-(AP7-AP6)</f>
        <v>-2654.0715238963567</v>
      </c>
      <c r="BX7" s="37">
        <f>SUMPRODUCT(BS$5:BS7,'[1]功能-付费相关'!BR$6:BR8)/'[1]资源-钻石'!L6</f>
        <v>-0.19762107399744722</v>
      </c>
      <c r="BY7" s="37">
        <f>SUMPRODUCT(BT$5:BT7,'[1]功能-付费相关'!BS$6:BS8)/'[1]资源-钻石'!M6</f>
        <v>-0.14503945916861175</v>
      </c>
      <c r="BZ7" s="37">
        <f>SUMPRODUCT(BU$5:BU7,'[1]功能-付费相关'!BT$6:BT8)/'[1]资源-钻石'!N6</f>
        <v>-9.6421859530826409E-2</v>
      </c>
      <c r="CA7" s="37">
        <f>SUMPRODUCT(BV$5:BV7,'[1]功能-付费相关'!BU$6:BU8)/'[1]资源-钻石'!O6</f>
        <v>-4.1921696756540006E-2</v>
      </c>
      <c r="CB7" s="37">
        <f>SUMPRODUCT(BW$5:BW7,'[1]功能-付费相关'!BV$6:BV8)/'[1]资源-钻石'!P6</f>
        <v>-2.2235740664218719E-2</v>
      </c>
      <c r="CC7" s="14">
        <f>SUMPRODUCT(BS$5:BS7,'[1]功能-付费相关'!BR$6:BR8)/节奏总纲!P6</f>
        <v>-2865.8362045864965</v>
      </c>
    </row>
    <row r="8" spans="1:81" x14ac:dyDescent="0.15">
      <c r="B8" s="14">
        <v>250</v>
      </c>
      <c r="C8" s="14">
        <v>5</v>
      </c>
      <c r="D8" s="14">
        <v>24000</v>
      </c>
      <c r="E8" s="14">
        <f t="shared" si="5"/>
        <v>3000</v>
      </c>
      <c r="G8" s="14">
        <v>30000</v>
      </c>
      <c r="H8" s="14">
        <f t="shared" si="0"/>
        <v>0.125</v>
      </c>
      <c r="I8" s="14">
        <f t="shared" si="1"/>
        <v>0.1</v>
      </c>
      <c r="J8" s="11"/>
      <c r="L8" s="15">
        <v>4</v>
      </c>
      <c r="M8" s="15">
        <f>24*3600*节奏总纲!W7</f>
        <v>7634.6061777772893</v>
      </c>
      <c r="N8" s="15">
        <f>24*3600*节奏总纲!X7</f>
        <v>6578.4602877760299</v>
      </c>
      <c r="O8" s="15">
        <f>24*3600*节奏总纲!Y7</f>
        <v>5356.6994148399363</v>
      </c>
      <c r="P8" s="15">
        <f>24*3600*节奏总纲!Z7</f>
        <v>3877.2896099604118</v>
      </c>
      <c r="Q8" s="15">
        <f>24*3600*节奏总纲!AA7</f>
        <v>2132.4843247138087</v>
      </c>
      <c r="R8" s="15">
        <f>SUM(M$5:M8)</f>
        <v>27605.483490778057</v>
      </c>
      <c r="S8" s="15">
        <f>SUM(N$5:N8)</f>
        <v>23497.787547350283</v>
      </c>
      <c r="T8" s="15">
        <f>SUM(O$5:O8)</f>
        <v>18849.024127503257</v>
      </c>
      <c r="U8" s="15">
        <f>SUM(P$5:P8)</f>
        <v>13485.278685245083</v>
      </c>
      <c r="V8" s="15">
        <f>SUM(Q$5:Q8)</f>
        <v>7263.0027064237065</v>
      </c>
      <c r="X8" s="15">
        <v>4</v>
      </c>
      <c r="Y8" s="15">
        <f>[1]养成buff汇总!CC9</f>
        <v>3.8074085825443027E-7</v>
      </c>
      <c r="Z8" s="15">
        <f>[1]养成buff汇总!CD9</f>
        <v>0</v>
      </c>
      <c r="AA8" s="15">
        <f>[1]养成buff汇总!CE9</f>
        <v>4.9117108917584584E-7</v>
      </c>
      <c r="AB8" s="15">
        <f>[1]养成buff汇总!CF9</f>
        <v>0</v>
      </c>
      <c r="AC8" s="15">
        <f>[1]养成buff汇总!CG9</f>
        <v>5.7585997223150165E-7</v>
      </c>
      <c r="AD8" s="15">
        <f>[1]养成buff汇总!CH9</f>
        <v>6.7964444324388751E-3</v>
      </c>
      <c r="AE8" s="15">
        <f>[1]养成buff汇总!CI9</f>
        <v>0</v>
      </c>
      <c r="AF8" s="15">
        <f>[1]养成buff汇总!CJ9</f>
        <v>6.0564701284420153E-3</v>
      </c>
      <c r="AG8" s="15">
        <f>[1]养成buff汇总!CK9</f>
        <v>0</v>
      </c>
      <c r="AH8" s="15">
        <f>[1]养成buff汇总!CL9</f>
        <v>2.7706284313353535E-3</v>
      </c>
      <c r="AK8" s="15">
        <v>4</v>
      </c>
      <c r="AL8" s="15">
        <f>R8+AD8+('[1]功能-日常任务'!AB8+'[1]功能-子任务'!BJ8+[8]繁荣度奖励!AT10+[3]投放设计!AY11+'[1]功能-行军令'!DL8+'[1]功能-九鼎之争'!CS9)*[1]把控!$V$7/[1]把控!$V$9++'[1]资源-玩家经验'!BN7/4</f>
        <v>31964.054873324745</v>
      </c>
      <c r="AM8" s="15">
        <f>S8+AE8+('[1]功能-日常任务'!AC8+'[1]功能-子任务'!BK8+[8]繁荣度奖励!AU10+[3]投放设计!AZ11+'[1]功能-行军令'!DM8+'[1]功能-九鼎之争'!CT9)*[1]把控!$V$7/[1]把控!$V$9++'[1]资源-玩家经验'!BO7/4</f>
        <v>27790.578015702842</v>
      </c>
      <c r="AN8" s="15">
        <f>T8+AF8+('[1]功能-日常任务'!AD8+'[1]功能-子任务'!BL8+[8]繁荣度奖励!AV10+[3]投放设计!BA11+'[1]功能-行军令'!DN8+'[1]功能-九鼎之争'!CU9)*[1]把控!$V$7/[1]把控!$V$9++'[1]资源-玩家经验'!BP7/4</f>
        <v>24167.354402658118</v>
      </c>
      <c r="AO8" s="15">
        <f>U8+AG8+('[1]功能-日常任务'!AE8+'[1]功能-子任务'!BM8+[8]繁荣度奖励!AW10+[3]投放设计!BB11+'[1]功能-行军令'!DO8+'[1]功能-九鼎之争'!CV9)*[1]把控!$V$7/[1]把控!$V$9++'[1]资源-玩家经验'!BQ7/4</f>
        <v>18847.405642790236</v>
      </c>
      <c r="AP8" s="15">
        <f>V8+AH8+('[1]功能-日常任务'!AF8+'[1]功能-子任务'!BN8+[8]繁荣度奖励!AX10+[3]投放设计!BC11+'[1]功能-行军令'!DP8+'[1]功能-九鼎之争'!CW9)*[1]把控!$V$7/[1]把控!$V$9++'[1]资源-玩家经验'!BR7/4</f>
        <v>12463.865558702231</v>
      </c>
      <c r="AS8" s="35">
        <v>4</v>
      </c>
      <c r="AT8" s="34">
        <f t="shared" si="2"/>
        <v>0.86364147478097075</v>
      </c>
      <c r="AU8" s="34">
        <f t="shared" si="6"/>
        <v>2.1262773009787234E-7</v>
      </c>
      <c r="AV8" s="34">
        <f>(('[1]功能-日常任务'!AB8+'[1]功能-子任务'!BJ8+[8]繁荣度奖励!AT10+[3]投放设计!AY11+'[1]功能-行军令'!DL8+'[1]功能-九鼎之争'!CS9)*[1]把控!$V$7/[1]把控!$V$9+'[1]资源-玩家经验'!BN7/4)/AL8</f>
        <v>0.13635831259129916</v>
      </c>
      <c r="AX8" s="15">
        <v>4</v>
      </c>
      <c r="AY8" s="15">
        <f>'[1]功能-战损相关'!R14/求节点($D$88:$D$167,$D$4:$D$83,节奏总纲!P7)*3600</f>
        <v>1963.2528565056452</v>
      </c>
      <c r="AZ8" s="15">
        <f>'[1]功能-战损相关'!S14/求节点($D$88:$D$167,$D$4:$D$83,节奏总纲!Q7)*3600</f>
        <v>2145.4500649856996</v>
      </c>
      <c r="BA8" s="15">
        <f>'[1]功能-战损相关'!T14/求节点($D$88:$D$167,$D$4:$D$83,节奏总纲!R7)*3600</f>
        <v>2159.8457176541442</v>
      </c>
      <c r="BB8" s="15">
        <f>'[1]功能-战损相关'!U14/求节点($D$88:$D$167,$D$4:$D$83,节奏总纲!S7)*3600</f>
        <v>1755.5616257003546</v>
      </c>
      <c r="BC8" s="15">
        <f>'[1]功能-战损相关'!V14/求节点($D$88:$D$167,$D$4:$D$83,节奏总纲!T7)*3600</f>
        <v>1032.0837455816379</v>
      </c>
      <c r="BD8" s="15">
        <f>SUM(AY$5:AY8)</f>
        <v>3935.300900809315</v>
      </c>
      <c r="BE8" s="15">
        <f>SUM(AZ$5:AZ8)</f>
        <v>4426.9729802005313</v>
      </c>
      <c r="BF8" s="15">
        <f>SUM(BA$5:BA8)</f>
        <v>4550.615885267649</v>
      </c>
      <c r="BG8" s="15">
        <f>SUM(BB$5:BB8)</f>
        <v>3736.9899942147149</v>
      </c>
      <c r="BH8" s="15">
        <f>SUM(BC$5:BC8)</f>
        <v>2338.5673770921244</v>
      </c>
      <c r="BK8" s="14">
        <v>4</v>
      </c>
      <c r="BL8" s="14">
        <f t="shared" si="7"/>
        <v>8.1223915728403817</v>
      </c>
      <c r="BM8" s="14">
        <f t="shared" si="8"/>
        <v>6.2775576313646253</v>
      </c>
      <c r="BN8" s="14">
        <f t="shared" si="9"/>
        <v>5.3107875971027365</v>
      </c>
      <c r="BO8" s="14">
        <f t="shared" si="10"/>
        <v>5.043472332537192</v>
      </c>
      <c r="BP8" s="14">
        <f t="shared" si="11"/>
        <v>5.329701286691316</v>
      </c>
      <c r="BR8" s="9">
        <v>4</v>
      </c>
      <c r="BS8" s="9">
        <f t="shared" si="13"/>
        <v>-6914.5875006216011</v>
      </c>
      <c r="BT8" s="9">
        <f t="shared" si="14"/>
        <v>-5663.4543911077672</v>
      </c>
      <c r="BU8" s="9">
        <f t="shared" si="15"/>
        <v>-4715.9672128129423</v>
      </c>
      <c r="BV8" s="9">
        <f t="shared" si="16"/>
        <v>-3658.7253685844448</v>
      </c>
      <c r="BW8" s="9">
        <f t="shared" si="17"/>
        <v>-2599.1885831911059</v>
      </c>
      <c r="BX8" s="37">
        <f>SUMPRODUCT(BS$5:BS8,'[1]功能-付费相关'!BR$6:BR9)/'[1]资源-钻石'!L7</f>
        <v>-0.1870861855039386</v>
      </c>
      <c r="BY8" s="37">
        <f>SUMPRODUCT(BT$5:BT8,'[1]功能-付费相关'!BS$6:BS9)/'[1]资源-钻石'!M7</f>
        <v>-0.13592200838006774</v>
      </c>
      <c r="BZ8" s="37">
        <f>SUMPRODUCT(BU$5:BU8,'[1]功能-付费相关'!BT$6:BT9)/'[1]资源-钻石'!N7</f>
        <v>-8.9604196391551011E-2</v>
      </c>
      <c r="CA8" s="37">
        <f>SUMPRODUCT(BV$5:BV8,'[1]功能-付费相关'!BU$6:BU9)/'[1]资源-钻石'!O7</f>
        <v>-3.8862607289345055E-2</v>
      </c>
      <c r="CB8" s="37">
        <f>SUMPRODUCT(BW$5:BW8,'[1]功能-付费相关'!BV$6:BV9)/'[1]资源-钻石'!P7</f>
        <v>-2.082154613645848E-2</v>
      </c>
      <c r="CC8" s="14">
        <f>SUMPRODUCT(BS$5:BS8,'[1]功能-付费相关'!BR$6:BR9)/节奏总纲!P7</f>
        <v>-2713.0626959455681</v>
      </c>
    </row>
    <row r="9" spans="1:81" x14ac:dyDescent="0.15">
      <c r="B9" s="14">
        <v>1000</v>
      </c>
      <c r="C9" s="14">
        <v>6</v>
      </c>
      <c r="D9" s="14">
        <v>24000</v>
      </c>
      <c r="E9" s="14">
        <f>E8+B9</f>
        <v>4000</v>
      </c>
      <c r="G9" s="14">
        <v>36000</v>
      </c>
      <c r="H9" s="14">
        <f t="shared" si="0"/>
        <v>0.16666666666666666</v>
      </c>
      <c r="I9" s="14">
        <f t="shared" si="1"/>
        <v>0.1111111111111111</v>
      </c>
      <c r="J9" s="11"/>
      <c r="L9" s="15">
        <v>5</v>
      </c>
      <c r="M9" s="15">
        <f>24*3600*节奏总纲!W8</f>
        <v>8182.5682982573617</v>
      </c>
      <c r="N9" s="15">
        <f>24*3600*节奏总纲!X8</f>
        <v>6950.6869147610569</v>
      </c>
      <c r="O9" s="15">
        <f>24*3600*节奏总纲!Y8</f>
        <v>5615.6880754813546</v>
      </c>
      <c r="P9" s="15">
        <f>24*3600*节奏总纲!Z8</f>
        <v>4050.866691382274</v>
      </c>
      <c r="Q9" s="15">
        <f>24*3600*节奏总纲!AA8</f>
        <v>2199.3581865972596</v>
      </c>
      <c r="R9" s="15">
        <f>SUM(M$5:M9)</f>
        <v>35788.051789035417</v>
      </c>
      <c r="S9" s="15">
        <f>SUM(N$5:N9)</f>
        <v>30448.474462111339</v>
      </c>
      <c r="T9" s="15">
        <f>SUM(O$5:O9)</f>
        <v>24464.71220298461</v>
      </c>
      <c r="U9" s="15">
        <f>SUM(P$5:P9)</f>
        <v>17536.145376627355</v>
      </c>
      <c r="V9" s="15">
        <f>SUM(Q$5:Q9)</f>
        <v>9462.3608930209666</v>
      </c>
      <c r="X9" s="15">
        <v>5</v>
      </c>
      <c r="Y9" s="15">
        <f>[1]养成buff汇总!CC10</f>
        <v>4.7592607281543575E-7</v>
      </c>
      <c r="Z9" s="15">
        <f>[1]养成buff汇总!CD10</f>
        <v>0</v>
      </c>
      <c r="AA9" s="15">
        <f>[1]养成buff汇总!CE10</f>
        <v>6.139638614767462E-7</v>
      </c>
      <c r="AB9" s="15">
        <f>[1]养成buff汇总!CF10</f>
        <v>0</v>
      </c>
      <c r="AC9" s="15">
        <f>[1]养成buff汇总!CG10</f>
        <v>7.1982496528677498E-7</v>
      </c>
      <c r="AD9" s="15">
        <f>[1]养成buff汇总!CH10</f>
        <v>1.069074388124136E-2</v>
      </c>
      <c r="AE9" s="15">
        <f>[1]养成buff汇总!CI10</f>
        <v>0</v>
      </c>
      <c r="AF9" s="15">
        <f>[1]养成buff汇总!CJ10</f>
        <v>9.504301781362301E-3</v>
      </c>
      <c r="AG9" s="15">
        <f>[1]养成buff汇总!CK10</f>
        <v>0</v>
      </c>
      <c r="AH9" s="15">
        <f>[1]养成buff汇总!CL10</f>
        <v>4.3537825013117981E-3</v>
      </c>
      <c r="AK9" s="15">
        <v>5</v>
      </c>
      <c r="AL9" s="15">
        <f>R9+AD9+('[1]功能-日常任务'!AB9+'[1]功能-子任务'!BJ9+[8]繁荣度奖励!AT11+[3]投放设计!AY12+'[1]功能-行军令'!DL9+'[1]功能-九鼎之争'!CS10)*[1]把控!$V$7/[1]把控!$V$9++'[1]资源-玩家经验'!BN8/4</f>
        <v>41435.301608106347</v>
      </c>
      <c r="AM9" s="15">
        <f>S9+AE9+('[1]功能-日常任务'!AC9+'[1]功能-子任务'!BK9+[8]繁荣度奖励!AU11+[3]投放设计!AZ12+'[1]功能-行军令'!DM9+'[1]功能-九鼎之争'!CT10)*[1]把控!$V$7/[1]把控!$V$9++'[1]资源-玩家经验'!BO8/4</f>
        <v>36007.020059735543</v>
      </c>
      <c r="AN9" s="15">
        <f>T9+AF9+('[1]功能-日常任务'!AD9+'[1]功能-子任务'!BL9+[8]繁荣度奖励!AV11+[3]投放设计!BA12+'[1]功能-行军令'!DN9+'[1]功能-九鼎之争'!CU10)*[1]把控!$V$7/[1]把控!$V$9++'[1]资源-玩家经验'!BP8/4</f>
        <v>31351.504439343393</v>
      </c>
      <c r="AO9" s="15">
        <f>U9+AG9+('[1]功能-日常任务'!AE9+'[1]功能-子任务'!BM9+[8]繁荣度奖励!AW11+[3]投放设计!BB12+'[1]功能-行军令'!DO9+'[1]功能-九鼎之争'!CV10)*[1]把控!$V$7/[1]把控!$V$9++'[1]资源-玩家经验'!BQ8/4</f>
        <v>24474.955000168535</v>
      </c>
      <c r="AP9" s="15">
        <f>V9+AH9+('[1]功能-日常任务'!AF9+'[1]功能-子任务'!BN9+[8]繁荣度奖励!AX11+[3]投放设计!BC12+'[1]功能-行军令'!DP9+'[1]功能-九鼎之争'!CW10)*[1]把控!$V$7/[1]把控!$V$9++'[1]资源-玩家经验'!BR8/4</f>
        <v>16183.720241015224</v>
      </c>
      <c r="AS9" s="35">
        <v>5</v>
      </c>
      <c r="AT9" s="34">
        <f t="shared" si="2"/>
        <v>0.86370921412658164</v>
      </c>
      <c r="AU9" s="34">
        <f t="shared" si="6"/>
        <v>2.5801052402982478E-7</v>
      </c>
      <c r="AV9" s="34">
        <f>(('[1]功能-日常任务'!AB9+'[1]功能-子任务'!BJ9+[8]繁荣度奖励!AT11+[3]投放设计!AY12+'[1]功能-行军令'!DL9+'[1]功能-九鼎之争'!CS10)*[1]把控!$V$7/[1]把控!$V$9+'[1]资源-玩家经验'!BN8/4)/AL9</f>
        <v>0.13629052786289436</v>
      </c>
      <c r="AX9" s="15">
        <v>5</v>
      </c>
      <c r="AY9" s="15">
        <f>'[1]功能-战损相关'!R15/求节点($D$88:$D$167,$D$4:$D$83,节奏总纲!P8)*3600</f>
        <v>2408.4151373886634</v>
      </c>
      <c r="AZ9" s="15">
        <f>'[1]功能-战损相关'!S15/求节点($D$88:$D$167,$D$4:$D$83,节奏总纲!Q8)*3600</f>
        <v>2606.0351538317059</v>
      </c>
      <c r="BA9" s="15">
        <f>'[1]功能-战损相关'!T15/求节点($D$88:$D$167,$D$4:$D$83,节奏总纲!R8)*3600</f>
        <v>2559.8318014924644</v>
      </c>
      <c r="BB9" s="15">
        <f>'[1]功能-战损相关'!U15/求节点($D$88:$D$167,$D$4:$D$83,节奏总纲!S8)*3600</f>
        <v>1962.6231009199078</v>
      </c>
      <c r="BC9" s="15">
        <f>'[1]功能-战损相关'!V15/求节点($D$88:$D$167,$D$4:$D$83,节奏总纲!T8)*3600</f>
        <v>1063.6194370698388</v>
      </c>
      <c r="BD9" s="15">
        <f>SUM(AY$5:AY9)</f>
        <v>6343.7160381979784</v>
      </c>
      <c r="BE9" s="15">
        <f>SUM(AZ$5:AZ9)</f>
        <v>7033.0081340322376</v>
      </c>
      <c r="BF9" s="15">
        <f>SUM(BA$5:BA9)</f>
        <v>7110.4476867601134</v>
      </c>
      <c r="BG9" s="15">
        <f>SUM(BB$5:BB9)</f>
        <v>5699.6130951346222</v>
      </c>
      <c r="BH9" s="15">
        <f>SUM(BC$5:BC9)</f>
        <v>3402.1868141619634</v>
      </c>
      <c r="BK9" s="14">
        <v>5</v>
      </c>
      <c r="BL9" s="14">
        <f t="shared" si="7"/>
        <v>6.5317081279502895</v>
      </c>
      <c r="BM9" s="14">
        <f t="shared" si="8"/>
        <v>5.1197182448147718</v>
      </c>
      <c r="BN9" s="14">
        <f t="shared" si="9"/>
        <v>4.409216665459887</v>
      </c>
      <c r="BO9" s="14">
        <f t="shared" si="10"/>
        <v>4.294143232469791</v>
      </c>
      <c r="BP9" s="14">
        <f t="shared" si="11"/>
        <v>4.7568581988645571</v>
      </c>
      <c r="BR9" s="9">
        <v>5</v>
      </c>
      <c r="BS9" s="9">
        <f t="shared" si="13"/>
        <v>-7062.8315973929384</v>
      </c>
      <c r="BT9" s="9">
        <f t="shared" si="14"/>
        <v>-5610.4068902009949</v>
      </c>
      <c r="BU9" s="9">
        <f t="shared" si="15"/>
        <v>-4624.3182351928099</v>
      </c>
      <c r="BV9" s="9">
        <f t="shared" si="16"/>
        <v>-3664.9262564583914</v>
      </c>
      <c r="BW9" s="9">
        <f t="shared" si="17"/>
        <v>-2656.2352452431537</v>
      </c>
      <c r="BX9" s="37">
        <f>SUMPRODUCT(BS$5:BS9,'[1]功能-付费相关'!BR$6:BR10)/'[1]资源-钻石'!L8</f>
        <v>-0.17804510746666513</v>
      </c>
      <c r="BY9" s="37">
        <f>SUMPRODUCT(BT$5:BT9,'[1]功能-付费相关'!BS$6:BS10)/'[1]资源-钻石'!M8</f>
        <v>-0.12825503367211114</v>
      </c>
      <c r="BZ9" s="37">
        <f>SUMPRODUCT(BU$5:BU9,'[1]功能-付费相关'!BT$6:BT10)/'[1]资源-钻石'!N8</f>
        <v>-8.4127859144880954E-2</v>
      </c>
      <c r="CA9" s="37">
        <f>SUMPRODUCT(BV$5:BV9,'[1]功能-付费相关'!BU$6:BU10)/'[1]资源-钻石'!O8</f>
        <v>-3.6608832372999778E-2</v>
      </c>
      <c r="CB9" s="37">
        <f>SUMPRODUCT(BW$5:BW9,'[1]功能-付费相关'!BV$6:BV10)/'[1]资源-钻石'!P8</f>
        <v>-1.9875205319383287E-2</v>
      </c>
      <c r="CC9" s="14">
        <f>SUMPRODUCT(BS$5:BS9,'[1]功能-付费相关'!BR$6:BR10)/节奏总纲!P8</f>
        <v>-2581.9519381523737</v>
      </c>
    </row>
    <row r="10" spans="1:81" x14ac:dyDescent="0.15">
      <c r="B10" s="14">
        <v>1000</v>
      </c>
      <c r="C10" s="14">
        <v>7</v>
      </c>
      <c r="D10" s="14">
        <v>24000</v>
      </c>
      <c r="E10" s="14">
        <f t="shared" si="5"/>
        <v>5000</v>
      </c>
      <c r="G10" s="14">
        <v>42000</v>
      </c>
      <c r="H10" s="14">
        <f t="shared" si="0"/>
        <v>0.20833333333333334</v>
      </c>
      <c r="I10" s="14">
        <f t="shared" si="1"/>
        <v>0.11904761904761904</v>
      </c>
      <c r="L10" s="15">
        <v>6</v>
      </c>
      <c r="M10" s="15">
        <f>24*3600*节奏总纲!W9</f>
        <v>8769.8595574629653</v>
      </c>
      <c r="N10" s="15">
        <f>24*3600*节奏总纲!X9</f>
        <v>7514.8660051052866</v>
      </c>
      <c r="O10" s="15">
        <f>24*3600*节奏总纲!Y9</f>
        <v>6066.368651636084</v>
      </c>
      <c r="P10" s="15">
        <f>24*3600*节奏总纲!Z9</f>
        <v>4444.2722906003</v>
      </c>
      <c r="Q10" s="15">
        <f>24*3600*节奏总纲!AA9</f>
        <v>2492.5267212445506</v>
      </c>
      <c r="R10" s="15">
        <f>SUM(M$5:M10)</f>
        <v>44557.911346498382</v>
      </c>
      <c r="S10" s="15">
        <f>SUM(N$5:N10)</f>
        <v>37963.340467216622</v>
      </c>
      <c r="T10" s="15">
        <f>SUM(O$5:O10)</f>
        <v>30531.080854620694</v>
      </c>
      <c r="U10" s="15">
        <f>SUM(P$5:P10)</f>
        <v>21980.417667227655</v>
      </c>
      <c r="V10" s="15">
        <f>SUM(Q$5:Q10)</f>
        <v>11954.887614265517</v>
      </c>
      <c r="X10" s="15">
        <v>6</v>
      </c>
      <c r="Y10" s="15">
        <f>[1]养成buff汇总!CC11</f>
        <v>5.7111128737991068E-7</v>
      </c>
      <c r="Z10" s="15">
        <f>[1]养成buff汇总!CD11</f>
        <v>0</v>
      </c>
      <c r="AA10" s="15">
        <f>[1]养成buff汇总!CE11</f>
        <v>7.3675663377070766E-7</v>
      </c>
      <c r="AB10" s="15">
        <f>[1]养成buff汇总!CF11</f>
        <v>0</v>
      </c>
      <c r="AC10" s="15">
        <f>[1]养成buff汇总!CG11</f>
        <v>8.6378995834551775E-7</v>
      </c>
      <c r="AD10" s="15">
        <f>[1]养成buff汇总!CH11</f>
        <v>1.5699312522883702E-2</v>
      </c>
      <c r="AE10" s="15">
        <f>[1]养成buff汇总!CI11</f>
        <v>0</v>
      </c>
      <c r="AF10" s="15">
        <f>[1]养成buff汇总!CJ11</f>
        <v>1.3973742421057977E-2</v>
      </c>
      <c r="AG10" s="15">
        <f>[1]养成buff汇总!CK11</f>
        <v>0</v>
      </c>
      <c r="AH10" s="15">
        <f>[1]养成buff汇总!CL11</f>
        <v>6.5068039139077882E-3</v>
      </c>
      <c r="AK10" s="15">
        <v>6</v>
      </c>
      <c r="AL10" s="15">
        <f>R10+AD10+('[1]功能-日常任务'!AB10+'[1]功能-子任务'!BJ10+[8]繁荣度奖励!AT12+[3]投放设计!AY13+'[1]功能-行军令'!DL10+'[1]功能-九鼎之争'!CS11)*[1]把控!$V$7/[1]把控!$V$9++'[1]资源-玩家经验'!BN9/4</f>
        <v>51459.744425737306</v>
      </c>
      <c r="AM10" s="15">
        <f>S10+AE10+('[1]功能-日常任务'!AC10+'[1]功能-子任务'!BK10+[8]繁荣度奖励!AU12+[3]投放设计!AZ13+'[1]功能-行军令'!DM10+'[1]功能-九鼎之争'!CT11)*[1]把控!$V$7/[1]把控!$V$9++'[1]资源-玩家经验'!BO9/4</f>
        <v>44758.500085436208</v>
      </c>
      <c r="AN10" s="15">
        <f>T10+AF10+('[1]功能-日常任务'!AD10+'[1]功能-子任务'!BL10+[8]繁荣度奖励!AV12+[3]投放设计!BA13+'[1]功能-行军令'!DN10+'[1]功能-九鼎之争'!CU11)*[1]把控!$V$7/[1]把控!$V$9++'[1]资源-玩家经验'!BP9/4</f>
        <v>38981.65484879139</v>
      </c>
      <c r="AO10" s="15">
        <f>U10+AG10+('[1]功能-日常任务'!AE10+'[1]功能-子任务'!BM10+[8]繁荣度奖励!AW12+[3]投放设计!BB13+'[1]功能-行军令'!DO10+'[1]功能-九鼎之争'!CV11)*[1]把控!$V$7/[1]把控!$V$9++'[1]资源-玩家经验'!BQ9/4</f>
        <v>30501.447664253654</v>
      </c>
      <c r="AP10" s="15">
        <f>V10+AH10+('[1]功能-日常任务'!AF10+'[1]功能-子任务'!BN10+[8]繁荣度奖励!AX12+[3]投放设计!BC13+'[1]功能-行军令'!DP10+'[1]功能-九鼎之争'!CW11)*[1]把控!$V$7/[1]把控!$V$9++'[1]资源-玩家经验'!BR9/4</f>
        <v>20205.295385520214</v>
      </c>
      <c r="AS10" s="35">
        <v>6</v>
      </c>
      <c r="AT10" s="34">
        <f t="shared" si="2"/>
        <v>0.86587898645320494</v>
      </c>
      <c r="AU10" s="34">
        <f t="shared" si="6"/>
        <v>3.0507948879419188E-7</v>
      </c>
      <c r="AV10" s="34">
        <f>(('[1]功能-日常任务'!AB10+'[1]功能-子任务'!BJ10+[8]繁荣度奖励!AT12+[3]投放设计!AY13+'[1]功能-行军令'!DL10+'[1]功能-九鼎之争'!CS11)*[1]把控!$V$7/[1]把控!$V$9+'[1]资源-玩家经验'!BN9/4)/AL10</f>
        <v>0.13412070846730628</v>
      </c>
      <c r="AX10" s="15">
        <v>6</v>
      </c>
      <c r="AY10" s="15">
        <f>'[1]功能-战损相关'!R16/求节点($D$88:$D$167,$D$4:$D$83,节奏总纲!P9)*3600</f>
        <v>2129.2848196831451</v>
      </c>
      <c r="AZ10" s="15">
        <f>'[1]功能-战损相关'!S16/求节点($D$88:$D$167,$D$4:$D$83,节奏总纲!Q9)*3600</f>
        <v>2464.2858742354588</v>
      </c>
      <c r="BA10" s="15">
        <f>'[1]功能-战损相关'!T16/求节点($D$88:$D$167,$D$4:$D$83,节奏总纲!R9)*3600</f>
        <v>2528.2953802699462</v>
      </c>
      <c r="BB10" s="15">
        <f>'[1]功能-战损相关'!U16/求节点($D$88:$D$167,$D$4:$D$83,节奏总纲!S9)*3600</f>
        <v>2004.2517940735997</v>
      </c>
      <c r="BC10" s="15">
        <f>'[1]功能-战损相关'!V16/求节点($D$88:$D$167,$D$4:$D$83,节奏总纲!T9)*3600</f>
        <v>1103.179983224436</v>
      </c>
      <c r="BD10" s="15">
        <f>SUM(AY$5:AY10)</f>
        <v>8473.000857881123</v>
      </c>
      <c r="BE10" s="15">
        <f>SUM(AZ$5:AZ10)</f>
        <v>9497.294008267696</v>
      </c>
      <c r="BF10" s="15">
        <f>SUM(BA$5:BA10)</f>
        <v>9638.74306703006</v>
      </c>
      <c r="BG10" s="15">
        <f>SUM(BB$5:BB10)</f>
        <v>7703.8648892082219</v>
      </c>
      <c r="BH10" s="15">
        <f>SUM(BC$5:BC10)</f>
        <v>4505.3667973863994</v>
      </c>
      <c r="BK10" s="14">
        <v>6</v>
      </c>
      <c r="BL10" s="14">
        <f t="shared" si="7"/>
        <v>6.0733788758999427</v>
      </c>
      <c r="BM10" s="14">
        <f t="shared" si="8"/>
        <v>4.7127634509864089</v>
      </c>
      <c r="BN10" s="14">
        <f t="shared" si="9"/>
        <v>4.0442674504034288</v>
      </c>
      <c r="BO10" s="14">
        <f t="shared" si="10"/>
        <v>3.9592396936998324</v>
      </c>
      <c r="BP10" s="14">
        <f t="shared" si="11"/>
        <v>4.4847170705926702</v>
      </c>
      <c r="BR10" s="9">
        <v>6</v>
      </c>
      <c r="BS10" s="9">
        <f t="shared" si="13"/>
        <v>-7895.1579979478147</v>
      </c>
      <c r="BT10" s="9">
        <f t="shared" si="14"/>
        <v>-6287.1941514652062</v>
      </c>
      <c r="BU10" s="9">
        <f t="shared" si="15"/>
        <v>-5101.8550291780502</v>
      </c>
      <c r="BV10" s="9">
        <f t="shared" si="16"/>
        <v>-4022.2408700115193</v>
      </c>
      <c r="BW10" s="9">
        <f t="shared" si="17"/>
        <v>-2918.395161280554</v>
      </c>
      <c r="BX10" s="37">
        <f>SUMPRODUCT(BS$5:BS10,'[1]功能-付费相关'!BR$6:BR11)/'[1]资源-钻石'!L9</f>
        <v>-0.17239494069315159</v>
      </c>
      <c r="BY10" s="37">
        <f>SUMPRODUCT(BT$5:BT10,'[1]功能-付费相关'!BS$6:BS11)/'[1]资源-钻石'!M9</f>
        <v>-0.12324312426591104</v>
      </c>
      <c r="BZ10" s="37">
        <f>SUMPRODUCT(BU$5:BU10,'[1]功能-付费相关'!BT$6:BT11)/'[1]资源-钻石'!N9</f>
        <v>-8.0359571933431198E-2</v>
      </c>
      <c r="CA10" s="37">
        <f>SUMPRODUCT(BV$5:BV10,'[1]功能-付费相关'!BU$6:BU11)/'[1]资源-钻石'!O9</f>
        <v>-3.4919872510337062E-2</v>
      </c>
      <c r="CB10" s="37">
        <f>SUMPRODUCT(BW$5:BW10,'[1]功能-付费相关'!BV$6:BV11)/'[1]资源-钻石'!P9</f>
        <v>-1.9016946953686616E-2</v>
      </c>
      <c r="CC10" s="14">
        <f>SUMPRODUCT(BS$5:BS10,'[1]功能-付费相关'!BR$6:BR11)/节奏总纲!P9</f>
        <v>-2500.0150668767124</v>
      </c>
    </row>
    <row r="11" spans="1:81" x14ac:dyDescent="0.15">
      <c r="B11" s="14">
        <v>1000</v>
      </c>
      <c r="C11" s="14">
        <v>8</v>
      </c>
      <c r="D11" s="14">
        <v>24000</v>
      </c>
      <c r="E11" s="14">
        <f t="shared" si="5"/>
        <v>6000</v>
      </c>
      <c r="G11" s="14">
        <v>48000</v>
      </c>
      <c r="H11" s="14">
        <f t="shared" si="0"/>
        <v>0.25</v>
      </c>
      <c r="I11" s="14">
        <f t="shared" si="1"/>
        <v>0.125</v>
      </c>
      <c r="L11" s="15">
        <v>7</v>
      </c>
      <c r="M11" s="15">
        <f>24*3600*节奏总纲!W10</f>
        <v>9399.3027438591034</v>
      </c>
      <c r="N11" s="15">
        <f>24*3600*节奏总纲!X10</f>
        <v>8186.2647442661328</v>
      </c>
      <c r="O11" s="15">
        <f>24*3600*节奏总纲!Y10</f>
        <v>6683.2097034988637</v>
      </c>
      <c r="P11" s="15">
        <f>24*3600*节奏总纲!Z10</f>
        <v>4760.7776359535164</v>
      </c>
      <c r="Q11" s="15">
        <f>24*3600*节奏总纲!AA10</f>
        <v>2473.271433496077</v>
      </c>
      <c r="R11" s="15">
        <f>SUM(M$5:M11)</f>
        <v>53957.214090357484</v>
      </c>
      <c r="S11" s="15">
        <f>SUM(N$5:N11)</f>
        <v>46149.605211482754</v>
      </c>
      <c r="T11" s="15">
        <f>SUM(O$5:O11)</f>
        <v>37214.290558119559</v>
      </c>
      <c r="U11" s="15">
        <f>SUM(P$5:P11)</f>
        <v>26741.195303181172</v>
      </c>
      <c r="V11" s="15">
        <f>SUM(Q$5:Q11)</f>
        <v>14428.159047761594</v>
      </c>
      <c r="X11" s="15">
        <v>7</v>
      </c>
      <c r="Y11" s="15">
        <f>[1]养成buff汇总!CC12</f>
        <v>6.6629650194091616E-7</v>
      </c>
      <c r="Z11" s="15">
        <f>[1]养成buff汇总!CD12</f>
        <v>0</v>
      </c>
      <c r="AA11" s="15">
        <f>[1]养成buff汇总!CE12</f>
        <v>8.5954940606466912E-7</v>
      </c>
      <c r="AB11" s="15">
        <f>[1]养成buff汇总!CF12</f>
        <v>0</v>
      </c>
      <c r="AC11" s="15">
        <f>[1]养成buff汇总!CG12</f>
        <v>1.0077549514007911E-6</v>
      </c>
      <c r="AD11" s="15">
        <f>[1]养成buff汇总!CH12</f>
        <v>2.1962039235404518E-2</v>
      </c>
      <c r="AE11" s="15">
        <f>[1]养成buff汇总!CI12</f>
        <v>0</v>
      </c>
      <c r="AF11" s="15">
        <f>[1]养成buff汇总!CJ12</f>
        <v>1.9718296290648141E-2</v>
      </c>
      <c r="AG11" s="15">
        <f>[1]养成buff汇总!CK12</f>
        <v>0</v>
      </c>
      <c r="AH11" s="15">
        <f>[1]养成buff汇总!CL12</f>
        <v>8.9992579587487853E-3</v>
      </c>
      <c r="AK11" s="15">
        <v>7</v>
      </c>
      <c r="AL11" s="15">
        <f>R11+AD11+('[1]功能-日常任务'!AB11+'[1]功能-子任务'!BJ11+[8]繁荣度奖励!AT13+[3]投放设计!AY14+'[1]功能-行军令'!DL11+'[1]功能-九鼎之争'!CS12)*[1]把控!$V$7/[1]把控!$V$9++'[1]资源-玩家经验'!BN10/4</f>
        <v>62146.568180799601</v>
      </c>
      <c r="AM11" s="15">
        <f>S11+AE11+('[1]功能-日常任务'!AC11+'[1]功能-子任务'!BK11+[8]繁荣度奖励!AU13+[3]投放设计!AZ14+'[1]功能-行军令'!DM11+'[1]功能-九鼎之争'!CT12)*[1]把控!$V$7/[1]把控!$V$9++'[1]资源-玩家经验'!BO10/4</f>
        <v>54218.122909946469</v>
      </c>
      <c r="AN11" s="15">
        <f>T11+AF11+('[1]功能-日常任务'!AD11+'[1]功能-子任务'!BL11+[8]繁荣度奖励!AV13+[3]投放设计!BA14+'[1]功能-行军令'!DN11+'[1]功能-九鼎之争'!CU12)*[1]把控!$V$7/[1]把控!$V$9++'[1]资源-玩家经验'!BP10/4</f>
        <v>47293.951493856614</v>
      </c>
      <c r="AO11" s="15">
        <f>U11+AG11+('[1]功能-日常任务'!AE11+'[1]功能-子任务'!BM11+[8]繁荣度奖励!AW13+[3]投放设计!BB14+'[1]功能-行军令'!DO11+'[1]功能-九鼎之争'!CV12)*[1]把控!$V$7/[1]把控!$V$9++'[1]资源-玩家经验'!BQ10/4</f>
        <v>36909.89479596958</v>
      </c>
      <c r="AP11" s="15">
        <f>V11+AH11+('[1]功能-日常任务'!AF11+'[1]功能-子任务'!BN11+[8]繁荣度奖励!AX13+[3]投放设计!BC14+'[1]功能-行军令'!DP11+'[1]功能-九鼎之争'!CW12)*[1]把控!$V$7/[1]把控!$V$9++'[1]资源-玩家经验'!BR10/4</f>
        <v>24266.123291960717</v>
      </c>
      <c r="AS11" s="35">
        <v>7</v>
      </c>
      <c r="AT11" s="34">
        <f t="shared" si="2"/>
        <v>0.86822515980902959</v>
      </c>
      <c r="AU11" s="34">
        <f t="shared" si="6"/>
        <v>3.5339102187447524E-7</v>
      </c>
      <c r="AV11" s="34">
        <f>(('[1]功能-日常任务'!AB11+'[1]功能-子任务'!BJ11+[8]繁荣度奖励!AT13+[3]投放设计!AY14+'[1]功能-行军令'!DL11+'[1]功能-九鼎之争'!CS12)*[1]把控!$V$7/[1]把控!$V$9+'[1]资源-玩家经验'!BN10/4)/AL11</f>
        <v>0.13177448679994852</v>
      </c>
      <c r="AX11" s="15">
        <v>7</v>
      </c>
      <c r="AY11" s="15">
        <f>'[1]功能-战损相关'!R17/求节点($D$88:$D$167,$D$4:$D$83,节奏总纲!P10)*3600</f>
        <v>2353.9093434452025</v>
      </c>
      <c r="AZ11" s="15">
        <f>'[1]功能-战损相关'!S17/求节点($D$88:$D$167,$D$4:$D$83,节奏总纲!Q10)*3600</f>
        <v>2773.986217306277</v>
      </c>
      <c r="BA11" s="15">
        <f>'[1]功能-战损相关'!T17/求节点($D$88:$D$167,$D$4:$D$83,节奏总纲!R10)*3600</f>
        <v>2885.2639654418699</v>
      </c>
      <c r="BB11" s="15">
        <f>'[1]功能-战损相关'!U17/求节点($D$88:$D$167,$D$4:$D$83,节奏总纲!S10)*3600</f>
        <v>2235.2664479872387</v>
      </c>
      <c r="BC11" s="15">
        <f>'[1]功能-战损相关'!V17/求节点($D$88:$D$167,$D$4:$D$83,节奏总纲!T10)*3600</f>
        <v>1145.3347265386931</v>
      </c>
      <c r="BD11" s="15">
        <f>SUM(AY$5:AY11)</f>
        <v>10826.910201326325</v>
      </c>
      <c r="BE11" s="15">
        <f>SUM(AZ$5:AZ11)</f>
        <v>12271.280225573973</v>
      </c>
      <c r="BF11" s="15">
        <f>SUM(BA$5:BA11)</f>
        <v>12524.007032471931</v>
      </c>
      <c r="BG11" s="15">
        <f>SUM(BB$5:BB11)</f>
        <v>9939.1313371954602</v>
      </c>
      <c r="BH11" s="15">
        <f>SUM(BC$5:BC11)</f>
        <v>5650.7015239250923</v>
      </c>
      <c r="BK11" s="14">
        <v>7</v>
      </c>
      <c r="BL11" s="14">
        <f t="shared" si="7"/>
        <v>5.7400095710765644</v>
      </c>
      <c r="BM11" s="14">
        <f t="shared" si="8"/>
        <v>4.4182939280412761</v>
      </c>
      <c r="BN11" s="14">
        <f t="shared" si="9"/>
        <v>3.7762635689387625</v>
      </c>
      <c r="BO11" s="14">
        <f t="shared" si="10"/>
        <v>3.7135936274270525</v>
      </c>
      <c r="BP11" s="14">
        <f t="shared" si="11"/>
        <v>4.2943558758532649</v>
      </c>
      <c r="BR11" s="9">
        <v>7</v>
      </c>
      <c r="BS11" s="9">
        <f t="shared" si="13"/>
        <v>-8332.9144116170919</v>
      </c>
      <c r="BT11" s="9">
        <f t="shared" si="14"/>
        <v>-6685.6366072039837</v>
      </c>
      <c r="BU11" s="9">
        <f t="shared" si="15"/>
        <v>-5427.032679623353</v>
      </c>
      <c r="BV11" s="9">
        <f t="shared" si="16"/>
        <v>-4173.1806837286877</v>
      </c>
      <c r="BW11" s="9">
        <f t="shared" si="17"/>
        <v>-2915.4931799018104</v>
      </c>
      <c r="BX11" s="37">
        <f>SUMPRODUCT(BS$5:BS11,'[1]功能-付费相关'!BR$6:BR12)/'[1]资源-钻石'!L10</f>
        <v>-0.16722495951650887</v>
      </c>
      <c r="BY11" s="37">
        <f>SUMPRODUCT(BT$5:BT11,'[1]功能-付费相关'!BS$6:BS12)/'[1]资源-钻石'!M10</f>
        <v>-0.11867887582025118</v>
      </c>
      <c r="BZ11" s="37">
        <f>SUMPRODUCT(BU$5:BU11,'[1]功能-付费相关'!BT$6:BT12)/'[1]资源-钻石'!N10</f>
        <v>-7.6893394236597565E-2</v>
      </c>
      <c r="CA11" s="37">
        <f>SUMPRODUCT(BV$5:BV11,'[1]功能-付费相关'!BU$6:BU12)/'[1]资源-钻石'!O10</f>
        <v>-3.3431218912543977E-2</v>
      </c>
      <c r="CB11" s="37">
        <f>SUMPRODUCT(BW$5:BW11,'[1]功能-付费相关'!BV$6:BV12)/'[1]资源-钻石'!P10</f>
        <v>-1.8396372270211962E-2</v>
      </c>
      <c r="CC11" s="14">
        <f>SUMPRODUCT(BS$5:BS11,'[1]功能-付费相关'!BR$6:BR12)/节奏总纲!P10</f>
        <v>-2425.041690134286</v>
      </c>
    </row>
    <row r="12" spans="1:81" x14ac:dyDescent="0.15">
      <c r="B12" s="14">
        <v>1000</v>
      </c>
      <c r="C12" s="14">
        <v>9</v>
      </c>
      <c r="D12" s="14">
        <v>24000</v>
      </c>
      <c r="E12" s="14">
        <f t="shared" si="5"/>
        <v>7000</v>
      </c>
      <c r="G12" s="14">
        <v>54000</v>
      </c>
      <c r="H12" s="14">
        <f t="shared" si="0"/>
        <v>0.29166666666666669</v>
      </c>
      <c r="I12" s="14">
        <f t="shared" si="1"/>
        <v>0.12962962962962962</v>
      </c>
      <c r="L12" s="15">
        <v>8</v>
      </c>
      <c r="M12" s="15">
        <f>24*3600*节奏总纲!W11</f>
        <v>10073.923247212759</v>
      </c>
      <c r="N12" s="15">
        <f>24*3600*节奏总纲!X11</f>
        <v>8360.1020039907962</v>
      </c>
      <c r="O12" s="15">
        <f>24*3600*节奏总纲!Y11</f>
        <v>6461.3482198371057</v>
      </c>
      <c r="P12" s="15">
        <f>24*3600*节奏总纲!Z11</f>
        <v>4531.6121724881386</v>
      </c>
      <c r="Q12" s="15">
        <f>24*3600*节奏总纲!AA11</f>
        <v>2488.8674368244647</v>
      </c>
      <c r="R12" s="15">
        <f>SUM(M$5:M12)</f>
        <v>64031.137337570239</v>
      </c>
      <c r="S12" s="15">
        <f>SUM(N$5:N12)</f>
        <v>54509.707215473551</v>
      </c>
      <c r="T12" s="15">
        <f>SUM(O$5:O12)</f>
        <v>43675.638777956665</v>
      </c>
      <c r="U12" s="15">
        <f>SUM(P$5:P12)</f>
        <v>31272.807475669309</v>
      </c>
      <c r="V12" s="15">
        <f>SUM(Q$5:Q12)</f>
        <v>16917.026484586058</v>
      </c>
      <c r="X12" s="15">
        <v>8</v>
      </c>
      <c r="Y12" s="15">
        <f>[1]养成buff汇总!CC13</f>
        <v>7.6148171650539109E-7</v>
      </c>
      <c r="Z12" s="15">
        <f>[1]养成buff汇总!CD13</f>
        <v>0</v>
      </c>
      <c r="AA12" s="15">
        <f>[1]养成buff汇总!CE13</f>
        <v>9.8234217836210003E-7</v>
      </c>
      <c r="AB12" s="15">
        <f>[1]养成buff汇总!CF13</f>
        <v>0</v>
      </c>
      <c r="AC12" s="15">
        <f>[1]养成buff汇总!CG13</f>
        <v>1.1517199444560644E-6</v>
      </c>
      <c r="AD12" s="15">
        <f>[1]养成buff汇总!CH13</f>
        <v>2.9633153441864124E-2</v>
      </c>
      <c r="AE12" s="15">
        <f>[1]养成buff汇总!CI13</f>
        <v>0</v>
      </c>
      <c r="AF12" s="15">
        <f>[1]养成buff汇总!CJ13</f>
        <v>2.606555741158445E-2</v>
      </c>
      <c r="AG12" s="15">
        <f>[1]养成buff汇总!CK13</f>
        <v>0</v>
      </c>
      <c r="AH12" s="15">
        <f>[1]养成buff汇总!CL13</f>
        <v>1.1865739526001562E-2</v>
      </c>
      <c r="AK12" s="15">
        <v>8</v>
      </c>
      <c r="AL12" s="15">
        <f>R12+AD12+('[1]功能-日常任务'!AB12+'[1]功能-子任务'!BJ12+[8]繁荣度奖励!AT14+[3]投放设计!AY15+'[1]功能-行军令'!DL12+'[1]功能-九鼎之争'!CS13)*[1]把控!$V$7/[1]把控!$V$9++'[1]资源-玩家经验'!BN11/4</f>
        <v>73556.970404059248</v>
      </c>
      <c r="AM12" s="15">
        <f>S12+AE12+('[1]功能-日常任务'!AC12+'[1]功能-子任务'!BK12+[8]繁荣度奖励!AU14+[3]投放设计!AZ15+'[1]功能-行军令'!DM12+'[1]功能-九鼎之争'!CT13)*[1]把控!$V$7/[1]把控!$V$9++'[1]资源-玩家经验'!BO11/4</f>
        <v>63882.37507965292</v>
      </c>
      <c r="AN12" s="15">
        <f>T12+AF12+('[1]功能-日常任务'!AD12+'[1]功能-子任务'!BL12+[8]繁荣度奖励!AV14+[3]投放设计!BA15+'[1]功能-行军令'!DN12+'[1]功能-九鼎之争'!CU13)*[1]把控!$V$7/[1]把控!$V$9++'[1]资源-玩家经验'!BP11/4</f>
        <v>55421.801489403195</v>
      </c>
      <c r="AO12" s="15">
        <f>U12+AG12+('[1]功能-日常任务'!AE12+'[1]功能-子任务'!BM12+[8]繁荣度奖励!AW14+[3]投放设计!BB15+'[1]功能-行军令'!DO12+'[1]功能-九鼎之争'!CV13)*[1]把控!$V$7/[1]把控!$V$9++'[1]资源-玩家经验'!BQ11/4</f>
        <v>43106.030614087605</v>
      </c>
      <c r="AP12" s="15">
        <f>V12+AH12+('[1]功能-日常任务'!AF12+'[1]功能-子任务'!BN12+[8]繁荣度奖励!AX14+[3]投放设计!BC15+'[1]功能-行军令'!DP12+'[1]功能-九鼎之争'!CW13)*[1]把控!$V$7/[1]把控!$V$9++'[1]资源-玩家经验'!BR11/4</f>
        <v>28340.942439247978</v>
      </c>
      <c r="AS12" s="35">
        <v>8</v>
      </c>
      <c r="AT12" s="34">
        <f t="shared" si="2"/>
        <v>0.87049720761795646</v>
      </c>
      <c r="AU12" s="34">
        <f t="shared" si="6"/>
        <v>4.0285989592943886E-7</v>
      </c>
      <c r="AV12" s="34">
        <f>(('[1]功能-日常任务'!AB12+'[1]功能-子任务'!BJ12+[8]繁荣度奖励!AT14+[3]投放设计!AY15+'[1]功能-行军令'!DL12+'[1]功能-九鼎之争'!CS13)*[1]把控!$V$7/[1]把控!$V$9+'[1]资源-玩家经验'!BN11/4)/AL12</f>
        <v>0.12950238952214763</v>
      </c>
      <c r="AX12" s="15">
        <v>8</v>
      </c>
      <c r="AY12" s="15">
        <f>'[1]功能-战损相关'!R18/求节点($D$88:$D$167,$D$4:$D$83,节奏总纲!P11)*3600</f>
        <v>2597.9245203196956</v>
      </c>
      <c r="AZ12" s="15">
        <f>'[1]功能-战损相关'!S18/求节点($D$88:$D$167,$D$4:$D$83,节奏总纲!Q11)*3600</f>
        <v>2976.2146164184455</v>
      </c>
      <c r="BA12" s="15">
        <f>'[1]功能-战损相关'!T18/求节点($D$88:$D$167,$D$4:$D$83,节奏总纲!R11)*3600</f>
        <v>2968.3917671350346</v>
      </c>
      <c r="BB12" s="15">
        <f>'[1]功能-战损相关'!U18/求节点($D$88:$D$167,$D$4:$D$83,节奏总纲!S11)*3600</f>
        <v>2286.3769249690072</v>
      </c>
      <c r="BC12" s="15">
        <f>'[1]功能-战损相关'!V18/求节点($D$88:$D$167,$D$4:$D$83,节奏总纲!T11)*3600</f>
        <v>1268.4329652473925</v>
      </c>
      <c r="BD12" s="15">
        <f>SUM(AY$5:AY12)</f>
        <v>13424.834721646021</v>
      </c>
      <c r="BE12" s="15">
        <f>SUM(AZ$5:AZ12)</f>
        <v>15247.494841992419</v>
      </c>
      <c r="BF12" s="15">
        <f>SUM(BA$5:BA12)</f>
        <v>15492.398799606966</v>
      </c>
      <c r="BG12" s="15">
        <f>SUM(BB$5:BB12)</f>
        <v>12225.508262164467</v>
      </c>
      <c r="BH12" s="15">
        <f>SUM(BC$5:BC12)</f>
        <v>6919.1344891724848</v>
      </c>
      <c r="BK12" s="14">
        <v>8</v>
      </c>
      <c r="BL12" s="14">
        <f>AL12/BD12</f>
        <v>5.4791713960885486</v>
      </c>
      <c r="BM12" s="14">
        <f t="shared" si="8"/>
        <v>4.1896964545098543</v>
      </c>
      <c r="BN12" s="14">
        <f t="shared" si="9"/>
        <v>3.577354430794101</v>
      </c>
      <c r="BO12" s="14">
        <f t="shared" si="10"/>
        <v>3.5259090820372889</v>
      </c>
      <c r="BP12" s="14">
        <f t="shared" si="11"/>
        <v>4.0960242185778792</v>
      </c>
      <c r="BR12" s="9">
        <v>8</v>
      </c>
      <c r="BS12" s="9">
        <f t="shared" si="13"/>
        <v>-8812.477702939952</v>
      </c>
      <c r="BT12" s="9">
        <f t="shared" si="14"/>
        <v>-6688.0375532880062</v>
      </c>
      <c r="BU12" s="9">
        <f t="shared" si="15"/>
        <v>-5159.4582284115459</v>
      </c>
      <c r="BV12" s="9">
        <f t="shared" si="16"/>
        <v>-3909.7588931490191</v>
      </c>
      <c r="BW12" s="9">
        <f t="shared" si="17"/>
        <v>-2806.3861820398679</v>
      </c>
      <c r="BX12" s="37">
        <f>SUMPRODUCT(BS$5:BS12,'[1]功能-付费相关'!BR$6:BR13)/'[1]资源-钻石'!L11</f>
        <v>-0.16241630321300107</v>
      </c>
      <c r="BY12" s="37">
        <f>SUMPRODUCT(BT$5:BT12,'[1]功能-付费相关'!BS$6:BS13)/'[1]资源-钻石'!M11</f>
        <v>-0.11469391673046096</v>
      </c>
      <c r="BZ12" s="37">
        <f>SUMPRODUCT(BU$5:BU12,'[1]功能-付费相关'!BT$6:BT13)/'[1]资源-钻石'!N11</f>
        <v>-7.4137818943653636E-2</v>
      </c>
      <c r="CA12" s="37">
        <f>SUMPRODUCT(BV$5:BV12,'[1]功能-付费相关'!BU$6:BU13)/'[1]资源-钻石'!O11</f>
        <v>-3.2262730623351263E-2</v>
      </c>
      <c r="CB12" s="37">
        <f>SUMPRODUCT(BW$5:BW12,'[1]功能-付费相关'!BV$6:BV13)/'[1]资源-钻石'!P11</f>
        <v>-1.7792588693988625E-2</v>
      </c>
      <c r="CC12" s="14">
        <f>SUMPRODUCT(BS$5:BS12,'[1]功能-付费相关'!BR$6:BR13)/节奏总纲!P11</f>
        <v>-2355.3081285699786</v>
      </c>
    </row>
    <row r="13" spans="1:81" x14ac:dyDescent="0.15">
      <c r="B13" s="14">
        <v>1000</v>
      </c>
      <c r="C13" s="14">
        <v>10</v>
      </c>
      <c r="D13" s="14">
        <v>24000</v>
      </c>
      <c r="E13" s="14">
        <f t="shared" si="5"/>
        <v>8000</v>
      </c>
      <c r="G13" s="14">
        <v>60000</v>
      </c>
      <c r="H13" s="14">
        <f t="shared" si="0"/>
        <v>0.33333333333333331</v>
      </c>
      <c r="I13" s="14">
        <f t="shared" si="1"/>
        <v>0.13333333333333333</v>
      </c>
      <c r="L13" s="15">
        <v>9</v>
      </c>
      <c r="M13" s="15">
        <f>24*3600*节奏总纲!W12</f>
        <v>10796.963599990071</v>
      </c>
      <c r="N13" s="15">
        <f>24*3600*节奏总纲!X12</f>
        <v>9169.0066823902798</v>
      </c>
      <c r="O13" s="15">
        <f>24*3600*节奏总纲!Y12</f>
        <v>7544.1963138033725</v>
      </c>
      <c r="P13" s="15">
        <f>24*3600*节奏总纲!Z12</f>
        <v>5677.3087672979764</v>
      </c>
      <c r="Q13" s="15">
        <f>24*3600*节奏总纲!AA12</f>
        <v>3121.938946492593</v>
      </c>
      <c r="R13" s="15">
        <f>SUM(M$5:M13)</f>
        <v>74828.100937560317</v>
      </c>
      <c r="S13" s="15">
        <f>SUM(N$5:N13)</f>
        <v>63678.713897863832</v>
      </c>
      <c r="T13" s="15">
        <f>SUM(O$5:O13)</f>
        <v>51219.83509176004</v>
      </c>
      <c r="U13" s="15">
        <f>SUM(P$5:P13)</f>
        <v>36950.116242967284</v>
      </c>
      <c r="V13" s="15">
        <f>SUM(Q$5:Q13)</f>
        <v>20038.96543107865</v>
      </c>
      <c r="X13" s="15">
        <v>9</v>
      </c>
      <c r="Y13" s="15">
        <f>[1]养成buff汇总!CC14</f>
        <v>8.5666693106986602E-7</v>
      </c>
      <c r="Z13" s="15">
        <f>[1]养成buff汇总!CD14</f>
        <v>0</v>
      </c>
      <c r="AA13" s="15">
        <f>[1]养成buff汇总!CE14</f>
        <v>1.1051349506560615E-6</v>
      </c>
      <c r="AB13" s="15">
        <f>[1]养成buff汇总!CF14</f>
        <v>0</v>
      </c>
      <c r="AC13" s="15">
        <f>[1]养成buff汇总!CG14</f>
        <v>1.2956849375182766E-6</v>
      </c>
      <c r="AD13" s="15">
        <f>[1]养成buff汇总!CH14</f>
        <v>3.8882563037077489E-2</v>
      </c>
      <c r="AE13" s="15">
        <f>[1]养成buff汇总!CI14</f>
        <v>0</v>
      </c>
      <c r="AF13" s="15">
        <f>[1]养成buff汇总!CJ14</f>
        <v>3.4402921646233153E-2</v>
      </c>
      <c r="AG13" s="15">
        <f>[1]养成buff汇总!CK14</f>
        <v>0</v>
      </c>
      <c r="AH13" s="15">
        <f>[1]养成buff汇总!CL14</f>
        <v>1.5910794036244624E-2</v>
      </c>
      <c r="AK13" s="15">
        <v>9</v>
      </c>
      <c r="AL13" s="15">
        <f>R13+AD13+('[1]功能-日常任务'!AB13+'[1]功能-子任务'!BJ13+[8]繁荣度奖励!AT15+[3]投放设计!AY16+'[1]功能-行军令'!DL13+'[1]功能-九鼎之争'!CS14)*[1]把控!$V$7/[1]把控!$V$9++'[1]资源-玩家经验'!BN12/4</f>
        <v>85726.794708636531</v>
      </c>
      <c r="AM13" s="15">
        <f>S13+AE13+('[1]功能-日常任务'!AC13+'[1]功能-子任务'!BK13+[8]繁荣度奖励!AU15+[3]投放设计!AZ16+'[1]功能-行军令'!DM13+'[1]功能-九鼎之争'!CT14)*[1]把控!$V$7/[1]把控!$V$9++'[1]资源-玩家经验'!BO12/4</f>
        <v>74400.564975035319</v>
      </c>
      <c r="AN13" s="15">
        <f>T13+AF13+('[1]功能-日常任务'!AD13+'[1]功能-子任务'!BL13+[8]繁荣度奖励!AV15+[3]投放设计!BA16+'[1]功能-行军令'!DN13+'[1]功能-九鼎之争'!CU14)*[1]把控!$V$7/[1]把控!$V$9++'[1]资源-玩家经验'!BP12/4</f>
        <v>64729.177872426379</v>
      </c>
      <c r="AO13" s="15">
        <f>U13+AG13+('[1]功能-日常任务'!AE13+'[1]功能-子任务'!BM13+[8]繁荣度奖励!AW15+[3]投放设计!BB16+'[1]功能-行军令'!DO13+'[1]功能-九鼎之争'!CV14)*[1]把控!$V$7/[1]把控!$V$9++'[1]资源-玩家经验'!BQ12/4</f>
        <v>50571.882295930132</v>
      </c>
      <c r="AP13" s="15">
        <f>V13+AH13+('[1]功能-日常任务'!AF13+'[1]功能-子任务'!BN13+[8]繁荣度奖励!AX15+[3]投放设计!BC16+'[1]功能-行军令'!DP13+'[1]功能-九鼎之争'!CW14)*[1]把控!$V$7/[1]把控!$V$9++'[1]资源-玩家经验'!BR12/4</f>
        <v>33186.923013908017</v>
      </c>
      <c r="AS13" s="35">
        <v>9</v>
      </c>
      <c r="AT13" s="34">
        <f t="shared" si="2"/>
        <v>0.8728671262221096</v>
      </c>
      <c r="AU13" s="34">
        <f t="shared" si="6"/>
        <v>4.5356370979726214E-7</v>
      </c>
      <c r="AV13" s="34">
        <f>(('[1]功能-日常任务'!AB13+'[1]功能-子任务'!BJ13+[8]繁荣度奖励!AT15+[3]投放设计!AY16+'[1]功能-行军令'!DL13+'[1]功能-九鼎之争'!CS14)*[1]把控!$V$7/[1]把控!$V$9+'[1]资源-玩家经验'!BN12/4)/AL13</f>
        <v>0.12713242021418072</v>
      </c>
      <c r="AX13" s="15">
        <v>9</v>
      </c>
      <c r="AY13" s="15">
        <f>'[1]功能-战损相关'!R19/求节点($D$88:$D$167,$D$4:$D$83,节奏总纲!P12)*3600</f>
        <v>3364.9297915657216</v>
      </c>
      <c r="AZ13" s="15">
        <f>'[1]功能-战损相关'!S19/求节点($D$88:$D$167,$D$4:$D$83,节奏总纲!Q12)*3600</f>
        <v>3775.3481015892453</v>
      </c>
      <c r="BA13" s="15">
        <f>'[1]功能-战损相关'!T19/求节点($D$88:$D$167,$D$4:$D$83,节奏总纲!R12)*3600</f>
        <v>3866.3469917438124</v>
      </c>
      <c r="BB13" s="15">
        <f>'[1]功能-战损相关'!U19/求节点($D$88:$D$167,$D$4:$D$83,节奏总纲!S12)*3600</f>
        <v>3124.2170403732352</v>
      </c>
      <c r="BC13" s="15">
        <f>'[1]功能-战损相关'!V19/求节点($D$88:$D$167,$D$4:$D$83,节奏总纲!T12)*3600</f>
        <v>1714.914724363005</v>
      </c>
      <c r="BD13" s="15">
        <f>SUM(AY$5:AY13)</f>
        <v>16789.764513211743</v>
      </c>
      <c r="BE13" s="15">
        <f>SUM(AZ$5:AZ13)</f>
        <v>19022.842943581665</v>
      </c>
      <c r="BF13" s="15">
        <f>SUM(BA$5:BA13)</f>
        <v>19358.745791350779</v>
      </c>
      <c r="BG13" s="15">
        <f>SUM(BB$5:BB13)</f>
        <v>15349.725302537703</v>
      </c>
      <c r="BH13" s="15">
        <f>SUM(BC$5:BC13)</f>
        <v>8634.0492135354907</v>
      </c>
      <c r="BK13" s="14">
        <v>9</v>
      </c>
      <c r="BL13" s="14">
        <f>AL13/BD13</f>
        <v>5.105896192956056</v>
      </c>
      <c r="BM13" s="14">
        <f t="shared" si="8"/>
        <v>3.9111170289159212</v>
      </c>
      <c r="BN13" s="14">
        <f t="shared" si="9"/>
        <v>3.343665884664206</v>
      </c>
      <c r="BO13" s="14">
        <f t="shared" si="10"/>
        <v>3.2946441254925456</v>
      </c>
      <c r="BP13" s="14">
        <f t="shared" si="11"/>
        <v>3.8437264130810482</v>
      </c>
      <c r="BR13" s="9">
        <v>9</v>
      </c>
      <c r="BS13" s="9">
        <f t="shared" si="13"/>
        <v>-8804.8945130115608</v>
      </c>
      <c r="BT13" s="9">
        <f t="shared" si="14"/>
        <v>-6742.8417937931517</v>
      </c>
      <c r="BU13" s="9">
        <f t="shared" si="15"/>
        <v>-5441.0293912793713</v>
      </c>
      <c r="BV13" s="9">
        <f t="shared" si="16"/>
        <v>-4341.6346414692907</v>
      </c>
      <c r="BW13" s="9">
        <f t="shared" si="17"/>
        <v>-3131.0658502970336</v>
      </c>
      <c r="BX13" s="37">
        <f>SUMPRODUCT(BS$5:BS13,'[1]功能-付费相关'!BR$6:BR14)/'[1]资源-钻石'!L12</f>
        <v>-0.15682037404414587</v>
      </c>
      <c r="BY13" s="37">
        <f>SUMPRODUCT(BT$5:BT13,'[1]功能-付费相关'!BS$6:BS14)/'[1]资源-钻石'!M12</f>
        <v>-0.11008607572236302</v>
      </c>
      <c r="BZ13" s="37">
        <f>SUMPRODUCT(BU$5:BU13,'[1]功能-付费相关'!BT$6:BT14)/'[1]资源-钻石'!N12</f>
        <v>-7.0740411573024131E-2</v>
      </c>
      <c r="CA13" s="37">
        <f>SUMPRODUCT(BV$5:BV13,'[1]功能-付费相关'!BU$6:BU14)/'[1]资源-钻石'!O12</f>
        <v>-3.0658277770403815E-2</v>
      </c>
      <c r="CB13" s="37">
        <f>SUMPRODUCT(BW$5:BW13,'[1]功能-付费相关'!BV$6:BV14)/'[1]资源-钻石'!P12</f>
        <v>-1.6942595804843679E-2</v>
      </c>
      <c r="CC13" s="14">
        <f>SUMPRODUCT(BS$5:BS13,'[1]功能-付费相关'!BR$6:BR14)/节奏总纲!P12</f>
        <v>-2274.1577933045501</v>
      </c>
    </row>
    <row r="14" spans="1:81" x14ac:dyDescent="0.15">
      <c r="B14" s="14">
        <v>1800</v>
      </c>
      <c r="C14" s="14">
        <v>11</v>
      </c>
      <c r="D14" s="14">
        <v>24000</v>
      </c>
      <c r="E14" s="14">
        <f t="shared" si="5"/>
        <v>9800</v>
      </c>
      <c r="G14" s="14">
        <v>66000</v>
      </c>
      <c r="H14" s="14">
        <f t="shared" si="0"/>
        <v>0.40833333333333333</v>
      </c>
      <c r="I14" s="14">
        <f t="shared" si="1"/>
        <v>0.1484848484848485</v>
      </c>
      <c r="L14" s="15">
        <v>10</v>
      </c>
      <c r="M14" s="15">
        <f>24*3600*节奏总纲!W13</f>
        <v>11571.899062439679</v>
      </c>
      <c r="N14" s="15">
        <f>24*3600*节奏总纲!X13</f>
        <v>10176.006102136167</v>
      </c>
      <c r="O14" s="15">
        <f>24*3600*节奏总纲!Y13</f>
        <v>8352.9649082399628</v>
      </c>
      <c r="P14" s="15">
        <f>24*3600*节奏总纲!Z13</f>
        <v>6232.6037570327153</v>
      </c>
      <c r="Q14" s="15">
        <f>24*3600*节奏总纲!AA13</f>
        <v>3565.5145689213477</v>
      </c>
      <c r="R14" s="15">
        <f>SUM(M$5:M14)</f>
        <v>86400</v>
      </c>
      <c r="S14" s="15">
        <f>SUM(N$5:N14)</f>
        <v>73854.720000000001</v>
      </c>
      <c r="T14" s="15">
        <f>SUM(O$5:O14)</f>
        <v>59572.800000000003</v>
      </c>
      <c r="U14" s="15">
        <f>SUM(P$5:P14)</f>
        <v>43182.720000000001</v>
      </c>
      <c r="V14" s="15">
        <f>SUM(Q$5:Q14)</f>
        <v>23604.479999999996</v>
      </c>
      <c r="X14" s="15">
        <v>10</v>
      </c>
      <c r="Y14" s="15">
        <f>[1]养成buff汇总!CC15</f>
        <v>9.5185214563434095E-7</v>
      </c>
      <c r="Z14" s="15">
        <f>[1]养成buff汇总!CD15</f>
        <v>0</v>
      </c>
      <c r="AA14" s="15">
        <f>[1]养成buff汇总!CE15</f>
        <v>1.2279277229500229E-6</v>
      </c>
      <c r="AB14" s="15">
        <f>[1]养成buff汇总!CF15</f>
        <v>0</v>
      </c>
      <c r="AC14" s="15">
        <f>[1]养成buff汇总!CG15</f>
        <v>1.43964993057355E-6</v>
      </c>
      <c r="AD14" s="15">
        <f>[1]养成buff汇总!CH15</f>
        <v>4.9897310474079859E-2</v>
      </c>
      <c r="AE14" s="15">
        <f>[1]养成buff汇总!CI15</f>
        <v>0</v>
      </c>
      <c r="AF14" s="15">
        <f>[1]养成buff汇总!CJ15</f>
        <v>4.4659771421265759E-2</v>
      </c>
      <c r="AG14" s="15">
        <f>[1]养成buff汇总!CK15</f>
        <v>0</v>
      </c>
      <c r="AH14" s="15">
        <f>[1]养成buff汇总!CL15</f>
        <v>2.1043894227659621E-2</v>
      </c>
      <c r="AK14" s="15">
        <v>10</v>
      </c>
      <c r="AL14" s="15">
        <f>R14+AD14+('[1]功能-日常任务'!AB14+'[1]功能-子任务'!BJ14+[8]繁荣度奖励!AT16+[3]投放设计!AY17+'[1]功能-行军令'!DL14+'[1]功能-九鼎之争'!CS15)*[1]把控!$V$7/[1]把控!$V$9++'[1]资源-玩家经验'!BN13/4</f>
        <v>98729.181243115308</v>
      </c>
      <c r="AM14" s="15">
        <f>S14+AE14+('[1]功能-日常任务'!AC14+'[1]功能-子任务'!BK14+[8]繁荣度奖励!AU16+[3]投放设计!AZ17+'[1]功能-行军令'!DM14+'[1]功能-九鼎之争'!CT15)*[1]把控!$V$7/[1]把控!$V$9++'[1]资源-玩家经验'!BO13/4</f>
        <v>85997.971690169623</v>
      </c>
      <c r="AN14" s="15">
        <f>T14+AF14+('[1]功能-日常任务'!AD14+'[1]功能-子任务'!BL14+[8]繁荣度奖励!AV16+[3]投放设计!BA17+'[1]功能-行军令'!DN14+'[1]功能-九鼎之争'!CU15)*[1]把控!$V$7/[1]把控!$V$9++'[1]资源-玩家经验'!BP13/4</f>
        <v>74943.57147887483</v>
      </c>
      <c r="AO14" s="15">
        <f>U14+AG14+('[1]功能-日常任务'!AE14+'[1]功能-子任务'!BM14+[8]繁荣度奖励!AW16+[3]投放设计!BB17+'[1]功能-行军令'!DO14+'[1]功能-九鼎之争'!CV15)*[1]把控!$V$7/[1]把控!$V$9++'[1]资源-玩家经验'!BQ13/4</f>
        <v>58705.256467213199</v>
      </c>
      <c r="AP14" s="15">
        <f>V14+AH14+('[1]功能-日常任务'!AF14+'[1]功能-子任务'!BN14+[8]繁荣度奖励!AX16+[3]投放设计!BC17+'[1]功能-行军令'!DP14+'[1]功能-九鼎之争'!CW15)*[1]把控!$V$7/[1]把控!$V$9++'[1]资源-玩家经验'!BR13/4</f>
        <v>38583.802223875609</v>
      </c>
      <c r="AS14" s="35">
        <v>10</v>
      </c>
      <c r="AT14" s="34">
        <f t="shared" si="2"/>
        <v>0.87512120441113184</v>
      </c>
      <c r="AU14" s="34">
        <f t="shared" si="6"/>
        <v>5.0539576896936289E-7</v>
      </c>
      <c r="AV14" s="34">
        <f>(('[1]功能-日常任务'!AB14+'[1]功能-子任务'!BJ14+[8]繁荣度奖励!AT16+[3]投放设计!AY17+'[1]功能-行军令'!DL14+'[1]功能-九鼎之争'!CS15)*[1]把控!$V$7/[1]把控!$V$9+'[1]资源-玩家经验'!BN13/4)/AL14</f>
        <v>0.12487829019309912</v>
      </c>
      <c r="AX14" s="15">
        <v>10</v>
      </c>
      <c r="AY14" s="15">
        <f>'[1]功能-战损相关'!R20/求节点($D$88:$D$167,$D$4:$D$83,节奏总纲!P13)*3600</f>
        <v>3950.0966856745622</v>
      </c>
      <c r="AZ14" s="15">
        <f>'[1]功能-战损相关'!S20/求节点($D$88:$D$167,$D$4:$D$83,节奏总纲!Q13)*3600</f>
        <v>5069.9741531033442</v>
      </c>
      <c r="BA14" s="15">
        <f>'[1]功能-战损相关'!T20/求节点($D$88:$D$167,$D$4:$D$83,节奏总纲!R13)*3600</f>
        <v>6679.8434571932912</v>
      </c>
      <c r="BB14" s="15">
        <f>'[1]功能-战损相关'!U20/求节点($D$88:$D$167,$D$4:$D$83,节奏总纲!S13)*3600</f>
        <v>4818.0969006587584</v>
      </c>
      <c r="BC14" s="15">
        <f>'[1]功能-战损相关'!V20/求节点($D$88:$D$167,$D$4:$D$83,节奏总纲!T13)*3600</f>
        <v>2480.9280823752183</v>
      </c>
      <c r="BD14" s="15">
        <f>SUM(AY$5:AY14)</f>
        <v>20739.861198886305</v>
      </c>
      <c r="BE14" s="15">
        <f>SUM(AZ$5:AZ14)</f>
        <v>24092.817096685008</v>
      </c>
      <c r="BF14" s="15">
        <f>SUM(BA$5:BA14)</f>
        <v>26038.589248544071</v>
      </c>
      <c r="BG14" s="15">
        <f>SUM(BB$5:BB14)</f>
        <v>20167.822203196461</v>
      </c>
      <c r="BH14" s="15">
        <f>SUM(BC$5:BC14)</f>
        <v>11114.977295910709</v>
      </c>
      <c r="BK14" s="14">
        <v>10</v>
      </c>
      <c r="BL14" s="14">
        <f t="shared" si="7"/>
        <v>4.7603588228650677</v>
      </c>
      <c r="BM14" s="14">
        <f t="shared" si="8"/>
        <v>3.5694444259074336</v>
      </c>
      <c r="BN14" s="14">
        <f t="shared" si="9"/>
        <v>2.8781732667435218</v>
      </c>
      <c r="BO14" s="14">
        <f t="shared" si="10"/>
        <v>2.9108376638658</v>
      </c>
      <c r="BP14" s="14">
        <f t="shared" si="11"/>
        <v>3.4713343263481886</v>
      </c>
      <c r="BR14" s="9">
        <v>10</v>
      </c>
      <c r="BS14" s="9">
        <f t="shared" si="13"/>
        <v>-9052.2898488042156</v>
      </c>
      <c r="BT14" s="9">
        <f t="shared" si="14"/>
        <v>-6527.432562030961</v>
      </c>
      <c r="BU14" s="9">
        <f t="shared" si="15"/>
        <v>-3534.5501492551593</v>
      </c>
      <c r="BV14" s="9">
        <f t="shared" si="16"/>
        <v>-3315.2772706243086</v>
      </c>
      <c r="BW14" s="9">
        <f t="shared" si="17"/>
        <v>-2915.9511275923742</v>
      </c>
      <c r="BX14" s="37">
        <f>SUMPRODUCT(BS$5:BS14,'[1]功能-付费相关'!BR$6:BR15)/'[1]资源-钻石'!L13</f>
        <v>-0.15123133756366161</v>
      </c>
      <c r="BY14" s="37">
        <f>SUMPRODUCT(BT$5:BT14,'[1]功能-付费相关'!BS$6:BS15)/'[1]资源-钻石'!M13</f>
        <v>-0.1045624853389017</v>
      </c>
      <c r="BZ14" s="37">
        <f>SUMPRODUCT(BU$5:BU14,'[1]功能-付费相关'!BT$6:BT15)/'[1]资源-钻石'!N13</f>
        <v>-6.4898864345443591E-2</v>
      </c>
      <c r="CA14" s="37">
        <f>SUMPRODUCT(BV$5:BV14,'[1]功能-付费相关'!BU$6:BU15)/'[1]资源-钻石'!O13</f>
        <v>-2.8359184038085874E-2</v>
      </c>
      <c r="CB14" s="37">
        <f>SUMPRODUCT(BW$5:BW14,'[1]功能-付费相关'!BV$6:BV15)/'[1]资源-钻石'!P13</f>
        <v>-1.5858021508791668E-2</v>
      </c>
      <c r="CC14" s="14">
        <f>SUMPRODUCT(BS$5:BS14,'[1]功能-付费相关'!BR$6:BR15)/节奏总纲!P13</f>
        <v>-2193.1074135523713</v>
      </c>
    </row>
    <row r="15" spans="1:81" x14ac:dyDescent="0.15">
      <c r="B15" s="14">
        <v>1800</v>
      </c>
      <c r="C15" s="14">
        <v>12</v>
      </c>
      <c r="D15" s="14">
        <v>24000</v>
      </c>
      <c r="E15" s="14">
        <f t="shared" si="5"/>
        <v>11600</v>
      </c>
      <c r="G15" s="14">
        <v>72000</v>
      </c>
      <c r="H15" s="14">
        <f t="shared" si="0"/>
        <v>0.48333333333333334</v>
      </c>
      <c r="I15" s="14">
        <f t="shared" si="1"/>
        <v>0.16111111111111112</v>
      </c>
      <c r="L15" s="15">
        <v>11</v>
      </c>
      <c r="M15" s="15">
        <f>24*3600*节奏总纲!W14</f>
        <v>12402.454326271452</v>
      </c>
      <c r="N15" s="15">
        <f>24*3600*节奏总纲!X14</f>
        <v>10848.624093912509</v>
      </c>
      <c r="O15" s="15">
        <f>24*3600*节奏总纲!Y14</f>
        <v>9075.1452658933995</v>
      </c>
      <c r="P15" s="15">
        <f>24*3600*节奏总纲!Z14</f>
        <v>6564.315753277665</v>
      </c>
      <c r="Q15" s="15">
        <f>24*3600*节奏总纲!AA14</f>
        <v>3842.8418118382078</v>
      </c>
      <c r="R15" s="15">
        <f>SUM(M$5:M15)</f>
        <v>98802.454326271458</v>
      </c>
      <c r="S15" s="15">
        <f>SUM(N$5:N15)</f>
        <v>84703.344093912514</v>
      </c>
      <c r="T15" s="15">
        <f>SUM(O$5:O15)</f>
        <v>68647.945265893402</v>
      </c>
      <c r="U15" s="15">
        <f>SUM(P$5:P15)</f>
        <v>49747.035753277669</v>
      </c>
      <c r="V15" s="15">
        <f>SUM(Q$5:Q15)</f>
        <v>27447.321811838203</v>
      </c>
      <c r="X15" s="15">
        <v>11</v>
      </c>
      <c r="Y15" s="15">
        <f>[1]养成buff汇总!CC16</f>
        <v>1.1422225747598214E-6</v>
      </c>
      <c r="Z15" s="15">
        <f>[1]养成buff汇总!CD16</f>
        <v>0</v>
      </c>
      <c r="AA15" s="15">
        <f>[1]养成buff汇总!CE16</f>
        <v>1.3507204952439844E-6</v>
      </c>
      <c r="AB15" s="15">
        <f>[1]养成buff汇总!CF16</f>
        <v>0</v>
      </c>
      <c r="AC15" s="15">
        <f>[1]养成buff汇总!CG16</f>
        <v>1.5836149236322927E-6</v>
      </c>
      <c r="AD15" s="15">
        <f>[1]养成buff汇总!CH16</f>
        <v>6.4063689968861581E-2</v>
      </c>
      <c r="AE15" s="15">
        <f>[1]养成buff汇总!CI16</f>
        <v>0</v>
      </c>
      <c r="AF15" s="15">
        <f>[1]养成buff汇总!CJ16</f>
        <v>5.6917772686119861E-2</v>
      </c>
      <c r="AG15" s="15">
        <f>[1]养成buff汇总!CK16</f>
        <v>0</v>
      </c>
      <c r="AH15" s="15">
        <f>[1]养成buff汇总!CL16</f>
        <v>2.7129485507430218E-2</v>
      </c>
      <c r="AK15" s="15">
        <v>11</v>
      </c>
      <c r="AL15" s="15">
        <f>R15+AD15+('[1]功能-日常任务'!AB15+'[1]功能-子任务'!BJ15+[8]繁荣度奖励!AT17+[3]投放设计!AY18+'[1]功能-行军令'!DL15+'[1]功能-九鼎之争'!CS16)*[1]把控!$V$7/[1]把控!$V$9++'[1]资源-玩家经验'!BN14/4</f>
        <v>112277.71662639861</v>
      </c>
      <c r="AM15" s="15">
        <f>S15+AE15+('[1]功能-日常任务'!AC15+'[1]功能-子任务'!BK15+[8]繁荣度奖励!AU17+[3]投放设计!AZ18+'[1]功能-行军令'!DM15+'[1]功能-九鼎之争'!CT16)*[1]把控!$V$7/[1]把控!$V$9++'[1]资源-玩家经验'!BO14/4</f>
        <v>97994.655045054838</v>
      </c>
      <c r="AN15" s="15">
        <f>T15+AF15+('[1]功能-日常任务'!AD15+'[1]功能-子任务'!BL15+[8]繁荣度奖励!AV17+[3]投放设计!BA18+'[1]功能-行军令'!DN15+'[1]功能-九鼎之争'!CU16)*[1]把控!$V$7/[1]把控!$V$9++'[1]资源-玩家经验'!BP14/4</f>
        <v>86171.148030368335</v>
      </c>
      <c r="AO15" s="15">
        <f>U15+AG15+('[1]功能-日常任务'!AE15+'[1]功能-子任务'!BM15+[8]繁荣度奖励!AW17+[3]投放设计!BB18+'[1]功能-行军令'!DO15+'[1]功能-九鼎之争'!CV16)*[1]把控!$V$7/[1]把控!$V$9++'[1]资源-玩家经验'!BQ14/4</f>
        <v>66947.969242830615</v>
      </c>
      <c r="AP15" s="15">
        <f>V15+AH15+('[1]功能-日常任务'!AF15+'[1]功能-子任务'!BN15+[8]繁荣度奖励!AX17+[3]投放设计!BC18+'[1]功能-行军令'!DP15+'[1]功能-九鼎之争'!CW16)*[1]把控!$V$7/[1]把控!$V$9++'[1]资源-玩家经验'!BR14/4</f>
        <v>44075.443020649065</v>
      </c>
      <c r="AS15" s="35">
        <v>11</v>
      </c>
      <c r="AT15" s="34">
        <f t="shared" si="2"/>
        <v>0.87998275432545747</v>
      </c>
      <c r="AU15" s="34">
        <f t="shared" si="6"/>
        <v>5.7058240845805553E-7</v>
      </c>
      <c r="AV15" s="34">
        <f>(('[1]功能-日常任务'!AB15+'[1]功能-子任务'!BJ15+[8]繁荣度奖励!AT17+[3]投放设计!AY18+'[1]功能-行军令'!DL15+'[1]功能-九鼎之争'!CS16)*[1]把控!$V$7/[1]把控!$V$9+'[1]资源-玩家经验'!BN14/4)/AL15</f>
        <v>0.12001667509213418</v>
      </c>
      <c r="AX15" s="15">
        <v>11</v>
      </c>
      <c r="AY15" s="15">
        <f>'[1]功能-战损相关'!R21/求节点($D$88:$D$167,$D$4:$D$83,节奏总纲!P14)*3600</f>
        <v>4446.395354238377</v>
      </c>
      <c r="AZ15" s="15">
        <f>'[1]功能-战损相关'!S21/求节点($D$88:$D$167,$D$4:$D$83,节奏总纲!Q14)*3600</f>
        <v>5569.8249662384942</v>
      </c>
      <c r="BA15" s="15">
        <f>'[1]功能-战损相关'!T21/求节点($D$88:$D$167,$D$4:$D$83,节奏总纲!R14)*3600</f>
        <v>7575.9146226938756</v>
      </c>
      <c r="BB15" s="15">
        <f>'[1]功能-战损相关'!U21/求节点($D$88:$D$167,$D$4:$D$83,节奏总纲!S14)*3600</f>
        <v>5299.6834560161942</v>
      </c>
      <c r="BC15" s="15">
        <f>'[1]功能-战损相关'!V21/求节点($D$88:$D$167,$D$4:$D$83,节奏总纲!T14)*3600</f>
        <v>2709.551116554735</v>
      </c>
      <c r="BD15" s="15">
        <f>SUM(AY$5:AY15)</f>
        <v>25186.25655312468</v>
      </c>
      <c r="BE15" s="15">
        <f>SUM(AZ$5:AZ15)</f>
        <v>29662.642062923504</v>
      </c>
      <c r="BF15" s="15">
        <f>SUM(BA$5:BA15)</f>
        <v>33614.503871237946</v>
      </c>
      <c r="BG15" s="15">
        <f>SUM(BB$5:BB15)</f>
        <v>25467.505659212657</v>
      </c>
      <c r="BH15" s="15">
        <f>SUM(BC$5:BC15)</f>
        <v>13824.528412465443</v>
      </c>
      <c r="BK15" s="14">
        <v>11</v>
      </c>
      <c r="BL15" s="14">
        <f t="shared" si="7"/>
        <v>4.4578961700629991</v>
      </c>
      <c r="BM15" s="14">
        <f t="shared" si="8"/>
        <v>3.3036387937790002</v>
      </c>
      <c r="BN15" s="14">
        <f t="shared" si="9"/>
        <v>2.5635109285102429</v>
      </c>
      <c r="BO15" s="14">
        <f t="shared" si="10"/>
        <v>2.6287603559876995</v>
      </c>
      <c r="BP15" s="14">
        <f t="shared" si="11"/>
        <v>3.1882058979246386</v>
      </c>
      <c r="BR15" s="9">
        <v>11</v>
      </c>
      <c r="BS15" s="9">
        <f t="shared" si="13"/>
        <v>-9102.140029044931</v>
      </c>
      <c r="BT15" s="9">
        <f t="shared" si="14"/>
        <v>-6426.8583886467204</v>
      </c>
      <c r="BU15" s="9">
        <f t="shared" si="15"/>
        <v>-3651.6619287996291</v>
      </c>
      <c r="BV15" s="9">
        <f t="shared" si="16"/>
        <v>-2943.0293196012208</v>
      </c>
      <c r="BW15" s="9">
        <f t="shared" si="17"/>
        <v>-2782.0896802187217</v>
      </c>
      <c r="BX15" s="37">
        <f>SUMPRODUCT(BS$5:BS15,'[1]功能-付费相关'!BR$6:BR16)/'[1]资源-钻石'!L14</f>
        <v>-0.15332689073279102</v>
      </c>
      <c r="BY15" s="37">
        <f>SUMPRODUCT(BT$5:BT15,'[1]功能-付费相关'!BS$6:BS16)/'[1]资源-钻石'!M14</f>
        <v>-9.9205343927787182E-2</v>
      </c>
      <c r="BZ15" s="37">
        <f>SUMPRODUCT(BU$5:BU15,'[1]功能-付费相关'!BT$6:BT16)/'[1]资源-钻石'!N14</f>
        <v>-5.9866808258317895E-2</v>
      </c>
      <c r="CA15" s="37">
        <f>SUMPRODUCT(BV$5:BV15,'[1]功能-付费相关'!BU$6:BU16)/'[1]资源-钻石'!O14</f>
        <v>-2.6206797702595822E-2</v>
      </c>
      <c r="CB15" s="37">
        <f>SUMPRODUCT(BW$5:BW15,'[1]功能-付费相关'!BV$6:BV16)/'[1]资源-钻石'!P14</f>
        <v>-1.4811979515716917E-2</v>
      </c>
      <c r="CC15" s="14">
        <f>SUMPRODUCT(BS$5:BS15,'[1]功能-付费相关'!BR$6:BR16)/节奏总纲!P14</f>
        <v>-2108.5555625940092</v>
      </c>
    </row>
    <row r="16" spans="1:81" x14ac:dyDescent="0.15">
      <c r="B16" s="14">
        <v>1800</v>
      </c>
      <c r="C16" s="14">
        <v>13</v>
      </c>
      <c r="D16" s="14">
        <v>24000</v>
      </c>
      <c r="E16" s="14">
        <f t="shared" si="5"/>
        <v>13400</v>
      </c>
      <c r="G16" s="14">
        <v>78000</v>
      </c>
      <c r="H16" s="14">
        <f t="shared" si="0"/>
        <v>0.55833333333333335</v>
      </c>
      <c r="I16" s="14">
        <f t="shared" si="1"/>
        <v>0.1717948717948718</v>
      </c>
      <c r="L16" s="15">
        <v>12</v>
      </c>
      <c r="M16" s="15">
        <f>24*3600*节奏总纲!W15</f>
        <v>13292.621417216213</v>
      </c>
      <c r="N16" s="15">
        <f>24*3600*节奏总纲!X15</f>
        <v>11429.392863702507</v>
      </c>
      <c r="O16" s="15">
        <f>24*3600*节奏总纲!Y15</f>
        <v>9616.8366182096961</v>
      </c>
      <c r="P16" s="15">
        <f>24*3600*节奏总纲!Z15</f>
        <v>7466.2909061984292</v>
      </c>
      <c r="Q16" s="15">
        <f>24*3600*节奏总纲!AA15</f>
        <v>4141.0705326766147</v>
      </c>
      <c r="R16" s="15">
        <f>SUM(M$5:M16)</f>
        <v>112095.07574348767</v>
      </c>
      <c r="S16" s="15">
        <f>SUM(N$5:N16)</f>
        <v>96132.736957615023</v>
      </c>
      <c r="T16" s="15">
        <f>SUM(O$5:O16)</f>
        <v>78264.781884103097</v>
      </c>
      <c r="U16" s="15">
        <f>SUM(P$5:P16)</f>
        <v>57213.326659476101</v>
      </c>
      <c r="V16" s="15">
        <f>SUM(Q$5:Q16)</f>
        <v>31588.392344514818</v>
      </c>
      <c r="X16" s="15">
        <v>12</v>
      </c>
      <c r="Y16" s="15">
        <f>[1]养成buff汇总!CC17</f>
        <v>1.3325930038887712E-6</v>
      </c>
      <c r="Z16" s="15">
        <f>[1]养成buff汇总!CD17</f>
        <v>0</v>
      </c>
      <c r="AA16" s="15">
        <f>[1]养成buff汇总!CE17</f>
        <v>1.4735132675379459E-6</v>
      </c>
      <c r="AB16" s="15">
        <f>[1]养成buff汇总!CF17</f>
        <v>0</v>
      </c>
      <c r="AC16" s="15">
        <f>[1]养成buff汇总!CG17</f>
        <v>1.7275799166875661E-6</v>
      </c>
      <c r="AD16" s="15">
        <f>[1]养成buff汇总!CH17</f>
        <v>8.1777367878203222E-2</v>
      </c>
      <c r="AE16" s="15">
        <f>[1]养成buff汇总!CI17</f>
        <v>0</v>
      </c>
      <c r="AF16" s="15">
        <f>[1]养成buff汇总!CJ17</f>
        <v>7.1088329915710347E-2</v>
      </c>
      <c r="AG16" s="15">
        <f>[1]养成buff汇总!CK17</f>
        <v>0</v>
      </c>
      <c r="AH16" s="15">
        <f>[1]养成buff汇总!CL17</f>
        <v>3.4283528152627696E-2</v>
      </c>
      <c r="AK16" s="15">
        <v>12</v>
      </c>
      <c r="AL16" s="15">
        <f>R16+AD16+('[1]功能-日常任务'!AB16+'[1]功能-子任务'!BJ16+[8]繁荣度奖励!AT18+[3]投放设计!AY19+'[1]功能-行军令'!DL16+'[1]功能-九鼎之争'!CS17)*[1]把控!$V$7/[1]把控!$V$9++'[1]资源-玩家经验'!BN15/4</f>
        <v>126870.34682581798</v>
      </c>
      <c r="AM16" s="15">
        <f>S16+AE16+('[1]功能-日常任务'!AC16+'[1]功能-子任务'!BK16+[8]繁荣度奖励!AU18+[3]投放设计!AZ19+'[1]功能-行军令'!DM16+'[1]功能-九鼎之争'!CT17)*[1]把控!$V$7/[1]把控!$V$9++'[1]资源-玩家经验'!BO15/4</f>
        <v>110702.53707846916</v>
      </c>
      <c r="AN16" s="15">
        <f>T16+AF16+('[1]功能-日常任务'!AD16+'[1]功能-子任务'!BL16+[8]繁荣度奖励!AV18+[3]投放设计!BA19+'[1]功能-行军令'!DN16+'[1]功能-九鼎之争'!CU17)*[1]把控!$V$7/[1]把控!$V$9++'[1]资源-玩家经验'!BP15/4</f>
        <v>98135.52709119831</v>
      </c>
      <c r="AO16" s="15">
        <f>U16+AG16+('[1]功能-日常任务'!AE16+'[1]功能-子任务'!BM16+[8]繁荣度奖励!AW18+[3]投放设计!BB19+'[1]功能-行军令'!DO16+'[1]功能-九鼎之争'!CV17)*[1]把控!$V$7/[1]把控!$V$9++'[1]资源-玩家经验'!BQ15/4</f>
        <v>76857.732047737387</v>
      </c>
      <c r="AP16" s="15">
        <f>V16+AH16+('[1]功能-日常任务'!AF16+'[1]功能-子任务'!BN16+[8]繁荣度奖励!AX18+[3]投放设计!BC19+'[1]功能-行军令'!DP16+'[1]功能-九鼎之争'!CW17)*[1]把控!$V$7/[1]把控!$V$9++'[1]资源-玩家经验'!BR15/4</f>
        <v>49985.688092654585</v>
      </c>
      <c r="AS16" s="35">
        <v>12</v>
      </c>
      <c r="AT16" s="34">
        <f t="shared" si="2"/>
        <v>0.88354039023306619</v>
      </c>
      <c r="AU16" s="34">
        <f t="shared" si="6"/>
        <v>6.4457432271763613E-7</v>
      </c>
      <c r="AV16" s="34">
        <f>(('[1]功能-日常任务'!AB16+'[1]功能-子任务'!BJ16+[8]繁荣度奖励!AT18+[3]投放设计!AY19+'[1]功能-行军令'!DL16+'[1]功能-九鼎之争'!CS17)*[1]把控!$V$7/[1]把控!$V$9+'[1]资源-玩家经验'!BN15/4)/AL16</f>
        <v>0.11645896519261113</v>
      </c>
      <c r="AX16" s="15">
        <v>12</v>
      </c>
      <c r="AY16" s="15">
        <f>'[1]功能-战损相关'!R22/求节点($D$88:$D$167,$D$4:$D$83,节奏总纲!P15)*3600</f>
        <v>4544.648721698597</v>
      </c>
      <c r="AZ16" s="15">
        <f>'[1]功能-战损相关'!S22/求节点($D$88:$D$167,$D$4:$D$83,节奏总纲!Q15)*3600</f>
        <v>6210.8725572788744</v>
      </c>
      <c r="BA16" s="15">
        <f>'[1]功能-战损相关'!T22/求节点($D$88:$D$167,$D$4:$D$83,节奏总纲!R15)*3600</f>
        <v>8215.7906530988621</v>
      </c>
      <c r="BB16" s="15">
        <f>'[1]功能-战损相关'!U22/求节点($D$88:$D$167,$D$4:$D$83,节奏总纲!S15)*3600</f>
        <v>6022.9680337618538</v>
      </c>
      <c r="BC16" s="15">
        <f>'[1]功能-战损相关'!V22/求节点($D$88:$D$167,$D$4:$D$83,节奏总纲!T15)*3600</f>
        <v>2969.1326710244775</v>
      </c>
      <c r="BD16" s="15">
        <f>SUM(AY$5:AY16)</f>
        <v>29730.905274823279</v>
      </c>
      <c r="BE16" s="15">
        <f>SUM(AZ$5:AZ16)</f>
        <v>35873.514620202375</v>
      </c>
      <c r="BF16" s="15">
        <f>SUM(BA$5:BA16)</f>
        <v>41830.294524336809</v>
      </c>
      <c r="BG16" s="15">
        <f>SUM(BB$5:BB16)</f>
        <v>31490.473692974512</v>
      </c>
      <c r="BH16" s="15">
        <f>SUM(BC$5:BC16)</f>
        <v>16793.661083489918</v>
      </c>
      <c r="BK16" s="14">
        <v>12</v>
      </c>
      <c r="BL16" s="14">
        <f t="shared" si="7"/>
        <v>4.2672883873890752</v>
      </c>
      <c r="BM16" s="14">
        <f t="shared" si="8"/>
        <v>3.085912775775987</v>
      </c>
      <c r="BN16" s="14">
        <f t="shared" si="9"/>
        <v>2.3460395918107437</v>
      </c>
      <c r="BO16" s="14">
        <f t="shared" si="10"/>
        <v>2.4406661137296344</v>
      </c>
      <c r="BP16" s="14">
        <f t="shared" si="11"/>
        <v>2.9764616449117347</v>
      </c>
      <c r="BR16" s="9">
        <v>12</v>
      </c>
      <c r="BS16" s="9">
        <f t="shared" si="13"/>
        <v>-10047.981477720765</v>
      </c>
      <c r="BT16" s="9">
        <f t="shared" si="14"/>
        <v>-6497.0094761354521</v>
      </c>
      <c r="BU16" s="9">
        <f t="shared" si="15"/>
        <v>-3748.588407731113</v>
      </c>
      <c r="BV16" s="9">
        <f t="shared" si="16"/>
        <v>-3886.794771144916</v>
      </c>
      <c r="BW16" s="9">
        <f t="shared" si="17"/>
        <v>-2941.1124009810446</v>
      </c>
      <c r="BX16" s="37">
        <f>SUMPRODUCT(BS$5:BS16,'[1]功能-付费相关'!BR$6:BR17)/'[1]资源-钻石'!L15</f>
        <v>-0.15523225859517098</v>
      </c>
      <c r="BY16" s="37">
        <f>SUMPRODUCT(BT$5:BT16,'[1]功能-付费相关'!BS$6:BS17)/'[1]资源-钻石'!M15</f>
        <v>-9.8566412945168602E-2</v>
      </c>
      <c r="BZ16" s="37">
        <f>SUMPRODUCT(BU$5:BU16,'[1]功能-付费相关'!BT$6:BT17)/'[1]资源-钻石'!N15</f>
        <v>-5.5610393339448484E-2</v>
      </c>
      <c r="CA16" s="37">
        <f>SUMPRODUCT(BV$5:BV16,'[1]功能-付费相关'!BU$6:BU17)/'[1]资源-钻石'!O15</f>
        <v>-2.4558403466103877E-2</v>
      </c>
      <c r="CB16" s="37">
        <f>SUMPRODUCT(BW$5:BW16,'[1]功能-付费相关'!BV$6:BV17)/'[1]资源-钻石'!P15</f>
        <v>-1.3916922769043124E-2</v>
      </c>
      <c r="CC16" s="14">
        <f>SUMPRODUCT(BS$5:BS16,'[1]功能-付费相关'!BR$6:BR17)/节奏总纲!P15</f>
        <v>-2038.6261475012</v>
      </c>
    </row>
    <row r="17" spans="2:81" x14ac:dyDescent="0.15">
      <c r="B17" s="14">
        <v>1800</v>
      </c>
      <c r="C17" s="14">
        <v>14</v>
      </c>
      <c r="D17" s="14">
        <v>24000</v>
      </c>
      <c r="E17" s="14">
        <f t="shared" si="5"/>
        <v>15200</v>
      </c>
      <c r="G17" s="14">
        <v>84000</v>
      </c>
      <c r="H17" s="14">
        <f t="shared" si="0"/>
        <v>0.6333333333333333</v>
      </c>
      <c r="I17" s="14">
        <f t="shared" si="1"/>
        <v>0.18095238095238095</v>
      </c>
      <c r="L17" s="15">
        <v>13</v>
      </c>
      <c r="M17" s="15">
        <f>24*3600*节奏总纲!W16</f>
        <v>14246.678882513874</v>
      </c>
      <c r="N17" s="15">
        <f>24*3600*节奏总纲!X16</f>
        <v>12976.002337399927</v>
      </c>
      <c r="O17" s="15">
        <f>24*3600*节奏总纲!Y16</f>
        <v>10679.813372601979</v>
      </c>
      <c r="P17" s="15">
        <f>24*3600*节奏总纲!Z16</f>
        <v>8067.4579557789029</v>
      </c>
      <c r="Q17" s="15">
        <f>24*3600*节奏总纲!AA16</f>
        <v>4583.2520049094173</v>
      </c>
      <c r="R17" s="15">
        <f>SUM(M$5:M17)</f>
        <v>126341.75462600155</v>
      </c>
      <c r="S17" s="15">
        <f>SUM(N$5:N17)</f>
        <v>109108.73929501495</v>
      </c>
      <c r="T17" s="15">
        <f>SUM(O$5:O17)</f>
        <v>88944.59525670507</v>
      </c>
      <c r="U17" s="15">
        <f>SUM(P$5:P17)</f>
        <v>65280.784615255005</v>
      </c>
      <c r="V17" s="15">
        <f>SUM(Q$5:Q17)</f>
        <v>36171.644349424234</v>
      </c>
      <c r="X17" s="15">
        <v>13</v>
      </c>
      <c r="Y17" s="15">
        <f>[1]养成buff汇总!CC18</f>
        <v>1.5229634330142516E-6</v>
      </c>
      <c r="Z17" s="15">
        <f>[1]养成buff汇总!CD18</f>
        <v>0</v>
      </c>
      <c r="AA17" s="15">
        <f>[1]养成buff汇总!CE18</f>
        <v>1.5963060398388462E-6</v>
      </c>
      <c r="AB17" s="15">
        <f>[1]养成buff汇总!CF18</f>
        <v>0</v>
      </c>
      <c r="AC17" s="15">
        <f>[1]养成buff汇总!CG18</f>
        <v>1.8715449097463088E-6</v>
      </c>
      <c r="AD17" s="15">
        <f>[1]养成buff汇总!CH18</f>
        <v>0.10347457190164278</v>
      </c>
      <c r="AE17" s="15">
        <f>[1]养成buff汇总!CI18</f>
        <v>0</v>
      </c>
      <c r="AF17" s="15">
        <f>[1]养成buff汇总!CJ18</f>
        <v>8.8136607720571192E-2</v>
      </c>
      <c r="AG17" s="15">
        <f>[1]养成buff汇总!CK18</f>
        <v>0</v>
      </c>
      <c r="AH17" s="15">
        <f>[1]养成buff汇总!CL18</f>
        <v>4.2861306165832502E-2</v>
      </c>
      <c r="AK17" s="15">
        <v>13</v>
      </c>
      <c r="AL17" s="15">
        <f>R17+AD17+('[1]功能-日常任务'!AB17+'[1]功能-子任务'!BJ17+[8]繁荣度奖励!AT19+[3]投放设计!AY20+'[1]功能-行军令'!DL17+'[1]功能-九鼎之争'!CS18)*[1]把控!$V$7/[1]把控!$V$9++'[1]资源-玩家经验'!BN16/4</f>
        <v>142478.06101932109</v>
      </c>
      <c r="AM17" s="15">
        <f>S17+AE17+('[1]功能-日常任务'!AC17+'[1]功能-子任务'!BK17+[8]繁荣度奖励!AU19+[3]投放设计!AZ20+'[1]功能-行军令'!DM17+'[1]功能-九鼎之争'!CT18)*[1]把控!$V$7/[1]把控!$V$9++'[1]资源-玩家经验'!BO16/4</f>
        <v>125058.11526926419</v>
      </c>
      <c r="AN17" s="15">
        <f>T17+AF17+('[1]功能-日常任务'!AD17+'[1]功能-子任务'!BL17+[8]繁荣度奖励!AV19+[3]投放设计!BA20+'[1]功能-行军令'!DN17+'[1]功能-九鼎之争'!CU18)*[1]把控!$V$7/[1]把控!$V$9++'[1]资源-玩家经验'!BP16/4</f>
        <v>111329.6286594354</v>
      </c>
      <c r="AO17" s="15">
        <f>U17+AG17+('[1]功能-日常任务'!AE17+'[1]功能-子任务'!BM17+[8]繁荣度奖励!AW19+[3]投放设计!BB20+'[1]功能-行军令'!DO17+'[1]功能-九鼎之争'!CV18)*[1]把控!$V$7/[1]把控!$V$9++'[1]资源-玩家经验'!BQ16/4</f>
        <v>87726.949730853376</v>
      </c>
      <c r="AP17" s="15">
        <f>V17+AH17+('[1]功能-日常任务'!AF17+'[1]功能-子任务'!BN17+[8]繁荣度奖励!AX19+[3]投放设计!BC20+'[1]功能-行军令'!DP17+'[1]功能-九鼎之争'!CW18)*[1]把控!$V$7/[1]把控!$V$9++'[1]资源-玩家经验'!BR16/4</f>
        <v>56742.65405977398</v>
      </c>
      <c r="AS17" s="35">
        <v>13</v>
      </c>
      <c r="AT17" s="34">
        <f t="shared" si="2"/>
        <v>0.88674532571627762</v>
      </c>
      <c r="AU17" s="34">
        <f t="shared" si="6"/>
        <v>7.262491583712025E-7</v>
      </c>
      <c r="AV17" s="34">
        <f>(('[1]功能-日常任务'!AB17+'[1]功能-子任务'!BJ17+[8]繁荣度奖励!AT19+[3]投放设计!AY20+'[1]功能-行军令'!DL17+'[1]功能-九鼎之争'!CS18)*[1]把控!$V$7/[1]把控!$V$9+'[1]资源-玩家经验'!BN16/4)/AL17</f>
        <v>0.11325394803456393</v>
      </c>
      <c r="AX17" s="15">
        <v>13</v>
      </c>
      <c r="AY17" s="15">
        <f>'[1]功能-战损相关'!R23/求节点($D$88:$D$167,$D$4:$D$83,节奏总纲!P16)*3600</f>
        <v>5098.552228746692</v>
      </c>
      <c r="AZ17" s="15">
        <f>'[1]功能-战损相关'!S23/求节点($D$88:$D$167,$D$4:$D$83,节奏总纲!Q16)*3600</f>
        <v>7527.5529388408586</v>
      </c>
      <c r="BA17" s="15">
        <f>'[1]功能-战损相关'!T23/求节点($D$88:$D$167,$D$4:$D$83,节奏总纲!R16)*3600</f>
        <v>9912.5178536200765</v>
      </c>
      <c r="BB17" s="15">
        <f>'[1]功能-战损相关'!U23/求节点($D$88:$D$167,$D$4:$D$83,节奏总纲!S16)*3600</f>
        <v>6755.4731827277737</v>
      </c>
      <c r="BC17" s="15">
        <f>'[1]功能-战损相关'!V23/求节点($D$88:$D$167,$D$4:$D$83,节奏总纲!T16)*3600</f>
        <v>3382.3172253016314</v>
      </c>
      <c r="BD17" s="15">
        <f>SUM(AY$5:AY17)</f>
        <v>34829.457503569967</v>
      </c>
      <c r="BE17" s="15">
        <f>SUM(AZ$5:AZ17)</f>
        <v>43401.067559043237</v>
      </c>
      <c r="BF17" s="15">
        <f>SUM(BA$5:BA17)</f>
        <v>51742.812377956885</v>
      </c>
      <c r="BG17" s="15">
        <f>SUM(BB$5:BB17)</f>
        <v>38245.946875702284</v>
      </c>
      <c r="BH17" s="15">
        <f>SUM(BC$5:BC17)</f>
        <v>20175.978308791549</v>
      </c>
      <c r="BK17" s="14">
        <v>13</v>
      </c>
      <c r="BL17" s="14">
        <f t="shared" si="7"/>
        <v>4.0907344308971023</v>
      </c>
      <c r="BM17" s="14">
        <f t="shared" si="8"/>
        <v>2.8814525149441059</v>
      </c>
      <c r="BN17" s="14">
        <f t="shared" si="9"/>
        <v>2.1515960100163261</v>
      </c>
      <c r="BO17" s="14">
        <f t="shared" si="10"/>
        <v>2.2937580815023946</v>
      </c>
      <c r="BP17" s="14">
        <f t="shared" si="11"/>
        <v>2.8123867497938746</v>
      </c>
      <c r="BR17" s="9">
        <v>13</v>
      </c>
      <c r="BS17" s="9">
        <f t="shared" si="13"/>
        <v>-10509.161964756422</v>
      </c>
      <c r="BT17" s="9">
        <f t="shared" si="14"/>
        <v>-6828.0252519541682</v>
      </c>
      <c r="BU17" s="9">
        <f t="shared" si="15"/>
        <v>-3281.5837146170161</v>
      </c>
      <c r="BV17" s="9">
        <f t="shared" si="16"/>
        <v>-4113.7445003882167</v>
      </c>
      <c r="BW17" s="9">
        <f t="shared" si="17"/>
        <v>-3374.6487418177639</v>
      </c>
      <c r="BX17" s="37">
        <f>SUMPRODUCT(BS$5:BS17,'[1]功能-付费相关'!BR$6:BR18)/'[1]资源-钻石'!L16</f>
        <v>-0.15625395291345073</v>
      </c>
      <c r="BY17" s="37">
        <f>SUMPRODUCT(BT$5:BT17,'[1]功能-付费相关'!BS$6:BS18)/'[1]资源-钻石'!M16</f>
        <v>-9.7979555989042039E-2</v>
      </c>
      <c r="BZ17" s="37">
        <f>SUMPRODUCT(BU$5:BU17,'[1]功能-付费相关'!BT$6:BT18)/'[1]资源-钻石'!N16</f>
        <v>-5.189713116643193E-2</v>
      </c>
      <c r="CA17" s="37">
        <f>SUMPRODUCT(BV$5:BV17,'[1]功能-付费相关'!BU$6:BU18)/'[1]资源-钻石'!O16</f>
        <v>-2.3118184100810898E-2</v>
      </c>
      <c r="CB17" s="37">
        <f>SUMPRODUCT(BW$5:BW17,'[1]功能-付费相关'!BV$6:BV18)/'[1]资源-钻石'!P16</f>
        <v>-1.3171362945261339E-2</v>
      </c>
      <c r="CC17" s="14">
        <f>SUMPRODUCT(BS$5:BS17,'[1]功能-付费相关'!BR$6:BR18)/节奏总纲!P16</f>
        <v>-1970.9399966137446</v>
      </c>
    </row>
    <row r="18" spans="2:81" x14ac:dyDescent="0.15">
      <c r="B18" s="14">
        <v>1800</v>
      </c>
      <c r="C18" s="14">
        <v>15</v>
      </c>
      <c r="D18" s="14">
        <v>24000</v>
      </c>
      <c r="E18" s="14">
        <f t="shared" si="5"/>
        <v>17000</v>
      </c>
      <c r="G18" s="14">
        <v>90000</v>
      </c>
      <c r="H18" s="14">
        <f t="shared" si="0"/>
        <v>0.70833333333333337</v>
      </c>
      <c r="I18" s="14">
        <f t="shared" si="1"/>
        <v>0.18888888888888888</v>
      </c>
      <c r="L18" s="15">
        <v>14</v>
      </c>
      <c r="M18" s="15">
        <f>24*3600*节奏总纲!W17</f>
        <v>15269.212355554579</v>
      </c>
      <c r="N18" s="15">
        <f>24*3600*节奏总纲!X17</f>
        <v>13030.719726577219</v>
      </c>
      <c r="O18" s="15">
        <f>24*3600*节奏总纲!Y17</f>
        <v>10806.169885103054</v>
      </c>
      <c r="P18" s="15">
        <f>24*3600*节奏总纲!Z17</f>
        <v>7818.7965406242693</v>
      </c>
      <c r="Q18" s="15">
        <f>24*3600*节奏总纲!AA17</f>
        <v>4272.4478205081905</v>
      </c>
      <c r="R18" s="15">
        <f>SUM(M$5:M18)</f>
        <v>141610.96698155612</v>
      </c>
      <c r="S18" s="15">
        <f>SUM(N$5:N18)</f>
        <v>122139.45902159216</v>
      </c>
      <c r="T18" s="15">
        <f>SUM(O$5:O18)</f>
        <v>99750.765141808122</v>
      </c>
      <c r="U18" s="15">
        <f>SUM(P$5:P18)</f>
        <v>73099.581155879278</v>
      </c>
      <c r="V18" s="15">
        <f>SUM(Q$5:Q18)</f>
        <v>40444.092169932424</v>
      </c>
      <c r="X18" s="15">
        <v>14</v>
      </c>
      <c r="Y18" s="15">
        <f>[1]养成buff汇总!CC19</f>
        <v>1.713333862139732E-6</v>
      </c>
      <c r="Z18" s="15">
        <f>[1]养成buff汇总!CD19</f>
        <v>0</v>
      </c>
      <c r="AA18" s="15">
        <f>[1]养成buff汇总!CE19</f>
        <v>1.7190988121328077E-6</v>
      </c>
      <c r="AB18" s="15">
        <f>[1]养成buff汇总!CF19</f>
        <v>0</v>
      </c>
      <c r="AC18" s="15">
        <f>[1]养成buff汇总!CG19</f>
        <v>2.0155099028050516E-6</v>
      </c>
      <c r="AD18" s="15">
        <f>[1]养成buff汇总!CH19</f>
        <v>0.12963587530157383</v>
      </c>
      <c r="AE18" s="15">
        <f>[1]养成buff汇总!CI19</f>
        <v>0</v>
      </c>
      <c r="AF18" s="15">
        <f>[1]养成buff汇总!CJ19</f>
        <v>0.10671351346854863</v>
      </c>
      <c r="AG18" s="15">
        <f>[1]养成buff汇总!CK19</f>
        <v>0</v>
      </c>
      <c r="AH18" s="15">
        <f>[1]养成buff汇总!CL19</f>
        <v>5.1472484413352504E-2</v>
      </c>
      <c r="AK18" s="15">
        <v>14</v>
      </c>
      <c r="AL18" s="15">
        <f>R18+AD18+('[1]功能-日常任务'!AB18+'[1]功能-子任务'!BJ18+[8]繁荣度奖励!AT20+[3]投放设计!AY21+'[1]功能-行军令'!DL18+'[1]功能-九鼎之争'!CS19)*[1]把控!$V$7/[1]把控!$V$9++'[1]资源-玩家经验'!BN17/4</f>
        <v>159173.27708218494</v>
      </c>
      <c r="AM18" s="15">
        <f>S18+AE18+('[1]功能-日常任务'!AC18+'[1]功能-子任务'!BK18+[8]繁荣度奖励!AU20+[3]投放设计!AZ21+'[1]功能-行军令'!DM18+'[1]功能-九鼎之争'!CT19)*[1]把控!$V$7/[1]把控!$V$9++'[1]资源-玩家经验'!BO17/4</f>
        <v>139491.94229991295</v>
      </c>
      <c r="AN18" s="15">
        <f>T18+AF18+('[1]功能-日常任务'!AD18+'[1]功能-子任务'!BL18+[8]繁荣度奖励!AV20+[3]投放设计!BA21+'[1]功能-行军令'!DN18+'[1]功能-九鼎之争'!CU19)*[1]把控!$V$7/[1]把控!$V$9++'[1]资源-玩家经验'!BP17/4</f>
        <v>124763.82754550946</v>
      </c>
      <c r="AO18" s="15">
        <f>U18+AG18+('[1]功能-日常任务'!AE18+'[1]功能-子任务'!BM18+[8]繁荣度奖励!AW20+[3]投放设计!BB21+'[1]功能-行军令'!DO18+'[1]功能-九鼎之争'!CV19)*[1]把控!$V$7/[1]把控!$V$9++'[1]资源-玩家经验'!BQ17/4</f>
        <v>98360.516356521286</v>
      </c>
      <c r="AP18" s="15">
        <f>V18+AH18+('[1]功能-日常任务'!AF18+'[1]功能-子任务'!BN18+[8]繁荣度奖励!AX20+[3]投放设计!BC21+'[1]功能-行军令'!DP18+'[1]功能-九鼎之争'!CW19)*[1]把控!$V$7/[1]把控!$V$9++'[1]资源-玩家经验'!BR17/4</f>
        <v>64051.099908347336</v>
      </c>
      <c r="AS18" s="35">
        <v>14</v>
      </c>
      <c r="AT18" s="34">
        <f t="shared" si="2"/>
        <v>0.88966546129749546</v>
      </c>
      <c r="AU18" s="34">
        <f t="shared" si="6"/>
        <v>8.1443240773788779E-7</v>
      </c>
      <c r="AV18" s="34">
        <f>(('[1]功能-日常任务'!AB18+'[1]功能-子任务'!BJ18+[8]繁荣度奖励!AT20+[3]投放设计!AY21+'[1]功能-行军令'!DL18+'[1]功能-九鼎之争'!CS19)*[1]把控!$V$7/[1]把控!$V$9+'[1]资源-玩家经验'!BN17/4)/AL18</f>
        <v>0.11033372427009699</v>
      </c>
      <c r="AX18" s="15">
        <v>14</v>
      </c>
      <c r="AY18" s="15">
        <f>'[1]功能-战损相关'!R24/求节点($D$88:$D$167,$D$4:$D$83,节奏总纲!P17)*3600</f>
        <v>5683.007260752519</v>
      </c>
      <c r="AZ18" s="15">
        <f>'[1]功能-战损相关'!S24/求节点($D$88:$D$167,$D$4:$D$83,节奏总纲!Q17)*3600</f>
        <v>8319.1092407351553</v>
      </c>
      <c r="BA18" s="15">
        <f>'[1]功能-战损相关'!T24/求节点($D$88:$D$167,$D$4:$D$83,节奏总纲!R17)*3600</f>
        <v>13143.145533082721</v>
      </c>
      <c r="BB18" s="15">
        <f>'[1]功能-战损相关'!U24/求节点($D$88:$D$167,$D$4:$D$83,节奏总纲!S17)*3600</f>
        <v>7168.8928785475755</v>
      </c>
      <c r="BC18" s="15">
        <f>'[1]功能-战损相关'!V24/求节点($D$88:$D$167,$D$4:$D$83,节奏总纲!T17)*3600</f>
        <v>3553.4685041980956</v>
      </c>
      <c r="BD18" s="15">
        <f>SUM(AY$5:AY18)</f>
        <v>40512.464764322489</v>
      </c>
      <c r="BE18" s="15">
        <f>SUM(AZ$5:AZ18)</f>
        <v>51720.17679977839</v>
      </c>
      <c r="BF18" s="15">
        <f>SUM(BA$5:BA18)</f>
        <v>64885.957911039608</v>
      </c>
      <c r="BG18" s="15">
        <f>SUM(BB$5:BB18)</f>
        <v>45414.839754249857</v>
      </c>
      <c r="BH18" s="15">
        <f>SUM(BC$5:BC18)</f>
        <v>23729.446812989645</v>
      </c>
      <c r="BK18" s="14">
        <v>14</v>
      </c>
      <c r="BL18" s="14">
        <f t="shared" si="7"/>
        <v>3.9289951378707944</v>
      </c>
      <c r="BM18" s="14">
        <f t="shared" si="8"/>
        <v>2.6970507629917972</v>
      </c>
      <c r="BN18" s="14">
        <f t="shared" si="9"/>
        <v>1.9228170710920847</v>
      </c>
      <c r="BO18" s="14">
        <f t="shared" si="10"/>
        <v>2.1658232614883741</v>
      </c>
      <c r="BP18" s="14">
        <f t="shared" si="11"/>
        <v>2.6992243187601561</v>
      </c>
      <c r="BR18" s="9">
        <v>14</v>
      </c>
      <c r="BS18" s="9">
        <f t="shared" si="13"/>
        <v>-11012.20880211133</v>
      </c>
      <c r="BT18" s="9">
        <f t="shared" si="14"/>
        <v>-6114.7177899136004</v>
      </c>
      <c r="BU18" s="9">
        <f t="shared" si="15"/>
        <v>-291.05335299133003</v>
      </c>
      <c r="BV18" s="9">
        <f t="shared" si="16"/>
        <v>-3464.6737471203378</v>
      </c>
      <c r="BW18" s="9">
        <f t="shared" si="17"/>
        <v>-3754.9773443752601</v>
      </c>
      <c r="BX18" s="37">
        <f>SUMPRODUCT(BS$5:BS18,'[1]功能-付费相关'!BR$6:BR19)/'[1]资源-钻石'!L17</f>
        <v>-0.15653674453982547</v>
      </c>
      <c r="BY18" s="37">
        <f>SUMPRODUCT(BT$5:BT18,'[1]功能-付费相关'!BS$6:BS19)/'[1]资源-钻石'!M17</f>
        <v>-9.6613343359514256E-2</v>
      </c>
      <c r="BZ18" s="37">
        <f>SUMPRODUCT(BU$5:BU18,'[1]功能-付费相关'!BT$6:BT19)/'[1]资源-钻石'!N17</f>
        <v>-4.8716765425743443E-2</v>
      </c>
      <c r="CA18" s="37">
        <f>SUMPRODUCT(BV$5:BV18,'[1]功能-付费相关'!BU$6:BU19)/'[1]资源-钻石'!O17</f>
        <v>-2.180944489197217E-2</v>
      </c>
      <c r="CB18" s="37">
        <f>SUMPRODUCT(BW$5:BW18,'[1]功能-付费相关'!BV$6:BV19)/'[1]资源-钻石'!P17</f>
        <v>-1.2762928741423357E-2</v>
      </c>
      <c r="CC18" s="14">
        <f>SUMPRODUCT(BS$5:BS18,'[1]功能-付费相关'!BR$6:BR19)/节奏总纲!P17</f>
        <v>-1905.5753173049382</v>
      </c>
    </row>
    <row r="19" spans="2:81" x14ac:dyDescent="0.15">
      <c r="B19" s="14">
        <v>2600</v>
      </c>
      <c r="C19" s="14">
        <v>16</v>
      </c>
      <c r="D19" s="14">
        <v>24000</v>
      </c>
      <c r="E19" s="14">
        <f t="shared" si="5"/>
        <v>19600</v>
      </c>
      <c r="G19" s="14">
        <v>102000</v>
      </c>
      <c r="H19" s="14">
        <f t="shared" si="0"/>
        <v>0.81666666666666665</v>
      </c>
      <c r="I19" s="14">
        <f t="shared" si="1"/>
        <v>0.19215686274509805</v>
      </c>
      <c r="L19" s="15">
        <v>15</v>
      </c>
      <c r="M19" s="15">
        <f>24*3600*节奏总纲!W18</f>
        <v>16365.136596514685</v>
      </c>
      <c r="N19" s="15">
        <f>24*3600*节奏总纲!X18</f>
        <v>14320.299249145393</v>
      </c>
      <c r="O19" s="15">
        <f>24*3600*节奏总纲!Y18</f>
        <v>11954.137698245735</v>
      </c>
      <c r="P19" s="15">
        <f>24*3600*节奏总纲!Z18</f>
        <v>8890.0166011394795</v>
      </c>
      <c r="Q19" s="15">
        <f>24*3600*节奏总纲!AA18</f>
        <v>5100.4184916253798</v>
      </c>
      <c r="R19" s="15">
        <f>SUM(M$5:M19)</f>
        <v>157976.10357807082</v>
      </c>
      <c r="S19" s="15">
        <f>SUM(N$5:N19)</f>
        <v>136459.75827073757</v>
      </c>
      <c r="T19" s="15">
        <f>SUM(O$5:O19)</f>
        <v>111704.90284005385</v>
      </c>
      <c r="U19" s="15">
        <f>SUM(P$5:P19)</f>
        <v>81989.597757018753</v>
      </c>
      <c r="V19" s="15">
        <f>SUM(Q$5:Q19)</f>
        <v>45544.510661557804</v>
      </c>
      <c r="X19" s="15">
        <v>15</v>
      </c>
      <c r="Y19" s="15">
        <f>[1]养成buff汇总!CC20</f>
        <v>1.9037042912686819E-6</v>
      </c>
      <c r="Z19" s="15">
        <f>[1]养成buff汇总!CD20</f>
        <v>0</v>
      </c>
      <c r="AA19" s="15">
        <f>[1]养成buff汇总!CE20</f>
        <v>1.8418915844267691E-6</v>
      </c>
      <c r="AB19" s="15">
        <f>[1]养成buff汇总!CF20</f>
        <v>0</v>
      </c>
      <c r="AC19" s="15">
        <f>[1]养成buff汇总!CG20</f>
        <v>2.1594748958603249E-6</v>
      </c>
      <c r="AD19" s="15">
        <f>[1]养成buff汇总!CH20</f>
        <v>0.16079031537719857</v>
      </c>
      <c r="AE19" s="15">
        <f>[1]养成buff汇总!CI20</f>
        <v>0</v>
      </c>
      <c r="AF19" s="15">
        <f>[1]养成buff汇总!CJ20</f>
        <v>0.12873177965002469</v>
      </c>
      <c r="AG19" s="15">
        <f>[1]养成buff汇总!CK20</f>
        <v>0</v>
      </c>
      <c r="AH19" s="15">
        <f>[1]养成buff汇总!CL20</f>
        <v>6.2486733889272728E-2</v>
      </c>
      <c r="AK19" s="15">
        <v>15</v>
      </c>
      <c r="AL19" s="15">
        <f>R19+AD19+('[1]功能-日常任务'!AB19+'[1]功能-子任务'!BJ19+[8]繁荣度奖励!AT21+[3]投放设计!AY22+'[1]功能-行军令'!DL19+'[1]功能-九鼎之争'!CS20)*[1]把控!$V$7/[1]把控!$V$9++'[1]资源-玩家经验'!BN18/4</f>
        <v>177027.79806422323</v>
      </c>
      <c r="AM19" s="15">
        <f>S19+AE19+('[1]功能-日常任务'!AC19+'[1]功能-子任务'!BK19+[8]繁荣度奖励!AU21+[3]投放设计!AZ22+'[1]功能-行军令'!DM19+'[1]功能-九鼎之争'!CT20)*[1]把控!$V$7/[1]把控!$V$9++'[1]资源-玩家经验'!BO18/4</f>
        <v>155325.15599339985</v>
      </c>
      <c r="AN19" s="15">
        <f>T19+AF19+('[1]功能-日常任务'!AD19+'[1]功能-子任务'!BL19+[8]繁荣度奖励!AV21+[3]投放设计!BA22+'[1]功能-行军令'!DN19+'[1]功能-九鼎之争'!CU20)*[1]把控!$V$7/[1]把控!$V$9++'[1]资源-玩家经验'!BP18/4</f>
        <v>139531.50180663372</v>
      </c>
      <c r="AO19" s="15">
        <f>U19+AG19+('[1]功能-日常任务'!AE19+'[1]功能-子任务'!BM19+[8]繁荣度奖励!AW21+[3]投放设计!BB22+'[1]功能-行军令'!DO19+'[1]功能-九鼎之争'!CV20)*[1]把控!$V$7/[1]把控!$V$9++'[1]资源-玩家经验'!BQ18/4</f>
        <v>110311.91816114826</v>
      </c>
      <c r="AP19" s="15">
        <f>V19+AH19+('[1]功能-日常任务'!AF19+'[1]功能-子任务'!BN19+[8]繁荣度奖励!AX21+[3]投放设计!BC22+'[1]功能-行军令'!DP19+'[1]功能-九鼎之争'!CW20)*[1]把控!$V$7/[1]把控!$V$9++'[1]资源-玩家经验'!BR18/4</f>
        <v>72473.685483224923</v>
      </c>
      <c r="AS19" s="35">
        <v>15</v>
      </c>
      <c r="AT19" s="34">
        <f t="shared" si="2"/>
        <v>0.89238020980614174</v>
      </c>
      <c r="AU19" s="34">
        <f t="shared" si="6"/>
        <v>9.0827721485224642E-7</v>
      </c>
      <c r="AV19" s="34">
        <f>(('[1]功能-日常任务'!AB19+'[1]功能-子任务'!BJ19+[8]繁荣度奖励!AT21+[3]投放设计!AY22+'[1]功能-行军令'!DL19+'[1]功能-九鼎之争'!CS20)*[1]把控!$V$7/[1]把控!$V$9+'[1]资源-玩家经验'!BN18/4)/AL19</f>
        <v>0.10761888191664346</v>
      </c>
      <c r="AX19" s="15">
        <v>15</v>
      </c>
      <c r="AY19" s="15">
        <f>'[1]功能-战损相关'!R25/求节点($D$88:$D$167,$D$4:$D$83,节奏总纲!P18)*3600</f>
        <v>6301.7594751889292</v>
      </c>
      <c r="AZ19" s="15">
        <f>'[1]功能-战损相关'!S25/求节点($D$88:$D$167,$D$4:$D$83,节奏总纲!Q18)*3600</f>
        <v>8157.9145811928229</v>
      </c>
      <c r="BA19" s="15">
        <f>'[1]功能-战损相关'!T25/求节点($D$88:$D$167,$D$4:$D$83,节奏总纲!R18)*3600</f>
        <v>11179.910090039133</v>
      </c>
      <c r="BB19" s="15">
        <f>'[1]功能-战损相关'!U25/求节点($D$88:$D$167,$D$4:$D$83,节奏总纲!S18)*3600</f>
        <v>6456.8810516756166</v>
      </c>
      <c r="BC19" s="15">
        <f>'[1]功能-战损相关'!V25/求节点($D$88:$D$167,$D$4:$D$83,节奏总纲!T18)*3600</f>
        <v>3537.3870323491942</v>
      </c>
      <c r="BD19" s="15">
        <f>SUM(AY$5:AY19)</f>
        <v>46814.224239511415</v>
      </c>
      <c r="BE19" s="15">
        <f>SUM(AZ$5:AZ19)</f>
        <v>59878.091380971215</v>
      </c>
      <c r="BF19" s="15">
        <f>SUM(BA$5:BA19)</f>
        <v>76065.868001078736</v>
      </c>
      <c r="BG19" s="15">
        <f>SUM(BB$5:BB19)</f>
        <v>51871.720805925477</v>
      </c>
      <c r="BH19" s="15">
        <f>SUM(BC$5:BC19)</f>
        <v>27266.833845338839</v>
      </c>
      <c r="BK19" s="14">
        <v>15</v>
      </c>
      <c r="BL19" s="14">
        <f t="shared" si="7"/>
        <v>3.7814959222332041</v>
      </c>
      <c r="BM19" s="14">
        <f t="shared" si="8"/>
        <v>2.5940231629153256</v>
      </c>
      <c r="BN19" s="14">
        <f t="shared" si="9"/>
        <v>1.8343510101620735</v>
      </c>
      <c r="BO19" s="14">
        <f t="shared" si="10"/>
        <v>2.1266292393474435</v>
      </c>
      <c r="BP19" s="14">
        <f t="shared" si="11"/>
        <v>2.6579428287972653</v>
      </c>
      <c r="BR19" s="9">
        <v>15</v>
      </c>
      <c r="BS19" s="9">
        <f t="shared" si="13"/>
        <v>-11552.761506849361</v>
      </c>
      <c r="BT19" s="9">
        <f t="shared" si="14"/>
        <v>-7675.2991122940803</v>
      </c>
      <c r="BU19" s="9">
        <f t="shared" si="15"/>
        <v>-3587.7641710851385</v>
      </c>
      <c r="BV19" s="9">
        <f t="shared" si="16"/>
        <v>-5494.5207529513573</v>
      </c>
      <c r="BW19" s="9">
        <f t="shared" si="17"/>
        <v>-4885.1985425283929</v>
      </c>
      <c r="BX19" s="37">
        <f>SUMPRODUCT(BS$5:BS19,'[1]功能-付费相关'!BR$6:BR20)/'[1]资源-钻石'!L18</f>
        <v>-0.15619553187887703</v>
      </c>
      <c r="BY19" s="37">
        <f>SUMPRODUCT(BT$5:BT19,'[1]功能-付费相关'!BS$6:BS20)/'[1]资源-钻石'!M18</f>
        <v>-9.5929132595490005E-2</v>
      </c>
      <c r="BZ19" s="37">
        <f>SUMPRODUCT(BU$5:BU19,'[1]功能-付费相关'!BT$6:BT20)/'[1]资源-钻石'!N18</f>
        <v>-4.7560217863114276E-2</v>
      </c>
      <c r="CA19" s="37">
        <f>SUMPRODUCT(BV$5:BV19,'[1]功能-付费相关'!BU$6:BU20)/'[1]资源-钻石'!O18</f>
        <v>-2.1041838354073011E-2</v>
      </c>
      <c r="CB19" s="37">
        <f>SUMPRODUCT(BW$5:BW19,'[1]功能-付费相关'!BV$6:BV20)/'[1]资源-钻石'!P18</f>
        <v>-1.2435696582690475E-2</v>
      </c>
      <c r="CC19" s="14">
        <f>SUMPRODUCT(BS$5:BS19,'[1]功能-付费相关'!BR$6:BR20)/节奏总纲!P18</f>
        <v>-1842.4653522184451</v>
      </c>
    </row>
    <row r="20" spans="2:81" x14ac:dyDescent="0.15">
      <c r="B20" s="14">
        <v>2600</v>
      </c>
      <c r="C20" s="14">
        <v>17</v>
      </c>
      <c r="D20" s="14">
        <v>24000</v>
      </c>
      <c r="E20" s="14">
        <f t="shared" si="5"/>
        <v>22200</v>
      </c>
      <c r="G20" s="14">
        <v>114000</v>
      </c>
      <c r="H20" s="14">
        <f t="shared" si="0"/>
        <v>0.92500000000000004</v>
      </c>
      <c r="I20" s="14">
        <f t="shared" si="1"/>
        <v>0.19473684210526315</v>
      </c>
      <c r="L20" s="15">
        <v>16</v>
      </c>
      <c r="M20" s="15">
        <f>24*3600*节奏总纲!W19</f>
        <v>17539.719114925971</v>
      </c>
      <c r="N20" s="15">
        <f>24*3600*节奏总纲!X19</f>
        <v>15484.289434589751</v>
      </c>
      <c r="O20" s="15">
        <f>24*3600*节奏总纲!Y19</f>
        <v>12700.712284742251</v>
      </c>
      <c r="P20" s="15">
        <f>24*3600*节奏总纲!Z19</f>
        <v>9752.5227646106814</v>
      </c>
      <c r="Q20" s="15">
        <f>24*3600*节奏总纲!AA19</f>
        <v>5828.9706406823479</v>
      </c>
      <c r="R20" s="15">
        <f>SUM(M$5:M20)</f>
        <v>175515.82269299679</v>
      </c>
      <c r="S20" s="15">
        <f>SUM(N$5:N20)</f>
        <v>151944.04770532734</v>
      </c>
      <c r="T20" s="15">
        <f>SUM(O$5:O20)</f>
        <v>124405.61512479611</v>
      </c>
      <c r="U20" s="15">
        <f>SUM(P$5:P20)</f>
        <v>91742.120521629433</v>
      </c>
      <c r="V20" s="15">
        <f>SUM(Q$5:Q20)</f>
        <v>51373.48130224015</v>
      </c>
      <c r="X20" s="15">
        <v>16</v>
      </c>
      <c r="Y20" s="15">
        <f>[1]养成buff汇总!CC21</f>
        <v>2.0940747203941623E-6</v>
      </c>
      <c r="Z20" s="15">
        <f>[1]养成buff汇总!CD21</f>
        <v>0</v>
      </c>
      <c r="AA20" s="15">
        <f>[1]养成buff汇总!CE21</f>
        <v>1.9646843567242001E-6</v>
      </c>
      <c r="AB20" s="15">
        <f>[1]养成buff汇总!CF21</f>
        <v>0</v>
      </c>
      <c r="AC20" s="15">
        <f>[1]养成buff汇总!CG21</f>
        <v>2.3034398889190677E-6</v>
      </c>
      <c r="AD20" s="15">
        <f>[1]养成buff汇总!CH21</f>
        <v>0.1975198746940805</v>
      </c>
      <c r="AE20" s="15">
        <f>[1]养成buff汇总!CI21</f>
        <v>0</v>
      </c>
      <c r="AF20" s="15">
        <f>[1]养成buff汇总!CJ21</f>
        <v>0.15368471941974349</v>
      </c>
      <c r="AG20" s="15">
        <f>[1]养成buff汇总!CK21</f>
        <v>0</v>
      </c>
      <c r="AH20" s="15">
        <f>[1]养成buff汇总!CL21</f>
        <v>7.5913448302344477E-2</v>
      </c>
      <c r="AK20" s="15">
        <v>16</v>
      </c>
      <c r="AL20" s="15">
        <f>R20+AD20+('[1]功能-日常任务'!AB20+'[1]功能-子任务'!BJ20+[8]繁荣度奖励!AT22+[3]投放设计!AY23+'[1]功能-行军令'!DL20+'[1]功能-九鼎之争'!CS21)*[1]把控!$V$7/[1]把控!$V$9++'[1]资源-玩家经验'!BN19/4</f>
        <v>196146.79478716286</v>
      </c>
      <c r="AM20" s="15">
        <f>S20+AE20+('[1]功能-日常任务'!AC20+'[1]功能-子任务'!BK20+[8]繁荣度奖励!AU22+[3]投放设计!AZ23+'[1]功能-行军令'!DM20+'[1]功能-九鼎之争'!CT21)*[1]把控!$V$7/[1]把控!$V$9++'[1]资源-玩家经验'!BO19/4</f>
        <v>172397.73769134053</v>
      </c>
      <c r="AN20" s="15">
        <f>T20+AF20+('[1]功能-日常任务'!AD20+'[1]功能-子任务'!BL20+[8]繁荣度奖励!AV22+[3]投放设计!BA23+'[1]功能-行军令'!DN20+'[1]功能-九鼎之争'!CU21)*[1]把控!$V$7/[1]把控!$V$9++'[1]资源-玩家经验'!BP19/4</f>
        <v>155413.86172670557</v>
      </c>
      <c r="AO20" s="15">
        <f>U20+AG20+('[1]功能-日常任务'!AE20+'[1]功能-子任务'!BM20+[8]繁荣度奖励!AW22+[3]投放设计!BB23+'[1]功能-行军令'!DO20+'[1]功能-九鼎之争'!CV21)*[1]把控!$V$7/[1]把控!$V$9++'[1]资源-玩家经验'!BQ19/4</f>
        <v>123356.60246492982</v>
      </c>
      <c r="AP20" s="15">
        <f>V20+AH20+('[1]功能-日常任务'!AF20+'[1]功能-子任务'!BN20+[8]繁荣度奖励!AX22+[3]投放设计!BC23+'[1]功能-行军令'!DP20+'[1]功能-九鼎之争'!CW21)*[1]把控!$V$7/[1]把控!$V$9++'[1]资源-玩家经验'!BR19/4</f>
        <v>81836.33005916886</v>
      </c>
      <c r="AS20" s="35">
        <v>16</v>
      </c>
      <c r="AT20" s="34">
        <f t="shared" si="2"/>
        <v>0.89481871413421488</v>
      </c>
      <c r="AU20" s="34">
        <f t="shared" si="6"/>
        <v>1.0070002668583372E-6</v>
      </c>
      <c r="AV20" s="34">
        <f>(('[1]功能-日常任务'!AB20+'[1]功能-子任务'!BJ20+[8]繁荣度奖励!AT22+[3]投放设计!AY23+'[1]功能-行军令'!DL20+'[1]功能-九鼎之争'!CS21)*[1]把控!$V$7/[1]把控!$V$9+'[1]资源-玩家经验'!BN19/4)/AL20</f>
        <v>0.10518027886551824</v>
      </c>
      <c r="AX20" s="15">
        <v>16</v>
      </c>
      <c r="AY20" s="15">
        <f>'[1]功能-战损相关'!R26/求节点($D$88:$D$167,$D$4:$D$83,节奏总纲!P19)*3600</f>
        <v>6822.2872999714227</v>
      </c>
      <c r="AZ20" s="15">
        <f>'[1]功能-战损相关'!S26/求节点($D$88:$D$167,$D$4:$D$83,节奏总纲!Q19)*3600</f>
        <v>8817.2986114202558</v>
      </c>
      <c r="BA20" s="15">
        <f>'[1]功能-战损相关'!T26/求节点($D$88:$D$167,$D$4:$D$83,节奏总纲!R19)*3600</f>
        <v>11773.296634036378</v>
      </c>
      <c r="BB20" s="15">
        <f>'[1]功能-战损相关'!U26/求节点($D$88:$D$167,$D$4:$D$83,节奏总纲!S19)*3600</f>
        <v>8032.1859251515643</v>
      </c>
      <c r="BC20" s="15">
        <f>'[1]功能-战损相关'!V26/求节点($D$88:$D$167,$D$4:$D$83,节奏总纲!T19)*3600</f>
        <v>4054.2202530399791</v>
      </c>
      <c r="BD20" s="15">
        <f>SUM(AY$5:AY20)</f>
        <v>53636.511539482839</v>
      </c>
      <c r="BE20" s="15">
        <f>SUM(AZ$5:AZ20)</f>
        <v>68695.389992391472</v>
      </c>
      <c r="BF20" s="15">
        <f>SUM(BA$5:BA20)</f>
        <v>87839.164635115114</v>
      </c>
      <c r="BG20" s="15">
        <f>SUM(BB$5:BB20)</f>
        <v>59903.906731077041</v>
      </c>
      <c r="BH20" s="15">
        <f>SUM(BC$5:BC20)</f>
        <v>31321.054098378816</v>
      </c>
      <c r="BK20" s="14">
        <v>16</v>
      </c>
      <c r="BL20" s="14">
        <f t="shared" si="7"/>
        <v>3.6569640559635488</v>
      </c>
      <c r="BM20" s="14">
        <f t="shared" si="8"/>
        <v>2.5095968988666471</v>
      </c>
      <c r="BN20" s="14">
        <f t="shared" si="9"/>
        <v>1.7693003157793736</v>
      </c>
      <c r="BO20" s="14">
        <f t="shared" si="10"/>
        <v>2.0592413616478655</v>
      </c>
      <c r="BP20" s="14">
        <f t="shared" si="11"/>
        <v>2.6128217077919076</v>
      </c>
      <c r="BR20" s="9">
        <v>16</v>
      </c>
      <c r="BS20" s="9">
        <f t="shared" si="13"/>
        <v>-12296.709422968204</v>
      </c>
      <c r="BT20" s="9">
        <f t="shared" si="14"/>
        <v>-8255.2830865204232</v>
      </c>
      <c r="BU20" s="9">
        <f t="shared" si="15"/>
        <v>-4109.0632860354672</v>
      </c>
      <c r="BV20" s="9">
        <f t="shared" si="16"/>
        <v>-5012.4983786299927</v>
      </c>
      <c r="BW20" s="9">
        <f t="shared" si="17"/>
        <v>-5308.4243229039603</v>
      </c>
      <c r="BX20" s="37">
        <f>SUMPRODUCT(BS$5:BS20,'[1]功能-付费相关'!BR$6:BR21)/'[1]资源-钻石'!L19</f>
        <v>-0.1554730928395166</v>
      </c>
      <c r="BY20" s="37">
        <f>SUMPRODUCT(BT$5:BT20,'[1]功能-付费相关'!BS$6:BS21)/'[1]资源-钻石'!M19</f>
        <v>-9.5074333508590805E-2</v>
      </c>
      <c r="BZ20" s="37">
        <f>SUMPRODUCT(BU$5:BU20,'[1]功能-付费相关'!BT$6:BT21)/'[1]资源-钻石'!N19</f>
        <v>-4.6586376923734504E-2</v>
      </c>
      <c r="CA20" s="37">
        <f>SUMPRODUCT(BV$5:BV20,'[1]功能-付费相关'!BU$6:BU21)/'[1]资源-钻石'!O19</f>
        <v>-2.0612308883365047E-2</v>
      </c>
      <c r="CB20" s="37">
        <f>SUMPRODUCT(BW$5:BW20,'[1]功能-付费相关'!BV$6:BV21)/'[1]资源-钻石'!P19</f>
        <v>-1.2054990680558113E-2</v>
      </c>
      <c r="CC20" s="14">
        <f>SUMPRODUCT(BS$5:BS20,'[1]功能-付费相关'!BR$6:BR21)/节奏总纲!P19</f>
        <v>-1783.1977269373358</v>
      </c>
    </row>
    <row r="21" spans="2:81" x14ac:dyDescent="0.15">
      <c r="B21" s="14">
        <v>2600</v>
      </c>
      <c r="C21" s="14">
        <v>18</v>
      </c>
      <c r="D21" s="14">
        <v>24000</v>
      </c>
      <c r="E21" s="14">
        <f t="shared" si="5"/>
        <v>24800</v>
      </c>
      <c r="G21" s="14">
        <v>126000</v>
      </c>
      <c r="H21" s="14">
        <f t="shared" si="0"/>
        <v>1.0333333333333334</v>
      </c>
      <c r="I21" s="14">
        <f t="shared" si="1"/>
        <v>0.19682539682539682</v>
      </c>
      <c r="L21" s="15">
        <v>17</v>
      </c>
      <c r="M21" s="15">
        <f>24*3600*节奏总纲!W20</f>
        <v>18798.605487718207</v>
      </c>
      <c r="N21" s="15">
        <f>24*3600*节奏总纲!X20</f>
        <v>15963.049685628506</v>
      </c>
      <c r="O21" s="15">
        <f>24*3600*节奏总纲!Y20</f>
        <v>13013.548484605521</v>
      </c>
      <c r="P21" s="15">
        <f>24*3600*节奏总纲!Z20</f>
        <v>9709.4424315218621</v>
      </c>
      <c r="Q21" s="15">
        <f>24*3600*节奏总纲!AA20</f>
        <v>5055.4286414394692</v>
      </c>
      <c r="R21" s="15">
        <f>SUM(M$5:M21)</f>
        <v>194314.42818071501</v>
      </c>
      <c r="S21" s="15">
        <f>SUM(N$5:N21)</f>
        <v>167907.09739095584</v>
      </c>
      <c r="T21" s="15">
        <f>SUM(O$5:O21)</f>
        <v>137419.16360940164</v>
      </c>
      <c r="U21" s="15">
        <f>SUM(P$5:P21)</f>
        <v>101451.5629531513</v>
      </c>
      <c r="V21" s="15">
        <f>SUM(Q$5:Q21)</f>
        <v>56428.909943679617</v>
      </c>
      <c r="X21" s="15">
        <v>17</v>
      </c>
      <c r="Y21" s="15">
        <f>[1]养成buff汇总!CC22</f>
        <v>2.2844451495161733E-6</v>
      </c>
      <c r="Z21" s="15">
        <f>[1]养成buff汇总!CD22</f>
        <v>0</v>
      </c>
      <c r="AA21" s="15">
        <f>[1]养成buff汇总!CE22</f>
        <v>2.0874771290181615E-6</v>
      </c>
      <c r="AB21" s="15">
        <f>[1]养成buff汇总!CF22</f>
        <v>0</v>
      </c>
      <c r="AC21" s="15">
        <f>[1]养成buff汇总!CG22</f>
        <v>2.447404881974341E-6</v>
      </c>
      <c r="AD21" s="15">
        <f>[1]养成buff汇总!CH22</f>
        <v>0.24046435592299531</v>
      </c>
      <c r="AE21" s="15">
        <f>[1]养成buff汇总!CI22</f>
        <v>0</v>
      </c>
      <c r="AF21" s="15">
        <f>[1]养成buff汇总!CJ22</f>
        <v>0.18085026095604917</v>
      </c>
      <c r="AG21" s="15">
        <f>[1]养成buff汇总!CK22</f>
        <v>0</v>
      </c>
      <c r="AH21" s="15">
        <f>[1]养成buff汇总!CL22</f>
        <v>8.8286159320887236E-2</v>
      </c>
      <c r="AK21" s="15">
        <v>17</v>
      </c>
      <c r="AL21" s="15">
        <f>R21+AD21+('[1]功能-日常任务'!AB21+'[1]功能-子任务'!BJ21+[8]繁荣度奖励!AT23+[3]投放设计!AY24+'[1]功能-行军令'!DL21+'[1]功能-九鼎之争'!CS22)*[1]把控!$V$7/[1]把控!$V$9++'[1]资源-玩家经验'!BN20/4</f>
        <v>216603.61649274008</v>
      </c>
      <c r="AM21" s="15">
        <f>S21+AE21+('[1]功能-日常任务'!AC21+'[1]功能-子任务'!BK21+[8]繁荣度奖励!AU23+[3]投放设计!AZ24+'[1]功能-行军令'!DM21+'[1]功能-九鼎之争'!CT22)*[1]把控!$V$7/[1]把控!$V$9++'[1]资源-玩家经验'!BO20/4</f>
        <v>189981.23016896169</v>
      </c>
      <c r="AN21" s="15">
        <f>T21+AF21+('[1]功能-日常任务'!AD21+'[1]功能-子任务'!BL21+[8]繁荣度奖励!AV23+[3]投放设计!BA24+'[1]功能-行军令'!DN21+'[1]功能-九鼎之争'!CU22)*[1]把控!$V$7/[1]把控!$V$9++'[1]资源-玩家经验'!BP20/4</f>
        <v>172919.19605257554</v>
      </c>
      <c r="AO21" s="15">
        <f>U21+AG21+('[1]功能-日常任务'!AE21+'[1]功能-子任务'!BM21+[8]繁荣度奖励!AW23+[3]投放设计!BB24+'[1]功能-行军令'!DO21+'[1]功能-九鼎之争'!CV22)*[1]把控!$V$7/[1]把控!$V$9++'[1]资源-玩家经验'!BQ20/4</f>
        <v>136437.43685708602</v>
      </c>
      <c r="AP21" s="15">
        <f>V21+AH21+('[1]功能-日常任务'!AF21+'[1]功能-子任务'!BN21+[8]繁荣度奖励!AX23+[3]投放设计!BC24+'[1]功能-行军令'!DP21+'[1]功能-九鼎之争'!CW22)*[1]把控!$V$7/[1]把控!$V$9++'[1]资源-玩家经验'!BR20/4</f>
        <v>90460.593656351892</v>
      </c>
      <c r="AS21" s="35">
        <v>17</v>
      </c>
      <c r="AT21" s="34">
        <f t="shared" si="2"/>
        <v>0.89709687828424534</v>
      </c>
      <c r="AU21" s="34">
        <f t="shared" si="6"/>
        <v>1.1101585459033874E-6</v>
      </c>
      <c r="AV21" s="34">
        <f>(('[1]功能-日常任务'!AB21+'[1]功能-子任务'!BJ21+[8]繁荣度奖励!AT23+[3]投放设计!AY24+'[1]功能-行军令'!DL21+'[1]功能-九鼎之争'!CS22)*[1]把控!$V$7/[1]把控!$V$9+'[1]资源-玩家经验'!BN20/4)/AL21</f>
        <v>0.10290201155720871</v>
      </c>
      <c r="AX21" s="15">
        <v>17</v>
      </c>
      <c r="AY21" s="15">
        <f>'[1]功能-战损相关'!R27/求节点($D$88:$D$167,$D$4:$D$83,节奏总纲!P20)*3600</f>
        <v>7524.0004277481312</v>
      </c>
      <c r="AZ21" s="15">
        <f>'[1]功能-战损相关'!S27/求节点($D$88:$D$167,$D$4:$D$83,节奏总纲!Q20)*3600</f>
        <v>9120.8312920020726</v>
      </c>
      <c r="BA21" s="15">
        <f>'[1]功能-战损相关'!T27/求节点($D$88:$D$167,$D$4:$D$83,节奏总纲!R20)*3600</f>
        <v>12009.899047598692</v>
      </c>
      <c r="BB21" s="15">
        <f>'[1]功能-战损相关'!U27/求节点($D$88:$D$167,$D$4:$D$83,节奏总纲!S20)*3600</f>
        <v>8768.7197240280366</v>
      </c>
      <c r="BC21" s="15">
        <f>'[1]功能-战损相关'!V27/求节点($D$88:$D$167,$D$4:$D$83,节奏总纲!T20)*3600</f>
        <v>3521.7503148168144</v>
      </c>
      <c r="BD21" s="15">
        <f>SUM(AY$5:AY21)</f>
        <v>61160.511967230967</v>
      </c>
      <c r="BE21" s="15">
        <f>SUM(AZ$5:AZ21)</f>
        <v>77816.221284393541</v>
      </c>
      <c r="BF21" s="15">
        <f>SUM(BA$5:BA21)</f>
        <v>99849.063682713808</v>
      </c>
      <c r="BG21" s="15">
        <f>SUM(BB$5:BB21)</f>
        <v>68672.626455105084</v>
      </c>
      <c r="BH21" s="15">
        <f>SUM(BC$5:BC21)</f>
        <v>34842.804413195627</v>
      </c>
      <c r="BK21" s="14">
        <v>17</v>
      </c>
      <c r="BL21" s="14">
        <f t="shared" si="7"/>
        <v>3.5415598974840754</v>
      </c>
      <c r="BM21" s="14">
        <f t="shared" si="8"/>
        <v>2.4414090922590641</v>
      </c>
      <c r="BN21" s="14">
        <f t="shared" si="9"/>
        <v>1.7318058845504414</v>
      </c>
      <c r="BO21" s="14">
        <f t="shared" si="10"/>
        <v>1.9867805252254676</v>
      </c>
      <c r="BP21" s="14">
        <f t="shared" si="11"/>
        <v>2.5962489294372859</v>
      </c>
      <c r="BR21" s="9">
        <v>17</v>
      </c>
      <c r="BS21" s="9">
        <f t="shared" si="13"/>
        <v>-12932.821277829098</v>
      </c>
      <c r="BT21" s="9">
        <f t="shared" si="14"/>
        <v>-8462.6611856190866</v>
      </c>
      <c r="BU21" s="9">
        <f t="shared" si="15"/>
        <v>-5495.4352782712813</v>
      </c>
      <c r="BV21" s="9">
        <f t="shared" si="16"/>
        <v>-4312.1146681281607</v>
      </c>
      <c r="BW21" s="9">
        <f t="shared" si="17"/>
        <v>-5102.5132823662207</v>
      </c>
      <c r="BX21" s="37">
        <f>SUMPRODUCT(BS$5:BS21,'[1]功能-付费相关'!BR$6:BR22)/'[1]资源-钻石'!L20</f>
        <v>-0.15429373288323001</v>
      </c>
      <c r="BY21" s="37">
        <f>SUMPRODUCT(BT$5:BT21,'[1]功能-付费相关'!BS$6:BS22)/'[1]资源-钻石'!M20</f>
        <v>-9.4109673247794165E-2</v>
      </c>
      <c r="BZ21" s="37">
        <f>SUMPRODUCT(BU$5:BU21,'[1]功能-付费相关'!BT$6:BT22)/'[1]资源-钻石'!N20</f>
        <v>-4.6273713444338387E-2</v>
      </c>
      <c r="CA21" s="37">
        <f>SUMPRODUCT(BV$5:BV21,'[1]功能-付费相关'!BU$6:BU22)/'[1]资源-钻石'!O20</f>
        <v>-2.0478078509800615E-2</v>
      </c>
      <c r="CB21" s="37">
        <f>SUMPRODUCT(BW$5:BW21,'[1]功能-付费相关'!BV$6:BV22)/'[1]资源-钻石'!P20</f>
        <v>-1.1849941004730588E-2</v>
      </c>
      <c r="CC21" s="14">
        <f>SUMPRODUCT(BS$5:BS21,'[1]功能-付费相关'!BR$6:BR22)/节奏总纲!P20</f>
        <v>-1725.7894483916571</v>
      </c>
    </row>
    <row r="22" spans="2:81" x14ac:dyDescent="0.15">
      <c r="B22" s="14">
        <v>2600</v>
      </c>
      <c r="C22" s="14">
        <v>19</v>
      </c>
      <c r="D22" s="14">
        <v>24000</v>
      </c>
      <c r="E22" s="14">
        <f t="shared" si="5"/>
        <v>27400</v>
      </c>
      <c r="G22" s="14">
        <v>138000</v>
      </c>
      <c r="H22" s="14">
        <f t="shared" si="0"/>
        <v>1.1416666666666666</v>
      </c>
      <c r="I22" s="14">
        <f t="shared" si="1"/>
        <v>0.19855072463768117</v>
      </c>
      <c r="L22" s="15">
        <v>18</v>
      </c>
      <c r="M22" s="15">
        <f>24*3600*节奏总纲!W21</f>
        <v>20147.846494425517</v>
      </c>
      <c r="N22" s="15">
        <f>24*3600*节奏总纲!X21</f>
        <v>17988.802297455957</v>
      </c>
      <c r="O22" s="15">
        <f>24*3600*节奏总纲!Y21</f>
        <v>15428.099551571007</v>
      </c>
      <c r="P22" s="15">
        <f>24*3600*节奏总纲!Z21</f>
        <v>11441.378435842658</v>
      </c>
      <c r="Q22" s="15">
        <f>24*3600*节奏总纲!AA21</f>
        <v>6258.4129438639411</v>
      </c>
      <c r="R22" s="15">
        <f>SUM(M$5:M22)</f>
        <v>214462.27467514054</v>
      </c>
      <c r="S22" s="15">
        <f>SUM(N$5:N22)</f>
        <v>185895.8996884118</v>
      </c>
      <c r="T22" s="15">
        <f>SUM(O$5:O22)</f>
        <v>152847.26316097265</v>
      </c>
      <c r="U22" s="15">
        <f>SUM(P$5:P22)</f>
        <v>112892.94138899396</v>
      </c>
      <c r="V22" s="15">
        <f>SUM(Q$5:Q22)</f>
        <v>62687.32288754356</v>
      </c>
      <c r="X22" s="15">
        <v>18</v>
      </c>
      <c r="Y22" s="15">
        <f>[1]养成buff汇总!CC23</f>
        <v>2.4748155786485926E-6</v>
      </c>
      <c r="Z22" s="15">
        <f>[1]养成buff汇总!CD23</f>
        <v>0</v>
      </c>
      <c r="AA22" s="15">
        <f>[1]养成buff汇总!CE23</f>
        <v>2.210269901312123E-6</v>
      </c>
      <c r="AB22" s="15">
        <f>[1]养成buff汇总!CF23</f>
        <v>0</v>
      </c>
      <c r="AC22" s="15">
        <f>[1]养成buff汇总!CG23</f>
        <v>2.5913698750330838E-6</v>
      </c>
      <c r="AD22" s="15">
        <f>[1]养成buff汇总!CH23</f>
        <v>0.29032668370473402</v>
      </c>
      <c r="AE22" s="15">
        <f>[1]养成buff汇总!CI23</f>
        <v>0</v>
      </c>
      <c r="AF22" s="15">
        <f>[1]养成buff汇总!CJ23</f>
        <v>0.21495060040024327</v>
      </c>
      <c r="AG22" s="15">
        <f>[1]养成buff汇总!CK23</f>
        <v>0</v>
      </c>
      <c r="AH22" s="15">
        <f>[1]养成buff汇总!CL23</f>
        <v>0.10450406411564472</v>
      </c>
      <c r="AK22" s="15">
        <v>18</v>
      </c>
      <c r="AL22" s="15">
        <f>R22+AD22+('[1]功能-日常任务'!AB22+'[1]功能-子任务'!BJ22+[8]繁荣度奖励!AT24+[3]投放设计!AY25+'[1]功能-行军令'!DL22+'[1]功能-九鼎之争'!CS23)*[1]把控!$V$7/[1]把控!$V$9++'[1]资源-玩家经验'!BN21/4</f>
        <v>238507.43161645398</v>
      </c>
      <c r="AM22" s="15">
        <f>S22+AE22+('[1]功能-日常任务'!AC22+'[1]功能-子任务'!BK22+[8]繁荣度奖励!AU24+[3]投放设计!AZ25+'[1]功能-行军令'!DM22+'[1]功能-九鼎之争'!CT23)*[1]把控!$V$7/[1]把控!$V$9++'[1]资源-玩家经验'!BO21/4</f>
        <v>209745.10774689697</v>
      </c>
      <c r="AN22" s="15">
        <f>T22+AF22+('[1]功能-日常任务'!AD22+'[1]功能-子任务'!BL22+[8]繁荣度奖励!AV24+[3]投放设计!BA25+'[1]功能-行军令'!DN22+'[1]功能-九鼎之争'!CU23)*[1]把控!$V$7/[1]把控!$V$9++'[1]资源-玩家经验'!BP21/4</f>
        <v>193222.31208989842</v>
      </c>
      <c r="AO22" s="15">
        <f>U22+AG22+('[1]功能-日常任务'!AE22+'[1]功能-子任务'!BM22+[8]繁荣度奖励!AW24+[3]投放设计!BB25+'[1]功能-行军令'!DO22+'[1]功能-九鼎之争'!CV23)*[1]把控!$V$7/[1]把控!$V$9++'[1]资源-玩家经验'!BQ21/4</f>
        <v>152779.26743412376</v>
      </c>
      <c r="AP22" s="15">
        <f>V22+AH22+('[1]功能-日常任务'!AF22+'[1]功能-子任务'!BN22+[8]繁荣度奖励!AX24+[3]投放设计!BC25+'[1]功能-行军令'!DP22+'[1]功能-九鼎之争'!CW23)*[1]把控!$V$7/[1]把控!$V$9++'[1]资源-玩家经验'!BR21/4</f>
        <v>100836.98214035861</v>
      </c>
      <c r="AS22" s="35">
        <v>18</v>
      </c>
      <c r="AT22" s="34">
        <f t="shared" si="2"/>
        <v>0.89918487328319108</v>
      </c>
      <c r="AU22" s="34">
        <f t="shared" si="6"/>
        <v>1.2172647272962591E-6</v>
      </c>
      <c r="AV22" s="34">
        <f>(('[1]功能-日常任务'!AB22+'[1]功能-子任务'!BJ22+[8]繁荣度奖励!AT24+[3]投放设计!AY25+'[1]功能-行军令'!DL22+'[1]功能-九鼎之争'!CS23)*[1]把控!$V$7/[1]把控!$V$9+'[1]资源-玩家经验'!BN21/4)/AL22</f>
        <v>0.10081390945208162</v>
      </c>
      <c r="AX22" s="15">
        <v>18</v>
      </c>
      <c r="AY22" s="15">
        <f>'[1]功能-战损相关'!R28/求节点($D$88:$D$167,$D$4:$D$83,节奏总纲!P21)*3600</f>
        <v>7599.4158782886852</v>
      </c>
      <c r="AZ22" s="15">
        <f>'[1]功能-战损相关'!S28/求节点($D$88:$D$167,$D$4:$D$83,节奏总纲!Q21)*3600</f>
        <v>10295.360459972459</v>
      </c>
      <c r="BA22" s="15">
        <f>'[1]功能-战损相关'!T28/求节点($D$88:$D$167,$D$4:$D$83,节奏总纲!R21)*3600</f>
        <v>13373.054988476591</v>
      </c>
      <c r="BB22" s="15">
        <f>'[1]功能-战损相关'!U28/求节点($D$88:$D$167,$D$4:$D$83,节奏总纲!S21)*3600</f>
        <v>9907.2983795739128</v>
      </c>
      <c r="BC22" s="15">
        <f>'[1]功能-战损相关'!V28/求节点($D$88:$D$167,$D$4:$D$83,节奏总纲!T21)*3600</f>
        <v>4320.9935165997686</v>
      </c>
      <c r="BD22" s="15">
        <f>SUM(AY$5:AY22)</f>
        <v>68759.927845519647</v>
      </c>
      <c r="BE22" s="15">
        <f>SUM(AZ$5:AZ22)</f>
        <v>88111.581744366005</v>
      </c>
      <c r="BF22" s="15">
        <f>SUM(BA$5:BA22)</f>
        <v>113222.1186711904</v>
      </c>
      <c r="BG22" s="15">
        <f>SUM(BB$5:BB22)</f>
        <v>78579.924834678997</v>
      </c>
      <c r="BH22" s="15">
        <f>SUM(BC$5:BC22)</f>
        <v>39163.797929795393</v>
      </c>
      <c r="BK22" s="14">
        <v>18</v>
      </c>
      <c r="BL22" s="14">
        <f t="shared" si="7"/>
        <v>3.4686981078906842</v>
      </c>
      <c r="BM22" s="14">
        <f t="shared" si="8"/>
        <v>2.3804487854436731</v>
      </c>
      <c r="BN22" s="14">
        <f t="shared" si="9"/>
        <v>1.7065774281351991</v>
      </c>
      <c r="BO22" s="14">
        <f t="shared" si="10"/>
        <v>1.9442531633308333</v>
      </c>
      <c r="BP22" s="14">
        <f t="shared" si="11"/>
        <v>2.5747498320034721</v>
      </c>
      <c r="BR22" s="9">
        <v>18</v>
      </c>
      <c r="BS22" s="9">
        <f t="shared" si="13"/>
        <v>-14304.399245425215</v>
      </c>
      <c r="BT22" s="9">
        <f t="shared" si="14"/>
        <v>-9468.5171179628232</v>
      </c>
      <c r="BU22" s="9">
        <f t="shared" si="15"/>
        <v>-6930.0610488462844</v>
      </c>
      <c r="BV22" s="9">
        <f t="shared" si="16"/>
        <v>-6434.5321974638209</v>
      </c>
      <c r="BW22" s="9">
        <f t="shared" si="17"/>
        <v>-6055.3949674069518</v>
      </c>
      <c r="BX22" s="37">
        <f>SUMPRODUCT(BS$5:BS22,'[1]功能-付费相关'!BR$6:BR23)/'[1]资源-钻石'!L21</f>
        <v>-0.15322394926912436</v>
      </c>
      <c r="BY22" s="37">
        <f>SUMPRODUCT(BT$5:BT22,'[1]功能-付费相关'!BS$6:BS23)/'[1]资源-钻石'!M21</f>
        <v>-9.2957015932069606E-2</v>
      </c>
      <c r="BZ22" s="37">
        <f>SUMPRODUCT(BU$5:BU22,'[1]功能-付费相关'!BT$6:BT23)/'[1]资源-钻石'!N21</f>
        <v>-4.6045552936539766E-2</v>
      </c>
      <c r="CA22" s="37">
        <f>SUMPRODUCT(BV$5:BV22,'[1]功能-付费相关'!BU$6:BU23)/'[1]资源-钻石'!O21</f>
        <v>-2.0596783715892963E-2</v>
      </c>
      <c r="CB22" s="37">
        <f>SUMPRODUCT(BW$5:BW22,'[1]功能-付费相关'!BV$6:BV23)/'[1]资源-钻石'!P21</f>
        <v>-1.157395369670846E-2</v>
      </c>
      <c r="CC22" s="14">
        <f>SUMPRODUCT(BS$5:BS22,'[1]功能-付费相关'!BR$6:BR23)/节奏总纲!P21</f>
        <v>-1675.6004183676657</v>
      </c>
    </row>
    <row r="23" spans="2:81" x14ac:dyDescent="0.15">
      <c r="B23" s="14">
        <v>2600</v>
      </c>
      <c r="C23" s="14">
        <v>20</v>
      </c>
      <c r="D23" s="14">
        <v>24000</v>
      </c>
      <c r="E23" s="14">
        <f t="shared" si="5"/>
        <v>30000</v>
      </c>
      <c r="G23" s="14">
        <v>150000</v>
      </c>
      <c r="H23" s="14">
        <f t="shared" si="0"/>
        <v>1.25</v>
      </c>
      <c r="I23" s="14">
        <f t="shared" si="1"/>
        <v>0.2</v>
      </c>
      <c r="L23" s="15">
        <v>19</v>
      </c>
      <c r="M23" s="15">
        <f>24*3600*节奏总纲!W22</f>
        <v>21593.927199980142</v>
      </c>
      <c r="N23" s="15">
        <f>24*3600*节奏总纲!X22</f>
        <v>19166.122880505551</v>
      </c>
      <c r="O23" s="15">
        <f>24*3600*节奏总纲!Y22</f>
        <v>15720.470598051006</v>
      </c>
      <c r="P23" s="15">
        <f>24*3600*节奏总纲!Z22</f>
        <v>11485.071379007122</v>
      </c>
      <c r="Q23" s="15">
        <f>24*3600*节奏总纲!AA22</f>
        <v>6665.9892233668743</v>
      </c>
      <c r="R23" s="15">
        <f>SUM(M$5:M23)</f>
        <v>236056.20187512069</v>
      </c>
      <c r="S23" s="15">
        <f>SUM(N$5:N23)</f>
        <v>205062.02256891734</v>
      </c>
      <c r="T23" s="15">
        <f>SUM(O$5:O23)</f>
        <v>168567.73375902366</v>
      </c>
      <c r="U23" s="15">
        <f>SUM(P$5:P23)</f>
        <v>124378.01276800108</v>
      </c>
      <c r="V23" s="15">
        <f>SUM(Q$5:Q23)</f>
        <v>69353.31211091044</v>
      </c>
      <c r="X23" s="15">
        <v>19</v>
      </c>
      <c r="Y23" s="15">
        <f>[1]养成buff汇总!CC24</f>
        <v>2.6651860077706035E-6</v>
      </c>
      <c r="Z23" s="15">
        <f>[1]养成buff汇总!CD24</f>
        <v>0</v>
      </c>
      <c r="AA23" s="15">
        <f>[1]养成buff汇总!CE24</f>
        <v>2.3330626736095539E-6</v>
      </c>
      <c r="AB23" s="15">
        <f>[1]养成buff汇总!CF24</f>
        <v>0</v>
      </c>
      <c r="AC23" s="15">
        <f>[1]养成buff汇总!CG24</f>
        <v>2.7353348680918266E-6</v>
      </c>
      <c r="AD23" s="15">
        <f>[1]养成buff汇总!CH24</f>
        <v>0.34787866971873882</v>
      </c>
      <c r="AE23" s="15">
        <f>[1]养成buff汇总!CI24</f>
        <v>0</v>
      </c>
      <c r="AF23" s="15">
        <f>[1]养成buff汇总!CJ24</f>
        <v>0.25162752913411168</v>
      </c>
      <c r="AG23" s="15">
        <f>[1]养成buff汇总!CK24</f>
        <v>0</v>
      </c>
      <c r="AH23" s="15">
        <f>[1]养成buff汇总!CL24</f>
        <v>0.12273782674401446</v>
      </c>
      <c r="AK23" s="15">
        <v>19</v>
      </c>
      <c r="AL23" s="15">
        <f>R23+AD23+('[1]功能-日常任务'!AB23+'[1]功能-子任务'!BJ23+[8]繁荣度奖励!AT25+[3]投放设计!AY26+'[1]功能-行军令'!DL23+'[1]功能-九鼎之争'!CS24)*[1]把控!$V$7/[1]把控!$V$9++'[1]资源-玩家经验'!BN22/4</f>
        <v>261947.70091727783</v>
      </c>
      <c r="AM23" s="15">
        <f>S23+AE23+('[1]功能-日常任务'!AC23+'[1]功能-子任务'!BK23+[8]繁荣度奖励!AU25+[3]投放设计!AZ26+'[1]功能-行军令'!DM23+'[1]功能-九鼎之争'!CT24)*[1]把控!$V$7/[1]把控!$V$9++'[1]资源-玩家经验'!BO22/4</f>
        <v>230779.50336543587</v>
      </c>
      <c r="AN23" s="15">
        <f>T23+AF23+('[1]功能-日常任务'!AD23+'[1]功能-子任务'!BL23+[8]繁荣度奖励!AV25+[3]投放设计!BA26+'[1]功能-行军令'!DN23+'[1]功能-九鼎之争'!CU24)*[1]把控!$V$7/[1]把控!$V$9++'[1]资源-玩家经验'!BP22/4</f>
        <v>214097.51445352589</v>
      </c>
      <c r="AO23" s="15">
        <f>U23+AG23+('[1]功能-日常任务'!AE23+'[1]功能-子任务'!BM23+[8]繁荣度奖励!AW25+[3]投放设计!BB26+'[1]功能-行军令'!DO23+'[1]功能-九鼎之争'!CV24)*[1]把控!$V$7/[1]把控!$V$9++'[1]资源-玩家经验'!BQ22/4</f>
        <v>169878.27759486792</v>
      </c>
      <c r="AP23" s="15">
        <f>V23+AH23+('[1]功能-日常任务'!AF23+'[1]功能-子任务'!BN23+[8]繁荣度奖励!AX25+[3]投放设计!BC26+'[1]功能-行军令'!DP23+'[1]功能-九鼎之争'!CW24)*[1]把控!$V$7/[1]把控!$V$9++'[1]资源-玩家经验'!BR22/4</f>
        <v>111726.12645813817</v>
      </c>
      <c r="AS23" s="35">
        <v>19</v>
      </c>
      <c r="AT23" s="34">
        <f t="shared" si="2"/>
        <v>0.901157754194859</v>
      </c>
      <c r="AU23" s="34">
        <f t="shared" si="6"/>
        <v>1.3280462798510977E-6</v>
      </c>
      <c r="AV23" s="34">
        <f>(('[1]功能-日常任务'!AB23+'[1]功能-子任务'!BJ23+[8]繁荣度奖励!AT25+[3]投放设计!AY26+'[1]功能-行军令'!DL23+'[1]功能-九鼎之争'!CS24)*[1]把控!$V$7/[1]把控!$V$9+'[1]资源-玩家经验'!BN22/4)/AL23</f>
        <v>9.8840917758861169E-2</v>
      </c>
      <c r="AX23" s="15">
        <v>19</v>
      </c>
      <c r="AY23" s="15">
        <f>'[1]功能-战损相关'!R29/求节点($D$88:$D$167,$D$4:$D$83,节奏总纲!P22)*3600</f>
        <v>8225.7350117568876</v>
      </c>
      <c r="AZ23" s="15">
        <f>'[1]功能-战损相关'!S29/求节点($D$88:$D$167,$D$4:$D$83,节奏总纲!Q22)*3600</f>
        <v>11210.718677298213</v>
      </c>
      <c r="BA23" s="15">
        <f>'[1]功能-战损相关'!T29/求节点($D$88:$D$167,$D$4:$D$83,节奏总纲!R22)*3600</f>
        <v>13770.941838053135</v>
      </c>
      <c r="BB23" s="15">
        <f>'[1]功能-战损相关'!U29/求节点($D$88:$D$167,$D$4:$D$83,节奏总纲!S22)*3600</f>
        <v>10117.533479074336</v>
      </c>
      <c r="BC23" s="15">
        <f>'[1]功能-战损相关'!V29/求节点($D$88:$D$167,$D$4:$D$83,节奏总纲!T22)*3600</f>
        <v>4673.9757300144593</v>
      </c>
      <c r="BD23" s="15">
        <f>SUM(AY$5:AY23)</f>
        <v>76985.662857276533</v>
      </c>
      <c r="BE23" s="15">
        <f>SUM(AZ$5:AZ23)</f>
        <v>99322.300421664215</v>
      </c>
      <c r="BF23" s="15">
        <f>SUM(BA$5:BA23)</f>
        <v>126993.06050924354</v>
      </c>
      <c r="BG23" s="15">
        <f>SUM(BB$5:BB23)</f>
        <v>88697.458313753334</v>
      </c>
      <c r="BH23" s="15">
        <f>SUM(BC$5:BC23)</f>
        <v>43837.773659809856</v>
      </c>
      <c r="BK23" s="14">
        <v>19</v>
      </c>
      <c r="BL23" s="14">
        <f t="shared" si="7"/>
        <v>3.4025517374956142</v>
      </c>
      <c r="BM23" s="14">
        <f t="shared" si="8"/>
        <v>2.3235416657254362</v>
      </c>
      <c r="BN23" s="14">
        <f t="shared" si="9"/>
        <v>1.6858993207580992</v>
      </c>
      <c r="BO23" s="14">
        <f t="shared" si="10"/>
        <v>1.9152553052191212</v>
      </c>
      <c r="BP23" s="14">
        <f t="shared" si="11"/>
        <v>2.5486268377850552</v>
      </c>
      <c r="BR23" s="9">
        <v>19</v>
      </c>
      <c r="BS23" s="9">
        <f t="shared" si="13"/>
        <v>-15214.534289066971</v>
      </c>
      <c r="BT23" s="9">
        <f t="shared" si="14"/>
        <v>-9823.6769412406866</v>
      </c>
      <c r="BU23" s="9">
        <f t="shared" si="15"/>
        <v>-7104.2605255743256</v>
      </c>
      <c r="BV23" s="9">
        <f t="shared" si="16"/>
        <v>-6981.4766816698248</v>
      </c>
      <c r="BW23" s="9">
        <f t="shared" si="17"/>
        <v>-6215.1685877650962</v>
      </c>
      <c r="BX23" s="37">
        <f>SUMPRODUCT(BS$5:BS23,'[1]功能-付费相关'!BR$6:BR24)/'[1]资源-钻石'!L22</f>
        <v>-0.15186309764571063</v>
      </c>
      <c r="BY23" s="37">
        <f>SUMPRODUCT(BT$5:BT23,'[1]功能-付费相关'!BS$6:BS24)/'[1]资源-钻石'!M22</f>
        <v>-9.159181439032045E-2</v>
      </c>
      <c r="BZ23" s="37">
        <f>SUMPRODUCT(BU$5:BU23,'[1]功能-付费相关'!BT$6:BT24)/'[1]资源-钻石'!N22</f>
        <v>-4.5775817581199411E-2</v>
      </c>
      <c r="CA23" s="37">
        <f>SUMPRODUCT(BV$5:BV23,'[1]功能-付费相关'!BU$6:BU24)/'[1]资源-钻石'!O22</f>
        <v>-2.0766226372897361E-2</v>
      </c>
      <c r="CB23" s="37">
        <f>SUMPRODUCT(BW$5:BW23,'[1]功能-付费相关'!BV$6:BV24)/'[1]资源-钻石'!P22</f>
        <v>-1.1278142704003043E-2</v>
      </c>
      <c r="CC23" s="14">
        <f>SUMPRODUCT(BS$5:BS23,'[1]功能-付费相关'!BR$6:BR24)/节奏总纲!P22</f>
        <v>-1627.2954826531163</v>
      </c>
    </row>
    <row r="24" spans="2:81" x14ac:dyDescent="0.15">
      <c r="B24" s="14">
        <v>3400</v>
      </c>
      <c r="C24" s="14">
        <v>21</v>
      </c>
      <c r="D24" s="14">
        <v>24000</v>
      </c>
      <c r="E24" s="14">
        <f t="shared" si="5"/>
        <v>33400</v>
      </c>
      <c r="G24" s="14">
        <v>162000</v>
      </c>
      <c r="H24" s="14">
        <f t="shared" si="0"/>
        <v>1.3916666666666666</v>
      </c>
      <c r="I24" s="14">
        <f t="shared" si="1"/>
        <v>0.20617283950617285</v>
      </c>
      <c r="L24" s="15">
        <v>20</v>
      </c>
      <c r="M24" s="15">
        <f>24*3600*节奏总纲!W23</f>
        <v>23143.798124879359</v>
      </c>
      <c r="N24" s="15">
        <f>24*3600*节奏总纲!X23</f>
        <v>19897.657431082673</v>
      </c>
      <c r="O24" s="15">
        <f>24*3600*节奏总纲!Y23</f>
        <v>16086.346240976352</v>
      </c>
      <c r="P24" s="15">
        <f>24*3600*节奏总纲!Z23</f>
        <v>12142.627231998915</v>
      </c>
      <c r="Q24" s="15">
        <f>24*3600*节奏总纲!AA23</f>
        <v>6670.0478890895583</v>
      </c>
      <c r="R24" s="15">
        <f>SUM(M$5:M24)</f>
        <v>259200.00000000006</v>
      </c>
      <c r="S24" s="15">
        <f>SUM(N$5:N24)</f>
        <v>224959.68000000002</v>
      </c>
      <c r="T24" s="15">
        <f>SUM(O$5:O24)</f>
        <v>184654.08000000002</v>
      </c>
      <c r="U24" s="15">
        <f>SUM(P$5:P24)</f>
        <v>136520.63999999998</v>
      </c>
      <c r="V24" s="15">
        <f>SUM(Q$5:Q24)</f>
        <v>76023.360000000001</v>
      </c>
      <c r="X24" s="15">
        <v>20</v>
      </c>
      <c r="Y24" s="15">
        <f>[1]养成buff汇总!CC25</f>
        <v>2.8555564368995534E-6</v>
      </c>
      <c r="Z24" s="15">
        <f>[1]养成buff汇总!CD25</f>
        <v>0</v>
      </c>
      <c r="AA24" s="15">
        <f>[1]养成buff汇总!CE25</f>
        <v>2.497912672927427E-6</v>
      </c>
      <c r="AB24" s="15">
        <f>[1]养成buff汇总!CF25</f>
        <v>0</v>
      </c>
      <c r="AC24" s="15">
        <f>[1]养成buff汇总!CG25</f>
        <v>2.8792998611505694E-6</v>
      </c>
      <c r="AD24" s="15">
        <f>[1]养成buff汇总!CH25</f>
        <v>0.41396728014569817</v>
      </c>
      <c r="AE24" s="15">
        <f>[1]养成buff汇总!CI25</f>
        <v>0</v>
      </c>
      <c r="AF24" s="15">
        <f>[1]养成buff汇总!CJ25</f>
        <v>0.29180991764178543</v>
      </c>
      <c r="AG24" s="15">
        <f>[1]养成buff汇总!CK25</f>
        <v>0</v>
      </c>
      <c r="AH24" s="15">
        <f>[1]养成buff汇总!CL25</f>
        <v>0.14194295000288548</v>
      </c>
      <c r="AK24" s="15">
        <v>20</v>
      </c>
      <c r="AL24" s="15">
        <f>R24+AD24+('[1]功能-日常任务'!AB24+'[1]功能-子任务'!BJ24+[8]繁荣度奖励!AT26+[3]投放设计!AY27+'[1]功能-行军令'!DL24+'[1]功能-九鼎之争'!CS25)*[1]把控!$V$7/[1]把控!$V$9++'[1]资源-玩家经验'!BN23/4</f>
        <v>287034.68536081328</v>
      </c>
      <c r="AM24" s="15">
        <f>S24+AE24+('[1]功能-日常任务'!AC24+'[1]功能-子任务'!BK24+[8]繁荣度奖励!AU26+[3]投放设计!AZ27+'[1]功能-行军令'!DM24+'[1]功能-九鼎之争'!CT25)*[1]把控!$V$7/[1]把控!$V$9++'[1]资源-玩家经验'!BO23/4</f>
        <v>252611.4755645383</v>
      </c>
      <c r="AN24" s="15">
        <f>T24+AF24+('[1]功能-日常任务'!AD24+'[1]功能-子任务'!BL24+[8]繁荣度奖励!AV26+[3]投放设计!BA27+'[1]功能-行军令'!DN24+'[1]功能-九鼎之争'!CU25)*[1]把控!$V$7/[1]把控!$V$9++'[1]资源-玩家经验'!BP23/4</f>
        <v>235630.61556445772</v>
      </c>
      <c r="AO24" s="15">
        <f>U24+AG24+('[1]功能-日常任务'!AE24+'[1]功能-子任务'!BM24+[8]繁荣度奖励!AW26+[3]投放设计!BB27+'[1]功能-行军令'!DO24+'[1]功能-九鼎之争'!CV25)*[1]把控!$V$7/[1]把控!$V$9++'[1]资源-玩家经验'!BQ23/4</f>
        <v>187860.41344304537</v>
      </c>
      <c r="AP24" s="15">
        <f>V24+AH24+('[1]功能-日常任务'!AF24+'[1]功能-子任务'!BN24+[8]繁荣度奖励!AX26+[3]投放设计!BC27+'[1]功能-行军令'!DP24+'[1]功能-九鼎之争'!CW25)*[1]把控!$V$7/[1]把控!$V$9++'[1]资源-玩家经验'!BR23/4</f>
        <v>123922.96071533812</v>
      </c>
      <c r="AS24" s="35">
        <v>20</v>
      </c>
      <c r="AT24" s="34">
        <f t="shared" si="2"/>
        <v>0.90302675327957671</v>
      </c>
      <c r="AU24" s="34">
        <f t="shared" si="6"/>
        <v>1.4422204049149178E-6</v>
      </c>
      <c r="AV24" s="34">
        <f>(('[1]功能-日常任务'!AB24+'[1]功能-子任务'!BJ24+[8]繁荣度奖励!AT26+[3]投放设计!AY27+'[1]功能-行军令'!DL24+'[1]功能-九鼎之争'!CS25)*[1]把控!$V$7/[1]把控!$V$9+'[1]资源-玩家经验'!BN23/4)/AL24</f>
        <v>9.6971804500018383E-2</v>
      </c>
      <c r="AX24" s="15">
        <v>20</v>
      </c>
      <c r="AY24" s="15">
        <f>'[1]功能-战损相关'!R30/求节点($D$88:$D$167,$D$4:$D$83,节奏总纲!P23)*3600</f>
        <v>8912.891811323454</v>
      </c>
      <c r="AZ24" s="15">
        <f>'[1]功能-战损相关'!S30/求节点($D$88:$D$167,$D$4:$D$83,节奏总纲!Q23)*3600</f>
        <v>11878.24761204153</v>
      </c>
      <c r="BA24" s="15">
        <f>'[1]功能-战损相关'!T30/求节点($D$88:$D$167,$D$4:$D$83,节奏总纲!R23)*3600</f>
        <v>15894.764774988413</v>
      </c>
      <c r="BB24" s="15">
        <f>'[1]功能-战损相关'!U30/求节点($D$88:$D$167,$D$4:$D$83,节奏总纲!S23)*3600</f>
        <v>10939.465260170624</v>
      </c>
      <c r="BC24" s="15">
        <f>'[1]功能-战损相关'!V30/求节点($D$88:$D$167,$D$4:$D$83,节奏总纲!T23)*3600</f>
        <v>5007.0857591420972</v>
      </c>
      <c r="BD24" s="15">
        <f>SUM(AY$5:AY24)</f>
        <v>85898.554668599987</v>
      </c>
      <c r="BE24" s="15">
        <f>SUM(AZ$5:AZ24)</f>
        <v>111200.54803370574</v>
      </c>
      <c r="BF24" s="15">
        <f>SUM(BA$5:BA24)</f>
        <v>142887.82528423195</v>
      </c>
      <c r="BG24" s="15">
        <f>SUM(BB$5:BB24)</f>
        <v>99636.923573923952</v>
      </c>
      <c r="BH24" s="15">
        <f>SUM(BC$5:BC24)</f>
        <v>48844.85941895195</v>
      </c>
      <c r="BK24" s="14">
        <v>20</v>
      </c>
      <c r="BL24" s="14">
        <f t="shared" si="7"/>
        <v>3.3415543074991705</v>
      </c>
      <c r="BM24" s="14">
        <f t="shared" si="8"/>
        <v>2.2716747357033693</v>
      </c>
      <c r="BN24" s="14">
        <f t="shared" si="9"/>
        <v>1.649060128781036</v>
      </c>
      <c r="BO24" s="14">
        <f t="shared" si="10"/>
        <v>1.885449758027359</v>
      </c>
      <c r="BP24" s="14">
        <f t="shared" si="11"/>
        <v>2.5370727276012111</v>
      </c>
      <c r="BR24" s="9">
        <v>20</v>
      </c>
      <c r="BS24" s="9">
        <f t="shared" si="13"/>
        <v>-16174.092632211992</v>
      </c>
      <c r="BT24" s="9">
        <f t="shared" si="14"/>
        <v>-9953.724587060904</v>
      </c>
      <c r="BU24" s="9">
        <f t="shared" si="15"/>
        <v>-5638.3363359434297</v>
      </c>
      <c r="BV24" s="9">
        <f t="shared" si="16"/>
        <v>-7042.670588006833</v>
      </c>
      <c r="BW24" s="9">
        <f t="shared" si="17"/>
        <v>-7189.7484980578593</v>
      </c>
      <c r="BX24" s="37">
        <f>SUMPRODUCT(BS$5:BS24,'[1]功能-付费相关'!BR$6:BR25)/'[1]资源-钻石'!L23</f>
        <v>-0.15024406438457064</v>
      </c>
      <c r="BY24" s="37">
        <f>SUMPRODUCT(BT$5:BT24,'[1]功能-付费相关'!BS$6:BS25)/'[1]资源-钻石'!M23</f>
        <v>-9.0097024957714836E-2</v>
      </c>
      <c r="BZ24" s="37">
        <f>SUMPRODUCT(BU$5:BU24,'[1]功能-付费相关'!BT$6:BT25)/'[1]资源-钻石'!N23</f>
        <v>-4.4869814905489518E-2</v>
      </c>
      <c r="CA24" s="37">
        <f>SUMPRODUCT(BV$5:BV24,'[1]功能-付费相关'!BU$6:BU25)/'[1]资源-钻石'!O23</f>
        <v>-2.0823503054377242E-2</v>
      </c>
      <c r="CB24" s="37">
        <f>SUMPRODUCT(BW$5:BW24,'[1]功能-付费相关'!BV$6:BV25)/'[1]资源-钻石'!P23</f>
        <v>-1.1124969503459592E-2</v>
      </c>
      <c r="CC24" s="14">
        <f>SUMPRODUCT(BS$5:BS24,'[1]功能-付费相关'!BR$6:BR25)/节奏总纲!P23</f>
        <v>-1580.623449283639</v>
      </c>
    </row>
    <row r="25" spans="2:81" x14ac:dyDescent="0.15">
      <c r="B25" s="14">
        <v>3400</v>
      </c>
      <c r="C25" s="14">
        <v>22</v>
      </c>
      <c r="D25" s="14">
        <v>24000</v>
      </c>
      <c r="E25" s="14">
        <f t="shared" si="5"/>
        <v>36800</v>
      </c>
      <c r="G25" s="14">
        <v>174000</v>
      </c>
      <c r="H25" s="14">
        <f t="shared" si="0"/>
        <v>1.5333333333333334</v>
      </c>
      <c r="I25" s="14">
        <f t="shared" si="1"/>
        <v>0.21149425287356322</v>
      </c>
      <c r="L25" s="15">
        <v>21</v>
      </c>
      <c r="M25" s="15">
        <f>24*3600*节奏总纲!W24</f>
        <v>24804.908652542905</v>
      </c>
      <c r="N25" s="15">
        <f>24*3600*节奏总纲!X24</f>
        <v>21442.978746946228</v>
      </c>
      <c r="O25" s="15">
        <f>24*3600*节奏总纲!Y24</f>
        <v>18097.024287050379</v>
      </c>
      <c r="P25" s="15">
        <f>24*3600*节奏总纲!Z24</f>
        <v>13519.153241138434</v>
      </c>
      <c r="Q25" s="15">
        <f>24*3600*节奏总纲!AA24</f>
        <v>7928.4909976916715</v>
      </c>
      <c r="R25" s="15">
        <f>SUM(M$5:M25)</f>
        <v>284004.90865254297</v>
      </c>
      <c r="S25" s="15">
        <f>SUM(N$5:N25)</f>
        <v>246402.65874694625</v>
      </c>
      <c r="T25" s="15">
        <f>SUM(O$5:O25)</f>
        <v>202751.1042870504</v>
      </c>
      <c r="U25" s="15">
        <f>SUM(P$5:P25)</f>
        <v>150039.79324113842</v>
      </c>
      <c r="V25" s="15">
        <f>SUM(Q$5:Q25)</f>
        <v>83951.850997691668</v>
      </c>
      <c r="X25" s="15">
        <v>21</v>
      </c>
      <c r="Y25" s="15">
        <f>[1]养成buff汇总!CC26</f>
        <v>3.2093517266067184E-6</v>
      </c>
      <c r="Z25" s="15">
        <f>[1]养成buff汇总!CD26</f>
        <v>0</v>
      </c>
      <c r="AA25" s="15">
        <f>[1]养成buff汇总!CE26</f>
        <v>2.8010713962918488E-6</v>
      </c>
      <c r="AB25" s="15">
        <f>[1]养成buff汇总!CF26</f>
        <v>0</v>
      </c>
      <c r="AC25" s="15">
        <f>[1]养成buff汇总!CG26</f>
        <v>3.0232648542058427E-6</v>
      </c>
      <c r="AD25" s="15">
        <f>[1]养成buff汇总!CH26</f>
        <v>0.49357521204638033</v>
      </c>
      <c r="AE25" s="15">
        <f>[1]养成buff汇总!CI26</f>
        <v>0</v>
      </c>
      <c r="AF25" s="15">
        <f>[1]养成buff汇总!CJ26</f>
        <v>0.34250111671963168</v>
      </c>
      <c r="AG25" s="15">
        <f>[1]养成buff汇总!CK26</f>
        <v>0</v>
      </c>
      <c r="AH25" s="15">
        <f>[1]养成buff汇总!CL26</f>
        <v>0.16591295065063605</v>
      </c>
      <c r="AK25" s="15">
        <v>21</v>
      </c>
      <c r="AL25" s="15">
        <f>R25+AD25+('[1]功能-日常任务'!AB25+'[1]功能-子任务'!BJ25+[8]繁荣度奖励!AT27+[3]投放设计!AY28+'[1]功能-行军令'!DL25+'[1]功能-九鼎之争'!CS26)*[1]把控!$V$7/[1]把控!$V$9++'[1]资源-玩家经验'!BN24/4</f>
        <v>313921.94872039545</v>
      </c>
      <c r="AM25" s="15">
        <f>S25+AE25+('[1]功能-日常任务'!AC25+'[1]功能-子任务'!BK25+[8]繁荣度奖励!AU27+[3]投放设计!AZ28+'[1]功能-行军令'!DM25+'[1]功能-九鼎之争'!CT26)*[1]把控!$V$7/[1]把控!$V$9++'[1]资源-玩家经验'!BO24/4</f>
        <v>276130.84159030369</v>
      </c>
      <c r="AN25" s="15">
        <f>T25+AF25+('[1]功能-日常任务'!AD25+'[1]功能-子任务'!BL25+[8]繁荣度奖励!AV27+[3]投放设计!BA28+'[1]功能-行军令'!DN25+'[1]功能-九鼎之争'!CU26)*[1]把控!$V$7/[1]把控!$V$9++'[1]资源-玩家经验'!BP24/4</f>
        <v>261301.19571092166</v>
      </c>
      <c r="AO25" s="15">
        <f>U25+AG25+('[1]功能-日常任务'!AE25+'[1]功能-子任务'!BM25+[8]繁荣度奖励!AW27+[3]投放设计!BB28+'[1]功能-行军令'!DO25+'[1]功能-九鼎之争'!CV26)*[1]把控!$V$7/[1]把控!$V$9++'[1]资源-玩家经验'!BQ24/4</f>
        <v>207686.17106808873</v>
      </c>
      <c r="AP25" s="15">
        <f>V25+AH25+('[1]功能-日常任务'!AF25+'[1]功能-子任务'!BN25+[8]繁荣度奖励!AX27+[3]投放设计!BC28+'[1]功能-行军令'!DP25+'[1]功能-九鼎之争'!CW26)*[1]把控!$V$7/[1]把控!$V$9++'[1]资源-玩家经验'!BR24/4</f>
        <v>138517.40510540782</v>
      </c>
      <c r="AS25" s="35">
        <v>21</v>
      </c>
      <c r="AT25" s="34">
        <f t="shared" si="2"/>
        <v>0.90469911329934105</v>
      </c>
      <c r="AU25" s="34">
        <f t="shared" si="6"/>
        <v>1.5722864044973127E-6</v>
      </c>
      <c r="AV25" s="34">
        <f>(('[1]功能-日常任务'!AB25+'[1]功能-子任务'!BJ25+[8]繁荣度奖励!AT27+[3]投放设计!AY28+'[1]功能-行军令'!DL25+'[1]功能-九鼎之争'!CS26)*[1]把控!$V$7/[1]把控!$V$9+'[1]资源-玩家经验'!BN24/4)/AL25</f>
        <v>9.5299314414254488E-2</v>
      </c>
      <c r="AX25" s="15">
        <v>21</v>
      </c>
      <c r="AY25" s="15">
        <f>'[1]功能-战损相关'!R31/求节点($D$88:$D$167,$D$4:$D$83,节奏总纲!P24)*3600</f>
        <v>10473.841933289763</v>
      </c>
      <c r="AZ25" s="15">
        <f>'[1]功能-战损相关'!S31/求节点($D$88:$D$167,$D$4:$D$83,节奏总纲!Q24)*3600</f>
        <v>13314.529466674125</v>
      </c>
      <c r="BA25" s="15">
        <f>'[1]功能-战损相关'!T31/求节点($D$88:$D$167,$D$4:$D$83,节奏总纲!R24)*3600</f>
        <v>18204.50171337694</v>
      </c>
      <c r="BB25" s="15">
        <f>'[1]功能-战损相关'!U31/求节点($D$88:$D$167,$D$4:$D$83,节奏总纲!S24)*3600</f>
        <v>12214.590146532852</v>
      </c>
      <c r="BC25" s="15">
        <f>'[1]功能-战损相关'!V31/求节点($D$88:$D$167,$D$4:$D$83,节奏总纲!T24)*3600</f>
        <v>5942.3860515254928</v>
      </c>
      <c r="BD25" s="15">
        <f>SUM(AY$5:AY25)</f>
        <v>96372.396601889748</v>
      </c>
      <c r="BE25" s="15">
        <f>SUM(AZ$5:AZ25)</f>
        <v>124515.07750037986</v>
      </c>
      <c r="BF25" s="15">
        <f>SUM(BA$5:BA25)</f>
        <v>161092.32699760888</v>
      </c>
      <c r="BG25" s="15">
        <f>SUM(BB$5:BB25)</f>
        <v>111851.5137204568</v>
      </c>
      <c r="BH25" s="15">
        <f>SUM(BC$5:BC25)</f>
        <v>54787.245470477443</v>
      </c>
      <c r="BK25" s="14">
        <v>21</v>
      </c>
      <c r="BL25" s="14">
        <f t="shared" si="7"/>
        <v>3.2573844771879399</v>
      </c>
      <c r="BM25" s="14">
        <f t="shared" si="8"/>
        <v>2.2176498391486872</v>
      </c>
      <c r="BN25" s="14">
        <f t="shared" si="9"/>
        <v>1.6220586081347015</v>
      </c>
      <c r="BO25" s="14">
        <f t="shared" si="10"/>
        <v>1.8568025068229765</v>
      </c>
      <c r="BP25" s="14">
        <f t="shared" si="11"/>
        <v>2.5282783231007491</v>
      </c>
      <c r="BR25" s="9">
        <v>21</v>
      </c>
      <c r="BS25" s="9">
        <f t="shared" si="13"/>
        <v>-16413.421426292407</v>
      </c>
      <c r="BT25" s="9">
        <f t="shared" si="14"/>
        <v>-10204.836559091273</v>
      </c>
      <c r="BU25" s="9">
        <f t="shared" si="15"/>
        <v>-7466.0784330870083</v>
      </c>
      <c r="BV25" s="9">
        <f t="shared" si="16"/>
        <v>-7611.1674785105133</v>
      </c>
      <c r="BW25" s="9">
        <f t="shared" si="17"/>
        <v>-8652.0583385442005</v>
      </c>
      <c r="BX25" s="37">
        <f>SUMPRODUCT(BS$5:BS25,'[1]功能-付费相关'!BR$6:BR26)/'[1]资源-钻石'!L24</f>
        <v>-0.14799372849201106</v>
      </c>
      <c r="BY25" s="37">
        <f>SUMPRODUCT(BT$5:BT25,'[1]功能-付费相关'!BS$6:BS26)/'[1]资源-钻石'!M24</f>
        <v>-8.8329201278376665E-2</v>
      </c>
      <c r="BZ25" s="37">
        <f>SUMPRODUCT(BU$5:BU25,'[1]功能-付费相关'!BT$6:BT26)/'[1]资源-钻石'!N24</f>
        <v>-4.4281969024537633E-2</v>
      </c>
      <c r="CA25" s="37">
        <f>SUMPRODUCT(BV$5:BV25,'[1]功能-付费相关'!BU$6:BU26)/'[1]资源-钻石'!O24</f>
        <v>-2.0802917425075115E-2</v>
      </c>
      <c r="CB25" s="37">
        <f>SUMPRODUCT(BW$5:BW25,'[1]功能-付费相关'!BV$6:BV26)/'[1]资源-钻石'!P24</f>
        <v>-1.0958768590262831E-2</v>
      </c>
      <c r="CC25" s="14">
        <f>SUMPRODUCT(BS$5:BS25,'[1]功能-付费相关'!BR$6:BR26)/节奏总纲!P24</f>
        <v>-1531.2184662953171</v>
      </c>
    </row>
    <row r="26" spans="2:81" x14ac:dyDescent="0.15">
      <c r="B26" s="14">
        <v>3400</v>
      </c>
      <c r="C26" s="14">
        <v>23</v>
      </c>
      <c r="D26" s="14">
        <v>24000</v>
      </c>
      <c r="E26" s="14">
        <f t="shared" si="5"/>
        <v>40200</v>
      </c>
      <c r="G26" s="14">
        <v>186000</v>
      </c>
      <c r="H26" s="14">
        <f t="shared" si="0"/>
        <v>1.675</v>
      </c>
      <c r="I26" s="14">
        <f t="shared" si="1"/>
        <v>0.21612903225806451</v>
      </c>
      <c r="L26" s="15">
        <v>22</v>
      </c>
      <c r="M26" s="15">
        <f>24*3600*节奏总纲!W25</f>
        <v>26585.242834432349</v>
      </c>
      <c r="N26" s="15">
        <f>24*3600*节奏总纲!X25</f>
        <v>23531.241910383967</v>
      </c>
      <c r="O26" s="15">
        <f>24*3600*节奏总纲!Y25</f>
        <v>19724.621223070018</v>
      </c>
      <c r="P26" s="15">
        <f>24*3600*节奏总纲!Z25</f>
        <v>14790.400152999335</v>
      </c>
      <c r="Q26" s="15">
        <f>24*3600*节奏总纲!AA25</f>
        <v>8386.6010393860688</v>
      </c>
      <c r="R26" s="15">
        <f>SUM(M$5:M26)</f>
        <v>310590.15148697532</v>
      </c>
      <c r="S26" s="15">
        <f>SUM(N$5:N26)</f>
        <v>269933.90065733023</v>
      </c>
      <c r="T26" s="15">
        <f>SUM(O$5:O26)</f>
        <v>222475.72551012042</v>
      </c>
      <c r="U26" s="15">
        <f>SUM(P$5:P26)</f>
        <v>164830.19339413775</v>
      </c>
      <c r="V26" s="15">
        <f>SUM(Q$5:Q26)</f>
        <v>92338.452037077732</v>
      </c>
      <c r="X26" s="15">
        <v>22</v>
      </c>
      <c r="Y26" s="15">
        <f>[1]养成buff汇总!CC27</f>
        <v>3.5631470163138834E-6</v>
      </c>
      <c r="Z26" s="15">
        <f>[1]养成buff汇总!CD27</f>
        <v>0</v>
      </c>
      <c r="AA26" s="15">
        <f>[1]养成buff汇总!CE27</f>
        <v>3.1042301196632094E-6</v>
      </c>
      <c r="AB26" s="15">
        <f>[1]养成buff汇总!CF27</f>
        <v>0</v>
      </c>
      <c r="AC26" s="15">
        <f>[1]养成buff汇总!CG27</f>
        <v>3.1672298472645855E-6</v>
      </c>
      <c r="AD26" s="15">
        <f>[1]养成buff汇总!CH27</f>
        <v>0.5883026782566958</v>
      </c>
      <c r="AE26" s="15">
        <f>[1]养成buff汇总!CI27</f>
        <v>0</v>
      </c>
      <c r="AF26" s="15">
        <f>[1]养成buff汇总!CJ27</f>
        <v>0.4037310700909984</v>
      </c>
      <c r="AG26" s="15">
        <f>[1]养成buff汇总!CK27</f>
        <v>0</v>
      </c>
      <c r="AH26" s="15">
        <f>[1]养成buff汇总!CL27</f>
        <v>0.19247532790814148</v>
      </c>
      <c r="AK26" s="15">
        <v>22</v>
      </c>
      <c r="AL26" s="15">
        <f>R26+AD26+('[1]功能-日常任务'!AB26+'[1]功能-子任务'!BJ26+[8]繁荣度奖励!AT28+[3]投放设计!AY29+'[1]功能-行军令'!DL26+'[1]功能-九鼎之争'!CS27)*[1]把控!$V$7/[1]把控!$V$9++'[1]资源-玩家经验'!BN25/4</f>
        <v>342701.07536740648</v>
      </c>
      <c r="AM26" s="15">
        <f>S26+AE26+('[1]功能-日常任务'!AC26+'[1]功能-子任务'!BK26+[8]繁荣度奖励!AU28+[3]投放设计!AZ29+'[1]功能-行军令'!DM26+'[1]功能-九鼎之争'!CT27)*[1]把控!$V$7/[1]把控!$V$9++'[1]资源-玩家经验'!BO25/4</f>
        <v>301889.2110746181</v>
      </c>
      <c r="AN26" s="15">
        <f>T26+AF26+('[1]功能-日常任务'!AD26+'[1]功能-子任务'!BL26+[8]繁荣度奖励!AV28+[3]投放设计!BA29+'[1]功能-行军令'!DN26+'[1]功能-九鼎之争'!CU27)*[1]把控!$V$7/[1]把控!$V$9++'[1]资源-玩家经验'!BP25/4</f>
        <v>289111.00674638664</v>
      </c>
      <c r="AO26" s="15">
        <f>U26+AG26+('[1]功能-日常任务'!AE26+'[1]功能-子任务'!BM26+[8]繁荣度奖励!AW28+[3]投放设计!BB29+'[1]功能-行军令'!DO26+'[1]功能-九鼎之争'!CV27)*[1]把控!$V$7/[1]把控!$V$9++'[1]资源-玩家经验'!BQ25/4</f>
        <v>230305.72662691303</v>
      </c>
      <c r="AP26" s="15">
        <f>V26+AH26+('[1]功能-日常任务'!AF26+'[1]功能-子任务'!BN26+[8]繁荣度奖励!AX28+[3]投放设计!BC29+'[1]功能-行军令'!DP26+'[1]功能-九鼎之争'!CW27)*[1]把控!$V$7/[1]把控!$V$9++'[1]资源-玩家经验'!BR25/4</f>
        <v>154093.82738387954</v>
      </c>
      <c r="AS26" s="35">
        <v>22</v>
      </c>
      <c r="AT26" s="34">
        <f t="shared" si="2"/>
        <v>0.90630048695935561</v>
      </c>
      <c r="AU26" s="34">
        <f t="shared" si="6"/>
        <v>1.7166642317243453E-6</v>
      </c>
      <c r="AV26" s="34">
        <f>(('[1]功能-日常任务'!AB26+'[1]功能-子任务'!BJ26+[8]繁荣度奖励!AT28+[3]投放设计!AY29+'[1]功能-行军令'!DL26+'[1]功能-九鼎之争'!CS27)*[1]把控!$V$7/[1]把控!$V$9+'[1]资源-玩家经验'!BN25/4)/AL26</f>
        <v>9.3697796376412651E-2</v>
      </c>
      <c r="AX26" s="15">
        <v>22</v>
      </c>
      <c r="AY26" s="15">
        <f>'[1]功能-战损相关'!R32/求节点($D$88:$D$167,$D$4:$D$83,节奏总纲!P25)*3600</f>
        <v>11286.706114737855</v>
      </c>
      <c r="AZ26" s="15">
        <f>'[1]功能-战损相关'!S32/求节点($D$88:$D$167,$D$4:$D$83,节奏总纲!Q25)*3600</f>
        <v>14773.208077910193</v>
      </c>
      <c r="BA26" s="15">
        <f>'[1]功能-战损相关'!T32/求节点($D$88:$D$167,$D$4:$D$83,节奏总纲!R25)*3600</f>
        <v>19507.67826614685</v>
      </c>
      <c r="BB26" s="15">
        <f>'[1]功能-战损相关'!U32/求节点($D$88:$D$167,$D$4:$D$83,节奏总纲!S25)*3600</f>
        <v>13311.59044469085</v>
      </c>
      <c r="BC26" s="15">
        <f>'[1]功能-战损相关'!V32/求节点($D$88:$D$167,$D$4:$D$83,节奏总纲!T25)*3600</f>
        <v>7043.1825700367881</v>
      </c>
      <c r="BD26" s="15">
        <f>SUM(AY$5:AY26)</f>
        <v>107659.1027166276</v>
      </c>
      <c r="BE26" s="15">
        <f>SUM(AZ$5:AZ26)</f>
        <v>139288.28557829006</v>
      </c>
      <c r="BF26" s="15">
        <f>SUM(BA$5:BA26)</f>
        <v>180600.00526375574</v>
      </c>
      <c r="BG26" s="15">
        <f>SUM(BB$5:BB26)</f>
        <v>125163.10416514766</v>
      </c>
      <c r="BH26" s="15">
        <f>SUM(BC$5:BC26)</f>
        <v>61830.428040514234</v>
      </c>
      <c r="BK26" s="14">
        <v>22</v>
      </c>
      <c r="BL26" s="14">
        <f t="shared" si="7"/>
        <v>3.1832057552015747</v>
      </c>
      <c r="BM26" s="14">
        <f t="shared" si="8"/>
        <v>2.1673697096726388</v>
      </c>
      <c r="BN26" s="14">
        <f t="shared" si="9"/>
        <v>1.6008360925801577</v>
      </c>
      <c r="BO26" s="14">
        <f t="shared" si="10"/>
        <v>1.840044861167984</v>
      </c>
      <c r="BP26" s="14">
        <f t="shared" si="11"/>
        <v>2.4922005599396782</v>
      </c>
      <c r="BR26" s="9">
        <v>22</v>
      </c>
      <c r="BS26" s="9">
        <f t="shared" si="13"/>
        <v>-17492.420532273172</v>
      </c>
      <c r="BT26" s="9">
        <f t="shared" si="14"/>
        <v>-10985.161406404208</v>
      </c>
      <c r="BU26" s="9">
        <f t="shared" si="15"/>
        <v>-8302.1327693181229</v>
      </c>
      <c r="BV26" s="9">
        <f t="shared" si="16"/>
        <v>-9307.9651141334471</v>
      </c>
      <c r="BW26" s="9">
        <f t="shared" si="17"/>
        <v>-8533.2397084349359</v>
      </c>
      <c r="BX26" s="37">
        <f>SUMPRODUCT(BS$5:BS26,'[1]功能-付费相关'!BR$6:BR27)/'[1]资源-钻石'!L25</f>
        <v>-0.14561736248381099</v>
      </c>
      <c r="BY26" s="37">
        <f>SUMPRODUCT(BT$5:BT26,'[1]功能-付费相关'!BS$6:BS27)/'[1]资源-钻石'!M25</f>
        <v>-8.6431912316733542E-2</v>
      </c>
      <c r="BZ26" s="37">
        <f>SUMPRODUCT(BU$5:BU26,'[1]功能-付费相关'!BT$6:BT27)/'[1]资源-钻石'!N25</f>
        <v>-4.3700595707948375E-2</v>
      </c>
      <c r="CA26" s="37">
        <f>SUMPRODUCT(BV$5:BV26,'[1]功能-付费相关'!BU$6:BU27)/'[1]资源-钻石'!O25</f>
        <v>-2.0891783470615235E-2</v>
      </c>
      <c r="CB26" s="37">
        <f>SUMPRODUCT(BW$5:BW26,'[1]功能-付费相关'!BV$6:BV27)/'[1]资源-钻石'!P25</f>
        <v>-1.1060393927584046E-2</v>
      </c>
      <c r="CC26" s="14">
        <f>SUMPRODUCT(BS$5:BS26,'[1]功能-付费相关'!BR$6:BR27)/节奏总纲!P25</f>
        <v>-1483.9864799960717</v>
      </c>
    </row>
    <row r="27" spans="2:81" x14ac:dyDescent="0.15">
      <c r="B27" s="14">
        <v>3400</v>
      </c>
      <c r="C27" s="14">
        <v>24</v>
      </c>
      <c r="D27" s="14">
        <v>24000</v>
      </c>
      <c r="E27" s="14">
        <f t="shared" si="5"/>
        <v>43600</v>
      </c>
      <c r="G27" s="14">
        <v>198000</v>
      </c>
      <c r="H27" s="14">
        <f t="shared" si="0"/>
        <v>1.8166666666666667</v>
      </c>
      <c r="I27" s="14">
        <f t="shared" si="1"/>
        <v>0.2202020202020202</v>
      </c>
      <c r="L27" s="15">
        <v>23</v>
      </c>
      <c r="M27" s="15">
        <f>24*3600*节奏总纲!W26</f>
        <v>28493.357765027748</v>
      </c>
      <c r="N27" s="15">
        <f>24*3600*节奏总纲!X26</f>
        <v>24526.218777109214</v>
      </c>
      <c r="O27" s="15">
        <f>24*3600*节奏总纲!Y26</f>
        <v>20002.891955986921</v>
      </c>
      <c r="P27" s="15">
        <f>24*3600*节奏总纲!Z26</f>
        <v>14850.158158498631</v>
      </c>
      <c r="Q27" s="15">
        <f>24*3600*节奏总纲!AA26</f>
        <v>7962.4499996647419</v>
      </c>
      <c r="R27" s="15">
        <f>SUM(M$5:M27)</f>
        <v>339083.50925200304</v>
      </c>
      <c r="S27" s="15">
        <f>SUM(N$5:N27)</f>
        <v>294460.11943443946</v>
      </c>
      <c r="T27" s="15">
        <f>SUM(O$5:O27)</f>
        <v>242478.61746610733</v>
      </c>
      <c r="U27" s="15">
        <f>SUM(P$5:P27)</f>
        <v>179680.35155263639</v>
      </c>
      <c r="V27" s="15">
        <f>SUM(Q$5:Q27)</f>
        <v>100300.90203674247</v>
      </c>
      <c r="X27" s="15">
        <v>23</v>
      </c>
      <c r="Y27" s="15">
        <f>[1]养成buff汇总!CC28</f>
        <v>3.9169423060210484E-6</v>
      </c>
      <c r="Z27" s="15">
        <f>[1]养成buff汇总!CD28</f>
        <v>0</v>
      </c>
      <c r="AA27" s="15">
        <f>[1]养成buff汇总!CE28</f>
        <v>3.4073888430276311E-6</v>
      </c>
      <c r="AB27" s="15">
        <f>[1]养成buff汇总!CF28</f>
        <v>0</v>
      </c>
      <c r="AC27" s="15">
        <f>[1]养成buff汇总!CG28</f>
        <v>3.3111948403198588E-6</v>
      </c>
      <c r="AD27" s="15">
        <f>[1]养成buff汇总!CH28</f>
        <v>0.69990995388707233</v>
      </c>
      <c r="AE27" s="15">
        <f>[1]养成buff汇总!CI28</f>
        <v>0</v>
      </c>
      <c r="AF27" s="15">
        <f>[1]养成buff汇总!CJ28</f>
        <v>0.47188893321026626</v>
      </c>
      <c r="AG27" s="15">
        <f>[1]养成buff汇总!CK28</f>
        <v>0</v>
      </c>
      <c r="AH27" s="15">
        <f>[1]养成buff汇总!CL28</f>
        <v>0.21884063856396097</v>
      </c>
      <c r="AK27" s="15">
        <v>23</v>
      </c>
      <c r="AL27" s="15">
        <f>R27+AD27+('[1]功能-日常任务'!AB27+'[1]功能-子任务'!BJ27+[8]繁荣度奖励!AT29+[3]投放设计!AY30+'[1]功能-行军令'!DL27+'[1]功能-九鼎之争'!CS28)*[1]把控!$V$7/[1]把控!$V$9++'[1]资源-玩家经验'!BN26/4</f>
        <v>373508.16220316867</v>
      </c>
      <c r="AM27" s="15">
        <f>S27+AE27+('[1]功能-日常任务'!AC27+'[1]功能-子任务'!BK27+[8]繁荣度奖励!AU29+[3]投放设计!AZ30+'[1]功能-行军令'!DM27+'[1]功能-九鼎之争'!CT28)*[1]把控!$V$7/[1]把控!$V$9++'[1]资源-玩家经验'!BO26/4</f>
        <v>328729.18980732711</v>
      </c>
      <c r="AN27" s="15">
        <f>T27+AF27+('[1]功能-日常任务'!AD27+'[1]功能-子任务'!BL27+[8]繁荣度奖励!AV29+[3]投放设计!BA30+'[1]功能-行军令'!DN27+'[1]功能-九鼎之争'!CU28)*[1]把控!$V$7/[1]把控!$V$9++'[1]资源-玩家经验'!BP26/4</f>
        <v>317700.73592250329</v>
      </c>
      <c r="AO27" s="15">
        <f>U27+AG27+('[1]功能-日常任务'!AE27+'[1]功能-子任务'!BM27+[8]繁荣度奖励!AW29+[3]投放设计!BB30+'[1]功能-行军令'!DO27+'[1]功能-九鼎之争'!CV28)*[1]把控!$V$7/[1]把控!$V$9++'[1]资源-玩家经验'!BQ26/4</f>
        <v>254465.48510798989</v>
      </c>
      <c r="AP27" s="15">
        <f>V27+AH27+('[1]功能-日常任务'!AF27+'[1]功能-子任务'!BN27+[8]繁荣度奖励!AX29+[3]投放设计!BC30+'[1]功能-行军令'!DP27+'[1]功能-九鼎之争'!CW28)*[1]把控!$V$7/[1]把控!$V$9++'[1]资源-玩家经验'!BR26/4</f>
        <v>169328.07681422637</v>
      </c>
      <c r="AS27" s="35">
        <v>23</v>
      </c>
      <c r="AT27" s="34">
        <f t="shared" si="2"/>
        <v>0.90783426860578098</v>
      </c>
      <c r="AU27" s="34">
        <f t="shared" si="6"/>
        <v>1.8738812821615352E-6</v>
      </c>
      <c r="AV27" s="34">
        <f>(('[1]功能-日常任务'!AB27+'[1]功能-子任务'!BJ27+[8]繁荣度奖励!AT29+[3]投放设计!AY30+'[1]功能-行军令'!DL27+'[1]功能-九鼎之争'!CS28)*[1]把控!$V$7/[1]把控!$V$9+'[1]资源-玩家经验'!BN26/4)/AL27</f>
        <v>9.2163857512936931E-2</v>
      </c>
      <c r="AX27" s="15">
        <v>23</v>
      </c>
      <c r="AY27" s="15">
        <f>'[1]功能-战损相关'!R33/求节点($D$88:$D$167,$D$4:$D$83,节奏总纲!P26)*3600</f>
        <v>12164.23428594852</v>
      </c>
      <c r="AZ27" s="15">
        <f>'[1]功能-战损相关'!S33/求节点($D$88:$D$167,$D$4:$D$83,节奏总纲!Q26)*3600</f>
        <v>15681.922499466782</v>
      </c>
      <c r="BA27" s="15">
        <f>'[1]功能-战损相关'!T33/求节点($D$88:$D$167,$D$4:$D$83,节奏总纲!R26)*3600</f>
        <v>19811.050471619703</v>
      </c>
      <c r="BB27" s="15">
        <f>'[1]功能-战损相关'!U33/求节点($D$88:$D$167,$D$4:$D$83,节奏总纲!S26)*3600</f>
        <v>14037.996356451387</v>
      </c>
      <c r="BC27" s="15">
        <f>'[1]功能-战损相关'!V33/求节点($D$88:$D$167,$D$4:$D$83,节奏总纲!T26)*3600</f>
        <v>7021.3768120800669</v>
      </c>
      <c r="BD27" s="15">
        <f>SUM(AY$5:AY27)</f>
        <v>119823.33700257613</v>
      </c>
      <c r="BE27" s="15">
        <f>SUM(AZ$5:AZ27)</f>
        <v>154970.20807775683</v>
      </c>
      <c r="BF27" s="15">
        <f>SUM(BA$5:BA27)</f>
        <v>200411.05573537544</v>
      </c>
      <c r="BG27" s="15">
        <f>SUM(BB$5:BB27)</f>
        <v>139201.10052159903</v>
      </c>
      <c r="BH27" s="15">
        <f>SUM(BC$5:BC27)</f>
        <v>68851.804852594301</v>
      </c>
      <c r="BK27" s="14">
        <v>23</v>
      </c>
      <c r="BL27" s="14">
        <f t="shared" si="7"/>
        <v>3.1171570709563738</v>
      </c>
      <c r="BM27" s="14">
        <f t="shared" si="8"/>
        <v>2.1212411978074273</v>
      </c>
      <c r="BN27" s="14">
        <f t="shared" si="9"/>
        <v>1.5852455582190945</v>
      </c>
      <c r="BO27" s="14">
        <f t="shared" si="10"/>
        <v>1.8280421933051165</v>
      </c>
      <c r="BP27" s="14">
        <f t="shared" si="11"/>
        <v>2.4593121004851359</v>
      </c>
      <c r="BR27" s="9">
        <v>23</v>
      </c>
      <c r="BS27" s="9">
        <f t="shared" si="13"/>
        <v>-18642.852549813673</v>
      </c>
      <c r="BT27" s="9">
        <f t="shared" si="14"/>
        <v>-11158.056233242241</v>
      </c>
      <c r="BU27" s="9">
        <f t="shared" si="15"/>
        <v>-8778.6787044969387</v>
      </c>
      <c r="BV27" s="9">
        <f t="shared" si="16"/>
        <v>-10121.762124625486</v>
      </c>
      <c r="BW27" s="9">
        <f t="shared" si="17"/>
        <v>-8212.8726182667597</v>
      </c>
      <c r="BX27" s="37">
        <f>SUMPRODUCT(BS$5:BS27,'[1]功能-付费相关'!BR$6:BR28)/'[1]资源-钻石'!L26</f>
        <v>-0.14313499240935348</v>
      </c>
      <c r="BY27" s="37">
        <f>SUMPRODUCT(BT$5:BT27,'[1]功能-付费相关'!BS$6:BS28)/'[1]资源-钻石'!M26</f>
        <v>-8.4491327883017095E-2</v>
      </c>
      <c r="BZ27" s="37">
        <f>SUMPRODUCT(BU$5:BU27,'[1]功能-付费相关'!BT$6:BT28)/'[1]资源-钻石'!N26</f>
        <v>-4.3214247826785644E-2</v>
      </c>
      <c r="CA27" s="37">
        <f>SUMPRODUCT(BV$5:BV27,'[1]功能-付费相关'!BU$6:BU28)/'[1]资源-钻石'!O26</f>
        <v>-2.1037538866505865E-2</v>
      </c>
      <c r="CB27" s="37">
        <f>SUMPRODUCT(BW$5:BW27,'[1]功能-付费相关'!BV$6:BV28)/'[1]资源-钻石'!P26</f>
        <v>-1.1260963042810357E-2</v>
      </c>
      <c r="CC27" s="14">
        <f>SUMPRODUCT(BS$5:BS27,'[1]功能-付费相关'!BR$6:BR28)/节奏总纲!P26</f>
        <v>-1438.707284094467</v>
      </c>
    </row>
    <row r="28" spans="2:81" x14ac:dyDescent="0.15">
      <c r="B28" s="14">
        <v>3400</v>
      </c>
      <c r="C28" s="14">
        <v>25</v>
      </c>
      <c r="D28" s="14">
        <v>24000</v>
      </c>
      <c r="E28" s="14">
        <f t="shared" si="5"/>
        <v>47000</v>
      </c>
      <c r="G28" s="14">
        <v>210000</v>
      </c>
      <c r="H28" s="14">
        <f t="shared" si="0"/>
        <v>1.9583333333333333</v>
      </c>
      <c r="I28" s="14">
        <f t="shared" si="1"/>
        <v>0.22380952380952382</v>
      </c>
      <c r="L28" s="15">
        <v>24</v>
      </c>
      <c r="M28" s="15">
        <f>24*3600*节奏总纲!W27</f>
        <v>30538.424711109234</v>
      </c>
      <c r="N28" s="15">
        <f>24*3600*节奏总纲!X27</f>
        <v>27074.000920071947</v>
      </c>
      <c r="O28" s="15">
        <f>24*3600*节奏总纲!Y27</f>
        <v>22762.082345822022</v>
      </c>
      <c r="P28" s="15">
        <f>24*3600*节奏总纲!Z27</f>
        <v>16810.668542154064</v>
      </c>
      <c r="Q28" s="15">
        <f>24*3600*节奏总纲!AA27</f>
        <v>9365.9257701129245</v>
      </c>
      <c r="R28" s="15">
        <f>SUM(M$5:M28)</f>
        <v>369621.9339631123</v>
      </c>
      <c r="S28" s="15">
        <f>SUM(N$5:N28)</f>
        <v>321534.12035451143</v>
      </c>
      <c r="T28" s="15">
        <f>SUM(O$5:O28)</f>
        <v>265240.69981192937</v>
      </c>
      <c r="U28" s="15">
        <f>SUM(P$5:P28)</f>
        <v>196491.02009479047</v>
      </c>
      <c r="V28" s="15">
        <f>SUM(Q$5:Q28)</f>
        <v>109666.82780685539</v>
      </c>
      <c r="X28" s="15">
        <v>24</v>
      </c>
      <c r="Y28" s="15">
        <f>[1]养成buff汇总!CC29</f>
        <v>4.2707375957282134E-6</v>
      </c>
      <c r="Z28" s="15">
        <f>[1]养成buff汇总!CD29</f>
        <v>0</v>
      </c>
      <c r="AA28" s="15">
        <f>[1]养成buff汇总!CE29</f>
        <v>3.7105475663955223E-6</v>
      </c>
      <c r="AB28" s="15">
        <f>[1]养成buff汇总!CF29</f>
        <v>0</v>
      </c>
      <c r="AC28" s="15">
        <f>[1]养成buff汇总!CG29</f>
        <v>3.455159833382071E-6</v>
      </c>
      <c r="AD28" s="15">
        <f>[1]养成buff汇总!CH29</f>
        <v>0.83033210941266589</v>
      </c>
      <c r="AE28" s="15">
        <f>[1]养成buff汇总!CI29</f>
        <v>0</v>
      </c>
      <c r="AF28" s="15">
        <f>[1]养成buff汇总!CJ29</f>
        <v>0.5563490358576928</v>
      </c>
      <c r="AG28" s="15">
        <f>[1]养成buff汇总!CK29</f>
        <v>0</v>
      </c>
      <c r="AH28" s="15">
        <f>[1]养成buff汇总!CL29</f>
        <v>0.25120152089857584</v>
      </c>
      <c r="AK28" s="15">
        <v>24</v>
      </c>
      <c r="AL28" s="15">
        <f>R28+AD28+('[1]功能-日常任务'!AB28+'[1]功能-子任务'!BJ28+[8]繁荣度奖励!AT30+[3]投放设计!AY31+'[1]功能-行军令'!DL28+'[1]功能-九鼎之争'!CS29)*[1]把控!$V$7/[1]把控!$V$9++'[1]资源-玩家经验'!BN27/4</f>
        <v>406502.54001441726</v>
      </c>
      <c r="AM28" s="15">
        <f>S28+AE28+('[1]功能-日常任务'!AC28+'[1]功能-子任务'!BK28+[8]繁荣度奖励!AU30+[3]投放设计!AZ31+'[1]功能-行军令'!DM28+'[1]功能-九鼎之争'!CT29)*[1]把控!$V$7/[1]把控!$V$9++'[1]资源-玩家经验'!BO27/4</f>
        <v>358301.60604619066</v>
      </c>
      <c r="AN28" s="15">
        <f>T28+AF28+('[1]功能-日常任务'!AD28+'[1]功能-子任务'!BL28+[8]繁荣度奖励!AV30+[3]投放设计!BA31+'[1]功能-行军令'!DN28+'[1]功能-九鼎之争'!CU29)*[1]把控!$V$7/[1]把控!$V$9++'[1]资源-玩家经验'!BP27/4</f>
        <v>351806.13802127918</v>
      </c>
      <c r="AO28" s="15">
        <f>U28+AG28+('[1]功能-日常任务'!AE28+'[1]功能-子任务'!BM28+[8]繁荣度奖励!AW30+[3]投放设计!BB31+'[1]功能-行军令'!DO28+'[1]功能-九鼎之争'!CV29)*[1]把控!$V$7/[1]把控!$V$9++'[1]资源-玩家经验'!BQ27/4</f>
        <v>281518.98533088015</v>
      </c>
      <c r="AP28" s="15">
        <f>V28+AH28+('[1]功能-日常任务'!AF28+'[1]功能-子任务'!BN28+[8]繁荣度奖励!AX30+[3]投放设计!BC31+'[1]功能-行军令'!DP28+'[1]功能-九鼎之争'!CW29)*[1]把控!$V$7/[1]把控!$V$9++'[1]资源-玩家经验'!BR27/4</f>
        <v>188082.61399602774</v>
      </c>
      <c r="AS28" s="35">
        <v>24</v>
      </c>
      <c r="AT28" s="34">
        <f t="shared" si="2"/>
        <v>0.90927336874697773</v>
      </c>
      <c r="AU28" s="34">
        <f t="shared" si="6"/>
        <v>2.0426246521933588E-6</v>
      </c>
      <c r="AV28" s="34">
        <f>(('[1]功能-日常任务'!AB28+'[1]功能-子任务'!BJ28+[8]繁荣度奖励!AT30+[3]投放设计!AY31+'[1]功能-行军令'!DL28+'[1]功能-九鼎之争'!CS29)*[1]把控!$V$7/[1]把控!$V$9+'[1]资源-玩家经验'!BN27/4)/AL28</f>
        <v>9.0724588628370073E-2</v>
      </c>
      <c r="AX28" s="15">
        <v>24</v>
      </c>
      <c r="AY28" s="15">
        <f>'[1]功能-战损相关'!R34/求节点($D$88:$D$167,$D$4:$D$83,节奏总纲!P27)*3600</f>
        <v>12736.40786126194</v>
      </c>
      <c r="AZ28" s="15">
        <f>'[1]功能-战损相关'!S34/求节点($D$88:$D$167,$D$4:$D$83,节奏总纲!Q27)*3600</f>
        <v>16946.358080407015</v>
      </c>
      <c r="BA28" s="15">
        <f>'[1]功能-战损相关'!T34/求节点($D$88:$D$167,$D$4:$D$83,节奏总纲!R27)*3600</f>
        <v>22151.566206469794</v>
      </c>
      <c r="BB28" s="15">
        <f>'[1]功能-战损相关'!U34/求节点($D$88:$D$167,$D$4:$D$83,节奏总纲!S27)*3600</f>
        <v>16332.224755588848</v>
      </c>
      <c r="BC28" s="15">
        <f>'[1]功能-战损相关'!V34/求节点($D$88:$D$167,$D$4:$D$83,节奏总纲!T27)*3600</f>
        <v>8131.2775462861573</v>
      </c>
      <c r="BD28" s="15">
        <f>SUM(AY$5:AY28)</f>
        <v>132559.74486383807</v>
      </c>
      <c r="BE28" s="15">
        <f>SUM(AZ$5:AZ28)</f>
        <v>171916.56615816386</v>
      </c>
      <c r="BF28" s="15">
        <f>SUM(BA$5:BA28)</f>
        <v>222562.62194184522</v>
      </c>
      <c r="BG28" s="15">
        <f>SUM(BB$5:BB28)</f>
        <v>155533.32527718789</v>
      </c>
      <c r="BH28" s="15">
        <f>SUM(BC$5:BC28)</f>
        <v>76983.082398880462</v>
      </c>
      <c r="BK28" s="14">
        <v>24</v>
      </c>
      <c r="BL28" s="14">
        <f t="shared" si="7"/>
        <v>3.0665609716733093</v>
      </c>
      <c r="BM28" s="14">
        <f t="shared" si="8"/>
        <v>2.0841598576169322</v>
      </c>
      <c r="BN28" s="14">
        <f t="shared" si="9"/>
        <v>1.5807062971841013</v>
      </c>
      <c r="BO28" s="14">
        <f t="shared" si="10"/>
        <v>1.8100235742350621</v>
      </c>
      <c r="BP28" s="14">
        <f t="shared" si="11"/>
        <v>2.4431681368835778</v>
      </c>
      <c r="BR28" s="9">
        <v>24</v>
      </c>
      <c r="BS28" s="9">
        <f t="shared" si="13"/>
        <v>-20257.96994998664</v>
      </c>
      <c r="BT28" s="9">
        <f t="shared" si="14"/>
        <v>-12626.058158456523</v>
      </c>
      <c r="BU28" s="9">
        <f t="shared" si="15"/>
        <v>-11953.835892306117</v>
      </c>
      <c r="BV28" s="9">
        <f t="shared" si="16"/>
        <v>-10721.275467301399</v>
      </c>
      <c r="BW28" s="9">
        <f t="shared" si="17"/>
        <v>-10623.259635515205</v>
      </c>
      <c r="BX28" s="37">
        <f>SUMPRODUCT(BS$5:BS28,'[1]功能-付费相关'!BR$6:BR29)/'[1]资源-钻石'!L27</f>
        <v>-0.14071295466789049</v>
      </c>
      <c r="BY28" s="37">
        <f>SUMPRODUCT(BT$5:BT28,'[1]功能-付费相关'!BS$6:BS29)/'[1]资源-钻石'!M27</f>
        <v>-8.2615216036110536E-2</v>
      </c>
      <c r="BZ28" s="37">
        <f>SUMPRODUCT(BU$5:BU28,'[1]功能-付费相关'!BT$6:BT29)/'[1]资源-钻石'!N27</f>
        <v>-4.3132233883079948E-2</v>
      </c>
      <c r="CA28" s="37">
        <f>SUMPRODUCT(BV$5:BV28,'[1]功能-付费相关'!BU$6:BU29)/'[1]资源-钻石'!O27</f>
        <v>-2.1048331837152063E-2</v>
      </c>
      <c r="CB28" s="37">
        <f>SUMPRODUCT(BW$5:BW28,'[1]功能-付费相关'!BV$6:BV29)/'[1]资源-钻石'!P27</f>
        <v>-1.1527571527770871E-2</v>
      </c>
      <c r="CC28" s="14">
        <f>SUMPRODUCT(BS$5:BS28,'[1]功能-付费相关'!BR$6:BR29)/节奏总纲!P27</f>
        <v>-1396.6716567820008</v>
      </c>
    </row>
    <row r="29" spans="2:81" x14ac:dyDescent="0.15">
      <c r="B29" s="14">
        <v>4200</v>
      </c>
      <c r="C29" s="14">
        <v>26</v>
      </c>
      <c r="D29" s="14">
        <v>24000</v>
      </c>
      <c r="E29" s="14">
        <f t="shared" si="5"/>
        <v>51200</v>
      </c>
      <c r="G29" s="14">
        <v>222000</v>
      </c>
      <c r="H29" s="14">
        <f t="shared" si="0"/>
        <v>2.1333333333333333</v>
      </c>
      <c r="I29" s="14">
        <f t="shared" si="1"/>
        <v>0.23063063063063063</v>
      </c>
      <c r="L29" s="15">
        <v>25</v>
      </c>
      <c r="M29" s="15">
        <f>24*3600*节奏总纲!W28</f>
        <v>32730.273193029447</v>
      </c>
      <c r="N29" s="15">
        <f>24*3600*节奏总纲!X28</f>
        <v>28753.711195625638</v>
      </c>
      <c r="O29" s="15">
        <f>24*3600*节奏总纲!Y28</f>
        <v>23728.655367611609</v>
      </c>
      <c r="P29" s="15">
        <f>24*3600*节奏总纲!Z28</f>
        <v>17640.82455370816</v>
      </c>
      <c r="Q29" s="15">
        <f>24*3600*节奏总纲!AA28</f>
        <v>9590.3663942249786</v>
      </c>
      <c r="R29" s="15">
        <f>SUM(M$5:M29)</f>
        <v>402352.20715614175</v>
      </c>
      <c r="S29" s="15">
        <f>SUM(N$5:N29)</f>
        <v>350287.83155013708</v>
      </c>
      <c r="T29" s="15">
        <f>SUM(O$5:O29)</f>
        <v>288969.35517954099</v>
      </c>
      <c r="U29" s="15">
        <f>SUM(P$5:P29)</f>
        <v>214131.84464849863</v>
      </c>
      <c r="V29" s="15">
        <f>SUM(Q$5:Q29)</f>
        <v>119257.19420108038</v>
      </c>
      <c r="X29" s="15">
        <v>25</v>
      </c>
      <c r="Y29" s="15">
        <f>[1]养成buff汇总!CC30</f>
        <v>4.624532885431909E-6</v>
      </c>
      <c r="Z29" s="15">
        <f>[1]养成buff汇总!CD30</f>
        <v>0</v>
      </c>
      <c r="AA29" s="15">
        <f>[1]养成buff汇总!CE30</f>
        <v>4.013706289759944E-6</v>
      </c>
      <c r="AB29" s="15">
        <f>[1]养成buff汇总!CF30</f>
        <v>0</v>
      </c>
      <c r="AC29" s="15">
        <f>[1]养成buff汇总!CG30</f>
        <v>3.5991248264408138E-6</v>
      </c>
      <c r="AD29" s="15">
        <f>[1]养成buff汇总!CH30</f>
        <v>0.98169503412555059</v>
      </c>
      <c r="AE29" s="15">
        <f>[1]养成buff汇总!CI30</f>
        <v>0</v>
      </c>
      <c r="AF29" s="15">
        <f>[1]养成buff汇总!CJ30</f>
        <v>0.65158927141919776</v>
      </c>
      <c r="AG29" s="15">
        <f>[1]养成buff汇总!CK30</f>
        <v>0</v>
      </c>
      <c r="AH29" s="15">
        <f>[1]养成buff汇总!CL30</f>
        <v>0.28571857091355923</v>
      </c>
      <c r="AK29" s="15">
        <v>25</v>
      </c>
      <c r="AL29" s="15">
        <f>R29+AD29+('[1]功能-日常任务'!AB29+'[1]功能-子任务'!BJ29+[8]繁荣度奖励!AT31+[3]投放设计!AY32+'[1]功能-行军令'!DL29+'[1]功能-九鼎之争'!CS30)*[1]把控!$V$7/[1]把控!$V$9++'[1]资源-玩家经验'!BN28/4</f>
        <v>441827.4978936626</v>
      </c>
      <c r="AM29" s="15">
        <f>S29+AE29+('[1]功能-日常任务'!AC29+'[1]功能-子任务'!BK29+[8]繁荣度奖励!AU31+[3]投放设计!AZ32+'[1]功能-行军令'!DM29+'[1]功能-九鼎之争'!CT30)*[1]把控!$V$7/[1]把控!$V$9++'[1]资源-玩家经验'!BO28/4</f>
        <v>389691.46722403046</v>
      </c>
      <c r="AN29" s="15">
        <f>T29+AF29+('[1]功能-日常任务'!AD29+'[1]功能-子任务'!BL29+[8]繁荣度奖励!AV31+[3]投放设计!BA32+'[1]功能-行军令'!DN29+'[1]功能-九鼎之争'!CU30)*[1]把控!$V$7/[1]把控!$V$9++'[1]资源-玩家经验'!BP28/4</f>
        <v>388236.36024003796</v>
      </c>
      <c r="AO29" s="15">
        <f>U29+AG29+('[1]功能-日常任务'!AE29+'[1]功能-子任务'!BM29+[8]繁荣度奖励!AW31+[3]投放设计!BB32+'[1]功能-行军令'!DO29+'[1]功能-九鼎之争'!CV30)*[1]把控!$V$7/[1]把控!$V$9++'[1]资源-玩家经验'!BQ28/4</f>
        <v>310771.8243149973</v>
      </c>
      <c r="AP29" s="15">
        <f>V29+AH29+('[1]功能-日常任务'!AF29+'[1]功能-子任务'!BN29+[8]繁荣度奖励!AX31+[3]投放设计!BC32+'[1]功能-行军令'!DP29+'[1]功能-九鼎之争'!CW30)*[1]把控!$V$7/[1]把控!$V$9++'[1]资源-玩家经验'!BR28/4</f>
        <v>210874.35379490728</v>
      </c>
      <c r="AS29" s="35">
        <v>25</v>
      </c>
      <c r="AT29" s="34">
        <f t="shared" si="2"/>
        <v>0.9106545180512472</v>
      </c>
      <c r="AU29" s="34">
        <f t="shared" si="6"/>
        <v>2.2218966424806393E-6</v>
      </c>
      <c r="AV29" s="34">
        <f>(('[1]功能-日常任务'!AB29+'[1]功能-子任务'!BJ29+[8]繁荣度奖励!AT31+[3]投放设计!AY32+'[1]功能-行军令'!DL29+'[1]功能-九鼎之争'!CS30)*[1]把控!$V$7/[1]把控!$V$9+'[1]资源-玩家经验'!BN28/4)/AL29</f>
        <v>8.9343260052110324E-2</v>
      </c>
      <c r="AX29" s="15">
        <v>25</v>
      </c>
      <c r="AY29" s="15">
        <f>'[1]功能-战损相关'!R35/求节点($D$88:$D$167,$D$4:$D$83,节奏总纲!P28)*3600</f>
        <v>13784.76658304394</v>
      </c>
      <c r="AZ29" s="15">
        <f>'[1]功能-战损相关'!S35/求节点($D$88:$D$167,$D$4:$D$83,节奏总纲!Q28)*3600</f>
        <v>18128.800888987367</v>
      </c>
      <c r="BA29" s="15">
        <f>'[1]功能-战损相关'!T35/求节点($D$88:$D$167,$D$4:$D$83,节奏总纲!R28)*3600</f>
        <v>24173.716543732913</v>
      </c>
      <c r="BB29" s="15">
        <f>'[1]功能-战损相关'!U35/求节点($D$88:$D$167,$D$4:$D$83,节奏总纲!S28)*3600</f>
        <v>17205.782597214948</v>
      </c>
      <c r="BC29" s="15">
        <f>'[1]功能-战损相关'!V35/求节点($D$88:$D$167,$D$4:$D$83,节奏总纲!T28)*3600</f>
        <v>8498.0479275194139</v>
      </c>
      <c r="BD29" s="15">
        <f>SUM(AY$5:AY29)</f>
        <v>146344.51144688201</v>
      </c>
      <c r="BE29" s="15">
        <f>SUM(AZ$5:AZ29)</f>
        <v>190045.36704715123</v>
      </c>
      <c r="BF29" s="15">
        <f>SUM(BA$5:BA29)</f>
        <v>246736.33848557813</v>
      </c>
      <c r="BG29" s="15">
        <f>SUM(BB$5:BB29)</f>
        <v>172739.10787440283</v>
      </c>
      <c r="BH29" s="15">
        <f>SUM(BC$5:BC29)</f>
        <v>85481.130326399871</v>
      </c>
      <c r="BK29" s="14">
        <v>25</v>
      </c>
      <c r="BL29" s="14">
        <f t="shared" si="7"/>
        <v>3.0190916866330904</v>
      </c>
      <c r="BM29" s="14">
        <f t="shared" si="8"/>
        <v>2.0505181119587408</v>
      </c>
      <c r="BN29" s="14">
        <f t="shared" si="9"/>
        <v>1.5734867536049237</v>
      </c>
      <c r="BO29" s="14">
        <f t="shared" si="10"/>
        <v>1.7990820268734797</v>
      </c>
      <c r="BP29" s="14">
        <f t="shared" si="11"/>
        <v>2.4669111532534465</v>
      </c>
      <c r="BR29" s="9">
        <v>25</v>
      </c>
      <c r="BS29" s="9">
        <f t="shared" si="13"/>
        <v>-21540.191296201403</v>
      </c>
      <c r="BT29" s="9">
        <f t="shared" si="14"/>
        <v>-13261.06028885243</v>
      </c>
      <c r="BU29" s="9">
        <f t="shared" si="15"/>
        <v>-12256.505675025866</v>
      </c>
      <c r="BV29" s="9">
        <f t="shared" si="16"/>
        <v>-12047.056386902201</v>
      </c>
      <c r="BW29" s="9">
        <f t="shared" si="17"/>
        <v>-14293.691871360134</v>
      </c>
      <c r="BX29" s="37">
        <f>SUMPRODUCT(BS$5:BS29,'[1]功能-付费相关'!BR$6:BR30)/'[1]资源-钻石'!L28</f>
        <v>-0.13818488355401701</v>
      </c>
      <c r="BY29" s="37">
        <f>SUMPRODUCT(BT$5:BT29,'[1]功能-付费相关'!BS$6:BS30)/'[1]资源-钻石'!M28</f>
        <v>-8.0729712219854741E-2</v>
      </c>
      <c r="BZ29" s="37">
        <f>SUMPRODUCT(BU$5:BU29,'[1]功能-付费相关'!BT$6:BT30)/'[1]资源-钻石'!N28</f>
        <v>-4.2930324050566002E-2</v>
      </c>
      <c r="CA29" s="37">
        <f>SUMPRODUCT(BV$5:BV29,'[1]功能-付费相关'!BU$6:BU30)/'[1]资源-钻石'!O28</f>
        <v>-2.1109549405489786E-2</v>
      </c>
      <c r="CB29" s="37">
        <f>SUMPRODUCT(BW$5:BW29,'[1]功能-付费相关'!BV$6:BV30)/'[1]资源-钻石'!P28</f>
        <v>-1.1999195123342028E-2</v>
      </c>
      <c r="CC29" s="14">
        <f>SUMPRODUCT(BS$5:BS29,'[1]功能-付费相关'!BR$6:BR30)/节奏总纲!P28</f>
        <v>-1355.8869145073847</v>
      </c>
    </row>
    <row r="30" spans="2:81" x14ac:dyDescent="0.15">
      <c r="B30" s="14">
        <v>4200</v>
      </c>
      <c r="C30" s="14">
        <v>27</v>
      </c>
      <c r="D30" s="14">
        <v>24000</v>
      </c>
      <c r="E30" s="14">
        <f t="shared" si="5"/>
        <v>55400</v>
      </c>
      <c r="G30" s="14">
        <v>234000</v>
      </c>
      <c r="H30" s="14">
        <f t="shared" si="0"/>
        <v>2.3083333333333331</v>
      </c>
      <c r="I30" s="14">
        <f t="shared" si="1"/>
        <v>0.23675213675213674</v>
      </c>
      <c r="L30" s="15">
        <v>26</v>
      </c>
      <c r="M30" s="15">
        <f>24*3600*节奏总纲!W29</f>
        <v>35079.438229851861</v>
      </c>
      <c r="N30" s="15">
        <f>24*3600*节奏总纲!X29</f>
        <v>30627.645251986167</v>
      </c>
      <c r="O30" s="15">
        <f>24*3600*节奏总纲!Y29</f>
        <v>25281.538865756844</v>
      </c>
      <c r="P30" s="15">
        <f>24*3600*节奏总纲!Z29</f>
        <v>18406.818038695528</v>
      </c>
      <c r="Q30" s="15">
        <f>24*3600*节奏总纲!AA29</f>
        <v>10310.059162250913</v>
      </c>
      <c r="R30" s="15">
        <f>SUM(M$5:M30)</f>
        <v>437431.64538599364</v>
      </c>
      <c r="S30" s="15">
        <f>SUM(N$5:N30)</f>
        <v>380915.47680212324</v>
      </c>
      <c r="T30" s="15">
        <f>SUM(O$5:O30)</f>
        <v>314250.89404529781</v>
      </c>
      <c r="U30" s="15">
        <f>SUM(P$5:P30)</f>
        <v>232538.66268719416</v>
      </c>
      <c r="V30" s="15">
        <f>SUM(Q$5:Q30)</f>
        <v>129567.25336333129</v>
      </c>
      <c r="X30" s="15">
        <v>26</v>
      </c>
      <c r="Y30" s="15">
        <f>[1]养成buff汇总!CC31</f>
        <v>4.9783281751460129E-6</v>
      </c>
      <c r="Z30" s="15">
        <f>[1]养成buff汇总!CD31</f>
        <v>0</v>
      </c>
      <c r="AA30" s="15">
        <f>[1]养成buff汇总!CE31</f>
        <v>4.3168650131278352E-6</v>
      </c>
      <c r="AB30" s="15">
        <f>[1]养成buff汇总!CF31</f>
        <v>0</v>
      </c>
      <c r="AC30" s="15">
        <f>[1]养成buff汇总!CG31</f>
        <v>3.7430898194960871E-6</v>
      </c>
      <c r="AD30" s="15">
        <f>[1]养成buff汇总!CH31</f>
        <v>1.1563328592374091</v>
      </c>
      <c r="AE30" s="15">
        <f>[1]养成buff汇总!CI31</f>
        <v>0</v>
      </c>
      <c r="AF30" s="15">
        <f>[1]养成buff汇总!CJ31</f>
        <v>0.76072673315820794</v>
      </c>
      <c r="AG30" s="15">
        <f>[1]养成buff汇总!CK31</f>
        <v>0</v>
      </c>
      <c r="AH30" s="15">
        <f>[1]养成buff汇总!CL31</f>
        <v>0.32431019285377261</v>
      </c>
      <c r="AK30" s="15">
        <v>26</v>
      </c>
      <c r="AL30" s="15">
        <f>R30+AD30+('[1]功能-日常任务'!AB30+'[1]功能-子任务'!BJ30+[8]繁荣度奖励!AT32+[3]投放设计!AY33+'[1]功能-行军令'!DL30+'[1]功能-九鼎之争'!CS31)*[1]把控!$V$7/[1]把控!$V$9++'[1]资源-玩家经验'!BN29/4</f>
        <v>479651.06109695853</v>
      </c>
      <c r="AM30" s="15">
        <f>S30+AE30+('[1]功能-日常任务'!AC30+'[1]功能-子任务'!BK30+[8]繁荣度奖励!AU32+[3]投放设计!AZ33+'[1]功能-行军令'!DM30+'[1]功能-九鼎之争'!CT31)*[1]把控!$V$7/[1]把控!$V$9++'[1]资源-玩家经验'!BO29/4</f>
        <v>423101.40424635913</v>
      </c>
      <c r="AN30" s="15">
        <f>T30+AF30+('[1]功能-日常任务'!AD30+'[1]功能-子任务'!BL30+[8]繁荣度奖励!AV32+[3]投放设计!BA33+'[1]功能-行军令'!DN30+'[1]功能-九鼎之争'!CU31)*[1]把控!$V$7/[1]把控!$V$9++'[1]资源-玩家经验'!BP29/4</f>
        <v>427845.06202952325</v>
      </c>
      <c r="AO30" s="15">
        <f>U30+AG30+('[1]功能-日常任务'!AE30+'[1]功能-子任务'!BM30+[8]繁荣度奖励!AW32+[3]投放设计!BB33+'[1]功能-行军令'!DO30+'[1]功能-九鼎之争'!CV31)*[1]把控!$V$7/[1]把控!$V$9++'[1]资源-玩家经验'!BQ29/4</f>
        <v>345691.29951127735</v>
      </c>
      <c r="AP30" s="15">
        <f>V30+AH30+('[1]功能-日常任务'!AF30+'[1]功能-子任务'!BN30+[8]繁荣度奖励!AX32+[3]投放设计!BC33+'[1]功能-行军令'!DP30+'[1]功能-九鼎之争'!CW31)*[1]把控!$V$7/[1]把控!$V$9++'[1]资源-玩家经验'!BR29/4</f>
        <v>235224.49961379473</v>
      </c>
      <c r="AS30" s="35">
        <v>26</v>
      </c>
      <c r="AT30" s="34">
        <f t="shared" si="2"/>
        <v>0.91197889646192087</v>
      </c>
      <c r="AU30" s="34">
        <f t="shared" si="6"/>
        <v>2.4107793206855086E-6</v>
      </c>
      <c r="AV30" s="34">
        <f>(('[1]功能-日常任务'!AB30+'[1]功能-子任务'!BJ30+[8]繁荣度奖励!AT32+[3]投放设计!AY33+'[1]功能-行军令'!DL30+'[1]功能-九鼎之争'!CS31)*[1]把控!$V$7/[1]把控!$V$9+'[1]资源-玩家经验'!BN29/4)/AL30</f>
        <v>8.8018692758758316E-2</v>
      </c>
      <c r="AX30" s="15">
        <v>26</v>
      </c>
      <c r="AY30" s="15">
        <f>'[1]功能-战损相关'!R36/求节点($D$88:$D$167,$D$4:$D$83,节奏总纲!P29)*3600</f>
        <v>14913.71641575176</v>
      </c>
      <c r="AZ30" s="15">
        <f>'[1]功能-战损相关'!S36/求节点($D$88:$D$167,$D$4:$D$83,节奏总纲!Q29)*3600</f>
        <v>19713.003902223158</v>
      </c>
      <c r="BA30" s="15">
        <f>'[1]功能-战损相关'!T36/求节点($D$88:$D$167,$D$4:$D$83,节奏总纲!R29)*3600</f>
        <v>25864.532558614072</v>
      </c>
      <c r="BB30" s="15">
        <f>'[1]功能-战损相关'!U36/求节点($D$88:$D$167,$D$4:$D$83,节奏总纲!S29)*3600</f>
        <v>18341.251587508363</v>
      </c>
      <c r="BC30" s="15">
        <f>'[1]功能-战损相关'!V36/求节点($D$88:$D$167,$D$4:$D$83,节奏总纲!T29)*3600</f>
        <v>9344.0868696608413</v>
      </c>
      <c r="BD30" s="15">
        <f>SUM(AY$5:AY30)</f>
        <v>161258.22786263376</v>
      </c>
      <c r="BE30" s="15">
        <f>SUM(AZ$5:AZ30)</f>
        <v>209758.3709493744</v>
      </c>
      <c r="BF30" s="15">
        <f>SUM(BA$5:BA30)</f>
        <v>272600.87104419223</v>
      </c>
      <c r="BG30" s="15">
        <f>SUM(BB$5:BB30)</f>
        <v>191080.3594619112</v>
      </c>
      <c r="BH30" s="15">
        <f>SUM(BC$5:BC30)</f>
        <v>94825.217196060708</v>
      </c>
      <c r="BK30" s="14">
        <v>26</v>
      </c>
      <c r="BL30" s="14">
        <f t="shared" si="7"/>
        <v>2.9744284521441262</v>
      </c>
      <c r="BM30" s="14">
        <f t="shared" si="8"/>
        <v>2.0170894841115805</v>
      </c>
      <c r="BN30" s="14">
        <f t="shared" si="9"/>
        <v>1.5694926446517623</v>
      </c>
      <c r="BO30" s="14">
        <f t="shared" si="10"/>
        <v>1.8091409315157028</v>
      </c>
      <c r="BP30" s="14">
        <f t="shared" si="11"/>
        <v>2.4806112400190377</v>
      </c>
      <c r="BR30" s="9">
        <v>26</v>
      </c>
      <c r="BS30" s="9">
        <f t="shared" si="13"/>
        <v>-22909.846787544171</v>
      </c>
      <c r="BT30" s="9">
        <f t="shared" si="14"/>
        <v>-13696.933120105503</v>
      </c>
      <c r="BU30" s="9">
        <f t="shared" si="15"/>
        <v>-13744.169230871194</v>
      </c>
      <c r="BV30" s="9">
        <f t="shared" si="16"/>
        <v>-16578.223608771688</v>
      </c>
      <c r="BW30" s="9">
        <f t="shared" si="17"/>
        <v>-15006.058949226615</v>
      </c>
      <c r="BX30" s="37">
        <f>SUMPRODUCT(BS$5:BS30,'[1]功能-付费相关'!BR$6:BR31)/'[1]资源-钻石'!L29</f>
        <v>-0.13557099010075052</v>
      </c>
      <c r="BY30" s="37">
        <f>SUMPRODUCT(BT$5:BT30,'[1]功能-付费相关'!BS$6:BS31)/'[1]资源-钻石'!M29</f>
        <v>-7.876407061367928E-2</v>
      </c>
      <c r="BZ30" s="37">
        <f>SUMPRODUCT(BU$5:BU30,'[1]功能-付费相关'!BT$6:BT31)/'[1]资源-钻石'!N29</f>
        <v>-4.2799814442927048E-2</v>
      </c>
      <c r="CA30" s="37">
        <f>SUMPRODUCT(BV$5:BV30,'[1]功能-付费相关'!BU$6:BU31)/'[1]资源-钻石'!O29</f>
        <v>-2.1539256030511798E-2</v>
      </c>
      <c r="CB30" s="37">
        <f>SUMPRODUCT(BW$5:BW30,'[1]功能-付费相关'!BV$6:BV31)/'[1]资源-钻石'!P29</f>
        <v>-1.2400791490336505E-2</v>
      </c>
      <c r="CC30" s="14">
        <f>SUMPRODUCT(BS$5:BS30,'[1]功能-付费相关'!BR$6:BR31)/节奏总纲!P29</f>
        <v>-1316.2968245617246</v>
      </c>
    </row>
    <row r="31" spans="2:81" x14ac:dyDescent="0.15">
      <c r="B31" s="14">
        <v>4200</v>
      </c>
      <c r="C31" s="14">
        <v>28</v>
      </c>
      <c r="D31" s="14">
        <v>24000</v>
      </c>
      <c r="E31" s="14">
        <f t="shared" si="5"/>
        <v>59600</v>
      </c>
      <c r="G31" s="14">
        <v>246000</v>
      </c>
      <c r="H31" s="14">
        <f t="shared" si="0"/>
        <v>2.4833333333333334</v>
      </c>
      <c r="I31" s="14">
        <f t="shared" si="1"/>
        <v>0.24227642276422764</v>
      </c>
      <c r="L31" s="15">
        <v>27</v>
      </c>
      <c r="M31" s="15">
        <f>24*3600*节奏总纲!W30</f>
        <v>37597.210975436494</v>
      </c>
      <c r="N31" s="15">
        <f>24*3600*节奏总纲!X30</f>
        <v>32787.154203046266</v>
      </c>
      <c r="O31" s="15">
        <f>24*3600*节奏总纲!Y30</f>
        <v>26962.333479117435</v>
      </c>
      <c r="P31" s="15">
        <f>24*3600*节奏总纲!Z30</f>
        <v>19796.665811997496</v>
      </c>
      <c r="Q31" s="15">
        <f>24*3600*节奏总纲!AA30</f>
        <v>11183.796776560415</v>
      </c>
      <c r="R31" s="15">
        <f>SUM(M$5:M31)</f>
        <v>475028.85636143014</v>
      </c>
      <c r="S31" s="15">
        <f>SUM(N$5:N31)</f>
        <v>413702.63100516953</v>
      </c>
      <c r="T31" s="15">
        <f>SUM(O$5:O31)</f>
        <v>341213.22752441524</v>
      </c>
      <c r="U31" s="15">
        <f>SUM(P$5:P31)</f>
        <v>252335.32849919164</v>
      </c>
      <c r="V31" s="15">
        <f>SUM(Q$5:Q31)</f>
        <v>140751.05013989171</v>
      </c>
      <c r="X31" s="15">
        <v>27</v>
      </c>
      <c r="Y31" s="15">
        <f>[1]养成buff汇总!CC32</f>
        <v>8.6132123703841962E-2</v>
      </c>
      <c r="Z31" s="15">
        <f>[1]养成buff汇总!CD32</f>
        <v>8.7678971316837342E-2</v>
      </c>
      <c r="AA31" s="15">
        <f>[1]养成buff汇总!CE32</f>
        <v>9.0959154145652032E-2</v>
      </c>
      <c r="AB31" s="15">
        <f>[1]养成buff汇总!CF32</f>
        <v>9.5901858648539937E-2</v>
      </c>
      <c r="AC31" s="15">
        <f>[1]养成buff汇总!CG32</f>
        <v>0.10000388705481256</v>
      </c>
      <c r="AD31" s="15">
        <f>[1]养成buff汇总!CH32</f>
        <v>3544.6966089223924</v>
      </c>
      <c r="AE31" s="15">
        <f>[1]养成buff汇总!CI32</f>
        <v>3151.0223512868033</v>
      </c>
      <c r="AF31" s="15">
        <f>[1]养成buff汇总!CJ32</f>
        <v>2698.6274488259364</v>
      </c>
      <c r="AG31" s="15">
        <f>[1]养成buff汇总!CK32</f>
        <v>2099.9236250796894</v>
      </c>
      <c r="AH31" s="15">
        <f>[1]养成buff汇总!CL32</f>
        <v>1243.0220658833159</v>
      </c>
      <c r="AK31" s="15">
        <v>27</v>
      </c>
      <c r="AL31" s="15">
        <f>R31+AD31+('[1]功能-日常任务'!AB31+'[1]功能-子任务'!BJ31+[8]繁荣度奖励!AT33+[3]投放设计!AY34+'[1]功能-行军令'!DL31+'[1]功能-九鼎之争'!CS32)*[1]把控!$V$7/[1]把控!$V$9++'[1]资源-玩家经验'!BN30/4</f>
        <v>523710.16612717207</v>
      </c>
      <c r="AM31" s="15">
        <f>S31+AE31+('[1]功能-日常任务'!AC31+'[1]功能-子任务'!BK31+[8]繁荣度奖励!AU33+[3]投放设计!AZ34+'[1]功能-行军令'!DM31+'[1]功能-九鼎之争'!CT32)*[1]把控!$V$7/[1]把控!$V$9++'[1]资源-玩家经验'!BO30/4</f>
        <v>461994.72438098915</v>
      </c>
      <c r="AN31" s="15">
        <f>T31+AF31+('[1]功能-日常任务'!AD31+'[1]功能-子任务'!BL31+[8]繁荣度奖励!AV33+[3]投放设计!BA34+'[1]功能-行军令'!DN31+'[1]功能-九鼎之争'!CU32)*[1]把控!$V$7/[1]把控!$V$9++'[1]资源-玩家经验'!BP30/4</f>
        <v>477230.15600805997</v>
      </c>
      <c r="AO31" s="15">
        <f>U31+AG31+('[1]功能-日常任务'!AE31+'[1]功能-子任务'!BM31+[8]繁荣度奖励!AW33+[3]投放设计!BB34+'[1]功能-行军令'!DO31+'[1]功能-九鼎之争'!CV32)*[1]把控!$V$7/[1]把控!$V$9++'[1]资源-玩家经验'!BQ30/4</f>
        <v>385241.15746970475</v>
      </c>
      <c r="AP31" s="15">
        <f>V31+AH31+('[1]功能-日常任务'!AF31+'[1]功能-子任务'!BN31+[8]繁荣度奖励!AX33+[3]投放设计!BC34+'[1]功能-行军令'!DP31+'[1]功能-九鼎之争'!CW32)*[1]把控!$V$7/[1]把控!$V$9++'[1]资源-玩家经验'!BR30/4</f>
        <v>262611.05645082518</v>
      </c>
      <c r="AS31" s="35">
        <v>27</v>
      </c>
      <c r="AT31" s="34">
        <f t="shared" si="2"/>
        <v>0.90704532217554723</v>
      </c>
      <c r="AU31" s="34">
        <f t="shared" si="6"/>
        <v>6.7684319270243784E-3</v>
      </c>
      <c r="AV31" s="34">
        <f>(('[1]功能-日常任务'!AB31+'[1]功能-子任务'!BJ31+[8]繁荣度奖励!AT33+[3]投放设计!AY34+'[1]功能-行军令'!DL31+'[1]功能-九鼎之争'!CS32)*[1]把控!$V$7/[1]把控!$V$9+'[1]资源-玩家经验'!BN30/4)/AL31</f>
        <v>8.6186245897428418E-2</v>
      </c>
      <c r="AX31" s="15">
        <v>27</v>
      </c>
      <c r="AY31" s="15">
        <f>'[1]功能-战损相关'!R37/求节点($D$88:$D$167,$D$4:$D$83,节奏总纲!P30)*3600</f>
        <v>16876.525324391529</v>
      </c>
      <c r="AZ31" s="15">
        <f>'[1]功能-战损相关'!S37/求节点($D$88:$D$167,$D$4:$D$83,节奏总纲!Q30)*3600</f>
        <v>21701.138395065616</v>
      </c>
      <c r="BA31" s="15">
        <f>'[1]功能-战损相关'!T37/求节点($D$88:$D$167,$D$4:$D$83,节奏总纲!R30)*3600</f>
        <v>27657.256050276348</v>
      </c>
      <c r="BB31" s="15">
        <f>'[1]功能-战损相关'!U37/求节点($D$88:$D$167,$D$4:$D$83,节奏总纲!S30)*3600</f>
        <v>19772.891697073483</v>
      </c>
      <c r="BC31" s="15">
        <f>'[1]功能-战损相关'!V37/求节点($D$88:$D$167,$D$4:$D$83,节奏总纲!T30)*3600</f>
        <v>10137.288608739835</v>
      </c>
      <c r="BD31" s="15">
        <f>SUM(AY$5:AY31)</f>
        <v>178134.75318702529</v>
      </c>
      <c r="BE31" s="15">
        <f>SUM(AZ$5:AZ31)</f>
        <v>231459.50934444001</v>
      </c>
      <c r="BF31" s="15">
        <f>SUM(BA$5:BA31)</f>
        <v>300258.12709446857</v>
      </c>
      <c r="BG31" s="15">
        <f>SUM(BB$5:BB31)</f>
        <v>210853.25115898467</v>
      </c>
      <c r="BH31" s="15">
        <f>SUM(BC$5:BC31)</f>
        <v>104962.50580480054</v>
      </c>
      <c r="BK31" s="14">
        <v>27</v>
      </c>
      <c r="BL31" s="14">
        <f t="shared" si="7"/>
        <v>2.9399662713615689</v>
      </c>
      <c r="BM31" s="14">
        <f t="shared" si="8"/>
        <v>1.996006669544454</v>
      </c>
      <c r="BN31" s="14">
        <f t="shared" si="9"/>
        <v>1.5893996296656832</v>
      </c>
      <c r="BO31" s="14">
        <f t="shared" si="10"/>
        <v>1.8270581807592357</v>
      </c>
      <c r="BP31" s="14">
        <f t="shared" si="11"/>
        <v>2.5019510961295519</v>
      </c>
      <c r="BR31" s="9">
        <v>27</v>
      </c>
      <c r="BS31" s="9">
        <f t="shared" si="13"/>
        <v>-27182.57970582202</v>
      </c>
      <c r="BT31" s="9">
        <f t="shared" si="14"/>
        <v>-17192.181739564403</v>
      </c>
      <c r="BU31" s="9">
        <f t="shared" si="15"/>
        <v>-21727.837928260386</v>
      </c>
      <c r="BV31" s="9">
        <f t="shared" si="16"/>
        <v>-19776.966261353926</v>
      </c>
      <c r="BW31" s="9">
        <f t="shared" si="17"/>
        <v>-17249.268228290617</v>
      </c>
      <c r="BX31" s="37">
        <f>SUMPRODUCT(BS$5:BS31,'[1]功能-付费相关'!BR$6:BR32)/'[1]资源-钻石'!L30</f>
        <v>-0.1336771663273752</v>
      </c>
      <c r="BY31" s="37">
        <f>SUMPRODUCT(BT$5:BT31,'[1]功能-付费相关'!BS$6:BS32)/'[1]资源-钻石'!M30</f>
        <v>-7.7434957523256714E-2</v>
      </c>
      <c r="BZ31" s="37">
        <f>SUMPRODUCT(BU$5:BU31,'[1]功能-付费相关'!BT$6:BT32)/'[1]资源-钻石'!N30</f>
        <v>-4.3865798190272011E-2</v>
      </c>
      <c r="CA31" s="37">
        <f>SUMPRODUCT(BV$5:BV31,'[1]功能-付费相关'!BU$6:BU32)/'[1]资源-钻石'!O30</f>
        <v>-2.2078650100519456E-2</v>
      </c>
      <c r="CB31" s="37">
        <f>SUMPRODUCT(BW$5:BW31,'[1]功能-付费相关'!BV$6:BV32)/'[1]资源-钻石'!P30</f>
        <v>-1.2822214325012623E-2</v>
      </c>
      <c r="CC31" s="14">
        <f>SUMPRODUCT(BS$5:BS31,'[1]功能-付费相关'!BR$6:BR32)/节奏总纲!P30</f>
        <v>-1285.4292120462337</v>
      </c>
    </row>
    <row r="32" spans="2:81" x14ac:dyDescent="0.15">
      <c r="B32" s="14">
        <v>4200</v>
      </c>
      <c r="C32" s="14">
        <v>29</v>
      </c>
      <c r="D32" s="14">
        <v>24000</v>
      </c>
      <c r="E32" s="14">
        <f t="shared" si="5"/>
        <v>63800</v>
      </c>
      <c r="G32" s="14">
        <v>258000</v>
      </c>
      <c r="H32" s="14">
        <f t="shared" si="0"/>
        <v>2.6583333333333332</v>
      </c>
      <c r="I32" s="14">
        <f t="shared" si="1"/>
        <v>0.24728682170542635</v>
      </c>
      <c r="L32" s="15">
        <v>28</v>
      </c>
      <c r="M32" s="15">
        <f>24*3600*节奏总纲!W31</f>
        <v>40295.692988850882</v>
      </c>
      <c r="N32" s="15">
        <f>24*3600*节奏总纲!X31</f>
        <v>34835.856749315069</v>
      </c>
      <c r="O32" s="15">
        <f>24*3600*节奏总纲!Y31</f>
        <v>28171.409449866154</v>
      </c>
      <c r="P32" s="15">
        <f>24*3600*节奏总纲!Z31</f>
        <v>21147.409841002405</v>
      </c>
      <c r="Q32" s="15">
        <f>24*3600*节奏总纲!AA31</f>
        <v>12506.470836881826</v>
      </c>
      <c r="R32" s="15">
        <f>SUM(M$5:M32)</f>
        <v>515324.54935028101</v>
      </c>
      <c r="S32" s="15">
        <f>SUM(N$5:N32)</f>
        <v>448538.48775448458</v>
      </c>
      <c r="T32" s="15">
        <f>SUM(O$5:O32)</f>
        <v>369384.6369742814</v>
      </c>
      <c r="U32" s="15">
        <f>SUM(P$5:P32)</f>
        <v>273482.73834019405</v>
      </c>
      <c r="V32" s="15">
        <f>SUM(Q$5:Q32)</f>
        <v>153257.52097677355</v>
      </c>
      <c r="X32" s="15">
        <v>28</v>
      </c>
      <c r="Y32" s="15">
        <f>[1]养成buff汇总!CC33</f>
        <v>8.5900791376128827E-2</v>
      </c>
      <c r="Z32" s="15">
        <f>[1]养成buff汇总!CD33</f>
        <v>8.7434372871812896E-2</v>
      </c>
      <c r="AA32" s="15">
        <f>[1]养成buff汇总!CE33</f>
        <v>9.0695808710339554E-2</v>
      </c>
      <c r="AB32" s="15">
        <f>[1]养成buff汇总!CF33</f>
        <v>9.5605024335789532E-2</v>
      </c>
      <c r="AC32" s="15">
        <f>[1]养成buff汇总!CG33</f>
        <v>0.10000409358677444</v>
      </c>
      <c r="AD32" s="15">
        <f>[1]养成buff汇总!CH33</f>
        <v>7331.4102217728205</v>
      </c>
      <c r="AE32" s="15">
        <f>[1]养成buff汇总!CI33</f>
        <v>6488.7015250179684</v>
      </c>
      <c r="AF32" s="15">
        <f>[1]养成buff汇总!CJ33</f>
        <v>5508.4998623050087</v>
      </c>
      <c r="AG32" s="15">
        <f>[1]养成buff汇总!CK33</f>
        <v>4335.4497910704849</v>
      </c>
      <c r="AH32" s="15">
        <f>[1]养成buff汇总!CL33</f>
        <v>2632.6931422732423</v>
      </c>
      <c r="AK32" s="15">
        <v>28</v>
      </c>
      <c r="AL32" s="15">
        <f>R32+AD32+('[1]功能-日常任务'!AB32+'[1]功能-子任务'!BJ32+[8]繁荣度奖励!AT34+[3]投放设计!AY35+'[1]功能-行军令'!DL32+'[1]功能-九鼎之争'!CS33)*[1]把控!$V$7/[1]把控!$V$9++'[1]资源-玩家经验'!BN31/4</f>
        <v>570884.68301202788</v>
      </c>
      <c r="AM32" s="15">
        <f>S32+AE32+('[1]功能-日常任务'!AC32+'[1]功能-子任务'!BK32+[8]繁荣度奖励!AU34+[3]投放设计!AZ35+'[1]功能-行军令'!DM32+'[1]功能-九鼎之争'!CT33)*[1]把控!$V$7/[1]把控!$V$9++'[1]资源-玩家经验'!BO31/4</f>
        <v>503294.69119251991</v>
      </c>
      <c r="AN32" s="15">
        <f>T32+AF32+('[1]功能-日常任务'!AD32+'[1]功能-子任务'!BL32+[8]繁荣度奖励!AV34+[3]投放设计!BA35+'[1]功能-行军令'!DN32+'[1]功能-九鼎之争'!CU33)*[1]把控!$V$7/[1]把控!$V$9++'[1]资源-玩家经验'!BP31/4</f>
        <v>529286.46143435501</v>
      </c>
      <c r="AO32" s="15">
        <f>U32+AG32+('[1]功能-日常任务'!AE32+'[1]功能-子任务'!BM32+[8]繁荣度奖励!AW34+[3]投放设计!BB35+'[1]功能-行军令'!DO32+'[1]功能-九鼎之争'!CV33)*[1]把控!$V$7/[1]把控!$V$9++'[1]资源-玩家经验'!BQ31/4</f>
        <v>428380.64305183489</v>
      </c>
      <c r="AP32" s="15">
        <f>V32+AH32+('[1]功能-日常任务'!AF32+'[1]功能-子任务'!BN32+[8]繁荣度奖励!AX34+[3]投放设计!BC35+'[1]功能-行军令'!DP32+'[1]功能-九鼎之争'!CW33)*[1]把控!$V$7/[1]把控!$V$9++'[1]资源-玩家经验'!BR31/4</f>
        <v>294185.07672459597</v>
      </c>
      <c r="AS32" s="35">
        <v>28</v>
      </c>
      <c r="AT32" s="34">
        <f t="shared" si="2"/>
        <v>0.90267713372758984</v>
      </c>
      <c r="AU32" s="34">
        <f t="shared" si="6"/>
        <v>1.2842191146365643E-2</v>
      </c>
      <c r="AV32" s="34">
        <f>(('[1]功能-日常任务'!AB32+'[1]功能-子任务'!BJ32+[8]繁荣度奖励!AT34+[3]投放设计!AY35+'[1]功能-行军令'!DL32+'[1]功能-九鼎之争'!CS33)*[1]把控!$V$7/[1]把控!$V$9+'[1]资源-玩家经验'!BN31/4)/AL32</f>
        <v>8.4480675126044555E-2</v>
      </c>
      <c r="AX32" s="15">
        <v>28</v>
      </c>
      <c r="AY32" s="15">
        <f>'[1]功能-战损相关'!R38/求节点($D$88:$D$167,$D$4:$D$83,节奏总纲!P31)*3600</f>
        <v>18214.010288201698</v>
      </c>
      <c r="AZ32" s="15">
        <f>'[1]功能-战损相关'!S38/求节点($D$88:$D$167,$D$4:$D$83,节奏总纲!Q31)*3600</f>
        <v>23127.084395624446</v>
      </c>
      <c r="BA32" s="15">
        <f>'[1]功能-战损相关'!T38/求节点($D$88:$D$167,$D$4:$D$83,节奏总纲!R31)*3600</f>
        <v>29361.737441321045</v>
      </c>
      <c r="BB32" s="15">
        <f>'[1]功能-战损相关'!U38/求节点($D$88:$D$167,$D$4:$D$83,节奏总纲!S31)*3600</f>
        <v>21861.105768421075</v>
      </c>
      <c r="BC32" s="15">
        <f>'[1]功能-战损相关'!V38/求节点($D$88:$D$167,$D$4:$D$83,节奏总纲!T31)*3600</f>
        <v>11172.868361151526</v>
      </c>
      <c r="BD32" s="15">
        <f>SUM(AY$5:AY32)</f>
        <v>196348.763475227</v>
      </c>
      <c r="BE32" s="15">
        <f>SUM(AZ$5:AZ32)</f>
        <v>254586.59374006445</v>
      </c>
      <c r="BF32" s="15">
        <f>SUM(BA$5:BA32)</f>
        <v>329619.86453578959</v>
      </c>
      <c r="BG32" s="15">
        <f>SUM(BB$5:BB32)</f>
        <v>232714.35692740575</v>
      </c>
      <c r="BH32" s="15">
        <f>SUM(BC$5:BC32)</f>
        <v>116135.37416595207</v>
      </c>
      <c r="BK32" s="14">
        <v>28</v>
      </c>
      <c r="BL32" s="14">
        <f t="shared" si="7"/>
        <v>2.907503326773206</v>
      </c>
      <c r="BM32" s="14">
        <f t="shared" si="8"/>
        <v>1.9769096392655656</v>
      </c>
      <c r="BN32" s="14">
        <f t="shared" si="9"/>
        <v>1.6057480703711835</v>
      </c>
      <c r="BO32" s="14">
        <f t="shared" si="10"/>
        <v>1.8408002355671869</v>
      </c>
      <c r="BP32" s="14">
        <f t="shared" si="11"/>
        <v>2.5331220468986402</v>
      </c>
      <c r="BR32" s="9">
        <v>28</v>
      </c>
      <c r="BS32" s="9">
        <f t="shared" si="13"/>
        <v>-28960.506596654101</v>
      </c>
      <c r="BT32" s="9">
        <f t="shared" si="14"/>
        <v>-18172.882415906322</v>
      </c>
      <c r="BU32" s="9">
        <f t="shared" si="15"/>
        <v>-22694.567984974012</v>
      </c>
      <c r="BV32" s="9">
        <f t="shared" si="16"/>
        <v>-21278.379813709063</v>
      </c>
      <c r="BW32" s="9">
        <f t="shared" si="17"/>
        <v>-20401.151912619258</v>
      </c>
      <c r="BX32" s="37">
        <f>SUMPRODUCT(BS$5:BS32,'[1]功能-付费相关'!BR$6:BR33)/'[1]资源-钻石'!L31</f>
        <v>-0.13165357807963779</v>
      </c>
      <c r="BY32" s="37">
        <f>SUMPRODUCT(BT$5:BT32,'[1]功能-付费相关'!BS$6:BS33)/'[1]资源-钻石'!M31</f>
        <v>-7.6069726003960156E-2</v>
      </c>
      <c r="BZ32" s="37">
        <f>SUMPRODUCT(BU$5:BU32,'[1]功能-付费相关'!BT$6:BT33)/'[1]资源-钻石'!N31</f>
        <v>-4.4725024136159752E-2</v>
      </c>
      <c r="CA32" s="37">
        <f>SUMPRODUCT(BV$5:BV32,'[1]功能-付费相关'!BU$6:BU33)/'[1]资源-钻石'!O31</f>
        <v>-2.2544459460041025E-2</v>
      </c>
      <c r="CB32" s="37">
        <f>SUMPRODUCT(BW$5:BW32,'[1]功能-付费相关'!BV$6:BV33)/'[1]资源-钻石'!P31</f>
        <v>-1.3274055879161537E-2</v>
      </c>
      <c r="CC32" s="14">
        <f>SUMPRODUCT(BS$5:BS32,'[1]功能-付费相关'!BR$6:BR33)/节奏总纲!P31</f>
        <v>-1254.7885193449481</v>
      </c>
    </row>
    <row r="33" spans="2:81" x14ac:dyDescent="0.15">
      <c r="B33" s="14">
        <v>4200</v>
      </c>
      <c r="C33" s="14">
        <v>30</v>
      </c>
      <c r="D33" s="14">
        <v>24000</v>
      </c>
      <c r="E33" s="14">
        <f t="shared" si="5"/>
        <v>68000</v>
      </c>
      <c r="G33" s="14">
        <v>270000</v>
      </c>
      <c r="H33" s="14">
        <f t="shared" si="0"/>
        <v>2.8333333333333335</v>
      </c>
      <c r="I33" s="14">
        <f t="shared" si="1"/>
        <v>0.25185185185185183</v>
      </c>
      <c r="L33" s="15">
        <v>29</v>
      </c>
      <c r="M33" s="15">
        <f>24*3600*节奏总纲!W32</f>
        <v>43187.854399960212</v>
      </c>
      <c r="N33" s="15">
        <f>24*3600*节奏总纲!X32</f>
        <v>38093.369633100599</v>
      </c>
      <c r="O33" s="15">
        <f>24*3600*节奏总纲!Y32</f>
        <v>32465.037524017123</v>
      </c>
      <c r="P33" s="15">
        <f>24*3600*节奏总纲!Z32</f>
        <v>24874.587743184766</v>
      </c>
      <c r="Q33" s="15">
        <f>24*3600*节奏总纲!AA32</f>
        <v>14072.795186798692</v>
      </c>
      <c r="R33" s="15">
        <f>SUM(M$5:M33)</f>
        <v>558512.40375024127</v>
      </c>
      <c r="S33" s="15">
        <f>SUM(N$5:N33)</f>
        <v>486631.85738758516</v>
      </c>
      <c r="T33" s="15">
        <f>SUM(O$5:O33)</f>
        <v>401849.6744982985</v>
      </c>
      <c r="U33" s="15">
        <f>SUM(P$5:P33)</f>
        <v>298357.32608337881</v>
      </c>
      <c r="V33" s="15">
        <f>SUM(Q$5:Q33)</f>
        <v>167330.31616357225</v>
      </c>
      <c r="X33" s="15">
        <v>29</v>
      </c>
      <c r="Y33" s="15">
        <f>[1]养成buff汇总!CC34</f>
        <v>8.5668589723497474E-2</v>
      </c>
      <c r="Z33" s="15">
        <f>[1]养成buff汇总!CD34</f>
        <v>8.7190202836592817E-2</v>
      </c>
      <c r="AA33" s="15">
        <f>[1]养成buff汇总!CE34</f>
        <v>9.0415004086899509E-2</v>
      </c>
      <c r="AB33" s="15">
        <f>[1]养成buff汇总!CF34</f>
        <v>9.5269432824724679E-2</v>
      </c>
      <c r="AC33" s="15">
        <f>[1]养成buff汇总!CG34</f>
        <v>0.10000450852764267</v>
      </c>
      <c r="AD33" s="15">
        <f>[1]养成buff汇总!CH34</f>
        <v>11377.910799183221</v>
      </c>
      <c r="AE33" s="15">
        <f>[1]养成buff汇总!CI34</f>
        <v>10127.322227118922</v>
      </c>
      <c r="AF33" s="15">
        <f>[1]养成buff汇总!CJ34</f>
        <v>8735.6050955753526</v>
      </c>
      <c r="AG33" s="15">
        <f>[1]养成buff汇总!CK34</f>
        <v>6954.7797352780144</v>
      </c>
      <c r="AH33" s="15">
        <f>[1]养成buff汇总!CL34</f>
        <v>4196.4153826631582</v>
      </c>
      <c r="AK33" s="15">
        <v>29</v>
      </c>
      <c r="AL33" s="15">
        <f>R33+AD33+('[1]功能-日常任务'!AB33+'[1]功能-子任务'!BJ33+[8]繁荣度奖励!AT35+[3]投放设计!AY36+'[1]功能-行军令'!DL33+'[1]功能-九鼎之争'!CS34)*[1]把控!$V$7/[1]把控!$V$9++'[1]资源-玩家经验'!BN32/4</f>
        <v>621398.71919279196</v>
      </c>
      <c r="AM33" s="15">
        <f>S33+AE33+('[1]功能-日常任务'!AC33+'[1]功能-子任务'!BK33+[8]繁荣度奖励!AU35+[3]投放设计!AZ36+'[1]功能-行军令'!DM33+'[1]功能-九鼎之争'!CT34)*[1]把控!$V$7/[1]把控!$V$9++'[1]资源-玩家经验'!BO32/4</f>
        <v>548346.96489728626</v>
      </c>
      <c r="AN33" s="15">
        <f>T33+AF33+('[1]功能-日常任务'!AD33+'[1]功能-子任务'!BL33+[8]繁荣度奖励!AV35+[3]投放设计!BA36+'[1]功能-行军令'!DN33+'[1]功能-九鼎之争'!CU34)*[1]把控!$V$7/[1]把控!$V$9++'[1]资源-玩家经验'!BP32/4</f>
        <v>588868.1168992389</v>
      </c>
      <c r="AO33" s="15">
        <f>U33+AG33+('[1]功能-日常任务'!AE33+'[1]功能-子任务'!BM33+[8]繁荣度奖励!AW35+[3]投放设计!BB36+'[1]功能-行军令'!DO33+'[1]功能-九鼎之争'!CV34)*[1]把控!$V$7/[1]把控!$V$9++'[1]资源-玩家经验'!BQ32/4</f>
        <v>478646.05593151058</v>
      </c>
      <c r="AP33" s="15">
        <f>V33+AH33+('[1]功能-日常任务'!AF33+'[1]功能-子任务'!BN33+[8]繁荣度奖励!AX35+[3]投放设计!BC36+'[1]功能-行军令'!DP33+'[1]功能-九鼎之争'!CW34)*[1]把控!$V$7/[1]把控!$V$9++'[1]资源-玩家经验'!BR32/4</f>
        <v>330396.39632169006</v>
      </c>
      <c r="AS33" s="35">
        <v>29</v>
      </c>
      <c r="AT33" s="34">
        <f t="shared" si="2"/>
        <v>0.89879876880943499</v>
      </c>
      <c r="AU33" s="34">
        <f t="shared" si="6"/>
        <v>1.831016133081724E-2</v>
      </c>
      <c r="AV33" s="34">
        <f>(('[1]功能-日常任务'!AB33+'[1]功能-子任务'!BJ33+[8]繁荣度奖励!AT35+[3]投放设计!AY36+'[1]功能-行军令'!DL33+'[1]功能-九鼎之争'!CS34)*[1]把控!$V$7/[1]把控!$V$9+'[1]资源-玩家经验'!BN32/4)/AL33</f>
        <v>8.2891069859747743E-2</v>
      </c>
      <c r="AX33" s="15">
        <v>29</v>
      </c>
      <c r="AY33" s="15">
        <f>'[1]功能-战损相关'!R39/求节点($D$88:$D$167,$D$4:$D$83,节奏总纲!P32)*3600</f>
        <v>19630.852368377033</v>
      </c>
      <c r="AZ33" s="15">
        <f>'[1]功能-战损相关'!S39/求节点($D$88:$D$167,$D$4:$D$83,节奏总纲!Q32)*3600</f>
        <v>25038.645032759847</v>
      </c>
      <c r="BA33" s="15">
        <f>'[1]功能-战损相关'!T39/求节点($D$88:$D$167,$D$4:$D$83,节奏总纲!R32)*3600</f>
        <v>32617.215537493572</v>
      </c>
      <c r="BB33" s="15">
        <f>'[1]功能-战损相关'!U39/求节点($D$88:$D$167,$D$4:$D$83,节奏总纲!S32)*3600</f>
        <v>25142.242035843636</v>
      </c>
      <c r="BC33" s="15">
        <f>'[1]功能-战损相关'!V39/求节点($D$88:$D$167,$D$4:$D$83,节奏总纲!T32)*3600</f>
        <v>12400.75011314207</v>
      </c>
      <c r="BD33" s="15">
        <f>SUM(AY$5:AY33)</f>
        <v>215979.61584360403</v>
      </c>
      <c r="BE33" s="15">
        <f>SUM(AZ$5:AZ33)</f>
        <v>279625.23877282429</v>
      </c>
      <c r="BF33" s="15">
        <f>SUM(BA$5:BA33)</f>
        <v>362237.08007328317</v>
      </c>
      <c r="BG33" s="15">
        <f>SUM(BB$5:BB33)</f>
        <v>257856.59896324939</v>
      </c>
      <c r="BH33" s="15">
        <f>SUM(BC$5:BC33)</f>
        <v>128536.12427909415</v>
      </c>
      <c r="BK33" s="14">
        <v>29</v>
      </c>
      <c r="BL33" s="14">
        <f t="shared" si="7"/>
        <v>2.8771174389103531</v>
      </c>
      <c r="BM33" s="14">
        <f t="shared" si="8"/>
        <v>1.9610066934722561</v>
      </c>
      <c r="BN33" s="14">
        <f t="shared" si="9"/>
        <v>1.6256428435766614</v>
      </c>
      <c r="BO33" s="14">
        <f t="shared" si="10"/>
        <v>1.8562490076111213</v>
      </c>
      <c r="BP33" s="14">
        <f t="shared" si="11"/>
        <v>2.5704555678393644</v>
      </c>
      <c r="BR33" s="9">
        <v>29</v>
      </c>
      <c r="BS33" s="9">
        <f t="shared" si="13"/>
        <v>-30883.183812387055</v>
      </c>
      <c r="BT33" s="9">
        <f t="shared" si="14"/>
        <v>-20013.628672006511</v>
      </c>
      <c r="BU33" s="9">
        <f t="shared" si="15"/>
        <v>-26964.439927390311</v>
      </c>
      <c r="BV33" s="9">
        <f t="shared" si="16"/>
        <v>-25123.170843832049</v>
      </c>
      <c r="BW33" s="9">
        <f t="shared" si="17"/>
        <v>-23810.569483952015</v>
      </c>
      <c r="BX33" s="37">
        <f>SUMPRODUCT(BS$5:BS33,'[1]功能-付费相关'!BR$6:BR34)/'[1]资源-钻石'!L32</f>
        <v>-0.12952560600847318</v>
      </c>
      <c r="BY33" s="37">
        <f>SUMPRODUCT(BT$5:BT33,'[1]功能-付费相关'!BS$6:BS34)/'[1]资源-钻石'!M32</f>
        <v>-7.4684826011486613E-2</v>
      </c>
      <c r="BZ33" s="37">
        <f>SUMPRODUCT(BU$5:BU33,'[1]功能-付费相关'!BT$6:BT34)/'[1]资源-钻石'!N32</f>
        <v>-4.5589191612616264E-2</v>
      </c>
      <c r="CA33" s="37">
        <f>SUMPRODUCT(BV$5:BV33,'[1]功能-付费相关'!BU$6:BU34)/'[1]资源-钻石'!O32</f>
        <v>-2.297252480700054E-2</v>
      </c>
      <c r="CB33" s="37">
        <f>SUMPRODUCT(BW$5:BW33,'[1]功能-付费相关'!BV$6:BV34)/'[1]资源-钻石'!P32</f>
        <v>-1.3734462777434986E-2</v>
      </c>
      <c r="CC33" s="14">
        <f>SUMPRODUCT(BS$5:BS33,'[1]功能-付费相关'!BR$6:BR34)/节奏总纲!P32</f>
        <v>-1224.4783998645007</v>
      </c>
    </row>
    <row r="34" spans="2:81" x14ac:dyDescent="0.15">
      <c r="B34" s="14">
        <v>5000</v>
      </c>
      <c r="C34" s="14">
        <v>31</v>
      </c>
      <c r="D34" s="14">
        <v>24000</v>
      </c>
      <c r="E34" s="14">
        <f t="shared" si="5"/>
        <v>73000</v>
      </c>
      <c r="G34" s="14">
        <v>282000</v>
      </c>
      <c r="H34" s="14">
        <f t="shared" si="0"/>
        <v>3.0416666666666665</v>
      </c>
      <c r="I34" s="14">
        <f t="shared" si="1"/>
        <v>0.25886524822695034</v>
      </c>
      <c r="L34" s="15">
        <v>30</v>
      </c>
      <c r="M34" s="15">
        <f>24*3600*节奏总纲!W33</f>
        <v>46287.59624975887</v>
      </c>
      <c r="N34" s="15">
        <f>24*3600*节奏总纲!X33</f>
        <v>40632.782612414892</v>
      </c>
      <c r="O34" s="15">
        <f>24*3600*节奏总纲!Y33</f>
        <v>33787.765501701535</v>
      </c>
      <c r="P34" s="15">
        <f>24*3600*节奏总纲!Z33</f>
        <v>25029.233916621168</v>
      </c>
      <c r="Q34" s="15">
        <f>24*3600*节奏总纲!AA33</f>
        <v>14170.163836427748</v>
      </c>
      <c r="R34" s="15">
        <f>SUM(M$5:M34)</f>
        <v>604800.00000000012</v>
      </c>
      <c r="S34" s="15">
        <f>SUM(N$5:N34)</f>
        <v>527264.64</v>
      </c>
      <c r="T34" s="15">
        <f>SUM(O$5:O34)</f>
        <v>435637.44000000006</v>
      </c>
      <c r="U34" s="15">
        <f>SUM(P$5:P34)</f>
        <v>323386.56</v>
      </c>
      <c r="V34" s="15">
        <f>SUM(Q$5:Q34)</f>
        <v>181500.48</v>
      </c>
      <c r="X34" s="15">
        <v>30</v>
      </c>
      <c r="Y34" s="15">
        <f>[1]养成buff汇总!CC35</f>
        <v>8.5443122186766807E-2</v>
      </c>
      <c r="Z34" s="15">
        <f>[1]养成buff汇总!CD35</f>
        <v>8.6942165891331732E-2</v>
      </c>
      <c r="AA34" s="15">
        <f>[1]养成buff汇总!CE35</f>
        <v>9.0146673678371148E-2</v>
      </c>
      <c r="AB34" s="15">
        <f>[1]养成buff汇总!CF35</f>
        <v>9.496809435032566E-2</v>
      </c>
      <c r="AC34" s="15">
        <f>[1]养成buff汇总!CG35</f>
        <v>0.10000492346851089</v>
      </c>
      <c r="AD34" s="15">
        <f>[1]养成buff汇总!CH35</f>
        <v>15702.362167977743</v>
      </c>
      <c r="AE34" s="15">
        <f>[1]养成buff汇总!CI35</f>
        <v>13996.411341242383</v>
      </c>
      <c r="AF34" s="15">
        <f>[1]养成buff汇总!CJ35</f>
        <v>12083.237711611444</v>
      </c>
      <c r="AG34" s="15">
        <f>[1]养成buff汇总!CK35</f>
        <v>9581.1828855666718</v>
      </c>
      <c r="AH34" s="15">
        <f>[1]养成buff汇总!CL35</f>
        <v>5770.9641629293319</v>
      </c>
      <c r="AK34" s="15">
        <v>30</v>
      </c>
      <c r="AL34" s="15">
        <f>R34+AD34+('[1]功能-日常任务'!AB34+'[1]功能-子任务'!BJ34+[8]繁荣度奖励!AT36+[3]投放设计!AY37+'[1]功能-行军令'!DL34+'[1]功能-九鼎之争'!CS35)*[1]把控!$V$7/[1]把控!$V$9++'[1]资源-玩家经验'!BN33/4</f>
        <v>675339.73170790309</v>
      </c>
      <c r="AM34" s="15">
        <f>S34+AE34+('[1]功能-日常任务'!AC34+'[1]功能-子任务'!BK34+[8]繁荣度奖励!AU36+[3]投放设计!AZ37+'[1]功能-行军令'!DM34+'[1]功能-九鼎之争'!CT35)*[1]把控!$V$7/[1]把控!$V$9++'[1]资源-玩家经验'!BO33/4</f>
        <v>596259.27413415362</v>
      </c>
      <c r="AN34" s="15">
        <f>T34+AF34+('[1]功能-日常任务'!AD34+'[1]功能-子任务'!BL34+[8]繁荣度奖励!AV36+[3]投放设计!BA37+'[1]功能-行军令'!DN34+'[1]功能-九鼎之争'!CU35)*[1]把控!$V$7/[1]把控!$V$9++'[1]资源-玩家经验'!BP33/4</f>
        <v>651550.48789656523</v>
      </c>
      <c r="AO34" s="15">
        <f>U34+AG34+('[1]功能-日常任务'!AE34+'[1]功能-子任务'!BM34+[8]繁荣度奖励!AW36+[3]投放设计!BB37+'[1]功能-行军令'!DO34+'[1]功能-九鼎之争'!CV35)*[1]把控!$V$7/[1]把控!$V$9++'[1]资源-玩家经验'!BQ33/4</f>
        <v>530705.19262639026</v>
      </c>
      <c r="AP34" s="15">
        <f>V34+AH34+('[1]功能-日常任务'!AF34+'[1]功能-子任务'!BN34+[8]繁荣度奖励!AX36+[3]投放设计!BC37+'[1]功能-行军令'!DP34+'[1]功能-九鼎之争'!CW35)*[1]把控!$V$7/[1]把控!$V$9++'[1]资源-玩家经验'!BR33/4</f>
        <v>367649.60802725935</v>
      </c>
      <c r="AS34" s="35">
        <v>30</v>
      </c>
      <c r="AT34" s="34">
        <f t="shared" si="2"/>
        <v>0.89554926447239935</v>
      </c>
      <c r="AU34" s="34">
        <f t="shared" si="6"/>
        <v>2.3251056365760078E-2</v>
      </c>
      <c r="AV34" s="34">
        <f>(('[1]功能-日常任务'!AB34+'[1]功能-子任务'!BJ34+[8]繁荣度奖励!AT36+[3]投放设计!AY37+'[1]功能-行军令'!DL34+'[1]功能-九鼎之争'!CS35)*[1]把控!$V$7/[1]把控!$V$9+'[1]资源-玩家经验'!BN33/4)/AL34</f>
        <v>8.1199679161840524E-2</v>
      </c>
      <c r="AX34" s="15">
        <v>30</v>
      </c>
      <c r="AY34" s="15">
        <f>'[1]功能-战损相关'!R40/求节点($D$88:$D$167,$D$4:$D$83,节奏总纲!P33)*3600</f>
        <v>20320.901973300206</v>
      </c>
      <c r="AZ34" s="15">
        <f>'[1]功能-战损相关'!S40/求节点($D$88:$D$167,$D$4:$D$83,节奏总纲!Q33)*3600</f>
        <v>26297.550671211175</v>
      </c>
      <c r="BA34" s="15">
        <f>'[1]功能-战损相关'!T40/求节点($D$88:$D$167,$D$4:$D$83,节奏总纲!R33)*3600</f>
        <v>33732.949458289084</v>
      </c>
      <c r="BB34" s="15">
        <f>'[1]功能-战损相关'!U40/求节点($D$88:$D$167,$D$4:$D$83,节奏总纲!S33)*3600</f>
        <v>25562.725081143486</v>
      </c>
      <c r="BC34" s="15">
        <f>'[1]功能-战损相关'!V40/求节点($D$88:$D$167,$D$4:$D$83,节奏总纲!T33)*3600</f>
        <v>13142.490443825063</v>
      </c>
      <c r="BD34" s="15">
        <f>SUM(AY$5:AY34)</f>
        <v>236300.51781690423</v>
      </c>
      <c r="BE34" s="15">
        <f>SUM(AZ$5:AZ34)</f>
        <v>305922.78944403544</v>
      </c>
      <c r="BF34" s="15">
        <f>SUM(BA$5:BA34)</f>
        <v>395970.02953157225</v>
      </c>
      <c r="BG34" s="15">
        <f>SUM(BB$5:BB34)</f>
        <v>283419.32404439285</v>
      </c>
      <c r="BH34" s="15">
        <f>SUM(BC$5:BC34)</f>
        <v>141678.61472291921</v>
      </c>
      <c r="BK34" s="14">
        <v>30</v>
      </c>
      <c r="BL34" s="14">
        <f t="shared" si="7"/>
        <v>2.8579697494830936</v>
      </c>
      <c r="BM34" s="14">
        <f t="shared" si="8"/>
        <v>1.9490515081199318</v>
      </c>
      <c r="BN34" s="14">
        <f t="shared" si="9"/>
        <v>1.6454540477907926</v>
      </c>
      <c r="BO34" s="14">
        <f t="shared" si="10"/>
        <v>1.8725088503254783</v>
      </c>
      <c r="BP34" s="14">
        <f t="shared" si="11"/>
        <v>2.594954847252505</v>
      </c>
      <c r="BR34" s="9">
        <v>30</v>
      </c>
      <c r="BS34" s="9">
        <f t="shared" si="13"/>
        <v>-33620.110541810922</v>
      </c>
      <c r="BT34" s="9">
        <f t="shared" si="14"/>
        <v>-21614.758565656201</v>
      </c>
      <c r="BU34" s="9">
        <f t="shared" si="15"/>
        <v>-28949.421539037256</v>
      </c>
      <c r="BV34" s="9">
        <f t="shared" si="16"/>
        <v>-26496.411613736214</v>
      </c>
      <c r="BW34" s="9">
        <f t="shared" si="17"/>
        <v>-24110.721261744227</v>
      </c>
      <c r="BX34" s="37">
        <f>SUMPRODUCT(BS$5:BS34,'[1]功能-付费相关'!BR$6:BR35)/'[1]资源-钻石'!L33</f>
        <v>-0.12745100290317538</v>
      </c>
      <c r="BY34" s="37">
        <f>SUMPRODUCT(BT$5:BT34,'[1]功能-付费相关'!BS$6:BS35)/'[1]资源-钻石'!M33</f>
        <v>-7.3337365067937463E-2</v>
      </c>
      <c r="BZ34" s="37">
        <f>SUMPRODUCT(BU$5:BU34,'[1]功能-付费相关'!BT$6:BT35)/'[1]资源-钻石'!N33</f>
        <v>-4.6374169838248047E-2</v>
      </c>
      <c r="CA34" s="37">
        <f>SUMPRODUCT(BV$5:BV34,'[1]功能-付费相关'!BU$6:BU35)/'[1]资源-钻石'!O33</f>
        <v>-2.3380276340345497E-2</v>
      </c>
      <c r="CB34" s="37">
        <f>SUMPRODUCT(BW$5:BW34,'[1]功能-付费相关'!BV$6:BV35)/'[1]资源-钻石'!P33</f>
        <v>-1.41184506262368E-2</v>
      </c>
      <c r="CC34" s="14">
        <f>SUMPRODUCT(BS$5:BS34,'[1]功能-付费相关'!BR$6:BR35)/节奏总纲!P33</f>
        <v>-1195.8545885093195</v>
      </c>
    </row>
    <row r="35" spans="2:81" x14ac:dyDescent="0.15">
      <c r="B35" s="14">
        <v>5000</v>
      </c>
      <c r="C35" s="14">
        <v>32</v>
      </c>
      <c r="D35" s="14">
        <v>24000</v>
      </c>
      <c r="E35" s="14">
        <f t="shared" si="5"/>
        <v>78000</v>
      </c>
      <c r="G35" s="14">
        <v>294000</v>
      </c>
      <c r="H35" s="14">
        <f t="shared" si="0"/>
        <v>3.25</v>
      </c>
      <c r="I35" s="14">
        <f t="shared" si="1"/>
        <v>0.26530612244897961</v>
      </c>
      <c r="L35" s="15">
        <v>31</v>
      </c>
      <c r="M35" s="15">
        <f>24*3600*节奏总纲!W34</f>
        <v>49609.817305085657</v>
      </c>
      <c r="N35" s="15">
        <f>24*3600*节奏总纲!X34</f>
        <v>43969.689525609305</v>
      </c>
      <c r="O35" s="15">
        <f>24*3600*节奏总纲!Y34</f>
        <v>36388.36122215831</v>
      </c>
      <c r="P35" s="15">
        <f>24*3600*节奏总纲!Z34</f>
        <v>26722.692258220886</v>
      </c>
      <c r="Q35" s="15">
        <f>24*3600*节奏总纲!AA34</f>
        <v>15345.993045369811</v>
      </c>
      <c r="R35" s="15">
        <f>SUM(M$5:M35)</f>
        <v>654409.81730508571</v>
      </c>
      <c r="S35" s="15">
        <f>SUM(N$5:N35)</f>
        <v>571234.32952560927</v>
      </c>
      <c r="T35" s="15">
        <f>SUM(O$5:O35)</f>
        <v>472025.80122215836</v>
      </c>
      <c r="U35" s="15">
        <f>SUM(P$5:P35)</f>
        <v>350109.25225822086</v>
      </c>
      <c r="V35" s="15">
        <f>SUM(Q$5:Q35)</f>
        <v>196846.47304536981</v>
      </c>
      <c r="X35" s="15">
        <v>31</v>
      </c>
      <c r="Y35" s="15">
        <f>[1]养成buff汇总!CC36</f>
        <v>0.1363312711566726</v>
      </c>
      <c r="Z35" s="15">
        <f>[1]养成buff汇总!CD36</f>
        <v>0.13872416049386296</v>
      </c>
      <c r="AA35" s="15">
        <f>[1]养成buff汇总!CE36</f>
        <v>0.143794970609394</v>
      </c>
      <c r="AB35" s="15">
        <f>[1]养成buff汇总!CF36</f>
        <v>0.15145828766691291</v>
      </c>
      <c r="AC35" s="15">
        <f>[1]养成buff汇总!CG36</f>
        <v>0.16000533840937914</v>
      </c>
      <c r="AD35" s="15">
        <f>[1]养成buff汇总!CH36</f>
        <v>23533.338593522873</v>
      </c>
      <c r="AE35" s="15">
        <f>[1]养成buff汇总!CI36</f>
        <v>21078.530665654813</v>
      </c>
      <c r="AF35" s="15">
        <f>[1]养成buff汇总!CJ36</f>
        <v>18194.464757531052</v>
      </c>
      <c r="AG35" s="15">
        <f>[1]养成buff汇总!CK36</f>
        <v>14350.981650263402</v>
      </c>
      <c r="AH35" s="15">
        <f>[1]养成buff汇总!CL36</f>
        <v>8694.1265623221261</v>
      </c>
      <c r="AK35" s="15">
        <v>31</v>
      </c>
      <c r="AL35" s="15">
        <f>R35+AD35+('[1]功能-日常任务'!AB35+'[1]功能-子任务'!BJ35+[8]繁荣度奖励!AT37+[3]投放设计!AY38+'[1]功能-行军令'!DL35+'[1]功能-九鼎之争'!CS36)*[1]把控!$V$7/[1]把控!$V$9++'[1]资源-玩家经验'!BN34/4</f>
        <v>736345.89863931888</v>
      </c>
      <c r="AM35" s="15">
        <f>S35+AE35+('[1]功能-日常任务'!AC35+'[1]功能-子任务'!BK35+[8]繁荣度奖励!AU37+[3]投放设计!AZ38+'[1]功能-行军令'!DM35+'[1]功能-九鼎之争'!CT36)*[1]把控!$V$7/[1]把控!$V$9++'[1]资源-玩家经验'!BO34/4</f>
        <v>651004.86420897336</v>
      </c>
      <c r="AN35" s="15">
        <f>T35+AF35+('[1]功能-日常任务'!AD35+'[1]功能-子任务'!BL35+[8]繁荣度奖励!AV37+[3]投放设计!BA38+'[1]功能-行军令'!DN35+'[1]功能-九鼎之争'!CU36)*[1]把控!$V$7/[1]把控!$V$9++'[1]资源-玩家经验'!BP34/4</f>
        <v>722837.58687031153</v>
      </c>
      <c r="AO35" s="15">
        <f>U35+AG35+('[1]功能-日常任务'!AE35+'[1]功能-子任务'!BM35+[8]繁荣度奖励!AW37+[3]投放设计!BB38+'[1]功能-行军令'!DO35+'[1]功能-九鼎之争'!CV36)*[1]把控!$V$7/[1]把控!$V$9++'[1]资源-玩家经验'!BQ34/4</f>
        <v>589667.10980151198</v>
      </c>
      <c r="AP35" s="15">
        <f>V35+AH35+('[1]功能-日常任务'!AF35+'[1]功能-子任务'!BN35+[8]繁荣度奖励!AX37+[3]投放设计!BC38+'[1]功能-行军令'!DP35+'[1]功能-九鼎之争'!CW36)*[1]把控!$V$7/[1]把控!$V$9++'[1]资源-玩家经验'!BR34/4</f>
        <v>410321.32115262246</v>
      </c>
      <c r="AS35" s="35">
        <v>31</v>
      </c>
      <c r="AT35" s="34">
        <f t="shared" si="2"/>
        <v>0.88872609803946556</v>
      </c>
      <c r="AU35" s="34">
        <f t="shared" si="6"/>
        <v>3.1959624732085468E-2</v>
      </c>
      <c r="AV35" s="34">
        <f>(('[1]功能-日常任务'!AB35+'[1]功能-子任务'!BJ35+[8]繁荣度奖励!AT37+[3]投放设计!AY38+'[1]功能-行军令'!DL35+'[1]功能-九鼎之争'!CS36)*[1]把控!$V$7/[1]把控!$V$9+'[1]资源-玩家经验'!BN34/4)/AL35</f>
        <v>7.9314277228448873E-2</v>
      </c>
      <c r="AX35" s="15">
        <v>31</v>
      </c>
      <c r="AY35" s="15">
        <f>'[1]功能-战损相关'!R41/求节点($D$88:$D$167,$D$4:$D$83,节奏总纲!P34)*3600</f>
        <v>22069.717906786551</v>
      </c>
      <c r="AZ35" s="15">
        <f>'[1]功能-战损相关'!S41/求节点($D$88:$D$167,$D$4:$D$83,节奏总纲!Q34)*3600</f>
        <v>28562.729549890581</v>
      </c>
      <c r="BA35" s="15">
        <f>'[1]功能-战损相关'!T41/求节点($D$88:$D$167,$D$4:$D$83,节奏总纲!R34)*3600</f>
        <v>35887.937623027756</v>
      </c>
      <c r="BB35" s="15">
        <f>'[1]功能-战损相关'!U41/求节点($D$88:$D$167,$D$4:$D$83,节奏总纲!S34)*3600</f>
        <v>27384.493687518705</v>
      </c>
      <c r="BC35" s="15">
        <f>'[1]功能-战损相关'!V41/求节点($D$88:$D$167,$D$4:$D$83,节奏总纲!T34)*3600</f>
        <v>14571.660285391841</v>
      </c>
      <c r="BD35" s="15">
        <f>SUM(AY$5:AY35)</f>
        <v>258370.23572369077</v>
      </c>
      <c r="BE35" s="15">
        <f>SUM(AZ$5:AZ35)</f>
        <v>334485.518993926</v>
      </c>
      <c r="BF35" s="15">
        <f>SUM(BA$5:BA35)</f>
        <v>431857.96715460002</v>
      </c>
      <c r="BG35" s="15">
        <f>SUM(BB$5:BB35)</f>
        <v>310803.81773191155</v>
      </c>
      <c r="BH35" s="15">
        <f>SUM(BC$5:BC35)</f>
        <v>156250.27500831106</v>
      </c>
      <c r="BK35" s="14">
        <v>31</v>
      </c>
      <c r="BL35" s="14">
        <f t="shared" si="7"/>
        <v>2.8499641089726384</v>
      </c>
      <c r="BM35" s="14">
        <f t="shared" si="8"/>
        <v>1.9462871402238346</v>
      </c>
      <c r="BN35" s="14">
        <f t="shared" si="9"/>
        <v>1.6737854615324124</v>
      </c>
      <c r="BO35" s="14">
        <f t="shared" si="10"/>
        <v>1.8972325182637817</v>
      </c>
      <c r="BP35" s="14">
        <f t="shared" si="11"/>
        <v>2.6260518333858753</v>
      </c>
      <c r="BR35" s="9">
        <v>31</v>
      </c>
      <c r="BS35" s="9">
        <f t="shared" si="13"/>
        <v>-38936.449024629255</v>
      </c>
      <c r="BT35" s="9">
        <f t="shared" si="14"/>
        <v>-26182.860524929187</v>
      </c>
      <c r="BU35" s="9">
        <f t="shared" si="15"/>
        <v>-35399.161350718525</v>
      </c>
      <c r="BV35" s="9">
        <f t="shared" si="16"/>
        <v>-31577.423487603024</v>
      </c>
      <c r="BW35" s="9">
        <f t="shared" si="17"/>
        <v>-28100.052839971264</v>
      </c>
      <c r="BX35" s="37">
        <f>SUMPRODUCT(BS$5:BS35,'[1]功能-付费相关'!BR$6:BR36)/'[1]资源-钻石'!L34</f>
        <v>-0.12883935497107316</v>
      </c>
      <c r="BY35" s="37">
        <f>SUMPRODUCT(BT$5:BT35,'[1]功能-付费相关'!BS$6:BS36)/'[1]资源-钻石'!M34</f>
        <v>-7.2403519699662883E-2</v>
      </c>
      <c r="BZ35" s="37">
        <f>SUMPRODUCT(BU$5:BU35,'[1]功能-付费相关'!BT$6:BT36)/'[1]资源-钻石'!N34</f>
        <v>-4.7503348081183422E-2</v>
      </c>
      <c r="CA35" s="37">
        <f>SUMPRODUCT(BV$5:BV35,'[1]功能-付费相关'!BU$6:BU36)/'[1]资源-钻石'!O34</f>
        <v>-2.391733310911448E-2</v>
      </c>
      <c r="CB35" s="37">
        <f>SUMPRODUCT(BW$5:BW35,'[1]功能-付费相关'!BV$6:BV36)/'[1]资源-钻石'!P34</f>
        <v>-1.4540883485122247E-2</v>
      </c>
      <c r="CC35" s="14">
        <f>SUMPRODUCT(BS$5:BS35,'[1]功能-付费相关'!BR$6:BR36)/节奏总纲!P34</f>
        <v>-1172.8077630824305</v>
      </c>
    </row>
    <row r="36" spans="2:81" x14ac:dyDescent="0.15">
      <c r="B36" s="14">
        <v>5000</v>
      </c>
      <c r="C36" s="14">
        <v>33</v>
      </c>
      <c r="D36" s="14">
        <v>24000</v>
      </c>
      <c r="E36" s="14">
        <f t="shared" si="5"/>
        <v>83000</v>
      </c>
      <c r="G36" s="14">
        <v>306000</v>
      </c>
      <c r="H36" s="14">
        <f t="shared" si="0"/>
        <v>3.4583333333333335</v>
      </c>
      <c r="I36" s="14">
        <f t="shared" si="1"/>
        <v>0.27124183006535946</v>
      </c>
      <c r="L36" s="15">
        <v>32</v>
      </c>
      <c r="M36" s="15">
        <f>24*3600*节奏总纲!W35</f>
        <v>53170.485668864851</v>
      </c>
      <c r="N36" s="15">
        <f>24*3600*节奏总纲!X35</f>
        <v>46695.5490615417</v>
      </c>
      <c r="O36" s="15">
        <f>24*3600*节奏总纲!Y35</f>
        <v>38281.113282654718</v>
      </c>
      <c r="P36" s="15">
        <f>24*3600*节奏总纲!Z35</f>
        <v>28799.999984329643</v>
      </c>
      <c r="Q36" s="15">
        <f>24*3600*节奏总纲!AA35</f>
        <v>16135.198149789312</v>
      </c>
      <c r="R36" s="15">
        <f>SUM(M$5:M36)</f>
        <v>707580.30297395051</v>
      </c>
      <c r="S36" s="15">
        <f>SUM(N$5:N36)</f>
        <v>617929.87858715095</v>
      </c>
      <c r="T36" s="15">
        <f>SUM(O$5:O36)</f>
        <v>510306.91450481309</v>
      </c>
      <c r="U36" s="15">
        <f>SUM(P$5:P36)</f>
        <v>378909.25224255049</v>
      </c>
      <c r="V36" s="15">
        <f>SUM(Q$5:Q36)</f>
        <v>212981.67119515911</v>
      </c>
      <c r="X36" s="15">
        <v>32</v>
      </c>
      <c r="Y36" s="15">
        <f>[1]养成buff汇总!CC37</f>
        <v>0.13597870305571158</v>
      </c>
      <c r="Z36" s="15">
        <f>[1]养成buff汇总!CD37</f>
        <v>0.13832649088854751</v>
      </c>
      <c r="AA36" s="15">
        <f>[1]养成buff汇总!CE37</f>
        <v>0.14338094482693711</v>
      </c>
      <c r="AB36" s="15">
        <f>[1]养成buff汇总!CF37</f>
        <v>0.15097570281513406</v>
      </c>
      <c r="AC36" s="15">
        <f>[1]养成buff汇总!CG37</f>
        <v>0.15982126530711671</v>
      </c>
      <c r="AD36" s="15">
        <f>[1]养成buff汇总!CH37</f>
        <v>31901.250018466293</v>
      </c>
      <c r="AE36" s="15">
        <f>[1]养成buff汇总!CI37</f>
        <v>28574.677841465935</v>
      </c>
      <c r="AF36" s="15">
        <f>[1]养成buff汇总!CJ37</f>
        <v>24601.959615773667</v>
      </c>
      <c r="AG36" s="15">
        <f>[1]养成buff汇总!CK37</f>
        <v>19472.272351986707</v>
      </c>
      <c r="AH36" s="15">
        <f>[1]养成buff汇总!CL37</f>
        <v>11763.411320193323</v>
      </c>
      <c r="AK36" s="15">
        <v>32</v>
      </c>
      <c r="AL36" s="15">
        <f>R36+AD36+('[1]功能-日常任务'!AB36+'[1]功能-子任务'!BJ36+[8]繁荣度奖励!AT38+[3]投放设计!AY39+'[1]功能-行军令'!DL36+'[1]功能-九鼎之争'!CS37)*[1]把控!$V$7/[1]把控!$V$9++'[1]资源-玩家经验'!BN35/4</f>
        <v>801693.20459846628</v>
      </c>
      <c r="AM36" s="15">
        <f>S36+AE36+('[1]功能-日常任务'!AC36+'[1]功能-子任务'!BK36+[8]繁荣度奖励!AU38+[3]投放设计!AZ39+'[1]功能-行军令'!DM36+'[1]功能-九鼎之争'!CT37)*[1]把控!$V$7/[1]把控!$V$9++'[1]资源-玩家经验'!BO35/4</f>
        <v>709118.65277306014</v>
      </c>
      <c r="AN36" s="15">
        <f>T36+AF36+('[1]功能-日常任务'!AD36+'[1]功能-子任务'!BL36+[8]繁荣度奖励!AV38+[3]投放设计!BA39+'[1]功能-行军令'!DN36+'[1]功能-九鼎之争'!CU37)*[1]把控!$V$7/[1]把控!$V$9++'[1]资源-玩家经验'!BP35/4</f>
        <v>798818.18917991663</v>
      </c>
      <c r="AO36" s="15">
        <f>U36+AG36+('[1]功能-日常任务'!AE36+'[1]功能-子任务'!BM36+[8]繁荣度奖励!AW38+[3]投放设计!BB39+'[1]功能-行军令'!DO36+'[1]功能-九鼎之争'!CV37)*[1]把控!$V$7/[1]把控!$V$9++'[1]资源-玩家经验'!BQ35/4</f>
        <v>653290.1844151062</v>
      </c>
      <c r="AP36" s="15">
        <f>V36+AH36+('[1]功能-日常任务'!AF36+'[1]功能-子任务'!BN36+[8]繁荣度奖励!AX38+[3]投放设计!BC39+'[1]功能-行军令'!DP36+'[1]功能-九鼎之争'!CW37)*[1]把控!$V$7/[1]把控!$V$9++'[1]资源-玩家经验'!BR35/4</f>
        <v>455186.52185973915</v>
      </c>
      <c r="AS36" s="35">
        <v>32</v>
      </c>
      <c r="AT36" s="34">
        <f t="shared" si="2"/>
        <v>0.88260733521914669</v>
      </c>
      <c r="AU36" s="34">
        <f t="shared" si="6"/>
        <v>3.9792341802927296E-2</v>
      </c>
      <c r="AV36" s="34">
        <f>(('[1]功能-日常任务'!AB36+'[1]功能-子任务'!BJ36+[8]繁荣度奖励!AT38+[3]投放设计!AY39+'[1]功能-行军令'!DL36+'[1]功能-九鼎之争'!CS37)*[1]把控!$V$7/[1]把控!$V$9+'[1]资源-玩家经验'!BN35/4)/AL36</f>
        <v>7.7600322977926031E-2</v>
      </c>
      <c r="AX36" s="15">
        <v>32</v>
      </c>
      <c r="AY36" s="15">
        <f>'[1]功能-战损相关'!R42/求节点($D$88:$D$167,$D$4:$D$83,节奏总纲!P35)*3600</f>
        <v>23923.712812404432</v>
      </c>
      <c r="AZ36" s="15">
        <f>'[1]功能-战损相关'!S42/求节点($D$88:$D$167,$D$4:$D$83,节奏总纲!Q35)*3600</f>
        <v>30636.983650462971</v>
      </c>
      <c r="BA36" s="15">
        <f>'[1]功能-战损相关'!T42/求节点($D$88:$D$167,$D$4:$D$83,节奏总纲!R35)*3600</f>
        <v>37825.485535843909</v>
      </c>
      <c r="BB36" s="15">
        <f>'[1]功能-战损相关'!U42/求节点($D$88:$D$167,$D$4:$D$83,节奏总纲!S35)*3600</f>
        <v>29779.831748614863</v>
      </c>
      <c r="BC36" s="15">
        <f>'[1]功能-战损相关'!V42/求节点($D$88:$D$167,$D$4:$D$83,节奏总纲!T35)*3600</f>
        <v>15610.102226783985</v>
      </c>
      <c r="BD36" s="15">
        <f>SUM(AY$5:AY36)</f>
        <v>282293.94853609521</v>
      </c>
      <c r="BE36" s="15">
        <f>SUM(AZ$5:AZ36)</f>
        <v>365122.50264438899</v>
      </c>
      <c r="BF36" s="15">
        <f>SUM(BA$5:BA36)</f>
        <v>469683.45269044396</v>
      </c>
      <c r="BG36" s="15">
        <f>SUM(BB$5:BB36)</f>
        <v>340583.64948052639</v>
      </c>
      <c r="BH36" s="15">
        <f>SUM(BC$5:BC36)</f>
        <v>171860.37723509505</v>
      </c>
      <c r="BK36" s="14">
        <v>32</v>
      </c>
      <c r="BL36" s="14">
        <f t="shared" si="7"/>
        <v>2.8399234512671767</v>
      </c>
      <c r="BM36" s="14">
        <f t="shared" si="8"/>
        <v>1.9421390016700946</v>
      </c>
      <c r="BN36" s="14">
        <f t="shared" si="9"/>
        <v>1.7007586377678856</v>
      </c>
      <c r="BO36" s="14">
        <f t="shared" si="10"/>
        <v>1.9181489933868934</v>
      </c>
      <c r="BP36" s="14">
        <f t="shared" si="11"/>
        <v>2.648583281282284</v>
      </c>
      <c r="BR36" s="9">
        <v>32</v>
      </c>
      <c r="BS36" s="9">
        <f t="shared" si="13"/>
        <v>-41423.593146742962</v>
      </c>
      <c r="BT36" s="9">
        <f t="shared" si="14"/>
        <v>-27476.804913623782</v>
      </c>
      <c r="BU36" s="9">
        <f t="shared" si="15"/>
        <v>-38155.116773761169</v>
      </c>
      <c r="BV36" s="9">
        <f t="shared" si="16"/>
        <v>-33843.242864979373</v>
      </c>
      <c r="BW36" s="9">
        <f t="shared" si="17"/>
        <v>-29255.098480332701</v>
      </c>
      <c r="BX36" s="37">
        <f>SUMPRODUCT(BS$5:BS36,'[1]功能-付费相关'!BR$6:BR37)/'[1]资源-钻石'!L35</f>
        <v>-0.12991028669278887</v>
      </c>
      <c r="BY36" s="37">
        <f>SUMPRODUCT(BT$5:BT36,'[1]功能-付费相关'!BS$6:BS37)/'[1]资源-钻石'!M35</f>
        <v>-7.1772531011049259E-2</v>
      </c>
      <c r="BZ36" s="37">
        <f>SUMPRODUCT(BU$5:BU36,'[1]功能-付费相关'!BT$6:BT37)/'[1]资源-钻石'!N35</f>
        <v>-4.8513594671095769E-2</v>
      </c>
      <c r="CA36" s="37">
        <f>SUMPRODUCT(BV$5:BV36,'[1]功能-付费相关'!BU$6:BU37)/'[1]资源-钻石'!O35</f>
        <v>-2.4353630937930262E-2</v>
      </c>
      <c r="CB36" s="37">
        <f>SUMPRODUCT(BW$5:BW36,'[1]功能-付费相关'!BV$6:BV37)/'[1]资源-钻石'!P35</f>
        <v>-1.4888814577465883E-2</v>
      </c>
      <c r="CC36" s="14">
        <f>SUMPRODUCT(BS$5:BS36,'[1]功能-付费相关'!BR$6:BR37)/节奏总纲!P35</f>
        <v>-1149.2349519085644</v>
      </c>
    </row>
    <row r="37" spans="2:81" x14ac:dyDescent="0.15">
      <c r="B37" s="14">
        <v>5000</v>
      </c>
      <c r="C37" s="14">
        <v>34</v>
      </c>
      <c r="D37" s="14">
        <v>24000</v>
      </c>
      <c r="E37" s="14">
        <f t="shared" si="5"/>
        <v>88000</v>
      </c>
      <c r="G37" s="14">
        <v>318000</v>
      </c>
      <c r="H37" s="14">
        <f t="shared" si="0"/>
        <v>3.6666666666666665</v>
      </c>
      <c r="I37" s="14">
        <f t="shared" si="1"/>
        <v>0.27672955974842767</v>
      </c>
      <c r="L37" s="15">
        <v>33</v>
      </c>
      <c r="M37" s="15">
        <f>24*3600*节奏总纲!W36</f>
        <v>56986.715530055495</v>
      </c>
      <c r="N37" s="15">
        <f>24*3600*节奏总纲!X36</f>
        <v>48390.278039090314</v>
      </c>
      <c r="O37" s="15">
        <f>24*3600*节奏总纲!Y36</f>
        <v>40028.425414370489</v>
      </c>
      <c r="P37" s="15">
        <f>24*3600*节奏总纲!Z36</f>
        <v>30287.01606079354</v>
      </c>
      <c r="Q37" s="15">
        <f>24*3600*节奏总纲!AA36</f>
        <v>17076.544672696291</v>
      </c>
      <c r="R37" s="15">
        <f>SUM(M$5:M37)</f>
        <v>764567.01850400597</v>
      </c>
      <c r="S37" s="15">
        <f>SUM(N$5:N37)</f>
        <v>666320.15662624128</v>
      </c>
      <c r="T37" s="15">
        <f>SUM(O$5:O37)</f>
        <v>550335.33991918364</v>
      </c>
      <c r="U37" s="15">
        <f>SUM(P$5:P37)</f>
        <v>409196.26830334403</v>
      </c>
      <c r="V37" s="15">
        <f>SUM(Q$5:Q37)</f>
        <v>230058.21586785541</v>
      </c>
      <c r="X37" s="15">
        <v>33</v>
      </c>
      <c r="Y37" s="15">
        <f>[1]养成buff汇总!CC38</f>
        <v>0.13560195379885409</v>
      </c>
      <c r="Z37" s="15">
        <f>[1]养成buff汇总!CD38</f>
        <v>0.13796767023903483</v>
      </c>
      <c r="AA37" s="15">
        <f>[1]养成buff汇总!CE38</f>
        <v>0.14295982706896493</v>
      </c>
      <c r="AB37" s="15">
        <f>[1]养成buff汇总!CF38</f>
        <v>0.15050237062988403</v>
      </c>
      <c r="AC37" s="15">
        <f>[1]养成buff汇总!CG38</f>
        <v>0.15964454325667415</v>
      </c>
      <c r="AD37" s="15">
        <f>[1]养成buff汇总!CH38</f>
        <v>40841.008733118484</v>
      </c>
      <c r="AE37" s="15">
        <f>[1]养成buff汇总!CI38</f>
        <v>36319.507928202598</v>
      </c>
      <c r="AF37" s="15">
        <f>[1]养成buff汇总!CJ38</f>
        <v>31278.959079533743</v>
      </c>
      <c r="AG37" s="15">
        <f>[1]养成buff汇总!CK38</f>
        <v>24838.111594922157</v>
      </c>
      <c r="AH37" s="15">
        <f>[1]养成buff汇总!CL38</f>
        <v>15007.487565309517</v>
      </c>
      <c r="AK37" s="15">
        <v>33</v>
      </c>
      <c r="AL37" s="15">
        <f>R37+AD37+('[1]功能-日常任务'!AB37+'[1]功能-子任务'!BJ37+[8]繁荣度奖励!AT39+[3]投放设计!AY40+'[1]功能-行军令'!DL37+'[1]功能-九鼎之争'!CS38)*[1]把控!$V$7/[1]把控!$V$9++'[1]资源-玩家经验'!BN36/4</f>
        <v>871671.58953650587</v>
      </c>
      <c r="AM37" s="15">
        <f>S37+AE37+('[1]功能-日常任务'!AC37+'[1]功能-子任务'!BK37+[8]繁荣度奖励!AU39+[3]投放设计!AZ40+'[1]功能-行军令'!DM37+'[1]功能-九鼎之争'!CT38)*[1]把控!$V$7/[1]把控!$V$9++'[1]资源-玩家经验'!BO36/4</f>
        <v>769336.22754894232</v>
      </c>
      <c r="AN37" s="15">
        <f>T37+AF37+('[1]功能-日常任务'!AD37+'[1]功能-子任务'!BL37+[8]繁荣度奖励!AV39+[3]投放设计!BA40+'[1]功能-行军令'!DN37+'[1]功能-九鼎之争'!CU38)*[1]把控!$V$7/[1]把控!$V$9++'[1]资源-玩家经验'!BP36/4</f>
        <v>880194.12965266954</v>
      </c>
      <c r="AO37" s="15">
        <f>U37+AG37+('[1]功能-日常任务'!AE37+'[1]功能-子任务'!BM37+[8]繁荣度奖励!AW39+[3]投放设计!BB40+'[1]功能-行军令'!DO37+'[1]功能-九鼎之争'!CV38)*[1]把控!$V$7/[1]把控!$V$9++'[1]资源-玩家经验'!BQ36/4</f>
        <v>721141.44005309488</v>
      </c>
      <c r="AP37" s="15">
        <f>V37+AH37+('[1]功能-日常任务'!AF37+'[1]功能-子任务'!BN37+[8]繁荣度奖励!AX39+[3]投放设计!BC40+'[1]功能-行军令'!DP37+'[1]功能-九鼎之争'!CW38)*[1]把控!$V$7/[1]把控!$V$9++'[1]资源-玩家经验'!BR36/4</f>
        <v>504673.09976523474</v>
      </c>
      <c r="AS37" s="35">
        <v>33</v>
      </c>
      <c r="AT37" s="34">
        <f t="shared" ref="AT37:AT68" si="18">R37/AL37</f>
        <v>0.87712738109377797</v>
      </c>
      <c r="AU37" s="34">
        <f t="shared" si="6"/>
        <v>4.6853665099759516E-2</v>
      </c>
      <c r="AV37" s="34">
        <f>(('[1]功能-日常任务'!AB37+'[1]功能-子任务'!BJ37+[8]繁荣度奖励!AT39+[3]投放设计!AY40+'[1]功能-行军令'!DL37+'[1]功能-九鼎之争'!CS38)*[1]把控!$V$7/[1]把控!$V$9+'[1]资源-玩家经验'!BN36/4)/AL37</f>
        <v>7.6018953806462439E-2</v>
      </c>
      <c r="AX37" s="15">
        <v>33</v>
      </c>
      <c r="AY37" s="15">
        <f>'[1]功能-战损相关'!R43/求节点($D$88:$D$167,$D$4:$D$83,节奏总纲!P36)*3600</f>
        <v>25953.770143518028</v>
      </c>
      <c r="AZ37" s="15">
        <f>'[1]功能-战损相关'!S43/求节点($D$88:$D$167,$D$4:$D$83,节奏总纲!Q36)*3600</f>
        <v>32358.228826743903</v>
      </c>
      <c r="BA37" s="15">
        <f>'[1]功能-战损相关'!T43/求节点($D$88:$D$167,$D$4:$D$83,节奏总纲!R36)*3600</f>
        <v>39790.133869098856</v>
      </c>
      <c r="BB37" s="15">
        <f>'[1]功能-战损相关'!U43/求节点($D$88:$D$167,$D$4:$D$83,节奏总纲!S36)*3600</f>
        <v>31875.294065529837</v>
      </c>
      <c r="BC37" s="15">
        <f>'[1]功能-战损相关'!V43/求节点($D$88:$D$167,$D$4:$D$83,节奏总纲!T36)*3600</f>
        <v>16700.179943988718</v>
      </c>
      <c r="BD37" s="15">
        <f>SUM(AY$5:AY37)</f>
        <v>308247.71867961326</v>
      </c>
      <c r="BE37" s="15">
        <f>SUM(AZ$5:AZ37)</f>
        <v>397480.73147113289</v>
      </c>
      <c r="BF37" s="15">
        <f>SUM(BA$5:BA37)</f>
        <v>509473.5865595428</v>
      </c>
      <c r="BG37" s="15">
        <f>SUM(BB$5:BB37)</f>
        <v>372458.94354605622</v>
      </c>
      <c r="BH37" s="15">
        <f>SUM(BC$5:BC37)</f>
        <v>188560.55717908376</v>
      </c>
      <c r="BK37" s="14">
        <v>33</v>
      </c>
      <c r="BL37" s="14">
        <f t="shared" si="7"/>
        <v>2.8278281937343532</v>
      </c>
      <c r="BM37" s="14">
        <f t="shared" si="8"/>
        <v>1.9355308739156214</v>
      </c>
      <c r="BN37" s="14">
        <f t="shared" si="9"/>
        <v>1.7276540980202517</v>
      </c>
      <c r="BO37" s="14">
        <f t="shared" si="10"/>
        <v>1.9361635760101503</v>
      </c>
      <c r="BP37" s="14">
        <f t="shared" si="11"/>
        <v>2.6764510421229071</v>
      </c>
      <c r="BR37" s="9">
        <v>33</v>
      </c>
      <c r="BS37" s="9">
        <f t="shared" si="13"/>
        <v>-44024.614794521534</v>
      </c>
      <c r="BT37" s="9">
        <f t="shared" si="14"/>
        <v>-27859.345949138282</v>
      </c>
      <c r="BU37" s="9">
        <f t="shared" si="15"/>
        <v>-41585.806603654055</v>
      </c>
      <c r="BV37" s="9">
        <f t="shared" si="16"/>
        <v>-35975.961572458851</v>
      </c>
      <c r="BW37" s="9">
        <f t="shared" si="17"/>
        <v>-32786.397961506882</v>
      </c>
      <c r="BX37" s="37">
        <f>SUMPRODUCT(BS$5:BS37,'[1]功能-付费相关'!BR$6:BR38)/'[1]资源-钻石'!L36</f>
        <v>-0.13066856642378669</v>
      </c>
      <c r="BY37" s="37">
        <f>SUMPRODUCT(BT$5:BT37,'[1]功能-付费相关'!BS$6:BS38)/'[1]资源-钻石'!M36</f>
        <v>-7.1999486905993837E-2</v>
      </c>
      <c r="BZ37" s="37">
        <f>SUMPRODUCT(BU$5:BU37,'[1]功能-付费相关'!BT$6:BT38)/'[1]资源-钻石'!N36</f>
        <v>-4.9482816626961107E-2</v>
      </c>
      <c r="CA37" s="37">
        <f>SUMPRODUCT(BV$5:BV37,'[1]功能-付费相关'!BU$6:BU38)/'[1]资源-钻石'!O36</f>
        <v>-2.4719168676448116E-2</v>
      </c>
      <c r="CB37" s="37">
        <f>SUMPRODUCT(BW$5:BW37,'[1]功能-付费相关'!BV$6:BV38)/'[1]资源-钻石'!P36</f>
        <v>-1.5248970988091203E-2</v>
      </c>
      <c r="CC37" s="14">
        <f>SUMPRODUCT(BS$5:BS37,'[1]功能-付费相关'!BR$6:BR38)/节奏总纲!P36</f>
        <v>-1125.1970516946242</v>
      </c>
    </row>
    <row r="38" spans="2:81" x14ac:dyDescent="0.15">
      <c r="B38" s="14">
        <v>5000</v>
      </c>
      <c r="C38" s="14">
        <v>35</v>
      </c>
      <c r="D38" s="14">
        <v>24000</v>
      </c>
      <c r="E38" s="14">
        <f t="shared" si="5"/>
        <v>93000</v>
      </c>
      <c r="G38" s="14">
        <v>330000</v>
      </c>
      <c r="H38" s="14">
        <f t="shared" si="0"/>
        <v>3.875</v>
      </c>
      <c r="I38" s="14">
        <f t="shared" si="1"/>
        <v>0.2818181818181818</v>
      </c>
      <c r="L38" s="15">
        <v>34</v>
      </c>
      <c r="M38" s="15">
        <f>24*3600*节奏总纲!W37</f>
        <v>61076.849422218314</v>
      </c>
      <c r="N38" s="15">
        <f>24*3600*节奏总纲!X37</f>
        <v>53476.167431841022</v>
      </c>
      <c r="O38" s="15">
        <f>24*3600*节奏总纲!Y37</f>
        <v>45119.017629209375</v>
      </c>
      <c r="P38" s="15">
        <f>24*3600*节奏总纲!Z37</f>
        <v>33926.795612660477</v>
      </c>
      <c r="Q38" s="15">
        <f>24*3600*节奏总纲!AA37</f>
        <v>18873.410311901214</v>
      </c>
      <c r="R38" s="15">
        <f>SUM(M$5:M38)</f>
        <v>825643.86792622425</v>
      </c>
      <c r="S38" s="15">
        <f>SUM(N$5:N38)</f>
        <v>719796.3240580823</v>
      </c>
      <c r="T38" s="15">
        <f>SUM(O$5:O38)</f>
        <v>595454.35754839296</v>
      </c>
      <c r="U38" s="15">
        <f>SUM(P$5:P38)</f>
        <v>443123.0639160045</v>
      </c>
      <c r="V38" s="15">
        <f>SUM(Q$5:Q38)</f>
        <v>248931.62617975663</v>
      </c>
      <c r="X38" s="15">
        <v>34</v>
      </c>
      <c r="Y38" s="15">
        <f>[1]养成buff汇总!CC39</f>
        <v>0.13525747663494511</v>
      </c>
      <c r="Z38" s="15">
        <f>[1]养成buff汇总!CD39</f>
        <v>0.13757113701151666</v>
      </c>
      <c r="AA38" s="15">
        <f>[1]养成buff汇总!CE39</f>
        <v>0.14254448079800783</v>
      </c>
      <c r="AB38" s="15">
        <f>[1]养成buff汇总!CF39</f>
        <v>0.15000595449565277</v>
      </c>
      <c r="AC38" s="15">
        <f>[1]养成buff汇总!CG39</f>
        <v>0.15945172534064855</v>
      </c>
      <c r="AD38" s="15">
        <f>[1]养成buff汇总!CH39</f>
        <v>50394.257602521306</v>
      </c>
      <c r="AE38" s="15">
        <f>[1]养成buff汇总!CI39</f>
        <v>44849.808191025375</v>
      </c>
      <c r="AF38" s="15">
        <f>[1]养成buff汇总!CJ39</f>
        <v>38779.601151390001</v>
      </c>
      <c r="AG38" s="15">
        <f>[1]养成buff汇总!CK39</f>
        <v>30825.472783830664</v>
      </c>
      <c r="AH38" s="15">
        <f>[1]养成buff汇总!CL39</f>
        <v>18587.767161403215</v>
      </c>
      <c r="AK38" s="15">
        <v>34</v>
      </c>
      <c r="AL38" s="15">
        <f>R38+AD38+('[1]功能-日常任务'!AB38+'[1]功能-子任务'!BJ38+[8]繁荣度奖励!AT40+[3]投放设计!AY41+'[1]功能-行军令'!DL38+'[1]功能-九鼎之争'!CS39)*[1]把控!$V$7/[1]把控!$V$9++'[1]资源-玩家经验'!BN37/4</f>
        <v>946637.82099546271</v>
      </c>
      <c r="AM38" s="15">
        <f>S38+AE38+('[1]功能-日常任务'!AC38+'[1]功能-子任务'!BK38+[8]繁荣度奖励!AU40+[3]投放设计!AZ41+'[1]功能-行军令'!DM38+'[1]功能-九鼎之争'!CT39)*[1]把控!$V$7/[1]把控!$V$9++'[1]资源-玩家经验'!BO37/4</f>
        <v>835820.52087849029</v>
      </c>
      <c r="AN38" s="15">
        <f>T38+AF38+('[1]功能-日常任务'!AD38+'[1]功能-子任务'!BL38+[8]繁荣度奖励!AV40+[3]投放设计!BA41+'[1]功能-行军令'!DN38+'[1]功能-九鼎之争'!CU39)*[1]把控!$V$7/[1]把控!$V$9++'[1]资源-玩家经验'!BP37/4</f>
        <v>972569.86036063544</v>
      </c>
      <c r="AO38" s="15">
        <f>U38+AG38+('[1]功能-日常任务'!AE38+'[1]功能-子任务'!BM38+[8]繁荣度奖励!AW40+[3]投放设计!BB41+'[1]功能-行军令'!DO38+'[1]功能-九鼎之争'!CV39)*[1]把控!$V$7/[1]把控!$V$9++'[1]资源-玩家经验'!BQ37/4</f>
        <v>798380.05790518655</v>
      </c>
      <c r="AP38" s="15">
        <f>V38+AH38+('[1]功能-日常任务'!AF38+'[1]功能-子任务'!BN38+[8]繁荣度奖励!AX40+[3]投放设计!BC41+'[1]功能-行军令'!DP38+'[1]功能-九鼎之争'!CW39)*[1]把控!$V$7/[1]把控!$V$9++'[1]资源-玩家经验'!BR37/4</f>
        <v>560556.30207318207</v>
      </c>
      <c r="AS38" s="35">
        <v>34</v>
      </c>
      <c r="AT38" s="34">
        <f t="shared" si="18"/>
        <v>0.87218559158981834</v>
      </c>
      <c r="AU38" s="34">
        <f t="shared" si="6"/>
        <v>5.3234992818613415E-2</v>
      </c>
      <c r="AV38" s="34">
        <f>(('[1]功能-日常任务'!AB38+'[1]功能-子任务'!BJ38+[8]繁荣度奖励!AT40+[3]投放设计!AY41+'[1]功能-行军令'!DL38+'[1]功能-九鼎之争'!CS39)*[1]把控!$V$7/[1]把控!$V$9+'[1]资源-玩家经验'!BN37/4)/AL38</f>
        <v>7.4579415591568138E-2</v>
      </c>
      <c r="AX38" s="15">
        <v>34</v>
      </c>
      <c r="AY38" s="15">
        <f>'[1]功能-战损相关'!R44/求节点($D$88:$D$167,$D$4:$D$83,节奏总纲!P37)*3600</f>
        <v>28924.4168695267</v>
      </c>
      <c r="AZ38" s="15">
        <f>'[1]功能-战损相关'!S44/求节点($D$88:$D$167,$D$4:$D$83,节奏总纲!Q37)*3600</f>
        <v>36476.521841460177</v>
      </c>
      <c r="BA38" s="15">
        <f>'[1]功能-战损相关'!T44/求节点($D$88:$D$167,$D$4:$D$83,节奏总纲!R37)*3600</f>
        <v>44510.013958854019</v>
      </c>
      <c r="BB38" s="15">
        <f>'[1]功能-战损相关'!U44/求节点($D$88:$D$167,$D$4:$D$83,节奏总纲!S37)*3600</f>
        <v>35441.895677742301</v>
      </c>
      <c r="BC38" s="15">
        <f>'[1]功能-战损相关'!V44/求节点($D$88:$D$167,$D$4:$D$83,节奏总纲!T37)*3600</f>
        <v>18456.96133523879</v>
      </c>
      <c r="BD38" s="15">
        <f>SUM(AY$5:AY38)</f>
        <v>337172.13554913993</v>
      </c>
      <c r="BE38" s="15">
        <f>SUM(AZ$5:AZ38)</f>
        <v>433957.25331259309</v>
      </c>
      <c r="BF38" s="15">
        <f>SUM(BA$5:BA38)</f>
        <v>553983.60051839682</v>
      </c>
      <c r="BG38" s="15">
        <f>SUM(BB$5:BB38)</f>
        <v>407900.83922379854</v>
      </c>
      <c r="BH38" s="15">
        <f>SUM(BC$5:BC38)</f>
        <v>207017.51851432255</v>
      </c>
      <c r="BK38" s="14">
        <v>34</v>
      </c>
      <c r="BL38" s="14">
        <f t="shared" si="7"/>
        <v>2.807580227392481</v>
      </c>
      <c r="BM38" s="14">
        <f t="shared" si="8"/>
        <v>1.9260434397588519</v>
      </c>
      <c r="BN38" s="14">
        <f t="shared" si="9"/>
        <v>1.755593233176111</v>
      </c>
      <c r="BO38" s="14">
        <f t="shared" si="10"/>
        <v>1.9572895692601113</v>
      </c>
      <c r="BP38" s="14">
        <f t="shared" si="11"/>
        <v>2.707772299156411</v>
      </c>
      <c r="BR38" s="9">
        <v>34</v>
      </c>
      <c r="BS38" s="9">
        <f t="shared" si="13"/>
        <v>-46041.814589430171</v>
      </c>
      <c r="BT38" s="9">
        <f t="shared" si="14"/>
        <v>-30007.771488087776</v>
      </c>
      <c r="BU38" s="9">
        <f t="shared" si="15"/>
        <v>-47865.716749111889</v>
      </c>
      <c r="BV38" s="9">
        <f t="shared" si="16"/>
        <v>-41796.722174349357</v>
      </c>
      <c r="BW38" s="9">
        <f t="shared" si="17"/>
        <v>-37426.240972708532</v>
      </c>
      <c r="BX38" s="37">
        <f>SUMPRODUCT(BS$5:BS38,'[1]功能-付费相关'!BR$6:BR39)/'[1]资源-钻石'!L37</f>
        <v>-0.13101600928807094</v>
      </c>
      <c r="BY38" s="37">
        <f>SUMPRODUCT(BT$5:BT38,'[1]功能-付费相关'!BS$6:BS39)/'[1]资源-钻石'!M37</f>
        <v>-7.2015581844389248E-2</v>
      </c>
      <c r="BZ38" s="37">
        <f>SUMPRODUCT(BU$5:BU38,'[1]功能-付费相关'!BT$6:BT39)/'[1]资源-钻石'!N37</f>
        <v>-5.0395761323786523E-2</v>
      </c>
      <c r="CA38" s="37">
        <f>SUMPRODUCT(BV$5:BV38,'[1]功能-付费相关'!BU$6:BU39)/'[1]资源-钻石'!O37</f>
        <v>-2.5090471123404255E-2</v>
      </c>
      <c r="CB38" s="37">
        <f>SUMPRODUCT(BW$5:BW38,'[1]功能-付费相关'!BV$6:BV39)/'[1]资源-钻石'!P37</f>
        <v>-1.5605544434121597E-2</v>
      </c>
      <c r="CC38" s="14">
        <f>SUMPRODUCT(BS$5:BS38,'[1]功能-付费相关'!BR$6:BR39)/节奏总纲!P37</f>
        <v>-1099.8732419720786</v>
      </c>
    </row>
    <row r="39" spans="2:81" x14ac:dyDescent="0.15">
      <c r="B39" s="14">
        <v>5800</v>
      </c>
      <c r="C39" s="14">
        <v>36</v>
      </c>
      <c r="D39" s="14">
        <v>24000</v>
      </c>
      <c r="E39" s="14">
        <f t="shared" si="5"/>
        <v>98800</v>
      </c>
      <c r="G39" s="14">
        <v>342000</v>
      </c>
      <c r="H39" s="14">
        <f t="shared" si="0"/>
        <v>4.1166666666666663</v>
      </c>
      <c r="I39" s="14">
        <f t="shared" si="1"/>
        <v>0.28888888888888886</v>
      </c>
      <c r="L39" s="15">
        <v>35</v>
      </c>
      <c r="M39" s="15">
        <f>24*3600*节奏总纲!W38</f>
        <v>65460.546386058893</v>
      </c>
      <c r="N39" s="15">
        <f>24*3600*节奏总纲!X38</f>
        <v>58226.940077972155</v>
      </c>
      <c r="O39" s="15">
        <f>24*3600*节奏总纲!Y38</f>
        <v>48635.913116525342</v>
      </c>
      <c r="P39" s="15">
        <f>24*3600*节奏总纲!Z38</f>
        <v>35578.227452554034</v>
      </c>
      <c r="Q39" s="15">
        <f>24*3600*节奏总纲!AA38</f>
        <v>19825.465176827984</v>
      </c>
      <c r="R39" s="15">
        <f>SUM(M$5:M39)</f>
        <v>891104.41431228316</v>
      </c>
      <c r="S39" s="15">
        <f>SUM(N$5:N39)</f>
        <v>778023.26413605444</v>
      </c>
      <c r="T39" s="15">
        <f>SUM(O$5:O39)</f>
        <v>644090.27066491835</v>
      </c>
      <c r="U39" s="15">
        <f>SUM(P$5:P39)</f>
        <v>478701.29136855854</v>
      </c>
      <c r="V39" s="15">
        <f>SUM(Q$5:Q39)</f>
        <v>268757.09135658463</v>
      </c>
      <c r="X39" s="15">
        <v>35</v>
      </c>
      <c r="Y39" s="15">
        <f>[1]养成buff汇总!CC40</f>
        <v>0.13488835519748724</v>
      </c>
      <c r="Z39" s="15">
        <f>[1]养成buff汇总!CD40</f>
        <v>0.13719900893725903</v>
      </c>
      <c r="AA39" s="15">
        <f>[1]养成buff汇总!CE40</f>
        <v>0.1420986486459592</v>
      </c>
      <c r="AB39" s="15">
        <f>[1]养成buff汇总!CF40</f>
        <v>0.14953241276968271</v>
      </c>
      <c r="AC39" s="15">
        <f>[1]养成buff汇总!CG40</f>
        <v>0.15927265922658013</v>
      </c>
      <c r="AD39" s="15">
        <f>[1]养成buff汇总!CH40</f>
        <v>60600.877158960153</v>
      </c>
      <c r="AE39" s="15">
        <f>[1]养成buff汇总!CI40</f>
        <v>54108.812938234842</v>
      </c>
      <c r="AF39" s="15">
        <f>[1]养成buff汇总!CJ40</f>
        <v>46835.419595564999</v>
      </c>
      <c r="AG39" s="15">
        <f>[1]养成buff汇总!CK40</f>
        <v>37080.970668676237</v>
      </c>
      <c r="AH39" s="15">
        <f>[1]养成buff汇总!CL40</f>
        <v>22343.627600309002</v>
      </c>
      <c r="AK39" s="15">
        <v>35</v>
      </c>
      <c r="AL39" s="15">
        <f>R39+AD39+('[1]功能-日常任务'!AB39+'[1]功能-子任务'!BJ39+[8]繁荣度奖励!AT41+[3]投放设计!AY42+'[1]功能-行军令'!DL39+'[1]功能-九鼎之争'!CS40)*[1]把控!$V$7/[1]把控!$V$9++'[1]资源-玩家经验'!BN38/4</f>
        <v>1026928.4809432216</v>
      </c>
      <c r="AM39" s="15">
        <f>S39+AE39+('[1]功能-日常任务'!AC39+'[1]功能-子任务'!BK39+[8]繁荣度奖励!AU41+[3]投放设计!AZ42+'[1]功能-行军令'!DM39+'[1]功能-九鼎之争'!CT40)*[1]把控!$V$7/[1]把控!$V$9++'[1]资源-玩家经验'!BO38/4</f>
        <v>908162.27604485478</v>
      </c>
      <c r="AN39" s="15">
        <f>T39+AF39+('[1]功能-日常任务'!AD39+'[1]功能-子任务'!BL39+[8]繁荣度奖励!AV41+[3]投放设计!BA42+'[1]功能-行军令'!DN39+'[1]功能-九鼎之争'!CU40)*[1]把控!$V$7/[1]把控!$V$9++'[1]资源-玩家经验'!BP38/4</f>
        <v>1074063.9555767858</v>
      </c>
      <c r="AO39" s="15">
        <f>U39+AG39+('[1]功能-日常任务'!AE39+'[1]功能-子任务'!BM39+[8]繁荣度奖励!AW41+[3]投放设计!BB42+'[1]功能-行军令'!DO39+'[1]功能-九鼎之争'!CV40)*[1]把控!$V$7/[1]把控!$V$9++'[1]资源-玩家经验'!BQ38/4</f>
        <v>882437.03783953539</v>
      </c>
      <c r="AP39" s="15">
        <f>V39+AH39+('[1]功能-日常任务'!AF39+'[1]功能-子任务'!BN39+[8]繁荣度奖励!AX41+[3]投放设计!BC42+'[1]功能-行军令'!DP39+'[1]功能-九鼎之争'!CW40)*[1]把控!$V$7/[1]把控!$V$9++'[1]资源-玩家经验'!BR38/4</f>
        <v>625850.30985343177</v>
      </c>
      <c r="AS39" s="35">
        <v>35</v>
      </c>
      <c r="AT39" s="34">
        <f t="shared" si="18"/>
        <v>0.86773755996504676</v>
      </c>
      <c r="AU39" s="34">
        <f t="shared" si="6"/>
        <v>5.9011779577190192E-2</v>
      </c>
      <c r="AV39" s="34">
        <f>(('[1]功能-日常任务'!AB39+'[1]功能-子任务'!BJ39+[8]繁荣度奖励!AT41+[3]投放设计!AY42+'[1]功能-行军令'!DL39+'[1]功能-九鼎之争'!CS40)*[1]把控!$V$7/[1]把控!$V$9+'[1]资源-玩家经验'!BN38/4)/AL39</f>
        <v>7.3250660457762934E-2</v>
      </c>
      <c r="AX39" s="15">
        <v>35</v>
      </c>
      <c r="AY39" s="15">
        <f>'[1]功能-战损相关'!R45/求节点($D$88:$D$167,$D$4:$D$83,节奏总纲!P38)*3600</f>
        <v>31285.301536788724</v>
      </c>
      <c r="AZ39" s="15">
        <f>'[1]功能-战损相关'!S45/求节点($D$88:$D$167,$D$4:$D$83,节奏总纲!Q38)*3600</f>
        <v>39976.180747535429</v>
      </c>
      <c r="BA39" s="15">
        <f>'[1]功能-战损相关'!T45/求节点($D$88:$D$167,$D$4:$D$83,节奏总纲!R38)*3600</f>
        <v>48206.898261883063</v>
      </c>
      <c r="BB39" s="15">
        <f>'[1]功能-战损相关'!U45/求节点($D$88:$D$167,$D$4:$D$83,节奏总纲!S38)*3600</f>
        <v>37258.797697638431</v>
      </c>
      <c r="BC39" s="15">
        <f>'[1]功能-战损相关'!V45/求节点($D$88:$D$167,$D$4:$D$83,节奏总纲!T38)*3600</f>
        <v>19730.940191707989</v>
      </c>
      <c r="BD39" s="15">
        <f>SUM(AY$5:AY39)</f>
        <v>368457.43708592863</v>
      </c>
      <c r="BE39" s="15">
        <f>SUM(AZ$5:AZ39)</f>
        <v>473933.43406012852</v>
      </c>
      <c r="BF39" s="15">
        <f>SUM(BA$5:BA39)</f>
        <v>602190.49878027989</v>
      </c>
      <c r="BG39" s="15">
        <f>SUM(BB$5:BB39)</f>
        <v>445159.63692143699</v>
      </c>
      <c r="BH39" s="15">
        <f>SUM(BC$5:BC39)</f>
        <v>226748.45870603053</v>
      </c>
      <c r="BK39" s="14">
        <v>35</v>
      </c>
      <c r="BL39" s="14">
        <f t="shared" si="7"/>
        <v>2.7871020573367602</v>
      </c>
      <c r="BM39" s="14">
        <f t="shared" si="8"/>
        <v>1.9162232726751138</v>
      </c>
      <c r="BN39" s="14">
        <f t="shared" si="9"/>
        <v>1.7835949882176363</v>
      </c>
      <c r="BO39" s="14">
        <f t="shared" si="10"/>
        <v>1.982293462053637</v>
      </c>
      <c r="BP39" s="14">
        <f t="shared" si="11"/>
        <v>2.760108330724397</v>
      </c>
      <c r="BR39" s="9">
        <v>35</v>
      </c>
      <c r="BS39" s="9">
        <f t="shared" si="13"/>
        <v>-49005.358410970191</v>
      </c>
      <c r="BT39" s="9">
        <f t="shared" si="14"/>
        <v>-32365.574418829056</v>
      </c>
      <c r="BU39" s="9">
        <f t="shared" si="15"/>
        <v>-53287.196954267332</v>
      </c>
      <c r="BV39" s="9">
        <f t="shared" si="16"/>
        <v>-46798.182236710389</v>
      </c>
      <c r="BW39" s="9">
        <f t="shared" si="17"/>
        <v>-45563.067588541715</v>
      </c>
      <c r="BX39" s="37">
        <f>SUMPRODUCT(BS$5:BS39,'[1]功能-付费相关'!BR$6:BR40)/'[1]资源-钻石'!L38</f>
        <v>-0.13109725285996748</v>
      </c>
      <c r="BY39" s="37">
        <f>SUMPRODUCT(BT$5:BT39,'[1]功能-付费相关'!BS$6:BS40)/'[1]资源-钻石'!M38</f>
        <v>-7.1884514177332437E-2</v>
      </c>
      <c r="BZ39" s="37">
        <f>SUMPRODUCT(BU$5:BU39,'[1]功能-付费相关'!BT$6:BT40)/'[1]资源-钻石'!N38</f>
        <v>-5.1896055861019336E-2</v>
      </c>
      <c r="CA39" s="37">
        <f>SUMPRODUCT(BV$5:BV39,'[1]功能-付费相关'!BU$6:BU40)/'[1]资源-钻石'!O38</f>
        <v>-2.5501578728017105E-2</v>
      </c>
      <c r="CB39" s="37">
        <f>SUMPRODUCT(BW$5:BW39,'[1]功能-付费相关'!BV$6:BV40)/'[1]资源-钻石'!P38</f>
        <v>-1.6091870800596309E-2</v>
      </c>
      <c r="CC39" s="14">
        <f>SUMPRODUCT(BS$5:BS39,'[1]功能-付费相关'!BR$6:BR40)/节奏总纲!P38</f>
        <v>-1074.5005835724533</v>
      </c>
    </row>
    <row r="40" spans="2:81" x14ac:dyDescent="0.15">
      <c r="B40" s="14">
        <v>5800</v>
      </c>
      <c r="C40" s="14">
        <v>37</v>
      </c>
      <c r="D40" s="14">
        <v>24000</v>
      </c>
      <c r="E40" s="14">
        <f t="shared" si="5"/>
        <v>104600</v>
      </c>
      <c r="G40" s="14">
        <v>354000</v>
      </c>
      <c r="H40" s="14">
        <f t="shared" si="0"/>
        <v>4.3583333333333334</v>
      </c>
      <c r="I40" s="14">
        <f t="shared" si="1"/>
        <v>0.29548022598870055</v>
      </c>
      <c r="L40" s="15">
        <v>36</v>
      </c>
      <c r="M40" s="15">
        <f>24*3600*节奏总纲!W39</f>
        <v>70158.876459703883</v>
      </c>
      <c r="N40" s="15">
        <f>24*3600*节奏总纲!X39</f>
        <v>62313.104656816628</v>
      </c>
      <c r="O40" s="15">
        <f>24*3600*节奏总纲!Y39</f>
        <v>50614.709575996756</v>
      </c>
      <c r="P40" s="15">
        <f>24*3600*节奏总纲!Z39</f>
        <v>37112.590459689665</v>
      </c>
      <c r="Q40" s="15">
        <f>24*3600*节奏总纲!AA39</f>
        <v>19718.022204088713</v>
      </c>
      <c r="R40" s="15">
        <f>SUM(M$5:M40)</f>
        <v>961263.29077198706</v>
      </c>
      <c r="S40" s="15">
        <f>SUM(N$5:N40)</f>
        <v>840336.36879287101</v>
      </c>
      <c r="T40" s="15">
        <f>SUM(O$5:O40)</f>
        <v>694704.98024091509</v>
      </c>
      <c r="U40" s="15">
        <f>SUM(P$5:P40)</f>
        <v>515813.88182824821</v>
      </c>
      <c r="V40" s="15">
        <f>SUM(Q$5:Q40)</f>
        <v>288475.11356067332</v>
      </c>
      <c r="X40" s="15">
        <v>36</v>
      </c>
      <c r="Y40" s="15">
        <f>[1]养成buff汇总!CC41</f>
        <v>0.13454018177904764</v>
      </c>
      <c r="Z40" s="15">
        <f>[1]养成buff汇总!CD41</f>
        <v>0.13680572619505632</v>
      </c>
      <c r="AA40" s="15">
        <f>[1]养成buff汇总!CE41</f>
        <v>0.14170210060136643</v>
      </c>
      <c r="AB40" s="15">
        <f>[1]养成buff汇总!CF41</f>
        <v>0.14905642278521056</v>
      </c>
      <c r="AC40" s="15">
        <f>[1]养成buff汇总!CG41</f>
        <v>0.15888819065875304</v>
      </c>
      <c r="AD40" s="15">
        <f>[1]养成buff汇总!CH41</f>
        <v>71507.4354919693</v>
      </c>
      <c r="AE40" s="15">
        <f>[1]养成buff汇总!CI41</f>
        <v>63984.677263037687</v>
      </c>
      <c r="AF40" s="15">
        <f>[1]养成buff汇总!CJ41</f>
        <v>55191.738157304513</v>
      </c>
      <c r="AG40" s="15">
        <f>[1]养成buff汇总!CK41</f>
        <v>43581.836439730243</v>
      </c>
      <c r="AH40" s="15">
        <f>[1]养成buff汇总!CL41</f>
        <v>26068.412862604258</v>
      </c>
      <c r="AK40" s="15">
        <v>36</v>
      </c>
      <c r="AL40" s="15">
        <f>R40+AD40+('[1]功能-日常任务'!AB40+'[1]功能-子任务'!BJ40+[8]繁荣度奖励!AT42+[3]投放设计!AY43+'[1]功能-行军令'!DL40+'[1]功能-九鼎之争'!CS41)*[1]把控!$V$7/[1]把控!$V$9++'[1]资源-玩家经验'!BN39/4</f>
        <v>1112950.0055079395</v>
      </c>
      <c r="AM40" s="15">
        <f>S40+AE40+('[1]功能-日常任务'!AC40+'[1]功能-子任务'!BK40+[8]繁荣度奖励!AU42+[3]投放设计!AZ43+'[1]功能-行军令'!DM40+'[1]功能-九鼎之争'!CT41)*[1]把控!$V$7/[1]把控!$V$9++'[1]资源-玩家经验'!BO39/4</f>
        <v>985557.28565393528</v>
      </c>
      <c r="AN40" s="15">
        <f>T40+AF40+('[1]功能-日常任务'!AD40+'[1]功能-子任务'!BL40+[8]繁荣度奖励!AV42+[3]投放设计!BA43+'[1]功能-行军令'!DN40+'[1]功能-九鼎之争'!CU41)*[1]把控!$V$7/[1]把控!$V$9++'[1]资源-玩家经验'!BP39/4</f>
        <v>1184238.0327350742</v>
      </c>
      <c r="AO40" s="15">
        <f>U40+AG40+('[1]功能-日常任务'!AE40+'[1]功能-子任务'!BM40+[8]繁荣度奖励!AW42+[3]投放设计!BB43+'[1]功能-行军令'!DO40+'[1]功能-九鼎之争'!CV41)*[1]把控!$V$7/[1]把控!$V$9++'[1]资源-玩家经验'!BQ39/4</f>
        <v>978656.8149850776</v>
      </c>
      <c r="AP40" s="15">
        <f>V40+AH40+('[1]功能-日常任务'!AF40+'[1]功能-子任务'!BN40+[8]繁荣度奖励!AX42+[3]投放设计!BC43+'[1]功能-行军令'!DP40+'[1]功能-九鼎之争'!CW41)*[1]把控!$V$7/[1]把控!$V$9++'[1]资源-玩家经验'!BR39/4</f>
        <v>694584.79319684138</v>
      </c>
      <c r="AS40" s="35">
        <v>36</v>
      </c>
      <c r="AT40" s="34">
        <f t="shared" si="18"/>
        <v>0.86370752146523944</v>
      </c>
      <c r="AU40" s="34">
        <f t="shared" si="6"/>
        <v>6.4250357282970683E-2</v>
      </c>
      <c r="AV40" s="34">
        <f>(('[1]功能-日常任务'!AB40+'[1]功能-子任务'!BJ40+[8]繁荣度奖励!AT42+[3]投放设计!AY43+'[1]功能-行军令'!DL40+'[1]功能-九鼎之争'!CS41)*[1]把控!$V$7/[1]把控!$V$9+'[1]资源-玩家经验'!BN39/4)/AL40</f>
        <v>7.2042121251789729E-2</v>
      </c>
      <c r="AX40" s="15">
        <v>36</v>
      </c>
      <c r="AY40" s="15">
        <f>'[1]功能-战损相关'!R46/求节点($D$88:$D$167,$D$4:$D$83,节奏总纲!P39)*3600</f>
        <v>33812.875441423043</v>
      </c>
      <c r="AZ40" s="15">
        <f>'[1]功能-战损相关'!S46/求节点($D$88:$D$167,$D$4:$D$83,节奏总纲!Q39)*3600</f>
        <v>43070.763502493741</v>
      </c>
      <c r="BA40" s="15">
        <f>'[1]功能-战损相关'!T46/求节点($D$88:$D$167,$D$4:$D$83,节奏总纲!R39)*3600</f>
        <v>50493.914371779465</v>
      </c>
      <c r="BB40" s="15">
        <f>'[1]功能-战损相关'!U46/求节点($D$88:$D$167,$D$4:$D$83,节奏总纲!S39)*3600</f>
        <v>39103.880619235752</v>
      </c>
      <c r="BC40" s="15">
        <f>'[1]功能-战损相关'!V46/求节点($D$88:$D$167,$D$4:$D$83,节奏总纲!T39)*3600</f>
        <v>19900.001377142358</v>
      </c>
      <c r="BD40" s="15">
        <f>SUM(AY$5:AY40)</f>
        <v>402270.31252735166</v>
      </c>
      <c r="BE40" s="15">
        <f>SUM(AZ$5:AZ40)</f>
        <v>517004.19756262226</v>
      </c>
      <c r="BF40" s="15">
        <f>SUM(BA$5:BA40)</f>
        <v>652684.41315205931</v>
      </c>
      <c r="BG40" s="15">
        <f>SUM(BB$5:BB40)</f>
        <v>484263.51754067274</v>
      </c>
      <c r="BH40" s="15">
        <f>SUM(BC$5:BC40)</f>
        <v>246648.46008317289</v>
      </c>
      <c r="BK40" s="14">
        <v>36</v>
      </c>
      <c r="BL40" s="14">
        <f t="shared" si="7"/>
        <v>2.7666719885829667</v>
      </c>
      <c r="BM40" s="14">
        <f t="shared" si="8"/>
        <v>1.9062848818254698</v>
      </c>
      <c r="BN40" s="14">
        <f t="shared" si="9"/>
        <v>1.8144113891366609</v>
      </c>
      <c r="BO40" s="14">
        <f t="shared" si="10"/>
        <v>2.0209179084048623</v>
      </c>
      <c r="BP40" s="14">
        <f t="shared" si="11"/>
        <v>2.8160921538395938</v>
      </c>
      <c r="BR40" s="9">
        <v>36</v>
      </c>
      <c r="BS40" s="9">
        <f t="shared" si="13"/>
        <v>-52208.649123294861</v>
      </c>
      <c r="BT40" s="9">
        <f t="shared" si="14"/>
        <v>-34324.246106586768</v>
      </c>
      <c r="BU40" s="9">
        <f t="shared" si="15"/>
        <v>-59680.16278650891</v>
      </c>
      <c r="BV40" s="9">
        <f t="shared" si="16"/>
        <v>-57115.89652630646</v>
      </c>
      <c r="BW40" s="9">
        <f t="shared" si="17"/>
        <v>-48834.481966267253</v>
      </c>
      <c r="BX40" s="37">
        <f>SUMPRODUCT(BS$5:BS40,'[1]功能-付费相关'!BR$6:BR41)/'[1]资源-钻石'!L39</f>
        <v>-0.13093264105897437</v>
      </c>
      <c r="BY40" s="37">
        <f>SUMPRODUCT(BT$5:BT40,'[1]功能-付费相关'!BS$6:BS41)/'[1]资源-钻石'!M39</f>
        <v>-7.1617092847757594E-2</v>
      </c>
      <c r="BZ40" s="37">
        <f>SUMPRODUCT(BU$5:BU40,'[1]功能-付费相关'!BT$6:BT41)/'[1]资源-钻石'!N39</f>
        <v>-5.3632323944658208E-2</v>
      </c>
      <c r="CA40" s="37">
        <f>SUMPRODUCT(BV$5:BV40,'[1]功能-付费相关'!BU$6:BU41)/'[1]资源-钻石'!O39</f>
        <v>-2.6146469411272726E-2</v>
      </c>
      <c r="CB40" s="37">
        <f>SUMPRODUCT(BW$5:BW40,'[1]功能-付费相关'!BV$6:BV41)/'[1]资源-钻石'!P39</f>
        <v>-1.658259573340046E-2</v>
      </c>
      <c r="CC40" s="14">
        <f>SUMPRODUCT(BS$5:BS40,'[1]功能-付费相关'!BR$6:BR41)/节奏总纲!P39</f>
        <v>-1049.1965260446129</v>
      </c>
    </row>
    <row r="41" spans="2:81" x14ac:dyDescent="0.15">
      <c r="B41" s="14">
        <v>5800</v>
      </c>
      <c r="C41" s="14">
        <v>38</v>
      </c>
      <c r="D41" s="14">
        <v>24000</v>
      </c>
      <c r="E41" s="14">
        <f t="shared" si="5"/>
        <v>110400</v>
      </c>
      <c r="G41" s="14">
        <v>366000</v>
      </c>
      <c r="H41" s="14">
        <f t="shared" si="0"/>
        <v>4.5999999999999996</v>
      </c>
      <c r="I41" s="14">
        <f t="shared" si="1"/>
        <v>0.30163934426229511</v>
      </c>
      <c r="L41" s="15">
        <v>37</v>
      </c>
      <c r="M41" s="15">
        <f>24*3600*节奏总纲!W40</f>
        <v>75194.421950872827</v>
      </c>
      <c r="N41" s="15">
        <f>24*3600*节奏总纲!X40</f>
        <v>65424.026355636161</v>
      </c>
      <c r="O41" s="15">
        <f>24*3600*节奏总纲!Y40</f>
        <v>54135.717201351341</v>
      </c>
      <c r="P41" s="15">
        <f>24*3600*节奏总纲!Z40</f>
        <v>38587.348707209632</v>
      </c>
      <c r="Q41" s="15">
        <f>24*3600*节奏总纲!AA40</f>
        <v>22565.846027456937</v>
      </c>
      <c r="R41" s="15">
        <f>SUM(M$5:M41)</f>
        <v>1036457.7127228599</v>
      </c>
      <c r="S41" s="15">
        <f>SUM(N$5:N41)</f>
        <v>905760.3951485072</v>
      </c>
      <c r="T41" s="15">
        <f>SUM(O$5:O41)</f>
        <v>748840.69744226639</v>
      </c>
      <c r="U41" s="15">
        <f>SUM(P$5:P41)</f>
        <v>554401.23053545784</v>
      </c>
      <c r="V41" s="15">
        <f>SUM(Q$5:Q41)</f>
        <v>311040.95958813024</v>
      </c>
      <c r="X41" s="15">
        <v>37</v>
      </c>
      <c r="Y41" s="15">
        <f>[1]养成buff汇总!CC42</f>
        <v>0.1341794746641374</v>
      </c>
      <c r="Z41" s="15">
        <f>[1]养成buff汇总!CD42</f>
        <v>0.1364383789918851</v>
      </c>
      <c r="AA41" s="15">
        <f>[1]养成buff汇总!CE42</f>
        <v>0.14127791471411386</v>
      </c>
      <c r="AB41" s="15">
        <f>[1]养成buff汇总!CF42</f>
        <v>0.14861877564334042</v>
      </c>
      <c r="AC41" s="15">
        <f>[1]养成buff汇总!CG42</f>
        <v>0.15834391486770658</v>
      </c>
      <c r="AD41" s="15">
        <f>[1]养成buff汇总!CH42</f>
        <v>83160.598866824308</v>
      </c>
      <c r="AE41" s="15">
        <f>[1]养成buff汇总!CI42</f>
        <v>74321.343328239629</v>
      </c>
      <c r="AF41" s="15">
        <f>[1]养成buff汇总!CJ42</f>
        <v>64098.206697954272</v>
      </c>
      <c r="AG41" s="15">
        <f>[1]养成buff汇总!CK42</f>
        <v>50317.71967995743</v>
      </c>
      <c r="AH41" s="15">
        <f>[1]养成buff汇总!CL42</f>
        <v>30313.81008055199</v>
      </c>
      <c r="AK41" s="15">
        <v>37</v>
      </c>
      <c r="AL41" s="15">
        <f>R41+AD41+('[1]功能-日常任务'!AB41+'[1]功能-子任务'!BJ41+[8]繁荣度奖励!AT43+[3]投放设计!AY44+'[1]功能-行军令'!DL41+'[1]功能-九鼎之争'!CS42)*[1]把控!$V$7/[1]把控!$V$9++'[1]资源-玩家经验'!BN40/4</f>
        <v>1205093.8038520338</v>
      </c>
      <c r="AM41" s="15">
        <f>S41+AE41+('[1]功能-日常任务'!AC41+'[1]功能-子任务'!BK41+[8]繁荣度奖励!AU43+[3]投放设计!AZ44+'[1]功能-行军令'!DM41+'[1]功能-九鼎之争'!CT42)*[1]把控!$V$7/[1]把控!$V$9++'[1]资源-玩家经验'!BO40/4</f>
        <v>1066811.7416173604</v>
      </c>
      <c r="AN41" s="15">
        <f>T41+AF41+('[1]功能-日常任务'!AD41+'[1]功能-子任务'!BL41+[8]繁荣度奖励!AV43+[3]投放设计!BA44+'[1]功能-行军令'!DN41+'[1]功能-九鼎之争'!CU42)*[1]把控!$V$7/[1]把控!$V$9++'[1]资源-玩家经验'!BP40/4</f>
        <v>1308573.6085595281</v>
      </c>
      <c r="AO41" s="15">
        <f>U41+AG41+('[1]功能-日常任务'!AE41+'[1]功能-子任务'!BM41+[8]繁荣度奖励!AW43+[3]投放设计!BB44+'[1]功能-行军令'!DO41+'[1]功能-九鼎之争'!CV42)*[1]把控!$V$7/[1]把控!$V$9++'[1]资源-玩家经验'!BQ40/4</f>
        <v>1084369.420451053</v>
      </c>
      <c r="AP41" s="15">
        <f>V41+AH41+('[1]功能-日常任务'!AF41+'[1]功能-子任务'!BN41+[8]繁荣度奖励!AX43+[3]投放设计!BC44+'[1]功能-行军令'!DP41+'[1]功能-九鼎之争'!CW42)*[1]把控!$V$7/[1]把控!$V$9++'[1]资源-玩家经验'!BR40/4</f>
        <v>777529.14015007275</v>
      </c>
      <c r="AS41" s="35">
        <v>37</v>
      </c>
      <c r="AT41" s="34">
        <f t="shared" si="18"/>
        <v>0.86006392980352619</v>
      </c>
      <c r="AU41" s="34">
        <f t="shared" si="6"/>
        <v>6.900757318725298E-2</v>
      </c>
      <c r="AV41" s="34">
        <f>(('[1]功能-日常任务'!AB41+'[1]功能-子任务'!BJ41+[8]繁荣度奖励!AT43+[3]投放设计!AY44+'[1]功能-行军令'!DL41+'[1]功能-九鼎之争'!CS42)*[1]把控!$V$7/[1]把控!$V$9+'[1]资源-玩家经验'!BN40/4)/AL41</f>
        <v>7.0928497009220742E-2</v>
      </c>
      <c r="AX41" s="15">
        <v>37</v>
      </c>
      <c r="AY41" s="15">
        <f>'[1]功能-战损相关'!R47/求节点($D$88:$D$167,$D$4:$D$83,节奏总纲!P40)*3600</f>
        <v>36548.355334979504</v>
      </c>
      <c r="AZ41" s="15">
        <f>'[1]功能-战损相关'!S47/求节点($D$88:$D$167,$D$4:$D$83,节奏总纲!Q40)*3600</f>
        <v>45275.567375580038</v>
      </c>
      <c r="BA41" s="15">
        <f>'[1]功能-战损相关'!T47/求节点($D$88:$D$167,$D$4:$D$83,节奏总纲!R40)*3600</f>
        <v>53548.502856428044</v>
      </c>
      <c r="BB41" s="15">
        <f>'[1]功能-战损相关'!U47/求节点($D$88:$D$167,$D$4:$D$83,节奏总纲!S40)*3600</f>
        <v>40271.293487755342</v>
      </c>
      <c r="BC41" s="15">
        <f>'[1]功能-战损相关'!V47/求节点($D$88:$D$167,$D$4:$D$83,节奏总纲!T40)*3600</f>
        <v>22644.834547843522</v>
      </c>
      <c r="BD41" s="15">
        <f>SUM(AY$5:AY41)</f>
        <v>438818.66786233115</v>
      </c>
      <c r="BE41" s="15">
        <f>SUM(AZ$5:AZ41)</f>
        <v>562279.76493820234</v>
      </c>
      <c r="BF41" s="15">
        <f>SUM(BA$5:BA41)</f>
        <v>706232.91600848734</v>
      </c>
      <c r="BG41" s="15">
        <f>SUM(BB$5:BB41)</f>
        <v>524534.81102842803</v>
      </c>
      <c r="BH41" s="15">
        <f>SUM(BC$5:BC41)</f>
        <v>269293.29463101644</v>
      </c>
      <c r="BK41" s="14">
        <v>37</v>
      </c>
      <c r="BL41" s="14">
        <f t="shared" si="7"/>
        <v>2.7462227387055993</v>
      </c>
      <c r="BM41" s="14">
        <f t="shared" si="8"/>
        <v>1.8972970541356915</v>
      </c>
      <c r="BN41" s="14">
        <f t="shared" si="9"/>
        <v>1.8528924082940961</v>
      </c>
      <c r="BO41" s="14">
        <f t="shared" si="10"/>
        <v>2.0672973416673459</v>
      </c>
      <c r="BP41" s="14">
        <f t="shared" si="11"/>
        <v>2.8872948404283036</v>
      </c>
      <c r="BR41" s="9">
        <v>37</v>
      </c>
      <c r="BS41" s="9">
        <f t="shared" si="13"/>
        <v>-55595.443009114824</v>
      </c>
      <c r="BT41" s="9">
        <f t="shared" si="14"/>
        <v>-35978.888587845024</v>
      </c>
      <c r="BU41" s="9">
        <f t="shared" si="15"/>
        <v>-70787.072968025925</v>
      </c>
      <c r="BV41" s="9">
        <f t="shared" si="16"/>
        <v>-65441.311978220067</v>
      </c>
      <c r="BW41" s="9">
        <f t="shared" si="17"/>
        <v>-60299.512405387824</v>
      </c>
      <c r="BX41" s="37">
        <f>SUMPRODUCT(BS$5:BS41,'[1]功能-付费相关'!BR$6:BR42)/'[1]资源-钻石'!L40</f>
        <v>-0.13053315938908908</v>
      </c>
      <c r="BY41" s="37">
        <f>SUMPRODUCT(BT$5:BT41,'[1]功能-付费相关'!BS$6:BS42)/'[1]资源-钻石'!M40</f>
        <v>-7.125524569438213E-2</v>
      </c>
      <c r="BZ41" s="37">
        <f>SUMPRODUCT(BU$5:BU41,'[1]功能-付费相关'!BT$6:BT42)/'[1]资源-钻石'!N40</f>
        <v>-5.5642635026097911E-2</v>
      </c>
      <c r="CA41" s="37">
        <f>SUMPRODUCT(BV$5:BV41,'[1]功能-付费相关'!BU$6:BU42)/'[1]资源-钻石'!O40</f>
        <v>-2.6888676979321856E-2</v>
      </c>
      <c r="CB41" s="37">
        <f>SUMPRODUCT(BW$5:BW41,'[1]功能-付费相关'!BV$6:BV42)/'[1]资源-钻石'!P40</f>
        <v>-1.7151760940374999E-2</v>
      </c>
      <c r="CC41" s="14">
        <f>SUMPRODUCT(BS$5:BS41,'[1]功能-付费相关'!BR$6:BR42)/节奏总纲!P40</f>
        <v>-1023.9890971018655</v>
      </c>
    </row>
    <row r="42" spans="2:81" x14ac:dyDescent="0.15">
      <c r="B42" s="14">
        <v>5800</v>
      </c>
      <c r="C42" s="14">
        <v>39</v>
      </c>
      <c r="D42" s="14">
        <v>24000</v>
      </c>
      <c r="E42" s="14">
        <f t="shared" si="5"/>
        <v>116200</v>
      </c>
      <c r="G42" s="14">
        <v>378000</v>
      </c>
      <c r="H42" s="14">
        <f t="shared" si="0"/>
        <v>4.8416666666666668</v>
      </c>
      <c r="I42" s="14">
        <f t="shared" si="1"/>
        <v>0.30740740740740741</v>
      </c>
      <c r="L42" s="15">
        <v>38</v>
      </c>
      <c r="M42" s="15">
        <f>24*3600*节奏总纲!W41</f>
        <v>80591.385977701924</v>
      </c>
      <c r="N42" s="15">
        <f>24*3600*节奏总纲!X41</f>
        <v>69870.287656563465</v>
      </c>
      <c r="O42" s="15">
        <f>24*3600*节奏总纲!Y41</f>
        <v>56328.292901098634</v>
      </c>
      <c r="P42" s="15">
        <f>24*3600*节奏总纲!Z41</f>
        <v>41432.758711421782</v>
      </c>
      <c r="Q42" s="15">
        <f>24*3600*节奏总纲!AA41</f>
        <v>23403.540562817969</v>
      </c>
      <c r="R42" s="15">
        <f>SUM(M$5:M42)</f>
        <v>1117049.0987005618</v>
      </c>
      <c r="S42" s="15">
        <f>SUM(N$5:N42)</f>
        <v>975630.68280507065</v>
      </c>
      <c r="T42" s="15">
        <f>SUM(O$5:O42)</f>
        <v>805168.990343365</v>
      </c>
      <c r="U42" s="15">
        <f>SUM(P$5:P42)</f>
        <v>595833.98924687959</v>
      </c>
      <c r="V42" s="15">
        <f>SUM(Q$5:Q42)</f>
        <v>334444.50015094818</v>
      </c>
      <c r="X42" s="15">
        <v>38</v>
      </c>
      <c r="Y42" s="15">
        <f>[1]养成buff汇总!CC43</f>
        <v>0.13382540700859277</v>
      </c>
      <c r="Z42" s="15">
        <f>[1]养成buff汇总!CD43</f>
        <v>0.13606281631332331</v>
      </c>
      <c r="AA42" s="15">
        <f>[1]养成buff汇总!CE43</f>
        <v>0.14088892037088657</v>
      </c>
      <c r="AB42" s="15">
        <f>[1]养成buff汇总!CF43</f>
        <v>0.14814885664041963</v>
      </c>
      <c r="AC42" s="15">
        <f>[1]养成buff汇总!CG43</f>
        <v>0.15782228841932072</v>
      </c>
      <c r="AD42" s="15">
        <f>[1]养成buff汇总!CH43</f>
        <v>95612.101274214307</v>
      </c>
      <c r="AE42" s="15">
        <f>[1]养成buff汇总!CI43</f>
        <v>85325.324051243049</v>
      </c>
      <c r="AF42" s="15">
        <f>[1]养成buff汇总!CJ43</f>
        <v>73335.699452205474</v>
      </c>
      <c r="AG42" s="15">
        <f>[1]养成buff汇总!CK43</f>
        <v>57523.457300203227</v>
      </c>
      <c r="AH42" s="15">
        <f>[1]养成buff汇总!CL43</f>
        <v>34699.583151897976</v>
      </c>
      <c r="AK42" s="15">
        <v>38</v>
      </c>
      <c r="AL42" s="15">
        <f>R42+AD42+('[1]功能-日常任务'!AB42+'[1]功能-子任务'!BJ42+[8]繁荣度奖励!AT44+[3]投放设计!AY45+'[1]功能-行军令'!DL42+'[1]功能-九鼎之争'!CS43)*[1]把控!$V$7/[1]把控!$V$9++'[1]资源-玩家经验'!BN41/4</f>
        <v>1303823.0633364434</v>
      </c>
      <c r="AM42" s="15">
        <f>S42+AE42+('[1]功能-日常任务'!AC42+'[1]功能-子任务'!BK42+[8]繁荣度奖励!AU44+[3]投放设计!AZ45+'[1]功能-行军令'!DM42+'[1]功能-九鼎之争'!CT43)*[1]把控!$V$7/[1]把控!$V$9++'[1]资源-玩家经验'!BO41/4</f>
        <v>1153575.0669629804</v>
      </c>
      <c r="AN42" s="15">
        <f>T42+AF42+('[1]功能-日常任务'!AD42+'[1]功能-子任务'!BL42+[8]繁荣度奖励!AV44+[3]投放设计!BA45+'[1]功能-行军令'!DN42+'[1]功能-九鼎之争'!CU43)*[1]把控!$V$7/[1]把控!$V$9++'[1]资源-玩家经验'!BP41/4</f>
        <v>1448314.3648722435</v>
      </c>
      <c r="AO42" s="15">
        <f>U42+AG42+('[1]功能-日常任务'!AE42+'[1]功能-子任务'!BM42+[8]繁荣度奖励!AW44+[3]投放设计!BB45+'[1]功能-行军令'!DO42+'[1]功能-九鼎之争'!CV43)*[1]把控!$V$7/[1]把控!$V$9++'[1]资源-玩家经验'!BQ41/4</f>
        <v>1203800.3147063055</v>
      </c>
      <c r="AP42" s="15">
        <f>V42+AH42+('[1]功能-日常任务'!AF42+'[1]功能-子任务'!BN42+[8]繁荣度奖励!AX44+[3]投放设计!BC45+'[1]功能-行军令'!DP42+'[1]功能-九鼎之争'!CW43)*[1]把控!$V$7/[1]把控!$V$9++'[1]资源-玩家经验'!BR41/4</f>
        <v>867977.40464947419</v>
      </c>
      <c r="AS42" s="35">
        <v>38</v>
      </c>
      <c r="AT42" s="34">
        <f t="shared" si="18"/>
        <v>0.85674899463894072</v>
      </c>
      <c r="AU42" s="34">
        <f t="shared" si="6"/>
        <v>7.3332113814236308E-2</v>
      </c>
      <c r="AV42" s="34">
        <f>(('[1]功能-日常任务'!AB42+'[1]功能-子任务'!BJ42+[8]繁荣度奖励!AT44+[3]投放设计!AY45+'[1]功能-行军令'!DL42+'[1]功能-九鼎之争'!CS43)*[1]把控!$V$7/[1]把控!$V$9+'[1]资源-玩家经验'!BN41/4)/AL42</f>
        <v>6.9918891546823084E-2</v>
      </c>
      <c r="AX42" s="15">
        <v>38</v>
      </c>
      <c r="AY42" s="15">
        <f>'[1]功能-战损相关'!R48/求节点($D$88:$D$167,$D$4:$D$83,节奏总纲!P41)*3600</f>
        <v>38884.572087487511</v>
      </c>
      <c r="AZ42" s="15">
        <f>'[1]功能-战损相关'!S48/求节点($D$88:$D$167,$D$4:$D$83,节奏总纲!Q41)*3600</f>
        <v>48205.580289864803</v>
      </c>
      <c r="BA42" s="15">
        <f>'[1]功能-战损相关'!T48/求节点($D$88:$D$167,$D$4:$D$83,节奏总纲!R41)*3600</f>
        <v>55694.610047028582</v>
      </c>
      <c r="BB42" s="15">
        <f>'[1]功能-战损相关'!U48/求节点($D$88:$D$167,$D$4:$D$83,节奏总纲!S41)*3600</f>
        <v>43433.09700001889</v>
      </c>
      <c r="BC42" s="15">
        <f>'[1]功能-战损相关'!V48/求节点($D$88:$D$167,$D$4:$D$83,节奏总纲!T41)*3600</f>
        <v>23688.491429354137</v>
      </c>
      <c r="BD42" s="15">
        <f>SUM(AY$5:AY42)</f>
        <v>477703.23994981864</v>
      </c>
      <c r="BE42" s="15">
        <f>SUM(AZ$5:AZ42)</f>
        <v>610485.34522806713</v>
      </c>
      <c r="BF42" s="15">
        <f>SUM(BA$5:BA42)</f>
        <v>761927.52605551598</v>
      </c>
      <c r="BG42" s="15">
        <f>SUM(BB$5:BB42)</f>
        <v>567967.90802844695</v>
      </c>
      <c r="BH42" s="15">
        <f>SUM(BC$5:BC42)</f>
        <v>292981.78606037056</v>
      </c>
      <c r="BK42" s="14">
        <v>38</v>
      </c>
      <c r="BL42" s="14">
        <f t="shared" si="7"/>
        <v>2.729357798522376</v>
      </c>
      <c r="BM42" s="14">
        <f t="shared" si="8"/>
        <v>1.8896032082998226</v>
      </c>
      <c r="BN42" s="14">
        <f t="shared" si="9"/>
        <v>1.9008558102240234</v>
      </c>
      <c r="BO42" s="14">
        <f t="shared" si="10"/>
        <v>2.1194865021247162</v>
      </c>
      <c r="BP42" s="14">
        <f t="shared" si="11"/>
        <v>2.9625643843628646</v>
      </c>
      <c r="BR42" s="9">
        <v>38</v>
      </c>
      <c r="BS42" s="9">
        <f t="shared" si="13"/>
        <v>-59844.687396922091</v>
      </c>
      <c r="BT42" s="9">
        <f t="shared" si="14"/>
        <v>-38557.745055755251</v>
      </c>
      <c r="BU42" s="9">
        <f t="shared" si="15"/>
        <v>-84046.146265686722</v>
      </c>
      <c r="BV42" s="9">
        <f t="shared" si="16"/>
        <v>-75997.797255233629</v>
      </c>
      <c r="BW42" s="9">
        <f t="shared" si="17"/>
        <v>-66759.773070047318</v>
      </c>
      <c r="BX42" s="37">
        <f>SUMPRODUCT(BS$5:BS42,'[1]功能-付费相关'!BR$6:BR43)/'[1]资源-钻石'!L41</f>
        <v>-0.12998236056729262</v>
      </c>
      <c r="BY42" s="37">
        <f>SUMPRODUCT(BT$5:BT42,'[1]功能-付费相关'!BS$6:BS43)/'[1]资源-钻石'!M41</f>
        <v>-7.08181888923963E-2</v>
      </c>
      <c r="BZ42" s="37">
        <f>SUMPRODUCT(BU$5:BU42,'[1]功能-付费相关'!BT$6:BT43)/'[1]资源-钻石'!N41</f>
        <v>-5.8034804473964183E-2</v>
      </c>
      <c r="CA42" s="37">
        <f>SUMPRODUCT(BV$5:BV42,'[1]功能-付费相关'!BU$6:BU43)/'[1]资源-钻石'!O41</f>
        <v>-2.7707632137956371E-2</v>
      </c>
      <c r="CB42" s="37">
        <f>SUMPRODUCT(BW$5:BW42,'[1]功能-付费相关'!BV$6:BV43)/'[1]资源-钻石'!P41</f>
        <v>-1.772976579739095E-2</v>
      </c>
      <c r="CC42" s="14">
        <f>SUMPRODUCT(BS$5:BS42,'[1]功能-付费相关'!BR$6:BR43)/节奏总纲!P41</f>
        <v>-999.45747287253107</v>
      </c>
    </row>
    <row r="43" spans="2:81" x14ac:dyDescent="0.15">
      <c r="B43" s="14">
        <v>5800</v>
      </c>
      <c r="C43" s="14">
        <v>40</v>
      </c>
      <c r="D43" s="14">
        <v>24000</v>
      </c>
      <c r="E43" s="14">
        <f t="shared" si="5"/>
        <v>122000</v>
      </c>
      <c r="G43" s="14">
        <v>390000</v>
      </c>
      <c r="H43" s="14">
        <f t="shared" si="0"/>
        <v>5.083333333333333</v>
      </c>
      <c r="I43" s="14">
        <f t="shared" si="1"/>
        <v>0.31282051282051282</v>
      </c>
      <c r="L43" s="15">
        <v>39</v>
      </c>
      <c r="M43" s="15">
        <f>24*3600*节奏总纲!W42</f>
        <v>86375.708799920569</v>
      </c>
      <c r="N43" s="15">
        <f>24*3600*节奏总纲!X42</f>
        <v>73876.091816099943</v>
      </c>
      <c r="O43" s="15">
        <f>24*3600*节奏总纲!Y42</f>
        <v>60213.788730231827</v>
      </c>
      <c r="P43" s="15">
        <f>24*3600*节奏总纲!Z42</f>
        <v>45230.405708627302</v>
      </c>
      <c r="Q43" s="15">
        <f>24*3600*节奏总纲!AA42</f>
        <v>25860.887214696231</v>
      </c>
      <c r="R43" s="15">
        <f>SUM(M$5:M43)</f>
        <v>1203424.8075004823</v>
      </c>
      <c r="S43" s="15">
        <f>SUM(N$5:N43)</f>
        <v>1049506.7746211705</v>
      </c>
      <c r="T43" s="15">
        <f>SUM(O$5:O43)</f>
        <v>865382.77907359682</v>
      </c>
      <c r="U43" s="15">
        <f>SUM(P$5:P43)</f>
        <v>641064.3949555069</v>
      </c>
      <c r="V43" s="15">
        <f>SUM(Q$5:Q43)</f>
        <v>360305.38736564439</v>
      </c>
      <c r="X43" s="15">
        <v>39</v>
      </c>
      <c r="Y43" s="15">
        <f>[1]养成buff汇总!CC44</f>
        <v>0.13347254766350358</v>
      </c>
      <c r="Z43" s="15">
        <f>[1]养成buff汇总!CD44</f>
        <v>0.13569445002324956</v>
      </c>
      <c r="AA43" s="15">
        <f>[1]养成buff汇总!CE44</f>
        <v>0.14048691549186818</v>
      </c>
      <c r="AB43" s="15">
        <f>[1]养成buff汇总!CF44</f>
        <v>0.14770724116447739</v>
      </c>
      <c r="AC43" s="15">
        <f>[1]养成buff汇总!CG44</f>
        <v>0.1572699053127144</v>
      </c>
      <c r="AD43" s="15">
        <f>[1]养成buff汇总!CH44</f>
        <v>108916.68369532537</v>
      </c>
      <c r="AE43" s="15">
        <f>[1]养成buff汇总!CI44</f>
        <v>96923.740432026942</v>
      </c>
      <c r="AF43" s="15">
        <f>[1]养成buff汇总!CJ44</f>
        <v>83177.608320445928</v>
      </c>
      <c r="AG43" s="15">
        <f>[1]养成buff汇总!CK44</f>
        <v>65362.146969583198</v>
      </c>
      <c r="AH43" s="15">
        <f>[1]养成buff汇总!CL44</f>
        <v>39525.730110690602</v>
      </c>
      <c r="AK43" s="15">
        <v>39</v>
      </c>
      <c r="AL43" s="15">
        <f>R43+AD43+('[1]功能-日常任务'!AB43+'[1]功能-子任务'!BJ43+[8]繁荣度奖励!AT45+[3]投放设计!AY46+'[1]功能-行军令'!DL43+'[1]功能-九鼎之争'!CS44)*[1]把控!$V$7/[1]把控!$V$9++'[1]资源-玩家经验'!BN42/4</f>
        <v>1409592.6613965433</v>
      </c>
      <c r="AM43" s="15">
        <f>S43+AE43+('[1]功能-日常任务'!AC43+'[1]功能-子任务'!BK43+[8]繁荣度奖励!AU45+[3]投放设计!AZ46+'[1]功能-行军令'!DM43+'[1]功能-九鼎之争'!CT44)*[1]把控!$V$7/[1]把控!$V$9++'[1]资源-玩家经验'!BO42/4</f>
        <v>1245309.833982632</v>
      </c>
      <c r="AN43" s="15">
        <f>T43+AF43+('[1]功能-日常任务'!AD43+'[1]功能-子任务'!BL43+[8]繁荣度奖励!AV45+[3]投放设计!BA46+'[1]功能-行军令'!DN43+'[1]功能-九鼎之争'!CU44)*[1]把控!$V$7/[1]把控!$V$9++'[1]资源-玩家经验'!BP42/4</f>
        <v>1606021.701184172</v>
      </c>
      <c r="AO43" s="15">
        <f>U43+AG43+('[1]功能-日常任务'!AE43+'[1]功能-子任务'!BM43+[8]繁荣度奖励!AW45+[3]投放设计!BB46+'[1]功能-行军令'!DO43+'[1]功能-九鼎之争'!CV44)*[1]把控!$V$7/[1]把控!$V$9++'[1]资源-玩家经验'!BQ42/4</f>
        <v>1338250.7437050068</v>
      </c>
      <c r="AP43" s="15">
        <f>V43+AH43+('[1]功能-日常任务'!AF43+'[1]功能-子任务'!BN43+[8]繁荣度奖励!AX45+[3]投放设计!BC46+'[1]功能-行军令'!DP43+'[1]功能-九鼎之争'!CW44)*[1]把控!$V$7/[1]把控!$V$9++'[1]资源-玩家经验'!BR42/4</f>
        <v>970467.97624353203</v>
      </c>
      <c r="AS43" s="35">
        <v>39</v>
      </c>
      <c r="AT43" s="34">
        <f t="shared" si="18"/>
        <v>0.85373941029758083</v>
      </c>
      <c r="AU43" s="34">
        <f t="shared" si="6"/>
        <v>7.7268197173655115E-2</v>
      </c>
      <c r="AV43" s="34">
        <f>(('[1]功能-日常任务'!AB43+'[1]功能-子任务'!BJ43+[8]繁荣度奖励!AT45+[3]投放设计!AY46+'[1]功能-行军令'!DL43+'[1]功能-九鼎之争'!CS44)*[1]把控!$V$7/[1]把控!$V$9+'[1]资源-玩家经验'!BN42/4)/AL43</f>
        <v>6.8992392528764046E-2</v>
      </c>
      <c r="AX43" s="15">
        <v>39</v>
      </c>
      <c r="AY43" s="15">
        <f>'[1]功能-战损相关'!R49/求节点($D$88:$D$167,$D$4:$D$83,节奏总纲!P42)*3600</f>
        <v>42204.074282461152</v>
      </c>
      <c r="AZ43" s="15">
        <f>'[1]功能-战损相关'!S49/求节点($D$88:$D$167,$D$4:$D$83,节奏总纲!Q42)*3600</f>
        <v>51348.88194114127</v>
      </c>
      <c r="BA43" s="15">
        <f>'[1]功能-战损相关'!T49/求节点($D$88:$D$167,$D$4:$D$83,节奏总纲!R42)*3600</f>
        <v>59497.497671946388</v>
      </c>
      <c r="BB43" s="15">
        <f>'[1]功能-战损相关'!U49/求节点($D$88:$D$167,$D$4:$D$83,节奏总纲!S42)*3600</f>
        <v>47860.201783773111</v>
      </c>
      <c r="BC43" s="15">
        <f>'[1]功能-战损相关'!V49/求节点($D$88:$D$167,$D$4:$D$83,节奏总纲!T42)*3600</f>
        <v>26429.725587377787</v>
      </c>
      <c r="BD43" s="15">
        <f>SUM(AY$5:AY43)</f>
        <v>519907.31423227978</v>
      </c>
      <c r="BE43" s="15">
        <f>SUM(AZ$5:AZ43)</f>
        <v>661834.22716920846</v>
      </c>
      <c r="BF43" s="15">
        <f>SUM(BA$5:BA43)</f>
        <v>821425.02372746239</v>
      </c>
      <c r="BG43" s="15">
        <f>SUM(BB$5:BB43)</f>
        <v>615828.10981222009</v>
      </c>
      <c r="BH43" s="15">
        <f>SUM(BC$5:BC43)</f>
        <v>319411.51164774835</v>
      </c>
      <c r="BK43" s="14">
        <v>39</v>
      </c>
      <c r="BL43" s="14">
        <f t="shared" si="7"/>
        <v>2.7112383742437163</v>
      </c>
      <c r="BM43" s="14">
        <f t="shared" si="8"/>
        <v>1.8816038561635899</v>
      </c>
      <c r="BN43" s="14">
        <f t="shared" si="9"/>
        <v>1.9551652978580647</v>
      </c>
      <c r="BO43" s="14">
        <f t="shared" si="10"/>
        <v>2.1730913584199163</v>
      </c>
      <c r="BP43" s="14">
        <f t="shared" si="11"/>
        <v>3.038299938650233</v>
      </c>
      <c r="BR43" s="9">
        <v>39</v>
      </c>
      <c r="BS43" s="9">
        <f t="shared" si="13"/>
        <v>-63565.523777638737</v>
      </c>
      <c r="BT43" s="9">
        <f t="shared" si="14"/>
        <v>-40385.88507851027</v>
      </c>
      <c r="BU43" s="9">
        <f t="shared" si="15"/>
        <v>-98209.838639982045</v>
      </c>
      <c r="BV43" s="9">
        <f t="shared" si="16"/>
        <v>-86590.227214928134</v>
      </c>
      <c r="BW43" s="9">
        <f t="shared" si="17"/>
        <v>-76060.846006680047</v>
      </c>
      <c r="BX43" s="37">
        <f>SUMPRODUCT(BS$5:BS43,'[1]功能-付费相关'!BR$6:BR44)/'[1]资源-钻石'!L42</f>
        <v>-0.12920496255915753</v>
      </c>
      <c r="BY43" s="37">
        <f>SUMPRODUCT(BT$5:BT43,'[1]功能-付费相关'!BS$6:BS44)/'[1]资源-钻石'!M42</f>
        <v>-7.0273759430173721E-2</v>
      </c>
      <c r="BZ43" s="37">
        <f>SUMPRODUCT(BU$5:BU43,'[1]功能-付费相关'!BT$6:BT44)/'[1]资源-钻石'!N42</f>
        <v>-6.0655256723131191E-2</v>
      </c>
      <c r="CA43" s="37">
        <f>SUMPRODUCT(BV$5:BV43,'[1]功能-付费相关'!BU$6:BU44)/'[1]资源-钻石'!O42</f>
        <v>-2.8723503363664988E-2</v>
      </c>
      <c r="CB43" s="37">
        <f>SUMPRODUCT(BW$5:BW43,'[1]功能-付费相关'!BV$6:BV44)/'[1]资源-钻石'!P42</f>
        <v>-1.8296907722842991E-2</v>
      </c>
      <c r="CC43" s="14">
        <f>SUMPRODUCT(BS$5:BS43,'[1]功能-付费相关'!BR$6:BR44)/节奏总纲!P42</f>
        <v>-974.93548166994037</v>
      </c>
    </row>
    <row r="44" spans="2:81" x14ac:dyDescent="0.15">
      <c r="B44" s="14">
        <v>6600</v>
      </c>
      <c r="C44" s="14">
        <v>41</v>
      </c>
      <c r="D44" s="14">
        <v>24000</v>
      </c>
      <c r="E44" s="14">
        <f t="shared" si="5"/>
        <v>128600</v>
      </c>
      <c r="G44" s="14">
        <v>402000</v>
      </c>
      <c r="H44" s="14">
        <f t="shared" si="0"/>
        <v>5.3583333333333334</v>
      </c>
      <c r="I44" s="14">
        <f t="shared" si="1"/>
        <v>0.31990049751243782</v>
      </c>
      <c r="L44" s="15">
        <v>40</v>
      </c>
      <c r="M44" s="15">
        <f>24*3600*节奏总纲!W43</f>
        <v>92575.192499517594</v>
      </c>
      <c r="N44" s="15">
        <f>24*3600*节奏总纲!X43</f>
        <v>78790.825378829424</v>
      </c>
      <c r="O44" s="15">
        <f>24*3600*节奏总纲!Y43</f>
        <v>66182.020926403173</v>
      </c>
      <c r="P44" s="15">
        <f>24*3600*节奏总纲!Z43</f>
        <v>50222.005044493017</v>
      </c>
      <c r="Q44" s="15">
        <f>24*3600*节奏总纲!AA43</f>
        <v>28494.612634355555</v>
      </c>
      <c r="R44" s="15">
        <f>SUM(M$5:M44)</f>
        <v>1296000</v>
      </c>
      <c r="S44" s="15">
        <f>SUM(N$5:N44)</f>
        <v>1128297.5999999999</v>
      </c>
      <c r="T44" s="15">
        <f>SUM(O$5:O44)</f>
        <v>931564.8</v>
      </c>
      <c r="U44" s="15">
        <f>SUM(P$5:P44)</f>
        <v>691286.39999999991</v>
      </c>
      <c r="V44" s="15">
        <f>SUM(Q$5:Q44)</f>
        <v>388799.99999999994</v>
      </c>
      <c r="X44" s="15">
        <v>40</v>
      </c>
      <c r="Y44" s="15">
        <f>[1]养成buff汇总!CC45</f>
        <v>0.1331120406599664</v>
      </c>
      <c r="Z44" s="15">
        <f>[1]养成buff汇总!CD45</f>
        <v>0.13533356342218728</v>
      </c>
      <c r="AA44" s="15">
        <f>[1]养成buff汇总!CE45</f>
        <v>0.14007861643170061</v>
      </c>
      <c r="AB44" s="15">
        <f>[1]养成buff汇总!CF45</f>
        <v>0.14722161308669554</v>
      </c>
      <c r="AC44" s="15">
        <f>[1]养成buff汇总!CG45</f>
        <v>0.15672824442621097</v>
      </c>
      <c r="AD44" s="15">
        <f>[1]养成buff汇总!CH45</f>
        <v>123131.75342299983</v>
      </c>
      <c r="AE44" s="15">
        <f>[1]养成buff汇总!CI45</f>
        <v>109255.71344776537</v>
      </c>
      <c r="AF44" s="15">
        <f>[1]养成buff汇总!CJ45</f>
        <v>93958.461199758109</v>
      </c>
      <c r="AG44" s="15">
        <f>[1]养成buff汇总!CK45</f>
        <v>74032.353331004619</v>
      </c>
      <c r="AH44" s="15">
        <f>[1]养成buff汇总!CL45</f>
        <v>44821.662986740426</v>
      </c>
      <c r="AK44" s="15">
        <v>40</v>
      </c>
      <c r="AL44" s="15">
        <f>R44+AD44+('[1]功能-日常任务'!AB44+'[1]功能-子任务'!BJ44+[8]繁荣度奖励!AT46+[3]投放设计!AY47+'[1]功能-行军令'!DL44+'[1]功能-九鼎之争'!CS45)*[1]把控!$V$7/[1]把控!$V$9++'[1]资源-玩家经验'!BN43/4</f>
        <v>1522930.9448510089</v>
      </c>
      <c r="AM44" s="15">
        <f>S44+AE44+('[1]功能-日常任务'!AC44+'[1]功能-子任务'!BK44+[8]繁荣度奖励!AU46+[3]投放设计!AZ47+'[1]功能-行军令'!DM44+'[1]功能-九鼎之争'!CT45)*[1]把控!$V$7/[1]把控!$V$9++'[1]资源-玩家经验'!BO43/4</f>
        <v>1343145.9046825168</v>
      </c>
      <c r="AN44" s="15">
        <f>T44+AF44+('[1]功能-日常任务'!AD44+'[1]功能-子任务'!BL44+[8]繁荣度奖励!AV46+[3]投放设计!BA47+'[1]功能-行军令'!DN44+'[1]功能-九鼎之争'!CU45)*[1]把控!$V$7/[1]把控!$V$9++'[1]资源-玩家经验'!BP43/4</f>
        <v>1779321.6940034796</v>
      </c>
      <c r="AO44" s="15">
        <f>U44+AG44+('[1]功能-日常任务'!AE44+'[1]功能-子任务'!BM44+[8]繁荣度奖励!AW46+[3]投放设计!BB47+'[1]功能-行军令'!DO44+'[1]功能-九鼎之争'!CV45)*[1]把控!$V$7/[1]把控!$V$9++'[1]资源-玩家经验'!BQ43/4</f>
        <v>1486603.5992607204</v>
      </c>
      <c r="AP44" s="15">
        <f>V44+AH44+('[1]功能-日常任务'!AF44+'[1]功能-子任务'!BN44+[8]繁荣度奖励!AX46+[3]投放设计!BC47+'[1]功能-行军令'!DP44+'[1]功能-九鼎之争'!CW45)*[1]把控!$V$7/[1]把控!$V$9++'[1]资源-玩家经验'!BR43/4</f>
        <v>1084786.5526476842</v>
      </c>
      <c r="AS44" s="35">
        <v>40</v>
      </c>
      <c r="AT44" s="34">
        <f t="shared" si="18"/>
        <v>0.85099065350385272</v>
      </c>
      <c r="AU44" s="34">
        <f t="shared" si="6"/>
        <v>8.0851829716445889E-2</v>
      </c>
      <c r="AV44" s="34">
        <f>(('[1]功能-日常任务'!AB44+'[1]功能-子任务'!BJ44+[8]繁荣度奖励!AT46+[3]投放设计!AY47+'[1]功能-行军令'!DL44+'[1]功能-九鼎之争'!CS45)*[1]把控!$V$7/[1]把控!$V$9+'[1]资源-玩家经验'!BN43/4)/AL44</f>
        <v>6.815751677970143E-2</v>
      </c>
      <c r="AX44" s="15">
        <v>40</v>
      </c>
      <c r="AY44" s="15">
        <f>'[1]功能-战损相关'!R50/求节点($D$88:$D$167,$D$4:$D$83,节奏总纲!P43)*3600</f>
        <v>45810.142595263897</v>
      </c>
      <c r="AZ44" s="15">
        <f>'[1]功能-战损相关'!S50/求节点($D$88:$D$167,$D$4:$D$83,节奏总纲!Q43)*3600</f>
        <v>55407.823337687783</v>
      </c>
      <c r="BA44" s="15">
        <f>'[1]功能-战损相关'!T50/求节点($D$88:$D$167,$D$4:$D$83,节奏总纲!R43)*3600</f>
        <v>65175.908756698685</v>
      </c>
      <c r="BB44" s="15">
        <f>'[1]功能-战损相关'!U50/求节点($D$88:$D$167,$D$4:$D$83,节奏总纲!S43)*3600</f>
        <v>53360.547672080051</v>
      </c>
      <c r="BC44" s="15">
        <f>'[1]功能-战损相关'!V50/求节点($D$88:$D$167,$D$4:$D$83,节奏总纲!T43)*3600</f>
        <v>29363.186078232946</v>
      </c>
      <c r="BD44" s="15">
        <f>SUM(AY$5:AY44)</f>
        <v>565717.45682754368</v>
      </c>
      <c r="BE44" s="15">
        <f>SUM(AZ$5:AZ44)</f>
        <v>717242.05050689622</v>
      </c>
      <c r="BF44" s="15">
        <f>SUM(BA$5:BA44)</f>
        <v>886600.93248416111</v>
      </c>
      <c r="BG44" s="15">
        <f>SUM(BB$5:BB44)</f>
        <v>669188.6574843002</v>
      </c>
      <c r="BH44" s="15">
        <f>SUM(BC$5:BC44)</f>
        <v>348774.6977259813</v>
      </c>
      <c r="BK44" s="14">
        <v>40</v>
      </c>
      <c r="BL44" s="14">
        <f t="shared" si="7"/>
        <v>2.6920345597807271</v>
      </c>
      <c r="BM44" s="14">
        <f t="shared" si="8"/>
        <v>1.8726535954400272</v>
      </c>
      <c r="BN44" s="14">
        <f t="shared" si="9"/>
        <v>2.0069025745529165</v>
      </c>
      <c r="BO44" s="14">
        <f t="shared" si="10"/>
        <v>2.2215014893548126</v>
      </c>
      <c r="BP44" s="14">
        <f t="shared" si="11"/>
        <v>3.1102788124268086</v>
      </c>
      <c r="BR44" s="9">
        <v>40</v>
      </c>
      <c r="BS44" s="9">
        <f t="shared" si="13"/>
        <v>-67528.140859201783</v>
      </c>
      <c r="BT44" s="9">
        <f t="shared" si="14"/>
        <v>-42428.247362197028</v>
      </c>
      <c r="BU44" s="9">
        <f t="shared" si="15"/>
        <v>-108124.08406260889</v>
      </c>
      <c r="BV44" s="9">
        <f t="shared" si="16"/>
        <v>-94992.307883633533</v>
      </c>
      <c r="BW44" s="9">
        <f t="shared" si="17"/>
        <v>-84955.390325919259</v>
      </c>
      <c r="BX44" s="37">
        <f>SUMPRODUCT(BS$5:BS44,'[1]功能-付费相关'!BR$6:BR45)/'[1]资源-钻石'!L43</f>
        <v>-0.12821870631602691</v>
      </c>
      <c r="BY44" s="37">
        <f>SUMPRODUCT(BT$5:BT44,'[1]功能-付费相关'!BS$6:BS45)/'[1]资源-钻石'!M43</f>
        <v>-6.9609617467219109E-2</v>
      </c>
      <c r="BZ44" s="37">
        <f>SUMPRODUCT(BU$5:BU44,'[1]功能-付费相关'!BT$6:BT45)/'[1]资源-钻石'!N43</f>
        <v>-6.3063262756908406E-2</v>
      </c>
      <c r="CA44" s="37">
        <f>SUMPRODUCT(BV$5:BV44,'[1]功能-付费相关'!BU$6:BU45)/'[1]资源-钻石'!O43</f>
        <v>-2.966541094207804E-2</v>
      </c>
      <c r="CB44" s="37">
        <f>SUMPRODUCT(BW$5:BW44,'[1]功能-付费相关'!BV$6:BV45)/'[1]资源-钻石'!P43</f>
        <v>-1.8821064674740925E-2</v>
      </c>
      <c r="CC44" s="14">
        <f>SUMPRODUCT(BS$5:BS44,'[1]功能-付费相关'!BR$6:BR45)/节奏总纲!P43</f>
        <v>-950.49236854770868</v>
      </c>
    </row>
    <row r="45" spans="2:81" x14ac:dyDescent="0.15">
      <c r="B45" s="14">
        <v>6600</v>
      </c>
      <c r="C45" s="14">
        <v>42</v>
      </c>
      <c r="D45" s="14">
        <v>24000</v>
      </c>
      <c r="E45" s="14">
        <f t="shared" si="5"/>
        <v>135200</v>
      </c>
      <c r="G45" s="14">
        <v>414000</v>
      </c>
      <c r="H45" s="14">
        <f t="shared" si="0"/>
        <v>5.6333333333333337</v>
      </c>
      <c r="I45" s="14">
        <f t="shared" si="1"/>
        <v>0.32657004830917874</v>
      </c>
      <c r="L45" s="15">
        <v>41</v>
      </c>
      <c r="M45" s="15">
        <f>24*3600*节奏总纲!W44</f>
        <v>99219.634610171008</v>
      </c>
      <c r="N45" s="15">
        <f>24*3600*节奏总纲!X44</f>
        <v>86938.701745458791</v>
      </c>
      <c r="O45" s="15">
        <f>24*3600*节奏总纲!Y44</f>
        <v>72574.771028940027</v>
      </c>
      <c r="P45" s="15">
        <f>24*3600*节奏总纲!Z44</f>
        <v>54318.972735675372</v>
      </c>
      <c r="Q45" s="15">
        <f>24*3600*节奏总纲!AA44</f>
        <v>31161.110017661467</v>
      </c>
      <c r="R45" s="15">
        <f>SUM(M$5:M45)</f>
        <v>1395219.634610171</v>
      </c>
      <c r="S45" s="15">
        <f>SUM(N$5:N45)</f>
        <v>1215236.3017454587</v>
      </c>
      <c r="T45" s="15">
        <f>SUM(O$5:O45)</f>
        <v>1004139.57102894</v>
      </c>
      <c r="U45" s="15">
        <f>SUM(P$5:P45)</f>
        <v>745605.37273567531</v>
      </c>
      <c r="V45" s="15">
        <f>SUM(Q$5:Q45)</f>
        <v>419961.11001766141</v>
      </c>
      <c r="X45" s="15">
        <v>41</v>
      </c>
      <c r="Y45" s="15">
        <f>[1]养成buff汇总!CC46</f>
        <v>0.132767001642914</v>
      </c>
      <c r="Z45" s="15">
        <f>[1]养成buff汇总!CD46</f>
        <v>0.13494783582924993</v>
      </c>
      <c r="AA45" s="15">
        <f>[1]养成buff汇总!CE46</f>
        <v>0.13966579565884177</v>
      </c>
      <c r="AB45" s="15">
        <f>[1]养成buff汇总!CF46</f>
        <v>0.14675276778989954</v>
      </c>
      <c r="AC45" s="15">
        <f>[1]养成buff汇总!CG46</f>
        <v>0.15614701309866696</v>
      </c>
      <c r="AD45" s="15">
        <f>[1]养成buff汇总!CH46</f>
        <v>138321.55064733682</v>
      </c>
      <c r="AE45" s="15">
        <f>[1]养成buff汇总!CI46</f>
        <v>122818.12059069291</v>
      </c>
      <c r="AF45" s="15">
        <f>[1]养成buff汇总!CJ46</f>
        <v>105740.17706013989</v>
      </c>
      <c r="AG45" s="15">
        <f>[1]养成buff汇总!CK46</f>
        <v>83374.850196557411</v>
      </c>
      <c r="AH45" s="15">
        <f>[1]养成buff汇总!CL46</f>
        <v>50587.731638063109</v>
      </c>
      <c r="AK45" s="15">
        <v>41</v>
      </c>
      <c r="AL45" s="15">
        <f>R45+AD45+('[1]功能-日常任务'!AB45+'[1]功能-子任务'!BJ45+[8]繁荣度奖励!AT47+[3]投放设计!AY48+'[1]功能-行军令'!DL45+'[1]功能-九鼎之争'!CS46)*[1]把控!$V$7/[1]把控!$V$9++'[1]资源-玩家经验'!BN44/4</f>
        <v>1644409.201701581</v>
      </c>
      <c r="AM45" s="15">
        <f>S45+AE45+('[1]功能-日常任务'!AC45+'[1]功能-子任务'!BK45+[8]繁荣度奖励!AU47+[3]投放设计!AZ48+'[1]功能-行军令'!DM45+'[1]功能-九鼎之争'!CT46)*[1]把控!$V$7/[1]把控!$V$9++'[1]资源-玩家经验'!BO44/4</f>
        <v>1451104.2784168408</v>
      </c>
      <c r="AN45" s="15">
        <f>T45+AF45+('[1]功能-日常任务'!AD45+'[1]功能-子任务'!BL45+[8]繁荣度奖励!AV47+[3]投放设计!BA48+'[1]功能-行军令'!DN45+'[1]功能-九鼎之争'!CU46)*[1]把控!$V$7/[1]把控!$V$9++'[1]资源-玩家经验'!BP44/4</f>
        <v>1968594.802322397</v>
      </c>
      <c r="AO45" s="15">
        <f>U45+AG45+('[1]功能-日常任务'!AE45+'[1]功能-子任务'!BM45+[8]繁荣度奖励!AW47+[3]投放设计!BB48+'[1]功能-行军令'!DO45+'[1]功能-九鼎之争'!CV46)*[1]把控!$V$7/[1]把控!$V$9++'[1]资源-玩家经验'!BQ44/4</f>
        <v>1650112.0916647757</v>
      </c>
      <c r="AP45" s="15">
        <f>V45+AH45+('[1]功能-日常任务'!AF45+'[1]功能-子任务'!BN45+[8]繁荣度奖励!AX47+[3]投放设计!BC48+'[1]功能-行军令'!DP45+'[1]功能-九鼎之争'!CW46)*[1]把控!$V$7/[1]把控!$V$9++'[1]资源-玩家经验'!BR44/4</f>
        <v>1210861.5695816483</v>
      </c>
      <c r="AS45" s="35">
        <v>41</v>
      </c>
      <c r="AT45" s="34">
        <f t="shared" si="18"/>
        <v>0.8484625561365402</v>
      </c>
      <c r="AU45" s="34">
        <f t="shared" si="6"/>
        <v>8.4116259203734806E-2</v>
      </c>
      <c r="AV45" s="34">
        <f>(('[1]功能-日常任务'!AB45+'[1]功能-子任务'!BJ45+[8]繁荣度奖励!AT47+[3]投放设计!AY48+'[1]功能-行军令'!DL45+'[1]功能-九鼎之争'!CS46)*[1]把控!$V$7/[1]把控!$V$9+'[1]资源-玩家经验'!BN44/4)/AL45</f>
        <v>6.7421184659725034E-2</v>
      </c>
      <c r="AX45" s="15">
        <v>41</v>
      </c>
      <c r="AY45" s="15">
        <f>'[1]功能-战损相关'!R51/求节点($D$88:$D$167,$D$4:$D$83,节奏总纲!P44)*3600</f>
        <v>49699.314984604491</v>
      </c>
      <c r="AZ45" s="15">
        <f>'[1]功能-战损相关'!S51/求节点($D$88:$D$167,$D$4:$D$83,节奏总纲!Q44)*3600</f>
        <v>61853.414965714132</v>
      </c>
      <c r="BA45" s="15">
        <f>'[1]功能-战损相关'!T51/求节点($D$88:$D$167,$D$4:$D$83,节奏总纲!R44)*3600</f>
        <v>71141.611816719043</v>
      </c>
      <c r="BB45" s="15">
        <f>'[1]功能-战损相关'!U51/求节点($D$88:$D$167,$D$4:$D$83,节奏总纲!S44)*3600</f>
        <v>58324.235042031753</v>
      </c>
      <c r="BC45" s="15">
        <f>'[1]功能-战损相关'!V51/求节点($D$88:$D$167,$D$4:$D$83,节奏总纲!T44)*3600</f>
        <v>32383.359770191924</v>
      </c>
      <c r="BD45" s="15">
        <f>SUM(AY$5:AY45)</f>
        <v>615416.77181214816</v>
      </c>
      <c r="BE45" s="15">
        <f>SUM(AZ$5:AZ45)</f>
        <v>779095.46547261032</v>
      </c>
      <c r="BF45" s="15">
        <f>SUM(BA$5:BA45)</f>
        <v>957742.54430088017</v>
      </c>
      <c r="BG45" s="15">
        <f>SUM(BB$5:BB45)</f>
        <v>727512.89252633194</v>
      </c>
      <c r="BH45" s="15">
        <f>SUM(BC$5:BC45)</f>
        <v>381158.05749617325</v>
      </c>
      <c r="BK45" s="14">
        <v>41</v>
      </c>
      <c r="BL45" s="14">
        <f t="shared" si="7"/>
        <v>2.6720253282332154</v>
      </c>
      <c r="BM45" s="14">
        <f t="shared" si="8"/>
        <v>1.8625500246450293</v>
      </c>
      <c r="BN45" s="14">
        <f t="shared" si="9"/>
        <v>2.055453017135628</v>
      </c>
      <c r="BO45" s="14">
        <f t="shared" si="10"/>
        <v>2.2681551194710283</v>
      </c>
      <c r="BP45" s="14">
        <f t="shared" si="11"/>
        <v>3.1767964647941493</v>
      </c>
      <c r="BR45" s="9">
        <v>41</v>
      </c>
      <c r="BS45" s="9">
        <f t="shared" si="13"/>
        <v>-71778.941865967587</v>
      </c>
      <c r="BT45" s="9">
        <f t="shared" si="14"/>
        <v>-46104.958768609911</v>
      </c>
      <c r="BU45" s="9">
        <f t="shared" si="15"/>
        <v>-118131.4965021984</v>
      </c>
      <c r="BV45" s="9">
        <f t="shared" si="16"/>
        <v>-105184.25736202358</v>
      </c>
      <c r="BW45" s="9">
        <f t="shared" si="17"/>
        <v>-93691.65716377215</v>
      </c>
      <c r="BX45" s="37">
        <f>SUMPRODUCT(BS$5:BS45,'[1]功能-付费相关'!BR$6:BR46)/'[1]资源-钻石'!L44</f>
        <v>-0.12704333832805137</v>
      </c>
      <c r="BY45" s="37">
        <f>SUMPRODUCT(BT$5:BT45,'[1]功能-付费相关'!BS$6:BS46)/'[1]资源-钻石'!M44</f>
        <v>-6.8818037006851726E-2</v>
      </c>
      <c r="BZ45" s="37">
        <f>SUMPRODUCT(BU$5:BU45,'[1]功能-付费相关'!BT$6:BT46)/'[1]资源-钻石'!N44</f>
        <v>-6.5215610175175145E-2</v>
      </c>
      <c r="CA45" s="37">
        <f>SUMPRODUCT(BV$5:BV45,'[1]功能-付费相关'!BU$6:BU46)/'[1]资源-钻石'!O44</f>
        <v>-3.0551601483008908E-2</v>
      </c>
      <c r="CB45" s="37">
        <f>SUMPRODUCT(BW$5:BW45,'[1]功能-付费相关'!BV$6:BV46)/'[1]资源-钻石'!P44</f>
        <v>-1.9288883003240602E-2</v>
      </c>
      <c r="CC45" s="14">
        <f>SUMPRODUCT(BS$5:BS45,'[1]功能-付费相关'!BR$6:BR46)/节奏总纲!P44</f>
        <v>-926.20672700723026</v>
      </c>
    </row>
    <row r="46" spans="2:81" x14ac:dyDescent="0.15">
      <c r="B46" s="14">
        <v>6600</v>
      </c>
      <c r="C46" s="14">
        <v>43</v>
      </c>
      <c r="D46" s="14">
        <v>24000</v>
      </c>
      <c r="E46" s="14">
        <f t="shared" si="5"/>
        <v>141800</v>
      </c>
      <c r="G46" s="14">
        <v>426000</v>
      </c>
      <c r="H46" s="14">
        <f t="shared" si="0"/>
        <v>5.9083333333333332</v>
      </c>
      <c r="I46" s="14">
        <f t="shared" si="1"/>
        <v>0.33286384976525824</v>
      </c>
      <c r="L46" s="15">
        <v>42</v>
      </c>
      <c r="M46" s="15">
        <f>24*3600*节奏总纲!W45</f>
        <v>106340.97133773001</v>
      </c>
      <c r="N46" s="15">
        <f>24*3600*节奏总纲!X45</f>
        <v>96527.043610627486</v>
      </c>
      <c r="O46" s="15">
        <f>24*3600*节奏总纲!Y45</f>
        <v>79987.186465444523</v>
      </c>
      <c r="P46" s="15">
        <f>24*3600*节奏总纲!Z45</f>
        <v>59831.736294778821</v>
      </c>
      <c r="Q46" s="15">
        <f>24*3600*节奏总纲!AA45</f>
        <v>33510.192978604631</v>
      </c>
      <c r="R46" s="15">
        <f>SUM(M$5:M46)</f>
        <v>1501560.605947901</v>
      </c>
      <c r="S46" s="15">
        <f>SUM(N$5:N46)</f>
        <v>1311763.3453560863</v>
      </c>
      <c r="T46" s="15">
        <f>SUM(O$5:O46)</f>
        <v>1084126.7574943847</v>
      </c>
      <c r="U46" s="15">
        <f>SUM(P$5:P46)</f>
        <v>805437.10903045419</v>
      </c>
      <c r="V46" s="15">
        <f>SUM(Q$5:Q46)</f>
        <v>453471.30299626605</v>
      </c>
      <c r="X46" s="15">
        <v>42</v>
      </c>
      <c r="Y46" s="15">
        <f>[1]养成buff汇总!CC47</f>
        <v>0.13239999968099683</v>
      </c>
      <c r="Z46" s="15">
        <f>[1]养成buff汇总!CD47</f>
        <v>0.13457089368444308</v>
      </c>
      <c r="AA46" s="15">
        <f>[1]养成buff汇总!CE47</f>
        <v>0.13923185616743222</v>
      </c>
      <c r="AB46" s="15">
        <f>[1]养成buff汇总!CF47</f>
        <v>0.14625927190228144</v>
      </c>
      <c r="AC46" s="15">
        <f>[1]养成buff汇总!CG47</f>
        <v>0.15560356531973873</v>
      </c>
      <c r="AD46" s="15">
        <f>[1]养成buff汇总!CH47</f>
        <v>154549.70252149022</v>
      </c>
      <c r="AE46" s="15">
        <f>[1]养成buff汇总!CI47</f>
        <v>137827.70419333057</v>
      </c>
      <c r="AF46" s="15">
        <f>[1]养成buff汇总!CJ47</f>
        <v>118678.34690412127</v>
      </c>
      <c r="AG46" s="15">
        <f>[1]养成buff汇总!CK47</f>
        <v>93624.971690259932</v>
      </c>
      <c r="AH46" s="15">
        <f>[1]养成buff汇总!CL47</f>
        <v>56762.91818299186</v>
      </c>
      <c r="AK46" s="15">
        <v>42</v>
      </c>
      <c r="AL46" s="15">
        <f>R46+AD46+('[1]功能-日常任务'!AB46+'[1]功能-子任务'!BJ46+[8]繁荣度奖励!AT48+[3]投放设计!AY49+'[1]功能-行军令'!DL46+'[1]功能-九鼎之争'!CS47)*[1]把控!$V$7/[1]把控!$V$9++'[1]资源-玩家经验'!BN45/4</f>
        <v>1774587.5843548786</v>
      </c>
      <c r="AM46" s="15">
        <f>S46+AE46+('[1]功能-日常任务'!AC46+'[1]功能-子任务'!BK46+[8]繁荣度奖励!AU48+[3]投放设计!AZ49+'[1]功能-行军令'!DM46+'[1]功能-九鼎之争'!CT47)*[1]把控!$V$7/[1]把控!$V$9++'[1]资源-玩家经验'!BO45/4</f>
        <v>1570933.2464494926</v>
      </c>
      <c r="AN46" s="15">
        <f>T46+AF46+('[1]功能-日常任务'!AD46+'[1]功能-子任务'!BL46+[8]繁荣度奖励!AV48+[3]投放设计!BA49+'[1]功能-行军令'!DN46+'[1]功能-九鼎之争'!CU47)*[1]把控!$V$7/[1]把控!$V$9++'[1]资源-玩家经验'!BP45/4</f>
        <v>2175675.8823833959</v>
      </c>
      <c r="AO46" s="15">
        <f>U46+AG46+('[1]功能-日常任务'!AE46+'[1]功能-子任务'!BM46+[8]繁荣度奖励!AW48+[3]投放设计!BB49+'[1]功能-行军令'!DO46+'[1]功能-九鼎之争'!CV47)*[1]把控!$V$7/[1]把控!$V$9++'[1]资源-玩家经验'!BQ45/4</f>
        <v>1832371.3629723215</v>
      </c>
      <c r="AP46" s="15">
        <f>V46+AH46+('[1]功能-日常任务'!AF46+'[1]功能-子任务'!BN46+[8]繁荣度奖励!AX48+[3]投放设计!BC49+'[1]功能-行军令'!DP46+'[1]功能-九鼎之争'!CW47)*[1]把控!$V$7/[1]把控!$V$9++'[1]资源-玩家经验'!BR45/4</f>
        <v>1349753.8781376008</v>
      </c>
      <c r="AS46" s="35">
        <v>42</v>
      </c>
      <c r="AT46" s="34">
        <f t="shared" si="18"/>
        <v>0.84614623655995436</v>
      </c>
      <c r="AU46" s="34">
        <f t="shared" si="6"/>
        <v>8.7090490142065408E-2</v>
      </c>
      <c r="AV46" s="34">
        <f>(('[1]功能-日常任务'!AB46+'[1]功能-子任务'!BJ46+[8]繁荣度奖励!AT48+[3]投放设计!AY49+'[1]功能-行军令'!DL46+'[1]功能-九鼎之争'!CS47)*[1]把控!$V$7/[1]把控!$V$9+'[1]资源-玩家经验'!BN45/4)/AL46</f>
        <v>6.6763273297980361E-2</v>
      </c>
      <c r="AX46" s="15">
        <v>42</v>
      </c>
      <c r="AY46" s="15">
        <f>'[1]功能-战损相关'!R52/求节点($D$88:$D$167,$D$4:$D$83,节奏总纲!P45)*3600</f>
        <v>53936.323246078842</v>
      </c>
      <c r="AZ46" s="15">
        <f>'[1]功能-战损相关'!S52/求节点($D$88:$D$167,$D$4:$D$83,节奏总纲!Q45)*3600</f>
        <v>69575.960403872697</v>
      </c>
      <c r="BA46" s="15">
        <f>'[1]功能-战损相关'!T52/求节点($D$88:$D$167,$D$4:$D$83,节奏总纲!R45)*3600</f>
        <v>78960.924102773992</v>
      </c>
      <c r="BB46" s="15">
        <f>'[1]功能-战损相关'!U52/求节点($D$88:$D$167,$D$4:$D$83,节奏总纲!S45)*3600</f>
        <v>64536.76609074224</v>
      </c>
      <c r="BC46" s="15">
        <f>'[1]功能-战损相关'!V52/求节点($D$88:$D$167,$D$4:$D$83,节奏总纲!T45)*3600</f>
        <v>34948.991529512306</v>
      </c>
      <c r="BD46" s="15">
        <f>SUM(AY$5:AY46)</f>
        <v>669353.09505822696</v>
      </c>
      <c r="BE46" s="15">
        <f>SUM(AZ$5:AZ46)</f>
        <v>848671.42587648297</v>
      </c>
      <c r="BF46" s="15">
        <f>SUM(BA$5:BA46)</f>
        <v>1036703.4684036542</v>
      </c>
      <c r="BG46" s="15">
        <f>SUM(BB$5:BB46)</f>
        <v>792049.65861707414</v>
      </c>
      <c r="BH46" s="15">
        <f>SUM(BC$5:BC46)</f>
        <v>416107.04902568553</v>
      </c>
      <c r="BK46" s="14">
        <v>42</v>
      </c>
      <c r="BL46" s="14">
        <f t="shared" si="7"/>
        <v>2.6511979961794419</v>
      </c>
      <c r="BM46" s="14">
        <f t="shared" si="8"/>
        <v>1.8510500042193347</v>
      </c>
      <c r="BN46" s="14">
        <f t="shared" si="9"/>
        <v>2.0986482139715075</v>
      </c>
      <c r="BO46" s="14">
        <f t="shared" si="10"/>
        <v>2.3134551515010542</v>
      </c>
      <c r="BP46" s="14">
        <f t="shared" si="11"/>
        <v>3.24376595229052</v>
      </c>
      <c r="BR46" s="9">
        <v>42</v>
      </c>
      <c r="BS46" s="9">
        <f t="shared" si="13"/>
        <v>-76242.059407218825</v>
      </c>
      <c r="BT46" s="9">
        <f t="shared" si="14"/>
        <v>-50253.00762877916</v>
      </c>
      <c r="BU46" s="9">
        <f t="shared" si="15"/>
        <v>-128120.1559582249</v>
      </c>
      <c r="BV46" s="9">
        <f t="shared" si="16"/>
        <v>-117722.50521680352</v>
      </c>
      <c r="BW46" s="9">
        <f t="shared" si="17"/>
        <v>-103943.31702644023</v>
      </c>
      <c r="BX46" s="37">
        <f>SUMPRODUCT(BS$5:BS46,'[1]功能-付费相关'!BR$6:BR47)/'[1]资源-钻石'!L45</f>
        <v>-0.12569051109045731</v>
      </c>
      <c r="BY46" s="37">
        <f>SUMPRODUCT(BT$5:BT46,'[1]功能-付费相关'!BS$6:BS47)/'[1]资源-钻石'!M45</f>
        <v>-6.7987462620855879E-2</v>
      </c>
      <c r="BZ46" s="37">
        <f>SUMPRODUCT(BU$5:BU46,'[1]功能-付费相关'!BT$6:BT47)/'[1]资源-钻石'!N45</f>
        <v>-6.7048462774987161E-2</v>
      </c>
      <c r="CA46" s="37">
        <f>SUMPRODUCT(BV$5:BV46,'[1]功能-付费相关'!BU$6:BU47)/'[1]资源-钻石'!O45</f>
        <v>-3.137638379430914E-2</v>
      </c>
      <c r="CB46" s="37">
        <f>SUMPRODUCT(BW$5:BW46,'[1]功能-付费相关'!BV$6:BV47)/'[1]资源-钻石'!P45</f>
        <v>-1.9732176695819933E-2</v>
      </c>
      <c r="CC46" s="14">
        <f>SUMPRODUCT(BS$5:BS46,'[1]功能-付费相关'!BR$6:BR47)/节奏总纲!P45</f>
        <v>-902.09195900897669</v>
      </c>
    </row>
    <row r="47" spans="2:81" x14ac:dyDescent="0.15">
      <c r="B47" s="14">
        <v>6600</v>
      </c>
      <c r="C47" s="14">
        <v>44</v>
      </c>
      <c r="D47" s="14">
        <v>24000</v>
      </c>
      <c r="E47" s="14">
        <f t="shared" si="5"/>
        <v>148400</v>
      </c>
      <c r="G47" s="14">
        <v>438000</v>
      </c>
      <c r="H47" s="14">
        <f t="shared" si="0"/>
        <v>6.1833333333333336</v>
      </c>
      <c r="I47" s="14">
        <f t="shared" si="1"/>
        <v>0.33881278538812787</v>
      </c>
      <c r="L47" s="15">
        <v>43</v>
      </c>
      <c r="M47" s="15">
        <f>24*3600*节奏总纲!W46</f>
        <v>113973.4310601113</v>
      </c>
      <c r="N47" s="15">
        <f>24*3600*节奏总纲!X46</f>
        <v>99890.296181514685</v>
      </c>
      <c r="O47" s="15">
        <f>24*3600*节奏总纲!Y46</f>
        <v>83096.584243904377</v>
      </c>
      <c r="P47" s="15">
        <f>24*3600*节奏总纲!Z46</f>
        <v>60327.581402139767</v>
      </c>
      <c r="Q47" s="15">
        <f>24*3600*节奏总纲!AA46</f>
        <v>33773.762565350371</v>
      </c>
      <c r="R47" s="15">
        <f>SUM(M$5:M47)</f>
        <v>1615534.0370080124</v>
      </c>
      <c r="S47" s="15">
        <f>SUM(N$5:N47)</f>
        <v>1411653.6415376009</v>
      </c>
      <c r="T47" s="15">
        <f>SUM(O$5:O47)</f>
        <v>1167223.341738289</v>
      </c>
      <c r="U47" s="15">
        <f>SUM(P$5:P47)</f>
        <v>865764.69043259392</v>
      </c>
      <c r="V47" s="15">
        <f>SUM(Q$5:Q47)</f>
        <v>487245.06556161644</v>
      </c>
      <c r="X47" s="15">
        <v>43</v>
      </c>
      <c r="Y47" s="15">
        <f>[1]养成buff汇总!CC48</f>
        <v>0.13206211183583375</v>
      </c>
      <c r="Z47" s="15">
        <f>[1]养成buff汇总!CD48</f>
        <v>0.1341808178976</v>
      </c>
      <c r="AA47" s="15">
        <f>[1]养成buff汇总!CE48</f>
        <v>0.13882869845794216</v>
      </c>
      <c r="AB47" s="15">
        <f>[1]养成buff汇总!CF48</f>
        <v>0.14580249315587787</v>
      </c>
      <c r="AC47" s="15">
        <f>[1]养成buff汇总!CG48</f>
        <v>0.15505583633012118</v>
      </c>
      <c r="AD47" s="15">
        <f>[1]养成buff汇总!CH48</f>
        <v>171891.46418926428</v>
      </c>
      <c r="AE47" s="15">
        <f>[1]养成buff汇总!CI48</f>
        <v>153308.25939323136</v>
      </c>
      <c r="AF47" s="15">
        <f>[1]养成buff汇总!CJ48</f>
        <v>132074.27709388104</v>
      </c>
      <c r="AG47" s="15">
        <f>[1]养成buff汇总!CK48</f>
        <v>103922.25271018835</v>
      </c>
      <c r="AH47" s="15">
        <f>[1]养成buff汇总!CL48</f>
        <v>62960.746661787503</v>
      </c>
      <c r="AK47" s="15">
        <v>43</v>
      </c>
      <c r="AL47" s="15">
        <f>R47+AD47+('[1]功能-日常任务'!AB47+'[1]功能-子任务'!BJ47+[8]繁荣度奖励!AT49+[3]投放设计!AY50+'[1]功能-行军令'!DL47+'[1]功能-九鼎之争'!CS48)*[1]把控!$V$7/[1]把控!$V$9++'[1]资源-玩家经验'!BN46/4</f>
        <v>1914079.0633978124</v>
      </c>
      <c r="AM47" s="15">
        <f>S47+AE47+('[1]功能-日常任务'!AC47+'[1]功能-子任务'!BK47+[8]繁荣度奖励!AU49+[3]投放设计!AZ50+'[1]功能-行军令'!DM47+'[1]功能-九鼎之争'!CT48)*[1]把控!$V$7/[1]把控!$V$9++'[1]资源-玩家经验'!BO46/4</f>
        <v>1694982.5286673233</v>
      </c>
      <c r="AN47" s="15">
        <f>T47+AF47+('[1]功能-日常任务'!AD47+'[1]功能-子任务'!BL47+[8]繁荣度奖励!AV49+[3]投放设计!BA50+'[1]功能-行军令'!DN47+'[1]功能-九鼎之争'!CU48)*[1]把控!$V$7/[1]把控!$V$9++'[1]资源-玩家经验'!BP46/4</f>
        <v>2395974.827486522</v>
      </c>
      <c r="AO47" s="15">
        <f>U47+AG47+('[1]功能-日常任务'!AE47+'[1]功能-子任务'!BM47+[8]繁荣度奖励!AW49+[3]投放设计!BB50+'[1]功能-行军令'!DO47+'[1]功能-九鼎之争'!CV48)*[1]把控!$V$7/[1]把控!$V$9++'[1]资源-玩家经验'!BQ46/4</f>
        <v>2020506.3120625943</v>
      </c>
      <c r="AP47" s="15">
        <f>V47+AH47+('[1]功能-日常任务'!AF47+'[1]功能-子任务'!BN47+[8]繁荣度奖励!AX49+[3]投放设计!BC50+'[1]功能-行军令'!DP47+'[1]功能-九鼎之争'!CW48)*[1]把控!$V$7/[1]把控!$V$9++'[1]资源-玩家经验'!BR46/4</f>
        <v>1493950.0944644597</v>
      </c>
      <c r="AS47" s="35">
        <v>43</v>
      </c>
      <c r="AT47" s="34">
        <f t="shared" si="18"/>
        <v>0.84402680531919494</v>
      </c>
      <c r="AU47" s="34">
        <f t="shared" si="6"/>
        <v>8.9803742946818518E-2</v>
      </c>
      <c r="AV47" s="34">
        <f>(('[1]功能-日常任务'!AB47+'[1]功能-子任务'!BJ47+[8]繁荣度奖励!AT49+[3]投放设计!AY50+'[1]功能-行军令'!DL47+'[1]功能-九鼎之争'!CS48)*[1]把控!$V$7/[1]把控!$V$9+'[1]资源-玩家经验'!BN46/4)/AL47</f>
        <v>6.6169451733986598E-2</v>
      </c>
      <c r="AX47" s="15">
        <v>43</v>
      </c>
      <c r="AY47" s="15">
        <f>'[1]功能-战损相关'!R53/求节点($D$88:$D$167,$D$4:$D$83,节奏总纲!P46)*3600</f>
        <v>58877.573342566866</v>
      </c>
      <c r="AZ47" s="15">
        <f>'[1]功能-战损相关'!S53/求节点($D$88:$D$167,$D$4:$D$83,节奏总纲!Q46)*3600</f>
        <v>73072.018012177155</v>
      </c>
      <c r="BA47" s="15">
        <f>'[1]功能-战损相关'!T53/求节点($D$88:$D$167,$D$4:$D$83,节奏总纲!R46)*3600</f>
        <v>82924.568131401757</v>
      </c>
      <c r="BB47" s="15">
        <f>'[1]功能-战损相关'!U53/求节点($D$88:$D$167,$D$4:$D$83,节奏总纲!S46)*3600</f>
        <v>65654.06389200507</v>
      </c>
      <c r="BC47" s="15">
        <f>'[1]功能-战损相关'!V53/求节点($D$88:$D$167,$D$4:$D$83,节奏总纲!T46)*3600</f>
        <v>35603.845502852972</v>
      </c>
      <c r="BD47" s="15">
        <f>SUM(AY$5:AY47)</f>
        <v>728230.6684007938</v>
      </c>
      <c r="BE47" s="15">
        <f>SUM(AZ$5:AZ47)</f>
        <v>921743.44388866017</v>
      </c>
      <c r="BF47" s="15">
        <f>SUM(BA$5:BA47)</f>
        <v>1119628.0365350558</v>
      </c>
      <c r="BG47" s="15">
        <f>SUM(BB$5:BB47)</f>
        <v>857703.72250907915</v>
      </c>
      <c r="BH47" s="15">
        <f>SUM(BC$5:BC47)</f>
        <v>451710.89452853851</v>
      </c>
      <c r="BK47" s="14">
        <v>43</v>
      </c>
      <c r="BL47" s="14">
        <f t="shared" si="7"/>
        <v>2.6283966694250336</v>
      </c>
      <c r="BM47" s="14">
        <f t="shared" si="8"/>
        <v>1.8388875341673325</v>
      </c>
      <c r="BN47" s="14">
        <f t="shared" si="9"/>
        <v>2.139973946080711</v>
      </c>
      <c r="BO47" s="14">
        <f t="shared" si="10"/>
        <v>2.3557159180234368</v>
      </c>
      <c r="BP47" s="14">
        <f t="shared" si="11"/>
        <v>3.3073147284254261</v>
      </c>
      <c r="BR47" s="9">
        <v>43</v>
      </c>
      <c r="BS47" s="9">
        <f t="shared" si="13"/>
        <v>-80613.905700366944</v>
      </c>
      <c r="BT47" s="9">
        <f t="shared" si="14"/>
        <v>-50977.264205653453</v>
      </c>
      <c r="BU47" s="9">
        <f t="shared" si="15"/>
        <v>-137374.37697172444</v>
      </c>
      <c r="BV47" s="9">
        <f t="shared" si="16"/>
        <v>-122480.88519826788</v>
      </c>
      <c r="BW47" s="9">
        <f t="shared" si="17"/>
        <v>-108592.37082400586</v>
      </c>
      <c r="BX47" s="37">
        <f>SUMPRODUCT(BS$5:BS47,'[1]功能-付费相关'!BR$6:BR48)/'[1]资源-钻石'!L46</f>
        <v>-0.12415063030019836</v>
      </c>
      <c r="BY47" s="37">
        <f>SUMPRODUCT(BT$5:BT47,'[1]功能-付费相关'!BS$6:BS48)/'[1]资源-钻石'!M46</f>
        <v>-6.7074606910258572E-2</v>
      </c>
      <c r="BZ47" s="37">
        <f>SUMPRODUCT(BU$5:BU47,'[1]功能-付费相关'!BT$6:BT48)/'[1]资源-钻石'!N46</f>
        <v>-6.874368631567869E-2</v>
      </c>
      <c r="CA47" s="37">
        <f>SUMPRODUCT(BV$5:BV47,'[1]功能-付费相关'!BU$6:BU48)/'[1]资源-钻石'!O46</f>
        <v>-3.211571008164979E-2</v>
      </c>
      <c r="CB47" s="37">
        <f>SUMPRODUCT(BW$5:BW47,'[1]功能-付费相关'!BV$6:BV48)/'[1]资源-钻石'!P46</f>
        <v>-2.0134752277375555E-2</v>
      </c>
      <c r="CC47" s="14">
        <f>SUMPRODUCT(BS$5:BS47,'[1]功能-付费相关'!BR$6:BR48)/节奏总纲!P46</f>
        <v>-878.00986954965401</v>
      </c>
    </row>
    <row r="48" spans="2:81" x14ac:dyDescent="0.15">
      <c r="B48" s="14">
        <v>6600</v>
      </c>
      <c r="C48" s="14">
        <v>45</v>
      </c>
      <c r="D48" s="14">
        <v>24000</v>
      </c>
      <c r="E48" s="14">
        <f t="shared" si="5"/>
        <v>155000</v>
      </c>
      <c r="G48" s="14">
        <v>450000</v>
      </c>
      <c r="H48" s="14">
        <f t="shared" si="0"/>
        <v>6.458333333333333</v>
      </c>
      <c r="I48" s="14">
        <f t="shared" si="1"/>
        <v>0.34444444444444444</v>
      </c>
      <c r="L48" s="15">
        <v>44</v>
      </c>
      <c r="M48" s="15">
        <f>24*3600*节奏总纲!W47</f>
        <v>122153.69884443663</v>
      </c>
      <c r="N48" s="15">
        <f>24*3600*节奏总纲!X47</f>
        <v>106737.90205026876</v>
      </c>
      <c r="O48" s="15">
        <f>24*3600*节奏总纲!Y47</f>
        <v>87387.203547179219</v>
      </c>
      <c r="P48" s="15">
        <f>24*3600*节奏总纲!Z47</f>
        <v>64593.323342807256</v>
      </c>
      <c r="Q48" s="15">
        <f>24*3600*节奏总纲!AA47</f>
        <v>35798.94292997061</v>
      </c>
      <c r="R48" s="15">
        <f>SUM(M$5:M48)</f>
        <v>1737687.735852449</v>
      </c>
      <c r="S48" s="15">
        <f>SUM(N$5:N48)</f>
        <v>1518391.5435878697</v>
      </c>
      <c r="T48" s="15">
        <f>SUM(O$5:O48)</f>
        <v>1254610.5452854682</v>
      </c>
      <c r="U48" s="15">
        <f>SUM(P$5:P48)</f>
        <v>930358.01377540117</v>
      </c>
      <c r="V48" s="15">
        <f>SUM(Q$5:Q48)</f>
        <v>523044.00849158707</v>
      </c>
      <c r="X48" s="15">
        <v>44</v>
      </c>
      <c r="Y48" s="15">
        <f>[1]养成buff汇总!CC49</f>
        <v>0.13169992371337041</v>
      </c>
      <c r="Z48" s="15">
        <f>[1]养成buff汇总!CD49</f>
        <v>0.13382515922967628</v>
      </c>
      <c r="AA48" s="15">
        <f>[1]养成buff汇总!CE49</f>
        <v>0.13840954250969717</v>
      </c>
      <c r="AB48" s="15">
        <f>[1]养成buff汇总!CF49</f>
        <v>0.14534783913870461</v>
      </c>
      <c r="AC48" s="15">
        <f>[1]养成buff汇总!CG49</f>
        <v>0.15455413368802345</v>
      </c>
      <c r="AD48" s="15">
        <f>[1]养成buff汇总!CH49</f>
        <v>190419.19815874484</v>
      </c>
      <c r="AE48" s="15">
        <f>[1]养成buff汇总!CI49</f>
        <v>169799.4065212353</v>
      </c>
      <c r="AF48" s="15">
        <f>[1]养成buff汇总!CJ49</f>
        <v>146112.52781847544</v>
      </c>
      <c r="AG48" s="15">
        <f>[1]养成buff汇总!CK49</f>
        <v>114907.42352073565</v>
      </c>
      <c r="AH48" s="15">
        <f>[1]养成buff汇总!CL49</f>
        <v>69505.074136737763</v>
      </c>
      <c r="AK48" s="15">
        <v>44</v>
      </c>
      <c r="AL48" s="15">
        <f>R48+AD48+('[1]功能-日常任务'!AB48+'[1]功能-子任务'!BJ48+[8]繁荣度奖励!AT50+[3]投放设计!AY51+'[1]功能-行军令'!DL48+'[1]功能-九鼎之争'!CS49)*[1]把控!$V$7/[1]把控!$V$9++'[1]资源-玩家经验'!BN47/4</f>
        <v>2063574.7106364097</v>
      </c>
      <c r="AM48" s="15">
        <f>S48+AE48+('[1]功能-日常任务'!AC48+'[1]功能-子任务'!BK48+[8]繁荣度奖励!AU50+[3]投放设计!AZ51+'[1]功能-行军令'!DM48+'[1]功能-九鼎之争'!CT49)*[1]把控!$V$7/[1]把控!$V$9++'[1]资源-玩家经验'!BO47/4</f>
        <v>1827560.7603001099</v>
      </c>
      <c r="AN48" s="15">
        <f>T48+AF48+('[1]功能-日常任务'!AD48+'[1]功能-子任务'!BL48+[8]繁荣度奖励!AV50+[3]投放设计!BA51+'[1]功能-行军令'!DN48+'[1]功能-九鼎之争'!CU49)*[1]把控!$V$7/[1]把控!$V$9++'[1]资源-玩家经验'!BP47/4</f>
        <v>2631908.8275107462</v>
      </c>
      <c r="AO48" s="15">
        <f>U48+AG48+('[1]功能-日常任务'!AE48+'[1]功能-子任务'!BM48+[8]繁荣度奖励!AW50+[3]投放设计!BB51+'[1]功能-行军令'!DO48+'[1]功能-九鼎之争'!CV49)*[1]把控!$V$7/[1]把控!$V$9++'[1]资源-玩家经验'!BQ47/4</f>
        <v>2223386.7498895926</v>
      </c>
      <c r="AP48" s="15">
        <f>V48+AH48+('[1]功能-日常任务'!AF48+'[1]功能-子任务'!BN48+[8]繁荣度奖励!AX50+[3]投放设计!BC51+'[1]功能-行军令'!DP48+'[1]功能-九鼎之争'!CW49)*[1]把控!$V$7/[1]把控!$V$9++'[1]资源-玩家经验'!BR47/4</f>
        <v>1647355.7445558058</v>
      </c>
      <c r="AS48" s="35">
        <v>44</v>
      </c>
      <c r="AT48" s="34">
        <f t="shared" si="18"/>
        <v>0.84207648353886999</v>
      </c>
      <c r="AU48" s="34">
        <f t="shared" si="6"/>
        <v>9.2276377093233164E-2</v>
      </c>
      <c r="AV48" s="34">
        <f>(('[1]功能-日常任务'!AB48+'[1]功能-子任务'!BJ48+[8]繁荣度奖励!AT50+[3]投放设计!AY51+'[1]功能-行军令'!DL48+'[1]功能-九鼎之争'!CS49)*[1]把控!$V$7/[1]把控!$V$9+'[1]资源-玩家经验'!BN47/4)/AL48</f>
        <v>6.5647139367896803E-2</v>
      </c>
      <c r="AX48" s="15">
        <v>44</v>
      </c>
      <c r="AY48" s="15">
        <f>'[1]功能-战损相关'!R54/求节点($D$88:$D$167,$D$4:$D$83,节奏总纲!P47)*3600</f>
        <v>63830.188160314203</v>
      </c>
      <c r="AZ48" s="15">
        <f>'[1]功能-战损相关'!S54/求节点($D$88:$D$167,$D$4:$D$83,节奏总纲!Q47)*3600</f>
        <v>78848.700811073781</v>
      </c>
      <c r="BA48" s="15">
        <f>'[1]功能-战损相关'!T54/求节点($D$88:$D$167,$D$4:$D$83,节奏总纲!R47)*3600</f>
        <v>87976.484791446594</v>
      </c>
      <c r="BB48" s="15">
        <f>'[1]功能-战损相关'!U54/求节点($D$88:$D$167,$D$4:$D$83,节奏总纲!S47)*3600</f>
        <v>70404.902983082633</v>
      </c>
      <c r="BC48" s="15">
        <f>'[1]功能-战损相关'!V54/求节点($D$88:$D$167,$D$4:$D$83,节奏总纲!T47)*3600</f>
        <v>37987.087750121129</v>
      </c>
      <c r="BD48" s="15">
        <f>SUM(AY$5:AY48)</f>
        <v>792060.85656110803</v>
      </c>
      <c r="BE48" s="15">
        <f>SUM(AZ$5:AZ48)</f>
        <v>1000592.1446997339</v>
      </c>
      <c r="BF48" s="15">
        <f>SUM(BA$5:BA48)</f>
        <v>1207604.5213265023</v>
      </c>
      <c r="BG48" s="15">
        <f>SUM(BB$5:BB48)</f>
        <v>928108.62549216184</v>
      </c>
      <c r="BH48" s="15">
        <f>SUM(BC$5:BC48)</f>
        <v>489697.98227865965</v>
      </c>
      <c r="BK48" s="14">
        <v>44</v>
      </c>
      <c r="BL48" s="14">
        <f t="shared" si="7"/>
        <v>2.6053234338530951</v>
      </c>
      <c r="BM48" s="14">
        <f t="shared" si="8"/>
        <v>1.8264792203106288</v>
      </c>
      <c r="BN48" s="14">
        <f t="shared" si="9"/>
        <v>2.1794459866875178</v>
      </c>
      <c r="BO48" s="14">
        <f t="shared" si="10"/>
        <v>2.3956104800885401</v>
      </c>
      <c r="BP48" s="14">
        <f t="shared" si="11"/>
        <v>3.3640239579716873</v>
      </c>
      <c r="BR48" s="9">
        <v>44</v>
      </c>
      <c r="BS48" s="9">
        <f t="shared" si="13"/>
        <v>-85665.459078283049</v>
      </c>
      <c r="BT48" s="9">
        <f t="shared" si="14"/>
        <v>-53729.530821712804</v>
      </c>
      <c r="BU48" s="9">
        <f t="shared" si="15"/>
        <v>-147957.51523277769</v>
      </c>
      <c r="BV48" s="9">
        <f t="shared" si="16"/>
        <v>-132475.53484391561</v>
      </c>
      <c r="BW48" s="9">
        <f t="shared" si="17"/>
        <v>-115418.56234122498</v>
      </c>
      <c r="BX48" s="37">
        <f>SUMPRODUCT(BS$5:BS48,'[1]功能-付费相关'!BR$6:BR49)/'[1]资源-钻石'!L47</f>
        <v>-0.12246951958491012</v>
      </c>
      <c r="BY48" s="37">
        <f>SUMPRODUCT(BT$5:BT48,'[1]功能-付费相关'!BS$6:BS49)/'[1]资源-钻石'!M47</f>
        <v>-6.6081079423399636E-2</v>
      </c>
      <c r="BZ48" s="37">
        <f>SUMPRODUCT(BU$5:BU48,'[1]功能-付费相关'!BT$6:BT49)/'[1]资源-钻石'!N47</f>
        <v>-7.0421279142615978E-2</v>
      </c>
      <c r="CA48" s="37">
        <f>SUMPRODUCT(BV$5:BV48,'[1]功能-付费相关'!BU$6:BU49)/'[1]资源-钻石'!O47</f>
        <v>-3.2767363333731619E-2</v>
      </c>
      <c r="CB48" s="37">
        <f>SUMPRODUCT(BW$5:BW48,'[1]功能-付费相关'!BV$6:BV49)/'[1]资源-钻石'!P47</f>
        <v>-2.046907524701129E-2</v>
      </c>
      <c r="CC48" s="14">
        <f>SUMPRODUCT(BS$5:BS48,'[1]功能-付费相关'!BR$6:BR49)/节奏总纲!P47</f>
        <v>-854.21649189550476</v>
      </c>
    </row>
    <row r="49" spans="2:81" x14ac:dyDescent="0.15">
      <c r="B49" s="14">
        <v>7400</v>
      </c>
      <c r="C49" s="14">
        <v>46</v>
      </c>
      <c r="D49" s="14">
        <v>24000</v>
      </c>
      <c r="E49" s="14">
        <f t="shared" si="5"/>
        <v>162400</v>
      </c>
      <c r="G49" s="14">
        <v>462000</v>
      </c>
      <c r="H49" s="14">
        <f t="shared" si="0"/>
        <v>6.7666666666666666</v>
      </c>
      <c r="I49" s="14">
        <f t="shared" si="1"/>
        <v>0.3515151515151515</v>
      </c>
      <c r="L49" s="15">
        <v>45</v>
      </c>
      <c r="M49" s="15">
        <f>24*3600*节奏总纲!W48</f>
        <v>130921.09277211748</v>
      </c>
      <c r="N49" s="15">
        <f>24*3600*节奏总纲!X48</f>
        <v>114585.71174713882</v>
      </c>
      <c r="O49" s="15">
        <f>24*3600*节奏总纲!Y48</f>
        <v>93590.724567156634</v>
      </c>
      <c r="P49" s="15">
        <f>24*3600*节奏总纲!Z48</f>
        <v>69534.570421604294</v>
      </c>
      <c r="Q49" s="15">
        <f>24*3600*节奏总纲!AA48</f>
        <v>38472.944510095098</v>
      </c>
      <c r="R49" s="15">
        <f>SUM(M$5:M49)</f>
        <v>1868608.8286245666</v>
      </c>
      <c r="S49" s="15">
        <f>SUM(N$5:N49)</f>
        <v>1632977.2553350085</v>
      </c>
      <c r="T49" s="15">
        <f>SUM(O$5:O49)</f>
        <v>1348201.2698526247</v>
      </c>
      <c r="U49" s="15">
        <f>SUM(P$5:P49)</f>
        <v>999892.58419700549</v>
      </c>
      <c r="V49" s="15">
        <f>SUM(Q$5:Q49)</f>
        <v>561516.95300168218</v>
      </c>
      <c r="X49" s="15">
        <v>45</v>
      </c>
      <c r="Y49" s="15">
        <f>[1]养成buff汇总!CC50</f>
        <v>0.164191642964577</v>
      </c>
      <c r="Z49" s="15">
        <f>[1]养成buff汇总!CD50</f>
        <v>0.16680435019482939</v>
      </c>
      <c r="AA49" s="15">
        <f>[1]养成buff汇总!CE50</f>
        <v>0.17252352671937954</v>
      </c>
      <c r="AB49" s="15">
        <f>[1]养成buff汇总!CF50</f>
        <v>0.18109889204570739</v>
      </c>
      <c r="AC49" s="15">
        <f>[1]养成buff汇总!CG50</f>
        <v>0.19252344459548576</v>
      </c>
      <c r="AD49" s="15">
        <f>[1]养成buff汇总!CH50</f>
        <v>216138.19120305672</v>
      </c>
      <c r="AE49" s="15">
        <f>[1]养成buff汇总!CI50</f>
        <v>192739.27087849987</v>
      </c>
      <c r="AF49" s="15">
        <f>[1]养成buff汇总!CJ50</f>
        <v>165625.59240934288</v>
      </c>
      <c r="AG49" s="15">
        <f>[1]养成buff汇总!CK50</f>
        <v>130284.90138700033</v>
      </c>
      <c r="AH49" s="15">
        <f>[1]养成buff汇总!CL50</f>
        <v>78678.026281588463</v>
      </c>
      <c r="AK49" s="15">
        <v>45</v>
      </c>
      <c r="AL49" s="15">
        <f>R49+AD49+('[1]功能-日常任务'!AB49+'[1]功能-子任务'!BJ49+[8]繁荣度奖励!AT51+[3]投放设计!AY52+'[1]功能-行军令'!DL49+'[1]功能-九鼎之争'!CS50)*[1]把控!$V$7/[1]把控!$V$9++'[1]资源-玩家经验'!BN48/4</f>
        <v>2229702.5589940678</v>
      </c>
      <c r="AM49" s="15">
        <f>S49+AE49+('[1]功能-日常任务'!AC49+'[1]功能-子任务'!BK49+[8]繁荣度奖励!AU51+[3]投放设计!AZ52+'[1]功能-行军令'!DM49+'[1]功能-九鼎之争'!CT50)*[1]把控!$V$7/[1]把控!$V$9++'[1]资源-玩家经验'!BO48/4</f>
        <v>1975204.8103839108</v>
      </c>
      <c r="AN49" s="15">
        <f>T49+AF49+('[1]功能-日常任务'!AD49+'[1]功能-子任务'!BL49+[8]繁荣度奖励!AV51+[3]投放设计!BA52+'[1]功能-行军令'!DN49+'[1]功能-九鼎之争'!CU50)*[1]把控!$V$7/[1]把控!$V$9++'[1]资源-玩家经验'!BP48/4</f>
        <v>2891558.2158464389</v>
      </c>
      <c r="AO49" s="15">
        <f>U49+AG49+('[1]功能-日常任务'!AE49+'[1]功能-子任务'!BM49+[8]繁荣度奖励!AW51+[3]投放设计!BB52+'[1]功能-行军令'!DO49+'[1]功能-九鼎之争'!CV50)*[1]把控!$V$7/[1]把控!$V$9++'[1]资源-玩家经验'!BQ48/4</f>
        <v>2446874.301354615</v>
      </c>
      <c r="AP49" s="15">
        <f>V49+AH49+('[1]功能-日常任务'!AF49+'[1]功能-子任务'!BN49+[8]繁荣度奖励!AX51+[3]投放设计!BC52+'[1]功能-行军令'!DP49+'[1]功能-九鼎之争'!CW50)*[1]把控!$V$7/[1]把控!$V$9++'[1]资源-玩家经验'!BR48/4</f>
        <v>1815461.2589477738</v>
      </c>
      <c r="AS49" s="35">
        <v>45</v>
      </c>
      <c r="AT49" s="34">
        <f t="shared" si="18"/>
        <v>0.83805295961430437</v>
      </c>
      <c r="AU49" s="34">
        <f t="shared" si="6"/>
        <v>9.6935885161547122E-2</v>
      </c>
      <c r="AV49" s="34">
        <f>(('[1]功能-日常任务'!AB49+'[1]功能-子任务'!BJ49+[8]繁荣度奖励!AT51+[3]投放设计!AY52+'[1]功能-行军令'!DL49+'[1]功能-九鼎之争'!CS50)*[1]把控!$V$7/[1]把控!$V$9+'[1]资源-玩家经验'!BN48/4)/AL49</f>
        <v>6.5011155224148562E-2</v>
      </c>
      <c r="AX49" s="15">
        <v>45</v>
      </c>
      <c r="AY49" s="15">
        <f>'[1]功能-战损相关'!R55/求节点($D$88:$D$167,$D$4:$D$83,节奏总纲!P48)*3600</f>
        <v>69164.071113212281</v>
      </c>
      <c r="AZ49" s="15">
        <f>'[1]功能-战损相关'!S55/求节点($D$88:$D$167,$D$4:$D$83,节奏总纲!Q48)*3600</f>
        <v>85507.44797728071</v>
      </c>
      <c r="BA49" s="15">
        <f>'[1]功能-战损相关'!T55/求节点($D$88:$D$167,$D$4:$D$83,节奏总纲!R48)*3600</f>
        <v>94884.356092531321</v>
      </c>
      <c r="BB49" s="15">
        <f>'[1]功能-战损相关'!U55/求节点($D$88:$D$167,$D$4:$D$83,节奏总纲!S48)*3600</f>
        <v>75958.011730983373</v>
      </c>
      <c r="BC49" s="15">
        <f>'[1]功能-战损相关'!V55/求节点($D$88:$D$167,$D$4:$D$83,节奏总纲!T48)*3600</f>
        <v>40958.246264679947</v>
      </c>
      <c r="BD49" s="15">
        <f>SUM(AY$5:AY49)</f>
        <v>861224.92767432029</v>
      </c>
      <c r="BE49" s="15">
        <f>SUM(AZ$5:AZ49)</f>
        <v>1086099.5926770146</v>
      </c>
      <c r="BF49" s="15">
        <f>SUM(BA$5:BA49)</f>
        <v>1302488.8774190336</v>
      </c>
      <c r="BG49" s="15">
        <f>SUM(BB$5:BB49)</f>
        <v>1004066.6372231452</v>
      </c>
      <c r="BH49" s="15">
        <f>SUM(BC$5:BC49)</f>
        <v>530656.22854333965</v>
      </c>
      <c r="BK49" s="14">
        <v>45</v>
      </c>
      <c r="BL49" s="14">
        <f t="shared" si="7"/>
        <v>2.5889898066643622</v>
      </c>
      <c r="BM49" s="14">
        <f t="shared" si="8"/>
        <v>1.8186221813373786</v>
      </c>
      <c r="BN49" s="14">
        <f t="shared" si="9"/>
        <v>2.2200252654565849</v>
      </c>
      <c r="BO49" s="14">
        <f t="shared" si="10"/>
        <v>2.4369640526267364</v>
      </c>
      <c r="BP49" s="14">
        <f t="shared" si="11"/>
        <v>3.4211626309018284</v>
      </c>
      <c r="BR49" s="9">
        <v>45</v>
      </c>
      <c r="BS49" s="9">
        <f t="shared" si="13"/>
        <v>-96963.777244445868</v>
      </c>
      <c r="BT49" s="9">
        <f t="shared" si="14"/>
        <v>-62136.602106520208</v>
      </c>
      <c r="BU49" s="9">
        <f t="shared" si="15"/>
        <v>-164765.03224316146</v>
      </c>
      <c r="BV49" s="9">
        <f t="shared" si="16"/>
        <v>-147529.53973403899</v>
      </c>
      <c r="BW49" s="9">
        <f t="shared" si="17"/>
        <v>-127147.26812728803</v>
      </c>
      <c r="BX49" s="37">
        <f>SUMPRODUCT(BS$5:BS49,'[1]功能-付费相关'!BR$6:BR50)/'[1]资源-钻石'!L48</f>
        <v>-0.12100599254873674</v>
      </c>
      <c r="BY49" s="37">
        <f>SUMPRODUCT(BT$5:BT49,'[1]功能-付费相关'!BS$6:BS50)/'[1]资源-钻石'!M48</f>
        <v>-6.5260075535568729E-2</v>
      </c>
      <c r="BZ49" s="37">
        <f>SUMPRODUCT(BU$5:BU49,'[1]功能-付费相关'!BT$6:BT50)/'[1]资源-钻石'!N48</f>
        <v>-7.2198573742430133E-2</v>
      </c>
      <c r="CA49" s="37">
        <f>SUMPRODUCT(BV$5:BV49,'[1]功能-付费相关'!BU$6:BU50)/'[1]资源-钻石'!O48</f>
        <v>-3.3398981263020801E-2</v>
      </c>
      <c r="CB49" s="37">
        <f>SUMPRODUCT(BW$5:BW49,'[1]功能-付费相关'!BV$6:BV50)/'[1]资源-钻石'!P48</f>
        <v>-2.0778193754156439E-2</v>
      </c>
      <c r="CC49" s="14">
        <f>SUMPRODUCT(BS$5:BS49,'[1]功能-付费相关'!BR$6:BR50)/节奏总纲!P48</f>
        <v>-833.10953729543394</v>
      </c>
    </row>
    <row r="50" spans="2:81" x14ac:dyDescent="0.15">
      <c r="B50" s="14">
        <v>7400</v>
      </c>
      <c r="C50" s="14">
        <v>47</v>
      </c>
      <c r="D50" s="14">
        <v>24000</v>
      </c>
      <c r="E50" s="14">
        <f t="shared" si="5"/>
        <v>169800</v>
      </c>
      <c r="G50" s="14">
        <v>474000</v>
      </c>
      <c r="H50" s="14">
        <f t="shared" si="0"/>
        <v>7.0750000000000002</v>
      </c>
      <c r="I50" s="14">
        <f t="shared" si="1"/>
        <v>0.35822784810126584</v>
      </c>
      <c r="L50" s="15">
        <v>46</v>
      </c>
      <c r="M50" s="15">
        <f>24*3600*节奏总纲!W49</f>
        <v>140317.75291940683</v>
      </c>
      <c r="N50" s="15">
        <f>24*3600*节奏总纲!X49</f>
        <v>121820.11364365213</v>
      </c>
      <c r="O50" s="15">
        <f>24*3600*节奏总纲!Y49</f>
        <v>99632.11746611663</v>
      </c>
      <c r="P50" s="15">
        <f>24*3600*节奏总纲!Z49</f>
        <v>73677.780980093812</v>
      </c>
      <c r="Q50" s="15">
        <f>24*3600*节奏总纲!AA49</f>
        <v>39352.987538120156</v>
      </c>
      <c r="R50" s="15">
        <f>SUM(M$5:M50)</f>
        <v>2008926.5815439734</v>
      </c>
      <c r="S50" s="15">
        <f>SUM(N$5:N50)</f>
        <v>1754797.3689786606</v>
      </c>
      <c r="T50" s="15">
        <f>SUM(O$5:O50)</f>
        <v>1447833.3873187413</v>
      </c>
      <c r="U50" s="15">
        <f>SUM(P$5:P50)</f>
        <v>1073570.3651770994</v>
      </c>
      <c r="V50" s="15">
        <f>SUM(Q$5:Q50)</f>
        <v>600869.94053980231</v>
      </c>
      <c r="X50" s="15">
        <v>46</v>
      </c>
      <c r="Y50" s="15">
        <f>[1]养成buff汇总!CC51</f>
        <v>0.1637482044181735</v>
      </c>
      <c r="Z50" s="15">
        <f>[1]养成buff汇总!CD51</f>
        <v>0.16635253367535763</v>
      </c>
      <c r="AA50" s="15">
        <f>[1]养成buff汇总!CE51</f>
        <v>0.17200798964420269</v>
      </c>
      <c r="AB50" s="15">
        <f>[1]养成buff汇总!CF51</f>
        <v>0.18054545321873297</v>
      </c>
      <c r="AC50" s="15">
        <f>[1]养成buff汇总!CG51</f>
        <v>0.19190428420503541</v>
      </c>
      <c r="AD50" s="15">
        <f>[1]养成buff汇总!CH51</f>
        <v>243614.10241776399</v>
      </c>
      <c r="AE50" s="15">
        <f>[1]养成buff汇总!CI51</f>
        <v>217048.20885990531</v>
      </c>
      <c r="AF50" s="15">
        <f>[1]养成buff汇总!CJ51</f>
        <v>186323.28032782604</v>
      </c>
      <c r="AG50" s="15">
        <f>[1]养成buff汇总!CK51</f>
        <v>146517.88027698416</v>
      </c>
      <c r="AH50" s="15">
        <f>[1]养成buff汇总!CL51</f>
        <v>88023.462418944211</v>
      </c>
      <c r="AK50" s="15">
        <v>46</v>
      </c>
      <c r="AL50" s="15">
        <f>R50+AD50+('[1]功能-日常任务'!AB50+'[1]功能-子任务'!BJ50+[8]繁荣度奖励!AT52+[3]投放设计!AY53+'[1]功能-行军令'!DL50+'[1]功能-九鼎之争'!CS51)*[1]把控!$V$7/[1]把控!$V$9++'[1]资源-玩家经验'!BN49/4</f>
        <v>2407738.3224901664</v>
      </c>
      <c r="AM50" s="15">
        <f>S50+AE50+('[1]功能-日常任务'!AC50+'[1]功能-子任务'!BK50+[8]繁荣度奖励!AU52+[3]投放设计!AZ53+'[1]功能-行军令'!DM50+'[1]功能-九鼎之争'!CT51)*[1]把控!$V$7/[1]把控!$V$9++'[1]资源-玩家经验'!BO49/4</f>
        <v>2132200.5716726906</v>
      </c>
      <c r="AN50" s="15">
        <f>T50+AF50+('[1]功能-日常任务'!AD50+'[1]功能-子任务'!BL50+[8]繁荣度奖励!AV52+[3]投放设计!BA53+'[1]功能-行军令'!DN50+'[1]功能-九鼎之争'!CU51)*[1]把控!$V$7/[1]把控!$V$9++'[1]资源-玩家经验'!BP49/4</f>
        <v>3170886.119024164</v>
      </c>
      <c r="AO50" s="15">
        <f>U50+AG50+('[1]功能-日常任务'!AE50+'[1]功能-子任务'!BM50+[8]繁荣度奖励!AW52+[3]投放设计!BB53+'[1]功能-行军令'!DO50+'[1]功能-九鼎之争'!CV51)*[1]把控!$V$7/[1]把控!$V$9++'[1]资源-玩家经验'!BQ49/4</f>
        <v>2685979.529216418</v>
      </c>
      <c r="AP50" s="15">
        <f>V50+AH50+('[1]功能-日常任务'!AF50+'[1]功能-子任务'!BN50+[8]繁荣度奖励!AX52+[3]投放设计!BC53+'[1]功能-行军令'!DP50+'[1]功能-九鼎之争'!CW51)*[1]把控!$V$7/[1]把控!$V$9++'[1]资源-玩家经验'!BR49/4</f>
        <v>1993607.0391653089</v>
      </c>
      <c r="AS50" s="35">
        <v>46</v>
      </c>
      <c r="AT50" s="34">
        <f t="shared" si="18"/>
        <v>0.83436250641484655</v>
      </c>
      <c r="AU50" s="34">
        <f t="shared" si="6"/>
        <v>0.10117964238149013</v>
      </c>
      <c r="AV50" s="34">
        <f>(('[1]功能-日常任务'!AB50+'[1]功能-子任务'!BJ50+[8]繁荣度奖励!AT52+[3]投放设计!AY53+'[1]功能-行军令'!DL50+'[1]功能-九鼎之争'!CS51)*[1]把控!$V$7/[1]把控!$V$9+'[1]资源-玩家经验'!BN49/4)/AL50</f>
        <v>6.4457851203663347E-2</v>
      </c>
      <c r="AX50" s="15">
        <v>46</v>
      </c>
      <c r="AY50" s="15">
        <f>'[1]功能-战损相关'!R56/求节点($D$88:$D$167,$D$4:$D$83,节奏总纲!P49)*3600</f>
        <v>75010.319493925213</v>
      </c>
      <c r="AZ50" s="15">
        <f>'[1]功能-战损相关'!S56/求节点($D$88:$D$167,$D$4:$D$83,节奏总纲!Q49)*3600</f>
        <v>91785.407585412366</v>
      </c>
      <c r="BA50" s="15">
        <f>'[1]功能-战损相关'!T56/求节点($D$88:$D$167,$D$4:$D$83,节奏总纲!R49)*3600</f>
        <v>101783.88919648582</v>
      </c>
      <c r="BB50" s="15">
        <f>'[1]功能-战损相关'!U56/求节点($D$88:$D$167,$D$4:$D$83,节奏总纲!S49)*3600</f>
        <v>81087.241658822546</v>
      </c>
      <c r="BC50" s="15">
        <f>'[1]功能-战损相关'!V56/求节点($D$88:$D$167,$D$4:$D$83,节奏总纲!T49)*3600</f>
        <v>42281.359907727841</v>
      </c>
      <c r="BD50" s="15">
        <f>SUM(AY$5:AY50)</f>
        <v>936235.24716824549</v>
      </c>
      <c r="BE50" s="15">
        <f>SUM(AZ$5:AZ50)</f>
        <v>1177885.0002624269</v>
      </c>
      <c r="BF50" s="15">
        <f>SUM(BA$5:BA50)</f>
        <v>1404272.7666155193</v>
      </c>
      <c r="BG50" s="15">
        <f>SUM(BB$5:BB50)</f>
        <v>1085153.8788819679</v>
      </c>
      <c r="BH50" s="15">
        <f>SUM(BC$5:BC50)</f>
        <v>572937.58845106745</v>
      </c>
      <c r="BK50" s="14">
        <v>46</v>
      </c>
      <c r="BL50" s="14">
        <f t="shared" si="7"/>
        <v>2.5717236450696088</v>
      </c>
      <c r="BM50" s="14">
        <f t="shared" si="8"/>
        <v>1.8101941795656171</v>
      </c>
      <c r="BN50" s="14">
        <f t="shared" si="9"/>
        <v>2.2580272112421675</v>
      </c>
      <c r="BO50" s="14">
        <f t="shared" si="10"/>
        <v>2.4752061265115488</v>
      </c>
      <c r="BP50" s="14">
        <f t="shared" si="11"/>
        <v>3.4796233993915653</v>
      </c>
      <c r="BR50" s="9">
        <v>46</v>
      </c>
      <c r="BS50" s="9">
        <f t="shared" si="13"/>
        <v>-103025.44400217338</v>
      </c>
      <c r="BT50" s="9">
        <f t="shared" si="14"/>
        <v>-65210.353703367524</v>
      </c>
      <c r="BU50" s="9">
        <f t="shared" si="15"/>
        <v>-177544.0139812394</v>
      </c>
      <c r="BV50" s="9">
        <f t="shared" si="16"/>
        <v>-158017.98620298039</v>
      </c>
      <c r="BW50" s="9">
        <f t="shared" si="17"/>
        <v>-135864.42030980729</v>
      </c>
      <c r="BX50" s="37">
        <f>SUMPRODUCT(BS$5:BS50,'[1]功能-付费相关'!BR$6:BR51)/'[1]资源-钻石'!L49</f>
        <v>-0.11939914441947022</v>
      </c>
      <c r="BY50" s="37">
        <f>SUMPRODUCT(BT$5:BT50,'[1]功能-付费相关'!BS$6:BS51)/'[1]资源-钻石'!M49</f>
        <v>-6.4359883362381881E-2</v>
      </c>
      <c r="BZ50" s="37">
        <f>SUMPRODUCT(BU$5:BU50,'[1]功能-付费相关'!BT$6:BT51)/'[1]资源-钻石'!N49</f>
        <v>-7.3787303162063528E-2</v>
      </c>
      <c r="CA50" s="37">
        <f>SUMPRODUCT(BV$5:BV50,'[1]功能-付费相关'!BU$6:BU51)/'[1]资源-钻石'!O49</f>
        <v>-3.3942947628445103E-2</v>
      </c>
      <c r="CB50" s="37">
        <f>SUMPRODUCT(BW$5:BW50,'[1]功能-付费相关'!BV$6:BV51)/'[1]资源-钻石'!P49</f>
        <v>-2.1078473729838967E-2</v>
      </c>
      <c r="CC50" s="14">
        <f>SUMPRODUCT(BS$5:BS50,'[1]功能-付费相关'!BR$6:BR51)/节奏总纲!P49</f>
        <v>-812.07673238278278</v>
      </c>
    </row>
    <row r="51" spans="2:81" x14ac:dyDescent="0.15">
      <c r="B51" s="14">
        <v>7400</v>
      </c>
      <c r="C51" s="14">
        <v>48</v>
      </c>
      <c r="D51" s="14">
        <v>24000</v>
      </c>
      <c r="E51" s="14">
        <f t="shared" si="5"/>
        <v>177200</v>
      </c>
      <c r="G51" s="14">
        <v>486000</v>
      </c>
      <c r="H51" s="14">
        <f t="shared" si="0"/>
        <v>7.3833333333333337</v>
      </c>
      <c r="I51" s="14">
        <f t="shared" si="1"/>
        <v>0.36460905349794237</v>
      </c>
      <c r="L51" s="15">
        <v>47</v>
      </c>
      <c r="M51" s="15">
        <f>24*3600*节奏总纲!W50</f>
        <v>150388.84390174659</v>
      </c>
      <c r="N51" s="15">
        <f>24*3600*节奏总纲!X50</f>
        <v>130716.86052054181</v>
      </c>
      <c r="O51" s="15">
        <f>24*3600*节奏总纲!Y50</f>
        <v>107089.65054472133</v>
      </c>
      <c r="P51" s="15">
        <f>24*3600*节奏总纲!Z50</f>
        <v>78640.345840736729</v>
      </c>
      <c r="Q51" s="15">
        <f>24*3600*节奏总纲!AA50</f>
        <v>42174.193157933078</v>
      </c>
      <c r="R51" s="15">
        <f>SUM(M$5:M51)</f>
        <v>2159315.4254457201</v>
      </c>
      <c r="S51" s="15">
        <f>SUM(N$5:N51)</f>
        <v>1885514.2294992025</v>
      </c>
      <c r="T51" s="15">
        <f>SUM(O$5:O51)</f>
        <v>1554923.0378634627</v>
      </c>
      <c r="U51" s="15">
        <f>SUM(P$5:P51)</f>
        <v>1152210.7110178361</v>
      </c>
      <c r="V51" s="15">
        <f>SUM(Q$5:Q51)</f>
        <v>643044.13369773538</v>
      </c>
      <c r="X51" s="15">
        <v>47</v>
      </c>
      <c r="Y51" s="15">
        <f>[1]养成buff汇总!CC52</f>
        <v>0.16330968397759618</v>
      </c>
      <c r="Z51" s="15">
        <f>[1]养成buff汇总!CD52</f>
        <v>0.16588807083272816</v>
      </c>
      <c r="AA51" s="15">
        <f>[1]养成buff汇总!CE52</f>
        <v>0.17151845765783569</v>
      </c>
      <c r="AB51" s="15">
        <f>[1]养成buff汇总!CF52</f>
        <v>0.17995473753517138</v>
      </c>
      <c r="AC51" s="15">
        <f>[1]养成buff汇总!CG52</f>
        <v>0.1912810483927507</v>
      </c>
      <c r="AD51" s="15">
        <f>[1]养成buff汇总!CH52</f>
        <v>272967.80007749959</v>
      </c>
      <c r="AE51" s="15">
        <f>[1]养成buff汇总!CI52</f>
        <v>243045.16089811904</v>
      </c>
      <c r="AF51" s="15">
        <f>[1]养成buff汇总!CJ52</f>
        <v>208493.78232913828</v>
      </c>
      <c r="AG51" s="15">
        <f>[1]养成buff汇总!CK52</f>
        <v>163775.10185144795</v>
      </c>
      <c r="AH51" s="15">
        <f>[1]养成buff汇总!CL52</f>
        <v>97998.650791042077</v>
      </c>
      <c r="AK51" s="15">
        <v>47</v>
      </c>
      <c r="AL51" s="15">
        <f>R51+AD51+('[1]功能-日常任务'!AB51+'[1]功能-子任务'!BJ51+[8]繁荣度奖励!AT53+[3]投放设计!AY54+'[1]功能-行军令'!DL51+'[1]功能-九鼎之争'!CS52)*[1]把控!$V$7/[1]把控!$V$9++'[1]资源-玩家经验'!BN50/4</f>
        <v>2598523.7514704228</v>
      </c>
      <c r="AM51" s="15">
        <f>S51+AE51+('[1]功能-日常任务'!AC51+'[1]功能-子任务'!BK51+[8]繁荣度奖励!AU53+[3]投放设计!AZ54+'[1]功能-行军令'!DM51+'[1]功能-九鼎之争'!CT52)*[1]把控!$V$7/[1]把控!$V$9++'[1]资源-玩家经验'!BO50/4</f>
        <v>2300688.5109001757</v>
      </c>
      <c r="AN51" s="15">
        <f>T51+AF51+('[1]功能-日常任务'!AD51+'[1]功能-子任务'!BL51+[8]繁荣度奖励!AV53+[3]投放设计!BA54+'[1]功能-行军令'!DN51+'[1]功能-九鼎之争'!CU52)*[1]把控!$V$7/[1]把控!$V$9++'[1]资源-玩家经验'!BP50/4</f>
        <v>3472565.1356815528</v>
      </c>
      <c r="AO51" s="15">
        <f>U51+AG51+('[1]功能-日常任务'!AE51+'[1]功能-子任务'!BM51+[8]繁荣度奖励!AW53+[3]投放设计!BB54+'[1]功能-行军令'!DO51+'[1]功能-九鼎之争'!CV52)*[1]把控!$V$7/[1]把控!$V$9++'[1]资源-玩家经验'!BQ50/4</f>
        <v>2943576.6557864388</v>
      </c>
      <c r="AP51" s="15">
        <f>V51+AH51+('[1]功能-日常任务'!AF51+'[1]功能-子任务'!BN51+[8]繁荣度奖励!AX53+[3]投放设计!BC54+'[1]功能-行军令'!DP51+'[1]功能-九鼎之争'!CW52)*[1]把控!$V$7/[1]把控!$V$9++'[1]资源-玩家经验'!BR50/4</f>
        <v>2186175.776149869</v>
      </c>
      <c r="AS51" s="35">
        <v>47</v>
      </c>
      <c r="AT51" s="34">
        <f t="shared" si="18"/>
        <v>0.83097775197314683</v>
      </c>
      <c r="AU51" s="34">
        <f t="shared" si="6"/>
        <v>0.10504725997714498</v>
      </c>
      <c r="AV51" s="34">
        <f>(('[1]功能-日常任务'!AB51+'[1]功能-子任务'!BJ51+[8]繁荣度奖励!AT53+[3]投放设计!AY54+'[1]功能-行军令'!DL51+'[1]功能-九鼎之争'!CS52)*[1]把控!$V$7/[1]把控!$V$9+'[1]资源-玩家经验'!BN50/4)/AL51</f>
        <v>6.3974988049708206E-2</v>
      </c>
      <c r="AX51" s="15">
        <v>47</v>
      </c>
      <c r="AY51" s="15">
        <f>'[1]功能-战损相关'!R57/求节点($D$88:$D$167,$D$4:$D$83,节奏总纲!P50)*3600</f>
        <v>81353.226915597887</v>
      </c>
      <c r="AZ51" s="15">
        <f>'[1]功能-战损相关'!S57/求节点($D$88:$D$167,$D$4:$D$83,节奏总纲!Q50)*3600</f>
        <v>99453.982765942084</v>
      </c>
      <c r="BA51" s="15">
        <f>'[1]功能-战损相关'!T57/求节点($D$88:$D$167,$D$4:$D$83,节奏总纲!R50)*3600</f>
        <v>110088.13089540863</v>
      </c>
      <c r="BB51" s="15">
        <f>'[1]功能-战损相关'!U57/求节点($D$88:$D$167,$D$4:$D$83,节奏总纲!S50)*3600</f>
        <v>87342.965832381131</v>
      </c>
      <c r="BC51" s="15">
        <f>'[1]功能-战损相关'!V57/求节点($D$88:$D$167,$D$4:$D$83,节奏总纲!T50)*3600</f>
        <v>45647.861001930047</v>
      </c>
      <c r="BD51" s="15">
        <f>SUM(AY$5:AY51)</f>
        <v>1017588.4740838434</v>
      </c>
      <c r="BE51" s="15">
        <f>SUM(AZ$5:AZ51)</f>
        <v>1277338.983028369</v>
      </c>
      <c r="BF51" s="15">
        <f>SUM(BA$5:BA51)</f>
        <v>1514360.8975109279</v>
      </c>
      <c r="BG51" s="15">
        <f>SUM(BB$5:BB51)</f>
        <v>1172496.8447143489</v>
      </c>
      <c r="BH51" s="15">
        <f>SUM(BC$5:BC51)</f>
        <v>618585.44945299753</v>
      </c>
      <c r="BK51" s="14">
        <v>47</v>
      </c>
      <c r="BL51" s="14">
        <f t="shared" si="7"/>
        <v>2.5536096542464568</v>
      </c>
      <c r="BM51" s="14">
        <f t="shared" si="8"/>
        <v>1.8011573603160584</v>
      </c>
      <c r="BN51" s="14">
        <f t="shared" si="9"/>
        <v>2.2930895411980181</v>
      </c>
      <c r="BO51" s="14">
        <f t="shared" si="10"/>
        <v>2.5105198952612717</v>
      </c>
      <c r="BP51" s="14">
        <f t="shared" si="11"/>
        <v>3.5341532492933023</v>
      </c>
      <c r="BR51" s="9">
        <v>47</v>
      </c>
      <c r="BS51" s="9">
        <f t="shared" si="13"/>
        <v>-109432.20206465852</v>
      </c>
      <c r="BT51" s="9">
        <f t="shared" si="14"/>
        <v>-69033.956461542984</v>
      </c>
      <c r="BU51" s="9">
        <f t="shared" si="15"/>
        <v>-191590.8857619802</v>
      </c>
      <c r="BV51" s="9">
        <f t="shared" si="16"/>
        <v>-170254.16073763976</v>
      </c>
      <c r="BW51" s="9">
        <f t="shared" si="17"/>
        <v>-146920.87598262995</v>
      </c>
      <c r="BX51" s="37">
        <f>SUMPRODUCT(BS$5:BS51,'[1]功能-付费相关'!BR$6:BR52)/'[1]资源-钻石'!L50</f>
        <v>-0.11766246132279475</v>
      </c>
      <c r="BY51" s="37">
        <f>SUMPRODUCT(BT$5:BT51,'[1]功能-付费相关'!BS$6:BS52)/'[1]资源-钻石'!M50</f>
        <v>-6.3379969137073763E-2</v>
      </c>
      <c r="BZ51" s="37">
        <f>SUMPRODUCT(BU$5:BU51,'[1]功能-付费相关'!BT$6:BT52)/'[1]资源-钻石'!N50</f>
        <v>-7.516464045254341E-2</v>
      </c>
      <c r="CA51" s="37">
        <f>SUMPRODUCT(BV$5:BV51,'[1]功能-付费相关'!BU$6:BU52)/'[1]资源-钻石'!O50</f>
        <v>-3.4405624619903978E-2</v>
      </c>
      <c r="CB51" s="37">
        <f>SUMPRODUCT(BW$5:BW51,'[1]功能-付费相关'!BV$6:BV52)/'[1]资源-钻石'!P50</f>
        <v>-2.1443546429755368E-2</v>
      </c>
      <c r="CC51" s="14">
        <f>SUMPRODUCT(BS$5:BS51,'[1]功能-付费相关'!BR$6:BR52)/节奏总纲!P50</f>
        <v>-791.15254243944764</v>
      </c>
    </row>
    <row r="52" spans="2:81" x14ac:dyDescent="0.15">
      <c r="B52" s="14">
        <v>7400</v>
      </c>
      <c r="C52" s="14">
        <v>49</v>
      </c>
      <c r="D52" s="14">
        <v>24000</v>
      </c>
      <c r="E52" s="14">
        <f t="shared" si="5"/>
        <v>184600</v>
      </c>
      <c r="G52" s="14">
        <v>498000</v>
      </c>
      <c r="H52" s="14">
        <f t="shared" si="0"/>
        <v>7.6916666666666664</v>
      </c>
      <c r="I52" s="14">
        <f t="shared" si="1"/>
        <v>0.3706827309236948</v>
      </c>
      <c r="L52" s="15">
        <v>48</v>
      </c>
      <c r="M52" s="15">
        <f>24*3600*节奏总纲!W51</f>
        <v>161182.77195540414</v>
      </c>
      <c r="N52" s="15">
        <f>24*3600*节奏总纲!X51</f>
        <v>138424.29827405766</v>
      </c>
      <c r="O52" s="15">
        <f>24*3600*节奏总纲!Y51</f>
        <v>115139.51480612611</v>
      </c>
      <c r="P52" s="15">
        <f>24*3600*节奏总纲!Z51</f>
        <v>80669.981261381094</v>
      </c>
      <c r="Q52" s="15">
        <f>24*3600*节奏总纲!AA51</f>
        <v>44751.532011957708</v>
      </c>
      <c r="R52" s="15">
        <f>SUM(M$5:M52)</f>
        <v>2320498.1974011241</v>
      </c>
      <c r="S52" s="15">
        <f>SUM(N$5:N52)</f>
        <v>2023938.5277732601</v>
      </c>
      <c r="T52" s="15">
        <f>SUM(O$5:O52)</f>
        <v>1670062.5526695887</v>
      </c>
      <c r="U52" s="15">
        <f>SUM(P$5:P52)</f>
        <v>1232880.6922792173</v>
      </c>
      <c r="V52" s="15">
        <f>SUM(Q$5:Q52)</f>
        <v>687795.6657096931</v>
      </c>
      <c r="X52" s="15">
        <v>48</v>
      </c>
      <c r="Y52" s="15">
        <f>[1]养成buff汇总!CC53</f>
        <v>0.1628750261670063</v>
      </c>
      <c r="Z52" s="15">
        <f>[1]养成buff汇总!CD53</f>
        <v>0.1654296812019421</v>
      </c>
      <c r="AA52" s="15">
        <f>[1]养成buff汇总!CE53</f>
        <v>0.17100983202565381</v>
      </c>
      <c r="AB52" s="15">
        <f>[1]养成buff汇总!CF53</f>
        <v>0.17943649560781019</v>
      </c>
      <c r="AC52" s="15">
        <f>[1]养成buff汇总!CG53</f>
        <v>0.19064133607724965</v>
      </c>
      <c r="AD52" s="15">
        <f>[1]养成buff汇总!CH53</f>
        <v>304328.28867898346</v>
      </c>
      <c r="AE52" s="15">
        <f>[1]养成buff汇总!CI53</f>
        <v>270483.8164772673</v>
      </c>
      <c r="AF52" s="15">
        <f>[1]养成buff汇总!CJ53</f>
        <v>232245.55870378914</v>
      </c>
      <c r="AG52" s="15">
        <f>[1]养成buff汇总!CK53</f>
        <v>181415.58751868707</v>
      </c>
      <c r="AH52" s="15">
        <f>[1]养成buff汇总!CL53</f>
        <v>108539.70290372783</v>
      </c>
      <c r="AK52" s="15">
        <v>48</v>
      </c>
      <c r="AL52" s="15">
        <f>R52+AD52+('[1]功能-日常任务'!AB52+'[1]功能-子任务'!BJ52+[8]繁荣度奖励!AT54+[3]投放设计!AY55+'[1]功能-行军令'!DL52+'[1]功能-九鼎之争'!CS53)*[1]把控!$V$7/[1]把控!$V$9++'[1]资源-玩家经验'!BN51/4</f>
        <v>2803003.3433776898</v>
      </c>
      <c r="AM52" s="15">
        <f>S52+AE52+('[1]功能-日常任务'!AC52+'[1]功能-子任务'!BK52+[8]繁荣度奖励!AU54+[3]投放设计!AZ55+'[1]功能-行军令'!DM52+'[1]功能-九鼎之争'!CT53)*[1]把控!$V$7/[1]把控!$V$9++'[1]资源-玩家经验'!BO51/4</f>
        <v>2479166.9562981036</v>
      </c>
      <c r="AN52" s="15">
        <f>T52+AF52+('[1]功能-日常任务'!AD52+'[1]功能-子任务'!BL52+[8]繁荣度奖励!AV54+[3]投放设计!BA55+'[1]功能-行军令'!DN52+'[1]功能-九鼎之争'!CU53)*[1]把控!$V$7/[1]把控!$V$9++'[1]资源-玩家经验'!BP51/4</f>
        <v>3798604.249565931</v>
      </c>
      <c r="AO52" s="15">
        <f>U52+AG52+('[1]功能-日常任务'!AE52+'[1]功能-子任务'!BM52+[8]繁荣度奖励!AW54+[3]投放设计!BB55+'[1]功能-行军令'!DO52+'[1]功能-九鼎之争'!CV53)*[1]把控!$V$7/[1]把控!$V$9++'[1]资源-玩家经验'!BQ51/4</f>
        <v>3214805.8891378562</v>
      </c>
      <c r="AP52" s="15">
        <f>V52+AH52+('[1]功能-日常任务'!AF52+'[1]功能-子任务'!BN52+[8]繁荣度奖励!AX54+[3]投放设计!BC55+'[1]功能-行军令'!DP52+'[1]功能-九鼎之争'!CW53)*[1]把控!$V$7/[1]把控!$V$9++'[1]资源-玩家经验'!BR51/4</f>
        <v>2394071.0235605799</v>
      </c>
      <c r="AS52" s="35">
        <v>48</v>
      </c>
      <c r="AT52" s="34">
        <f t="shared" si="18"/>
        <v>0.82786137336706322</v>
      </c>
      <c r="AU52" s="34">
        <f t="shared" si="6"/>
        <v>0.10857221751018684</v>
      </c>
      <c r="AV52" s="34">
        <f>(('[1]功能-日常任务'!AB52+'[1]功能-子任务'!BJ52+[8]繁荣度奖励!AT54+[3]投放设计!AY55+'[1]功能-行军令'!DL52+'[1]功能-九鼎之争'!CS53)*[1]把控!$V$7/[1]把控!$V$9+'[1]资源-玩家经验'!BN51/4)/AL52</f>
        <v>6.3566409122750106E-2</v>
      </c>
      <c r="AX52" s="15">
        <v>48</v>
      </c>
      <c r="AY52" s="15">
        <f>'[1]功能-战损相关'!R58/求节点($D$88:$D$167,$D$4:$D$83,节奏总纲!P51)*3600</f>
        <v>88222.156538297655</v>
      </c>
      <c r="AZ52" s="15">
        <f>'[1]功能-战损相关'!S58/求节点($D$88:$D$167,$D$4:$D$83,节奏总纲!Q51)*3600</f>
        <v>106397.87749778721</v>
      </c>
      <c r="BA52" s="15">
        <f>'[1]功能-战损相关'!T58/求节点($D$88:$D$167,$D$4:$D$83,节奏总纲!R51)*3600</f>
        <v>118911.58259604806</v>
      </c>
      <c r="BB52" s="15">
        <f>'[1]功能-战损相关'!U58/求节点($D$88:$D$167,$D$4:$D$83,节奏总纲!S51)*3600</f>
        <v>90431.556376656823</v>
      </c>
      <c r="BC52" s="15">
        <f>'[1]功能-战损相关'!V58/求节点($D$88:$D$167,$D$4:$D$83,节奏总纲!T51)*3600</f>
        <v>48843.89134182944</v>
      </c>
      <c r="BD52" s="15">
        <f>SUM(AY$5:AY52)</f>
        <v>1105810.6306221411</v>
      </c>
      <c r="BE52" s="15">
        <f>SUM(AZ$5:AZ52)</f>
        <v>1383736.8605261561</v>
      </c>
      <c r="BF52" s="15">
        <f>SUM(BA$5:BA52)</f>
        <v>1633272.4801069759</v>
      </c>
      <c r="BG52" s="15">
        <f>SUM(BB$5:BB52)</f>
        <v>1262928.4010910057</v>
      </c>
      <c r="BH52" s="15">
        <f>SUM(BC$5:BC52)</f>
        <v>667429.34079482697</v>
      </c>
      <c r="BK52" s="14">
        <v>48</v>
      </c>
      <c r="BL52" s="14">
        <f t="shared" si="7"/>
        <v>2.5347950777075545</v>
      </c>
      <c r="BM52" s="14">
        <f t="shared" si="8"/>
        <v>1.7916462493854632</v>
      </c>
      <c r="BN52" s="14">
        <f t="shared" si="9"/>
        <v>2.3257627222844839</v>
      </c>
      <c r="BO52" s="14">
        <f t="shared" si="10"/>
        <v>2.545517138074243</v>
      </c>
      <c r="BP52" s="14">
        <f t="shared" si="11"/>
        <v>3.5870029638036787</v>
      </c>
      <c r="BR52" s="9">
        <v>48</v>
      </c>
      <c r="BS52" s="9">
        <f t="shared" si="13"/>
        <v>-116257.43536896934</v>
      </c>
      <c r="BT52" s="9">
        <f t="shared" si="14"/>
        <v>-72080.56790014077</v>
      </c>
      <c r="BU52" s="9">
        <f t="shared" si="15"/>
        <v>-207127.53128833021</v>
      </c>
      <c r="BV52" s="9">
        <f t="shared" si="16"/>
        <v>-180797.6769747606</v>
      </c>
      <c r="BW52" s="9">
        <f t="shared" si="17"/>
        <v>-159051.35606888146</v>
      </c>
      <c r="BX52" s="37">
        <f>SUMPRODUCT(BS$5:BS52,'[1]功能-付费相关'!BR$6:BR53)/'[1]资源-钻石'!L51</f>
        <v>-0.11581149509489633</v>
      </c>
      <c r="BY52" s="37">
        <f>SUMPRODUCT(BT$5:BT52,'[1]功能-付费相关'!BS$6:BS53)/'[1]资源-钻石'!M51</f>
        <v>-6.2340678922808312E-2</v>
      </c>
      <c r="BZ52" s="37">
        <f>SUMPRODUCT(BU$5:BU52,'[1]功能-付费相关'!BT$6:BT53)/'[1]资源-钻石'!N51</f>
        <v>-7.6347624591944357E-2</v>
      </c>
      <c r="CA52" s="37">
        <f>SUMPRODUCT(BV$5:BV52,'[1]功能-付费相关'!BU$6:BU53)/'[1]资源-钻石'!O51</f>
        <v>-3.4894700597047329E-2</v>
      </c>
      <c r="CB52" s="37">
        <f>SUMPRODUCT(BW$5:BW52,'[1]功能-付费相关'!BV$6:BV53)/'[1]资源-钻石'!P51</f>
        <v>-2.1786985051111013E-2</v>
      </c>
      <c r="CC52" s="14">
        <f>SUMPRODUCT(BS$5:BS52,'[1]功能-付费相关'!BR$6:BR53)/节奏总纲!P51</f>
        <v>-770.38472941607358</v>
      </c>
    </row>
    <row r="53" spans="2:81" x14ac:dyDescent="0.15">
      <c r="B53" s="14">
        <v>7400</v>
      </c>
      <c r="C53" s="14">
        <v>50</v>
      </c>
      <c r="D53" s="14">
        <v>24000</v>
      </c>
      <c r="E53" s="14">
        <f t="shared" ref="E53:E83" si="19">E52+B53</f>
        <v>192000</v>
      </c>
      <c r="G53" s="14">
        <v>510000</v>
      </c>
      <c r="H53" s="14">
        <f t="shared" si="0"/>
        <v>8</v>
      </c>
      <c r="I53" s="14">
        <f t="shared" si="1"/>
        <v>0.37647058823529411</v>
      </c>
      <c r="L53" s="15">
        <v>49</v>
      </c>
      <c r="M53" s="15">
        <f>24*3600*节奏总纲!W52</f>
        <v>172751.41759984114</v>
      </c>
      <c r="N53" s="15">
        <f>24*3600*节奏总纲!X52</f>
        <v>150424.46146908135</v>
      </c>
      <c r="O53" s="15">
        <f>24*3600*节奏总纲!Y52</f>
        <v>120090.67090110395</v>
      </c>
      <c r="P53" s="15">
        <f>24*3600*节奏总纲!Z52</f>
        <v>86297.679017793576</v>
      </c>
      <c r="Q53" s="15">
        <f>24*3600*节奏总纲!AA52</f>
        <v>50704.870253592861</v>
      </c>
      <c r="R53" s="15">
        <f>SUM(M$5:M53)</f>
        <v>2493249.6150009651</v>
      </c>
      <c r="S53" s="15">
        <f>SUM(N$5:N53)</f>
        <v>2174362.9892423414</v>
      </c>
      <c r="T53" s="15">
        <f>SUM(O$5:O53)</f>
        <v>1790153.2235706926</v>
      </c>
      <c r="U53" s="15">
        <f>SUM(P$5:P53)</f>
        <v>1319178.3712970109</v>
      </c>
      <c r="V53" s="15">
        <f>SUM(Q$5:Q53)</f>
        <v>738500.53596328595</v>
      </c>
      <c r="X53" s="15">
        <v>49</v>
      </c>
      <c r="Y53" s="15">
        <f>[1]养成buff汇总!CC54</f>
        <v>0.16242639542524234</v>
      </c>
      <c r="Z53" s="15">
        <f>[1]养成buff汇总!CD54</f>
        <v>0.16497336330394771</v>
      </c>
      <c r="AA53" s="15">
        <f>[1]养成buff汇总!CE54</f>
        <v>0.17051862910780458</v>
      </c>
      <c r="AB53" s="15">
        <f>[1]养成buff汇总!CF54</f>
        <v>0.17888283953141215</v>
      </c>
      <c r="AC53" s="15">
        <f>[1]养成buff汇总!CG54</f>
        <v>0.19000107972573146</v>
      </c>
      <c r="AD53" s="15">
        <f>[1]养成buff汇总!CH54</f>
        <v>337829.0937569908</v>
      </c>
      <c r="AE53" s="15">
        <f>[1]养成buff汇总!CI54</f>
        <v>300202.66404592566</v>
      </c>
      <c r="AF53" s="15">
        <f>[1]养成buff汇总!CJ54</f>
        <v>256932.90828062996</v>
      </c>
      <c r="AG53" s="15">
        <f>[1]养成buff汇总!CK54</f>
        <v>200215.79607706593</v>
      </c>
      <c r="AH53" s="15">
        <f>[1]养成buff汇总!CL54</f>
        <v>120433.52134520633</v>
      </c>
      <c r="AK53" s="15">
        <v>49</v>
      </c>
      <c r="AL53" s="15">
        <f>R53+AD53+('[1]功能-日常任务'!AB53+'[1]功能-子任务'!BJ53+[8]繁荣度奖励!AT55+[3]投放设计!AY56+'[1]功能-行军令'!DL53+'[1]功能-九鼎之争'!CS54)*[1]把控!$V$7/[1]把控!$V$9++'[1]资源-玩家经验'!BN52/4</f>
        <v>3022144.7970346147</v>
      </c>
      <c r="AM53" s="15">
        <f>S53+AE53+('[1]功能-日常任务'!AC53+'[1]功能-子任务'!BK53+[8]繁荣度奖励!AU55+[3]投放设计!AZ56+'[1]功能-行军令'!DM53+'[1]功能-九鼎之争'!CT54)*[1]把控!$V$7/[1]把控!$V$9++'[1]资源-玩家经验'!BO52/4</f>
        <v>2673157.8576515447</v>
      </c>
      <c r="AN53" s="15">
        <f>T53+AF53+('[1]功能-日常任务'!AD53+'[1]功能-子任务'!BL53+[8]繁荣度奖励!AV55+[3]投放设计!BA56+'[1]功能-行军令'!DN53+'[1]功能-九鼎之争'!CU54)*[1]把控!$V$7/[1]把控!$V$9++'[1]资源-玩家经验'!BP52/4</f>
        <v>4146153.6583173992</v>
      </c>
      <c r="AO53" s="15">
        <f>U53+AG53+('[1]功能-日常任务'!AE53+'[1]功能-子任务'!BM53+[8]繁荣度奖励!AW55+[3]投放设计!BB56+'[1]功能-行军令'!DO53+'[1]功能-九鼎之争'!CV54)*[1]把控!$V$7/[1]把控!$V$9++'[1]资源-玩家经验'!BQ52/4</f>
        <v>3509768.2731274655</v>
      </c>
      <c r="AP53" s="15">
        <f>V53+AH53+('[1]功能-日常任务'!AF53+'[1]功能-子任务'!BN53+[8]繁荣度奖励!AX55+[3]投放设计!BC56+'[1]功能-行军令'!DP53+'[1]功能-九鼎之争'!CW54)*[1]把控!$V$7/[1]把控!$V$9++'[1]资源-玩家经验'!BR52/4</f>
        <v>2617971.2505649598</v>
      </c>
      <c r="AS53" s="35">
        <v>49</v>
      </c>
      <c r="AT53" s="34">
        <f t="shared" si="18"/>
        <v>0.82499343428130523</v>
      </c>
      <c r="AU53" s="34">
        <f t="shared" si="6"/>
        <v>0.11178454920110878</v>
      </c>
      <c r="AV53" s="34">
        <f>(('[1]功能-日常任务'!AB53+'[1]功能-子任务'!BJ53+[8]繁荣度奖励!AT55+[3]投放设计!AY56+'[1]功能-行军令'!DL53+'[1]功能-九鼎之争'!CS54)*[1]把控!$V$7/[1]把控!$V$9+'[1]资源-玩家经验'!BN52/4)/AL53</f>
        <v>6.3222016517585827E-2</v>
      </c>
      <c r="AX53" s="15">
        <v>49</v>
      </c>
      <c r="AY53" s="15">
        <f>'[1]功能-战损相关'!R59/求节点($D$88:$D$167,$D$4:$D$83,节奏总纲!P52)*3600</f>
        <v>95389.54289761385</v>
      </c>
      <c r="AZ53" s="15">
        <f>'[1]功能-战损相关'!S59/求节点($D$88:$D$167,$D$4:$D$83,节奏总纲!Q52)*3600</f>
        <v>116774.2727280689</v>
      </c>
      <c r="BA53" s="15">
        <f>'[1]功能-战损相关'!T59/求节点($D$88:$D$167,$D$4:$D$83,节奏总纲!R52)*3600</f>
        <v>124741.84171156259</v>
      </c>
      <c r="BB53" s="15">
        <f>'[1]功能-战损相关'!U59/求节点($D$88:$D$167,$D$4:$D$83,节奏总纲!S52)*3600</f>
        <v>97643.696084017996</v>
      </c>
      <c r="BC53" s="15">
        <f>'[1]功能-战损相关'!V59/求节点($D$88:$D$167,$D$4:$D$83,节奏总纲!T52)*3600</f>
        <v>55788.248005786423</v>
      </c>
      <c r="BD53" s="15">
        <f>SUM(AY$5:AY53)</f>
        <v>1201200.173519755</v>
      </c>
      <c r="BE53" s="15">
        <f>SUM(AZ$5:AZ53)</f>
        <v>1500511.1332542251</v>
      </c>
      <c r="BF53" s="15">
        <f>SUM(BA$5:BA53)</f>
        <v>1758014.3218185385</v>
      </c>
      <c r="BG53" s="15">
        <f>SUM(BB$5:BB53)</f>
        <v>1360572.0971750238</v>
      </c>
      <c r="BH53" s="15">
        <f>SUM(BC$5:BC53)</f>
        <v>723217.58880061342</v>
      </c>
      <c r="BK53" s="14">
        <v>49</v>
      </c>
      <c r="BL53" s="14">
        <f t="shared" si="7"/>
        <v>2.5159376960287396</v>
      </c>
      <c r="BM53" s="14">
        <f t="shared" si="8"/>
        <v>1.7814981831252052</v>
      </c>
      <c r="BN53" s="14">
        <f t="shared" si="9"/>
        <v>2.3584299666162583</v>
      </c>
      <c r="BO53" s="14">
        <f t="shared" si="10"/>
        <v>2.5796268205226682</v>
      </c>
      <c r="BP53" s="14">
        <f t="shared" si="11"/>
        <v>3.6198943320869899</v>
      </c>
      <c r="BR53" s="9">
        <v>49</v>
      </c>
      <c r="BS53" s="9">
        <f t="shared" si="13"/>
        <v>-123751.91075931094</v>
      </c>
      <c r="BT53" s="9">
        <f t="shared" si="14"/>
        <v>-77216.628625372192</v>
      </c>
      <c r="BU53" s="9">
        <f t="shared" si="15"/>
        <v>-222807.56703990558</v>
      </c>
      <c r="BV53" s="9">
        <f t="shared" si="16"/>
        <v>-197318.68790559121</v>
      </c>
      <c r="BW53" s="9">
        <f t="shared" si="17"/>
        <v>-168111.97899859352</v>
      </c>
      <c r="BX53" s="37">
        <f>SUMPRODUCT(BS$5:BS53,'[1]功能-付费相关'!BR$6:BR54)/'[1]资源-钻石'!L52</f>
        <v>-0.11386991986288791</v>
      </c>
      <c r="BY53" s="37">
        <f>SUMPRODUCT(BT$5:BT53,'[1]功能-付费相关'!BS$6:BS54)/'[1]资源-钻石'!M52</f>
        <v>-6.1223251989781395E-2</v>
      </c>
      <c r="BZ53" s="37">
        <f>SUMPRODUCT(BU$5:BU53,'[1]功能-付费相关'!BT$6:BT54)/'[1]资源-钻石'!N52</f>
        <v>-7.7450859093811192E-2</v>
      </c>
      <c r="CA53" s="37">
        <f>SUMPRODUCT(BV$5:BV53,'[1]功能-付费相关'!BU$6:BU54)/'[1]资源-钻石'!O52</f>
        <v>-3.5481478977634318E-2</v>
      </c>
      <c r="CB53" s="37">
        <f>SUMPRODUCT(BW$5:BW53,'[1]功能-付费相关'!BV$6:BV54)/'[1]资源-钻石'!P52</f>
        <v>-2.1983127506815272E-2</v>
      </c>
      <c r="CC53" s="14">
        <f>SUMPRODUCT(BS$5:BS53,'[1]功能-付费相关'!BR$6:BR54)/节奏总纲!P52</f>
        <v>-749.87400894959706</v>
      </c>
    </row>
    <row r="54" spans="2:81" x14ac:dyDescent="0.15">
      <c r="B54" s="14">
        <v>7400</v>
      </c>
      <c r="C54" s="14">
        <v>51</v>
      </c>
      <c r="D54" s="14">
        <v>24000</v>
      </c>
      <c r="E54" s="14">
        <f t="shared" si="19"/>
        <v>199400</v>
      </c>
      <c r="G54" s="14">
        <v>522000</v>
      </c>
      <c r="H54" s="14">
        <f t="shared" si="0"/>
        <v>8.3083333333333336</v>
      </c>
      <c r="I54" s="14">
        <f t="shared" si="1"/>
        <v>0.38199233716475095</v>
      </c>
      <c r="L54" s="15">
        <v>50</v>
      </c>
      <c r="M54" s="15">
        <f>24*3600*节奏总纲!W53</f>
        <v>185150.38499903487</v>
      </c>
      <c r="N54" s="15">
        <f>24*3600*节奏总纲!X53</f>
        <v>161469.65075765838</v>
      </c>
      <c r="O54" s="15">
        <f>24*3600*节奏总纲!Y53</f>
        <v>128384.69642930733</v>
      </c>
      <c r="P54" s="15">
        <f>24*3600*节奏总纲!Z53</f>
        <v>96623.868702989144</v>
      </c>
      <c r="Q54" s="15">
        <f>24*3600*节奏总纲!AA53</f>
        <v>55377.224036713997</v>
      </c>
      <c r="R54" s="15">
        <f>SUM(M$5:M54)</f>
        <v>2678400</v>
      </c>
      <c r="S54" s="15">
        <f>SUM(N$5:N54)</f>
        <v>2335832.6399999997</v>
      </c>
      <c r="T54" s="15">
        <f>SUM(O$5:O54)</f>
        <v>1918537.92</v>
      </c>
      <c r="U54" s="15">
        <f>SUM(P$5:P54)</f>
        <v>1415802.24</v>
      </c>
      <c r="V54" s="15">
        <f>SUM(Q$5:Q54)</f>
        <v>793877.75999999989</v>
      </c>
      <c r="X54" s="15">
        <v>50</v>
      </c>
      <c r="Y54" s="15">
        <f>[1]养成buff汇总!CC55</f>
        <v>0.16200046952570243</v>
      </c>
      <c r="Z54" s="15">
        <f>[1]养成buff汇总!CD55</f>
        <v>0.16449688368539372</v>
      </c>
      <c r="AA54" s="15">
        <f>[1]养成buff汇总!CE55</f>
        <v>0.17003477156165828</v>
      </c>
      <c r="AB54" s="15">
        <f>[1]养成buff汇总!CF55</f>
        <v>0.17831927897009836</v>
      </c>
      <c r="AC54" s="15">
        <f>[1]养成buff汇总!CG55</f>
        <v>0.18930211300044908</v>
      </c>
      <c r="AD54" s="15">
        <f>[1]养成buff汇总!CH55</f>
        <v>373622.01274076605</v>
      </c>
      <c r="AE54" s="15">
        <f>[1]养成buff汇总!CI55</f>
        <v>331993.39449414355</v>
      </c>
      <c r="AF54" s="15">
        <f>[1]养成buff汇总!CJ55</f>
        <v>283235.04936001595</v>
      </c>
      <c r="AG54" s="15">
        <f>[1]养成buff汇总!CK55</f>
        <v>221184.88803388143</v>
      </c>
      <c r="AH54" s="15">
        <f>[1]养成buff汇总!CL55</f>
        <v>133364.38707257071</v>
      </c>
      <c r="AK54" s="15">
        <v>50</v>
      </c>
      <c r="AL54" s="15">
        <f>R54+AD54+('[1]功能-日常任务'!AB54+'[1]功能-子任务'!BJ54+[8]繁荣度奖励!AT56+[3]投放设计!AY57+'[1]功能-行军令'!DL54+'[1]功能-九鼎之争'!CS55)*[1]把控!$V$7/[1]把控!$V$9++'[1]资源-玩家经验'!BN53/4</f>
        <v>3257037.1406933782</v>
      </c>
      <c r="AM54" s="15">
        <f>S54+AE54+('[1]功能-日常任务'!AC54+'[1]功能-子任务'!BK54+[8]繁荣度奖励!AU56+[3]投放设计!AZ57+'[1]功能-行军令'!DM54+'[1]功能-九鼎之争'!CT55)*[1]把控!$V$7/[1]把控!$V$9++'[1]资源-玩家经验'!BO53/4</f>
        <v>2881459.9352768441</v>
      </c>
      <c r="AN54" s="15">
        <f>T54+AF54+('[1]功能-日常任务'!AD54+'[1]功能-子任务'!BL54+[8]繁荣度奖励!AV56+[3]投放设计!BA57+'[1]功能-行军令'!DN54+'[1]功能-九鼎之争'!CU55)*[1]把控!$V$7/[1]把控!$V$9++'[1]资源-玩家经验'!BP53/4</f>
        <v>4521019.1009419952</v>
      </c>
      <c r="AO54" s="15">
        <f>U54+AG54+('[1]功能-日常任务'!AE54+'[1]功能-子任务'!BM54+[8]繁荣度奖励!AW56+[3]投放设计!BB57+'[1]功能-行军令'!DO54+'[1]功能-九鼎之争'!CV55)*[1]把控!$V$7/[1]把控!$V$9++'[1]资源-玩家经验'!BQ53/4</f>
        <v>3834187.3218837082</v>
      </c>
      <c r="AP54" s="15">
        <f>V54+AH54+('[1]功能-日常任务'!AF54+'[1]功能-子任务'!BN54+[8]繁荣度奖励!AX56+[3]投放设计!BC57+'[1]功能-行军令'!DP54+'[1]功能-九鼎之争'!CW55)*[1]把控!$V$7/[1]把控!$V$9++'[1]资源-玩家经验'!BR53/4</f>
        <v>2860830.5453783916</v>
      </c>
      <c r="AS54" s="35">
        <v>50</v>
      </c>
      <c r="AT54" s="34">
        <f t="shared" si="18"/>
        <v>0.82234248008292765</v>
      </c>
      <c r="AU54" s="34">
        <f t="shared" si="6"/>
        <v>0.114712235876201</v>
      </c>
      <c r="AV54" s="34">
        <f>(('[1]功能-日常任务'!AB54+'[1]功能-子任务'!BJ54+[8]繁荣度奖励!AT56+[3]投放设计!AY57+'[1]功能-行军令'!DL54+'[1]功能-九鼎之争'!CS55)*[1]把控!$V$7/[1]把控!$V$9+'[1]资源-玩家经验'!BN53/4)/AL54</f>
        <v>6.2945284040871255E-2</v>
      </c>
      <c r="AX54" s="15">
        <v>50</v>
      </c>
      <c r="AY54" s="15">
        <f>'[1]功能-战损相关'!R60/求节点($D$88:$D$167,$D$4:$D$83,节奏总纲!P53)*3600</f>
        <v>103419.694252373</v>
      </c>
      <c r="AZ54" s="15">
        <f>'[1]功能-战损相关'!S60/求节点($D$88:$D$167,$D$4:$D$83,节奏总纲!Q53)*3600</f>
        <v>126818.43073999482</v>
      </c>
      <c r="BA54" s="15">
        <f>'[1]功能-战损相关'!T60/求节点($D$88:$D$167,$D$4:$D$83,节奏总纲!R53)*3600</f>
        <v>134258.6618765489</v>
      </c>
      <c r="BB54" s="15">
        <f>'[1]功能-战损相关'!U60/求节点($D$88:$D$167,$D$4:$D$83,节奏总纲!S53)*3600</f>
        <v>110232.12443095812</v>
      </c>
      <c r="BC54" s="15">
        <f>'[1]功能-战损相关'!V60/求节点($D$88:$D$167,$D$4:$D$83,节奏总纲!T53)*3600</f>
        <v>61372.528823519322</v>
      </c>
      <c r="BD54" s="15">
        <f>SUM(AY$5:AY54)</f>
        <v>1304619.867772128</v>
      </c>
      <c r="BE54" s="15">
        <f>SUM(AZ$5:AZ54)</f>
        <v>1627329.56399422</v>
      </c>
      <c r="BF54" s="15">
        <f>SUM(BA$5:BA54)</f>
        <v>1892272.9836950875</v>
      </c>
      <c r="BG54" s="15">
        <f>SUM(BB$5:BB54)</f>
        <v>1470804.2216059819</v>
      </c>
      <c r="BH54" s="15">
        <f>SUM(BC$5:BC54)</f>
        <v>784590.11762413278</v>
      </c>
      <c r="BK54" s="14">
        <v>50</v>
      </c>
      <c r="BL54" s="14">
        <f t="shared" si="7"/>
        <v>2.4965411160381548</v>
      </c>
      <c r="BM54" s="14">
        <f t="shared" si="8"/>
        <v>1.7706677240007904</v>
      </c>
      <c r="BN54" s="14">
        <f t="shared" si="9"/>
        <v>2.3892002580482288</v>
      </c>
      <c r="BO54" s="14">
        <f t="shared" si="10"/>
        <v>2.6068645068866685</v>
      </c>
      <c r="BP54" s="14">
        <f t="shared" si="11"/>
        <v>3.6462739985069588</v>
      </c>
      <c r="BR54" s="9">
        <v>50</v>
      </c>
      <c r="BS54" s="9">
        <f t="shared" si="13"/>
        <v>-131472.6494063905</v>
      </c>
      <c r="BT54" s="9">
        <f t="shared" si="14"/>
        <v>-81483.646885304479</v>
      </c>
      <c r="BU54" s="9">
        <f t="shared" si="15"/>
        <v>-240606.78074804693</v>
      </c>
      <c r="BV54" s="9">
        <f t="shared" si="16"/>
        <v>-214186.92432528455</v>
      </c>
      <c r="BW54" s="9">
        <f t="shared" si="17"/>
        <v>-181486.76598991244</v>
      </c>
      <c r="BX54" s="37">
        <f>SUMPRODUCT(BS$5:BS54,'[1]功能-付费相关'!BR$6:BR55)/'[1]资源-钻石'!L53</f>
        <v>-0.11170873397092114</v>
      </c>
      <c r="BY54" s="37">
        <f>SUMPRODUCT(BT$5:BT54,'[1]功能-付费相关'!BS$6:BS55)/'[1]资源-钻石'!M53</f>
        <v>-6.0042932025188962E-2</v>
      </c>
      <c r="BZ54" s="37">
        <f>SUMPRODUCT(BU$5:BU54,'[1]功能-付费相关'!BT$6:BT55)/'[1]资源-钻石'!N53</f>
        <v>-7.8394359111742182E-2</v>
      </c>
      <c r="CA54" s="37">
        <f>SUMPRODUCT(BV$5:BV54,'[1]功能-付费相关'!BU$6:BU55)/'[1]资源-钻石'!O53</f>
        <v>-3.5918616455390774E-2</v>
      </c>
      <c r="CB54" s="37">
        <f>SUMPRODUCT(BW$5:BW54,'[1]功能-付费相关'!BV$6:BV55)/'[1]资源-钻石'!P53</f>
        <v>-2.2112730913628875E-2</v>
      </c>
      <c r="CC54" s="14">
        <f>SUMPRODUCT(BS$5:BS54,'[1]功能-付费相关'!BR$6:BR55)/节奏总纲!P53</f>
        <v>-729.5808551621526</v>
      </c>
    </row>
    <row r="55" spans="2:81" x14ac:dyDescent="0.15">
      <c r="B55" s="14">
        <v>7400</v>
      </c>
      <c r="C55" s="14">
        <v>52</v>
      </c>
      <c r="D55" s="14">
        <v>24000</v>
      </c>
      <c r="E55" s="14">
        <f t="shared" si="19"/>
        <v>206800</v>
      </c>
      <c r="G55" s="14">
        <v>534000</v>
      </c>
      <c r="H55" s="14">
        <f t="shared" si="0"/>
        <v>8.6166666666666671</v>
      </c>
      <c r="I55" s="14">
        <f t="shared" si="1"/>
        <v>0.38726591760299628</v>
      </c>
      <c r="L55" s="15">
        <v>51</v>
      </c>
      <c r="M55" s="15">
        <f>24*3600*节奏总纲!W54</f>
        <v>198439.26922034202</v>
      </c>
      <c r="N55" s="15">
        <f>24*3600*节奏总纲!X54</f>
        <v>163565.3170986333</v>
      </c>
      <c r="O55" s="15">
        <f>24*3600*节奏总纲!Y54</f>
        <v>136388.37000409039</v>
      </c>
      <c r="P55" s="15">
        <f>24*3600*节奏总纲!Z54</f>
        <v>103744.26200218484</v>
      </c>
      <c r="Q55" s="15">
        <f>24*3600*节奏总纲!AA54</f>
        <v>56803.611908455248</v>
      </c>
      <c r="R55" s="15">
        <f>SUM(M$5:M55)</f>
        <v>2876839.2692203419</v>
      </c>
      <c r="S55" s="15">
        <f>SUM(N$5:N55)</f>
        <v>2499397.9570986331</v>
      </c>
      <c r="T55" s="15">
        <f>SUM(O$5:O55)</f>
        <v>2054926.2900040904</v>
      </c>
      <c r="U55" s="15">
        <f>SUM(P$5:P55)</f>
        <v>1519546.5020021847</v>
      </c>
      <c r="V55" s="15">
        <f>SUM(Q$5:Q55)</f>
        <v>850681.37190845516</v>
      </c>
      <c r="X55" s="15">
        <v>51</v>
      </c>
      <c r="Y55" s="15">
        <f>[1]养成buff汇总!CC56</f>
        <v>0.16154418356296593</v>
      </c>
      <c r="Z55" s="15">
        <f>[1]养成buff汇总!CD56</f>
        <v>0.16407309620142474</v>
      </c>
      <c r="AA55" s="15">
        <f>[1]养成buff汇总!CE56</f>
        <v>0.1695326951230694</v>
      </c>
      <c r="AB55" s="15">
        <f>[1]养成buff汇总!CF56</f>
        <v>0.17775058052197559</v>
      </c>
      <c r="AC55" s="15">
        <f>[1]养成buff汇总!CG56</f>
        <v>0.18868509802529243</v>
      </c>
      <c r="AD55" s="15">
        <f>[1]养成buff汇总!CH56</f>
        <v>411855.04673563386</v>
      </c>
      <c r="AE55" s="15">
        <f>[1]养成buff汇总!CI56</f>
        <v>364097.47905655066</v>
      </c>
      <c r="AF55" s="15">
        <f>[1]养成buff汇总!CJ56</f>
        <v>311077.55178539729</v>
      </c>
      <c r="AG55" s="15">
        <f>[1]养成buff汇总!CK56</f>
        <v>243611.90635688452</v>
      </c>
      <c r="AH55" s="15">
        <f>[1]养成buff汇总!CL56</f>
        <v>146575.03444888585</v>
      </c>
      <c r="AK55" s="15">
        <v>51</v>
      </c>
      <c r="AL55" s="15">
        <f>R55+AD55+('[1]功能-日常任务'!AB55+'[1]功能-子任务'!BJ55+[8]繁荣度奖励!AT57+[3]投放设计!AY58+'[1]功能-行军令'!DL55+'[1]功能-九鼎之争'!CS56)*[1]把控!$V$7/[1]把控!$V$9++'[1]资源-玩家经验'!BN54/4</f>
        <v>3508853.6124576661</v>
      </c>
      <c r="AM55" s="15">
        <f>S55+AE55+('[1]功能-日常任务'!AC55+'[1]功能-子任务'!BK55+[8]繁荣度奖励!AU57+[3]投放设计!AZ58+'[1]功能-行军令'!DM55+'[1]功能-九鼎之争'!CT56)*[1]把控!$V$7/[1]把控!$V$9++'[1]资源-玩家经验'!BO54/4</f>
        <v>3092684.0491199838</v>
      </c>
      <c r="AN55" s="15">
        <f>T55+AF55+('[1]功能-日常任务'!AD55+'[1]功能-子任务'!BL55+[8]繁荣度奖励!AV57+[3]投放设计!BA58+'[1]功能-行军令'!DN55+'[1]功能-九鼎之争'!CU56)*[1]把控!$V$7/[1]把控!$V$9++'[1]资源-玩家经验'!BP54/4</f>
        <v>4924633.5282367021</v>
      </c>
      <c r="AO55" s="15">
        <f>U55+AG55+('[1]功能-日常任务'!AE55+'[1]功能-子任务'!BM55+[8]繁荣度奖励!AW57+[3]投放设计!BB58+'[1]功能-行军令'!DO55+'[1]功能-九鼎之争'!CV56)*[1]把控!$V$7/[1]把控!$V$9++'[1]资源-玩家经验'!BQ54/4</f>
        <v>4173559.3790229238</v>
      </c>
      <c r="AP55" s="15">
        <f>V55+AH55+('[1]功能-日常任务'!AF55+'[1]功能-子任务'!BN55+[8]繁荣度奖励!AX57+[3]投放设计!BC58+'[1]功能-行军令'!DP55+'[1]功能-九鼎之争'!CW56)*[1]把控!$V$7/[1]把控!$V$9++'[1]资源-玩家经验'!BR54/4</f>
        <v>3118340.9414139204</v>
      </c>
      <c r="AS55" s="35">
        <v>51</v>
      </c>
      <c r="AT55" s="34">
        <f t="shared" si="18"/>
        <v>0.81988010528753585</v>
      </c>
      <c r="AU55" s="34">
        <f t="shared" si="6"/>
        <v>0.11737595586017137</v>
      </c>
      <c r="AV55" s="34">
        <f>(('[1]功能-日常任务'!AB55+'[1]功能-子任务'!BJ55+[8]繁荣度奖励!AT57+[3]投放设计!AY58+'[1]功能-行军令'!DL55+'[1]功能-九鼎之争'!CS56)*[1]把控!$V$7/[1]把控!$V$9+'[1]资源-玩家经验'!BN54/4)/AL55</f>
        <v>6.2743938852292652E-2</v>
      </c>
      <c r="AX55" s="15">
        <v>51</v>
      </c>
      <c r="AY55" s="15">
        <f>'[1]功能-战损相关'!R61/求节点($D$88:$D$167,$D$4:$D$83,节奏总纲!P54)*3600</f>
        <v>112182.37798414036</v>
      </c>
      <c r="AZ55" s="15">
        <f>'[1]功能-战损相关'!S61/求节点($D$88:$D$167,$D$4:$D$83,节奏总纲!Q54)*3600</f>
        <v>129875.86272823109</v>
      </c>
      <c r="BA55" s="15">
        <f>'[1]功能-战损相关'!T61/求节点($D$88:$D$167,$D$4:$D$83,节奏总纲!R54)*3600</f>
        <v>144106.09726182482</v>
      </c>
      <c r="BB55" s="15">
        <f>'[1]功能-战损相关'!U61/求节点($D$88:$D$167,$D$4:$D$83,节奏总纲!S54)*3600</f>
        <v>119441.09844089915</v>
      </c>
      <c r="BC55" s="15">
        <f>'[1]功能-战损相关'!V61/求节点($D$88:$D$167,$D$4:$D$83,节奏总纲!T54)*3600</f>
        <v>63476.240163371287</v>
      </c>
      <c r="BD55" s="15">
        <f>SUM(AY$5:AY55)</f>
        <v>1416802.2457562683</v>
      </c>
      <c r="BE55" s="15">
        <f>SUM(AZ$5:AZ55)</f>
        <v>1757205.4267224511</v>
      </c>
      <c r="BF55" s="15">
        <f>SUM(BA$5:BA55)</f>
        <v>2036379.0809569124</v>
      </c>
      <c r="BG55" s="15">
        <f>SUM(BB$5:BB55)</f>
        <v>1590245.320046881</v>
      </c>
      <c r="BH55" s="15">
        <f>SUM(BC$5:BC55)</f>
        <v>848066.35778750409</v>
      </c>
      <c r="BK55" s="14">
        <v>51</v>
      </c>
      <c r="BL55" s="14">
        <f t="shared" si="7"/>
        <v>2.4766008262392973</v>
      </c>
      <c r="BM55" s="14">
        <f t="shared" si="8"/>
        <v>1.7600014216257427</v>
      </c>
      <c r="BN55" s="14">
        <f t="shared" si="9"/>
        <v>2.4183284803350924</v>
      </c>
      <c r="BO55" s="14">
        <f t="shared" si="10"/>
        <v>2.6244751840551781</v>
      </c>
      <c r="BP55" s="14">
        <f t="shared" si="11"/>
        <v>3.6770011129191236</v>
      </c>
      <c r="BR55" s="9">
        <v>51</v>
      </c>
      <c r="BS55" s="9">
        <f t="shared" si="13"/>
        <v>-139634.09378014761</v>
      </c>
      <c r="BT55" s="9">
        <f t="shared" si="14"/>
        <v>-81348.251114908606</v>
      </c>
      <c r="BU55" s="9">
        <f t="shared" si="15"/>
        <v>-259508.33003288205</v>
      </c>
      <c r="BV55" s="9">
        <f t="shared" si="16"/>
        <v>-219930.95869831648</v>
      </c>
      <c r="BW55" s="9">
        <f t="shared" si="17"/>
        <v>-194034.15587215743</v>
      </c>
      <c r="BX55" s="37">
        <f>SUMPRODUCT(BS$5:BS55,'[1]功能-付费相关'!BR$6:BR56)/'[1]资源-钻石'!L54</f>
        <v>-0.10933493403255976</v>
      </c>
      <c r="BY55" s="37">
        <f>SUMPRODUCT(BT$5:BT55,'[1]功能-付费相关'!BS$6:BS56)/'[1]资源-钻石'!M54</f>
        <v>-5.8879817567393591E-2</v>
      </c>
      <c r="BZ55" s="37">
        <f>SUMPRODUCT(BU$5:BU55,'[1]功能-付费相关'!BT$6:BT56)/'[1]资源-钻石'!N54</f>
        <v>-7.9208001077281417E-2</v>
      </c>
      <c r="CA55" s="37">
        <f>SUMPRODUCT(BV$5:BV55,'[1]功能-付费相关'!BU$6:BU56)/'[1]资源-钻石'!O54</f>
        <v>-3.6162104693700979E-2</v>
      </c>
      <c r="CB55" s="37">
        <f>SUMPRODUCT(BW$5:BW55,'[1]功能-付费相关'!BV$6:BV56)/'[1]资源-钻石'!P54</f>
        <v>-2.2246539745221082E-2</v>
      </c>
      <c r="CC55" s="14">
        <f>SUMPRODUCT(BS$5:BS55,'[1]功能-付费相关'!BR$6:BR56)/节奏总纲!P54</f>
        <v>-709.52464322017431</v>
      </c>
    </row>
    <row r="56" spans="2:81" x14ac:dyDescent="0.15">
      <c r="B56" s="14">
        <v>7400</v>
      </c>
      <c r="C56" s="14">
        <v>53</v>
      </c>
      <c r="D56" s="14">
        <v>24000</v>
      </c>
      <c r="E56" s="14">
        <f t="shared" si="19"/>
        <v>214200</v>
      </c>
      <c r="G56" s="14">
        <v>546000</v>
      </c>
      <c r="H56" s="14">
        <f t="shared" si="0"/>
        <v>8.9250000000000007</v>
      </c>
      <c r="I56" s="14">
        <f t="shared" si="1"/>
        <v>0.3923076923076923</v>
      </c>
      <c r="L56" s="15">
        <v>52</v>
      </c>
      <c r="M56" s="15">
        <f>24*3600*节奏总纲!W55</f>
        <v>212681.94267546062</v>
      </c>
      <c r="N56" s="15">
        <f>24*3600*节奏总纲!X55</f>
        <v>186013.88028119842</v>
      </c>
      <c r="O56" s="15">
        <f>24*3600*节奏总纲!Y55</f>
        <v>157479.8498344938</v>
      </c>
      <c r="P56" s="15">
        <f>24*3600*节奏总纲!Z55</f>
        <v>116046.02757545334</v>
      </c>
      <c r="Q56" s="15">
        <f>24*3600*节奏总纲!AA55</f>
        <v>62581.098327943917</v>
      </c>
      <c r="R56" s="15">
        <f>SUM(M$5:M56)</f>
        <v>3089521.2118958025</v>
      </c>
      <c r="S56" s="15">
        <f>SUM(N$5:N56)</f>
        <v>2685411.8373798314</v>
      </c>
      <c r="T56" s="15">
        <f>SUM(O$5:O56)</f>
        <v>2212406.1398385842</v>
      </c>
      <c r="U56" s="15">
        <f>SUM(P$5:P56)</f>
        <v>1635592.529577638</v>
      </c>
      <c r="V56" s="15">
        <f>SUM(Q$5:Q56)</f>
        <v>913262.47023639909</v>
      </c>
      <c r="X56" s="15">
        <v>52</v>
      </c>
      <c r="Y56" s="15">
        <f>[1]养成buff汇总!CC57</f>
        <v>0.16112492387153515</v>
      </c>
      <c r="Z56" s="15">
        <f>[1]养成buff汇总!CD57</f>
        <v>0.163591145897375</v>
      </c>
      <c r="AA56" s="15">
        <f>[1]养成buff汇总!CE57</f>
        <v>0.16902559001292239</v>
      </c>
      <c r="AB56" s="15">
        <f>[1]养成buff汇总!CF57</f>
        <v>0.17714866169530213</v>
      </c>
      <c r="AC56" s="15">
        <f>[1]养成buff汇总!CG57</f>
        <v>0.1880100838882626</v>
      </c>
      <c r="AD56" s="15">
        <f>[1]养成buff汇总!CH57</f>
        <v>452705.42219390522</v>
      </c>
      <c r="AE56" s="15">
        <f>[1]养成buff汇总!CI57</f>
        <v>400479.47534790589</v>
      </c>
      <c r="AF56" s="15">
        <f>[1]养成buff汇总!CJ57</f>
        <v>343109.97566453414</v>
      </c>
      <c r="AG56" s="15">
        <f>[1]养成buff汇总!CK57</f>
        <v>268595.03213316586</v>
      </c>
      <c r="AH56" s="15">
        <f>[1]养成buff汇总!CL57</f>
        <v>161065.21137472498</v>
      </c>
      <c r="AK56" s="15">
        <v>52</v>
      </c>
      <c r="AL56" s="15">
        <f>R56+AD56+('[1]功能-日常任务'!AB56+'[1]功能-子任务'!BJ56+[8]繁荣度奖励!AT58+[3]投放设计!AY59+'[1]功能-行军令'!DL56+'[1]功能-九鼎之争'!CS57)*[1]把控!$V$7/[1]把控!$V$9++'[1]资源-玩家经验'!BN55/4</f>
        <v>3778789.0276344018</v>
      </c>
      <c r="AM56" s="15">
        <f>S56+AE56+('[1]功能-日常任务'!AC56+'[1]功能-子任务'!BK56+[8]繁荣度奖励!AU58+[3]投放设计!AZ59+'[1]功能-行军令'!DM56+'[1]功能-九鼎之争'!CT57)*[1]把控!$V$7/[1]把控!$V$9++'[1]资源-玩家经验'!BO55/4</f>
        <v>3332918.1375749423</v>
      </c>
      <c r="AN56" s="15">
        <f>T56+AF56+('[1]功能-日常任务'!AD56+'[1]功能-子任务'!BL56+[8]繁荣度奖励!AV58+[3]投放设计!BA59+'[1]功能-行军令'!DN56+'[1]功能-九鼎之争'!CU57)*[1]把控!$V$7/[1]把控!$V$9++'[1]资源-玩家经验'!BP55/4</f>
        <v>5375502.9070058493</v>
      </c>
      <c r="AO56" s="15">
        <f>U56+AG56+('[1]功能-日常任务'!AE56+'[1]功能-子任务'!BM56+[8]繁荣度奖励!AW58+[3]投放设计!BB59+'[1]功能-行军令'!DO56+'[1]功能-九鼎之争'!CV57)*[1]把控!$V$7/[1]把控!$V$9++'[1]资源-玩家经验'!BQ55/4</f>
        <v>4559854.1355458144</v>
      </c>
      <c r="AP56" s="15">
        <f>V56+AH56+('[1]功能-日常任务'!AF56+'[1]功能-子任务'!BN56+[8]繁荣度奖励!AX58+[3]投放设计!BC59+'[1]功能-行军令'!DP56+'[1]功能-九鼎之争'!CW57)*[1]把控!$V$7/[1]把控!$V$9++'[1]资源-玩家经验'!BR55/4</f>
        <v>3413944.6009692219</v>
      </c>
      <c r="AS56" s="35">
        <v>52</v>
      </c>
      <c r="AT56" s="34">
        <f t="shared" si="18"/>
        <v>0.81759558136271637</v>
      </c>
      <c r="AU56" s="34">
        <f t="shared" si="6"/>
        <v>0.11980171925007095</v>
      </c>
      <c r="AV56" s="34">
        <f>(('[1]功能-日常任务'!AB56+'[1]功能-子任务'!BJ56+[8]繁荣度奖励!AT58+[3]投放设计!AY59+'[1]功能-行军令'!DL56+'[1]功能-九鼎之争'!CS57)*[1]把控!$V$7/[1]把控!$V$9+'[1]资源-玩家经验'!BN55/4)/AL56</f>
        <v>6.2602699387212607E-2</v>
      </c>
      <c r="AX56" s="15">
        <v>52</v>
      </c>
      <c r="AY56" s="15">
        <f>'[1]功能-战损相关'!R62/求节点($D$88:$D$167,$D$4:$D$83,节奏总纲!P55)*3600</f>
        <v>121575.00373019189</v>
      </c>
      <c r="AZ56" s="15">
        <f>'[1]功能-战损相关'!S62/求节点($D$88:$D$167,$D$4:$D$83,节奏总纲!Q55)*3600</f>
        <v>149330.53375589062</v>
      </c>
      <c r="BA56" s="15">
        <f>'[1]功能-战损相关'!T62/求节点($D$88:$D$167,$D$4:$D$83,节奏总纲!R55)*3600</f>
        <v>167953.45015173615</v>
      </c>
      <c r="BB56" s="15">
        <f>'[1]功能-战损相关'!U62/求节点($D$88:$D$167,$D$4:$D$83,节奏总纲!S55)*3600</f>
        <v>134655.86878216232</v>
      </c>
      <c r="BC56" s="15">
        <f>'[1]功能-战损相关'!V62/求节点($D$88:$D$167,$D$4:$D$83,节奏总纲!T55)*3600</f>
        <v>70483.424968424704</v>
      </c>
      <c r="BD56" s="15">
        <f>SUM(AY$5:AY56)</f>
        <v>1538377.2494864601</v>
      </c>
      <c r="BE56" s="15">
        <f>SUM(AZ$5:AZ56)</f>
        <v>1906535.9604783417</v>
      </c>
      <c r="BF56" s="15">
        <f>SUM(BA$5:BA56)</f>
        <v>2204332.5311086485</v>
      </c>
      <c r="BG56" s="15">
        <f>SUM(BB$5:BB56)</f>
        <v>1724901.1888290434</v>
      </c>
      <c r="BH56" s="15">
        <f>SUM(BC$5:BC56)</f>
        <v>918549.78275592881</v>
      </c>
      <c r="BK56" s="14">
        <v>52</v>
      </c>
      <c r="BL56" s="14">
        <f t="shared" si="7"/>
        <v>2.4563474459179853</v>
      </c>
      <c r="BM56" s="14">
        <f t="shared" si="8"/>
        <v>1.7481538280236411</v>
      </c>
      <c r="BN56" s="14">
        <f t="shared" si="9"/>
        <v>2.4386079827539859</v>
      </c>
      <c r="BO56" s="14">
        <f t="shared" si="10"/>
        <v>2.6435451288901315</v>
      </c>
      <c r="BP56" s="14">
        <f t="shared" si="11"/>
        <v>3.7166680185001506</v>
      </c>
      <c r="BR56" s="9">
        <v>52</v>
      </c>
      <c r="BS56" s="9">
        <f t="shared" si="13"/>
        <v>-148360.41144654388</v>
      </c>
      <c r="BT56" s="9">
        <f t="shared" si="14"/>
        <v>-90903.554699067958</v>
      </c>
      <c r="BU56" s="9">
        <f t="shared" si="15"/>
        <v>-282915.92861741106</v>
      </c>
      <c r="BV56" s="9">
        <f t="shared" si="16"/>
        <v>-251638.88774072821</v>
      </c>
      <c r="BW56" s="9">
        <f t="shared" si="17"/>
        <v>-225120.23458687682</v>
      </c>
      <c r="BX56" s="37">
        <f>SUMPRODUCT(BS$5:BS56,'[1]功能-付费相关'!BR$6:BR57)/'[1]资源-钻石'!L55</f>
        <v>-0.10692409874144411</v>
      </c>
      <c r="BY56" s="37">
        <f>SUMPRODUCT(BT$5:BT56,'[1]功能-付费相关'!BS$6:BS57)/'[1]资源-钻石'!M55</f>
        <v>-5.7514215693436017E-2</v>
      </c>
      <c r="BZ56" s="37">
        <f>SUMPRODUCT(BU$5:BU56,'[1]功能-付费相关'!BT$6:BT57)/'[1]资源-钻石'!N55</f>
        <v>-7.95635427516906E-2</v>
      </c>
      <c r="CA56" s="37">
        <f>SUMPRODUCT(BV$5:BV56,'[1]功能-付费相关'!BU$6:BU57)/'[1]资源-钻石'!O55</f>
        <v>-3.6386538025110285E-2</v>
      </c>
      <c r="CB56" s="37">
        <f>SUMPRODUCT(BW$5:BW56,'[1]功能-付费相关'!BV$6:BV57)/'[1]资源-钻石'!P55</f>
        <v>-2.2409089451005199E-2</v>
      </c>
      <c r="CC56" s="14">
        <f>SUMPRODUCT(BS$5:BS56,'[1]功能-付费相关'!BR$6:BR57)/节奏总纲!P55</f>
        <v>-689.74275527277518</v>
      </c>
    </row>
    <row r="57" spans="2:81" x14ac:dyDescent="0.15">
      <c r="B57" s="14">
        <v>7400</v>
      </c>
      <c r="C57" s="14">
        <v>54</v>
      </c>
      <c r="D57" s="14">
        <v>24000</v>
      </c>
      <c r="E57" s="14">
        <f t="shared" si="19"/>
        <v>221600</v>
      </c>
      <c r="G57" s="14">
        <v>558000</v>
      </c>
      <c r="H57" s="14">
        <f t="shared" si="0"/>
        <v>9.2333333333333325</v>
      </c>
      <c r="I57" s="14">
        <f t="shared" si="1"/>
        <v>0.39713261648745518</v>
      </c>
      <c r="L57" s="15">
        <v>53</v>
      </c>
      <c r="M57" s="15">
        <f>24*3600*节奏总纲!W56</f>
        <v>227946.86212022076</v>
      </c>
      <c r="N57" s="15">
        <f>24*3600*节奏总纲!X56</f>
        <v>202775.86785851824</v>
      </c>
      <c r="O57" s="15">
        <f>24*3600*节奏总纲!Y56</f>
        <v>170531.1777271255</v>
      </c>
      <c r="P57" s="15">
        <f>24*3600*节奏总纲!Z56</f>
        <v>120011.57519164171</v>
      </c>
      <c r="Q57" s="15">
        <f>24*3600*节奏总纲!AA56</f>
        <v>66385.852020532649</v>
      </c>
      <c r="R57" s="15">
        <f>SUM(M$5:M57)</f>
        <v>3317468.0740160234</v>
      </c>
      <c r="S57" s="15">
        <f>SUM(N$5:N57)</f>
        <v>2888187.7052383497</v>
      </c>
      <c r="T57" s="15">
        <f>SUM(O$5:O57)</f>
        <v>2382937.3175657098</v>
      </c>
      <c r="U57" s="15">
        <f>SUM(P$5:P57)</f>
        <v>1755604.1047692797</v>
      </c>
      <c r="V57" s="15">
        <f>SUM(Q$5:Q57)</f>
        <v>979648.3222569318</v>
      </c>
      <c r="X57" s="15">
        <v>53</v>
      </c>
      <c r="Y57" s="15">
        <f>[1]养成buff汇总!CC58</f>
        <v>0.16067730569975205</v>
      </c>
      <c r="Z57" s="15">
        <f>[1]养成buff汇总!CD58</f>
        <v>0.16313261651470046</v>
      </c>
      <c r="AA57" s="15">
        <f>[1]养成buff汇总!CE58</f>
        <v>0.16847629234174796</v>
      </c>
      <c r="AB57" s="15">
        <f>[1]养成buff汇总!CF58</f>
        <v>0.17658634758014033</v>
      </c>
      <c r="AC57" s="15">
        <f>[1]养成buff汇总!CG58</f>
        <v>0.18736384983993806</v>
      </c>
      <c r="AD57" s="15">
        <f>[1]养成buff汇总!CH58</f>
        <v>496342.85496786982</v>
      </c>
      <c r="AE57" s="15">
        <f>[1]养成buff汇总!CI58</f>
        <v>440007.07379729662</v>
      </c>
      <c r="AF57" s="15">
        <f>[1]养成buff汇总!CJ58</f>
        <v>377661.55884554633</v>
      </c>
      <c r="AG57" s="15">
        <f>[1]养成buff汇总!CK58</f>
        <v>294332.28541789204</v>
      </c>
      <c r="AH57" s="15">
        <f>[1]养成buff汇总!CL58</f>
        <v>176371.33430196799</v>
      </c>
      <c r="AK57" s="15">
        <v>53</v>
      </c>
      <c r="AL57" s="15">
        <f>R57+AD57+('[1]功能-日常任务'!AB57+'[1]功能-子任务'!BJ57+[8]繁荣度奖励!AT59+[3]投放设计!AY60+'[1]功能-行军令'!DL57+'[1]功能-九鼎之争'!CS58)*[1]把控!$V$7/[1]把控!$V$9++'[1]资源-玩家经验'!BN56/4</f>
        <v>4068129.2131267823</v>
      </c>
      <c r="AM57" s="15">
        <f>S57+AE57+('[1]功能-日常任务'!AC57+'[1]功能-子任务'!BK57+[8]繁荣度奖励!AU59+[3]投放设计!AZ60+'[1]功能-行军令'!DM57+'[1]功能-九鼎之争'!CT58)*[1]把控!$V$7/[1]把控!$V$9++'[1]资源-玩家经验'!BO56/4</f>
        <v>3594911.6391368727</v>
      </c>
      <c r="AN57" s="15">
        <f>T57+AF57+('[1]功能-日常任务'!AD57+'[1]功能-子任务'!BL57+[8]繁荣度奖励!AV59+[3]投放设计!BA60+'[1]功能-行军令'!DN57+'[1]功能-九鼎之争'!CU58)*[1]把控!$V$7/[1]把控!$V$9++'[1]资源-玩家经验'!BP56/4</f>
        <v>5864488.1992215533</v>
      </c>
      <c r="AO57" s="15">
        <f>U57+AG57+('[1]功能-日常任务'!AE57+'[1]功能-子任务'!BM57+[8]繁荣度奖励!AW59+[3]投放设计!BB60+'[1]功能-行军令'!DO57+'[1]功能-九鼎之争'!CV58)*[1]把控!$V$7/[1]把控!$V$9++'[1]资源-玩家经验'!BQ56/4</f>
        <v>4975273.5579471476</v>
      </c>
      <c r="AP57" s="15">
        <f>V57+AH57+('[1]功能-日常任务'!AF57+'[1]功能-子任务'!BN57+[8]繁荣度奖励!AX59+[3]投放设计!BC60+'[1]功能-行军令'!DP57+'[1]功能-九鼎之争'!CW58)*[1]把控!$V$7/[1]把控!$V$9++'[1]资源-玩家经验'!BR56/4</f>
        <v>3734592.2829193966</v>
      </c>
      <c r="AS57" s="35">
        <v>53</v>
      </c>
      <c r="AT57" s="34">
        <f t="shared" si="18"/>
        <v>0.81547755742650141</v>
      </c>
      <c r="AU57" s="34">
        <f t="shared" si="6"/>
        <v>0.12200764257101325</v>
      </c>
      <c r="AV57" s="34">
        <f>(('[1]功能-日常任务'!AB57+'[1]功能-子任务'!BJ57+[8]繁荣度奖励!AT59+[3]投放设计!AY60+'[1]功能-行军令'!DL57+'[1]功能-九鼎之争'!CS58)*[1]把控!$V$7/[1]把控!$V$9+'[1]资源-玩家经验'!BN56/4)/AL57</f>
        <v>6.2514800002485424E-2</v>
      </c>
      <c r="AX57" s="15">
        <v>53</v>
      </c>
      <c r="AY57" s="15">
        <f>'[1]功能-战损相关'!R63/求节点($D$88:$D$167,$D$4:$D$83,节奏总纲!P56)*3600</f>
        <v>131820.18991669544</v>
      </c>
      <c r="AZ57" s="15">
        <f>'[1]功能-战损相关'!S63/求节点($D$88:$D$167,$D$4:$D$83,节奏总纲!Q56)*3600</f>
        <v>164530.46091801615</v>
      </c>
      <c r="BA57" s="15">
        <f>'[1]功能-战损相关'!T63/求节点($D$88:$D$167,$D$4:$D$83,节奏总纲!R56)*3600</f>
        <v>183767.53605612231</v>
      </c>
      <c r="BB57" s="15">
        <f>'[1]功能-战损相关'!U63/求节点($D$88:$D$167,$D$4:$D$83,节奏总纲!S56)*3600</f>
        <v>140573.52437215351</v>
      </c>
      <c r="BC57" s="15">
        <f>'[1]功能-战损相关'!V63/求节点($D$88:$D$167,$D$4:$D$83,节奏总纲!T56)*3600</f>
        <v>75286.851404413712</v>
      </c>
      <c r="BD57" s="15">
        <f>SUM(AY$5:AY57)</f>
        <v>1670197.4394031556</v>
      </c>
      <c r="BE57" s="15">
        <f>SUM(AZ$5:AZ57)</f>
        <v>2071066.4213963579</v>
      </c>
      <c r="BF57" s="15">
        <f>SUM(BA$5:BA57)</f>
        <v>2388100.0671647708</v>
      </c>
      <c r="BG57" s="15">
        <f>SUM(BB$5:BB57)</f>
        <v>1865474.7132011969</v>
      </c>
      <c r="BH57" s="15">
        <f>SUM(BC$5:BC57)</f>
        <v>993836.63416034251</v>
      </c>
      <c r="BK57" s="14">
        <v>53</v>
      </c>
      <c r="BL57" s="14">
        <f t="shared" si="7"/>
        <v>2.4357175488070002</v>
      </c>
      <c r="BM57" s="14">
        <f t="shared" si="8"/>
        <v>1.7357780523104156</v>
      </c>
      <c r="BN57" s="14">
        <f t="shared" si="9"/>
        <v>2.455712924200895</v>
      </c>
      <c r="BO57" s="14">
        <f t="shared" si="10"/>
        <v>2.6670281418124748</v>
      </c>
      <c r="BP57" s="14">
        <f t="shared" si="11"/>
        <v>3.7577526874672134</v>
      </c>
      <c r="BR57" s="9">
        <v>53</v>
      </c>
      <c r="BS57" s="9">
        <f t="shared" si="13"/>
        <v>-157519.99557568505</v>
      </c>
      <c r="BT57" s="9">
        <f t="shared" si="14"/>
        <v>-97463.040643914137</v>
      </c>
      <c r="BU57" s="9">
        <f t="shared" si="15"/>
        <v>-305217.75615958171</v>
      </c>
      <c r="BV57" s="9">
        <f t="shared" si="16"/>
        <v>-274845.89802917978</v>
      </c>
      <c r="BW57" s="9">
        <f t="shared" si="17"/>
        <v>-245360.83054576104</v>
      </c>
      <c r="BX57" s="37">
        <f>SUMPRODUCT(BS$5:BS57,'[1]功能-付费相关'!BR$6:BR58)/'[1]资源-钻石'!L56</f>
        <v>-0.10448261697028743</v>
      </c>
      <c r="BY57" s="37">
        <f>SUMPRODUCT(BT$5:BT57,'[1]功能-付费相关'!BS$6:BS58)/'[1]资源-钻石'!M56</f>
        <v>-5.6019121175751745E-2</v>
      </c>
      <c r="BZ57" s="37">
        <f>SUMPRODUCT(BU$5:BU57,'[1]功能-付费相关'!BT$6:BT58)/'[1]资源-钻石'!N56</f>
        <v>-7.9726742000162582E-2</v>
      </c>
      <c r="CA57" s="37">
        <f>SUMPRODUCT(BV$5:BV57,'[1]功能-付费相关'!BU$6:BU58)/'[1]资源-钻石'!O56</f>
        <v>-3.6649677692192191E-2</v>
      </c>
      <c r="CB57" s="37">
        <f>SUMPRODUCT(BW$5:BW57,'[1]功能-付费相关'!BV$6:BV58)/'[1]资源-钻石'!P56</f>
        <v>-2.2557479187630052E-2</v>
      </c>
      <c r="CC57" s="14">
        <f>SUMPRODUCT(BS$5:BS57,'[1]功能-付费相关'!BR$6:BR58)/节奏总纲!P56</f>
        <v>-670.23622369768873</v>
      </c>
    </row>
    <row r="58" spans="2:81" x14ac:dyDescent="0.15">
      <c r="B58" s="14">
        <v>7400</v>
      </c>
      <c r="C58" s="14">
        <v>55</v>
      </c>
      <c r="D58" s="14">
        <v>24000</v>
      </c>
      <c r="E58" s="14">
        <f t="shared" si="19"/>
        <v>229000</v>
      </c>
      <c r="G58" s="14">
        <v>570000</v>
      </c>
      <c r="H58" s="14">
        <f t="shared" si="0"/>
        <v>9.5416666666666661</v>
      </c>
      <c r="I58" s="14">
        <f t="shared" si="1"/>
        <v>0.40175438596491231</v>
      </c>
      <c r="L58" s="15">
        <v>54</v>
      </c>
      <c r="M58" s="15">
        <f>24*3600*节奏总纲!W57</f>
        <v>244307.39768887448</v>
      </c>
      <c r="N58" s="15">
        <f>24*3600*节奏总纲!X57</f>
        <v>217680.50608832116</v>
      </c>
      <c r="O58" s="15">
        <f>24*3600*节奏总纲!Y57</f>
        <v>170499.51809953156</v>
      </c>
      <c r="P58" s="15">
        <f>24*3600*节奏总纲!Z57</f>
        <v>124657.16674373602</v>
      </c>
      <c r="Q58" s="15">
        <f>24*3600*节奏总纲!AA57</f>
        <v>66801.311329967168</v>
      </c>
      <c r="R58" s="15">
        <f>SUM(M$5:M58)</f>
        <v>3561775.4717048979</v>
      </c>
      <c r="S58" s="15">
        <f>SUM(N$5:N58)</f>
        <v>3105868.2113266708</v>
      </c>
      <c r="T58" s="15">
        <f>SUM(O$5:O58)</f>
        <v>2553436.8356652413</v>
      </c>
      <c r="U58" s="15">
        <f>SUM(P$5:P58)</f>
        <v>1880261.2715130157</v>
      </c>
      <c r="V58" s="15">
        <f>SUM(Q$5:Q58)</f>
        <v>1046449.6335868989</v>
      </c>
      <c r="X58" s="15">
        <v>54</v>
      </c>
      <c r="Y58" s="15">
        <f>[1]养成buff汇总!CC59</f>
        <v>0.16024754867683977</v>
      </c>
      <c r="Z58" s="15">
        <f>[1]养成buff汇总!CD59</f>
        <v>0.16265072037528122</v>
      </c>
      <c r="AA58" s="15">
        <f>[1]养成buff汇总!CE59</f>
        <v>0.16800495954616085</v>
      </c>
      <c r="AB58" s="15">
        <f>[1]养成buff汇总!CF59</f>
        <v>0.17600918553813563</v>
      </c>
      <c r="AC58" s="15">
        <f>[1]养成buff汇总!CG59</f>
        <v>0.18674838300182198</v>
      </c>
      <c r="AD58" s="15">
        <f>[1]养成buff汇总!CH59</f>
        <v>542963.33406450553</v>
      </c>
      <c r="AE58" s="15">
        <f>[1]养成buff汇总!CI59</f>
        <v>482290.37419350562</v>
      </c>
      <c r="AF58" s="15">
        <f>[1]养成buff汇总!CJ59</f>
        <v>412090.56773161667</v>
      </c>
      <c r="AG58" s="15">
        <f>[1]养成buff汇总!CK59</f>
        <v>320959.77446870838</v>
      </c>
      <c r="AH58" s="15">
        <f>[1]养成buff汇总!CL59</f>
        <v>191711.03558571055</v>
      </c>
      <c r="AK58" s="15">
        <v>54</v>
      </c>
      <c r="AL58" s="15">
        <f>R58+AD58+('[1]功能-日常任务'!AB58+'[1]功能-子任务'!BJ58+[8]繁荣度奖励!AT60+[3]投放设计!AY61+'[1]功能-行军令'!DL58+'[1]功能-九鼎之争'!CS59)*[1]把控!$V$7/[1]把控!$V$9++'[1]资源-玩家经验'!BN57/4</f>
        <v>4378310.4159974465</v>
      </c>
      <c r="AM58" s="15">
        <f>S58+AE58+('[1]功能-日常任务'!AC58+'[1]功能-子任务'!BK58+[8]繁荣度奖励!AU60+[3]投放设计!AZ61+'[1]功能-行军令'!DM58+'[1]功能-九鼎之争'!CT59)*[1]把控!$V$7/[1]把控!$V$9++'[1]资源-玩家经验'!BO57/4</f>
        <v>3876312.3821950136</v>
      </c>
      <c r="AN58" s="15">
        <f>T58+AF58+('[1]功能-日常任务'!AD58+'[1]功能-子任务'!BL58+[8]繁荣度奖励!AV60+[3]投放设计!BA61+'[1]功能-行军令'!DN58+'[1]功能-九鼎之争'!CU59)*[1]把控!$V$7/[1]把控!$V$9++'[1]资源-玩家经验'!BP57/4</f>
        <v>6376039.8977411436</v>
      </c>
      <c r="AO58" s="15">
        <f>U58+AG58+('[1]功能-日常任务'!AE58+'[1]功能-子任务'!BM58+[8]繁荣度奖励!AW60+[3]投放设计!BB61+'[1]功能-行军令'!DO58+'[1]功能-九鼎之争'!CV59)*[1]把控!$V$7/[1]把控!$V$9++'[1]资源-玩家经验'!BQ57/4</f>
        <v>5418761.6355233835</v>
      </c>
      <c r="AP58" s="15">
        <f>V58+AH58+('[1]功能-日常任务'!AF58+'[1]功能-子任务'!BN58+[8]繁荣度奖励!AX60+[3]投放设计!BC61+'[1]功能-行军令'!DP58+'[1]功能-九鼎之争'!CW59)*[1]把控!$V$7/[1]把控!$V$9++'[1]资源-玩家经验'!BR57/4</f>
        <v>4058343.0963496938</v>
      </c>
      <c r="AS58" s="35">
        <v>54</v>
      </c>
      <c r="AT58" s="34">
        <f t="shared" si="18"/>
        <v>0.81350455616187067</v>
      </c>
      <c r="AU58" s="34">
        <f t="shared" si="6"/>
        <v>0.12401206914900988</v>
      </c>
      <c r="AV58" s="34">
        <f>(('[1]功能-日常任务'!AB58+'[1]功能-子任务'!BJ58+[8]繁荣度奖励!AT60+[3]投放设计!AY61+'[1]功能-行军令'!DL58+'[1]功能-九鼎之争'!CS59)*[1]把控!$V$7/[1]把控!$V$9+'[1]资源-玩家经验'!BN57/4)/AL58</f>
        <v>6.2483374689119485E-2</v>
      </c>
      <c r="AX58" s="15">
        <v>54</v>
      </c>
      <c r="AY58" s="15">
        <f>'[1]功能-战损相关'!R64/求节点($D$88:$D$167,$D$4:$D$83,节奏总纲!P57)*3600</f>
        <v>142909.13920368499</v>
      </c>
      <c r="AZ58" s="15">
        <f>'[1]功能-战损相关'!S64/求节点($D$88:$D$167,$D$4:$D$83,节奏总纲!Q57)*3600</f>
        <v>178850.4356506372</v>
      </c>
      <c r="BA58" s="15">
        <f>'[1]功能-战损相关'!T64/求节点($D$88:$D$167,$D$4:$D$83,节奏总纲!R57)*3600</f>
        <v>185907.40030101943</v>
      </c>
      <c r="BB58" s="15">
        <f>'[1]功能-战损相关'!U64/求节点($D$88:$D$167,$D$4:$D$83,节奏总纲!S57)*3600</f>
        <v>147337.62440756802</v>
      </c>
      <c r="BC58" s="15">
        <f>'[1]功能-战损相关'!V64/求节点($D$88:$D$167,$D$4:$D$83,节奏总纲!T57)*3600</f>
        <v>76342.543488363342</v>
      </c>
      <c r="BD58" s="15">
        <f>SUM(AY$5:AY58)</f>
        <v>1813106.5786068407</v>
      </c>
      <c r="BE58" s="15">
        <f>SUM(AZ$5:AZ58)</f>
        <v>2249916.8570469953</v>
      </c>
      <c r="BF58" s="15">
        <f>SUM(BA$5:BA58)</f>
        <v>2574007.46746579</v>
      </c>
      <c r="BG58" s="15">
        <f>SUM(BB$5:BB58)</f>
        <v>2012812.3376087649</v>
      </c>
      <c r="BH58" s="15">
        <f>SUM(BC$5:BC58)</f>
        <v>1070179.1776487059</v>
      </c>
      <c r="BK58" s="14">
        <v>54</v>
      </c>
      <c r="BL58" s="14">
        <f t="shared" si="7"/>
        <v>2.4148113892795333</v>
      </c>
      <c r="BM58" s="14">
        <f t="shared" si="8"/>
        <v>1.7228691673889915</v>
      </c>
      <c r="BN58" s="14">
        <f t="shared" si="9"/>
        <v>2.4770867910568271</v>
      </c>
      <c r="BO58" s="14">
        <f t="shared" si="10"/>
        <v>2.6921345493941629</v>
      </c>
      <c r="BP58" s="14">
        <f t="shared" si="11"/>
        <v>3.7922089880932766</v>
      </c>
      <c r="BR58" s="9">
        <v>54</v>
      </c>
      <c r="BS58" s="9">
        <f t="shared" si="13"/>
        <v>-167272.06366697908</v>
      </c>
      <c r="BT58" s="9">
        <f t="shared" si="14"/>
        <v>-102550.30740750348</v>
      </c>
      <c r="BU58" s="9">
        <f t="shared" si="15"/>
        <v>-325644.29821857112</v>
      </c>
      <c r="BV58" s="9">
        <f t="shared" si="16"/>
        <v>-296150.45316866785</v>
      </c>
      <c r="BW58" s="9">
        <f t="shared" si="17"/>
        <v>-247408.2699419338</v>
      </c>
      <c r="BX58" s="37">
        <f>SUMPRODUCT(BS$5:BS58,'[1]功能-付费相关'!BR$6:BR59)/'[1]资源-钻石'!L57</f>
        <v>-0.10202028287937219</v>
      </c>
      <c r="BY58" s="37">
        <f>SUMPRODUCT(BT$5:BT58,'[1]功能-付费相关'!BS$6:BS59)/'[1]资源-钻石'!M57</f>
        <v>-5.4506399843794559E-2</v>
      </c>
      <c r="BZ58" s="37">
        <f>SUMPRODUCT(BU$5:BU58,'[1]功能-付费相关'!BT$6:BT59)/'[1]资源-钻石'!N57</f>
        <v>-8.004221920316798E-2</v>
      </c>
      <c r="CA58" s="37">
        <f>SUMPRODUCT(BV$5:BV58,'[1]功能-付费相关'!BU$6:BU59)/'[1]资源-钻石'!O57</f>
        <v>-3.690822426070859E-2</v>
      </c>
      <c r="CB58" s="37">
        <f>SUMPRODUCT(BW$5:BW58,'[1]功能-付费相关'!BV$6:BV59)/'[1]资源-钻石'!P57</f>
        <v>-2.2651702491330208E-2</v>
      </c>
      <c r="CC58" s="14">
        <f>SUMPRODUCT(BS$5:BS58,'[1]功能-付费相关'!BR$6:BR59)/节奏总纲!P57</f>
        <v>-651.03028338258969</v>
      </c>
    </row>
    <row r="59" spans="2:81" x14ac:dyDescent="0.15">
      <c r="B59" s="14">
        <v>7400</v>
      </c>
      <c r="C59" s="14">
        <v>56</v>
      </c>
      <c r="D59" s="14">
        <v>24000</v>
      </c>
      <c r="E59" s="14">
        <f t="shared" si="19"/>
        <v>236400</v>
      </c>
      <c r="G59" s="14">
        <v>582000</v>
      </c>
      <c r="H59" s="14">
        <f t="shared" si="0"/>
        <v>9.85</v>
      </c>
      <c r="I59" s="14">
        <f t="shared" si="1"/>
        <v>0.40618556701030928</v>
      </c>
      <c r="L59" s="15">
        <v>55</v>
      </c>
      <c r="M59" s="15">
        <f>24*3600*节奏总纲!W58</f>
        <v>261842.18554423557</v>
      </c>
      <c r="N59" s="15">
        <f>24*3600*节奏总纲!X58</f>
        <v>223355.68284014976</v>
      </c>
      <c r="O59" s="15">
        <f>24*3600*节奏总纲!Y58</f>
        <v>180449.78926788896</v>
      </c>
      <c r="P59" s="15">
        <f>24*3600*节奏总纲!Z58</f>
        <v>131343.97796575332</v>
      </c>
      <c r="Q59" s="15">
        <f>24*3600*节奏总纲!AA58</f>
        <v>71958.531158472484</v>
      </c>
      <c r="R59" s="15">
        <f>SUM(M$5:M59)</f>
        <v>3823617.6572491336</v>
      </c>
      <c r="S59" s="15">
        <f>SUM(N$5:N59)</f>
        <v>3329223.8941668207</v>
      </c>
      <c r="T59" s="15">
        <f>SUM(O$5:O59)</f>
        <v>2733886.6249331301</v>
      </c>
      <c r="U59" s="15">
        <f>SUM(P$5:P59)</f>
        <v>2011605.249478769</v>
      </c>
      <c r="V59" s="15">
        <f>SUM(Q$5:Q59)</f>
        <v>1118408.1647453713</v>
      </c>
      <c r="X59" s="15">
        <v>55</v>
      </c>
      <c r="Y59" s="15">
        <f>[1]养成buff汇总!CC60</f>
        <v>0.15980922337974712</v>
      </c>
      <c r="Z59" s="15">
        <f>[1]养成buff汇总!CD60</f>
        <v>0.16220255831221264</v>
      </c>
      <c r="AA59" s="15">
        <f>[1]养成buff汇总!CE60</f>
        <v>0.16750912797408526</v>
      </c>
      <c r="AB59" s="15">
        <f>[1]养成buff汇总!CF60</f>
        <v>0.1754829777536758</v>
      </c>
      <c r="AC59" s="15">
        <f>[1]养成buff汇总!CG60</f>
        <v>0.18610171793635005</v>
      </c>
      <c r="AD59" s="15">
        <f>[1]养成buff汇总!CH60</f>
        <v>592767.25655959011</v>
      </c>
      <c r="AE59" s="15">
        <f>[1]养成buff汇总!CI60</f>
        <v>525533.36034688714</v>
      </c>
      <c r="AF59" s="15">
        <f>[1]养成buff汇总!CJ60</f>
        <v>448399.65874880995</v>
      </c>
      <c r="AG59" s="15">
        <f>[1]养成buff汇总!CK60</f>
        <v>348913.87576870288</v>
      </c>
      <c r="AH59" s="15">
        <f>[1]养成buff汇总!CL60</f>
        <v>208164.69639798492</v>
      </c>
      <c r="AK59" s="15">
        <v>55</v>
      </c>
      <c r="AL59" s="15">
        <f>R59+AD59+('[1]功能-日常任务'!AB59+'[1]功能-子任务'!BJ59+[8]繁荣度奖励!AT61+[3]投放设计!AY62+'[1]功能-行军令'!DL59+'[1]功能-九鼎之争'!CS60)*[1]把控!$V$7/[1]把控!$V$9++'[1]资源-玩家经验'!BN58/4</f>
        <v>4710823.7498378148</v>
      </c>
      <c r="AM59" s="15">
        <f>S59+AE59+('[1]功能-日常任务'!AC59+'[1]功能-子任务'!BK59+[8]繁荣度奖励!AU61+[3]投放设计!AZ62+'[1]功能-行军令'!DM59+'[1]功能-九鼎之争'!CT60)*[1]把控!$V$7/[1]把控!$V$9++'[1]资源-玩家经验'!BO58/4</f>
        <v>4165288.9909807369</v>
      </c>
      <c r="AN59" s="15">
        <f>T59+AF59+('[1]功能-日常任务'!AD59+'[1]功能-子任务'!BL59+[8]繁荣度奖励!AV61+[3]投放设计!BA62+'[1]功能-行军令'!DN59+'[1]功能-九鼎之争'!CU60)*[1]把控!$V$7/[1]把控!$V$9++'[1]资源-玩家经验'!BP58/4</f>
        <v>6925508.6913633924</v>
      </c>
      <c r="AO59" s="15">
        <f>U59+AG59+('[1]功能-日常任务'!AE59+'[1]功能-子任务'!BM59+[8]繁荣度奖励!AW61+[3]投放设计!BB62+'[1]功能-行军令'!DO59+'[1]功能-九鼎之争'!CV60)*[1]把控!$V$7/[1]把控!$V$9++'[1]资源-玩家经验'!BQ58/4</f>
        <v>5882184.6037427923</v>
      </c>
      <c r="AP59" s="15">
        <f>V59+AH59+('[1]功能-日常任务'!AF59+'[1]功能-子任务'!BN59+[8]繁荣度奖励!AX61+[3]投放设计!BC62+'[1]功能-行军令'!DP59+'[1]功能-九鼎之争'!CW60)*[1]把控!$V$7/[1]把控!$V$9++'[1]资源-玩家经验'!BR58/4</f>
        <v>4405525.1071636826</v>
      </c>
      <c r="AS59" s="35">
        <v>55</v>
      </c>
      <c r="AT59" s="34">
        <f t="shared" si="18"/>
        <v>0.81166646435897205</v>
      </c>
      <c r="AU59" s="34">
        <f t="shared" si="6"/>
        <v>0.12583091366557664</v>
      </c>
      <c r="AV59" s="34">
        <f>(('[1]功能-日常任务'!AB59+'[1]功能-子任务'!BJ59+[8]繁荣度奖励!AT61+[3]投放设计!AY62+'[1]功能-行军令'!DL59+'[1]功能-九鼎之争'!CS60)*[1]把控!$V$7/[1]把控!$V$9+'[1]资源-玩家经验'!BN58/4)/AL59</f>
        <v>6.2502621975451284E-2</v>
      </c>
      <c r="AX59" s="15">
        <v>55</v>
      </c>
      <c r="AY59" s="15">
        <f>'[1]功能-战损相关'!R65/求节点($D$88:$D$167,$D$4:$D$83,节奏总纲!P58)*3600</f>
        <v>155569.64651872171</v>
      </c>
      <c r="AZ59" s="15">
        <f>'[1]功能-战损相关'!S65/求节点($D$88:$D$167,$D$4:$D$83,节奏总纲!Q58)*3600</f>
        <v>185703.04273774746</v>
      </c>
      <c r="BA59" s="15">
        <f>'[1]功能-战损相关'!T65/求节点($D$88:$D$167,$D$4:$D$83,节奏总纲!R58)*3600</f>
        <v>198494.68347357152</v>
      </c>
      <c r="BB59" s="15">
        <f>'[1]功能-战损相关'!U65/求节点($D$88:$D$167,$D$4:$D$83,节奏总纲!S58)*3600</f>
        <v>156687.0040049004</v>
      </c>
      <c r="BC59" s="15">
        <f>'[1]功能-战损相关'!V65/求节点($D$88:$D$167,$D$4:$D$83,节奏总纲!T58)*3600</f>
        <v>83019.397727394928</v>
      </c>
      <c r="BD59" s="15">
        <f>SUM(AY$5:AY59)</f>
        <v>1968676.2251255624</v>
      </c>
      <c r="BE59" s="15">
        <f>SUM(AZ$5:AZ59)</f>
        <v>2435619.8997847429</v>
      </c>
      <c r="BF59" s="15">
        <f>SUM(BA$5:BA59)</f>
        <v>2772502.1509393617</v>
      </c>
      <c r="BG59" s="15">
        <f>SUM(BB$5:BB59)</f>
        <v>2169499.3416136652</v>
      </c>
      <c r="BH59" s="15">
        <f>SUM(BC$5:BC59)</f>
        <v>1153198.5753761008</v>
      </c>
      <c r="BK59" s="14">
        <v>55</v>
      </c>
      <c r="BL59" s="14">
        <f t="shared" si="7"/>
        <v>2.3928890336131112</v>
      </c>
      <c r="BM59" s="14">
        <f t="shared" si="8"/>
        <v>1.7101555917443687</v>
      </c>
      <c r="BN59" s="14">
        <f t="shared" si="9"/>
        <v>2.4979272564376318</v>
      </c>
      <c r="BO59" s="14">
        <f t="shared" si="10"/>
        <v>2.7113096975487654</v>
      </c>
      <c r="BP59" s="14">
        <f t="shared" si="11"/>
        <v>3.8202658251870258</v>
      </c>
      <c r="BR59" s="9">
        <v>55</v>
      </c>
      <c r="BS59" s="9">
        <f t="shared" si="13"/>
        <v>-176943.6873216466</v>
      </c>
      <c r="BT59" s="9">
        <f t="shared" si="14"/>
        <v>-103273.56604797579</v>
      </c>
      <c r="BU59" s="9">
        <f t="shared" si="15"/>
        <v>-350974.11014867714</v>
      </c>
      <c r="BV59" s="9">
        <f t="shared" si="16"/>
        <v>-306735.96421450842</v>
      </c>
      <c r="BW59" s="9">
        <f t="shared" si="17"/>
        <v>-264162.6130865938</v>
      </c>
      <c r="BX59" s="37">
        <f>SUMPRODUCT(BS$5:BS59,'[1]功能-付费相关'!BR$6:BR60)/'[1]资源-钻石'!L58</f>
        <v>-9.9529762281605566E-2</v>
      </c>
      <c r="BY59" s="37">
        <f>SUMPRODUCT(BT$5:BT59,'[1]功能-付费相关'!BS$6:BS60)/'[1]资源-钻石'!M58</f>
        <v>-5.3048528321984173E-2</v>
      </c>
      <c r="BZ59" s="37">
        <f>SUMPRODUCT(BU$5:BU59,'[1]功能-付费相关'!BT$6:BT60)/'[1]资源-钻石'!N58</f>
        <v>-8.008369293107305E-2</v>
      </c>
      <c r="CA59" s="37">
        <f>SUMPRODUCT(BV$5:BV59,'[1]功能-付费相关'!BU$6:BU60)/'[1]资源-钻石'!O58</f>
        <v>-3.7044367217408572E-2</v>
      </c>
      <c r="CB59" s="37">
        <f>SUMPRODUCT(BW$5:BW59,'[1]功能-付费相关'!BV$6:BV60)/'[1]资源-钻石'!P58</f>
        <v>-2.2689550997627563E-2</v>
      </c>
      <c r="CC59" s="14">
        <f>SUMPRODUCT(BS$5:BS59,'[1]功能-付费相关'!BR$6:BR60)/节奏总纲!P58</f>
        <v>-632.04329668608943</v>
      </c>
    </row>
    <row r="60" spans="2:81" x14ac:dyDescent="0.15">
      <c r="B60" s="14">
        <v>7400</v>
      </c>
      <c r="C60" s="14">
        <v>57</v>
      </c>
      <c r="D60" s="14">
        <v>24000</v>
      </c>
      <c r="E60" s="14">
        <f t="shared" si="19"/>
        <v>243800</v>
      </c>
      <c r="G60" s="14">
        <v>594000</v>
      </c>
      <c r="H60" s="14">
        <f t="shared" si="0"/>
        <v>10.158333333333333</v>
      </c>
      <c r="I60" s="14">
        <f t="shared" si="1"/>
        <v>0.41043771043771043</v>
      </c>
      <c r="L60" s="15">
        <v>56</v>
      </c>
      <c r="M60" s="15">
        <f>24*3600*节奏总纲!W59</f>
        <v>280635.50583881367</v>
      </c>
      <c r="N60" s="15">
        <f>24*3600*节奏总纲!X59</f>
        <v>236961.67924029665</v>
      </c>
      <c r="O60" s="15">
        <f>24*3600*节奏总纲!Y59</f>
        <v>194087.58161381134</v>
      </c>
      <c r="P60" s="15">
        <f>24*3600*节奏总纲!Z59</f>
        <v>140665.1092445504</v>
      </c>
      <c r="Q60" s="15">
        <f>24*3600*节奏总纲!AA59</f>
        <v>77160.781662147609</v>
      </c>
      <c r="R60" s="15">
        <f>SUM(M$5:M60)</f>
        <v>4104253.1630879473</v>
      </c>
      <c r="S60" s="15">
        <f>SUM(N$5:N60)</f>
        <v>3566185.5734071173</v>
      </c>
      <c r="T60" s="15">
        <f>SUM(O$5:O60)</f>
        <v>2927974.2065469413</v>
      </c>
      <c r="U60" s="15">
        <f>SUM(P$5:P60)</f>
        <v>2152270.3587233196</v>
      </c>
      <c r="V60" s="15">
        <f>SUM(Q$5:Q60)</f>
        <v>1195568.9464075188</v>
      </c>
      <c r="X60" s="15">
        <v>56</v>
      </c>
      <c r="Y60" s="15">
        <f>[1]养成buff汇总!CC61</f>
        <v>0.15936926010115804</v>
      </c>
      <c r="Z60" s="15">
        <f>[1]养成buff汇总!CD61</f>
        <v>0.16175417450610793</v>
      </c>
      <c r="AA60" s="15">
        <f>[1]养成buff汇总!CE61</f>
        <v>0.16702482282277825</v>
      </c>
      <c r="AB60" s="15">
        <f>[1]养成buff汇总!CF61</f>
        <v>0.17491942640832461</v>
      </c>
      <c r="AC60" s="15">
        <f>[1]养成buff汇总!CG61</f>
        <v>0.18545032287732255</v>
      </c>
      <c r="AD60" s="15">
        <f>[1]养成buff汇总!CH61</f>
        <v>645970.96515705111</v>
      </c>
      <c r="AE60" s="15">
        <f>[1]养成buff汇总!CI61</f>
        <v>571259.25560262753</v>
      </c>
      <c r="AF60" s="15">
        <f>[1]养成buff汇总!CJ61</f>
        <v>487317.31778518634</v>
      </c>
      <c r="AG60" s="15">
        <f>[1]养成buff汇总!CK61</f>
        <v>378735.27868649585</v>
      </c>
      <c r="AH60" s="15">
        <f>[1]养成buff汇总!CL61</f>
        <v>225732.06186949165</v>
      </c>
      <c r="AK60" s="15">
        <v>56</v>
      </c>
      <c r="AL60" s="15">
        <f>R60+AD60+('[1]功能-日常任务'!AB60+'[1]功能-子任务'!BJ60+[8]繁荣度奖励!AT62+[3]投放设计!AY63+'[1]功能-行军令'!DL60+'[1]功能-九鼎之争'!CS61)*[1]把控!$V$7/[1]把控!$V$9++'[1]资源-玩家经验'!BN59/4</f>
        <v>5067313.5251712967</v>
      </c>
      <c r="AM60" s="15">
        <f>S60+AE60+('[1]功能-日常任务'!AC60+'[1]功能-子任务'!BK60+[8]繁荣度奖励!AU62+[3]投放设计!AZ63+'[1]功能-行军令'!DM60+'[1]功能-九鼎之争'!CT61)*[1]把控!$V$7/[1]把控!$V$9++'[1]资源-玩家经验'!BO59/4</f>
        <v>4472090.9069208298</v>
      </c>
      <c r="AN60" s="15">
        <f>T60+AF60+('[1]功能-日常任务'!AD60+'[1]功能-子任务'!BL60+[8]繁荣度奖励!AV62+[3]投放设计!BA63+'[1]功能-行军令'!DN60+'[1]功能-九鼎之争'!CU61)*[1]把控!$V$7/[1]把控!$V$9++'[1]资源-玩家经验'!BP59/4</f>
        <v>7520137.4818007294</v>
      </c>
      <c r="AO60" s="15">
        <f>U60+AG60+('[1]功能-日常任务'!AE60+'[1]功能-子任务'!BM60+[8]繁荣度奖励!AW62+[3]投放设计!BB63+'[1]功能-行军令'!DO60+'[1]功能-九鼎之争'!CV61)*[1]把控!$V$7/[1]把控!$V$9++'[1]资源-玩家经验'!BQ59/4</f>
        <v>6379621.4674453577</v>
      </c>
      <c r="AP60" s="15">
        <f>V60+AH60+('[1]功能-日常任务'!AF60+'[1]功能-子任务'!BN60+[8]繁荣度奖励!AX62+[3]投放设计!BC63+'[1]功能-行军令'!DP60+'[1]功能-九鼎之争'!CW61)*[1]把控!$V$7/[1]把控!$V$9++'[1]资源-玩家经验'!BR59/4</f>
        <v>4782058.725172163</v>
      </c>
      <c r="AS60" s="35">
        <v>56</v>
      </c>
      <c r="AT60" s="34">
        <f t="shared" si="18"/>
        <v>0.809946560973688</v>
      </c>
      <c r="AU60" s="34">
        <f t="shared" si="6"/>
        <v>0.12747799439451787</v>
      </c>
      <c r="AV60" s="34">
        <f>(('[1]功能-日常任务'!AB60+'[1]功能-子任务'!BJ60+[8]繁荣度奖励!AT62+[3]投放设计!AY63+'[1]功能-行军令'!DL60+'[1]功能-九鼎之争'!CS61)*[1]把控!$V$7/[1]把控!$V$9+'[1]资源-玩家经验'!BN59/4)/AL60</f>
        <v>6.257544463179425E-2</v>
      </c>
      <c r="AX60" s="15">
        <v>56</v>
      </c>
      <c r="AY60" s="15">
        <f>'[1]功能-战损相关'!R66/求节点($D$88:$D$167,$D$4:$D$83,节奏总纲!P59)*3600</f>
        <v>168608.86056584501</v>
      </c>
      <c r="AZ60" s="15">
        <f>'[1]功能-战损相关'!S66/求节点($D$88:$D$167,$D$4:$D$83,节奏总纲!Q59)*3600</f>
        <v>199141.85092198924</v>
      </c>
      <c r="BA60" s="15">
        <f>'[1]功能-战损相关'!T66/求节点($D$88:$D$167,$D$4:$D$83,节奏总纲!R59)*3600</f>
        <v>215279.3478988967</v>
      </c>
      <c r="BB60" s="15">
        <f>'[1]功能-战损相关'!U66/求节点($D$88:$D$167,$D$4:$D$83,节奏总纲!S59)*3600</f>
        <v>169478.8520145026</v>
      </c>
      <c r="BC60" s="15">
        <f>'[1]功能-战损相关'!V66/求节点($D$88:$D$167,$D$4:$D$83,节奏总纲!T59)*3600</f>
        <v>89911.382960573115</v>
      </c>
      <c r="BD60" s="15">
        <f>SUM(AY$5:AY60)</f>
        <v>2137285.0856914073</v>
      </c>
      <c r="BE60" s="15">
        <f>SUM(AZ$5:AZ60)</f>
        <v>2634761.7507067323</v>
      </c>
      <c r="BF60" s="15">
        <f>SUM(BA$5:BA60)</f>
        <v>2987781.4988382584</v>
      </c>
      <c r="BG60" s="15">
        <f>SUM(BB$5:BB60)</f>
        <v>2338978.1936281677</v>
      </c>
      <c r="BH60" s="15">
        <f>SUM(BC$5:BC60)</f>
        <v>1243109.9583366739</v>
      </c>
      <c r="BK60" s="14">
        <v>56</v>
      </c>
      <c r="BL60" s="14">
        <f t="shared" si="7"/>
        <v>2.3709113768189849</v>
      </c>
      <c r="BM60" s="14">
        <f t="shared" si="8"/>
        <v>1.6973416688325855</v>
      </c>
      <c r="BN60" s="14">
        <f t="shared" si="9"/>
        <v>2.5169636684358583</v>
      </c>
      <c r="BO60" s="14">
        <f t="shared" si="10"/>
        <v>2.7275249871181737</v>
      </c>
      <c r="BP60" s="14">
        <f t="shared" si="11"/>
        <v>3.8468509507966058</v>
      </c>
      <c r="BR60" s="9">
        <v>56</v>
      </c>
      <c r="BS60" s="9">
        <f t="shared" si="13"/>
        <v>-187880.91476763692</v>
      </c>
      <c r="BT60" s="9">
        <f t="shared" si="14"/>
        <v>-107660.06501810346</v>
      </c>
      <c r="BU60" s="9">
        <f t="shared" si="15"/>
        <v>-379349.44253844023</v>
      </c>
      <c r="BV60" s="9">
        <f t="shared" si="16"/>
        <v>-327958.01168806292</v>
      </c>
      <c r="BW60" s="9">
        <f t="shared" si="17"/>
        <v>-286622.23504790734</v>
      </c>
      <c r="BX60" s="37">
        <f>SUMPRODUCT(BS$5:BS60,'[1]功能-付费相关'!BR$6:BR61)/'[1]资源-钻石'!L59</f>
        <v>-9.7035357568460642E-2</v>
      </c>
      <c r="BY60" s="37">
        <f>SUMPRODUCT(BT$5:BT60,'[1]功能-付费相关'!BS$6:BS61)/'[1]资源-钻石'!M59</f>
        <v>-5.15986786559679E-2</v>
      </c>
      <c r="BZ60" s="37">
        <f>SUMPRODUCT(BU$5:BU60,'[1]功能-付费相关'!BT$6:BT61)/'[1]资源-钻石'!N59</f>
        <v>-7.9946712403608358E-2</v>
      </c>
      <c r="CA60" s="37">
        <f>SUMPRODUCT(BV$5:BV60,'[1]功能-付费相关'!BU$6:BU61)/'[1]资源-钻石'!O59</f>
        <v>-3.7104714715958539E-2</v>
      </c>
      <c r="CB60" s="37">
        <f>SUMPRODUCT(BW$5:BW60,'[1]功能-付费相关'!BV$6:BV61)/'[1]资源-钻石'!P59</f>
        <v>-2.2701456184428131E-2</v>
      </c>
      <c r="CC60" s="14">
        <f>SUMPRODUCT(BS$5:BS60,'[1]功能-付费相关'!BR$6:BR61)/节奏总纲!P59</f>
        <v>-613.39742337175505</v>
      </c>
    </row>
    <row r="61" spans="2:81" x14ac:dyDescent="0.15">
      <c r="B61" s="14">
        <v>7400</v>
      </c>
      <c r="C61" s="14">
        <v>58</v>
      </c>
      <c r="D61" s="14">
        <v>24000</v>
      </c>
      <c r="E61" s="14">
        <f t="shared" si="19"/>
        <v>251200</v>
      </c>
      <c r="G61" s="14">
        <v>606000</v>
      </c>
      <c r="H61" s="14">
        <f t="shared" si="0"/>
        <v>10.466666666666667</v>
      </c>
      <c r="I61" s="14">
        <f t="shared" si="1"/>
        <v>0.41452145214521452</v>
      </c>
      <c r="L61" s="15">
        <v>57</v>
      </c>
      <c r="M61" s="15">
        <f>24*3600*节奏总纲!W60</f>
        <v>300777.68780349317</v>
      </c>
      <c r="N61" s="15">
        <f>24*3600*节奏总纲!X60</f>
        <v>262226.73910263326</v>
      </c>
      <c r="O61" s="15">
        <f>24*3600*节奏总纲!Y60</f>
        <v>209729.26854303127</v>
      </c>
      <c r="P61" s="15">
        <f>24*3600*节奏总纲!Z60</f>
        <v>151560.77629290396</v>
      </c>
      <c r="Q61" s="15">
        <f>24*3600*节奏总纲!AA60</f>
        <v>84533.018861533594</v>
      </c>
      <c r="R61" s="15">
        <f>SUM(M$5:M61)</f>
        <v>4405030.8508914402</v>
      </c>
      <c r="S61" s="15">
        <f>SUM(N$5:N61)</f>
        <v>3828412.3125097505</v>
      </c>
      <c r="T61" s="15">
        <f>SUM(O$5:O61)</f>
        <v>3137703.4750899724</v>
      </c>
      <c r="U61" s="15">
        <f>SUM(P$5:P61)</f>
        <v>2303831.1350162234</v>
      </c>
      <c r="V61" s="15">
        <f>SUM(Q$5:Q61)</f>
        <v>1280101.9652690524</v>
      </c>
      <c r="X61" s="15">
        <v>57</v>
      </c>
      <c r="Y61" s="15">
        <f>[1]养成buff汇总!CC62</f>
        <v>0.15893895192904173</v>
      </c>
      <c r="Z61" s="15">
        <f>[1]养成buff汇总!CD62</f>
        <v>0.16128219273708222</v>
      </c>
      <c r="AA61" s="15">
        <f>[1]养成buff汇总!CE62</f>
        <v>0.1665320885269998</v>
      </c>
      <c r="AB61" s="15">
        <f>[1]养成buff汇总!CF62</f>
        <v>0.17434887087200068</v>
      </c>
      <c r="AC61" s="15">
        <f>[1]养成buff汇总!CG62</f>
        <v>0.18474318007005114</v>
      </c>
      <c r="AD61" s="15">
        <f>[1]养成buff汇总!CH62</f>
        <v>702810.22857648181</v>
      </c>
      <c r="AE61" s="15">
        <f>[1]养成buff汇总!CI62</f>
        <v>621684.44403970789</v>
      </c>
      <c r="AF61" s="15">
        <f>[1]养成buff汇总!CJ62</f>
        <v>529222.53409277601</v>
      </c>
      <c r="AG61" s="15">
        <f>[1]养成buff汇总!CK62</f>
        <v>410739.65593849518</v>
      </c>
      <c r="AH61" s="15">
        <f>[1]养成buff汇总!CL62</f>
        <v>244887.86448730135</v>
      </c>
      <c r="AK61" s="15">
        <v>57</v>
      </c>
      <c r="AL61" s="15">
        <f>R61+AD61+('[1]功能-日常任务'!AB61+'[1]功能-子任务'!BJ61+[8]繁荣度奖励!AT63+[3]投放设计!AY64+'[1]功能-行军令'!DL61+'[1]功能-九鼎之争'!CS62)*[1]把控!$V$7/[1]把控!$V$9++'[1]资源-玩家经验'!BN60/4</f>
        <v>5449508.0415888755</v>
      </c>
      <c r="AM61" s="15">
        <f>S61+AE61+('[1]功能-日常任务'!AC61+'[1]功能-子任务'!BK61+[8]繁荣度奖励!AU63+[3]投放设计!AZ64+'[1]功能-行军令'!DM61+'[1]功能-九鼎之争'!CT62)*[1]把控!$V$7/[1]把控!$V$9++'[1]资源-玩家经验'!BO60/4</f>
        <v>4811806.8720125761</v>
      </c>
      <c r="AN61" s="15">
        <f>T61+AF61+('[1]功能-日常任务'!AD61+'[1]功能-子任务'!BL61+[8]繁荣度奖励!AV63+[3]投放设计!BA64+'[1]功能-行军令'!DN61+'[1]功能-九鼎之争'!CU62)*[1]把控!$V$7/[1]把控!$V$9++'[1]资源-玩家经验'!BP60/4</f>
        <v>8165179.0871172259</v>
      </c>
      <c r="AO61" s="15">
        <f>U61+AG61+('[1]功能-日常任务'!AE61+'[1]功能-子任务'!BM61+[8]繁荣度奖励!AW63+[3]投放设计!BB64+'[1]功能-行军令'!DO61+'[1]功能-九鼎之争'!CV62)*[1]把控!$V$7/[1]把控!$V$9++'[1]资源-玩家经验'!BQ60/4</f>
        <v>6929317.8758164765</v>
      </c>
      <c r="AP61" s="15">
        <f>V61+AH61+('[1]功能-日常任务'!AF61+'[1]功能-子任务'!BN61+[8]繁荣度奖励!AX63+[3]投放设计!BC64+'[1]功能-行军令'!DP61+'[1]功能-九鼎之争'!CW62)*[1]把控!$V$7/[1]把控!$V$9++'[1]资源-玩家经验'!BR60/4</f>
        <v>5197282.3932573618</v>
      </c>
      <c r="AS61" s="35">
        <v>57</v>
      </c>
      <c r="AT61" s="34">
        <f t="shared" si="18"/>
        <v>0.80833550795295195</v>
      </c>
      <c r="AU61" s="34">
        <f t="shared" si="6"/>
        <v>0.1289676468431393</v>
      </c>
      <c r="AV61" s="34">
        <f>(('[1]功能-日常任务'!AB61+'[1]功能-子任务'!BJ61+[8]繁荣度奖励!AT63+[3]投放设计!AY64+'[1]功能-行军令'!DL61+'[1]功能-九鼎之争'!CS62)*[1]把控!$V$7/[1]把控!$V$9+'[1]资源-玩家经验'!BN60/4)/AL61</f>
        <v>6.2696845203908669E-2</v>
      </c>
      <c r="AX61" s="15">
        <v>57</v>
      </c>
      <c r="AY61" s="15">
        <f>'[1]功能-战损相关'!R67/求节点($D$88:$D$167,$D$4:$D$83,节奏总纲!P60)*3600</f>
        <v>182688.21362718716</v>
      </c>
      <c r="AZ61" s="15">
        <f>'[1]功能-战损相关'!S67/求节点($D$88:$D$167,$D$4:$D$83,节奏总纲!Q60)*3600</f>
        <v>222771.0667529463</v>
      </c>
      <c r="BA61" s="15">
        <f>'[1]功能-战损相关'!T67/求节点($D$88:$D$167,$D$4:$D$83,节奏总纲!R60)*3600</f>
        <v>234556.00758253314</v>
      </c>
      <c r="BB61" s="15">
        <f>'[1]功能-战损相关'!U67/求节点($D$88:$D$167,$D$4:$D$83,节奏总纲!S60)*3600</f>
        <v>184456.01095687726</v>
      </c>
      <c r="BC61" s="15">
        <f>'[1]功能-战损相关'!V67/求节点($D$88:$D$167,$D$4:$D$83,节奏总纲!T60)*3600</f>
        <v>101207.23739137962</v>
      </c>
      <c r="BD61" s="15">
        <f>SUM(AY$5:AY61)</f>
        <v>2319973.2993185944</v>
      </c>
      <c r="BE61" s="15">
        <f>SUM(AZ$5:AZ61)</f>
        <v>2857532.8174596787</v>
      </c>
      <c r="BF61" s="15">
        <f>SUM(BA$5:BA61)</f>
        <v>3222337.5064207916</v>
      </c>
      <c r="BG61" s="15">
        <f>SUM(BB$5:BB61)</f>
        <v>2523434.2045850451</v>
      </c>
      <c r="BH61" s="15">
        <f>SUM(BC$5:BC61)</f>
        <v>1344317.1957280536</v>
      </c>
      <c r="BK61" s="14">
        <v>57</v>
      </c>
      <c r="BL61" s="14">
        <f t="shared" si="7"/>
        <v>2.3489529138932181</v>
      </c>
      <c r="BM61" s="14">
        <f t="shared" si="8"/>
        <v>1.6839025758907047</v>
      </c>
      <c r="BN61" s="14">
        <f t="shared" si="9"/>
        <v>2.5339304374068163</v>
      </c>
      <c r="BO61" s="14">
        <f t="shared" si="10"/>
        <v>2.745987140550763</v>
      </c>
      <c r="BP61" s="14">
        <f t="shared" si="11"/>
        <v>3.8661131537803652</v>
      </c>
      <c r="BR61" s="9">
        <v>57</v>
      </c>
      <c r="BS61" s="9">
        <f t="shared" si="13"/>
        <v>-199506.30279039172</v>
      </c>
      <c r="BT61" s="9">
        <f t="shared" si="14"/>
        <v>-116944.89833879983</v>
      </c>
      <c r="BU61" s="9">
        <f t="shared" si="15"/>
        <v>-410485.59773396328</v>
      </c>
      <c r="BV61" s="9">
        <f t="shared" si="16"/>
        <v>-365240.39741424145</v>
      </c>
      <c r="BW61" s="9">
        <f t="shared" si="17"/>
        <v>-314016.43069381919</v>
      </c>
      <c r="BX61" s="37">
        <f>SUMPRODUCT(BS$5:BS61,'[1]功能-付费相关'!BR$6:BR62)/'[1]资源-钻石'!L60</f>
        <v>-9.4544067933537465E-2</v>
      </c>
      <c r="BY61" s="37">
        <f>SUMPRODUCT(BT$5:BT61,'[1]功能-付费相关'!BS$6:BS62)/'[1]资源-钻石'!M60</f>
        <v>-5.0100110427453985E-2</v>
      </c>
      <c r="BZ61" s="37">
        <f>SUMPRODUCT(BU$5:BU61,'[1]功能-付费相关'!BT$6:BT62)/'[1]资源-钻石'!N60</f>
        <v>-7.9678728501176965E-2</v>
      </c>
      <c r="CA61" s="37">
        <f>SUMPRODUCT(BV$5:BV61,'[1]功能-付费相关'!BU$6:BU62)/'[1]资源-钻石'!O60</f>
        <v>-3.7169254988809991E-2</v>
      </c>
      <c r="CB61" s="37">
        <f>SUMPRODUCT(BW$5:BW61,'[1]功能-付费相关'!BV$6:BV62)/'[1]资源-钻石'!P60</f>
        <v>-2.2800310806442053E-2</v>
      </c>
      <c r="CC61" s="14">
        <f>SUMPRODUCT(BS$5:BS61,'[1]功能-付费相关'!BR$6:BR62)/节奏总纲!P60</f>
        <v>-595.10589976039626</v>
      </c>
    </row>
    <row r="62" spans="2:81" x14ac:dyDescent="0.15">
      <c r="B62" s="14">
        <v>7400</v>
      </c>
      <c r="C62" s="14">
        <v>59</v>
      </c>
      <c r="D62" s="14">
        <v>24000</v>
      </c>
      <c r="E62" s="14">
        <f t="shared" si="19"/>
        <v>258600</v>
      </c>
      <c r="G62" s="14">
        <v>618000</v>
      </c>
      <c r="H62" s="14">
        <f t="shared" si="0"/>
        <v>10.775</v>
      </c>
      <c r="I62" s="14">
        <f t="shared" si="1"/>
        <v>0.4184466019417476</v>
      </c>
      <c r="L62" s="15">
        <v>58</v>
      </c>
      <c r="M62" s="15">
        <f>24*3600*节奏总纲!W61</f>
        <v>322365.54391080583</v>
      </c>
      <c r="N62" s="15">
        <f>24*3600*节奏总纲!X61</f>
        <v>272131.32034171734</v>
      </c>
      <c r="O62" s="15">
        <f>24*3600*节奏总纲!Y61</f>
        <v>224420.84089338459</v>
      </c>
      <c r="P62" s="15">
        <f>24*3600*节奏总纲!Z61</f>
        <v>164815.26234950946</v>
      </c>
      <c r="Q62" s="15">
        <f>24*3600*节奏总纲!AA61</f>
        <v>89897.509944638266</v>
      </c>
      <c r="R62" s="15">
        <f>SUM(M$5:M62)</f>
        <v>4727396.3948022462</v>
      </c>
      <c r="S62" s="15">
        <f>SUM(N$5:N62)</f>
        <v>4100543.6328514679</v>
      </c>
      <c r="T62" s="15">
        <f>SUM(O$5:O62)</f>
        <v>3362124.3159833569</v>
      </c>
      <c r="U62" s="15">
        <f>SUM(P$5:P62)</f>
        <v>2468646.397365733</v>
      </c>
      <c r="V62" s="15">
        <f>SUM(Q$5:Q62)</f>
        <v>1369999.4752136907</v>
      </c>
      <c r="X62" s="15">
        <v>58</v>
      </c>
      <c r="Y62" s="15">
        <f>[1]养成buff汇总!CC63</f>
        <v>0.15848843165219384</v>
      </c>
      <c r="Z62" s="15">
        <f>[1]养成buff汇总!CD63</f>
        <v>0.16084189993772427</v>
      </c>
      <c r="AA62" s="15">
        <f>[1]养成buff汇总!CE63</f>
        <v>0.16601854377212086</v>
      </c>
      <c r="AB62" s="15">
        <f>[1]养成buff汇总!CF63</f>
        <v>0.17374384190019199</v>
      </c>
      <c r="AC62" s="15">
        <f>[1]养成buff汇总!CG63</f>
        <v>0.18408861207759852</v>
      </c>
      <c r="AD62" s="15">
        <f>[1]养成buff汇总!CH63</f>
        <v>763523.84368867893</v>
      </c>
      <c r="AE62" s="15">
        <f>[1]养成buff汇总!CI63</f>
        <v>673844.00562062452</v>
      </c>
      <c r="AF62" s="15">
        <f>[1]养成buff汇总!CJ63</f>
        <v>573897.41375467344</v>
      </c>
      <c r="AG62" s="15">
        <f>[1]养成buff汇总!CK63</f>
        <v>445396.74938787648</v>
      </c>
      <c r="AH62" s="15">
        <f>[1]养成buff汇总!CL63</f>
        <v>265170.83648635686</v>
      </c>
      <c r="AK62" s="15">
        <v>58</v>
      </c>
      <c r="AL62" s="15">
        <f>R62+AD62+('[1]功能-日常任务'!AB62+'[1]功能-子任务'!BJ62+[8]繁荣度奖励!AT64+[3]投放设计!AY65+'[1]功能-行军令'!DL62+'[1]功能-九鼎之争'!CS63)*[1]把控!$V$7/[1]把控!$V$9++'[1]资源-玩家经验'!BN61/4</f>
        <v>5859291.061054674</v>
      </c>
      <c r="AM62" s="15">
        <f>S62+AE62+('[1]功能-日常任务'!AC62+'[1]功能-子任务'!BK62+[8]繁荣度奖励!AU64+[3]投放设计!AZ65+'[1]功能-行军令'!DM62+'[1]功能-九鼎之争'!CT63)*[1]把控!$V$7/[1]把控!$V$9++'[1]资源-玩家经验'!BO61/4</f>
        <v>5164682.3190163327</v>
      </c>
      <c r="AN62" s="15">
        <f>T62+AF62+('[1]功能-日常任务'!AD62+'[1]功能-子任务'!BL62+[8]繁荣度奖励!AV64+[3]投放设计!BA65+'[1]功能-行军令'!DN62+'[1]功能-九鼎之争'!CU63)*[1]把控!$V$7/[1]把控!$V$9++'[1]资源-玩家经验'!BP61/4</f>
        <v>8862463.2604923919</v>
      </c>
      <c r="AO62" s="15">
        <f>U62+AG62+('[1]功能-日常任务'!AE62+'[1]功能-子任务'!BM62+[8]繁荣度奖励!AW64+[3]投放设计!BB65+'[1]功能-行军令'!DO62+'[1]功能-九鼎之争'!CV63)*[1]把控!$V$7/[1]把控!$V$9++'[1]资源-玩家经验'!BQ61/4</f>
        <v>7515349.6619431488</v>
      </c>
      <c r="AP62" s="15">
        <f>V62+AH62+('[1]功能-日常任务'!AF62+'[1]功能-子任务'!BN62+[8]繁荣度奖励!AX64+[3]投放设计!BC65+'[1]功能-行军令'!DP62+'[1]功能-九鼎之争'!CW63)*[1]把控!$V$7/[1]把控!$V$9++'[1]资源-玩家经验'!BR61/4</f>
        <v>5649103.3709562812</v>
      </c>
      <c r="AS62" s="35">
        <v>58</v>
      </c>
      <c r="AT62" s="34">
        <f t="shared" si="18"/>
        <v>0.80682054288515126</v>
      </c>
      <c r="AU62" s="34">
        <f t="shared" si="6"/>
        <v>0.1303099360882824</v>
      </c>
      <c r="AV62" s="34">
        <f>(('[1]功能-日常任务'!AB62+'[1]功能-子任务'!BJ62+[8]繁荣度奖励!AT64+[3]投放设计!AY65+'[1]功能-行军令'!DL62+'[1]功能-九鼎之争'!CS63)*[1]把控!$V$7/[1]把控!$V$9+'[1]资源-玩家经验'!BN61/4)/AL62</f>
        <v>6.2869521026566358E-2</v>
      </c>
      <c r="AX62" s="15">
        <v>58</v>
      </c>
      <c r="AY62" s="15">
        <f>'[1]功能-战损相关'!R68/求节点($D$88:$D$167,$D$4:$D$83,节奏总纲!P61)*3600</f>
        <v>198000.5421090952</v>
      </c>
      <c r="AZ62" s="15">
        <f>'[1]功能-战损相关'!S68/求节点($D$88:$D$167,$D$4:$D$83,节奏总纲!Q61)*3600</f>
        <v>233654.52150765437</v>
      </c>
      <c r="BA62" s="15">
        <f>'[1]功能-战损相关'!T68/求节点($D$88:$D$167,$D$4:$D$83,节奏总纲!R61)*3600</f>
        <v>253220.95894980445</v>
      </c>
      <c r="BB62" s="15">
        <f>'[1]功能-战损相关'!U68/求节点($D$88:$D$167,$D$4:$D$83,节奏总纲!S61)*3600</f>
        <v>202600.3540390316</v>
      </c>
      <c r="BC62" s="15">
        <f>'[1]功能-战损相关'!V68/求节点($D$88:$D$167,$D$4:$D$83,节奏总纲!T61)*3600</f>
        <v>108764.75137129982</v>
      </c>
      <c r="BD62" s="15">
        <f>SUM(AY$5:AY62)</f>
        <v>2517973.8414276894</v>
      </c>
      <c r="BE62" s="15">
        <f>SUM(AZ$5:AZ62)</f>
        <v>3091187.3389673331</v>
      </c>
      <c r="BF62" s="15">
        <f>SUM(BA$5:BA62)</f>
        <v>3475558.4653705959</v>
      </c>
      <c r="BG62" s="15">
        <f>SUM(BB$5:BB62)</f>
        <v>2726034.5586240767</v>
      </c>
      <c r="BH62" s="15">
        <f>SUM(BC$5:BC62)</f>
        <v>1453081.9470993534</v>
      </c>
      <c r="BK62" s="14">
        <v>58</v>
      </c>
      <c r="BL62" s="14">
        <f t="shared" si="7"/>
        <v>2.3269864700947251</v>
      </c>
      <c r="BM62" s="14">
        <f t="shared" si="8"/>
        <v>1.670776226956755</v>
      </c>
      <c r="BN62" s="14">
        <f t="shared" si="9"/>
        <v>2.5499393403377533</v>
      </c>
      <c r="BO62" s="14">
        <f t="shared" si="10"/>
        <v>2.7568798195047108</v>
      </c>
      <c r="BP62" s="14">
        <f t="shared" si="11"/>
        <v>3.8876701910948923</v>
      </c>
      <c r="BR62" s="9">
        <v>58</v>
      </c>
      <c r="BS62" s="9">
        <f t="shared" si="13"/>
        <v>-211782.47735670349</v>
      </c>
      <c r="BT62" s="9">
        <f t="shared" si="14"/>
        <v>-119220.92549610231</v>
      </c>
      <c r="BU62" s="9">
        <f t="shared" si="15"/>
        <v>-444063.21442536172</v>
      </c>
      <c r="BV62" s="9">
        <f t="shared" si="16"/>
        <v>-383431.43208764074</v>
      </c>
      <c r="BW62" s="9">
        <f t="shared" si="17"/>
        <v>-343056.22632761952</v>
      </c>
      <c r="BX62" s="37">
        <f>SUMPRODUCT(BS$5:BS62,'[1]功能-付费相关'!BR$6:BR63)/'[1]资源-钻石'!L61</f>
        <v>-9.2060817217129803E-2</v>
      </c>
      <c r="BY62" s="37">
        <f>SUMPRODUCT(BT$5:BT62,'[1]功能-付费相关'!BS$6:BS63)/'[1]资源-钻石'!M61</f>
        <v>-4.8653408947757729E-2</v>
      </c>
      <c r="BZ62" s="37">
        <f>SUMPRODUCT(BU$5:BU62,'[1]功能-付费相关'!BT$6:BT63)/'[1]资源-钻石'!N61</f>
        <v>-7.9336910264426116E-2</v>
      </c>
      <c r="CA62" s="37">
        <f>SUMPRODUCT(BV$5:BV62,'[1]功能-付费相关'!BU$6:BU63)/'[1]资源-钻石'!O61</f>
        <v>-3.7089332604089635E-2</v>
      </c>
      <c r="CB62" s="37">
        <f>SUMPRODUCT(BW$5:BW62,'[1]功能-付费相关'!BV$6:BV63)/'[1]资源-钻石'!P61</f>
        <v>-2.2916038437727722E-2</v>
      </c>
      <c r="CC62" s="14">
        <f>SUMPRODUCT(BS$5:BS62,'[1]功能-付费相关'!BR$6:BR63)/节奏总纲!P61</f>
        <v>-577.17089884141205</v>
      </c>
    </row>
    <row r="63" spans="2:81" x14ac:dyDescent="0.15">
      <c r="B63" s="14">
        <v>7400</v>
      </c>
      <c r="C63" s="14">
        <v>60</v>
      </c>
      <c r="D63" s="14">
        <v>24000</v>
      </c>
      <c r="E63" s="14">
        <f t="shared" si="19"/>
        <v>266000</v>
      </c>
      <c r="G63" s="14">
        <v>630000</v>
      </c>
      <c r="H63" s="14">
        <f t="shared" si="0"/>
        <v>11.083333333333334</v>
      </c>
      <c r="I63" s="14">
        <f t="shared" si="1"/>
        <v>0.42222222222222222</v>
      </c>
      <c r="L63" s="15">
        <v>59</v>
      </c>
      <c r="M63" s="15">
        <f>24*3600*节奏总纲!W62</f>
        <v>345502.83519968658</v>
      </c>
      <c r="N63" s="15">
        <f>24*3600*节奏总纲!X62</f>
        <v>300703.73909820913</v>
      </c>
      <c r="O63" s="15">
        <f>24*3600*节奏总纲!Y62</f>
        <v>243185.16677901574</v>
      </c>
      <c r="P63" s="15">
        <f>24*3600*节奏总纲!Z62</f>
        <v>175855.97123427453</v>
      </c>
      <c r="Q63" s="15">
        <f>24*3600*节奏总纲!AA62</f>
        <v>99112.141794869036</v>
      </c>
      <c r="R63" s="15">
        <f>SUM(M$5:M63)</f>
        <v>5072899.2300019329</v>
      </c>
      <c r="S63" s="15">
        <f>SUM(N$5:N63)</f>
        <v>4401247.3719496774</v>
      </c>
      <c r="T63" s="15">
        <f>SUM(O$5:O63)</f>
        <v>3605309.4827623726</v>
      </c>
      <c r="U63" s="15">
        <f>SUM(P$5:P63)</f>
        <v>2644502.3686000076</v>
      </c>
      <c r="V63" s="15">
        <f>SUM(Q$5:Q63)</f>
        <v>1469111.6170085596</v>
      </c>
      <c r="X63" s="15">
        <v>59</v>
      </c>
      <c r="Y63" s="15">
        <f>[1]养成buff汇总!CC64</f>
        <v>0.15806584469760046</v>
      </c>
      <c r="Z63" s="15">
        <f>[1]养成buff汇总!CD64</f>
        <v>0.16035702117132028</v>
      </c>
      <c r="AA63" s="15">
        <f>[1]养成buff汇总!CE64</f>
        <v>0.1654948622379824</v>
      </c>
      <c r="AB63" s="15">
        <f>[1]养成buff汇总!CF64</f>
        <v>0.17314664908804878</v>
      </c>
      <c r="AC63" s="15">
        <f>[1]养成buff汇总!CG64</f>
        <v>0.1833667174986057</v>
      </c>
      <c r="AD63" s="15">
        <f>[1]养成buff汇总!CH64</f>
        <v>828389.00819983846</v>
      </c>
      <c r="AE63" s="15">
        <f>[1]养成buff汇总!CI64</f>
        <v>731273.12379670283</v>
      </c>
      <c r="AF63" s="15">
        <f>[1]养成buff汇总!CJ64</f>
        <v>622124.67306471884</v>
      </c>
      <c r="AG63" s="15">
        <f>[1]养成buff汇总!CK64</f>
        <v>482221.74635711696</v>
      </c>
      <c r="AH63" s="15">
        <f>[1]养成buff汇总!CL64</f>
        <v>287425.46227078961</v>
      </c>
      <c r="AK63" s="15">
        <v>59</v>
      </c>
      <c r="AL63" s="15">
        <f>R63+AD63+('[1]功能-日常任务'!AB63+'[1]功能-子任务'!BJ63+[8]繁荣度奖励!AT65+[3]投放设计!AY66+'[1]功能-行军令'!DL63+'[1]功能-九鼎之争'!CS64)*[1]把控!$V$7/[1]把控!$V$9++'[1]资源-玩家经验'!BN62/4</f>
        <v>6298665.654950018</v>
      </c>
      <c r="AM63" s="15">
        <f>S63+AE63+('[1]功能-日常任务'!AC63+'[1]功能-子任务'!BK63+[8]繁荣度奖励!AU65+[3]投放设计!AZ66+'[1]功能-行军令'!DM63+'[1]功能-九鼎之争'!CT64)*[1]把控!$V$7/[1]把控!$V$9++'[1]资源-玩家经验'!BO62/4</f>
        <v>5554889.5044649523</v>
      </c>
      <c r="AN63" s="15">
        <f>T63+AF63+('[1]功能-日常任务'!AD63+'[1]功能-子任务'!BL63+[8]繁荣度奖励!AV65+[3]投放设计!BA66+'[1]功能-行军令'!DN63+'[1]功能-九鼎之争'!CU64)*[1]把控!$V$7/[1]把控!$V$9++'[1]资源-玩家经验'!BP62/4</f>
        <v>9619952.1503683105</v>
      </c>
      <c r="AO63" s="15">
        <f>U63+AG63+('[1]功能-日常任务'!AE63+'[1]功能-子任务'!BM63+[8]繁荣度奖励!AW65+[3]投放设计!BB66+'[1]功能-行军令'!DO63+'[1]功能-九鼎之争'!CV64)*[1]把控!$V$7/[1]把控!$V$9++'[1]资源-玩家经验'!BQ62/4</f>
        <v>8160098.9026601482</v>
      </c>
      <c r="AP63" s="15">
        <f>V63+AH63+('[1]功能-日常任务'!AF63+'[1]功能-子任务'!BN63+[8]繁荣度奖励!AX65+[3]投放设计!BC66+'[1]功能-行军令'!DP63+'[1]功能-九鼎之争'!CW64)*[1]把控!$V$7/[1]把控!$V$9++'[1]资源-玩家经验'!BR62/4</f>
        <v>6150055.7983825747</v>
      </c>
      <c r="AS63" s="35">
        <v>59</v>
      </c>
      <c r="AT63" s="34">
        <f t="shared" si="18"/>
        <v>0.80539268281611753</v>
      </c>
      <c r="AU63" s="34">
        <f t="shared" si="6"/>
        <v>0.13151817441664349</v>
      </c>
      <c r="AV63" s="34">
        <f>(('[1]功能-日常任务'!AB63+'[1]功能-子任务'!BJ63+[8]繁荣度奖励!AT65+[3]投放设计!AY66+'[1]功能-行军令'!DL63+'[1]功能-九鼎之争'!CS64)*[1]把控!$V$7/[1]把控!$V$9+'[1]资源-玩家经验'!BN62/4)/AL63</f>
        <v>6.3089142767239065E-2</v>
      </c>
      <c r="AX63" s="15">
        <v>59</v>
      </c>
      <c r="AY63" s="15">
        <f>'[1]功能-战损相关'!R69/求节点($D$88:$D$167,$D$4:$D$83,节奏总纲!P62)*3600</f>
        <v>214461.37747346185</v>
      </c>
      <c r="AZ63" s="15">
        <f>'[1]功能-战损相关'!S69/求节点($D$88:$D$167,$D$4:$D$83,节奏总纲!Q62)*3600</f>
        <v>260990.61574786506</v>
      </c>
      <c r="BA63" s="15">
        <f>'[1]功能-战损相关'!T69/求节点($D$88:$D$167,$D$4:$D$83,节奏总纲!R62)*3600</f>
        <v>277192.69779686222</v>
      </c>
      <c r="BB63" s="15">
        <f>'[1]功能-战损相关'!U69/求节点($D$88:$D$167,$D$4:$D$83,节奏总纲!S62)*3600</f>
        <v>222215.80749122097</v>
      </c>
      <c r="BC63" s="15">
        <f>'[1]功能-战损相关'!V69/求节点($D$88:$D$167,$D$4:$D$83,节奏总纲!T62)*3600</f>
        <v>121375.46481627232</v>
      </c>
      <c r="BD63" s="15">
        <f>SUM(AY$5:AY63)</f>
        <v>2732435.2189011513</v>
      </c>
      <c r="BE63" s="15">
        <f>SUM(AZ$5:AZ63)</f>
        <v>3352177.9547151979</v>
      </c>
      <c r="BF63" s="15">
        <f>SUM(BA$5:BA63)</f>
        <v>3752751.163167458</v>
      </c>
      <c r="BG63" s="15">
        <f>SUM(BB$5:BB63)</f>
        <v>2948250.3661152977</v>
      </c>
      <c r="BH63" s="15">
        <f>SUM(BC$5:BC63)</f>
        <v>1574457.4119156257</v>
      </c>
      <c r="BK63" s="14">
        <v>59</v>
      </c>
      <c r="BL63" s="14">
        <f t="shared" si="7"/>
        <v>2.3051472954894154</v>
      </c>
      <c r="BM63" s="14">
        <f t="shared" si="8"/>
        <v>1.6570986324432462</v>
      </c>
      <c r="BN63" s="14">
        <f t="shared" si="9"/>
        <v>2.5634399223658417</v>
      </c>
      <c r="BO63" s="14">
        <f t="shared" si="10"/>
        <v>2.7677767792197843</v>
      </c>
      <c r="BP63" s="14">
        <f t="shared" si="11"/>
        <v>3.9061430000192048</v>
      </c>
      <c r="BR63" s="9">
        <v>59</v>
      </c>
      <c r="BS63" s="9">
        <f t="shared" si="13"/>
        <v>-224913.21642188216</v>
      </c>
      <c r="BT63" s="9">
        <f t="shared" si="14"/>
        <v>-129216.56970075471</v>
      </c>
      <c r="BU63" s="9">
        <f t="shared" si="15"/>
        <v>-480296.19207905652</v>
      </c>
      <c r="BV63" s="9">
        <f t="shared" si="16"/>
        <v>-422533.4332257784</v>
      </c>
      <c r="BW63" s="9">
        <f t="shared" si="17"/>
        <v>-379576.96261002123</v>
      </c>
      <c r="BX63" s="37">
        <f>SUMPRODUCT(BS$5:BS63,'[1]功能-付费相关'!BR$6:BR64)/'[1]资源-钻石'!L62</f>
        <v>-8.959278846565559E-2</v>
      </c>
      <c r="BY63" s="37">
        <f>SUMPRODUCT(BT$5:BT63,'[1]功能-付费相关'!BS$6:BS64)/'[1]资源-钻石'!M62</f>
        <v>-4.7167811149745435E-2</v>
      </c>
      <c r="BZ63" s="37">
        <f>SUMPRODUCT(BU$5:BU63,'[1]功能-付费相关'!BT$6:BT64)/'[1]资源-钻石'!N62</f>
        <v>-7.8863382450625769E-2</v>
      </c>
      <c r="CA63" s="37">
        <f>SUMPRODUCT(BV$5:BV63,'[1]功能-付费相关'!BU$6:BU64)/'[1]资源-钻石'!O62</f>
        <v>-3.6978851573872838E-2</v>
      </c>
      <c r="CB63" s="37">
        <f>SUMPRODUCT(BW$5:BW63,'[1]功能-付费相关'!BV$6:BV64)/'[1]资源-钻石'!P62</f>
        <v>-2.2994070758031771E-2</v>
      </c>
      <c r="CC63" s="14">
        <f>SUMPRODUCT(BS$5:BS63,'[1]功能-付费相关'!BR$6:BR64)/节奏总纲!P62</f>
        <v>-559.61072789917625</v>
      </c>
    </row>
    <row r="64" spans="2:81" x14ac:dyDescent="0.15">
      <c r="B64" s="14">
        <v>7400</v>
      </c>
      <c r="C64" s="14">
        <v>61</v>
      </c>
      <c r="D64" s="14">
        <v>24000</v>
      </c>
      <c r="E64" s="14">
        <f t="shared" si="19"/>
        <v>273400</v>
      </c>
      <c r="G64" s="14">
        <v>642000</v>
      </c>
      <c r="H64" s="14">
        <f t="shared" si="0"/>
        <v>11.391666666666667</v>
      </c>
      <c r="I64" s="14">
        <f t="shared" si="1"/>
        <v>0.42585669781931462</v>
      </c>
      <c r="L64" s="15">
        <v>60</v>
      </c>
      <c r="M64" s="15">
        <f>24*3600*节奏总纲!W63</f>
        <v>370300.76999806729</v>
      </c>
      <c r="N64" s="15">
        <f>24*3600*节奏总纲!X63</f>
        <v>315285.42805032287</v>
      </c>
      <c r="O64" s="15">
        <f>24*3600*节奏总纲!Y63</f>
        <v>258273.87723762653</v>
      </c>
      <c r="P64" s="15">
        <f>24*3600*节奏总纲!Z63</f>
        <v>190316.19139999273</v>
      </c>
      <c r="Q64" s="15">
        <f>24*3600*节奏总纲!AA63</f>
        <v>109960.7029914403</v>
      </c>
      <c r="R64" s="15">
        <f>SUM(M$5:M64)</f>
        <v>5443200</v>
      </c>
      <c r="S64" s="15">
        <f>SUM(N$5:N64)</f>
        <v>4716532.8</v>
      </c>
      <c r="T64" s="15">
        <f>SUM(O$5:O64)</f>
        <v>3863583.3599999989</v>
      </c>
      <c r="U64" s="15">
        <f>SUM(P$5:P64)</f>
        <v>2834818.5600000005</v>
      </c>
      <c r="V64" s="15">
        <f>SUM(Q$5:Q64)</f>
        <v>1579072.3199999998</v>
      </c>
      <c r="X64" s="15">
        <v>60</v>
      </c>
      <c r="Y64" s="15">
        <f>[1]养成buff汇总!CC65</f>
        <v>0.15761382541614974</v>
      </c>
      <c r="Z64" s="15">
        <f>[1]养成buff汇总!CD65</f>
        <v>0.15988961053036232</v>
      </c>
      <c r="AA64" s="15">
        <f>[1]养成buff汇总!CE65</f>
        <v>0.16495197803900899</v>
      </c>
      <c r="AB64" s="15">
        <f>[1]养成buff汇总!CF65</f>
        <v>0.17254408056224721</v>
      </c>
      <c r="AC64" s="15">
        <f>[1]养成buff汇总!CG65</f>
        <v>0.18266651200676309</v>
      </c>
      <c r="AD64" s="15">
        <f>[1]养成buff汇总!CH65</f>
        <v>897673.76461547415</v>
      </c>
      <c r="AE64" s="15">
        <f>[1]养成buff汇总!CI65</f>
        <v>791278.17185793328</v>
      </c>
      <c r="AF64" s="15">
        <f>[1]养成buff汇总!CJ65</f>
        <v>673143.04063848313</v>
      </c>
      <c r="AG64" s="15">
        <f>[1]养成buff汇总!CK65</f>
        <v>521907.16220807063</v>
      </c>
      <c r="AH64" s="15">
        <f>[1]养成buff汇总!CL65</f>
        <v>312000.66733497294</v>
      </c>
      <c r="AK64" s="15">
        <v>60</v>
      </c>
      <c r="AL64" s="15">
        <f>R64+AD64+('[1]功能-日常任务'!AB64+'[1]功能-子任务'!BJ64+[8]繁荣度奖励!AT66+[3]投放设计!AY67+'[1]功能-行军令'!DL64+'[1]功能-九鼎之争'!CS65)*[1]把控!$V$7/[1]把控!$V$9++'[1]资源-玩家经验'!BN63/4</f>
        <v>6769648.9522593971</v>
      </c>
      <c r="AM64" s="15">
        <f>S64+AE64+('[1]功能-日常任务'!AC64+'[1]功能-子任务'!BK64+[8]繁荣度奖励!AU66+[3]投放设计!AZ67+'[1]功能-行军令'!DM64+'[1]功能-九鼎之争'!CT65)*[1]把控!$V$7/[1]把控!$V$9++'[1]资源-玩家经验'!BO63/4</f>
        <v>5964232.7474406026</v>
      </c>
      <c r="AN64" s="15">
        <f>T64+AF64+('[1]功能-日常任务'!AD64+'[1]功能-子任务'!BL64+[8]繁荣度奖励!AV66+[3]投放设计!BA67+'[1]功能-行军令'!DN64+'[1]功能-九鼎之争'!CU65)*[1]把控!$V$7/[1]把控!$V$9++'[1]资源-玩家经验'!BP63/4</f>
        <v>10435345.225593649</v>
      </c>
      <c r="AO64" s="15">
        <f>U64+AG64+('[1]功能-日常任务'!AE64+'[1]功能-子任务'!BM64+[8]繁荣度奖励!AW66+[3]投放设计!BB67+'[1]功能-行军令'!DO64+'[1]功能-九鼎之争'!CV65)*[1]把控!$V$7/[1]把控!$V$9++'[1]资源-玩家经验'!BQ63/4</f>
        <v>8849993.6544937976</v>
      </c>
      <c r="AP64" s="15">
        <f>V64+AH64+('[1]功能-日常任务'!AF64+'[1]功能-子任务'!BN64+[8]繁荣度奖励!AX66+[3]投放设计!BC67+'[1]功能-行军令'!DP64+'[1]功能-九鼎之争'!CW65)*[1]把控!$V$7/[1]把控!$V$9++'[1]资源-玩家经验'!BR63/4</f>
        <v>6697590.024314519</v>
      </c>
      <c r="AS64" s="35">
        <v>60</v>
      </c>
      <c r="AT64" s="34">
        <f t="shared" si="18"/>
        <v>0.80405941849958262</v>
      </c>
      <c r="AU64" s="34">
        <f t="shared" si="6"/>
        <v>0.13260270524306464</v>
      </c>
      <c r="AV64" s="34">
        <f>(('[1]功能-日常任务'!AB64+'[1]功能-子任务'!BJ64+[8]繁荣度奖励!AT66+[3]投放设计!AY67+'[1]功能-行军令'!DL64+'[1]功能-九鼎之争'!CS65)*[1]把控!$V$7/[1]把控!$V$9+'[1]资源-玩家经验'!BN63/4)/AL64</f>
        <v>6.3337876257352738E-2</v>
      </c>
      <c r="AX64" s="15">
        <v>60</v>
      </c>
      <c r="AY64" s="15">
        <f>'[1]功能-战损相关'!R70/求节点($D$88:$D$167,$D$4:$D$83,节奏总纲!P63)*3600</f>
        <v>232394.15554599438</v>
      </c>
      <c r="AZ64" s="15">
        <f>'[1]功能-战损相关'!S70/求节点($D$88:$D$167,$D$4:$D$83,节奏总纲!Q63)*3600</f>
        <v>276341.962283979</v>
      </c>
      <c r="BA64" s="15">
        <f>'[1]功能-战损相关'!T70/求节点($D$88:$D$167,$D$4:$D$83,节奏总纲!R63)*3600</f>
        <v>302546.14472385641</v>
      </c>
      <c r="BB64" s="15">
        <f>'[1]功能-战损相关'!U70/求节点($D$88:$D$167,$D$4:$D$83,节奏总纲!S63)*3600</f>
        <v>243378.47940634601</v>
      </c>
      <c r="BC64" s="15">
        <f>'[1]功能-战损相关'!V70/求节点($D$88:$D$167,$D$4:$D$83,节奏总纲!T63)*3600</f>
        <v>136255.88490214833</v>
      </c>
      <c r="BD64" s="15">
        <f>SUM(AY$5:AY64)</f>
        <v>2964829.3744471455</v>
      </c>
      <c r="BE64" s="15">
        <f>SUM(AZ$5:AZ64)</f>
        <v>3628519.9169991771</v>
      </c>
      <c r="BF64" s="15">
        <f>SUM(BA$5:BA64)</f>
        <v>4055297.3078913144</v>
      </c>
      <c r="BG64" s="15">
        <f>SUM(BB$5:BB64)</f>
        <v>3191628.8455216438</v>
      </c>
      <c r="BH64" s="15">
        <f>SUM(BC$5:BC64)</f>
        <v>1710713.296817774</v>
      </c>
      <c r="BK64" s="14">
        <v>60</v>
      </c>
      <c r="BL64" s="14">
        <f t="shared" si="7"/>
        <v>2.2833182275528889</v>
      </c>
      <c r="BM64" s="14">
        <f t="shared" si="8"/>
        <v>1.6437095245085727</v>
      </c>
      <c r="BN64" s="14">
        <f t="shared" si="9"/>
        <v>2.5732626816996191</v>
      </c>
      <c r="BO64" s="14">
        <f t="shared" si="10"/>
        <v>2.7728768233536076</v>
      </c>
      <c r="BP64" s="14">
        <f t="shared" si="11"/>
        <v>3.9150862022135495</v>
      </c>
      <c r="BR64" s="9">
        <v>60</v>
      </c>
      <c r="BS64" s="9">
        <f t="shared" si="13"/>
        <v>-238589.14176338492</v>
      </c>
      <c r="BT64" s="9">
        <f t="shared" si="14"/>
        <v>-133001.28069167119</v>
      </c>
      <c r="BU64" s="9">
        <f t="shared" si="15"/>
        <v>-512846.93050148198</v>
      </c>
      <c r="BV64" s="9">
        <f t="shared" si="16"/>
        <v>-446516.27242730325</v>
      </c>
      <c r="BW64" s="9">
        <f t="shared" si="17"/>
        <v>-411278.34102979605</v>
      </c>
      <c r="BX64" s="37">
        <f>SUMPRODUCT(BS$5:BS64,'[1]功能-付费相关'!BR$6:BR65)/'[1]资源-钻石'!L63</f>
        <v>-8.7168797731083353E-2</v>
      </c>
      <c r="BY64" s="37">
        <f>SUMPRODUCT(BT$5:BT64,'[1]功能-付费相关'!BS$6:BS65)/'[1]资源-钻石'!M63</f>
        <v>-4.5739164957893187E-2</v>
      </c>
      <c r="BZ64" s="37">
        <f>SUMPRODUCT(BU$5:BU64,'[1]功能-付费相关'!BT$6:BT65)/'[1]资源-钻石'!N63</f>
        <v>-7.8348280502324702E-2</v>
      </c>
      <c r="CA64" s="37">
        <f>SUMPRODUCT(BV$5:BV64,'[1]功能-付费相关'!BU$6:BU65)/'[1]资源-钻石'!O63</f>
        <v>-3.6683274812256819E-2</v>
      </c>
      <c r="CB64" s="37">
        <f>SUMPRODUCT(BW$5:BW64,'[1]功能-付费相关'!BV$6:BV65)/'[1]资源-钻石'!P63</f>
        <v>-2.3008569683282375E-2</v>
      </c>
      <c r="CC64" s="14">
        <f>SUMPRODUCT(BS$5:BS64,'[1]功能-付费相关'!BR$6:BR65)/节奏总纲!P63</f>
        <v>-542.58002989178738</v>
      </c>
    </row>
    <row r="65" spans="2:81" x14ac:dyDescent="0.15">
      <c r="B65" s="14">
        <v>7400</v>
      </c>
      <c r="C65" s="14">
        <v>62</v>
      </c>
      <c r="D65" s="14">
        <v>24000</v>
      </c>
      <c r="E65" s="14">
        <f t="shared" si="19"/>
        <v>280800</v>
      </c>
      <c r="G65" s="14">
        <v>654000</v>
      </c>
      <c r="H65" s="14">
        <f t="shared" si="0"/>
        <v>11.7</v>
      </c>
      <c r="I65" s="14">
        <f t="shared" si="1"/>
        <v>0.42935779816513764</v>
      </c>
      <c r="L65" s="15">
        <v>61</v>
      </c>
      <c r="M65" s="15">
        <f>24*3600*节奏总纲!W64</f>
        <v>396878.53844068403</v>
      </c>
      <c r="N65" s="15">
        <f>24*3600*节奏总纲!X64</f>
        <v>346231.28497422871</v>
      </c>
      <c r="O65" s="15">
        <f>24*3600*节奏总纲!Y64</f>
        <v>281704.38658519782</v>
      </c>
      <c r="P65" s="15">
        <f>24*3600*节奏总纲!Z64</f>
        <v>209030.37423528434</v>
      </c>
      <c r="Q65" s="15">
        <f>24*3600*节奏总纲!AA64</f>
        <v>114550.45614779808</v>
      </c>
      <c r="R65" s="15">
        <f>SUM(M$5:M65)</f>
        <v>5840078.5384406839</v>
      </c>
      <c r="S65" s="15">
        <f>SUM(N$5:N65)</f>
        <v>5062764.0849742284</v>
      </c>
      <c r="T65" s="15">
        <f>SUM(O$5:O65)</f>
        <v>4145287.7465851968</v>
      </c>
      <c r="U65" s="15">
        <f>SUM(P$5:P65)</f>
        <v>3043848.934235285</v>
      </c>
      <c r="V65" s="15">
        <f>SUM(Q$5:Q65)</f>
        <v>1693622.7761477979</v>
      </c>
      <c r="X65" s="15">
        <v>61</v>
      </c>
      <c r="Y65" s="15">
        <f>[1]养成buff汇总!CC66</f>
        <v>0.15716602797310164</v>
      </c>
      <c r="Z65" s="15">
        <f>[1]养成buff汇总!CD66</f>
        <v>0.15937632265711602</v>
      </c>
      <c r="AA65" s="15">
        <f>[1]养成buff汇总!CE66</f>
        <v>0.16443018637657913</v>
      </c>
      <c r="AB65" s="15">
        <f>[1]养成buff汇总!CF66</f>
        <v>0.17191905657612275</v>
      </c>
      <c r="AC65" s="15">
        <f>[1]养成buff汇总!CG66</f>
        <v>0.18194806648307443</v>
      </c>
      <c r="AD65" s="15">
        <f>[1]养成buff汇总!CH66</f>
        <v>971681.01342687057</v>
      </c>
      <c r="AE65" s="15">
        <f>[1]养成buff汇总!CI66</f>
        <v>856921.18248839956</v>
      </c>
      <c r="AF65" s="15">
        <f>[1]养成buff汇总!CJ66</f>
        <v>728579.10837821604</v>
      </c>
      <c r="AG65" s="15">
        <f>[1]养成buff汇总!CK66</f>
        <v>565304.25402580725</v>
      </c>
      <c r="AH65" s="15">
        <f>[1]养成buff汇总!CL66</f>
        <v>337478.55346530973</v>
      </c>
      <c r="AK65" s="15">
        <v>61</v>
      </c>
      <c r="AL65" s="15">
        <f>R65+AD65+('[1]功能-日常任务'!AB65+'[1]功能-子任务'!BJ65+[8]繁荣度奖励!AT67+[3]投放设计!AY68+'[1]功能-行军令'!DL65+'[1]功能-九鼎之争'!CS66)*[1]把控!$V$7/[1]把控!$V$9++'[1]资源-玩家经验'!BN64/4</f>
        <v>7274176.2874264494</v>
      </c>
      <c r="AM65" s="15">
        <f>S65+AE65+('[1]功能-日常任务'!AC65+'[1]功能-子任务'!BK65+[8]繁荣度奖励!AU67+[3]投放设计!AZ68+'[1]功能-行军令'!DM65+'[1]功能-九鼎之争'!CT66)*[1]把控!$V$7/[1]把控!$V$9++'[1]资源-玩家经验'!BO64/4</f>
        <v>6413469.3555996409</v>
      </c>
      <c r="AN65" s="15">
        <f>T65+AF65+('[1]功能-日常任务'!AD65+'[1]功能-子任务'!BL65+[8]繁荣度奖励!AV67+[3]投放设计!BA68+'[1]功能-行军令'!DN65+'[1]功能-九鼎之争'!CU66)*[1]把控!$V$7/[1]把控!$V$9++'[1]资源-玩家经验'!BP64/4</f>
        <v>11322835.644261573</v>
      </c>
      <c r="AO65" s="15">
        <f>U65+AG65+('[1]功能-日常任务'!AE65+'[1]功能-子任务'!BM65+[8]繁荣度奖励!AW67+[3]投放设计!BB68+'[1]功能-行军令'!DO65+'[1]功能-九鼎之争'!CV66)*[1]把控!$V$7/[1]把控!$V$9++'[1]资源-玩家经验'!BQ64/4</f>
        <v>9613787.5379178878</v>
      </c>
      <c r="AP65" s="15">
        <f>V65+AH65+('[1]功能-日常任务'!AF65+'[1]功能-子任务'!BN65+[8]繁荣度奖励!AX67+[3]投放设计!BC68+'[1]功能-行军令'!DP65+'[1]功能-九鼎之争'!CW66)*[1]把控!$V$7/[1]把控!$V$9++'[1]资源-玩家经验'!BR64/4</f>
        <v>7297317.2791061345</v>
      </c>
      <c r="AS65" s="35">
        <v>61</v>
      </c>
      <c r="AT65" s="34">
        <f t="shared" si="18"/>
        <v>0.80285083941880397</v>
      </c>
      <c r="AU65" s="34">
        <f t="shared" si="6"/>
        <v>0.13357952502559492</v>
      </c>
      <c r="AV65" s="34">
        <f>(('[1]功能-日常任务'!AB65+'[1]功能-子任务'!BJ65+[8]繁荣度奖励!AT67+[3]投放设计!AY68+'[1]功能-行军令'!DL65+'[1]功能-九鼎之争'!CS66)*[1]把控!$V$7/[1]把控!$V$9+'[1]资源-玩家经验'!BN64/4)/AL65</f>
        <v>6.3569635555601189E-2</v>
      </c>
      <c r="AX65" s="15">
        <v>61</v>
      </c>
      <c r="AY65" s="15">
        <f>'[1]功能-战损相关'!R71/求节点($D$88:$D$167,$D$4:$D$83,节奏总纲!P64)*3600</f>
        <v>251360.506521131</v>
      </c>
      <c r="AZ65" s="15">
        <f>'[1]功能-战损相关'!S71/求节点($D$88:$D$167,$D$4:$D$83,节奏总纲!Q64)*3600</f>
        <v>306699.23267565796</v>
      </c>
      <c r="BA65" s="15">
        <f>'[1]功能-战损相关'!T71/求节点($D$88:$D$167,$D$4:$D$83,节奏总纲!R64)*3600</f>
        <v>334179.0901545292</v>
      </c>
      <c r="BB65" s="15">
        <f>'[1]功能-战损相关'!U71/求节点($D$88:$D$167,$D$4:$D$83,节奏总纲!S64)*3600</f>
        <v>270576.34975258325</v>
      </c>
      <c r="BC65" s="15">
        <f>'[1]功能-战损相关'!V71/求节点($D$88:$D$167,$D$4:$D$83,节奏总纲!T64)*3600</f>
        <v>143648.30170051698</v>
      </c>
      <c r="BD65" s="15">
        <f>SUM(AY$5:AY65)</f>
        <v>3216189.8809682764</v>
      </c>
      <c r="BE65" s="15">
        <f>SUM(AZ$5:AZ65)</f>
        <v>3935219.1496748351</v>
      </c>
      <c r="BF65" s="15">
        <f>SUM(BA$5:BA65)</f>
        <v>4389476.3980458435</v>
      </c>
      <c r="BG65" s="15">
        <f>SUM(BB$5:BB65)</f>
        <v>3462205.1952742268</v>
      </c>
      <c r="BH65" s="15">
        <f>SUM(BC$5:BC65)</f>
        <v>1854361.598518291</v>
      </c>
      <c r="BK65" s="14">
        <v>61</v>
      </c>
      <c r="BL65" s="14">
        <f t="shared" si="7"/>
        <v>2.2617371973188543</v>
      </c>
      <c r="BM65" s="14">
        <f t="shared" si="8"/>
        <v>1.629761675694626</v>
      </c>
      <c r="BN65" s="14">
        <f t="shared" si="9"/>
        <v>2.579541297750775</v>
      </c>
      <c r="BO65" s="14">
        <f t="shared" si="10"/>
        <v>2.7767815584819546</v>
      </c>
      <c r="BP65" s="14">
        <f t="shared" si="11"/>
        <v>3.9352180744774818</v>
      </c>
      <c r="BR65" s="9">
        <v>61</v>
      </c>
      <c r="BS65" s="9">
        <f t="shared" si="13"/>
        <v>-253166.82864592131</v>
      </c>
      <c r="BT65" s="9">
        <f t="shared" si="14"/>
        <v>-142537.37548338016</v>
      </c>
      <c r="BU65" s="9">
        <f t="shared" si="15"/>
        <v>-553311.32851339458</v>
      </c>
      <c r="BV65" s="9">
        <f t="shared" si="16"/>
        <v>-493217.53367150715</v>
      </c>
      <c r="BW65" s="9">
        <f t="shared" si="17"/>
        <v>-456078.95309109846</v>
      </c>
      <c r="BX65" s="37">
        <f>SUMPRODUCT(BS$5:BS65,'[1]功能-付费相关'!BR$6:BR66)/'[1]资源-钻石'!L64</f>
        <v>-8.4863143827036636E-2</v>
      </c>
      <c r="BY65" s="37">
        <f>SUMPRODUCT(BT$5:BT65,'[1]功能-付费相关'!BS$6:BS66)/'[1]资源-钻石'!M64</f>
        <v>-4.4327071850837223E-2</v>
      </c>
      <c r="BZ65" s="37">
        <f>SUMPRODUCT(BU$5:BU65,'[1]功能-付费相关'!BT$6:BT66)/'[1]资源-钻石'!N64</f>
        <v>-7.7806543365512973E-2</v>
      </c>
      <c r="CA65" s="37">
        <f>SUMPRODUCT(BV$5:BV65,'[1]功能-付费相关'!BU$6:BU66)/'[1]资源-钻石'!O64</f>
        <v>-3.6411082225620832E-2</v>
      </c>
      <c r="CB65" s="37">
        <f>SUMPRODUCT(BW$5:BW65,'[1]功能-付费相关'!BV$6:BV66)/'[1]资源-钻石'!P64</f>
        <v>-2.3107283744732299E-2</v>
      </c>
      <c r="CC65" s="14">
        <f>SUMPRODUCT(BS$5:BS65,'[1]功能-付费相关'!BR$6:BR66)/节奏总纲!P64</f>
        <v>-526.51546999195375</v>
      </c>
    </row>
    <row r="66" spans="2:81" x14ac:dyDescent="0.15">
      <c r="B66" s="14">
        <v>7400</v>
      </c>
      <c r="C66" s="14">
        <v>63</v>
      </c>
      <c r="D66" s="14">
        <v>24000</v>
      </c>
      <c r="E66" s="14">
        <f t="shared" si="19"/>
        <v>288200</v>
      </c>
      <c r="G66" s="14">
        <v>666000</v>
      </c>
      <c r="H66" s="14">
        <f t="shared" si="0"/>
        <v>12.008333333333333</v>
      </c>
      <c r="I66" s="14">
        <f t="shared" si="1"/>
        <v>0.43273273273273272</v>
      </c>
      <c r="L66" s="15">
        <v>62</v>
      </c>
      <c r="M66" s="15">
        <f>24*3600*节奏总纲!W65</f>
        <v>425363.8853509188</v>
      </c>
      <c r="N66" s="15">
        <f>24*3600*节奏总纲!X65</f>
        <v>366868.31948357454</v>
      </c>
      <c r="O66" s="15">
        <f>24*3600*节奏总纲!Y65</f>
        <v>305056.00703397807</v>
      </c>
      <c r="P66" s="15">
        <f>24*3600*节奏总纲!Z65</f>
        <v>226085.46674155301</v>
      </c>
      <c r="Q66" s="15">
        <f>24*3600*节奏总纲!AA65</f>
        <v>131500.60190269549</v>
      </c>
      <c r="R66" s="15">
        <f>SUM(M$5:M66)</f>
        <v>6265442.4237916023</v>
      </c>
      <c r="S66" s="15">
        <f>SUM(N$5:N66)</f>
        <v>5429632.4044578029</v>
      </c>
      <c r="T66" s="15">
        <f>SUM(O$5:O66)</f>
        <v>4450343.7536191745</v>
      </c>
      <c r="U66" s="15">
        <f>SUM(P$5:P66)</f>
        <v>3269934.4009768381</v>
      </c>
      <c r="V66" s="15">
        <f>SUM(Q$5:Q66)</f>
        <v>1825123.3780504935</v>
      </c>
      <c r="X66" s="15">
        <v>62</v>
      </c>
      <c r="Y66" s="15">
        <f>[1]养成buff汇总!CC67</f>
        <v>0.15669051364314363</v>
      </c>
      <c r="Z66" s="15">
        <f>[1]养成buff汇总!CD67</f>
        <v>0.15890017431634737</v>
      </c>
      <c r="AA66" s="15">
        <f>[1]养成buff汇总!CE67</f>
        <v>0.16386772163922383</v>
      </c>
      <c r="AB66" s="15">
        <f>[1]养成buff汇总!CF67</f>
        <v>0.17130161471513305</v>
      </c>
      <c r="AC66" s="15">
        <f>[1]养成buff汇总!CG67</f>
        <v>0.18121583046168968</v>
      </c>
      <c r="AD66" s="15">
        <f>[1]养成buff汇总!CH67</f>
        <v>1050715.444746756</v>
      </c>
      <c r="AE66" s="15">
        <f>[1]养成buff汇总!CI67</f>
        <v>926229.76886184514</v>
      </c>
      <c r="AF66" s="15">
        <f>[1]养成buff汇总!CJ67</f>
        <v>788364.90320845437</v>
      </c>
      <c r="AG66" s="15">
        <f>[1]养成buff汇总!CK67</f>
        <v>612038.75502660195</v>
      </c>
      <c r="AH66" s="15">
        <f>[1]养成buff汇总!CL67</f>
        <v>366582.67109064932</v>
      </c>
      <c r="AK66" s="15">
        <v>62</v>
      </c>
      <c r="AL66" s="15">
        <f>R66+AD66+('[1]功能-日常任务'!AB66+'[1]功能-子任务'!BJ66+[8]繁荣度奖励!AT68+[3]投放设计!AY69+'[1]功能-行军令'!DL66+'[1]功能-九鼎之争'!CS67)*[1]把控!$V$7/[1]把控!$V$9++'[1]资源-玩家经验'!BN65/4</f>
        <v>7814550.5864486825</v>
      </c>
      <c r="AM66" s="15">
        <f>S66+AE66+('[1]功能-日常任务'!AC66+'[1]功能-子任务'!BK66+[8]繁荣度奖励!AU68+[3]投放设计!AZ69+'[1]功能-行军令'!DM66+'[1]功能-九鼎之争'!CT67)*[1]把控!$V$7/[1]把控!$V$9++'[1]资源-玩家经验'!BO65/4</f>
        <v>6889159.0499129929</v>
      </c>
      <c r="AN66" s="15">
        <f>T66+AF66+('[1]功能-日常任务'!AD66+'[1]功能-子任务'!BL66+[8]繁荣度奖励!AV68+[3]投放设计!BA69+'[1]功能-行军令'!DN66+'[1]功能-九鼎之争'!CU67)*[1]把控!$V$7/[1]把控!$V$9++'[1]资源-玩家经验'!BP65/4</f>
        <v>12286064.711045334</v>
      </c>
      <c r="AO66" s="15">
        <f>U66+AG66+('[1]功能-日常任务'!AE66+'[1]功能-子任务'!BM66+[8]繁荣度奖励!AW68+[3]投放设计!BB69+'[1]功能-行军令'!DO66+'[1]功能-九鼎之争'!CV67)*[1]把控!$V$7/[1]把控!$V$9++'[1]资源-玩家经验'!BQ65/4</f>
        <v>10440946.414009653</v>
      </c>
      <c r="AP66" s="15">
        <f>V66+AH66+('[1]功能-日常任务'!AF66+'[1]功能-子任务'!BN66+[8]繁荣度奖励!AX68+[3]投放设计!BC69+'[1]功能-行军令'!DP66+'[1]功能-九鼎之争'!CW67)*[1]把控!$V$7/[1]把控!$V$9++'[1]资源-玩家经验'!BR65/4</f>
        <v>7968830.2055101674</v>
      </c>
      <c r="AS66" s="35">
        <v>62</v>
      </c>
      <c r="AT66" s="34">
        <f t="shared" si="18"/>
        <v>0.80176618661303323</v>
      </c>
      <c r="AU66" s="34">
        <f t="shared" si="6"/>
        <v>0.13445628550524913</v>
      </c>
      <c r="AV66" s="34">
        <f>(('[1]功能-日常任务'!AB66+'[1]功能-子任务'!BJ66+[8]繁荣度奖励!AT68+[3]投放设计!AY69+'[1]功能-行军令'!DL66+'[1]功能-九鼎之争'!CS67)*[1]把控!$V$7/[1]把控!$V$9+'[1]资源-玩家经验'!BN65/4)/AL66</f>
        <v>6.3777527881717713E-2</v>
      </c>
      <c r="AX66" s="15">
        <v>62</v>
      </c>
      <c r="AY66" s="15">
        <f>'[1]功能-战损相关'!R72/求节点($D$88:$D$167,$D$4:$D$83,节奏总纲!P65)*3600</f>
        <v>272580.60329684219</v>
      </c>
      <c r="AZ66" s="15">
        <f>'[1]功能-战损相关'!S72/求节点($D$88:$D$167,$D$4:$D$83,节奏总纲!Q65)*3600</f>
        <v>334907.99375582626</v>
      </c>
      <c r="BA66" s="15">
        <f>'[1]功能-战损相关'!T72/求节点($D$88:$D$167,$D$4:$D$83,节奏总纲!R65)*3600</f>
        <v>366650.69487803651</v>
      </c>
      <c r="BB66" s="15">
        <f>'[1]功能-战损相关'!U72/求节点($D$88:$D$167,$D$4:$D$83,节奏总纲!S65)*3600</f>
        <v>296134.57268425263</v>
      </c>
      <c r="BC66" s="15">
        <f>'[1]功能-战损相关'!V72/求节点($D$88:$D$167,$D$4:$D$83,节奏总纲!T65)*3600</f>
        <v>166715.25673232402</v>
      </c>
      <c r="BD66" s="15">
        <f>SUM(AY$5:AY66)</f>
        <v>3488770.4842651188</v>
      </c>
      <c r="BE66" s="15">
        <f>SUM(AZ$5:AZ66)</f>
        <v>4270127.1434306614</v>
      </c>
      <c r="BF66" s="15">
        <f>SUM(BA$5:BA66)</f>
        <v>4756127.0929238796</v>
      </c>
      <c r="BG66" s="15">
        <f>SUM(BB$5:BB66)</f>
        <v>3758339.7679584795</v>
      </c>
      <c r="BH66" s="15">
        <f>SUM(BC$5:BC66)</f>
        <v>2021076.8552506152</v>
      </c>
      <c r="BK66" s="14">
        <v>62</v>
      </c>
      <c r="BL66" s="14">
        <f t="shared" si="7"/>
        <v>2.2399153574858204</v>
      </c>
      <c r="BM66" s="14">
        <f t="shared" si="8"/>
        <v>1.6133381556358475</v>
      </c>
      <c r="BN66" s="14">
        <f t="shared" si="9"/>
        <v>2.5832078224579877</v>
      </c>
      <c r="BO66" s="14">
        <f t="shared" si="10"/>
        <v>2.778074112144775</v>
      </c>
      <c r="BP66" s="14">
        <f t="shared" si="11"/>
        <v>3.9428635209035758</v>
      </c>
      <c r="BR66" s="9">
        <v>62</v>
      </c>
      <c r="BS66" s="9">
        <f t="shared" si="13"/>
        <v>-267793.69572539069</v>
      </c>
      <c r="BT66" s="9">
        <f t="shared" si="14"/>
        <v>-140781.70055752574</v>
      </c>
      <c r="BU66" s="9">
        <f t="shared" si="15"/>
        <v>-596578.37190572545</v>
      </c>
      <c r="BV66" s="9">
        <f t="shared" si="16"/>
        <v>-531024.30340751261</v>
      </c>
      <c r="BW66" s="9">
        <f t="shared" si="17"/>
        <v>-504797.66967170872</v>
      </c>
      <c r="BX66" s="37">
        <f>SUMPRODUCT(BS$5:BS66,'[1]功能-付费相关'!BR$6:BR67)/'[1]资源-钻石'!L65</f>
        <v>-8.2658882277269183E-2</v>
      </c>
      <c r="BY66" s="37">
        <f>SUMPRODUCT(BT$5:BT66,'[1]功能-付费相关'!BS$6:BS67)/'[1]资源-钻石'!M65</f>
        <v>-4.2913112863540173E-2</v>
      </c>
      <c r="BZ66" s="37">
        <f>SUMPRODUCT(BU$5:BU66,'[1]功能-付费相关'!BT$6:BT67)/'[1]资源-钻石'!N65</f>
        <v>-7.7273938190698652E-2</v>
      </c>
      <c r="CA66" s="37">
        <f>SUMPRODUCT(BV$5:BV66,'[1]功能-付费相关'!BU$6:BU67)/'[1]资源-钻石'!O65</f>
        <v>-3.6144228773751765E-2</v>
      </c>
      <c r="CB66" s="37">
        <f>SUMPRODUCT(BW$5:BW66,'[1]功能-付费相关'!BV$6:BV67)/'[1]资源-钻石'!P65</f>
        <v>-2.3153228735073746E-2</v>
      </c>
      <c r="CC66" s="14">
        <f>SUMPRODUCT(BS$5:BS66,'[1]功能-付费相关'!BR$6:BR67)/节奏总纲!P65</f>
        <v>-511.28594817835915</v>
      </c>
    </row>
    <row r="67" spans="2:81" x14ac:dyDescent="0.15">
      <c r="B67" s="14">
        <v>7400</v>
      </c>
      <c r="C67" s="14">
        <v>64</v>
      </c>
      <c r="D67" s="14">
        <v>24000</v>
      </c>
      <c r="E67" s="14">
        <f t="shared" si="19"/>
        <v>295600</v>
      </c>
      <c r="G67" s="14">
        <v>678000</v>
      </c>
      <c r="H67" s="14">
        <f t="shared" si="0"/>
        <v>12.316666666666666</v>
      </c>
      <c r="I67" s="14">
        <f t="shared" si="1"/>
        <v>0.43598820058997051</v>
      </c>
      <c r="L67" s="15">
        <v>63</v>
      </c>
      <c r="M67" s="15">
        <f>24*3600*节奏总纲!W66</f>
        <v>455893.72424044396</v>
      </c>
      <c r="N67" s="15">
        <f>24*3600*节奏总纲!X66</f>
        <v>399782.43673039018</v>
      </c>
      <c r="O67" s="15">
        <f>24*3600*节奏总纲!Y66</f>
        <v>325837.71317239664</v>
      </c>
      <c r="P67" s="15">
        <f>24*3600*节奏总纲!Z66</f>
        <v>244652.27082911981</v>
      </c>
      <c r="Q67" s="15">
        <f>24*3600*节奏总纲!AA66</f>
        <v>136162.50994525763</v>
      </c>
      <c r="R67" s="15">
        <f>SUM(M$5:M67)</f>
        <v>6721336.1480320459</v>
      </c>
      <c r="S67" s="15">
        <f>SUM(N$5:N67)</f>
        <v>5829414.8411881933</v>
      </c>
      <c r="T67" s="15">
        <f>SUM(O$5:O67)</f>
        <v>4776181.4667915711</v>
      </c>
      <c r="U67" s="15">
        <f>SUM(P$5:P67)</f>
        <v>3514586.6718059578</v>
      </c>
      <c r="V67" s="15">
        <f>SUM(Q$5:Q67)</f>
        <v>1961285.8879957511</v>
      </c>
      <c r="X67" s="15">
        <v>63</v>
      </c>
      <c r="Y67" s="15">
        <f>[1]养成buff汇总!CC68</f>
        <v>0.15623481807868622</v>
      </c>
      <c r="Z67" s="15">
        <f>[1]养成buff汇总!CD68</f>
        <v>0.15838899842015056</v>
      </c>
      <c r="AA67" s="15">
        <f>[1]养成buff汇总!CE68</f>
        <v>0.16334713919418736</v>
      </c>
      <c r="AB67" s="15">
        <f>[1]养成buff汇总!CF68</f>
        <v>0.17066320857822243</v>
      </c>
      <c r="AC67" s="15">
        <f>[1]养成buff汇总!CG68</f>
        <v>0.18047904835394918</v>
      </c>
      <c r="AD67" s="15">
        <f>[1]养成buff汇总!CH68</f>
        <v>1135130.486509599</v>
      </c>
      <c r="AE67" s="15">
        <f>[1]养成buff汇总!CI68</f>
        <v>1001467.7821730173</v>
      </c>
      <c r="AF67" s="15">
        <f>[1]养成buff汇总!CJ68</f>
        <v>851981.08236909751</v>
      </c>
      <c r="AG67" s="15">
        <f>[1]养成buff汇总!CK68</f>
        <v>662383.97298572096</v>
      </c>
      <c r="AH67" s="15">
        <f>[1]养成buff汇总!CL68</f>
        <v>396569.067615407</v>
      </c>
      <c r="AK67" s="15">
        <v>63</v>
      </c>
      <c r="AL67" s="15">
        <f>R67+AD67+('[1]功能-日常任务'!AB67+'[1]功能-子任务'!BJ67+[8]繁荣度奖励!AT69+[3]投放设计!AY70+'[1]功能-行军令'!DL67+'[1]功能-九鼎之争'!CS68)*[1]把控!$V$7/[1]把控!$V$9++'[1]资源-玩家经验'!BN66/4</f>
        <v>8393315.8842131719</v>
      </c>
      <c r="AM67" s="15">
        <f>S67+AE67+('[1]功能-日常任务'!AC67+'[1]功能-子任务'!BK67+[8]繁荣度奖励!AU69+[3]投放设计!AZ70+'[1]功能-行军令'!DM67+'[1]功能-九鼎之争'!CT68)*[1]把控!$V$7/[1]把控!$V$9++'[1]资源-玩家经验'!BO66/4</f>
        <v>7407122.2553356886</v>
      </c>
      <c r="AN67" s="15">
        <f>T67+AF67+('[1]功能-日常任务'!AD67+'[1]功能-子任务'!BL67+[8]繁荣度奖励!AV69+[3]投放设计!BA70+'[1]功能-行军令'!DN67+'[1]功能-九鼎之争'!CU68)*[1]把控!$V$7/[1]把控!$V$9++'[1]资源-玩家经验'!BP66/4</f>
        <v>13326101.163994916</v>
      </c>
      <c r="AO67" s="15">
        <f>U67+AG67+('[1]功能-日常任务'!AE67+'[1]功能-子任务'!BM67+[8]繁荣度奖励!AW69+[3]投放设计!BB70+'[1]功能-行军令'!DO67+'[1]功能-九鼎之争'!CV68)*[1]把控!$V$7/[1]把控!$V$9++'[1]资源-玩家经验'!BQ66/4</f>
        <v>11356357.58349181</v>
      </c>
      <c r="AP67" s="15">
        <f>V67+AH67+('[1]功能-日常任务'!AF67+'[1]功能-子任务'!BN67+[8]繁荣度奖励!AX69+[3]投放设计!BC70+'[1]功能-行军令'!DP67+'[1]功能-九鼎之争'!CW68)*[1]把控!$V$7/[1]把控!$V$9++'[1]资源-玩家经验'!BR66/4</f>
        <v>8693369.5231832154</v>
      </c>
      <c r="AS67" s="35">
        <v>63</v>
      </c>
      <c r="AT67" s="34">
        <f t="shared" si="18"/>
        <v>0.8007962813211974</v>
      </c>
      <c r="AU67" s="34">
        <f t="shared" si="6"/>
        <v>0.1352421977403048</v>
      </c>
      <c r="AV67" s="34">
        <f>(('[1]功能-日常任务'!AB67+'[1]功能-子任务'!BJ67+[8]繁荣度奖励!AT69+[3]投放设计!AY70+'[1]功能-行军令'!DL67+'[1]功能-九鼎之争'!CS68)*[1]把控!$V$7/[1]把控!$V$9+'[1]资源-玩家经验'!BN66/4)/AL67</f>
        <v>6.3961520938497815E-2</v>
      </c>
      <c r="AX67" s="15">
        <v>63</v>
      </c>
      <c r="AY67" s="15">
        <f>'[1]功能-战损相关'!R73/求节点($D$88:$D$167,$D$4:$D$83,节奏总纲!P66)*3600</f>
        <v>311443.02606841788</v>
      </c>
      <c r="AZ67" s="15">
        <f>'[1]功能-战损相关'!S73/求节点($D$88:$D$167,$D$4:$D$83,节奏总纲!Q66)*3600</f>
        <v>370036.94998496881</v>
      </c>
      <c r="BA67" s="15">
        <f>'[1]功能-战损相关'!T73/求节点($D$88:$D$167,$D$4:$D$83,节奏总纲!R66)*3600</f>
        <v>396416.42718353361</v>
      </c>
      <c r="BB67" s="15">
        <f>'[1]功能-战损相关'!U73/求节点($D$88:$D$167,$D$4:$D$83,节奏总纲!S66)*3600</f>
        <v>324606.8838572189</v>
      </c>
      <c r="BC67" s="15">
        <f>'[1]功能-战损相关'!V73/求节点($D$88:$D$167,$D$4:$D$83,节奏总纲!T66)*3600</f>
        <v>174868.62266675901</v>
      </c>
      <c r="BD67" s="15">
        <f>SUM(AY$5:AY67)</f>
        <v>3800213.5103335367</v>
      </c>
      <c r="BE67" s="15">
        <f>SUM(AZ$5:AZ67)</f>
        <v>4640164.0934156301</v>
      </c>
      <c r="BF67" s="15">
        <f>SUM(BA$5:BA67)</f>
        <v>5152543.5201074136</v>
      </c>
      <c r="BG67" s="15">
        <f>SUM(BB$5:BB67)</f>
        <v>4082946.6518156985</v>
      </c>
      <c r="BH67" s="15">
        <f>SUM(BC$5:BC67)</f>
        <v>2195945.4779173741</v>
      </c>
      <c r="BK67" s="14">
        <v>63</v>
      </c>
      <c r="BL67" s="14">
        <f t="shared" si="7"/>
        <v>2.2086432410679233</v>
      </c>
      <c r="BM67" s="14">
        <f t="shared" si="8"/>
        <v>1.5963061017273847</v>
      </c>
      <c r="BN67" s="14">
        <f t="shared" si="9"/>
        <v>2.5863151105838909</v>
      </c>
      <c r="BO67" s="14">
        <f t="shared" si="10"/>
        <v>2.7814121887783188</v>
      </c>
      <c r="BP67" s="14">
        <f t="shared" si="11"/>
        <v>3.9588275804679687</v>
      </c>
      <c r="BR67" s="9">
        <v>63</v>
      </c>
      <c r="BS67" s="9">
        <f t="shared" si="13"/>
        <v>-267322.27169607161</v>
      </c>
      <c r="BT67" s="9">
        <f t="shared" si="14"/>
        <v>-147926.25543772709</v>
      </c>
      <c r="BU67" s="9">
        <f t="shared" si="15"/>
        <v>-643620.02576604765</v>
      </c>
      <c r="BV67" s="9">
        <f t="shared" si="16"/>
        <v>-590804.28562493762</v>
      </c>
      <c r="BW67" s="9">
        <f t="shared" si="17"/>
        <v>-549670.69500628905</v>
      </c>
      <c r="BX67" s="37">
        <f>SUMPRODUCT(BS$5:BS67,'[1]功能-付费相关'!BR$6:BR68)/'[1]资源-钻石'!L66</f>
        <v>-8.0366086866196951E-2</v>
      </c>
      <c r="BY67" s="37">
        <f>SUMPRODUCT(BT$5:BT67,'[1]功能-付费相关'!BS$6:BS68)/'[1]资源-钻石'!M66</f>
        <v>-4.1513936759460114E-2</v>
      </c>
      <c r="BZ67" s="37">
        <f>SUMPRODUCT(BU$5:BU67,'[1]功能-付费相关'!BT$6:BT68)/'[1]资源-钻石'!N66</f>
        <v>-7.6822861907872464E-2</v>
      </c>
      <c r="CA67" s="37">
        <f>SUMPRODUCT(BV$5:BV67,'[1]功能-付费相关'!BU$6:BU68)/'[1]资源-钻石'!O66</f>
        <v>-3.5953030321287049E-2</v>
      </c>
      <c r="CB67" s="37">
        <f>SUMPRODUCT(BW$5:BW67,'[1]功能-付费相关'!BV$6:BV68)/'[1]资源-钻石'!P66</f>
        <v>-2.3268716970939522E-2</v>
      </c>
      <c r="CC67" s="14">
        <f>SUMPRODUCT(BS$5:BS67,'[1]功能-付费相关'!BR$6:BR68)/节奏总纲!P66</f>
        <v>-495.69717797774928</v>
      </c>
    </row>
    <row r="68" spans="2:81" x14ac:dyDescent="0.15">
      <c r="B68" s="14">
        <v>7400</v>
      </c>
      <c r="C68" s="14">
        <v>65</v>
      </c>
      <c r="D68" s="14">
        <v>24000</v>
      </c>
      <c r="E68" s="14">
        <f t="shared" si="19"/>
        <v>303000</v>
      </c>
      <c r="G68" s="14">
        <v>690000</v>
      </c>
      <c r="H68" s="14">
        <f t="shared" si="0"/>
        <v>12.625</v>
      </c>
      <c r="I68" s="14">
        <f t="shared" si="1"/>
        <v>0.43913043478260871</v>
      </c>
      <c r="L68" s="15">
        <v>64</v>
      </c>
      <c r="M68" s="15">
        <f>24*3600*节奏总纲!W67</f>
        <v>488614.79537774652</v>
      </c>
      <c r="N68" s="15">
        <f>24*3600*节奏总纲!X67</f>
        <v>425938.59731414291</v>
      </c>
      <c r="O68" s="15">
        <f>24*3600*节奏总纲!Y67</f>
        <v>352977.63435015501</v>
      </c>
      <c r="P68" s="15">
        <f>24*3600*节奏总纲!Z67</f>
        <v>262706.62744643365</v>
      </c>
      <c r="Q68" s="15">
        <f>24*3600*节奏总纲!AA67</f>
        <v>141856.80219688543</v>
      </c>
      <c r="R68" s="15">
        <f>SUM(M$5:M68)</f>
        <v>7209950.9434097921</v>
      </c>
      <c r="S68" s="15">
        <f>SUM(N$5:N68)</f>
        <v>6255353.4385023359</v>
      </c>
      <c r="T68" s="15">
        <f>SUM(O$5:O68)</f>
        <v>5129159.1011417266</v>
      </c>
      <c r="U68" s="15">
        <f>SUM(P$5:P68)</f>
        <v>3777293.2992523913</v>
      </c>
      <c r="V68" s="15">
        <f>SUM(Q$5:Q68)</f>
        <v>2103142.6901926366</v>
      </c>
      <c r="X68" s="15">
        <v>64</v>
      </c>
      <c r="Y68" s="15">
        <f>[1]养成buff汇总!CC69</f>
        <v>0.15576375470099396</v>
      </c>
      <c r="Z68" s="15">
        <f>[1]养成buff汇总!CD69</f>
        <v>0.15790356006589523</v>
      </c>
      <c r="AA68" s="15">
        <f>[1]养成buff汇总!CE69</f>
        <v>0.16278284529692044</v>
      </c>
      <c r="AB68" s="15">
        <f>[1]养成buff汇总!CF69</f>
        <v>0.17004429970611284</v>
      </c>
      <c r="AC68" s="15">
        <f>[1]养成buff汇总!CG69</f>
        <v>0.1797930986973621</v>
      </c>
      <c r="AD68" s="15">
        <f>[1]养成buff汇总!CH69</f>
        <v>1225281.1706981701</v>
      </c>
      <c r="AE68" s="15">
        <f>[1]养成buff汇总!CI69</f>
        <v>1081336.5688058641</v>
      </c>
      <c r="AF68" s="15">
        <f>[1]养成buff汇总!CJ69</f>
        <v>920611.66802171955</v>
      </c>
      <c r="AG68" s="15">
        <f>[1]养成buff汇总!CK69</f>
        <v>716208.24875907274</v>
      </c>
      <c r="AH68" s="15">
        <f>[1]养成buff汇总!CL69</f>
        <v>427664.72652509238</v>
      </c>
      <c r="AK68" s="15">
        <v>64</v>
      </c>
      <c r="AL68" s="15">
        <f>R68+AD68+('[1]功能-日常任务'!AB68+'[1]功能-子任务'!BJ68+[8]繁荣度奖励!AT70+[3]投放设计!AY71+'[1]功能-行军令'!DL68+'[1]功能-九鼎之争'!CS69)*[1]把控!$V$7/[1]把控!$V$9++'[1]资源-玩家经验'!BN67/4</f>
        <v>9013216.4825705979</v>
      </c>
      <c r="AM68" s="15">
        <f>S68+AE68+('[1]功能-日常任务'!AC68+'[1]功能-子任务'!BK68+[8]繁荣度奖励!AU70+[3]投放设计!AZ71+'[1]功能-行军令'!DM68+'[1]功能-九鼎之争'!CT69)*[1]把控!$V$7/[1]把控!$V$9++'[1]资源-玩家经验'!BO67/4</f>
        <v>7958595.4782918934</v>
      </c>
      <c r="AN68" s="15">
        <f>T68+AF68+('[1]功能-日常任务'!AD68+'[1]功能-子任务'!BL68+[8]繁荣度奖励!AV70+[3]投放设计!BA71+'[1]功能-行军令'!DN68+'[1]功能-九鼎之争'!CU69)*[1]把控!$V$7/[1]把控!$V$9++'[1]资源-玩家经验'!BP67/4</f>
        <v>14456320.705782186</v>
      </c>
      <c r="AO68" s="15">
        <f>U68+AG68+('[1]功能-日常任务'!AE68+'[1]功能-子任务'!BM68+[8]繁荣度奖励!AW70+[3]投放设计!BB71+'[1]功能-行军令'!DO68+'[1]功能-九鼎之争'!CV69)*[1]把控!$V$7/[1]把控!$V$9++'[1]资源-玩家经验'!BQ67/4</f>
        <v>12353099.489374775</v>
      </c>
      <c r="AP68" s="15">
        <f>V68+AH68+('[1]功能-日常任务'!AF68+'[1]功能-子任务'!BN68+[8]繁荣度奖励!AX70+[3]投放设计!BC71+'[1]功能-行军令'!DP68+'[1]功能-九鼎之争'!CW69)*[1]把控!$V$7/[1]把控!$V$9++'[1]资源-玩家经验'!BR67/4</f>
        <v>9486000.7997767758</v>
      </c>
      <c r="AS68" s="35">
        <v>64</v>
      </c>
      <c r="AT68" s="34">
        <f t="shared" si="18"/>
        <v>0.79993096330839386</v>
      </c>
      <c r="AU68" s="34">
        <f t="shared" si="6"/>
        <v>0.1359427206777481</v>
      </c>
      <c r="AV68" s="34">
        <f>(('[1]功能-日常任务'!AB68+'[1]功能-子任务'!BJ68+[8]繁荣度奖励!AT70+[3]投放设计!AY71+'[1]功能-行军令'!DL68+'[1]功能-九鼎之争'!CS69)*[1]把控!$V$7/[1]把控!$V$9+'[1]资源-玩家经验'!BN67/4)/AL68</f>
        <v>6.4126316013858001E-2</v>
      </c>
      <c r="AX68" s="15">
        <v>64</v>
      </c>
      <c r="AY68" s="15">
        <f>'[1]功能-战损相关'!R74/求节点($D$88:$D$167,$D$4:$D$83,节奏总纲!P67)*3600</f>
        <v>344148.43619150005</v>
      </c>
      <c r="AZ68" s="15">
        <f>'[1]功能-战损相关'!S74/求节点($D$88:$D$167,$D$4:$D$83,节奏总纲!Q67)*3600</f>
        <v>399657.60736044927</v>
      </c>
      <c r="BA68" s="15">
        <f>'[1]功能-战损相关'!T74/求节点($D$88:$D$167,$D$4:$D$83,节奏总纲!R67)*3600</f>
        <v>434845.31021059566</v>
      </c>
      <c r="BB68" s="15">
        <f>'[1]功能-战损相关'!U74/求节点($D$88:$D$167,$D$4:$D$83,节奏总纲!S67)*3600</f>
        <v>353023.89370577887</v>
      </c>
      <c r="BC68" s="15">
        <f>'[1]功能-战损相关'!V74/求节点($D$88:$D$167,$D$4:$D$83,节奏总纲!T67)*3600</f>
        <v>184597.92723840819</v>
      </c>
      <c r="BD68" s="15">
        <f>SUM(AY$5:AY68)</f>
        <v>4144361.9465250368</v>
      </c>
      <c r="BE68" s="15">
        <f>SUM(AZ$5:AZ68)</f>
        <v>5039821.7007760797</v>
      </c>
      <c r="BF68" s="15">
        <f>SUM(BA$5:BA68)</f>
        <v>5587388.8303180095</v>
      </c>
      <c r="BG68" s="15">
        <f>SUM(BB$5:BB68)</f>
        <v>4435970.5455214772</v>
      </c>
      <c r="BH68" s="15">
        <f>SUM(BC$5:BC68)</f>
        <v>2380543.4051557821</v>
      </c>
      <c r="BK68" s="14">
        <v>64</v>
      </c>
      <c r="BL68" s="14">
        <f t="shared" si="7"/>
        <v>2.1748140241775928</v>
      </c>
      <c r="BM68" s="14">
        <f t="shared" si="8"/>
        <v>1.5791422694708332</v>
      </c>
      <c r="BN68" s="14">
        <f t="shared" si="9"/>
        <v>2.5873124539570296</v>
      </c>
      <c r="BO68" s="14">
        <f t="shared" si="10"/>
        <v>2.7847568784798113</v>
      </c>
      <c r="BP68" s="14">
        <f t="shared" si="11"/>
        <v>3.9848048051684293</v>
      </c>
      <c r="BR68" s="9">
        <v>64</v>
      </c>
      <c r="BS68" s="9">
        <f t="shared" si="13"/>
        <v>-275752.16216592584</v>
      </c>
      <c r="BT68" s="9">
        <f t="shared" si="14"/>
        <v>-151815.61559575517</v>
      </c>
      <c r="BU68" s="9">
        <f t="shared" si="15"/>
        <v>-695374.23157667462</v>
      </c>
      <c r="BV68" s="9">
        <f t="shared" si="16"/>
        <v>-643718.01217718702</v>
      </c>
      <c r="BW68" s="9">
        <f t="shared" si="17"/>
        <v>-608033.34935515234</v>
      </c>
      <c r="BX68" s="37">
        <f>SUMPRODUCT(BS$5:BS68,'[1]功能-付费相关'!BR$6:BR69)/'[1]资源-钻石'!L67</f>
        <v>-7.8102498435962911E-2</v>
      </c>
      <c r="BY68" s="37">
        <f>SUMPRODUCT(BT$5:BT68,'[1]功能-付费相关'!BS$6:BS69)/'[1]资源-钻石'!M67</f>
        <v>-4.0160484339548684E-2</v>
      </c>
      <c r="BZ68" s="37">
        <f>SUMPRODUCT(BU$5:BU68,'[1]功能-付费相关'!BT$6:BT69)/'[1]资源-钻石'!N67</f>
        <v>-7.6384002836232007E-2</v>
      </c>
      <c r="CA68" s="37">
        <f>SUMPRODUCT(BV$5:BV68,'[1]功能-付费相关'!BU$6:BU69)/'[1]资源-钻石'!O67</f>
        <v>-3.5806742270143639E-2</v>
      </c>
      <c r="CB68" s="37">
        <f>SUMPRODUCT(BW$5:BW68,'[1]功能-付费相关'!BV$6:BV69)/'[1]资源-钻石'!P67</f>
        <v>-2.346596403221661E-2</v>
      </c>
      <c r="CC68" s="14">
        <f>SUMPRODUCT(BS$5:BS68,'[1]功能-付费相关'!BR$6:BR69)/节奏总纲!P67</f>
        <v>-480.46213155240821</v>
      </c>
    </row>
    <row r="69" spans="2:81" x14ac:dyDescent="0.15">
      <c r="B69" s="14">
        <v>7400</v>
      </c>
      <c r="C69" s="14">
        <v>66</v>
      </c>
      <c r="D69" s="14">
        <v>24000</v>
      </c>
      <c r="E69" s="14">
        <f t="shared" si="19"/>
        <v>310400</v>
      </c>
      <c r="G69" s="14">
        <v>702000</v>
      </c>
      <c r="H69" s="14">
        <f t="shared" si="0"/>
        <v>12.933333333333334</v>
      </c>
      <c r="I69" s="14">
        <f t="shared" ref="I69:I83" si="20">E69/G69</f>
        <v>0.44216524216524217</v>
      </c>
      <c r="L69" s="15">
        <v>65</v>
      </c>
      <c r="M69" s="15">
        <f>24*3600*节奏总纲!W68</f>
        <v>523684.37108847115</v>
      </c>
      <c r="N69" s="15">
        <f>24*3600*节奏总纲!X68</f>
        <v>453575.1968249082</v>
      </c>
      <c r="O69" s="15">
        <f>24*3600*节奏总纲!Y68</f>
        <v>383376.15103263536</v>
      </c>
      <c r="P69" s="15">
        <f>24*3600*节奏总纲!Z68</f>
        <v>277451.69613904913</v>
      </c>
      <c r="Q69" s="15">
        <f>24*3600*节奏总纲!AA68</f>
        <v>142705.00513765911</v>
      </c>
      <c r="R69" s="15">
        <f>SUM(M$5:M69)</f>
        <v>7733635.3144982634</v>
      </c>
      <c r="S69" s="15">
        <f>SUM(N$5:N69)</f>
        <v>6708928.6353272442</v>
      </c>
      <c r="T69" s="15">
        <f>SUM(O$5:O69)</f>
        <v>5512535.2521743616</v>
      </c>
      <c r="U69" s="15">
        <f>SUM(P$5:P69)</f>
        <v>4054744.9953914406</v>
      </c>
      <c r="V69" s="15">
        <f>SUM(Q$5:Q69)</f>
        <v>2245847.6953302957</v>
      </c>
      <c r="X69" s="15">
        <v>65</v>
      </c>
      <c r="Y69" s="15">
        <f>[1]养成buff汇总!CC70</f>
        <v>0.15530343523634441</v>
      </c>
      <c r="Z69" s="15">
        <f>[1]养成buff汇总!CD70</f>
        <v>0.15740330825073715</v>
      </c>
      <c r="AA69" s="15">
        <f>[1]养成buff汇总!CE70</f>
        <v>0.16224950134273053</v>
      </c>
      <c r="AB69" s="15">
        <f>[1]养成buff汇总!CF70</f>
        <v>0.1694125279216574</v>
      </c>
      <c r="AC69" s="15">
        <f>[1]养成buff汇总!CG70</f>
        <v>0.17912748346734558</v>
      </c>
      <c r="AD69" s="15">
        <f>[1]养成buff汇总!CH70</f>
        <v>1321564.2446471923</v>
      </c>
      <c r="AE69" s="15">
        <f>[1]养成buff汇总!CI70</f>
        <v>1166067.7779594422</v>
      </c>
      <c r="AF69" s="15">
        <f>[1]养成buff汇总!CJ70</f>
        <v>994861.20822663442</v>
      </c>
      <c r="AG69" s="15">
        <f>[1]养成buff汇总!CK70</f>
        <v>772799.26993285993</v>
      </c>
      <c r="AH69" s="15">
        <f>[1]养成buff汇总!CL70</f>
        <v>458805.23608494271</v>
      </c>
      <c r="AK69" s="15">
        <v>65</v>
      </c>
      <c r="AL69" s="15">
        <f>R69+AD69+('[1]功能-日常任务'!AB69+'[1]功能-子任务'!BJ69+[8]繁荣度奖励!AT71+[3]投放设计!AY72+'[1]功能-行军令'!DL69+'[1]功能-九鼎之争'!CS70)*[1]把控!$V$7/[1]把控!$V$9++'[1]资源-玩家经验'!BN68/4</f>
        <v>9677168.4494256973</v>
      </c>
      <c r="AM69" s="15">
        <f>S69+AE69+('[1]功能-日常任务'!AC69+'[1]功能-子任务'!BK69+[8]繁荣度奖励!AU71+[3]投放设计!AZ72+'[1]功能-行军令'!DM69+'[1]功能-九鼎之争'!CT70)*[1]把控!$V$7/[1]把控!$V$9++'[1]资源-玩家经验'!BO68/4</f>
        <v>8545450.1669606809</v>
      </c>
      <c r="AN69" s="15">
        <f>T69+AF69+('[1]功能-日常任务'!AD69+'[1]功能-子任务'!BL69+[8]繁荣度奖励!AV71+[3]投放设计!BA72+'[1]功能-行军令'!DN69+'[1]功能-九鼎之争'!CU70)*[1]把控!$V$7/[1]把控!$V$9++'[1]资源-玩家经验'!BP68/4</f>
        <v>15686425.282793123</v>
      </c>
      <c r="AO69" s="15">
        <f>U69+AG69+('[1]功能-日常任务'!AE69+'[1]功能-子任务'!BM69+[8]繁荣度奖励!AW71+[3]投放设计!BB72+'[1]功能-行军令'!DO69+'[1]功能-九鼎之争'!CV70)*[1]把控!$V$7/[1]把控!$V$9++'[1]资源-玩家经验'!BQ68/4</f>
        <v>13432600.688529108</v>
      </c>
      <c r="AP69" s="15">
        <f>V69+AH69+('[1]功能-日常任务'!AF69+'[1]功能-子任务'!BN69+[8]繁荣度奖励!AX71+[3]投放设计!BC72+'[1]功能-行军令'!DP69+'[1]功能-九鼎之争'!CW70)*[1]把控!$V$7/[1]把控!$V$9++'[1]资源-玩家经验'!BR68/4</f>
        <v>10349125.080004802</v>
      </c>
      <c r="AS69" s="35">
        <v>65</v>
      </c>
      <c r="AT69" s="34">
        <f t="shared" ref="AT69:AT104" si="21">R69/AL69</f>
        <v>0.79916303564574453</v>
      </c>
      <c r="AU69" s="34">
        <f t="shared" si="6"/>
        <v>0.1365651793242911</v>
      </c>
      <c r="AV69" s="34">
        <f>(('[1]功能-日常任务'!AB69+'[1]功能-子任务'!BJ69+[8]繁荣度奖励!AT71+[3]投放设计!AY72+'[1]功能-行军令'!DL69+'[1]功能-九鼎之争'!CS70)*[1]把控!$V$7/[1]把控!$V$9+'[1]资源-玩家经验'!BN68/4)/AL69</f>
        <v>6.4271785029964223E-2</v>
      </c>
      <c r="AX69" s="15">
        <v>65</v>
      </c>
      <c r="AY69" s="15">
        <f>'[1]功能-战损相关'!R75/求节点($D$88:$D$167,$D$4:$D$83,节奏总纲!P68)*3600</f>
        <v>361534.50253495603</v>
      </c>
      <c r="AZ69" s="15">
        <f>'[1]功能-战损相关'!S75/求节点($D$88:$D$167,$D$4:$D$83,节奏总纲!Q68)*3600</f>
        <v>461137.66384719353</v>
      </c>
      <c r="BA69" s="15">
        <f>'[1]功能-战损相关'!T75/求节点($D$88:$D$167,$D$4:$D$83,节奏总纲!R68)*3600</f>
        <v>478131.06281709374</v>
      </c>
      <c r="BB69" s="15">
        <f>'[1]功能-战损相关'!U75/求节点($D$88:$D$167,$D$4:$D$83,节奏总纲!S68)*3600</f>
        <v>378020.08101632597</v>
      </c>
      <c r="BC69" s="15">
        <f>'[1]功能-战损相关'!V75/求节点($D$88:$D$167,$D$4:$D$83,节奏总纲!T68)*3600</f>
        <v>187923.10952919172</v>
      </c>
      <c r="BD69" s="15">
        <f>SUM(AY$5:AY69)</f>
        <v>4505896.449059993</v>
      </c>
      <c r="BE69" s="15">
        <f>SUM(AZ$5:AZ69)</f>
        <v>5500959.3646232728</v>
      </c>
      <c r="BF69" s="15">
        <f>SUM(BA$5:BA69)</f>
        <v>6065519.8931351034</v>
      </c>
      <c r="BG69" s="15">
        <f>SUM(BB$5:BB69)</f>
        <v>4813990.6265378036</v>
      </c>
      <c r="BH69" s="15">
        <f>SUM(BC$5:BC69)</f>
        <v>2568466.5146849738</v>
      </c>
      <c r="BK69" s="14">
        <v>65</v>
      </c>
      <c r="BL69" s="14">
        <f t="shared" si="7"/>
        <v>2.1476677413313658</v>
      </c>
      <c r="BM69" s="14">
        <f t="shared" si="8"/>
        <v>1.5534472444782197</v>
      </c>
      <c r="BN69" s="14">
        <f t="shared" si="9"/>
        <v>2.5861633560128734</v>
      </c>
      <c r="BO69" s="14">
        <f t="shared" si="10"/>
        <v>2.7903254764311334</v>
      </c>
      <c r="BP69" s="14">
        <f t="shared" si="11"/>
        <v>4.0293011494736728</v>
      </c>
      <c r="BR69" s="9">
        <v>65</v>
      </c>
      <c r="BS69" s="9">
        <f t="shared" si="13"/>
        <v>-302417.46432014322</v>
      </c>
      <c r="BT69" s="9">
        <f t="shared" si="14"/>
        <v>-125717.02482159436</v>
      </c>
      <c r="BU69" s="9">
        <f t="shared" si="15"/>
        <v>-751973.51419384312</v>
      </c>
      <c r="BV69" s="9">
        <f t="shared" si="16"/>
        <v>-701481.11813800596</v>
      </c>
      <c r="BW69" s="9">
        <f t="shared" si="17"/>
        <v>-675201.17069883458</v>
      </c>
      <c r="BX69" s="37">
        <f>SUMPRODUCT(BS$5:BS69,'[1]功能-付费相关'!BR$6:BR70)/'[1]资源-钻石'!L68</f>
        <v>-7.6052707105033326E-2</v>
      </c>
      <c r="BY69" s="37">
        <f>SUMPRODUCT(BT$5:BT69,'[1]功能-付费相关'!BS$6:BS70)/'[1]资源-钻石'!M68</f>
        <v>-3.8598871485029995E-2</v>
      </c>
      <c r="BZ69" s="37">
        <f>SUMPRODUCT(BU$5:BU69,'[1]功能-付费相关'!BT$6:BT70)/'[1]资源-钻石'!N68</f>
        <v>-7.5948250883314639E-2</v>
      </c>
      <c r="CA69" s="37">
        <f>SUMPRODUCT(BV$5:BV69,'[1]功能-付费相关'!BU$6:BU70)/'[1]资源-钻石'!O68</f>
        <v>-3.574271557525547E-2</v>
      </c>
      <c r="CB69" s="37">
        <f>SUMPRODUCT(BW$5:BW69,'[1]功能-付费相关'!BV$6:BV70)/'[1]资源-钻石'!P68</f>
        <v>-2.3796273170158474E-2</v>
      </c>
      <c r="CC69" s="14">
        <f>SUMPRODUCT(BS$5:BS69,'[1]功能-付费相关'!BR$6:BR70)/节奏总纲!P68</f>
        <v>-466.69756650747803</v>
      </c>
    </row>
    <row r="70" spans="2:81" x14ac:dyDescent="0.15">
      <c r="B70" s="14">
        <v>7400</v>
      </c>
      <c r="C70" s="14">
        <v>67</v>
      </c>
      <c r="D70" s="14">
        <v>24000</v>
      </c>
      <c r="E70" s="14">
        <f t="shared" si="19"/>
        <v>317800</v>
      </c>
      <c r="G70" s="14">
        <v>714000</v>
      </c>
      <c r="H70" s="14">
        <f t="shared" si="0"/>
        <v>13.241666666666667</v>
      </c>
      <c r="I70" s="14">
        <f t="shared" si="20"/>
        <v>0.44509803921568625</v>
      </c>
      <c r="L70" s="15">
        <v>66</v>
      </c>
      <c r="M70" s="15">
        <f>24*3600*节奏总纲!W69</f>
        <v>561271.01167762978</v>
      </c>
      <c r="N70" s="15">
        <f>24*3600*节奏总纲!X69</f>
        <v>492709.03705866629</v>
      </c>
      <c r="O70" s="15">
        <f>24*3600*节奏总纲!Y69</f>
        <v>405050.92091952002</v>
      </c>
      <c r="P70" s="15">
        <f>24*3600*节奏总纲!Z69</f>
        <v>279343.56003546453</v>
      </c>
      <c r="Q70" s="15">
        <f>24*3600*节奏总纲!AA69</f>
        <v>160504.62989333121</v>
      </c>
      <c r="R70" s="15">
        <f>SUM(M$5:M70)</f>
        <v>8294906.3261758927</v>
      </c>
      <c r="S70" s="15">
        <f>SUM(N$5:N70)</f>
        <v>7201637.6723859105</v>
      </c>
      <c r="T70" s="15">
        <f>SUM(O$5:O70)</f>
        <v>5917586.1730938815</v>
      </c>
      <c r="U70" s="15">
        <f>SUM(P$5:P70)</f>
        <v>4334088.5554269049</v>
      </c>
      <c r="V70" s="15">
        <f>SUM(Q$5:Q70)</f>
        <v>2406352.325223627</v>
      </c>
      <c r="X70" s="15">
        <v>66</v>
      </c>
      <c r="Y70" s="15">
        <f>[1]养成buff汇总!CC71</f>
        <v>0.1548385929198407</v>
      </c>
      <c r="Z70" s="15">
        <f>[1]养成buff汇总!CD71</f>
        <v>0.15691004423795546</v>
      </c>
      <c r="AA70" s="15">
        <f>[1]养成buff汇总!CE71</f>
        <v>0.16169259388985391</v>
      </c>
      <c r="AB70" s="15">
        <f>[1]养成buff汇总!CF71</f>
        <v>0.1688447676425196</v>
      </c>
      <c r="AC70" s="15">
        <f>[1]养成buff汇总!CG71</f>
        <v>0.17843926778418334</v>
      </c>
      <c r="AD70" s="15">
        <f>[1]养成buff汇总!CH71</f>
        <v>1424392.4298516037</v>
      </c>
      <c r="AE70" s="15">
        <f>[1]养成buff汇总!CI71</f>
        <v>1257767.3602791445</v>
      </c>
      <c r="AF70" s="15">
        <f>[1]养成buff汇总!CJ71</f>
        <v>1072987.3628849245</v>
      </c>
      <c r="AG70" s="15">
        <f>[1]养成buff汇总!CK71</f>
        <v>829546.42936881981</v>
      </c>
      <c r="AH70" s="15">
        <f>[1]养成buff汇总!CL71</f>
        <v>493666.11430254206</v>
      </c>
      <c r="AK70" s="15">
        <v>66</v>
      </c>
      <c r="AL70" s="15">
        <f>R70+AD70+('[1]功能-日常任务'!AB70+'[1]功能-子任务'!BJ70+[8]繁荣度奖励!AT72+[3]投放设计!AY73+'[1]功能-行军令'!DL70+'[1]功能-九鼎之争'!CS71)*[1]把控!$V$7/[1]把控!$V$9++'[1]资源-玩家经验'!BN69/4</f>
        <v>10388326.082673213</v>
      </c>
      <c r="AM70" s="15">
        <f>S70+AE70+('[1]功能-日常任务'!AC70+'[1]功能-子任务'!BK70+[8]繁荣度奖励!AU72+[3]投放设计!AZ73+'[1]功能-行军令'!DM70+'[1]功能-九鼎之争'!CT71)*[1]把控!$V$7/[1]把控!$V$9++'[1]资源-玩家经验'!BO69/4</f>
        <v>9182477.129169859</v>
      </c>
      <c r="AN70" s="15">
        <f>T70+AF70+('[1]功能-日常任务'!AD70+'[1]功能-子任务'!BL70+[8]繁荣度奖励!AV72+[3]投放设计!BA73+'[1]功能-行军令'!DN70+'[1]功能-九鼎之争'!CU71)*[1]把控!$V$7/[1]把控!$V$9++'[1]资源-玩家经验'!BP69/4</f>
        <v>17003195.112056807</v>
      </c>
      <c r="AO70" s="15">
        <f>U70+AG70+('[1]功能-日常任务'!AE70+'[1]功能-子任务'!BM70+[8]繁荣度奖励!AW72+[3]投放设计!BB73+'[1]功能-行军令'!DO70+'[1]功能-九鼎之争'!CV71)*[1]把控!$V$7/[1]把控!$V$9++'[1]资源-玩家经验'!BQ69/4</f>
        <v>14586307.322228938</v>
      </c>
      <c r="AP70" s="15">
        <f>V70+AH70+('[1]功能-日常任务'!AF70+'[1]功能-子任务'!BN70+[8]繁荣度奖励!AX72+[3]投放设计!BC73+'[1]功能-行军令'!DP70+'[1]功能-九鼎之争'!CW71)*[1]把控!$V$7/[1]把控!$V$9++'[1]资源-玩家经验'!BR69/4</f>
        <v>11283111.881389886</v>
      </c>
      <c r="AS70" s="35">
        <v>66</v>
      </c>
      <c r="AT70" s="34">
        <f t="shared" si="21"/>
        <v>0.79848343805948152</v>
      </c>
      <c r="AU70" s="34">
        <f t="shared" ref="AU70:AU104" si="22">AD70/AL70</f>
        <v>0.13711472074671985</v>
      </c>
      <c r="AV70" s="34">
        <f>(('[1]功能-日常任务'!AB70+'[1]功能-子任务'!BJ70+[8]繁荣度奖励!AT72+[3]投放设计!AY73+'[1]功能-行军令'!DL70+'[1]功能-九鼎之争'!CS71)*[1]把控!$V$7/[1]把控!$V$9+'[1]资源-玩家经验'!BN69/4)/AL70</f>
        <v>6.4401841193798479E-2</v>
      </c>
      <c r="AX70" s="15">
        <v>66</v>
      </c>
      <c r="AY70" s="15">
        <f>'[1]功能-战损相关'!R76/求节点($D$88:$D$167,$D$4:$D$83,节奏总纲!P69)*3600</f>
        <v>388853.47981653712</v>
      </c>
      <c r="AZ70" s="15">
        <f>'[1]功能-战损相关'!S76/求节点($D$88:$D$167,$D$4:$D$83,节奏总纲!Q69)*3600</f>
        <v>529519.76421693875</v>
      </c>
      <c r="BA70" s="15">
        <f>'[1]功能-战损相关'!T76/求节点($D$88:$D$167,$D$4:$D$83,节奏总纲!R69)*3600</f>
        <v>512380.67824653647</v>
      </c>
      <c r="BB70" s="15">
        <f>'[1]功能-战损相关'!U76/求节点($D$88:$D$167,$D$4:$D$83,节奏总纲!S69)*3600</f>
        <v>385103.32992970949</v>
      </c>
      <c r="BC70" s="15">
        <f>'[1]功能-战损相关'!V76/求节点($D$88:$D$167,$D$4:$D$83,节奏总纲!T69)*3600</f>
        <v>213811.98846535716</v>
      </c>
      <c r="BD70" s="15">
        <f>SUM(AY$5:AY70)</f>
        <v>4894749.9288765304</v>
      </c>
      <c r="BE70" s="15">
        <f>SUM(AZ$5:AZ70)</f>
        <v>6030479.1288402118</v>
      </c>
      <c r="BF70" s="15">
        <f>SUM(BA$5:BA70)</f>
        <v>6577900.5713816397</v>
      </c>
      <c r="BG70" s="15">
        <f>SUM(BB$5:BB70)</f>
        <v>5199093.956467513</v>
      </c>
      <c r="BH70" s="15">
        <f>SUM(BC$5:BC70)</f>
        <v>2782278.5031503309</v>
      </c>
      <c r="BK70" s="14">
        <v>66</v>
      </c>
      <c r="BL70" s="14">
        <f t="shared" ref="BL70:BL104" si="23">AL70/BD70</f>
        <v>2.1223405145556837</v>
      </c>
      <c r="BM70" s="14">
        <f t="shared" ref="BM70:BM104" si="24">AM70/BE70</f>
        <v>1.5226778723527135</v>
      </c>
      <c r="BN70" s="14">
        <f t="shared" ref="BN70:BN104" si="25">AN70/BF70</f>
        <v>2.5848969481284527</v>
      </c>
      <c r="BO70" s="14">
        <f t="shared" ref="BO70:BO104" si="26">AO70/BG70</f>
        <v>2.8055479366907807</v>
      </c>
      <c r="BP70" s="14">
        <f t="shared" ref="BP70:BP104" si="27">AP70/BH70</f>
        <v>4.0553495520359277</v>
      </c>
      <c r="BR70" s="9">
        <v>66</v>
      </c>
      <c r="BS70" s="9">
        <f t="shared" si="13"/>
        <v>-322304.15343097784</v>
      </c>
      <c r="BT70" s="9">
        <f t="shared" si="14"/>
        <v>-107507.19799223915</v>
      </c>
      <c r="BU70" s="9">
        <f t="shared" si="15"/>
        <v>-804389.15101714712</v>
      </c>
      <c r="BV70" s="9">
        <f t="shared" si="16"/>
        <v>-768603.30377012119</v>
      </c>
      <c r="BW70" s="9">
        <f t="shared" si="17"/>
        <v>-720174.81291972706</v>
      </c>
      <c r="BX70" s="37">
        <f>SUMPRODUCT(BS$5:BS70,'[1]功能-付费相关'!BR$6:BR71)/'[1]资源-钻石'!L69</f>
        <v>-7.5344009760671918E-2</v>
      </c>
      <c r="BY70" s="37">
        <f>SUMPRODUCT(BT$5:BT70,'[1]功能-付费相关'!BS$6:BS71)/'[1]资源-钻石'!M69</f>
        <v>-3.688968324911511E-2</v>
      </c>
      <c r="BZ70" s="37">
        <f>SUMPRODUCT(BU$5:BU70,'[1]功能-付费相关'!BT$6:BT71)/'[1]资源-钻石'!N69</f>
        <v>-7.5604753327002561E-2</v>
      </c>
      <c r="CA70" s="37">
        <f>SUMPRODUCT(BV$5:BV70,'[1]功能-付费相关'!BU$6:BU71)/'[1]资源-钻石'!O69</f>
        <v>-3.5877261673084061E-2</v>
      </c>
      <c r="CB70" s="37">
        <f>SUMPRODUCT(BW$5:BW70,'[1]功能-付费相关'!BV$6:BV71)/'[1]资源-钻石'!P69</f>
        <v>-2.4036999710231377E-2</v>
      </c>
      <c r="CC70" s="14">
        <f>SUMPRODUCT(BS$5:BS70,'[1]功能-付费相关'!BR$6:BR71)/节奏总纲!P69</f>
        <v>-453.76941307964915</v>
      </c>
    </row>
    <row r="71" spans="2:81" x14ac:dyDescent="0.15">
      <c r="B71" s="14">
        <v>7400</v>
      </c>
      <c r="C71" s="14">
        <v>68</v>
      </c>
      <c r="D71" s="14">
        <v>24000</v>
      </c>
      <c r="E71" s="14">
        <f t="shared" si="19"/>
        <v>325200</v>
      </c>
      <c r="G71" s="14">
        <v>726000</v>
      </c>
      <c r="H71" s="14">
        <f t="shared" si="0"/>
        <v>13.55</v>
      </c>
      <c r="I71" s="14">
        <f t="shared" si="20"/>
        <v>0.44793388429752068</v>
      </c>
      <c r="L71" s="15">
        <v>67</v>
      </c>
      <c r="M71" s="15">
        <f>24*3600*节奏总纲!W70</f>
        <v>601555.37560698262</v>
      </c>
      <c r="N71" s="15">
        <f>24*3600*节奏总纲!X70</f>
        <v>528497.90029323031</v>
      </c>
      <c r="O71" s="15">
        <f>24*3600*节奏总纲!Y70</f>
        <v>414915.26623516908</v>
      </c>
      <c r="P71" s="15">
        <f>24*3600*节奏总纲!Z70</f>
        <v>299188.69886161818</v>
      </c>
      <c r="Q71" s="15">
        <f>24*3600*节奏总纲!AA70</f>
        <v>168283.69127233728</v>
      </c>
      <c r="R71" s="15">
        <f>SUM(M$5:M71)</f>
        <v>8896461.7017828748</v>
      </c>
      <c r="S71" s="15">
        <f>SUM(N$5:N71)</f>
        <v>7730135.5726791406</v>
      </c>
      <c r="T71" s="15">
        <f>SUM(O$5:O71)</f>
        <v>6332501.4393290505</v>
      </c>
      <c r="U71" s="15">
        <f>SUM(P$5:P71)</f>
        <v>4633277.2542885235</v>
      </c>
      <c r="V71" s="15">
        <f>SUM(Q$5:Q71)</f>
        <v>2574636.0164959645</v>
      </c>
      <c r="X71" s="15">
        <v>67</v>
      </c>
      <c r="Y71" s="15">
        <f>[1]养成buff汇总!CC72</f>
        <v>0.23151391474378324</v>
      </c>
      <c r="Z71" s="15">
        <f>[1]养成buff汇总!CD72</f>
        <v>0.23461083227074503</v>
      </c>
      <c r="AA71" s="15">
        <f>[1]养成buff汇总!CE72</f>
        <v>0.24174072267991889</v>
      </c>
      <c r="AB71" s="15">
        <f>[1]养成buff汇总!CF72</f>
        <v>0.2523577516461224</v>
      </c>
      <c r="AC71" s="15">
        <f>[1]养成buff汇总!CG72</f>
        <v>0.26660935169595623</v>
      </c>
      <c r="AD71" s="15">
        <f>[1]养成buff汇总!CH72</f>
        <v>1605616.8431674372</v>
      </c>
      <c r="AE71" s="15">
        <f>[1]养成buff汇总!CI72</f>
        <v>1419765.1222921498</v>
      </c>
      <c r="AF71" s="15">
        <f>[1]养成buff汇总!CJ72</f>
        <v>1205266.5440445908</v>
      </c>
      <c r="AG71" s="15">
        <f>[1]养成buff汇总!CK72</f>
        <v>930534.01738820295</v>
      </c>
      <c r="AH71" s="15">
        <f>[1]养成buff汇总!CL72</f>
        <v>554842.25001530629</v>
      </c>
      <c r="AK71" s="15">
        <v>67</v>
      </c>
      <c r="AL71" s="15">
        <f>R71+AD71+('[1]功能-日常任务'!AB71+'[1]功能-子任务'!BJ71+[8]繁荣度奖励!AT73+[3]投放设计!AY74+'[1]功能-行军令'!DL71+'[1]功能-九鼎之争'!CS72)*[1]把控!$V$7/[1]把控!$V$9++'[1]资源-玩家经验'!BN70/4</f>
        <v>11221437.412530761</v>
      </c>
      <c r="AM71" s="15">
        <f>S71+AE71+('[1]功能-日常任务'!AC71+'[1]功能-子任务'!BK71+[8]繁荣度奖励!AU73+[3]投放设计!AZ74+'[1]功能-行军令'!DM71+'[1]功能-九鼎之争'!CT72)*[1]把控!$V$7/[1]把控!$V$9++'[1]资源-玩家经验'!BO70/4</f>
        <v>9929320.3738256358</v>
      </c>
      <c r="AN71" s="15">
        <f>T71+AF71+('[1]功能-日常任务'!AD71+'[1]功能-子任务'!BL71+[8]繁荣度奖励!AV73+[3]投放设计!BA74+'[1]功能-行军令'!DN71+'[1]功能-九鼎之争'!CU72)*[1]把控!$V$7/[1]把控!$V$9++'[1]资源-玩家经验'!BP70/4</f>
        <v>18441717.196308643</v>
      </c>
      <c r="AO71" s="15">
        <f>U71+AG71+('[1]功能-日常任务'!AE71+'[1]功能-子任务'!BM71+[8]繁荣度奖励!AW73+[3]投放设计!BB74+'[1]功能-行军令'!DO71+'[1]功能-九鼎之争'!CV72)*[1]把控!$V$7/[1]把控!$V$9++'[1]资源-玩家经验'!BQ70/4</f>
        <v>15864202.721192403</v>
      </c>
      <c r="AP71" s="15">
        <f>V71+AH71+('[1]功能-日常任务'!AF71+'[1]功能-子任务'!BN71+[8]繁荣度奖励!AX73+[3]投放设计!BC74+'[1]功能-行军令'!DP71+'[1]功能-九鼎之争'!CW72)*[1]把控!$V$7/[1]把控!$V$9++'[1]资源-玩家经验'!BR70/4</f>
        <v>12270430.977136537</v>
      </c>
      <c r="AS71" s="35">
        <v>67</v>
      </c>
      <c r="AT71" s="34">
        <f t="shared" si="21"/>
        <v>0.79280945699954342</v>
      </c>
      <c r="AU71" s="34">
        <f t="shared" si="22"/>
        <v>0.14308477462739988</v>
      </c>
      <c r="AV71" s="34">
        <f>(('[1]功能-日常任务'!AB71+'[1]功能-子任务'!BJ71+[8]繁荣度奖励!AT73+[3]投放设计!AY74+'[1]功能-行军令'!DL71+'[1]功能-九鼎之争'!CS72)*[1]把控!$V$7/[1]把控!$V$9+'[1]资源-玩家经验'!BN70/4)/AL71</f>
        <v>6.4105768373056621E-2</v>
      </c>
      <c r="AX71" s="15">
        <v>67</v>
      </c>
      <c r="AY71" s="15">
        <f>'[1]功能-战损相关'!R77/求节点($D$88:$D$167,$D$4:$D$83,节奏总纲!P70)*3600</f>
        <v>421298.291494634</v>
      </c>
      <c r="AZ71" s="15">
        <f>'[1]功能-战损相关'!S77/求节点($D$88:$D$167,$D$4:$D$83,节奏总纲!Q70)*3600</f>
        <v>536188.64522133372</v>
      </c>
      <c r="BA71" s="15">
        <f>'[1]功能-战损相关'!T77/求节点($D$88:$D$167,$D$4:$D$83,节奏总纲!R70)*3600</f>
        <v>531669.41561560624</v>
      </c>
      <c r="BB71" s="15">
        <f>'[1]功能-战损相关'!U77/求节点($D$88:$D$167,$D$4:$D$83,节奏总纲!S70)*3600</f>
        <v>417377.18579274439</v>
      </c>
      <c r="BC71" s="15">
        <f>'[1]功能-战损相关'!V77/求节点($D$88:$D$167,$D$4:$D$83,节奏总纲!T70)*3600</f>
        <v>226752.58876164272</v>
      </c>
      <c r="BD71" s="15">
        <f>SUM(AY$5:AY71)</f>
        <v>5316048.2203711644</v>
      </c>
      <c r="BE71" s="15">
        <f>SUM(AZ$5:AZ71)</f>
        <v>6566667.7740615457</v>
      </c>
      <c r="BF71" s="15">
        <f>SUM(BA$5:BA71)</f>
        <v>7109569.9869972458</v>
      </c>
      <c r="BG71" s="15">
        <f>SUM(BB$5:BB71)</f>
        <v>5616471.1422602572</v>
      </c>
      <c r="BH71" s="15">
        <f>SUM(BC$5:BC71)</f>
        <v>3009031.0919119734</v>
      </c>
      <c r="BK71" s="14">
        <v>67</v>
      </c>
      <c r="BL71" s="14">
        <f t="shared" si="23"/>
        <v>2.1108607272466173</v>
      </c>
      <c r="BM71" s="14">
        <f t="shared" si="24"/>
        <v>1.512078989749813</v>
      </c>
      <c r="BN71" s="14">
        <f t="shared" si="25"/>
        <v>2.5939286384460467</v>
      </c>
      <c r="BO71" s="14">
        <f t="shared" si="26"/>
        <v>2.8245854593331203</v>
      </c>
      <c r="BP71" s="14">
        <f t="shared" si="27"/>
        <v>4.0778677927650664</v>
      </c>
      <c r="BR71" s="9">
        <v>67</v>
      </c>
      <c r="BS71" s="9">
        <f t="shared" ref="BS71:BS104" si="28">(BD71-BD70)-(AL71-AL70)</f>
        <v>-411813.0383629147</v>
      </c>
      <c r="BT71" s="9">
        <f t="shared" ref="BT71:BT104" si="29">(BE71-BE70)-(AM71-AM70)</f>
        <v>-210654.59943444282</v>
      </c>
      <c r="BU71" s="9">
        <f t="shared" ref="BU71:BU104" si="30">(BF71-BF70)-(AN71-AN70)</f>
        <v>-906852.66863622982</v>
      </c>
      <c r="BV71" s="9">
        <f t="shared" ref="BV71:BV104" si="31">(BG71-BG70)-(AO71-AO70)</f>
        <v>-860518.21317072026</v>
      </c>
      <c r="BW71" s="9">
        <f t="shared" ref="BW71:BW104" si="32">(BH71-BH70)-(AP71-AP70)</f>
        <v>-760566.50698500872</v>
      </c>
      <c r="BX71" s="37">
        <f>SUMPRODUCT(BS$5:BS71,'[1]功能-付费相关'!BR$6:BR72)/'[1]资源-钻石'!L70</f>
        <v>-7.5368112008954311E-2</v>
      </c>
      <c r="BY71" s="37">
        <f>SUMPRODUCT(BT$5:BT71,'[1]功能-付费相关'!BS$6:BS72)/'[1]资源-钻石'!M70</f>
        <v>-3.5991042234202388E-2</v>
      </c>
      <c r="BZ71" s="37">
        <f>SUMPRODUCT(BU$5:BU71,'[1]功能-付费相关'!BT$6:BT72)/'[1]资源-钻石'!N70</f>
        <v>-7.5748617910741736E-2</v>
      </c>
      <c r="CA71" s="37">
        <f>SUMPRODUCT(BV$5:BV71,'[1]功能-付费相关'!BU$6:BU72)/'[1]资源-钻石'!O70</f>
        <v>-3.6111181983910917E-2</v>
      </c>
      <c r="CB71" s="37">
        <f>SUMPRODUCT(BW$5:BW71,'[1]功能-付费相关'!BV$6:BV72)/'[1]资源-钻石'!P70</f>
        <v>-2.4272505744140315E-2</v>
      </c>
      <c r="CC71" s="14">
        <f>SUMPRODUCT(BS$5:BS71,'[1]功能-付费相关'!BR$6:BR72)/节奏总纲!P70</f>
        <v>-445.30569190218375</v>
      </c>
    </row>
    <row r="72" spans="2:81" x14ac:dyDescent="0.15">
      <c r="B72" s="14">
        <v>7400</v>
      </c>
      <c r="C72" s="14">
        <v>69</v>
      </c>
      <c r="D72" s="14">
        <v>24000</v>
      </c>
      <c r="E72" s="14">
        <f t="shared" si="19"/>
        <v>332600</v>
      </c>
      <c r="G72" s="14">
        <v>738000</v>
      </c>
      <c r="H72" s="14">
        <f t="shared" si="0"/>
        <v>13.858333333333333</v>
      </c>
      <c r="I72" s="14">
        <f t="shared" si="20"/>
        <v>0.45067750677506774</v>
      </c>
      <c r="L72" s="15">
        <v>68</v>
      </c>
      <c r="M72" s="15">
        <f>24*3600*节奏总纲!W71</f>
        <v>644731.08782161656</v>
      </c>
      <c r="N72" s="15">
        <f>24*3600*节奏总纲!X71</f>
        <v>549711.53013963823</v>
      </c>
      <c r="O72" s="15">
        <f>24*3600*节奏总纲!Y71</f>
        <v>428387.77138469275</v>
      </c>
      <c r="P72" s="15">
        <f>24*3600*节奏总纲!Z71</f>
        <v>327188.87702685344</v>
      </c>
      <c r="Q72" s="15">
        <f>24*3600*节奏总纲!AA71</f>
        <v>177998.10330493184</v>
      </c>
      <c r="R72" s="15">
        <f>SUM(M$5:M72)</f>
        <v>9541192.7896044906</v>
      </c>
      <c r="S72" s="15">
        <f>SUM(N$5:N72)</f>
        <v>8279847.1028187787</v>
      </c>
      <c r="T72" s="15">
        <f>SUM(O$5:O72)</f>
        <v>6760889.2107137432</v>
      </c>
      <c r="U72" s="15">
        <f>SUM(P$5:P72)</f>
        <v>4960466.1313153766</v>
      </c>
      <c r="V72" s="15">
        <f>SUM(Q$5:Q72)</f>
        <v>2752634.1198008964</v>
      </c>
      <c r="X72" s="15">
        <v>68</v>
      </c>
      <c r="Y72" s="15">
        <f>[1]养成buff汇总!CC73</f>
        <v>0.23081982712825483</v>
      </c>
      <c r="Z72" s="15">
        <f>[1]养成buff汇总!CD73</f>
        <v>0.23388620122492926</v>
      </c>
      <c r="AA72" s="15">
        <f>[1]养成buff汇总!CE73</f>
        <v>0.24097635660496577</v>
      </c>
      <c r="AB72" s="15">
        <f>[1]养成buff汇总!CF73</f>
        <v>0.25149710642977546</v>
      </c>
      <c r="AC72" s="15">
        <f>[1]养成buff汇总!CG73</f>
        <v>0.2655907413878153</v>
      </c>
      <c r="AD72" s="15">
        <f>[1]养成buff汇总!CH73</f>
        <v>1799091.3027073755</v>
      </c>
      <c r="AE72" s="15">
        <f>[1]养成buff汇总!CI73</f>
        <v>1587586.0671171509</v>
      </c>
      <c r="AF72" s="15">
        <f>[1]养成buff汇总!CJ73</f>
        <v>1341271.957394643</v>
      </c>
      <c r="AG72" s="15">
        <f>[1]养成buff汇总!CK73</f>
        <v>1040469.5387270274</v>
      </c>
      <c r="AH72" s="15">
        <f>[1]养成buff汇总!CL73</f>
        <v>619213.23617596121</v>
      </c>
      <c r="AK72" s="15">
        <v>68</v>
      </c>
      <c r="AL72" s="15">
        <f>R72+AD72+('[1]功能-日常任务'!AB72+'[1]功能-子任务'!BJ72+[8]繁荣度奖励!AT74+[3]投放设计!AY75+'[1]功能-行军令'!DL72+'[1]功能-九鼎之争'!CS73)*[1]把控!$V$7/[1]把控!$V$9++'[1]资源-玩家经验'!BN71/4</f>
        <v>12113502.527444489</v>
      </c>
      <c r="AM72" s="15">
        <f>S72+AE72+('[1]功能-日常任务'!AC72+'[1]功能-子任务'!BK72+[8]繁荣度奖励!AU74+[3]投放设计!AZ75+'[1]功能-行军令'!DM72+'[1]功能-九鼎之争'!CT73)*[1]把控!$V$7/[1]把控!$V$9++'[1]资源-玩家经验'!BO71/4</f>
        <v>10705409.558730224</v>
      </c>
      <c r="AN72" s="15">
        <f>T72+AF72+('[1]功能-日常任务'!AD72+'[1]功能-子任务'!BL72+[8]繁荣度奖励!AV74+[3]投放设计!BA75+'[1]功能-行军令'!DN72+'[1]功能-九鼎之争'!CU73)*[1]把控!$V$7/[1]把控!$V$9++'[1]资源-玩家经验'!BP71/4</f>
        <v>19959176.517125994</v>
      </c>
      <c r="AO72" s="15">
        <f>U72+AG72+('[1]功能-日常任务'!AE72+'[1]功能-子任务'!BM72+[8]繁荣度奖励!AW74+[3]投放设计!BB75+'[1]功能-行军令'!DO72+'[1]功能-九鼎之争'!CV73)*[1]把控!$V$7/[1]把控!$V$9++'[1]资源-玩家经验'!BQ71/4</f>
        <v>17216605.049715754</v>
      </c>
      <c r="AP72" s="15">
        <f>V72+AH72+('[1]功能-日常任务'!AF72+'[1]功能-子任务'!BN72+[8]繁荣度奖励!AX74+[3]投放设计!BC75+'[1]功能-行军令'!DP72+'[1]功能-九鼎之争'!CW73)*[1]把控!$V$7/[1]把控!$V$9++'[1]资源-玩家经验'!BR71/4</f>
        <v>13295894.974251494</v>
      </c>
      <c r="AS72" s="35">
        <v>68</v>
      </c>
      <c r="AT72" s="34">
        <f t="shared" si="21"/>
        <v>0.78764938282613606</v>
      </c>
      <c r="AU72" s="34">
        <f t="shared" si="22"/>
        <v>0.14851949703492726</v>
      </c>
      <c r="AV72" s="34">
        <f>(('[1]功能-日常任务'!AB72+'[1]功能-子任务'!BJ72+[8]繁荣度奖励!AT74+[3]投放设计!AY75+'[1]功能-行军令'!DL72+'[1]功能-九鼎之争'!CS73)*[1]把控!$V$7/[1]把控!$V$9+'[1]资源-玩家经验'!BN71/4)/AL72</f>
        <v>6.3831120138936645E-2</v>
      </c>
      <c r="AX72" s="15">
        <v>68</v>
      </c>
      <c r="AY72" s="15">
        <f>'[1]功能-战损相关'!R78/求节点($D$88:$D$167,$D$4:$D$83,节奏总纲!P71)*3600</f>
        <v>456651.38311037543</v>
      </c>
      <c r="AZ72" s="15">
        <f>'[1]功能-战损相关'!S78/求节点($D$88:$D$167,$D$4:$D$83,节奏总纲!Q71)*3600</f>
        <v>553126.06643647829</v>
      </c>
      <c r="BA72" s="15">
        <f>'[1]功能-战损相关'!T78/求节点($D$88:$D$167,$D$4:$D$83,节奏总纲!R71)*3600</f>
        <v>677459.45746899676</v>
      </c>
      <c r="BB72" s="15">
        <f>'[1]功能-战损相关'!U78/求节点($D$88:$D$167,$D$4:$D$83,节奏总纲!S71)*3600</f>
        <v>461584.74892645894</v>
      </c>
      <c r="BC72" s="15">
        <f>'[1]功能-战损相关'!V78/求节点($D$88:$D$167,$D$4:$D$83,节奏总纲!T71)*3600</f>
        <v>242555.21722073012</v>
      </c>
      <c r="BD72" s="15">
        <f>SUM(AY$5:AY72)</f>
        <v>5772699.6034815395</v>
      </c>
      <c r="BE72" s="15">
        <f>SUM(AZ$5:AZ72)</f>
        <v>7119793.8404980237</v>
      </c>
      <c r="BF72" s="15">
        <f>SUM(BA$5:BA72)</f>
        <v>7787029.4444662426</v>
      </c>
      <c r="BG72" s="15">
        <f>SUM(BB$5:BB72)</f>
        <v>6078055.891186716</v>
      </c>
      <c r="BH72" s="15">
        <f>SUM(BC$5:BC72)</f>
        <v>3251586.3091327036</v>
      </c>
      <c r="BK72" s="14">
        <v>68</v>
      </c>
      <c r="BL72" s="14">
        <f t="shared" si="23"/>
        <v>2.0984120705222189</v>
      </c>
      <c r="BM72" s="14">
        <f t="shared" si="24"/>
        <v>1.5036122953219373</v>
      </c>
      <c r="BN72" s="14">
        <f t="shared" si="25"/>
        <v>2.563130993592138</v>
      </c>
      <c r="BO72" s="14">
        <f t="shared" si="26"/>
        <v>2.8325841943441361</v>
      </c>
      <c r="BP72" s="14">
        <f t="shared" si="27"/>
        <v>4.0890487627246506</v>
      </c>
      <c r="BR72" s="9">
        <v>68</v>
      </c>
      <c r="BS72" s="9">
        <f t="shared" si="28"/>
        <v>-435413.73180335294</v>
      </c>
      <c r="BT72" s="9">
        <f t="shared" si="29"/>
        <v>-222963.11846811045</v>
      </c>
      <c r="BU72" s="9">
        <f t="shared" si="30"/>
        <v>-839999.86334835459</v>
      </c>
      <c r="BV72" s="9">
        <f t="shared" si="31"/>
        <v>-890817.579596892</v>
      </c>
      <c r="BW72" s="9">
        <f t="shared" si="32"/>
        <v>-782908.77989422623</v>
      </c>
      <c r="BX72" s="37">
        <f>SUMPRODUCT(BS$5:BS72,'[1]功能-付费相关'!BR$6:BR73)/'[1]资源-钻石'!L71</f>
        <v>-7.5339775537635364E-2</v>
      </c>
      <c r="BY72" s="37">
        <f>SUMPRODUCT(BT$5:BT72,'[1]功能-付费相关'!BS$6:BS73)/'[1]资源-钻石'!M71</f>
        <v>-3.5651694702373074E-2</v>
      </c>
      <c r="BZ72" s="37">
        <f>SUMPRODUCT(BU$5:BU72,'[1]功能-付费相关'!BT$6:BT73)/'[1]资源-钻石'!N71</f>
        <v>-7.5386685807624212E-2</v>
      </c>
      <c r="CA72" s="37">
        <f>SUMPRODUCT(BV$5:BV72,'[1]功能-付费相关'!BU$6:BU73)/'[1]资源-钻石'!O71</f>
        <v>-3.6200603682691783E-2</v>
      </c>
      <c r="CB72" s="37">
        <f>SUMPRODUCT(BW$5:BW72,'[1]功能-付费相关'!BV$6:BV73)/'[1]资源-钻石'!P71</f>
        <v>-2.4368393804639156E-2</v>
      </c>
      <c r="CC72" s="14">
        <f>SUMPRODUCT(BS$5:BS72,'[1]功能-付费相关'!BR$6:BR73)/节奏总纲!P71</f>
        <v>-437.11973092121076</v>
      </c>
    </row>
    <row r="73" spans="2:81" x14ac:dyDescent="0.15">
      <c r="B73" s="14">
        <v>7400</v>
      </c>
      <c r="C73" s="14">
        <v>70</v>
      </c>
      <c r="D73" s="14">
        <v>24000</v>
      </c>
      <c r="E73" s="14">
        <f t="shared" si="19"/>
        <v>340000</v>
      </c>
      <c r="G73" s="14">
        <v>750000</v>
      </c>
      <c r="H73" s="14">
        <f t="shared" si="0"/>
        <v>14.166666666666666</v>
      </c>
      <c r="I73" s="14">
        <f t="shared" si="20"/>
        <v>0.45333333333333331</v>
      </c>
      <c r="L73" s="15">
        <v>69</v>
      </c>
      <c r="M73" s="15">
        <f>24*3600*节奏总纲!W72</f>
        <v>691005.67039936455</v>
      </c>
      <c r="N73" s="15">
        <f>24*3600*节奏总纲!X72</f>
        <v>577143.88416056056</v>
      </c>
      <c r="O73" s="15">
        <f>24*3600*节奏总纲!Y72</f>
        <v>487600.17835298879</v>
      </c>
      <c r="P73" s="15">
        <f>24*3600*节奏总纲!Z72</f>
        <v>356184.18850262789</v>
      </c>
      <c r="Q73" s="15">
        <f>24*3600*节奏总纲!AA72</f>
        <v>190146.15729621323</v>
      </c>
      <c r="R73" s="15">
        <f>SUM(M$5:M73)</f>
        <v>10232198.460003855</v>
      </c>
      <c r="S73" s="15">
        <f>SUM(N$5:N73)</f>
        <v>8856990.9869793393</v>
      </c>
      <c r="T73" s="15">
        <f>SUM(O$5:O73)</f>
        <v>7248489.3890667316</v>
      </c>
      <c r="U73" s="15">
        <f>SUM(P$5:P73)</f>
        <v>5316650.319818005</v>
      </c>
      <c r="V73" s="15">
        <f>SUM(Q$5:Q73)</f>
        <v>2942780.2770971097</v>
      </c>
      <c r="X73" s="15">
        <v>69</v>
      </c>
      <c r="Y73" s="15">
        <f>[1]养成buff汇总!CC74</f>
        <v>0.23011489436697313</v>
      </c>
      <c r="Z73" s="15">
        <f>[1]养成buff汇总!CD74</f>
        <v>0.23317561358310623</v>
      </c>
      <c r="AA73" s="15">
        <f>[1]养成buff汇总!CE74</f>
        <v>0.24018174540948692</v>
      </c>
      <c r="AB73" s="15">
        <f>[1]养成buff汇总!CF74</f>
        <v>0.25056019127312718</v>
      </c>
      <c r="AC73" s="15">
        <f>[1]养成buff汇总!CG74</f>
        <v>0.26459955776820659</v>
      </c>
      <c r="AD73" s="15">
        <f>[1]养成buff汇总!CH74</f>
        <v>2005629.519497769</v>
      </c>
      <c r="AE73" s="15">
        <f>[1]养成buff汇总!CI74</f>
        <v>1763083.7191202419</v>
      </c>
      <c r="AF73" s="15">
        <f>[1]养成buff汇总!CJ74</f>
        <v>1495404.4241934477</v>
      </c>
      <c r="AG73" s="15">
        <f>[1]养成buff汇总!CK74</f>
        <v>1159552.5889739711</v>
      </c>
      <c r="AH73" s="15">
        <f>[1]养成buff汇总!CL74</f>
        <v>687628.46445514634</v>
      </c>
      <c r="AK73" s="15">
        <v>69</v>
      </c>
      <c r="AL73" s="15">
        <f>R73+AD73+('[1]功能-日常任务'!AB73+'[1]功能-子任务'!BJ73+[8]繁荣度奖励!AT75+[3]投放设计!AY76+'[1]功能-行军令'!DL73+'[1]功能-九鼎之争'!CS74)*[1]把控!$V$7/[1]把控!$V$9++'[1]资源-玩家经验'!BN72/4</f>
        <v>13068665.792020861</v>
      </c>
      <c r="AM73" s="15">
        <f>S73+AE73+('[1]功能-日常任务'!AC73+'[1]功能-子任务'!BK73+[8]繁荣度奖励!AU75+[3]投放设计!AZ76+'[1]功能-行军令'!DM73+'[1]功能-九鼎之争'!CT74)*[1]把控!$V$7/[1]把控!$V$9++'[1]资源-玩家经验'!BO72/4</f>
        <v>11519469.851233248</v>
      </c>
      <c r="AN73" s="15">
        <f>T73+AF73+('[1]功能-日常任务'!AD73+'[1]功能-子任务'!BL73+[8]繁荣度奖励!AV75+[3]投放设计!BA76+'[1]功能-行军令'!DN73+'[1]功能-九鼎之争'!CU74)*[1]把控!$V$7/[1]把控!$V$9++'[1]资源-玩家经验'!BP72/4</f>
        <v>21626013.179926962</v>
      </c>
      <c r="AO73" s="15">
        <f>U73+AG73+('[1]功能-日常任务'!AE73+'[1]功能-子任务'!BM73+[8]繁荣度奖励!AW75+[3]投放设计!BB76+'[1]功能-行军令'!DO73+'[1]功能-九鼎之争'!CV74)*[1]把控!$V$7/[1]把控!$V$9++'[1]资源-玩家经验'!BQ72/4</f>
        <v>18654628.688837379</v>
      </c>
      <c r="AP73" s="15">
        <f>V73+AH73+('[1]功能-日常任务'!AF73+'[1]功能-子任务'!BN73+[8]繁荣度奖励!AX75+[3]投放设计!BC76+'[1]功能-行军令'!DP73+'[1]功能-九鼎之争'!CW74)*[1]把控!$V$7/[1]把控!$V$9++'[1]资源-玩家经验'!BR72/4</f>
        <v>14443634.544218915</v>
      </c>
      <c r="AS73" s="35">
        <v>69</v>
      </c>
      <c r="AT73" s="34">
        <f t="shared" si="21"/>
        <v>0.78295662486458062</v>
      </c>
      <c r="AU73" s="34">
        <f t="shared" si="22"/>
        <v>0.15346857524831004</v>
      </c>
      <c r="AV73" s="34">
        <f>(('[1]功能-日常任务'!AB73+'[1]功能-子任务'!BJ73+[8]繁荣度奖励!AT75+[3]投放设计!AY76+'[1]功能-行军令'!DL73+'[1]功能-九鼎之争'!CS74)*[1]把控!$V$7/[1]把控!$V$9+'[1]资源-玩家经验'!BN72/4)/AL73</f>
        <v>6.357479988710929E-2</v>
      </c>
      <c r="AX73" s="15">
        <v>69</v>
      </c>
      <c r="AY73" s="15">
        <f>'[1]功能-战损相关'!R79/求节点($D$88:$D$167,$D$4:$D$83,节奏总纲!P72)*3600</f>
        <v>495129.07707874634</v>
      </c>
      <c r="AZ73" s="15">
        <f>'[1]功能-战损相关'!S79/求节点($D$88:$D$167,$D$4:$D$83,节奏总纲!Q72)*3600</f>
        <v>582439.98804929981</v>
      </c>
      <c r="BA73" s="15">
        <f>'[1]功能-战损相关'!T79/求节点($D$88:$D$167,$D$4:$D$83,节奏总纲!R72)*3600</f>
        <v>789673.38711527619</v>
      </c>
      <c r="BB73" s="15">
        <f>'[1]功能-战损相关'!U79/求节点($D$88:$D$167,$D$4:$D$83,节奏总纲!S72)*3600</f>
        <v>508368.58990782977</v>
      </c>
      <c r="BC73" s="15">
        <f>'[1]功能-战损相关'!V79/求节点($D$88:$D$167,$D$4:$D$83,节奏总纲!T72)*3600</f>
        <v>261832.40646978226</v>
      </c>
      <c r="BD73" s="15">
        <f>SUM(AY$5:AY73)</f>
        <v>6267828.6805602862</v>
      </c>
      <c r="BE73" s="15">
        <f>SUM(AZ$5:AZ73)</f>
        <v>7702233.8285473231</v>
      </c>
      <c r="BF73" s="15">
        <f>SUM(BA$5:BA73)</f>
        <v>8576702.8315815181</v>
      </c>
      <c r="BG73" s="15">
        <f>SUM(BB$5:BB73)</f>
        <v>6586424.4810945457</v>
      </c>
      <c r="BH73" s="15">
        <f>SUM(BC$5:BC73)</f>
        <v>3513418.7156024859</v>
      </c>
      <c r="BK73" s="14">
        <v>69</v>
      </c>
      <c r="BL73" s="14">
        <f t="shared" si="23"/>
        <v>2.0850387682984088</v>
      </c>
      <c r="BM73" s="14">
        <f t="shared" si="24"/>
        <v>1.4956011603462152</v>
      </c>
      <c r="BN73" s="14">
        <f t="shared" si="25"/>
        <v>2.5214833257711451</v>
      </c>
      <c r="BO73" s="14">
        <f t="shared" si="26"/>
        <v>2.8322846094087932</v>
      </c>
      <c r="BP73" s="14">
        <f t="shared" si="27"/>
        <v>4.1109915194785147</v>
      </c>
      <c r="BR73" s="9">
        <v>69</v>
      </c>
      <c r="BS73" s="9">
        <f t="shared" si="28"/>
        <v>-460034.18749762513</v>
      </c>
      <c r="BT73" s="9">
        <f t="shared" si="29"/>
        <v>-231620.30445372406</v>
      </c>
      <c r="BU73" s="9">
        <f t="shared" si="30"/>
        <v>-877163.27568569221</v>
      </c>
      <c r="BV73" s="9">
        <f t="shared" si="31"/>
        <v>-929655.04921379592</v>
      </c>
      <c r="BW73" s="9">
        <f t="shared" si="32"/>
        <v>-885907.16349763842</v>
      </c>
      <c r="BX73" s="37">
        <f>SUMPRODUCT(BS$5:BS73,'[1]功能-付费相关'!BR$6:BR74)/'[1]资源-钻石'!L72</f>
        <v>-7.5257874288648968E-2</v>
      </c>
      <c r="BY73" s="37">
        <f>SUMPRODUCT(BT$5:BT73,'[1]功能-付费相关'!BS$6:BS74)/'[1]资源-钻石'!M72</f>
        <v>-3.535648590839878E-2</v>
      </c>
      <c r="BZ73" s="37">
        <f>SUMPRODUCT(BU$5:BU73,'[1]功能-付费相关'!BT$6:BT74)/'[1]资源-钻石'!N72</f>
        <v>-7.4648030980573016E-2</v>
      </c>
      <c r="CA73" s="37">
        <f>SUMPRODUCT(BV$5:BV73,'[1]功能-付费相关'!BU$6:BU74)/'[1]资源-钻石'!O72</f>
        <v>-3.6184950121759374E-2</v>
      </c>
      <c r="CB73" s="37">
        <f>SUMPRODUCT(BW$5:BW73,'[1]功能-付费相关'!BV$6:BV74)/'[1]资源-钻石'!P72</f>
        <v>-2.4543612141791054E-2</v>
      </c>
      <c r="CC73" s="14">
        <f>SUMPRODUCT(BS$5:BS73,'[1]功能-付费相关'!BR$6:BR74)/节奏总纲!P72</f>
        <v>-429.18049840645068</v>
      </c>
    </row>
    <row r="74" spans="2:81" x14ac:dyDescent="0.15">
      <c r="B74" s="14">
        <v>7400</v>
      </c>
      <c r="C74" s="14">
        <v>71</v>
      </c>
      <c r="D74" s="14">
        <v>24000</v>
      </c>
      <c r="E74" s="14">
        <f t="shared" si="19"/>
        <v>347400</v>
      </c>
      <c r="G74" s="14">
        <v>762000</v>
      </c>
      <c r="H74" s="14">
        <f t="shared" si="0"/>
        <v>14.475</v>
      </c>
      <c r="I74" s="14">
        <f t="shared" si="20"/>
        <v>0.45590551181102362</v>
      </c>
      <c r="L74" s="15">
        <v>70</v>
      </c>
      <c r="M74" s="15">
        <f>24*3600*节奏总纲!W73</f>
        <v>740601.53999614192</v>
      </c>
      <c r="N74" s="15">
        <f>24*3600*节奏总纲!X73</f>
        <v>644356.5330206604</v>
      </c>
      <c r="O74" s="15">
        <f>24*3600*节奏总纲!Y73</f>
        <v>536712.21093326644</v>
      </c>
      <c r="P74" s="15">
        <f>24*3600*节奏总纲!Z73</f>
        <v>379330.16018199641</v>
      </c>
      <c r="Q74" s="15">
        <f>24*3600*节奏总纲!AA73</f>
        <v>210802.44290289053</v>
      </c>
      <c r="R74" s="15">
        <f>SUM(M$5:M74)</f>
        <v>10972799.999999996</v>
      </c>
      <c r="S74" s="15">
        <f>SUM(N$5:N74)</f>
        <v>9501347.5199999996</v>
      </c>
      <c r="T74" s="15">
        <f>SUM(O$5:O74)</f>
        <v>7785201.5999999978</v>
      </c>
      <c r="U74" s="15">
        <f>SUM(P$5:P74)</f>
        <v>5695980.4800000014</v>
      </c>
      <c r="V74" s="15">
        <f>SUM(Q$5:Q74)</f>
        <v>3153582.72</v>
      </c>
      <c r="X74" s="15">
        <v>70</v>
      </c>
      <c r="Y74" s="15">
        <f>[1]养成buff汇总!CC75</f>
        <v>0.22942873897497956</v>
      </c>
      <c r="Z74" s="15">
        <f>[1]养成buff汇总!CD75</f>
        <v>0.23242415123869342</v>
      </c>
      <c r="AA74" s="15">
        <f>[1]养成buff汇总!CE75</f>
        <v>0.23935678860225418</v>
      </c>
      <c r="AB74" s="15">
        <f>[1]养成buff汇总!CF75</f>
        <v>0.24968068341960153</v>
      </c>
      <c r="AC74" s="15">
        <f>[1]养成buff汇总!CG75</f>
        <v>0.26353032100748797</v>
      </c>
      <c r="AD74" s="15">
        <f>[1]养成buff汇总!CH75</f>
        <v>2226135.1183936065</v>
      </c>
      <c r="AE74" s="15">
        <f>[1]养成buff汇总!CI75</f>
        <v>1958196.7109165827</v>
      </c>
      <c r="AF74" s="15">
        <f>[1]养成buff汇总!CJ75</f>
        <v>1664295.3171740551</v>
      </c>
      <c r="AG74" s="15">
        <f>[1]养成buff汇总!CK75</f>
        <v>1285780.7315034179</v>
      </c>
      <c r="AH74" s="15">
        <f>[1]养成buff汇总!CL75</f>
        <v>763059.72392445337</v>
      </c>
      <c r="AK74" s="15">
        <v>70</v>
      </c>
      <c r="AL74" s="15">
        <f>R74+AD74+('[1]功能-日常任务'!AB74+'[1]功能-子任务'!BJ74+[8]繁荣度奖励!AT76+[3]投放设计!AY77+'[1]功能-行军令'!DL74+'[1]功能-九鼎之争'!CS75)*[1]把控!$V$7/[1]把控!$V$9++'[1]资源-玩家经验'!BN73/4</f>
        <v>14091441.972704194</v>
      </c>
      <c r="AM74" s="15">
        <f>S74+AE74+('[1]功能-日常任务'!AC74+'[1]功能-子任务'!BK74+[8]繁荣度奖励!AU76+[3]投放设计!AZ77+'[1]功能-行军令'!DM74+'[1]功能-九鼎之争'!CT75)*[1]把控!$V$7/[1]把控!$V$9++'[1]资源-玩家经验'!BO73/4</f>
        <v>12427342.608257433</v>
      </c>
      <c r="AN74" s="15">
        <f>T74+AF74+('[1]功能-日常任务'!AD74+'[1]功能-子任务'!BL74+[8]繁荣度奖励!AV76+[3]投放设计!BA77+'[1]功能-行军令'!DN74+'[1]功能-九鼎之争'!CU75)*[1]把控!$V$7/[1]把控!$V$9++'[1]资源-玩家经验'!BP73/4</f>
        <v>23432044.16665332</v>
      </c>
      <c r="AO74" s="15">
        <f>U74+AG74+('[1]功能-日常任务'!AE74+'[1]功能-子任务'!BM74+[8]繁荣度奖励!AW76+[3]投放设计!BB77+'[1]功能-行军令'!DO74+'[1]功能-九鼎之争'!CV75)*[1]把控!$V$7/[1]把控!$V$9++'[1]资源-玩家经验'!BQ73/4</f>
        <v>20232187.756244604</v>
      </c>
      <c r="AP74" s="15">
        <f>V74+AH74+('[1]功能-日常任务'!AF74+'[1]功能-子任务'!BN74+[8]繁荣度奖励!AX76+[3]投放设计!BC77+'[1]功能-行军令'!DP74+'[1]功能-九鼎之争'!CW75)*[1]把控!$V$7/[1]把控!$V$9++'[1]资源-玩家经验'!BR73/4</f>
        <v>15708698.140511481</v>
      </c>
      <c r="AS74" s="35">
        <v>70</v>
      </c>
      <c r="AT74" s="34">
        <f t="shared" si="21"/>
        <v>0.77868539083898169</v>
      </c>
      <c r="AU74" s="34">
        <f t="shared" si="22"/>
        <v>0.15797780828290944</v>
      </c>
      <c r="AV74" s="34">
        <f>(('[1]功能-日常任务'!AB74+'[1]功能-子任务'!BJ74+[8]繁荣度奖励!AT76+[3]投放设计!AY77+'[1]功能-行军令'!DL74+'[1]功能-九鼎之争'!CS75)*[1]把控!$V$7/[1]把控!$V$9+'[1]资源-玩家经验'!BN73/4)/AL74</f>
        <v>6.3336800878108793E-2</v>
      </c>
      <c r="AX74" s="15">
        <v>70</v>
      </c>
      <c r="AY74" s="15">
        <f>'[1]功能-战损相关'!R80/求节点($D$88:$D$167,$D$4:$D$83,节奏总纲!P73)*3600</f>
        <v>537133.95837842871</v>
      </c>
      <c r="AZ74" s="15">
        <f>'[1]功能-战损相关'!S80/求节点($D$88:$D$167,$D$4:$D$83,节奏总纲!Q73)*3600</f>
        <v>656269.69611339248</v>
      </c>
      <c r="BA74" s="15">
        <f>'[1]功能-战损相关'!T80/求节点($D$88:$D$167,$D$4:$D$83,节奏总纲!R73)*3600</f>
        <v>769235.71340644907</v>
      </c>
      <c r="BB74" s="15">
        <f>'[1]功能-战损相关'!U80/求节点($D$88:$D$167,$D$4:$D$83,节奏总纲!S73)*3600</f>
        <v>547557.83079556352</v>
      </c>
      <c r="BC74" s="15">
        <f>'[1]功能-战损相关'!V80/求节点($D$88:$D$167,$D$4:$D$83,节奏总纲!T73)*3600</f>
        <v>293468.87509259273</v>
      </c>
      <c r="BD74" s="15">
        <f>SUM(AY$5:AY74)</f>
        <v>6804962.6389387148</v>
      </c>
      <c r="BE74" s="15">
        <f>SUM(AZ$5:AZ74)</f>
        <v>8358503.5246607158</v>
      </c>
      <c r="BF74" s="15">
        <f>SUM(BA$5:BA74)</f>
        <v>9345938.5449879672</v>
      </c>
      <c r="BG74" s="15">
        <f>SUM(BB$5:BB74)</f>
        <v>7133982.3118901094</v>
      </c>
      <c r="BH74" s="15">
        <f>SUM(BC$5:BC74)</f>
        <v>3806887.5906950785</v>
      </c>
      <c r="BK74" s="14">
        <v>70</v>
      </c>
      <c r="BL74" s="14">
        <f t="shared" si="23"/>
        <v>2.0707596382780231</v>
      </c>
      <c r="BM74" s="14">
        <f t="shared" si="24"/>
        <v>1.486790377199952</v>
      </c>
      <c r="BN74" s="14">
        <f t="shared" si="25"/>
        <v>2.5071900541459731</v>
      </c>
      <c r="BO74" s="14">
        <f t="shared" si="26"/>
        <v>2.8360299860183136</v>
      </c>
      <c r="BP74" s="14">
        <f t="shared" si="27"/>
        <v>4.1263887536125852</v>
      </c>
      <c r="BR74" s="9">
        <v>70</v>
      </c>
      <c r="BS74" s="9">
        <f t="shared" si="28"/>
        <v>-485642.22230490483</v>
      </c>
      <c r="BT74" s="9">
        <f t="shared" si="29"/>
        <v>-251603.06091079302</v>
      </c>
      <c r="BU74" s="9">
        <f t="shared" si="30"/>
        <v>-1036795.2733199093</v>
      </c>
      <c r="BV74" s="9">
        <f t="shared" si="31"/>
        <v>-1030001.2366116606</v>
      </c>
      <c r="BW74" s="9">
        <f t="shared" si="32"/>
        <v>-971594.72119997395</v>
      </c>
      <c r="BX74" s="37">
        <f>SUMPRODUCT(BS$5:BS74,'[1]功能-付费相关'!BR$6:BR75)/'[1]资源-钻石'!L73</f>
        <v>-7.5121162360738611E-2</v>
      </c>
      <c r="BY74" s="37">
        <f>SUMPRODUCT(BT$5:BT74,'[1]功能-付费相关'!BS$6:BS75)/'[1]资源-钻石'!M73</f>
        <v>-3.5017008178168024E-2</v>
      </c>
      <c r="BZ74" s="37">
        <f>SUMPRODUCT(BU$5:BU74,'[1]功能-付费相关'!BT$6:BT75)/'[1]资源-钻石'!N73</f>
        <v>-7.4269262236740671E-2</v>
      </c>
      <c r="CA74" s="37">
        <f>SUMPRODUCT(BV$5:BV74,'[1]功能-付费相关'!BU$6:BU75)/'[1]资源-钻石'!O73</f>
        <v>-3.6264294318983432E-2</v>
      </c>
      <c r="CB74" s="37">
        <f>SUMPRODUCT(BW$5:BW74,'[1]功能-付费相关'!BV$6:BV75)/'[1]资源-钻石'!P73</f>
        <v>-2.4695565083061911E-2</v>
      </c>
      <c r="CC74" s="14">
        <f>SUMPRODUCT(BS$5:BS74,'[1]功能-付费相关'!BR$6:BR75)/节奏总纲!P73</f>
        <v>-421.45744947183283</v>
      </c>
    </row>
    <row r="75" spans="2:81" x14ac:dyDescent="0.15">
      <c r="B75" s="14">
        <v>7400</v>
      </c>
      <c r="C75" s="14">
        <v>72</v>
      </c>
      <c r="D75" s="14">
        <v>24000</v>
      </c>
      <c r="E75" s="14">
        <f t="shared" si="19"/>
        <v>354800</v>
      </c>
      <c r="G75" s="14">
        <v>774000</v>
      </c>
      <c r="H75" s="14">
        <f t="shared" si="0"/>
        <v>14.783333333333333</v>
      </c>
      <c r="I75" s="14">
        <f t="shared" si="20"/>
        <v>0.45839793281653746</v>
      </c>
      <c r="L75" s="15">
        <v>71</v>
      </c>
      <c r="M75" s="15">
        <f>24*3600*节奏总纲!W74</f>
        <v>793757.07688137051</v>
      </c>
      <c r="N75" s="15">
        <f>24*3600*节奏总纲!X74</f>
        <v>696727.49853308359</v>
      </c>
      <c r="O75" s="15">
        <f>24*3600*节奏总纲!Y74</f>
        <v>559640.67892426834</v>
      </c>
      <c r="P75" s="15">
        <f>24*3600*节奏总纲!Z74</f>
        <v>404979.36436298944</v>
      </c>
      <c r="Q75" s="15">
        <f>24*3600*节奏总纲!AA74</f>
        <v>226949.12818801755</v>
      </c>
      <c r="R75" s="15">
        <f>SUM(M$5:M75)</f>
        <v>11766557.076881368</v>
      </c>
      <c r="S75" s="15">
        <f>SUM(N$5:N75)</f>
        <v>10198075.018533083</v>
      </c>
      <c r="T75" s="15">
        <f>SUM(O$5:O75)</f>
        <v>8344842.2789242659</v>
      </c>
      <c r="U75" s="15">
        <f>SUM(P$5:P75)</f>
        <v>6100959.8443629909</v>
      </c>
      <c r="V75" s="15">
        <f>SUM(Q$5:Q75)</f>
        <v>3380531.848188018</v>
      </c>
      <c r="X75" s="15">
        <v>71</v>
      </c>
      <c r="Y75" s="15">
        <f>[1]养成buff汇总!CC76</f>
        <v>0.22871879566501774</v>
      </c>
      <c r="Z75" s="15">
        <f>[1]养成buff汇总!CD76</f>
        <v>0.23168402716457517</v>
      </c>
      <c r="AA75" s="15">
        <f>[1]养成buff汇总!CE76</f>
        <v>0.23855854501972995</v>
      </c>
      <c r="AB75" s="15">
        <f>[1]养成buff汇总!CF76</f>
        <v>0.24876149838817102</v>
      </c>
      <c r="AC75" s="15">
        <f>[1]养成buff汇总!CG76</f>
        <v>0.26251075421144804</v>
      </c>
      <c r="AD75" s="15">
        <f>[1]养成buff汇总!CH76</f>
        <v>2461518.9986885069</v>
      </c>
      <c r="AE75" s="15">
        <f>[1]养成buff汇总!CI76</f>
        <v>2168293.3878094656</v>
      </c>
      <c r="AF75" s="15">
        <f>[1]养成buff汇总!CJ76</f>
        <v>1839629.9607304488</v>
      </c>
      <c r="AG75" s="15">
        <f>[1]养成buff汇总!CK76</f>
        <v>1419883.6472606314</v>
      </c>
      <c r="AH75" s="15">
        <f>[1]养成buff汇总!CL76</f>
        <v>843842.71452191693</v>
      </c>
      <c r="AK75" s="15">
        <v>71</v>
      </c>
      <c r="AL75" s="15">
        <f>R75+AD75+('[1]功能-日常任务'!AB75+'[1]功能-子任务'!BJ75+[8]繁荣度奖励!AT77+[3]投放设计!AY78+'[1]功能-行军令'!DL75+'[1]功能-九鼎之争'!CS76)*[1]把控!$V$7/[1]把控!$V$9++'[1]资源-玩家经验'!BN74/4</f>
        <v>15186688.92571041</v>
      </c>
      <c r="AM75" s="15">
        <f>S75+AE75+('[1]功能-日常任务'!AC75+'[1]功能-子任务'!BK75+[8]繁荣度奖励!AU77+[3]投放设计!AZ78+'[1]功能-行军令'!DM75+'[1]功能-九鼎之争'!CT76)*[1]把控!$V$7/[1]把控!$V$9++'[1]资源-玩家经验'!BO74/4</f>
        <v>13408139.732379742</v>
      </c>
      <c r="AN75" s="15">
        <f>T75+AF75+('[1]功能-日常任务'!AD75+'[1]功能-子任务'!BL75+[8]繁荣度奖励!AV77+[3]投放设计!BA78+'[1]功能-行军令'!DN75+'[1]功能-九鼎之争'!CU76)*[1]把控!$V$7/[1]把控!$V$9++'[1]资源-玩家经验'!BP74/4</f>
        <v>25344407.32270284</v>
      </c>
      <c r="AO75" s="15">
        <f>U75+AG75+('[1]功能-日常任务'!AE75+'[1]功能-子任务'!BM75+[8]繁荣度奖励!AW77+[3]投放设计!BB78+'[1]功能-行军令'!DO75+'[1]功能-九鼎之争'!CV76)*[1]把控!$V$7/[1]把控!$V$9++'[1]资源-玩家经验'!BQ74/4</f>
        <v>21929628.119848881</v>
      </c>
      <c r="AP75" s="15">
        <f>V75+AH75+('[1]功能-日常任务'!AF75+'[1]功能-子任务'!BN75+[8]繁荣度奖励!AX77+[3]投放设计!BC78+'[1]功能-行军令'!DP75+'[1]功能-九鼎之争'!CW76)*[1]把控!$V$7/[1]把控!$V$9++'[1]资源-玩家经验'!BR74/4</f>
        <v>17038253.196253382</v>
      </c>
      <c r="AS75" s="35">
        <v>71</v>
      </c>
      <c r="AT75" s="34">
        <f t="shared" si="21"/>
        <v>0.77479410649948155</v>
      </c>
      <c r="AU75" s="34">
        <f t="shared" si="22"/>
        <v>0.16208398096054114</v>
      </c>
      <c r="AV75" s="34">
        <f>(('[1]功能-日常任务'!AB75+'[1]功能-子任务'!BJ75+[8]繁荣度奖励!AT77+[3]投放设计!AY78+'[1]功能-行军令'!DL75+'[1]功能-九鼎之争'!CS76)*[1]把控!$V$7/[1]把控!$V$9+'[1]资源-玩家经验'!BN74/4)/AL75</f>
        <v>6.3121912539977329E-2</v>
      </c>
      <c r="AX75" s="15">
        <v>71</v>
      </c>
      <c r="AY75" s="15">
        <f>'[1]功能-战损相关'!R81/求节点($D$88:$D$167,$D$4:$D$83,节奏总纲!P74)*3600</f>
        <v>582773.2869196391</v>
      </c>
      <c r="AZ75" s="15">
        <f>'[1]功能-战损相关'!S81/求节点($D$88:$D$167,$D$4:$D$83,节奏总纲!Q74)*3600</f>
        <v>716491.23019660718</v>
      </c>
      <c r="BA75" s="15">
        <f>'[1]功能-战损相关'!T81/求节点($D$88:$D$167,$D$4:$D$83,节奏总纲!R74)*3600</f>
        <v>777872.4266837691</v>
      </c>
      <c r="BB75" s="15">
        <f>'[1]功能-战损相关'!U81/求节点($D$88:$D$167,$D$4:$D$83,节奏总纲!S74)*3600</f>
        <v>591592.14492283354</v>
      </c>
      <c r="BC75" s="15">
        <f>'[1]功能-战损相关'!V81/求节点($D$88:$D$167,$D$4:$D$83,节奏总纲!T74)*3600</f>
        <v>319449.03712018492</v>
      </c>
      <c r="BD75" s="15">
        <f>SUM(AY$5:AY75)</f>
        <v>7387735.9258583542</v>
      </c>
      <c r="BE75" s="15">
        <f>SUM(AZ$5:AZ75)</f>
        <v>9074994.7548573222</v>
      </c>
      <c r="BF75" s="15">
        <f>SUM(BA$5:BA75)</f>
        <v>10123810.971671736</v>
      </c>
      <c r="BG75" s="15">
        <f>SUM(BB$5:BB75)</f>
        <v>7725574.4568129433</v>
      </c>
      <c r="BH75" s="15">
        <f>SUM(BC$5:BC75)</f>
        <v>4126336.6278152633</v>
      </c>
      <c r="BK75" s="14">
        <v>71</v>
      </c>
      <c r="BL75" s="14">
        <f t="shared" si="23"/>
        <v>2.0556621241095492</v>
      </c>
      <c r="BM75" s="14">
        <f t="shared" si="24"/>
        <v>1.4774818161964376</v>
      </c>
      <c r="BN75" s="14">
        <f t="shared" si="25"/>
        <v>2.5034453323576566</v>
      </c>
      <c r="BO75" s="14">
        <f t="shared" si="26"/>
        <v>2.8385757256549158</v>
      </c>
      <c r="BP75" s="14">
        <f t="shared" si="27"/>
        <v>4.1291476515512704</v>
      </c>
      <c r="BR75" s="9">
        <v>71</v>
      </c>
      <c r="BS75" s="9">
        <f t="shared" si="28"/>
        <v>-512473.66608657595</v>
      </c>
      <c r="BT75" s="9">
        <f t="shared" si="29"/>
        <v>-264305.8939257022</v>
      </c>
      <c r="BU75" s="9">
        <f t="shared" si="30"/>
        <v>-1134490.7293657511</v>
      </c>
      <c r="BV75" s="9">
        <f t="shared" si="31"/>
        <v>-1105848.2186814435</v>
      </c>
      <c r="BW75" s="9">
        <f t="shared" si="32"/>
        <v>-1010106.0186217157</v>
      </c>
      <c r="BX75" s="37">
        <f>SUMPRODUCT(BS$5:BS75,'[1]功能-付费相关'!BR$6:BR76)/'[1]资源-钻石'!L74</f>
        <v>-7.4930367104413406E-2</v>
      </c>
      <c r="BY75" s="37">
        <f>SUMPRODUCT(BT$5:BT75,'[1]功能-付费相关'!BS$6:BS76)/'[1]资源-钻石'!M74</f>
        <v>-3.4643243685023806E-2</v>
      </c>
      <c r="BZ75" s="37">
        <f>SUMPRODUCT(BU$5:BU75,'[1]功能-付费相关'!BT$6:BT76)/'[1]资源-钻石'!N74</f>
        <v>-7.4836892514676567E-2</v>
      </c>
      <c r="CA75" s="37">
        <f>SUMPRODUCT(BV$5:BV75,'[1]功能-付费相关'!BU$6:BU76)/'[1]资源-钻石'!O74</f>
        <v>-3.635203723942098E-2</v>
      </c>
      <c r="CB75" s="37">
        <f>SUMPRODUCT(BW$5:BW75,'[1]功能-付费相关'!BV$6:BV76)/'[1]资源-钻石'!P74</f>
        <v>-2.4779345181344458E-2</v>
      </c>
      <c r="CC75" s="14">
        <f>SUMPRODUCT(BS$5:BS75,'[1]功能-付费相关'!BR$6:BR76)/节奏总纲!P74</f>
        <v>-413.93209835828924</v>
      </c>
    </row>
    <row r="76" spans="2:81" x14ac:dyDescent="0.15">
      <c r="B76" s="14">
        <v>7400</v>
      </c>
      <c r="C76" s="14">
        <v>73</v>
      </c>
      <c r="D76" s="14">
        <v>24000</v>
      </c>
      <c r="E76" s="14">
        <f t="shared" si="19"/>
        <v>362200</v>
      </c>
      <c r="G76" s="14">
        <v>786000</v>
      </c>
      <c r="H76" s="14">
        <f t="shared" si="0"/>
        <v>15.091666666666667</v>
      </c>
      <c r="I76" s="14">
        <f t="shared" si="20"/>
        <v>0.46081424936386767</v>
      </c>
      <c r="L76" s="15">
        <v>72</v>
      </c>
      <c r="M76" s="15">
        <f>24*3600*节奏总纲!W75</f>
        <v>850727.77070183516</v>
      </c>
      <c r="N76" s="15">
        <f>24*3600*节奏总纲!X75</f>
        <v>738587.48735203885</v>
      </c>
      <c r="O76" s="15">
        <f>24*3600*节奏总纲!Y75</f>
        <v>581886.75074085023</v>
      </c>
      <c r="P76" s="15">
        <f>24*3600*节奏总纲!Z75</f>
        <v>429746.79274607677</v>
      </c>
      <c r="Q76" s="15">
        <f>24*3600*节奏总纲!AA75</f>
        <v>239367.17458360372</v>
      </c>
      <c r="R76" s="15">
        <f>SUM(M$5:M76)</f>
        <v>12617284.847583203</v>
      </c>
      <c r="S76" s="15">
        <f>SUM(N$5:N76)</f>
        <v>10936662.505885122</v>
      </c>
      <c r="T76" s="15">
        <f>SUM(O$5:O76)</f>
        <v>8926729.0296651162</v>
      </c>
      <c r="U76" s="15">
        <f>SUM(P$5:P76)</f>
        <v>6530706.6371090673</v>
      </c>
      <c r="V76" s="15">
        <f>SUM(Q$5:Q76)</f>
        <v>3619899.0227716216</v>
      </c>
      <c r="X76" s="15">
        <v>72</v>
      </c>
      <c r="Y76" s="15">
        <f>[1]养成buff汇总!CC77</f>
        <v>0.22803919435922476</v>
      </c>
      <c r="Z76" s="15">
        <f>[1]养成buff汇总!CD77</f>
        <v>0.23092865369365173</v>
      </c>
      <c r="AA76" s="15">
        <f>[1]养成buff汇总!CE77</f>
        <v>0.23778729442701349</v>
      </c>
      <c r="AB76" s="15">
        <f>[1]养成buff汇总!CF77</f>
        <v>0.24788052029964033</v>
      </c>
      <c r="AC76" s="15">
        <f>[1]养成buff汇总!CG77</f>
        <v>0.26144032598401618</v>
      </c>
      <c r="AD76" s="15">
        <f>[1]养成buff汇总!CH77</f>
        <v>2712826.1557776993</v>
      </c>
      <c r="AE76" s="15">
        <f>[1]养成buff汇总!CI77</f>
        <v>2390068.669008465</v>
      </c>
      <c r="AF76" s="15">
        <f>[1]养成buff汇总!CJ77</f>
        <v>2021161.0151328784</v>
      </c>
      <c r="AG76" s="15">
        <f>[1]养成buff汇总!CK77</f>
        <v>1561517.8708888222</v>
      </c>
      <c r="AH76" s="15">
        <f>[1]养成buff汇总!CL77</f>
        <v>928575.51859274402</v>
      </c>
      <c r="AK76" s="15">
        <v>72</v>
      </c>
      <c r="AL76" s="15">
        <f>R76+AD76+('[1]功能-日常任务'!AB76+'[1]功能-子任务'!BJ76+[8]繁荣度奖励!AT78+[3]投放设计!AY79+'[1]功能-行军令'!DL76+'[1]功能-九鼎之争'!CS77)*[1]把控!$V$7/[1]把控!$V$9++'[1]资源-玩家经验'!BN75/4</f>
        <v>16359478.718204293</v>
      </c>
      <c r="AM76" s="15">
        <f>S76+AE76+('[1]功能-日常任务'!AC76+'[1]功能-子任务'!BK76+[8]繁荣度奖励!AU78+[3]投放设计!AZ79+'[1]功能-行军令'!DM76+'[1]功能-九鼎之争'!CT77)*[1]把控!$V$7/[1]把控!$V$9++'[1]资源-玩家经验'!BO75/4</f>
        <v>14446827.334343802</v>
      </c>
      <c r="AN76" s="15">
        <f>T76+AF76+('[1]功能-日常任务'!AD76+'[1]功能-子任务'!BL76+[8]繁荣度奖励!AV78+[3]投放设计!BA79+'[1]功能-行军令'!DN76+'[1]功能-九鼎之争'!CU77)*[1]把控!$V$7/[1]把控!$V$9++'[1]资源-玩家经验'!BP75/4</f>
        <v>27367261.853027843</v>
      </c>
      <c r="AO76" s="15">
        <f>U76+AG76+('[1]功能-日常任务'!AE76+'[1]功能-子任务'!BM76+[8]繁荣度奖励!AW78+[3]投放设计!BB79+'[1]功能-行军令'!DO76+'[1]功能-九鼎之争'!CV77)*[1]把控!$V$7/[1]把控!$V$9++'[1]资源-玩家经验'!BQ75/4</f>
        <v>23728943.577202395</v>
      </c>
      <c r="AP76" s="15">
        <f>V76+AH76+('[1]功能-日常任务'!AF76+'[1]功能-子任务'!BN76+[8]繁荣度奖励!AX78+[3]投放设计!BC79+'[1]功能-行军令'!DP76+'[1]功能-九鼎之争'!CW77)*[1]把控!$V$7/[1]把控!$V$9++'[1]资源-玩家经验'!BR75/4</f>
        <v>18425274.649871938</v>
      </c>
      <c r="AS76" s="35">
        <v>72</v>
      </c>
      <c r="AT76" s="34">
        <f t="shared" si="21"/>
        <v>0.77125225472759718</v>
      </c>
      <c r="AU76" s="34">
        <f t="shared" si="22"/>
        <v>0.16582595341249809</v>
      </c>
      <c r="AV76" s="34">
        <f>(('[1]功能-日常任务'!AB76+'[1]功能-子任务'!BJ76+[8]繁荣度奖励!AT78+[3]投放设计!AY79+'[1]功能-行军令'!DL76+'[1]功能-九鼎之争'!CS77)*[1]把控!$V$7/[1]把控!$V$9+'[1]资源-玩家经验'!BN75/4)/AL76</f>
        <v>6.2921791859904763E-2</v>
      </c>
      <c r="AX76" s="15">
        <v>72</v>
      </c>
      <c r="AY76" s="15">
        <f>'[1]功能-战损相关'!R82/求节点($D$88:$D$167,$D$4:$D$83,节奏总纲!P75)*3600</f>
        <v>632086.01715653413</v>
      </c>
      <c r="AZ76" s="15">
        <f>'[1]功能-战损相关'!S82/求节点($D$88:$D$167,$D$4:$D$83,节奏总纲!Q75)*3600</f>
        <v>768064.23059465166</v>
      </c>
      <c r="BA76" s="15">
        <f>'[1]功能-战损相关'!T82/求节点($D$88:$D$167,$D$4:$D$83,节奏总纲!R75)*3600</f>
        <v>803076.84891183267</v>
      </c>
      <c r="BB76" s="15">
        <f>'[1]功能-战损相关'!U82/求节点($D$88:$D$167,$D$4:$D$83,节奏总纲!S75)*3600</f>
        <v>635349.25601860997</v>
      </c>
      <c r="BC76" s="15">
        <f>'[1]功能-战损相关'!V82/求节点($D$88:$D$167,$D$4:$D$83,节奏总纲!T75)*3600</f>
        <v>340896.33518443262</v>
      </c>
      <c r="BD76" s="15">
        <f>SUM(AY$5:AY76)</f>
        <v>8019821.9430148881</v>
      </c>
      <c r="BE76" s="15">
        <f>SUM(AZ$5:AZ76)</f>
        <v>9843058.985451974</v>
      </c>
      <c r="BF76" s="15">
        <f>SUM(BA$5:BA76)</f>
        <v>10926887.820583569</v>
      </c>
      <c r="BG76" s="15">
        <f>SUM(BB$5:BB76)</f>
        <v>8360923.7128315531</v>
      </c>
      <c r="BH76" s="15">
        <f>SUM(BC$5:BC76)</f>
        <v>4467232.9629996959</v>
      </c>
      <c r="BK76" s="14">
        <v>72</v>
      </c>
      <c r="BL76" s="14">
        <f t="shared" si="23"/>
        <v>2.039880540297168</v>
      </c>
      <c r="BM76" s="14">
        <f t="shared" si="24"/>
        <v>1.4677172366533808</v>
      </c>
      <c r="BN76" s="14">
        <f t="shared" si="25"/>
        <v>2.5045797396651821</v>
      </c>
      <c r="BO76" s="14">
        <f t="shared" si="26"/>
        <v>2.8380767953647825</v>
      </c>
      <c r="BP76" s="14">
        <f t="shared" si="27"/>
        <v>4.1245385683892284</v>
      </c>
      <c r="BR76" s="9">
        <v>72</v>
      </c>
      <c r="BS76" s="9">
        <f t="shared" si="28"/>
        <v>-540703.77533734962</v>
      </c>
      <c r="BT76" s="9">
        <f t="shared" si="29"/>
        <v>-270623.37136940844</v>
      </c>
      <c r="BU76" s="9">
        <f t="shared" si="30"/>
        <v>-1219777.68141317</v>
      </c>
      <c r="BV76" s="9">
        <f t="shared" si="31"/>
        <v>-1163966.2013349039</v>
      </c>
      <c r="BW76" s="9">
        <f t="shared" si="32"/>
        <v>-1046125.1184341237</v>
      </c>
      <c r="BX76" s="37">
        <f>SUMPRODUCT(BS$5:BS76,'[1]功能-付费相关'!BR$6:BR77)/'[1]资源-钻石'!L75</f>
        <v>-7.4687330933696047E-2</v>
      </c>
      <c r="BY76" s="37">
        <f>SUMPRODUCT(BT$5:BT76,'[1]功能-付费相关'!BS$6:BS77)/'[1]资源-钻石'!M75</f>
        <v>-3.4236300185921803E-2</v>
      </c>
      <c r="BZ76" s="37">
        <f>SUMPRODUCT(BU$5:BU76,'[1]功能-付费相关'!BT$6:BT77)/'[1]资源-钻石'!N75</f>
        <v>-7.5522390800705413E-2</v>
      </c>
      <c r="CA76" s="37">
        <f>SUMPRODUCT(BV$5:BV76,'[1]功能-付费相关'!BU$6:BU77)/'[1]资源-钻石'!O75</f>
        <v>-3.6413951037024737E-2</v>
      </c>
      <c r="CB76" s="37">
        <f>SUMPRODUCT(BW$5:BW76,'[1]功能-付费相关'!BV$6:BV77)/'[1]资源-钻石'!P75</f>
        <v>-2.4826895005915887E-2</v>
      </c>
      <c r="CC76" s="14">
        <f>SUMPRODUCT(BS$5:BS76,'[1]功能-付费相关'!BR$6:BR77)/节奏总纲!P75</f>
        <v>-406.59250666205435</v>
      </c>
    </row>
    <row r="77" spans="2:81" x14ac:dyDescent="0.15">
      <c r="B77" s="14">
        <v>7400</v>
      </c>
      <c r="C77" s="14">
        <v>74</v>
      </c>
      <c r="D77" s="14">
        <v>24000</v>
      </c>
      <c r="E77" s="14">
        <f t="shared" si="19"/>
        <v>369600</v>
      </c>
      <c r="G77" s="14">
        <v>798000</v>
      </c>
      <c r="H77" s="14">
        <f t="shared" si="0"/>
        <v>15.4</v>
      </c>
      <c r="I77" s="14">
        <f t="shared" si="20"/>
        <v>0.4631578947368421</v>
      </c>
      <c r="L77" s="15">
        <v>73</v>
      </c>
      <c r="M77" s="15">
        <f>24*3600*节奏总纲!W76</f>
        <v>911787.44848089037</v>
      </c>
      <c r="N77" s="15">
        <f>24*3600*节奏总纲!X76</f>
        <v>763279.21575110767</v>
      </c>
      <c r="O77" s="15">
        <f>24*3600*节奏总纲!Y76</f>
        <v>627501.82581534691</v>
      </c>
      <c r="P77" s="15">
        <f>24*3600*节奏总纲!Z76</f>
        <v>463823.73995607166</v>
      </c>
      <c r="Q77" s="15">
        <f>24*3600*节奏总纲!AA76</f>
        <v>257533.09728034871</v>
      </c>
      <c r="R77" s="15">
        <f>SUM(M$5:M77)</f>
        <v>13529072.296064094</v>
      </c>
      <c r="S77" s="15">
        <f>SUM(N$5:N77)</f>
        <v>11699941.72163623</v>
      </c>
      <c r="T77" s="15">
        <f>SUM(O$5:O77)</f>
        <v>9554230.8554804623</v>
      </c>
      <c r="U77" s="15">
        <f>SUM(P$5:P77)</f>
        <v>6994530.3770651389</v>
      </c>
      <c r="V77" s="15">
        <f>SUM(Q$5:Q77)</f>
        <v>3877432.1200519702</v>
      </c>
      <c r="X77" s="15">
        <v>73</v>
      </c>
      <c r="Y77" s="15">
        <f>[1]养成buff汇总!CC78</f>
        <v>0.22732348022561244</v>
      </c>
      <c r="Z77" s="15">
        <f>[1]养成buff汇总!CD78</f>
        <v>0.23022902206163667</v>
      </c>
      <c r="AA77" s="15">
        <f>[1]养成buff汇总!CE78</f>
        <v>0.23699555851583126</v>
      </c>
      <c r="AB77" s="15">
        <f>[1]养成buff汇总!CF78</f>
        <v>0.24697206631705421</v>
      </c>
      <c r="AC77" s="15">
        <f>[1]养成buff汇总!CG78</f>
        <v>0.26044309369679286</v>
      </c>
      <c r="AD77" s="15">
        <f>[1]养成buff汇总!CH78</f>
        <v>2981076.4399654833</v>
      </c>
      <c r="AE77" s="15">
        <f>[1]养成buff汇总!CI78</f>
        <v>2618356.0849266336</v>
      </c>
      <c r="AF77" s="15">
        <f>[1]养成buff汇总!CJ78</f>
        <v>2216068.3283714969</v>
      </c>
      <c r="AG77" s="15">
        <f>[1]养成buff汇总!CK78</f>
        <v>1713639.0636626426</v>
      </c>
      <c r="AH77" s="15">
        <f>[1]养成buff汇总!CL78</f>
        <v>1019268.6295803552</v>
      </c>
      <c r="AK77" s="15">
        <v>73</v>
      </c>
      <c r="AL77" s="15">
        <f>R77+AD77+('[1]功能-日常任务'!AB77+'[1]功能-子任务'!BJ77+[8]繁荣度奖励!AT79+[3]投放设计!AY80+'[1]功能-行军令'!DL77+'[1]功能-九鼎之争'!CS78)*[1]把控!$V$7/[1]把控!$V$9++'[1]资源-玩家经验'!BN76/4</f>
        <v>17615232.414395373</v>
      </c>
      <c r="AM77" s="15">
        <f>S77+AE77+('[1]功能-日常任务'!AC77+'[1]功能-子任务'!BK77+[8]繁荣度奖励!AU79+[3]投放设计!AZ80+'[1]功能-行军令'!DM77+'[1]功能-九鼎之争'!CT78)*[1]把控!$V$7/[1]把控!$V$9++'[1]资源-玩家经验'!BO76/4</f>
        <v>15519297.114160776</v>
      </c>
      <c r="AN77" s="15">
        <f>T77+AF77+('[1]功能-日常任务'!AD77+'[1]功能-子任务'!BL77+[8]繁荣度奖励!AV79+[3]投放设计!BA80+'[1]功能-行军令'!DN77+'[1]功能-九鼎之争'!CU78)*[1]把控!$V$7/[1]把控!$V$9++'[1]资源-玩家经验'!BP76/4</f>
        <v>29539897.995061822</v>
      </c>
      <c r="AO77" s="15">
        <f>U77+AG77+('[1]功能-日常任务'!AE77+'[1]功能-子任务'!BM77+[8]繁荣度奖励!AW79+[3]投放设计!BB80+'[1]功能-行军令'!DO77+'[1]功能-九鼎之争'!CV78)*[1]把控!$V$7/[1]把控!$V$9++'[1]资源-玩家经验'!BQ76/4</f>
        <v>25616742.717841435</v>
      </c>
      <c r="AP77" s="15">
        <f>V77+AH77+('[1]功能-日常任务'!AF77+'[1]功能-子任务'!BN77+[8]繁荣度奖励!AX79+[3]投放设计!BC80+'[1]功能-行军令'!DP77+'[1]功能-九鼎之争'!CW78)*[1]把控!$V$7/[1]把控!$V$9++'[1]资源-玩家经验'!BR76/4</f>
        <v>19919523.280146167</v>
      </c>
      <c r="AS77" s="35">
        <v>73</v>
      </c>
      <c r="AT77" s="34">
        <f t="shared" si="21"/>
        <v>0.768032574183238</v>
      </c>
      <c r="AU77" s="34">
        <f t="shared" si="22"/>
        <v>0.16923287583360597</v>
      </c>
      <c r="AV77" s="34">
        <f>(('[1]功能-日常任务'!AB77+'[1]功能-子任务'!BJ77+[8]繁荣度奖励!AT79+[3]投放设计!AY80+'[1]功能-行军令'!DL77+'[1]功能-九鼎之争'!CS78)*[1]把控!$V$7/[1]把控!$V$9+'[1]资源-玩家经验'!BN76/4)/AL77</f>
        <v>6.2734549983156085E-2</v>
      </c>
      <c r="AX77" s="15">
        <v>73</v>
      </c>
      <c r="AY77" s="15">
        <f>'[1]功能-战损相关'!R83/求节点($D$88:$D$167,$D$4:$D$83,节奏总纲!P76)*3600</f>
        <v>728069.81461495301</v>
      </c>
      <c r="AZ77" s="15">
        <f>'[1]功能-战损相关'!S83/求节点($D$88:$D$167,$D$4:$D$83,节奏总纲!Q76)*3600</f>
        <v>802466.84006341081</v>
      </c>
      <c r="BA77" s="15">
        <f>'[1]功能-战损相关'!T83/求节点($D$88:$D$167,$D$4:$D$83,节奏总纲!R76)*3600</f>
        <v>870031.48586925538</v>
      </c>
      <c r="BB77" s="15">
        <f>'[1]功能-战损相关'!U83/求节点($D$88:$D$167,$D$4:$D$83,节奏总纲!S76)*3600</f>
        <v>845684.06639826391</v>
      </c>
      <c r="BC77" s="15">
        <f>'[1]功能-战损相关'!V83/求节点($D$88:$D$167,$D$4:$D$83,节奏总纲!T76)*3600</f>
        <v>370855.61674795684</v>
      </c>
      <c r="BD77" s="15">
        <f>SUM(AY$5:AY77)</f>
        <v>8747891.7576298416</v>
      </c>
      <c r="BE77" s="15">
        <f>SUM(AZ$5:AZ77)</f>
        <v>10645525.825515386</v>
      </c>
      <c r="BF77" s="15">
        <f>SUM(BA$5:BA77)</f>
        <v>11796919.306452824</v>
      </c>
      <c r="BG77" s="15">
        <f>SUM(BB$5:BB77)</f>
        <v>9206607.779229816</v>
      </c>
      <c r="BH77" s="15">
        <f>SUM(BC$5:BC77)</f>
        <v>4838088.5797476526</v>
      </c>
      <c r="BK77" s="14">
        <v>73</v>
      </c>
      <c r="BL77" s="14">
        <f t="shared" si="23"/>
        <v>2.013654592723042</v>
      </c>
      <c r="BM77" s="14">
        <f t="shared" si="24"/>
        <v>1.4578234432501069</v>
      </c>
      <c r="BN77" s="14">
        <f t="shared" si="25"/>
        <v>2.5040349287549781</v>
      </c>
      <c r="BO77" s="14">
        <f t="shared" si="26"/>
        <v>2.7824301123843922</v>
      </c>
      <c r="BP77" s="14">
        <f t="shared" si="27"/>
        <v>4.1172299662990337</v>
      </c>
      <c r="BR77" s="9">
        <v>73</v>
      </c>
      <c r="BS77" s="9">
        <f t="shared" si="28"/>
        <v>-527683.88157612644</v>
      </c>
      <c r="BT77" s="9">
        <f t="shared" si="29"/>
        <v>-270002.93975356221</v>
      </c>
      <c r="BU77" s="9">
        <f t="shared" si="30"/>
        <v>-1302604.6561647244</v>
      </c>
      <c r="BV77" s="9">
        <f t="shared" si="31"/>
        <v>-1042115.0742407776</v>
      </c>
      <c r="BW77" s="9">
        <f t="shared" si="32"/>
        <v>-1123393.013526272</v>
      </c>
      <c r="BX77" s="37">
        <f>SUMPRODUCT(BS$5:BS77,'[1]功能-付费相关'!BR$6:BR78)/'[1]资源-钻石'!L76</f>
        <v>-7.4111757003093581E-2</v>
      </c>
      <c r="BY77" s="37">
        <f>SUMPRODUCT(BT$5:BT77,'[1]功能-付费相关'!BS$6:BS78)/'[1]资源-钻石'!M76</f>
        <v>-3.3809506718667046E-2</v>
      </c>
      <c r="BZ77" s="37">
        <f>SUMPRODUCT(BU$5:BU77,'[1]功能-付费相关'!BT$6:BT78)/'[1]资源-钻石'!N76</f>
        <v>-7.6133085470567463E-2</v>
      </c>
      <c r="CA77" s="37">
        <f>SUMPRODUCT(BV$5:BV77,'[1]功能-付费相关'!BU$6:BU78)/'[1]资源-钻石'!O76</f>
        <v>-3.6060161266586233E-2</v>
      </c>
      <c r="CB77" s="37">
        <f>SUMPRODUCT(BW$5:BW77,'[1]功能-付费相关'!BV$6:BV78)/'[1]资源-钻石'!P76</f>
        <v>-2.4868648742643336E-2</v>
      </c>
      <c r="CC77" s="14">
        <f>SUMPRODUCT(BS$5:BS77,'[1]功能-付费相关'!BR$6:BR78)/节奏总纲!P76</f>
        <v>-397.91211243439773</v>
      </c>
    </row>
    <row r="78" spans="2:81" x14ac:dyDescent="0.15">
      <c r="B78" s="14">
        <v>7400</v>
      </c>
      <c r="C78" s="14">
        <v>75</v>
      </c>
      <c r="D78" s="14">
        <v>24000</v>
      </c>
      <c r="E78" s="14">
        <f t="shared" si="19"/>
        <v>377000</v>
      </c>
      <c r="G78" s="14">
        <v>810000</v>
      </c>
      <c r="H78" s="14">
        <f t="shared" si="0"/>
        <v>15.708333333333334</v>
      </c>
      <c r="I78" s="14">
        <f t="shared" si="20"/>
        <v>0.46543209876543212</v>
      </c>
      <c r="L78" s="15">
        <v>74</v>
      </c>
      <c r="M78" s="15">
        <f>24*3600*节奏总纲!W77</f>
        <v>977229.59075549303</v>
      </c>
      <c r="N78" s="15">
        <f>24*3600*节奏总纲!X77</f>
        <v>842206.88970798743</v>
      </c>
      <c r="O78" s="15">
        <f>24*3600*节奏总纲!Y77</f>
        <v>701724.57850098354</v>
      </c>
      <c r="P78" s="15">
        <f>24*3600*节奏总纲!Z77</f>
        <v>511030.2191753161</v>
      </c>
      <c r="Q78" s="15">
        <f>24*3600*节奏总纲!AA77</f>
        <v>284425.89127656992</v>
      </c>
      <c r="R78" s="15">
        <f>SUM(M$5:M78)</f>
        <v>14506301.886819586</v>
      </c>
      <c r="S78" s="15">
        <f>SUM(N$5:N78)</f>
        <v>12542148.611344218</v>
      </c>
      <c r="T78" s="15">
        <f>SUM(O$5:O78)</f>
        <v>10255955.433981447</v>
      </c>
      <c r="U78" s="15">
        <f>SUM(P$5:P78)</f>
        <v>7505560.5962404553</v>
      </c>
      <c r="V78" s="15">
        <f>SUM(Q$5:Q78)</f>
        <v>4161858.0113285403</v>
      </c>
      <c r="X78" s="15">
        <v>74</v>
      </c>
      <c r="Y78" s="15">
        <f>[1]养成buff汇总!CC79</f>
        <v>0.22665189918997763</v>
      </c>
      <c r="Z78" s="15">
        <f>[1]养成buff汇总!CD79</f>
        <v>0.22946807166819932</v>
      </c>
      <c r="AA78" s="15">
        <f>[1]养成buff汇总!CE79</f>
        <v>0.23619421603645949</v>
      </c>
      <c r="AB78" s="15">
        <f>[1]养成buff汇总!CF79</f>
        <v>0.24604702575432399</v>
      </c>
      <c r="AC78" s="15">
        <f>[1]养成buff汇总!CG79</f>
        <v>0.25934129464279071</v>
      </c>
      <c r="AD78" s="15">
        <f>[1]养成buff汇总!CH79</f>
        <v>3267481.672560459</v>
      </c>
      <c r="AE78" s="15">
        <f>[1]养成buff汇总!CI79</f>
        <v>2869169.3008635389</v>
      </c>
      <c r="AF78" s="15">
        <f>[1]养成buff汇总!CJ79</f>
        <v>2433064.9657005309</v>
      </c>
      <c r="AG78" s="15">
        <f>[1]养成buff汇总!CK79</f>
        <v>1880410.0292185065</v>
      </c>
      <c r="AH78" s="15">
        <f>[1]养成buff汇总!CL79</f>
        <v>1118860.2206061033</v>
      </c>
      <c r="AK78" s="15">
        <v>74</v>
      </c>
      <c r="AL78" s="15">
        <f>R78+AD78+('[1]功能-日常任务'!AB78+'[1]功能-子任务'!BJ78+[8]繁荣度奖励!AT80+[3]投放设计!AY81+'[1]功能-行军令'!DL78+'[1]功能-九鼎之争'!CS79)*[1]把控!$V$7/[1]把控!$V$9++'[1]资源-玩家经验'!BN77/4</f>
        <v>18959920.37532806</v>
      </c>
      <c r="AM78" s="15">
        <f>S78+AE78+('[1]功能-日常任务'!AC78+'[1]功能-子任务'!BK78+[8]繁荣度奖励!AU80+[3]投放设计!AZ81+'[1]功能-行军令'!DM78+'[1]功能-九鼎之争'!CT79)*[1]把控!$V$7/[1]把控!$V$9++'[1]资源-玩家经验'!BO77/4</f>
        <v>16701420.323814742</v>
      </c>
      <c r="AN78" s="15">
        <f>T78+AF78+('[1]功能-日常任务'!AD78+'[1]功能-子任务'!BL78+[8]繁荣度奖励!AV80+[3]投放设计!BA81+'[1]功能-行军令'!DN78+'[1]功能-九鼎之争'!CU79)*[1]把控!$V$7/[1]把控!$V$9++'[1]资源-玩家经验'!BP77/4</f>
        <v>31909469.143364564</v>
      </c>
      <c r="AO78" s="15">
        <f>U78+AG78+('[1]功能-日常任务'!AE78+'[1]功能-子任务'!BM78+[8]繁荣度奖励!AW80+[3]投放设计!BB81+'[1]功能-行军令'!DO78+'[1]功能-九鼎之争'!CV79)*[1]把控!$V$7/[1]把控!$V$9++'[1]资源-玩家经验'!BQ77/4</f>
        <v>27697644.531170301</v>
      </c>
      <c r="AP78" s="15">
        <f>V78+AH78+('[1]功能-日常任务'!AF78+'[1]功能-子任务'!BN78+[8]繁荣度奖励!AX80+[3]投放设计!BC81+'[1]功能-行军令'!DP78+'[1]功能-九鼎之争'!CW79)*[1]把控!$V$7/[1]把控!$V$9++'[1]资源-玩家经验'!BR77/4</f>
        <v>21584372.749160603</v>
      </c>
      <c r="AS78" s="35">
        <v>74</v>
      </c>
      <c r="AT78" s="34">
        <f t="shared" si="21"/>
        <v>0.76510352362535095</v>
      </c>
      <c r="AU78" s="34">
        <f t="shared" si="22"/>
        <v>0.17233625499885161</v>
      </c>
      <c r="AV78" s="34">
        <f>(('[1]功能-日常任务'!AB78+'[1]功能-子任务'!BJ78+[8]繁荣度奖励!AT80+[3]投放设计!AY81+'[1]功能-行军令'!DL78+'[1]功能-九鼎之争'!CS79)*[1]把控!$V$7/[1]把控!$V$9+'[1]资源-玩家经验'!BN77/4)/AL78</f>
        <v>6.2560221375797379E-2</v>
      </c>
      <c r="AX78" s="15">
        <v>74</v>
      </c>
      <c r="AY78" s="15">
        <f>'[1]功能-战损相关'!R84/求节点($D$88:$D$167,$D$4:$D$83,节奏总纲!P77)*3600</f>
        <v>765069.48778651655</v>
      </c>
      <c r="AZ78" s="15">
        <f>'[1]功能-战损相关'!S84/求节点($D$88:$D$167,$D$4:$D$83,节奏总纲!Q77)*3600</f>
        <v>895832.66068838327</v>
      </c>
      <c r="BA78" s="15">
        <f>'[1]功能-战损相关'!T84/求节点($D$88:$D$167,$D$4:$D$83,节奏总纲!R77)*3600</f>
        <v>979026.73280529864</v>
      </c>
      <c r="BB78" s="15">
        <f>'[1]功能-战损相关'!U84/求节点($D$88:$D$167,$D$4:$D$83,节奏总纲!S77)*3600</f>
        <v>837095.18587430369</v>
      </c>
      <c r="BC78" s="15">
        <f>'[1]功能-战损相关'!V84/求节点($D$88:$D$167,$D$4:$D$83,节奏总纲!T77)*3600</f>
        <v>414342.08310113911</v>
      </c>
      <c r="BD78" s="15">
        <f>SUM(AY$5:AY78)</f>
        <v>9512961.2454163581</v>
      </c>
      <c r="BE78" s="15">
        <f>SUM(AZ$5:AZ78)</f>
        <v>11541358.486203769</v>
      </c>
      <c r="BF78" s="15">
        <f>SUM(BA$5:BA78)</f>
        <v>12775946.039258122</v>
      </c>
      <c r="BG78" s="15">
        <f>SUM(BB$5:BB78)</f>
        <v>10043702.96510412</v>
      </c>
      <c r="BH78" s="15">
        <f>SUM(BC$5:BC78)</f>
        <v>5252430.662848792</v>
      </c>
      <c r="BK78" s="14">
        <v>74</v>
      </c>
      <c r="BL78" s="14">
        <f t="shared" si="23"/>
        <v>1.9930618748671496</v>
      </c>
      <c r="BM78" s="14">
        <f t="shared" si="24"/>
        <v>1.4470931081275373</v>
      </c>
      <c r="BN78" s="14">
        <f t="shared" si="25"/>
        <v>2.4976208450875306</v>
      </c>
      <c r="BO78" s="14">
        <f t="shared" si="26"/>
        <v>2.7577124320983111</v>
      </c>
      <c r="BP78" s="14">
        <f t="shared" si="27"/>
        <v>4.1094065080820616</v>
      </c>
      <c r="BR78" s="9">
        <v>74</v>
      </c>
      <c r="BS78" s="9">
        <f t="shared" si="28"/>
        <v>-579618.47314617038</v>
      </c>
      <c r="BT78" s="9">
        <f t="shared" si="29"/>
        <v>-286290.54896558262</v>
      </c>
      <c r="BU78" s="9">
        <f t="shared" si="30"/>
        <v>-1390544.4154974427</v>
      </c>
      <c r="BV78" s="9">
        <f t="shared" si="31"/>
        <v>-1243806.6274545621</v>
      </c>
      <c r="BW78" s="9">
        <f t="shared" si="32"/>
        <v>-1250507.3859132966</v>
      </c>
      <c r="BX78" s="37">
        <f>SUMPRODUCT(BS$5:BS78,'[1]功能-付费相关'!BR$6:BR79)/'[1]资源-钻石'!L77</f>
        <v>-7.3648357197402231E-2</v>
      </c>
      <c r="BY78" s="37">
        <f>SUMPRODUCT(BT$5:BT78,'[1]功能-付费相关'!BS$6:BS79)/'[1]资源-钻石'!M77</f>
        <v>-3.3331228034618306E-2</v>
      </c>
      <c r="BZ78" s="37">
        <f>SUMPRODUCT(BU$5:BU78,'[1]功能-付费相关'!BT$6:BT79)/'[1]资源-钻石'!N77</f>
        <v>-7.650590815322654E-2</v>
      </c>
      <c r="CA78" s="37">
        <f>SUMPRODUCT(BV$5:BV78,'[1]功能-付费相关'!BU$6:BU79)/'[1]资源-钻石'!O77</f>
        <v>-3.589175265093332E-2</v>
      </c>
      <c r="CB78" s="37">
        <f>SUMPRODUCT(BW$5:BW78,'[1]功能-付费相关'!BV$6:BV79)/'[1]资源-钻石'!P77</f>
        <v>-2.4922257125140884E-2</v>
      </c>
      <c r="CC78" s="14">
        <f>SUMPRODUCT(BS$5:BS78,'[1]功能-付费相关'!BR$6:BR79)/节奏总纲!P77</f>
        <v>-390.28545303188793</v>
      </c>
    </row>
    <row r="79" spans="2:81" x14ac:dyDescent="0.15">
      <c r="B79" s="14">
        <v>7400</v>
      </c>
      <c r="C79" s="14">
        <v>76</v>
      </c>
      <c r="D79" s="14">
        <v>24000</v>
      </c>
      <c r="E79" s="14">
        <f t="shared" si="19"/>
        <v>384400</v>
      </c>
      <c r="G79" s="14">
        <v>822000</v>
      </c>
      <c r="H79" s="14">
        <f t="shared" si="0"/>
        <v>16.016666666666666</v>
      </c>
      <c r="I79" s="14">
        <f t="shared" si="20"/>
        <v>0.46763990267639904</v>
      </c>
      <c r="L79" s="15">
        <v>75</v>
      </c>
      <c r="M79" s="15">
        <f>24*3600*节奏总纲!W78</f>
        <v>1047368.7421769398</v>
      </c>
      <c r="N79" s="15">
        <f>24*3600*节奏总纲!X78</f>
        <v>914887.21686357737</v>
      </c>
      <c r="O79" s="15">
        <f>24*3600*节奏总纲!Y78</f>
        <v>749821.90309649496</v>
      </c>
      <c r="P79" s="15">
        <f>24*3600*节奏总纲!Z78</f>
        <v>548130.05545394938</v>
      </c>
      <c r="Q79" s="15">
        <f>24*3600*节奏总纲!AA78</f>
        <v>309822.2945079616</v>
      </c>
      <c r="R79" s="15">
        <f>SUM(M$5:M79)</f>
        <v>15553670.628996527</v>
      </c>
      <c r="S79" s="15">
        <f>SUM(N$5:N79)</f>
        <v>13457035.828207796</v>
      </c>
      <c r="T79" s="15">
        <f>SUM(O$5:O79)</f>
        <v>11005777.337077942</v>
      </c>
      <c r="U79" s="15">
        <f>SUM(P$5:P79)</f>
        <v>8053690.6516944049</v>
      </c>
      <c r="V79" s="15">
        <f>SUM(Q$5:Q79)</f>
        <v>4471680.3058365015</v>
      </c>
      <c r="X79" s="15">
        <v>75</v>
      </c>
      <c r="Y79" s="15">
        <f>[1]养成buff汇总!CC80</f>
        <v>0.22593133869144241</v>
      </c>
      <c r="Z79" s="15">
        <f>[1]养成buff汇总!CD80</f>
        <v>0.22874441349692909</v>
      </c>
      <c r="AA79" s="15">
        <f>[1]养成buff汇总!CE80</f>
        <v>0.23536500860076109</v>
      </c>
      <c r="AB79" s="15">
        <f>[1]养成buff汇总!CF80</f>
        <v>0.24512051998063975</v>
      </c>
      <c r="AC79" s="15">
        <f>[1]养成buff汇总!CG80</f>
        <v>0.25829209852771451</v>
      </c>
      <c r="AD79" s="15">
        <f>[1]养成buff汇总!CH80</f>
        <v>3573182.4893634301</v>
      </c>
      <c r="AE79" s="15">
        <f>[1]养成buff汇总!CI80</f>
        <v>3140512.9948342582</v>
      </c>
      <c r="AF79" s="15">
        <f>[1]养成buff汇总!CJ80</f>
        <v>2663870.3050538786</v>
      </c>
      <c r="AG79" s="15">
        <f>[1]养成buff汇总!CK80</f>
        <v>2058395.9564640624</v>
      </c>
      <c r="AH79" s="15">
        <f>[1]养成buff汇总!CL80</f>
        <v>1226752.6273881863</v>
      </c>
      <c r="AK79" s="15">
        <v>75</v>
      </c>
      <c r="AL79" s="15">
        <f>R79+AD79+('[1]功能-日常任务'!AB79+'[1]功能-子任务'!BJ79+[8]繁荣度奖励!AT81+[3]投放设计!AY82+'[1]功能-行军令'!DL79+'[1]功能-九鼎之争'!CS80)*[1]把控!$V$7/[1]把控!$V$9++'[1]资源-玩家经验'!BN78/4</f>
        <v>20399741.877943181</v>
      </c>
      <c r="AM79" s="15">
        <f>S79+AE79+('[1]功能-日常任务'!AC79+'[1]功能-子任务'!BK79+[8]繁荣度奖励!AU81+[3]投放设计!AZ82+'[1]功能-行军令'!DM79+'[1]功能-九鼎之争'!CT80)*[1]把控!$V$7/[1]把控!$V$9++'[1]资源-玩家经验'!BO78/4</f>
        <v>17984315.373722848</v>
      </c>
      <c r="AN79" s="15">
        <f>T79+AF79+('[1]功能-日常任务'!AD79+'[1]功能-子任务'!BL79+[8]繁荣度奖励!AV81+[3]投放设计!BA82+'[1]功能-行军令'!DN79+'[1]功能-九鼎之争'!CU80)*[1]把控!$V$7/[1]把控!$V$9++'[1]资源-玩家经验'!BP78/4</f>
        <v>34444671.256934732</v>
      </c>
      <c r="AO79" s="15">
        <f>U79+AG79+('[1]功能-日常任务'!AE79+'[1]功能-子任务'!BM79+[8]繁荣度奖励!AW81+[3]投放设计!BB82+'[1]功能-行军令'!DO79+'[1]功能-九鼎之争'!CV80)*[1]把控!$V$7/[1]把控!$V$9++'[1]资源-玩家经验'!BQ78/4</f>
        <v>29946767.552596308</v>
      </c>
      <c r="AP79" s="15">
        <f>V79+AH79+('[1]功能-日常任务'!AF79+'[1]功能-子任务'!BN79+[8]繁荣度奖励!AX81+[3]投放设计!BC82+'[1]功能-行军令'!DP79+'[1]功能-九鼎之争'!CW80)*[1]把控!$V$7/[1]把控!$V$9++'[1]资源-玩家经验'!BR78/4</f>
        <v>23371518.351266675</v>
      </c>
      <c r="AS79" s="35">
        <v>75</v>
      </c>
      <c r="AT79" s="34">
        <f t="shared" si="21"/>
        <v>0.76244448199678583</v>
      </c>
      <c r="AU79" s="34">
        <f t="shared" si="22"/>
        <v>0.17515822066488318</v>
      </c>
      <c r="AV79" s="34">
        <f>(('[1]功能-日常任务'!AB79+'[1]功能-子任务'!BJ79+[8]繁荣度奖励!AT81+[3]投放设计!AY82+'[1]功能-行军令'!DL79+'[1]功能-九鼎之争'!CS80)*[1]把控!$V$7/[1]把控!$V$9+'[1]资源-玩家经验'!BN78/4)/AL79</f>
        <v>6.2397297338331062E-2</v>
      </c>
      <c r="AX79" s="15">
        <v>75</v>
      </c>
      <c r="AY79" s="15">
        <f>'[1]功能-战损相关'!R85/求节点($D$88:$D$167,$D$4:$D$83,节奏总纲!P78)*3600</f>
        <v>811700.9890636378</v>
      </c>
      <c r="AZ79" s="15">
        <f>'[1]功能-战损相关'!S85/求节点($D$88:$D$167,$D$4:$D$83,节奏总纲!Q78)*3600</f>
        <v>1105145.0634186321</v>
      </c>
      <c r="BA79" s="15">
        <f>'[1]功能-战损相关'!T85/求节点($D$88:$D$167,$D$4:$D$83,节奏总纲!R78)*3600</f>
        <v>1057093.4396981797</v>
      </c>
      <c r="BB79" s="15">
        <f>'[1]功能-战损相关'!U85/求节点($D$88:$D$167,$D$4:$D$83,节奏总纲!S78)*3600</f>
        <v>865868.19589613518</v>
      </c>
      <c r="BC79" s="15">
        <f>'[1]功能-战损相关'!V85/求节点($D$88:$D$167,$D$4:$D$83,节奏总纲!T78)*3600</f>
        <v>456604.51397851395</v>
      </c>
      <c r="BD79" s="15">
        <f>SUM(AY$5:AY79)</f>
        <v>10324662.234479995</v>
      </c>
      <c r="BE79" s="15">
        <f>SUM(AZ$5:AZ79)</f>
        <v>12646503.549622402</v>
      </c>
      <c r="BF79" s="15">
        <f>SUM(BA$5:BA79)</f>
        <v>13833039.478956303</v>
      </c>
      <c r="BG79" s="15">
        <f>SUM(BB$5:BB79)</f>
        <v>10909571.161000255</v>
      </c>
      <c r="BH79" s="15">
        <f>SUM(BC$5:BC79)</f>
        <v>5709035.1768273059</v>
      </c>
      <c r="BK79" s="14">
        <v>75</v>
      </c>
      <c r="BL79" s="14">
        <f t="shared" si="23"/>
        <v>1.9758265611650412</v>
      </c>
      <c r="BM79" s="14">
        <f t="shared" si="24"/>
        <v>1.4220780710775842</v>
      </c>
      <c r="BN79" s="14">
        <f t="shared" si="25"/>
        <v>2.4900291298477208</v>
      </c>
      <c r="BO79" s="14">
        <f t="shared" si="26"/>
        <v>2.7449995156226294</v>
      </c>
      <c r="BP79" s="14">
        <f t="shared" si="27"/>
        <v>4.093777254365242</v>
      </c>
      <c r="BR79" s="9">
        <v>75</v>
      </c>
      <c r="BS79" s="9">
        <f t="shared" si="28"/>
        <v>-628120.51355148293</v>
      </c>
      <c r="BT79" s="9">
        <f t="shared" si="29"/>
        <v>-177749.98648947291</v>
      </c>
      <c r="BU79" s="9">
        <f t="shared" si="30"/>
        <v>-1478108.6738719884</v>
      </c>
      <c r="BV79" s="9">
        <f t="shared" si="31"/>
        <v>-1383254.8255298715</v>
      </c>
      <c r="BW79" s="9">
        <f t="shared" si="32"/>
        <v>-1330541.0881275581</v>
      </c>
      <c r="BX79" s="37">
        <f>SUMPRODUCT(BS$5:BS79,'[1]功能-付费相关'!BR$6:BR80)/'[1]资源-钻石'!L78</f>
        <v>-7.3246576062174468E-2</v>
      </c>
      <c r="BY79" s="37">
        <f>SUMPRODUCT(BT$5:BT79,'[1]功能-付费相关'!BS$6:BS80)/'[1]资源-钻石'!M78</f>
        <v>-3.2244469366790408E-2</v>
      </c>
      <c r="BZ79" s="37">
        <f>SUMPRODUCT(BU$5:BU79,'[1]功能-付费相关'!BT$6:BT80)/'[1]资源-钻石'!N78</f>
        <v>-7.683251658111534E-2</v>
      </c>
      <c r="CA79" s="37">
        <f>SUMPRODUCT(BV$5:BV79,'[1]功能-付费相关'!BU$6:BU80)/'[1]资源-钻石'!O78</f>
        <v>-3.5890706262301932E-2</v>
      </c>
      <c r="CB79" s="37">
        <f>SUMPRODUCT(BW$5:BW79,'[1]功能-付费相关'!BV$6:BV80)/'[1]资源-钻石'!P78</f>
        <v>-2.4933122421303903E-2</v>
      </c>
      <c r="CC79" s="14">
        <f>SUMPRODUCT(BS$5:BS79,'[1]功能-付费相关'!BR$6:BR80)/节奏总纲!P78</f>
        <v>-383.38837130204456</v>
      </c>
    </row>
    <row r="80" spans="2:81" x14ac:dyDescent="0.15">
      <c r="B80" s="14">
        <v>7400</v>
      </c>
      <c r="C80" s="14">
        <v>77</v>
      </c>
      <c r="D80" s="14">
        <v>24000</v>
      </c>
      <c r="E80" s="14">
        <f t="shared" si="19"/>
        <v>391800</v>
      </c>
      <c r="G80" s="14">
        <v>834000</v>
      </c>
      <c r="H80" s="14">
        <f t="shared" si="0"/>
        <v>16.324999999999999</v>
      </c>
      <c r="I80" s="14">
        <f t="shared" si="20"/>
        <v>0.4697841726618705</v>
      </c>
      <c r="L80" s="15">
        <v>76</v>
      </c>
      <c r="M80" s="15">
        <f>24*3600*节奏总纲!W79</f>
        <v>1122542.0233552621</v>
      </c>
      <c r="N80" s="15">
        <f>24*3600*节奏总纲!X79</f>
        <v>969555.73734173796</v>
      </c>
      <c r="O80" s="15">
        <f>24*3600*节奏总纲!Y79</f>
        <v>789307.87193047826</v>
      </c>
      <c r="P80" s="15">
        <f>24*3600*节奏总纲!Z79</f>
        <v>589590.36601952871</v>
      </c>
      <c r="Q80" s="15">
        <f>24*3600*节奏总纲!AA79</f>
        <v>337739.42310175468</v>
      </c>
      <c r="R80" s="15">
        <f>SUM(M$5:M80)</f>
        <v>16676212.652351789</v>
      </c>
      <c r="S80" s="15">
        <f>SUM(N$5:N80)</f>
        <v>14426591.565549534</v>
      </c>
      <c r="T80" s="15">
        <f>SUM(O$5:O80)</f>
        <v>11795085.20900842</v>
      </c>
      <c r="U80" s="15">
        <f>SUM(P$5:P80)</f>
        <v>8643281.0177139342</v>
      </c>
      <c r="V80" s="15">
        <f>SUM(Q$5:Q80)</f>
        <v>4809419.7289382564</v>
      </c>
      <c r="X80" s="15">
        <v>76</v>
      </c>
      <c r="Y80" s="15">
        <f>[1]养成buff汇总!CC81</f>
        <v>0.22526670245359351</v>
      </c>
      <c r="Z80" s="15">
        <f>[1]养成buff汇总!CD81</f>
        <v>0.2279775135786696</v>
      </c>
      <c r="AA80" s="15">
        <f>[1]养成buff汇总!CE81</f>
        <v>0.23458946865126237</v>
      </c>
      <c r="AB80" s="15">
        <f>[1]养成buff汇总!CF81</f>
        <v>0.24418569609730253</v>
      </c>
      <c r="AC80" s="15">
        <f>[1]养成buff汇总!CG81</f>
        <v>0.25716439510660316</v>
      </c>
      <c r="AD80" s="15">
        <f>[1]养成buff汇总!CH81</f>
        <v>3899580.4133556895</v>
      </c>
      <c r="AE80" s="15">
        <f>[1]养成buff汇总!CI81</f>
        <v>3426821.8914827327</v>
      </c>
      <c r="AF80" s="15">
        <f>[1]养成buff汇总!CJ81</f>
        <v>2905784.0319948331</v>
      </c>
      <c r="AG80" s="15">
        <f>[1]养成buff汇总!CK81</f>
        <v>2248878.6361319991</v>
      </c>
      <c r="AH80" s="15">
        <f>[1]养成buff汇总!CL81</f>
        <v>1343675.6099074211</v>
      </c>
      <c r="AK80" s="15">
        <v>76</v>
      </c>
      <c r="AL80" s="15">
        <f>R80+AD80+('[1]功能-日常任务'!AB80+'[1]功能-子任务'!BJ80+[8]繁荣度奖励!AT82+[3]投放设计!AY83+'[1]功能-行军令'!DL80+'[1]功能-九鼎之争'!CS81)*[1]把控!$V$7/[1]把控!$V$9++'[1]资源-玩家经验'!BN79/4</f>
        <v>21941561.598021653</v>
      </c>
      <c r="AM80" s="15">
        <f>S80+AE80+('[1]功能-日常任务'!AC80+'[1]功能-子任务'!BK80+[8]繁荣度奖励!AU82+[3]投放设计!AZ83+'[1]功能-行军令'!DM80+'[1]功能-九鼎之争'!CT81)*[1]把控!$V$7/[1]把控!$V$9++'[1]资源-玩家经验'!BO79/4</f>
        <v>19342525.042537808</v>
      </c>
      <c r="AN80" s="15">
        <f>T80+AF80+('[1]功能-日常任务'!AD80+'[1]功能-子任务'!BL80+[8]繁荣度奖励!AV82+[3]投放设计!BA83+'[1]功能-行军令'!DN80+'[1]功能-九鼎之争'!CU81)*[1]把控!$V$7/[1]把控!$V$9++'[1]资源-玩家经验'!BP79/4</f>
        <v>37140057.510285273</v>
      </c>
      <c r="AO80" s="15">
        <f>U80+AG80+('[1]功能-日常任务'!AE80+'[1]功能-子任务'!BM80+[8]繁荣度奖励!AW82+[3]投放设计!BB83+'[1]功能-行军令'!DO80+'[1]功能-九鼎之争'!CV81)*[1]把控!$V$7/[1]把控!$V$9++'[1]资源-玩家经验'!BQ79/4</f>
        <v>32342055.904947806</v>
      </c>
      <c r="AP80" s="15">
        <f>V80+AH80+('[1]功能-日常任务'!AF80+'[1]功能-子任务'!BN80+[8]繁荣度奖励!AX82+[3]投放设计!BC83+'[1]功能-行军令'!DP80+'[1]功能-九鼎之争'!CW81)*[1]把控!$V$7/[1]把控!$V$9++'[1]资源-玩家经验'!BR79/4</f>
        <v>25269472.851482514</v>
      </c>
      <c r="AS80" s="35">
        <v>76</v>
      </c>
      <c r="AT80" s="34">
        <f t="shared" si="21"/>
        <v>0.76002852294047252</v>
      </c>
      <c r="AU80" s="34">
        <f t="shared" si="22"/>
        <v>0.17772574645312814</v>
      </c>
      <c r="AV80" s="34">
        <f>(('[1]功能-日常任务'!AB80+'[1]功能-子任务'!BJ80+[8]繁荣度奖励!AT82+[3]投放设计!AY83+'[1]功能-行军令'!DL80+'[1]功能-九鼎之争'!CS81)*[1]把控!$V$7/[1]把控!$V$9+'[1]资源-玩家经验'!BN79/4)/AL80</f>
        <v>6.2245730606399347E-2</v>
      </c>
      <c r="AX80" s="15">
        <v>76</v>
      </c>
      <c r="AY80" s="15">
        <f>'[1]功能-战损相关'!R86/求节点($D$88:$D$167,$D$4:$D$83,节奏总纲!P79)*3600</f>
        <v>876253.51552027115</v>
      </c>
      <c r="AZ80" s="15">
        <f>'[1]功能-战损相关'!S86/求节点($D$88:$D$167,$D$4:$D$83,节奏总纲!Q79)*3600</f>
        <v>1132357.0525282028</v>
      </c>
      <c r="BA80" s="15">
        <f>'[1]功能-战损相关'!T86/求节点($D$88:$D$167,$D$4:$D$83,节奏总纲!R79)*3600</f>
        <v>1123833.494594184</v>
      </c>
      <c r="BB80" s="15">
        <f>'[1]功能-战损相关'!U86/求节点($D$88:$D$167,$D$4:$D$83,节奏总纲!S79)*3600</f>
        <v>924686.49311025057</v>
      </c>
      <c r="BC80" s="15">
        <f>'[1]功能-战损相关'!V86/求节点($D$88:$D$167,$D$4:$D$83,节奏总纲!T79)*3600</f>
        <v>503458.44461272709</v>
      </c>
      <c r="BD80" s="15">
        <f>SUM(AY$5:AY80)</f>
        <v>11200915.750000266</v>
      </c>
      <c r="BE80" s="15">
        <f>SUM(AZ$5:AZ80)</f>
        <v>13778860.602150604</v>
      </c>
      <c r="BF80" s="15">
        <f>SUM(BA$5:BA80)</f>
        <v>14956872.973550487</v>
      </c>
      <c r="BG80" s="15">
        <f>SUM(BB$5:BB80)</f>
        <v>11834257.654110506</v>
      </c>
      <c r="BH80" s="15">
        <f>SUM(BC$5:BC80)</f>
        <v>6212493.6214400334</v>
      </c>
      <c r="BK80" s="14">
        <v>76</v>
      </c>
      <c r="BL80" s="14">
        <f t="shared" si="23"/>
        <v>1.9589078328726051</v>
      </c>
      <c r="BM80" s="14">
        <f t="shared" si="24"/>
        <v>1.4037826204235515</v>
      </c>
      <c r="BN80" s="14">
        <f t="shared" si="25"/>
        <v>2.4831432062011358</v>
      </c>
      <c r="BO80" s="14">
        <f t="shared" si="26"/>
        <v>2.7329180122856402</v>
      </c>
      <c r="BP80" s="14">
        <f t="shared" si="27"/>
        <v>4.0675249571725347</v>
      </c>
      <c r="BR80" s="9">
        <v>76</v>
      </c>
      <c r="BS80" s="9">
        <f t="shared" si="28"/>
        <v>-665566.20455820113</v>
      </c>
      <c r="BT80" s="9">
        <f t="shared" si="29"/>
        <v>-225852.61628675833</v>
      </c>
      <c r="BU80" s="9">
        <f t="shared" si="30"/>
        <v>-1571552.7587563563</v>
      </c>
      <c r="BV80" s="9">
        <f t="shared" si="31"/>
        <v>-1470601.8592412472</v>
      </c>
      <c r="BW80" s="9">
        <f t="shared" si="32"/>
        <v>-1394496.0556031121</v>
      </c>
      <c r="BX80" s="37">
        <f>SUMPRODUCT(BS$5:BS80,'[1]功能-付费相关'!BR$6:BR81)/'[1]资源-钻石'!L79</f>
        <v>-7.324422405506531E-2</v>
      </c>
      <c r="BY80" s="37">
        <f>SUMPRODUCT(BT$5:BT80,'[1]功能-付费相关'!BS$6:BS81)/'[1]资源-钻石'!M79</f>
        <v>-3.1387173334275383E-2</v>
      </c>
      <c r="BZ80" s="37">
        <f>SUMPRODUCT(BU$5:BU80,'[1]功能-付费相关'!BT$6:BT81)/'[1]资源-钻石'!N79</f>
        <v>-7.7185306791271932E-2</v>
      </c>
      <c r="CA80" s="37">
        <f>SUMPRODUCT(BV$5:BV80,'[1]功能-付费相关'!BU$6:BU81)/'[1]资源-钻石'!O79</f>
        <v>-3.5935161245952175E-2</v>
      </c>
      <c r="CB80" s="37">
        <f>SUMPRODUCT(BW$5:BW80,'[1]功能-付费相关'!BV$6:BV81)/'[1]资源-钻石'!P79</f>
        <v>-2.4877469789435832E-2</v>
      </c>
      <c r="CC80" s="14">
        <f>SUMPRODUCT(BS$5:BS80,'[1]功能-付费相关'!BR$6:BR81)/节奏总纲!P79</f>
        <v>-376.73831339164133</v>
      </c>
    </row>
    <row r="81" spans="2:81" x14ac:dyDescent="0.15">
      <c r="B81" s="14">
        <v>7400</v>
      </c>
      <c r="C81" s="14">
        <v>78</v>
      </c>
      <c r="D81" s="14">
        <v>24000</v>
      </c>
      <c r="E81" s="14">
        <f t="shared" si="19"/>
        <v>399200</v>
      </c>
      <c r="G81" s="14">
        <v>846000</v>
      </c>
      <c r="H81" s="14">
        <f t="shared" si="0"/>
        <v>16.633333333333333</v>
      </c>
      <c r="I81" s="14">
        <f t="shared" si="20"/>
        <v>0.47186761229314422</v>
      </c>
      <c r="L81" s="15">
        <v>77</v>
      </c>
      <c r="M81" s="15">
        <f>24*3600*节奏总纲!W80</f>
        <v>1203110.7512139652</v>
      </c>
      <c r="N81" s="15">
        <f>24*3600*节奏总纲!X80</f>
        <v>1049750.7725769861</v>
      </c>
      <c r="O81" s="15">
        <f>24*3600*节奏总纲!Y80</f>
        <v>865263.69305648864</v>
      </c>
      <c r="P81" s="15">
        <f>24*3600*节奏总纲!Z80</f>
        <v>637875.76107705187</v>
      </c>
      <c r="Q81" s="15">
        <f>24*3600*节奏总纲!AA80</f>
        <v>334461.61426761217</v>
      </c>
      <c r="R81" s="15">
        <f>SUM(M$5:M81)</f>
        <v>17879323.403565753</v>
      </c>
      <c r="S81" s="15">
        <f>SUM(N$5:N81)</f>
        <v>15476342.33812652</v>
      </c>
      <c r="T81" s="15">
        <f>SUM(O$5:O81)</f>
        <v>12660348.902064908</v>
      </c>
      <c r="U81" s="15">
        <f>SUM(P$5:P81)</f>
        <v>9281156.7787909862</v>
      </c>
      <c r="V81" s="15">
        <f>SUM(Q$5:Q81)</f>
        <v>5143881.3432058683</v>
      </c>
      <c r="X81" s="15">
        <v>77</v>
      </c>
      <c r="Y81" s="15">
        <f>[1]养成buff汇总!CC82</f>
        <v>0.22455487975864857</v>
      </c>
      <c r="Z81" s="15">
        <f>[1]养成buff汇总!CD82</f>
        <v>0.22725887355508004</v>
      </c>
      <c r="AA81" s="15">
        <f>[1]养成buff汇总!CE82</f>
        <v>0.23375127632184428</v>
      </c>
      <c r="AB81" s="15">
        <f>[1]养成buff汇总!CF82</f>
        <v>0.24325512616519249</v>
      </c>
      <c r="AC81" s="15">
        <f>[1]养成buff汇总!CG82</f>
        <v>0.25618011753510062</v>
      </c>
      <c r="AD81" s="15">
        <f>[1]养成buff汇总!CH82</f>
        <v>4247979.5237802966</v>
      </c>
      <c r="AE81" s="15">
        <f>[1]养成buff汇总!CI82</f>
        <v>3735547.763479434</v>
      </c>
      <c r="AF81" s="15">
        <f>[1]养成buff汇总!CJ82</f>
        <v>3169740.7425992345</v>
      </c>
      <c r="AG81" s="15">
        <f>[1]养成buff汇总!CK82</f>
        <v>2453923.3666660949</v>
      </c>
      <c r="AH81" s="15">
        <f>[1]养成buff汇总!CL82</f>
        <v>1458868.0344095984</v>
      </c>
      <c r="AK81" s="15">
        <v>77</v>
      </c>
      <c r="AL81" s="15">
        <f>R81+AD81+('[1]功能-日常任务'!AB81+'[1]功能-子任务'!BJ81+[8]繁荣度奖励!AT83+[3]投放设计!AY84+'[1]功能-行军令'!DL81+'[1]功能-九鼎之争'!CS82)*[1]把控!$V$7/[1]把控!$V$9++'[1]资源-玩家经验'!BN80/4</f>
        <v>23592497.441529691</v>
      </c>
      <c r="AM81" s="15">
        <f>S81+AE81+('[1]功能-日常任务'!AC81+'[1]功能-子任务'!BK81+[8]繁荣度奖励!AU83+[3]投放设计!AZ84+'[1]功能-行军令'!DM81+'[1]功能-九鼎之争'!CT82)*[1]把控!$V$7/[1]把控!$V$9++'[1]资源-玩家经验'!BO80/4</f>
        <v>20811688.359952111</v>
      </c>
      <c r="AN81" s="15">
        <f>T81+AF81+('[1]功能-日常任务'!AD81+'[1]功能-子任务'!BL81+[8]繁荣度奖励!AV83+[3]投放设计!BA84+'[1]功能-行军令'!DN81+'[1]功能-九鼎之争'!CU82)*[1]把控!$V$7/[1]把控!$V$9++'[1]资源-玩家经验'!BP80/4</f>
        <v>40055300.806043319</v>
      </c>
      <c r="AO81" s="15">
        <f>U81+AG81+('[1]功能-日常任务'!AE81+'[1]功能-子任务'!BM81+[8]繁荣度奖励!AW83+[3]投放设计!BB84+'[1]功能-行军令'!DO81+'[1]功能-九鼎之争'!CV82)*[1]把控!$V$7/[1]把控!$V$9++'[1]资源-玩家经验'!BQ80/4</f>
        <v>34933585.035037994</v>
      </c>
      <c r="AP81" s="15">
        <f>V81+AH81+('[1]功能-日常任务'!AF81+'[1]功能-子任务'!BN81+[8]繁荣度奖励!AX83+[3]投放设计!BC84+'[1]功能-行军令'!DP81+'[1]功能-九鼎之争'!CW82)*[1]把控!$V$7/[1]把控!$V$9++'[1]资源-玩家经验'!BR80/4</f>
        <v>27295533.377617653</v>
      </c>
      <c r="AS81" s="35">
        <v>77</v>
      </c>
      <c r="AT81" s="34">
        <f t="shared" si="21"/>
        <v>0.75783937024373338</v>
      </c>
      <c r="AU81" s="34">
        <f t="shared" si="22"/>
        <v>0.18005637318847859</v>
      </c>
      <c r="AV81" s="34">
        <f>(('[1]功能-日常任务'!AB81+'[1]功能-子任务'!BJ81+[8]繁荣度奖励!AT83+[3]投放设计!AY84+'[1]功能-行军令'!DL81+'[1]功能-九鼎之争'!CS82)*[1]把控!$V$7/[1]把控!$V$9+'[1]资源-玩家经验'!BN80/4)/AL81</f>
        <v>6.2104256567787959E-2</v>
      </c>
      <c r="AX81" s="15">
        <v>77</v>
      </c>
      <c r="AY81" s="15">
        <f>'[1]功能-战损相关'!R87/求节点($D$88:$D$167,$D$4:$D$83,节奏总纲!P80)*3600</f>
        <v>949160.14489712357</v>
      </c>
      <c r="AZ81" s="15">
        <f>'[1]功能-战损相关'!S87/求节点($D$88:$D$167,$D$4:$D$83,节奏总纲!Q80)*3600</f>
        <v>1174709.0135156312</v>
      </c>
      <c r="BA81" s="15">
        <f>'[1]功能-战损相关'!T87/求节点($D$88:$D$167,$D$4:$D$83,节奏总纲!R80)*3600</f>
        <v>1245821.2811509038</v>
      </c>
      <c r="BB81" s="15">
        <f>'[1]功能-战损相关'!U87/求节点($D$88:$D$167,$D$4:$D$83,节奏总纲!S80)*3600</f>
        <v>1005986.9172480183</v>
      </c>
      <c r="BC81" s="15">
        <f>'[1]功能-战损相关'!V87/求节点($D$88:$D$167,$D$4:$D$83,节奏总纲!T80)*3600</f>
        <v>503804.67355459998</v>
      </c>
      <c r="BD81" s="15">
        <f>SUM(AY$5:AY81)</f>
        <v>12150075.89489739</v>
      </c>
      <c r="BE81" s="15">
        <f>SUM(AZ$5:AZ81)</f>
        <v>14953569.615666235</v>
      </c>
      <c r="BF81" s="15">
        <f>SUM(BA$5:BA81)</f>
        <v>16202694.254701391</v>
      </c>
      <c r="BG81" s="15">
        <f>SUM(BB$5:BB81)</f>
        <v>12840244.571358524</v>
      </c>
      <c r="BH81" s="15">
        <f>SUM(BC$5:BC81)</f>
        <v>6716298.2949946336</v>
      </c>
      <c r="BK81" s="14">
        <v>77</v>
      </c>
      <c r="BL81" s="14">
        <f t="shared" si="23"/>
        <v>1.941757207577421</v>
      </c>
      <c r="BM81" s="14">
        <f t="shared" si="24"/>
        <v>1.3917538684641939</v>
      </c>
      <c r="BN81" s="14">
        <f t="shared" si="25"/>
        <v>2.4721382861631689</v>
      </c>
      <c r="BO81" s="14">
        <f t="shared" si="26"/>
        <v>2.7206323712058351</v>
      </c>
      <c r="BP81" s="14">
        <f t="shared" si="27"/>
        <v>4.0640740149912391</v>
      </c>
      <c r="BR81" s="9">
        <v>77</v>
      </c>
      <c r="BS81" s="9">
        <f t="shared" si="28"/>
        <v>-701775.69861091487</v>
      </c>
      <c r="BT81" s="9">
        <f t="shared" si="29"/>
        <v>-294454.30389867164</v>
      </c>
      <c r="BU81" s="9">
        <f t="shared" si="30"/>
        <v>-1669422.0146071427</v>
      </c>
      <c r="BV81" s="9">
        <f t="shared" si="31"/>
        <v>-1585542.2128421701</v>
      </c>
      <c r="BW81" s="9">
        <f t="shared" si="32"/>
        <v>-1522255.852580539</v>
      </c>
      <c r="BX81" s="37">
        <f>SUMPRODUCT(BS$5:BS81,'[1]功能-付费相关'!BR$6:BR82)/'[1]资源-钻石'!L80</f>
        <v>-7.318060816001272E-2</v>
      </c>
      <c r="BY81" s="37">
        <f>SUMPRODUCT(BT$5:BT81,'[1]功能-付费相关'!BS$6:BS82)/'[1]资源-钻石'!M80</f>
        <v>-3.0771310509060342E-2</v>
      </c>
      <c r="BZ81" s="37">
        <f>SUMPRODUCT(BU$5:BU81,'[1]功能-付费相关'!BT$6:BT82)/'[1]资源-钻石'!N80</f>
        <v>-7.7370718392988813E-2</v>
      </c>
      <c r="CA81" s="37">
        <f>SUMPRODUCT(BV$5:BV81,'[1]功能-付费相关'!BU$6:BU82)/'[1]资源-钻石'!O80</f>
        <v>-3.5969230027414936E-2</v>
      </c>
      <c r="CB81" s="37">
        <f>SUMPRODUCT(BW$5:BW81,'[1]功能-付费相关'!BV$6:BV82)/'[1]资源-钻石'!P80</f>
        <v>-2.4985412863974866E-2</v>
      </c>
      <c r="CC81" s="14">
        <f>SUMPRODUCT(BS$5:BS81,'[1]功能-付费相关'!BR$6:BR82)/节奏总纲!P80</f>
        <v>-370.22768783411908</v>
      </c>
    </row>
    <row r="82" spans="2:81" x14ac:dyDescent="0.15">
      <c r="B82" s="14">
        <v>7400</v>
      </c>
      <c r="C82" s="14">
        <v>79</v>
      </c>
      <c r="D82" s="14">
        <v>24000</v>
      </c>
      <c r="E82" s="14">
        <f t="shared" si="19"/>
        <v>406600</v>
      </c>
      <c r="G82" s="14">
        <v>858000</v>
      </c>
      <c r="H82" s="14">
        <f t="shared" si="0"/>
        <v>16.941666666666666</v>
      </c>
      <c r="I82" s="14">
        <f t="shared" si="20"/>
        <v>0.4738927738927739</v>
      </c>
      <c r="L82" s="15">
        <v>78</v>
      </c>
      <c r="M82" s="15">
        <f>24*3600*节奏总纲!W81</f>
        <v>1289462.1756432331</v>
      </c>
      <c r="N82" s="15">
        <f>24*3600*节奏总纲!X81</f>
        <v>1116158.4592367837</v>
      </c>
      <c r="O82" s="15">
        <f>24*3600*节奏总纲!Y81</f>
        <v>924569.43792049948</v>
      </c>
      <c r="P82" s="15">
        <f>24*3600*节奏总纲!Z81</f>
        <v>669359.81537640165</v>
      </c>
      <c r="Q82" s="15">
        <f>24*3600*节奏总纲!AA81</f>
        <v>355643.23946919019</v>
      </c>
      <c r="R82" s="15">
        <f>SUM(M$5:M82)</f>
        <v>19168785.579208985</v>
      </c>
      <c r="S82" s="15">
        <f>SUM(N$5:N82)</f>
        <v>16592500.797363304</v>
      </c>
      <c r="T82" s="15">
        <f>SUM(O$5:O82)</f>
        <v>13584918.339985408</v>
      </c>
      <c r="U82" s="15">
        <f>SUM(P$5:P82)</f>
        <v>9950516.5941673871</v>
      </c>
      <c r="V82" s="15">
        <f>SUM(Q$5:Q82)</f>
        <v>5499524.5826750584</v>
      </c>
      <c r="X82" s="15">
        <v>78</v>
      </c>
      <c r="Y82" s="15">
        <f>[1]养成buff汇总!CC83</f>
        <v>0.22388313829200762</v>
      </c>
      <c r="Z82" s="15">
        <f>[1]养成buff汇总!CD83</f>
        <v>0.2264969589125557</v>
      </c>
      <c r="AA82" s="15">
        <f>[1]养成buff汇总!CE83</f>
        <v>0.23296799425553813</v>
      </c>
      <c r="AB82" s="15">
        <f>[1]养成buff汇总!CF83</f>
        <v>0.24232603011838078</v>
      </c>
      <c r="AC82" s="15">
        <f>[1]养成buff汇总!CG83</f>
        <v>0.25515648782618416</v>
      </c>
      <c r="AD82" s="15">
        <f>[1]养成buff汇总!CH83</f>
        <v>4619945.2068303116</v>
      </c>
      <c r="AE82" s="15">
        <f>[1]养成buff汇总!CI83</f>
        <v>4062380.992636804</v>
      </c>
      <c r="AF82" s="15">
        <f>[1]养成buff汇总!CJ83</f>
        <v>3450557.0395583841</v>
      </c>
      <c r="AG82" s="15">
        <f>[1]养成buff汇总!CK83</f>
        <v>2668003.9781542774</v>
      </c>
      <c r="AH82" s="15">
        <f>[1]养成buff汇总!CL83</f>
        <v>1580698.5644725482</v>
      </c>
      <c r="AK82" s="15">
        <v>78</v>
      </c>
      <c r="AL82" s="15">
        <f>R82+AD82+('[1]功能-日常任务'!AB82+'[1]功能-子任务'!BJ82+[8]繁荣度奖励!AT84+[3]投放设计!AY85+'[1]功能-行军令'!DL82+'[1]功能-九鼎之争'!CS83)*[1]把控!$V$7/[1]把控!$V$9++'[1]资源-玩家经验'!BN81/4</f>
        <v>25360387.335327283</v>
      </c>
      <c r="AM82" s="15">
        <f>S82+AE82+('[1]功能-日常任务'!AC82+'[1]功能-子任务'!BK82+[8]繁荣度奖励!AU84+[3]投放设计!AZ85+'[1]功能-行军令'!DM82+'[1]功能-九鼎之争'!CT83)*[1]把控!$V$7/[1]把控!$V$9++'[1]资源-玩家经验'!BO81/4</f>
        <v>22372266.007369634</v>
      </c>
      <c r="AN82" s="15">
        <f>T82+AF82+('[1]功能-日常任务'!AD82+'[1]功能-子任务'!BL82+[8]繁荣度奖励!AV84+[3]投放设计!BA85+'[1]功能-行军令'!DN82+'[1]功能-九鼎之争'!CU83)*[1]把控!$V$7/[1]把控!$V$9++'[1]资源-玩家经验'!BP81/4</f>
        <v>43174421.002957016</v>
      </c>
      <c r="AO82" s="15">
        <f>U82+AG82+('[1]功能-日常任务'!AE82+'[1]功能-子任务'!BM82+[8]繁荣度奖励!AW84+[3]投放设计!BB85+'[1]功能-行军令'!DO82+'[1]功能-九鼎之争'!CV83)*[1]把控!$V$7/[1]把控!$V$9++'[1]资源-玩家经验'!BQ81/4</f>
        <v>37674841.611464761</v>
      </c>
      <c r="AP82" s="15">
        <f>V82+AH82+('[1]功能-日常任务'!AF82+'[1]功能-子任务'!BN82+[8]繁荣度奖励!AX84+[3]投放设计!BC85+'[1]功能-行军令'!DP82+'[1]功能-九鼎之争'!CW83)*[1]把控!$V$7/[1]把控!$V$9++'[1]资源-玩家经验'!BR81/4</f>
        <v>29457087.373118982</v>
      </c>
      <c r="AS82" s="35">
        <v>78</v>
      </c>
      <c r="AT82" s="34">
        <f t="shared" si="21"/>
        <v>0.75585539470474361</v>
      </c>
      <c r="AU82" s="34">
        <f t="shared" si="22"/>
        <v>0.18217171314235725</v>
      </c>
      <c r="AV82" s="34">
        <f>(('[1]功能-日常任务'!AB82+'[1]功能-子任务'!BJ82+[8]繁荣度奖励!AT84+[3]投放设计!AY85+'[1]功能-行军令'!DL82+'[1]功能-九鼎之争'!CS83)*[1]把控!$V$7/[1]把控!$V$9+'[1]资源-玩家经验'!BN81/4)/AL82</f>
        <v>6.1972892152899153E-2</v>
      </c>
      <c r="AX82" s="15">
        <v>78</v>
      </c>
      <c r="AY82" s="15">
        <f>'[1]功能-战损相关'!R88/求节点($D$88:$D$167,$D$4:$D$83,节奏总纲!P81)*3600</f>
        <v>1028253.9575474703</v>
      </c>
      <c r="AZ82" s="15">
        <f>'[1]功能-战损相关'!S88/求节点($D$88:$D$167,$D$4:$D$83,节奏总纲!Q81)*3600</f>
        <v>1251180.0856964686</v>
      </c>
      <c r="BA82" s="15">
        <f>'[1]功能-战损相关'!T88/求节点($D$88:$D$167,$D$4:$D$83,节奏总纲!R81)*3600</f>
        <v>1782186.3106329632</v>
      </c>
      <c r="BB82" s="15">
        <f>'[1]功能-战损相关'!U88/求节点($D$88:$D$167,$D$4:$D$83,节奏总纲!S81)*3600</f>
        <v>1062817.6232848295</v>
      </c>
      <c r="BC82" s="15">
        <f>'[1]功能-战损相关'!V88/求节点($D$88:$D$167,$D$4:$D$83,节奏总纲!T81)*3600</f>
        <v>541327.63023787038</v>
      </c>
      <c r="BD82" s="15">
        <f>SUM(AY$5:AY82)</f>
        <v>13178329.852444861</v>
      </c>
      <c r="BE82" s="15">
        <f>SUM(AZ$5:AZ82)</f>
        <v>16204749.701362703</v>
      </c>
      <c r="BF82" s="15">
        <f>SUM(BA$5:BA82)</f>
        <v>17984880.565334354</v>
      </c>
      <c r="BG82" s="15">
        <f>SUM(BB$5:BB82)</f>
        <v>13903062.194643354</v>
      </c>
      <c r="BH82" s="15">
        <f>SUM(BC$5:BC82)</f>
        <v>7257625.9252325036</v>
      </c>
      <c r="BK82" s="14">
        <v>78</v>
      </c>
      <c r="BL82" s="14">
        <f t="shared" si="23"/>
        <v>1.9244007108095258</v>
      </c>
      <c r="BM82" s="14">
        <f t="shared" si="24"/>
        <v>1.3805992946307766</v>
      </c>
      <c r="BN82" s="14">
        <f t="shared" si="25"/>
        <v>2.4005953693223412</v>
      </c>
      <c r="BO82" s="14">
        <f t="shared" si="26"/>
        <v>2.7098232809445624</v>
      </c>
      <c r="BP82" s="14">
        <f t="shared" si="27"/>
        <v>4.0587773021899443</v>
      </c>
      <c r="BR82" s="9">
        <v>78</v>
      </c>
      <c r="BS82" s="9">
        <f t="shared" si="28"/>
        <v>-739635.9362501204</v>
      </c>
      <c r="BT82" s="9">
        <f t="shared" si="29"/>
        <v>-309397.56172105484</v>
      </c>
      <c r="BU82" s="9">
        <f t="shared" si="30"/>
        <v>-1336933.8862807341</v>
      </c>
      <c r="BV82" s="9">
        <f t="shared" si="31"/>
        <v>-1678438.953141937</v>
      </c>
      <c r="BW82" s="9">
        <f t="shared" si="32"/>
        <v>-1620226.3652634583</v>
      </c>
      <c r="BX82" s="37">
        <f>SUMPRODUCT(BS$5:BS82,'[1]功能-付费相关'!BR$6:BR83)/'[1]资源-钻石'!L81</f>
        <v>-7.3056454875681895E-2</v>
      </c>
      <c r="BY82" s="37">
        <f>SUMPRODUCT(BT$5:BT82,'[1]功能-付费相关'!BS$6:BS83)/'[1]资源-钻石'!M81</f>
        <v>-3.0302658695544438E-2</v>
      </c>
      <c r="BZ82" s="37">
        <f>SUMPRODUCT(BU$5:BU82,'[1]功能-付费相关'!BT$6:BT83)/'[1]资源-钻石'!N81</f>
        <v>-7.6316679537927562E-2</v>
      </c>
      <c r="CA82" s="37">
        <f>SUMPRODUCT(BV$5:BV82,'[1]功能-付费相关'!BU$6:BU83)/'[1]资源-钻石'!O81</f>
        <v>-3.6020790633188408E-2</v>
      </c>
      <c r="CB82" s="37">
        <f>SUMPRODUCT(BW$5:BW82,'[1]功能-付费相关'!BV$6:BV83)/'[1]资源-钻石'!P81</f>
        <v>-2.5087778146593638E-2</v>
      </c>
      <c r="CC82" s="14">
        <f>SUMPRODUCT(BS$5:BS82,'[1]功能-付费相关'!BR$6:BR83)/节奏总纲!P81</f>
        <v>-363.84390572480203</v>
      </c>
    </row>
    <row r="83" spans="2:81" x14ac:dyDescent="0.15">
      <c r="B83" s="14">
        <v>7400</v>
      </c>
      <c r="C83" s="14">
        <v>80</v>
      </c>
      <c r="D83" s="14">
        <v>24000</v>
      </c>
      <c r="E83" s="14">
        <f t="shared" si="19"/>
        <v>414000</v>
      </c>
      <c r="G83" s="14">
        <v>870000</v>
      </c>
      <c r="H83" s="14">
        <f t="shared" si="0"/>
        <v>17.25</v>
      </c>
      <c r="I83" s="14">
        <f t="shared" si="20"/>
        <v>0.47586206896551725</v>
      </c>
      <c r="L83" s="15">
        <v>79</v>
      </c>
      <c r="M83" s="15">
        <f>24*3600*节奏总纲!W82</f>
        <v>1382011.3407987268</v>
      </c>
      <c r="N83" s="15">
        <f>24*3600*节奏总纲!X82</f>
        <v>1212709.6541313804</v>
      </c>
      <c r="O83" s="15">
        <f>24*3600*节奏总纲!Y82</f>
        <v>993816.99506806466</v>
      </c>
      <c r="P83" s="15">
        <f>24*3600*节奏总纲!Z82</f>
        <v>686575.89162860648</v>
      </c>
      <c r="Q83" s="15">
        <f>24*3600*节奏总纲!AA82</f>
        <v>386223.6552151505</v>
      </c>
      <c r="R83" s="15">
        <f>SUM(M$5:M83)</f>
        <v>20550796.920007713</v>
      </c>
      <c r="S83" s="15">
        <f>SUM(N$5:N83)</f>
        <v>17805210.451494683</v>
      </c>
      <c r="T83" s="15">
        <f>SUM(O$5:O83)</f>
        <v>14578735.335053472</v>
      </c>
      <c r="U83" s="15">
        <f>SUM(P$5:P83)</f>
        <v>10637092.485795993</v>
      </c>
      <c r="V83" s="15">
        <f>SUM(Q$5:Q83)</f>
        <v>5885748.2378902091</v>
      </c>
      <c r="X83" s="15">
        <v>79</v>
      </c>
      <c r="Y83" s="15">
        <f>[1]养成buff汇总!CC84</f>
        <v>0.22318024890908039</v>
      </c>
      <c r="Z83" s="15">
        <f>[1]养成buff汇总!CD84</f>
        <v>0.22576749841763996</v>
      </c>
      <c r="AA83" s="15">
        <f>[1]养成buff汇总!CE84</f>
        <v>0.23212760489012341</v>
      </c>
      <c r="AB83" s="15">
        <f>[1]养成buff汇总!CF84</f>
        <v>0.24146149434600389</v>
      </c>
      <c r="AC83" s="15">
        <f>[1]养成buff汇总!CG84</f>
        <v>0.25414644363554351</v>
      </c>
      <c r="AD83" s="15">
        <f>[1]养成buff汇总!CH84</f>
        <v>5016996.9483720018</v>
      </c>
      <c r="AE83" s="15">
        <f>[1]养成buff汇总!CI84</f>
        <v>4416009.1655184589</v>
      </c>
      <c r="AF83" s="15">
        <f>[1]养成buff汇总!CJ84</f>
        <v>3750987.6322367927</v>
      </c>
      <c r="AG83" s="15">
        <f>[1]养成buff汇总!CK84</f>
        <v>2886557.9995241612</v>
      </c>
      <c r="AH83" s="15">
        <f>[1]养成buff汇总!CL84</f>
        <v>1712302.6408803931</v>
      </c>
      <c r="AK83" s="15">
        <v>79</v>
      </c>
      <c r="AL83" s="15">
        <f>R83+AD83+('[1]功能-日常任务'!AB83+'[1]功能-子任务'!BJ83+[8]繁荣度奖励!AT85+[3]投放设计!AY86+'[1]功能-行军令'!DL83+'[1]功能-九鼎之争'!CS84)*[1]把控!$V$7/[1]把控!$V$9++'[1]资源-玩家经验'!BN82/4</f>
        <v>27253432.072440933</v>
      </c>
      <c r="AM83" s="15">
        <f>S83+AE83+('[1]功能-日常任务'!AC83+'[1]功能-子任务'!BK83+[8]繁荣度奖励!AU85+[3]投放设计!AZ86+'[1]功能-行军令'!DM83+'[1]功能-九鼎之争'!CT84)*[1]把控!$V$7/[1]把控!$V$9++'[1]资源-玩家经验'!BO82/4</f>
        <v>24066229.979663603</v>
      </c>
      <c r="AN83" s="15">
        <f>T83+AF83+('[1]功能-日常任务'!AD83+'[1]功能-子任务'!BL83+[8]繁荣度奖励!AV85+[3]投放设计!BA86+'[1]功能-行军令'!DN83+'[1]功能-九鼎之争'!CU84)*[1]把控!$V$7/[1]把控!$V$9++'[1]资源-玩家经验'!BP82/4</f>
        <v>46520021.397326708</v>
      </c>
      <c r="AO83" s="15">
        <f>U83+AG83+('[1]功能-日常任务'!AE83+'[1]功能-子任务'!BM83+[8]繁荣度奖励!AW85+[3]投放设计!BB86+'[1]功能-行军令'!DO83+'[1]功能-九鼎之争'!CV84)*[1]把控!$V$7/[1]把控!$V$9++'[1]资源-玩家经验'!BQ82/4</f>
        <v>40592325.583338261</v>
      </c>
      <c r="AP83" s="15">
        <f>V83+AH83+('[1]功能-日常任务'!AF83+'[1]功能-子任务'!BN83+[8]繁荣度奖励!AX85+[3]投放设计!BC86+'[1]功能-行军令'!DP83+'[1]功能-九鼎之争'!CW84)*[1]把控!$V$7/[1]把控!$V$9++'[1]资源-玩家经验'!BR82/4</f>
        <v>31785615.419229031</v>
      </c>
      <c r="AS83" s="35">
        <v>79</v>
      </c>
      <c r="AT83" s="34">
        <f t="shared" si="21"/>
        <v>0.75406271273954439</v>
      </c>
      <c r="AU83" s="34">
        <f t="shared" si="22"/>
        <v>0.18408679446451304</v>
      </c>
      <c r="AV83" s="34">
        <f>(('[1]功能-日常任务'!AB83+'[1]功能-子任务'!BJ83+[8]繁荣度奖励!AT85+[3]投放设计!AY86+'[1]功能-行军令'!DL83+'[1]功能-九鼎之争'!CS84)*[1]把控!$V$7/[1]把控!$V$9+'[1]资源-玩家经验'!BN82/4)/AL83</f>
        <v>6.1850492795942534E-2</v>
      </c>
      <c r="AX83" s="15">
        <v>79</v>
      </c>
      <c r="AY83" s="15">
        <f>'[1]功能-战损相关'!R89/求节点($D$88:$D$167,$D$4:$D$83,节奏总纲!P82)*3600</f>
        <v>1115580.422822529</v>
      </c>
      <c r="AZ83" s="15">
        <f>'[1]功能-战损相关'!S89/求节点($D$88:$D$167,$D$4:$D$83,节奏总纲!Q82)*3600</f>
        <v>1370744.3726598173</v>
      </c>
      <c r="BA83" s="15">
        <f>'[1]功能-战损相关'!T89/求节点($D$88:$D$167,$D$4:$D$83,节奏总纲!R82)*3600</f>
        <v>1655806.5144378287</v>
      </c>
      <c r="BB83" s="15">
        <f>'[1]功能-战损相关'!U89/求节点($D$88:$D$167,$D$4:$D$83,节奏总纲!S82)*3600</f>
        <v>1100172.7535447145</v>
      </c>
      <c r="BC83" s="15">
        <f>'[1]功能-战损相关'!V89/求节点($D$88:$D$167,$D$4:$D$83,节奏总纲!T82)*3600</f>
        <v>594139.37529970275</v>
      </c>
      <c r="BD83" s="15">
        <f>SUM(AY$5:AY83)</f>
        <v>14293910.275267391</v>
      </c>
      <c r="BE83" s="15">
        <f>SUM(AZ$5:AZ83)</f>
        <v>17575494.07402252</v>
      </c>
      <c r="BF83" s="15">
        <f>SUM(BA$5:BA83)</f>
        <v>19640687.079772182</v>
      </c>
      <c r="BG83" s="15">
        <f>SUM(BB$5:BB83)</f>
        <v>15003234.948188068</v>
      </c>
      <c r="BH83" s="15">
        <f>SUM(BC$5:BC83)</f>
        <v>7851765.300532206</v>
      </c>
      <c r="BK83" s="14">
        <v>79</v>
      </c>
      <c r="BL83" s="14">
        <f t="shared" si="23"/>
        <v>1.9066463653124557</v>
      </c>
      <c r="BM83" s="14">
        <f t="shared" si="24"/>
        <v>1.3693060279445983</v>
      </c>
      <c r="BN83" s="14">
        <f t="shared" si="25"/>
        <v>2.3685536665994431</v>
      </c>
      <c r="BO83" s="14">
        <f t="shared" si="26"/>
        <v>2.7055715466377186</v>
      </c>
      <c r="BP83" s="14">
        <f t="shared" si="27"/>
        <v>4.0482126251372472</v>
      </c>
      <c r="BR83" s="9">
        <v>79</v>
      </c>
      <c r="BS83" s="9">
        <f t="shared" si="28"/>
        <v>-777464.31429112144</v>
      </c>
      <c r="BT83" s="9">
        <f t="shared" si="29"/>
        <v>-323219.59963415191</v>
      </c>
      <c r="BU83" s="9">
        <f t="shared" si="30"/>
        <v>-1689793.8799318634</v>
      </c>
      <c r="BV83" s="9">
        <f t="shared" si="31"/>
        <v>-1817311.2183287852</v>
      </c>
      <c r="BW83" s="9">
        <f t="shared" si="32"/>
        <v>-1734388.6708103465</v>
      </c>
      <c r="BX83" s="37">
        <f>SUMPRODUCT(BS$5:BS83,'[1]功能-付费相关'!BR$6:BR84)/'[1]资源-钻石'!L82</f>
        <v>-7.2864468392181136E-2</v>
      </c>
      <c r="BY83" s="37">
        <f>SUMPRODUCT(BT$5:BT83,'[1]功能-付费相关'!BS$6:BS84)/'[1]资源-钻石'!M82</f>
        <v>-2.9809637519992643E-2</v>
      </c>
      <c r="BZ83" s="37">
        <f>SUMPRODUCT(BU$5:BU83,'[1]功能-付费相关'!BT$6:BT84)/'[1]资源-钻石'!N82</f>
        <v>-7.5970536084302889E-2</v>
      </c>
      <c r="CA83" s="37">
        <f>SUMPRODUCT(BV$5:BV83,'[1]功能-付费相关'!BU$6:BU84)/'[1]资源-钻石'!O82</f>
        <v>-3.6191438470022839E-2</v>
      </c>
      <c r="CB83" s="37">
        <f>SUMPRODUCT(BW$5:BW83,'[1]功能-付费相关'!BV$6:BV84)/'[1]资源-钻石'!P82</f>
        <v>-2.5160905348938573E-2</v>
      </c>
      <c r="CC83" s="14">
        <f>SUMPRODUCT(BS$5:BS83,'[1]功能-付费相关'!BR$6:BR84)/节奏总纲!P82</f>
        <v>-357.53497602065931</v>
      </c>
    </row>
    <row r="84" spans="2:81" x14ac:dyDescent="0.15">
      <c r="L84" s="15">
        <v>80</v>
      </c>
      <c r="M84" s="15">
        <f>24*3600*节奏总纲!W83</f>
        <v>1481203.0799922838</v>
      </c>
      <c r="N84" s="15">
        <f>24*3600*节奏总纲!X83</f>
        <v>1296533.5485053174</v>
      </c>
      <c r="O84" s="15">
        <f>24*3600*节奏总纲!Y83</f>
        <v>1002295.0649465263</v>
      </c>
      <c r="P84" s="15">
        <f>24*3600*节奏总纲!Z83</f>
        <v>731419.5142040085</v>
      </c>
      <c r="Q84" s="15">
        <f>24*3600*节奏总纲!AA83</f>
        <v>402184.56210979098</v>
      </c>
      <c r="R84" s="15">
        <f>SUM(M$5:M84)</f>
        <v>22031999.999999996</v>
      </c>
      <c r="S84" s="15">
        <f>SUM(N$5:N84)</f>
        <v>19101744</v>
      </c>
      <c r="T84" s="15">
        <f>SUM(O$5:O84)</f>
        <v>15581030.399999999</v>
      </c>
      <c r="U84" s="15">
        <f>SUM(P$5:P84)</f>
        <v>11368512.000000002</v>
      </c>
      <c r="V84" s="15">
        <f>SUM(Q$5:Q84)</f>
        <v>6287932.7999999998</v>
      </c>
      <c r="X84" s="15">
        <v>80</v>
      </c>
      <c r="Y84" s="15">
        <f>[1]养成buff汇总!CC85</f>
        <v>0.22250346036326957</v>
      </c>
      <c r="Z84" s="15">
        <f>[1]养成buff汇总!CD85</f>
        <v>0.22500364042671511</v>
      </c>
      <c r="AA84" s="15">
        <f>[1]养成buff汇总!CE85</f>
        <v>0.23139687723386262</v>
      </c>
      <c r="AB84" s="15">
        <f>[1]养成buff汇总!CF85</f>
        <v>0.24055889162404237</v>
      </c>
      <c r="AC84" s="15">
        <f>[1]养成buff汇总!CG85</f>
        <v>0.25314856490511911</v>
      </c>
      <c r="AD84" s="15">
        <f>[1]养成buff汇总!CH85</f>
        <v>5440886.6944961483</v>
      </c>
      <c r="AE84" s="15">
        <f>[1]养成buff汇总!CI85</f>
        <v>4792429.9896236043</v>
      </c>
      <c r="AF84" s="15">
        <f>[1]养成buff汇总!CJ85</f>
        <v>4052740.1768541611</v>
      </c>
      <c r="AG84" s="15">
        <f>[1]养成buff汇总!CK85</f>
        <v>3118240.8327399911</v>
      </c>
      <c r="AH84" s="15">
        <f>[1]养成buff汇总!CL85</f>
        <v>1848624.8596522603</v>
      </c>
      <c r="AK84" s="15">
        <v>80</v>
      </c>
      <c r="AL84" s="15">
        <f>R84+AD84+('[1]功能-日常任务'!AB84+'[1]功能-子任务'!BJ84+[8]繁荣度奖励!AT86+[3]投放设计!AY87+'[1]功能-行军令'!DL84+'[1]功能-九鼎之争'!CS85)*[1]把控!$V$7/[1]把控!$V$9++'[1]资源-玩家经验'!BN83/4</f>
        <v>29280585.882140066</v>
      </c>
      <c r="AM84" s="15">
        <f>S84+AE84+('[1]功能-日常任务'!AC84+'[1]功能-子任务'!BK84+[8]繁荣度奖励!AU86+[3]投放设计!AZ87+'[1]功能-行军令'!DM84+'[1]功能-九鼎之争'!CT85)*[1]把控!$V$7/[1]把控!$V$9++'[1]资源-玩家经验'!BO83/4</f>
        <v>25875517.581179507</v>
      </c>
      <c r="AN84" s="15">
        <f>T84+AF84+('[1]功能-日常任务'!AD84+'[1]功能-子任务'!BL84+[8]繁荣度奖励!AV86+[3]投放设计!BA87+'[1]功能-行军令'!DN84+'[1]功能-九鼎之争'!CU85)*[1]把控!$V$7/[1]把控!$V$9++'[1]资源-玩家经验'!BP83/4</f>
        <v>50014311.133224919</v>
      </c>
      <c r="AO84" s="15">
        <f>U84+AG84+('[1]功能-日常任务'!AE84+'[1]功能-子任务'!BM84+[8]繁荣度奖励!AW86+[3]投放设计!BB87+'[1]功能-行军令'!DO84+'[1]功能-九鼎之争'!CV85)*[1]把控!$V$7/[1]把控!$V$9++'[1]资源-玩家经验'!BQ83/4</f>
        <v>43706381.689847395</v>
      </c>
      <c r="AP84" s="15">
        <f>V84+AH84+('[1]功能-日常任务'!AF84+'[1]功能-子任务'!BN84+[8]繁荣度奖励!AX86+[3]投放设计!BC87+'[1]功能-行军令'!DP84+'[1]功能-九鼎之争'!CW85)*[1]把控!$V$7/[1]把控!$V$9++'[1]资源-玩家经验'!BR83/4</f>
        <v>34152256.905646302</v>
      </c>
      <c r="AS84" s="35">
        <v>80</v>
      </c>
      <c r="AT84" s="34">
        <f t="shared" si="21"/>
        <v>0.75244396026373894</v>
      </c>
      <c r="AU84" s="34">
        <f t="shared" si="22"/>
        <v>0.18581891483991314</v>
      </c>
      <c r="AV84" s="34">
        <f>(('[1]功能-日常任务'!AB84+'[1]功能-子任务'!BJ84+[8]繁荣度奖励!AT86+[3]投放设计!AY87+'[1]功能-行军令'!DL84+'[1]功能-九鼎之争'!CS85)*[1]把控!$V$7/[1]把控!$V$9+'[1]资源-玩家经验'!BN83/4)/AL84</f>
        <v>6.1737124896347931E-2</v>
      </c>
      <c r="AX84" s="15">
        <v>80</v>
      </c>
      <c r="AY84" s="15">
        <f>'[1]功能-战损相关'!R90/求节点($D$88:$D$167,$D$4:$D$83,节奏总纲!P83)*3600</f>
        <v>1209025.9778744157</v>
      </c>
      <c r="AZ84" s="15">
        <f>'[1]功能-战损相关'!S90/求节点($D$88:$D$167,$D$4:$D$83,节奏总纲!Q83)*3600</f>
        <v>1480148.8109143735</v>
      </c>
      <c r="BA84" s="15">
        <f>'[1]功能-战损相关'!T90/求节点($D$88:$D$167,$D$4:$D$83,节奏总纲!R83)*3600</f>
        <v>1538240.4685101188</v>
      </c>
      <c r="BB84" s="15">
        <f>'[1]功能-战损相关'!U90/求节点($D$88:$D$167,$D$4:$D$83,节奏总纲!S83)*3600</f>
        <v>1183744.626508103</v>
      </c>
      <c r="BC84" s="15">
        <f>'[1]功能-战损相关'!V90/求节点($D$88:$D$167,$D$4:$D$83,节奏总纲!T83)*3600</f>
        <v>625247.55500531627</v>
      </c>
      <c r="BD84" s="15">
        <f>SUM(AY$5:AY84)</f>
        <v>15502936.253141806</v>
      </c>
      <c r="BE84" s="15">
        <f>SUM(AZ$5:AZ84)</f>
        <v>19055642.884936895</v>
      </c>
      <c r="BF84" s="15">
        <f>SUM(BA$5:BA84)</f>
        <v>21178927.548282299</v>
      </c>
      <c r="BG84" s="15">
        <f>SUM(BB$5:BB84)</f>
        <v>16186979.574696172</v>
      </c>
      <c r="BH84" s="15">
        <f>SUM(BC$5:BC84)</f>
        <v>8477012.8555375226</v>
      </c>
      <c r="BK84" s="14">
        <v>80</v>
      </c>
      <c r="BL84" s="14">
        <f t="shared" si="23"/>
        <v>1.8887122674071566</v>
      </c>
      <c r="BM84" s="14">
        <f t="shared" si="24"/>
        <v>1.3578926587480071</v>
      </c>
      <c r="BN84" s="14">
        <f t="shared" si="25"/>
        <v>2.3615129245428337</v>
      </c>
      <c r="BO84" s="14">
        <f t="shared" si="26"/>
        <v>2.7000949428619858</v>
      </c>
      <c r="BP84" s="14">
        <f t="shared" si="27"/>
        <v>4.0288079642744306</v>
      </c>
      <c r="BR84" s="9">
        <v>80</v>
      </c>
      <c r="BS84" s="9">
        <f t="shared" si="28"/>
        <v>-818127.83182471804</v>
      </c>
      <c r="BT84" s="9">
        <f t="shared" si="29"/>
        <v>-329138.79060152918</v>
      </c>
      <c r="BU84" s="9">
        <f t="shared" si="30"/>
        <v>-1956049.2673880942</v>
      </c>
      <c r="BV84" s="9">
        <f t="shared" si="31"/>
        <v>-1930311.4800010305</v>
      </c>
      <c r="BW84" s="9">
        <f t="shared" si="32"/>
        <v>-1741393.9314119546</v>
      </c>
      <c r="BX84" s="37">
        <f>SUMPRODUCT(BS$5:BS84,'[1]功能-付费相关'!BR$6:BR85)/'[1]资源-钻石'!L83</f>
        <v>-7.261202660718738E-2</v>
      </c>
      <c r="BY84" s="37">
        <f>SUMPRODUCT(BT$5:BT84,'[1]功能-付费相关'!BS$6:BS85)/'[1]资源-钻石'!M83</f>
        <v>-2.9282507817761053E-2</v>
      </c>
      <c r="BZ84" s="37">
        <f>SUMPRODUCT(BU$5:BU84,'[1]功能-付费相关'!BT$6:BT85)/'[1]资源-钻石'!N83</f>
        <v>-7.6279848336694572E-2</v>
      </c>
      <c r="CA84" s="37">
        <f>SUMPRODUCT(BV$5:BV84,'[1]功能-付费相关'!BU$6:BU85)/'[1]资源-钻石'!O83</f>
        <v>-3.6344891982722539E-2</v>
      </c>
      <c r="CB84" s="37">
        <f>SUMPRODUCT(BW$5:BW84,'[1]功能-付费相关'!BV$6:BV85)/'[1]资源-钻石'!P83</f>
        <v>-2.516900066356147E-2</v>
      </c>
      <c r="CC84" s="14">
        <f>SUMPRODUCT(BS$5:BS84,'[1]功能-付费相关'!BR$6:BR85)/节奏总纲!P83</f>
        <v>-351.32216972023707</v>
      </c>
    </row>
    <row r="85" spans="2:81" x14ac:dyDescent="0.15">
      <c r="L85" s="15">
        <v>81</v>
      </c>
      <c r="M85" s="15">
        <f>24*3600*节奏总纲!W84</f>
        <v>1587514.153762741</v>
      </c>
      <c r="N85" s="15">
        <f>24*3600*节奏总纲!X84</f>
        <v>1319687.9373432673</v>
      </c>
      <c r="O85" s="15">
        <f>24*3600*节奏总纲!Y84</f>
        <v>1066003.175571979</v>
      </c>
      <c r="P85" s="15">
        <f>24*3600*节奏总纲!Z84</f>
        <v>793175.83777243516</v>
      </c>
      <c r="Q85" s="15">
        <f>24*3600*节奏总纲!AA84</f>
        <v>438904.83099162864</v>
      </c>
      <c r="R85" s="15">
        <f>SUM(M$5:M85)</f>
        <v>23619514.153762735</v>
      </c>
      <c r="S85" s="15">
        <f>SUM(N$5:N85)</f>
        <v>20421431.937343266</v>
      </c>
      <c r="T85" s="15">
        <f>SUM(O$5:O85)</f>
        <v>16647033.575571977</v>
      </c>
      <c r="U85" s="15">
        <f>SUM(P$5:P85)</f>
        <v>12161687.837772436</v>
      </c>
      <c r="V85" s="15">
        <f>SUM(Q$5:Q85)</f>
        <v>6726837.6309916284</v>
      </c>
      <c r="X85" s="15">
        <v>81</v>
      </c>
      <c r="Y85" s="15">
        <f>[1]养成buff汇总!CC86</f>
        <v>0.22180865769854122</v>
      </c>
      <c r="Z85" s="15">
        <f>[1]养成buff汇总!CD86</f>
        <v>0.22430638973402164</v>
      </c>
      <c r="AA85" s="15">
        <f>[1]养成buff汇总!CE86</f>
        <v>0.23062062384277382</v>
      </c>
      <c r="AB85" s="15">
        <f>[1]养成buff汇总!CF86</f>
        <v>0.23969675163740536</v>
      </c>
      <c r="AC85" s="15">
        <f>[1]养成buff汇总!CG86</f>
        <v>0.25212832326761492</v>
      </c>
      <c r="AD85" s="15">
        <f>[1]养成buff汇总!CH86</f>
        <v>5893377.4437277708</v>
      </c>
      <c r="AE85" s="15">
        <f>[1]养成buff汇总!CI86</f>
        <v>5174042.5656244624</v>
      </c>
      <c r="AF85" s="15">
        <f>[1]养成buff汇总!CJ86</f>
        <v>4372273.4591169143</v>
      </c>
      <c r="AG85" s="15">
        <f>[1]养成buff汇总!CK86</f>
        <v>3368301.1503840107</v>
      </c>
      <c r="AH85" s="15">
        <f>[1]养成buff汇总!CL86</f>
        <v>1996591.8739874929</v>
      </c>
      <c r="AK85" s="15">
        <v>81</v>
      </c>
      <c r="AL85" s="15">
        <f>R85+AD85+('[1]功能-日常任务'!AB85+'[1]功能-子任务'!BJ85+[8]繁荣度奖励!AT87+[3]投放设计!AY88+'[1]功能-行军令'!DL85+'[1]功能-九鼎之争'!CS86)*[1]把控!$V$7/[1]把控!$V$9++'[1]资源-玩家经验'!BN84/4</f>
        <v>31451454.836794317</v>
      </c>
      <c r="AM85" s="15">
        <f>S85+AE85+('[1]功能-日常任务'!AC85+'[1]功能-子任务'!BK85+[8]繁荣度奖励!AU87+[3]投放设计!AZ88+'[1]功能-行军令'!DM85+'[1]功能-九鼎之争'!CT86)*[1]把控!$V$7/[1]把控!$V$9++'[1]资源-玩家经验'!BO84/4</f>
        <v>27715736.936581559</v>
      </c>
      <c r="AN85" s="15">
        <f>T85+AF85+('[1]功能-日常任务'!AD85+'[1]功能-子任务'!BL85+[8]繁荣度奖励!AV87+[3]投放设计!BA88+'[1]功能-行军令'!DN85+'[1]功能-九鼎之争'!CU86)*[1]把控!$V$7/[1]把控!$V$9++'[1]资源-玩家经验'!BP84/4</f>
        <v>53746260.806568459</v>
      </c>
      <c r="AO85" s="15">
        <f>U85+AG85+('[1]功能-日常任务'!AE85+'[1]功能-子任务'!BM85+[8]繁荣度奖励!AW87+[3]投放设计!BB88+'[1]功能-行军令'!DO85+'[1]功能-九鼎之争'!CV86)*[1]把控!$V$7/[1]把控!$V$9++'[1]资源-玩家经验'!BQ84/4</f>
        <v>46946342.022673734</v>
      </c>
      <c r="AP85" s="15">
        <f>V85+AH85+('[1]功能-日常任务'!AF85+'[1]功能-子任务'!BN85+[8]繁荣度奖励!AX87+[3]投放设计!BC88+'[1]功能-行军令'!DP85+'[1]功能-九鼎之争'!CW86)*[1]把控!$V$7/[1]把控!$V$9++'[1]资源-玩家经验'!BR84/4</f>
        <v>36685267.851146586</v>
      </c>
      <c r="AS85" s="35">
        <v>81</v>
      </c>
      <c r="AT85" s="34">
        <f t="shared" si="21"/>
        <v>0.75098319859375218</v>
      </c>
      <c r="AU85" s="34">
        <f t="shared" si="22"/>
        <v>0.18738012197875334</v>
      </c>
      <c r="AV85" s="34">
        <f>(('[1]功能-日常任务'!AB85+'[1]功能-子任务'!BJ85+[8]繁荣度奖励!AT87+[3]投放设计!AY88+'[1]功能-行军令'!DL85+'[1]功能-九鼎之争'!CS86)*[1]把控!$V$7/[1]把控!$V$9+'[1]资源-玩家经验'!BN84/4)/AL85</f>
        <v>6.1636679427494498E-2</v>
      </c>
      <c r="AX85" s="15">
        <v>81</v>
      </c>
      <c r="AY85" s="15">
        <f>'[1]功能-战损相关'!R91/求节点($D$88:$D$167,$D$4:$D$83,节奏总纲!P84)*3600</f>
        <v>1310386.9545688757</v>
      </c>
      <c r="AZ85" s="15">
        <f>'[1]功能-战损相关'!S91/求节点($D$88:$D$167,$D$4:$D$83,节奏总纲!Q84)*3600</f>
        <v>1522602.6624370601</v>
      </c>
      <c r="BA85" s="15">
        <f>'[1]功能-战损相关'!T91/求节点($D$88:$D$167,$D$4:$D$83,节奏总纲!R84)*3600</f>
        <v>1622385.7564338341</v>
      </c>
      <c r="BB85" s="15">
        <f>'[1]功能-战损相关'!U91/求节点($D$88:$D$167,$D$4:$D$83,节奏总纲!S84)*3600</f>
        <v>1296004.9406192568</v>
      </c>
      <c r="BC85" s="15">
        <f>'[1]功能-战损相关'!V91/求节点($D$88:$D$167,$D$4:$D$83,节奏总纲!T84)*3600</f>
        <v>729458.61041002127</v>
      </c>
      <c r="BD85" s="15">
        <f>SUM(AY$5:AY85)</f>
        <v>16813323.20771068</v>
      </c>
      <c r="BE85" s="15">
        <f>SUM(AZ$5:AZ85)</f>
        <v>20578245.547373954</v>
      </c>
      <c r="BF85" s="15">
        <f>SUM(BA$5:BA85)</f>
        <v>22801313.304716133</v>
      </c>
      <c r="BG85" s="15">
        <f>SUM(BB$5:BB85)</f>
        <v>17482984.515315428</v>
      </c>
      <c r="BH85" s="15">
        <f>SUM(BC$5:BC85)</f>
        <v>9206471.4659475442</v>
      </c>
      <c r="BK85" s="14">
        <v>81</v>
      </c>
      <c r="BL85" s="14">
        <f t="shared" si="23"/>
        <v>1.8706269098764789</v>
      </c>
      <c r="BM85" s="14">
        <f t="shared" si="24"/>
        <v>1.3468464487303409</v>
      </c>
      <c r="BN85" s="14">
        <f t="shared" si="25"/>
        <v>2.3571563658770391</v>
      </c>
      <c r="BO85" s="14">
        <f t="shared" si="26"/>
        <v>2.6852590289459926</v>
      </c>
      <c r="BP85" s="14">
        <f t="shared" si="27"/>
        <v>3.9847261773238856</v>
      </c>
      <c r="BR85" s="9">
        <v>81</v>
      </c>
      <c r="BS85" s="9">
        <f t="shared" si="28"/>
        <v>-860482.0000853762</v>
      </c>
      <c r="BT85" s="9">
        <f t="shared" si="29"/>
        <v>-317616.69296499342</v>
      </c>
      <c r="BU85" s="9">
        <f t="shared" si="30"/>
        <v>-2109563.9169097058</v>
      </c>
      <c r="BV85" s="9">
        <f t="shared" si="31"/>
        <v>-1943955.3922070824</v>
      </c>
      <c r="BW85" s="9">
        <f t="shared" si="32"/>
        <v>-1803552.3350902628</v>
      </c>
      <c r="BX85" s="37">
        <f>SUMPRODUCT(BS$5:BS85,'[1]功能-付费相关'!BR$6:BR86)/'[1]资源-钻石'!L84</f>
        <v>-7.2300431531156367E-2</v>
      </c>
      <c r="BY85" s="37">
        <f>SUMPRODUCT(BT$5:BT85,'[1]功能-付费相关'!BS$6:BS86)/'[1]资源-钻石'!M84</f>
        <v>-2.8746029749043299E-2</v>
      </c>
      <c r="BZ85" s="37">
        <f>SUMPRODUCT(BU$5:BU85,'[1]功能-付费相关'!BT$6:BT86)/'[1]资源-钻石'!N84</f>
        <v>-7.684243721919487E-2</v>
      </c>
      <c r="CA85" s="37">
        <f>SUMPRODUCT(BV$5:BV85,'[1]功能-付费相关'!BU$6:BU86)/'[1]资源-钻石'!O84</f>
        <v>-3.6320885900752845E-2</v>
      </c>
      <c r="CB85" s="37">
        <f>SUMPRODUCT(BW$5:BW85,'[1]功能-付费相关'!BV$6:BV86)/'[1]资源-钻石'!P84</f>
        <v>-2.509444266886255E-2</v>
      </c>
      <c r="CC85" s="14">
        <f>SUMPRODUCT(BS$5:BS85,'[1]功能-付费相关'!BR$6:BR86)/节奏总纲!P84</f>
        <v>-345.19598287411679</v>
      </c>
    </row>
    <row r="86" spans="2:81" x14ac:dyDescent="0.15">
      <c r="D86" s="118" t="s">
        <v>188</v>
      </c>
      <c r="E86" s="118"/>
      <c r="F86" s="118"/>
      <c r="G86" s="118"/>
      <c r="H86" s="118"/>
      <c r="L86" s="15">
        <v>82</v>
      </c>
      <c r="M86" s="15">
        <f>24*3600*节奏总纲!W85</f>
        <v>1701455.5414036505</v>
      </c>
      <c r="N86" s="15">
        <f>24*3600*节奏总纲!X85</f>
        <v>1450821.6853414623</v>
      </c>
      <c r="O86" s="15">
        <f>24*3600*节奏总纲!Y85</f>
        <v>1183993.2837641931</v>
      </c>
      <c r="P86" s="15">
        <f>24*3600*节奏总纲!Z85</f>
        <v>868483.16736018704</v>
      </c>
      <c r="Q86" s="15">
        <f>24*3600*节奏总纲!AA85</f>
        <v>464317.76243562595</v>
      </c>
      <c r="R86" s="15">
        <f>SUM(M$5:M86)</f>
        <v>25320969.695166387</v>
      </c>
      <c r="S86" s="15">
        <f>SUM(N$5:N86)</f>
        <v>21872253.622684728</v>
      </c>
      <c r="T86" s="15">
        <f>SUM(O$5:O86)</f>
        <v>17831026.859336171</v>
      </c>
      <c r="U86" s="15">
        <f>SUM(P$5:P86)</f>
        <v>13030171.005132623</v>
      </c>
      <c r="V86" s="15">
        <f>SUM(Q$5:Q86)</f>
        <v>7191155.3934272546</v>
      </c>
      <c r="X86" s="15">
        <v>82</v>
      </c>
      <c r="Y86" s="15">
        <f>[1]养成buff汇总!CC87</f>
        <v>0.22112720796552321</v>
      </c>
      <c r="Z86" s="15">
        <f>[1]养成buff汇总!CD87</f>
        <v>0.2235686139303269</v>
      </c>
      <c r="AA86" s="15">
        <f>[1]养成buff汇总!CE87</f>
        <v>0.22985208664032689</v>
      </c>
      <c r="AB86" s="15">
        <f>[1]养成buff汇总!CF87</f>
        <v>0.23875275658530543</v>
      </c>
      <c r="AC86" s="15">
        <f>[1]养成buff汇总!CG87</f>
        <v>0.25113557258410579</v>
      </c>
      <c r="AD86" s="15">
        <f>[1]养成buff汇总!CH87</f>
        <v>6376432.0801149188</v>
      </c>
      <c r="AE86" s="15">
        <f>[1]养成buff汇总!CI87</f>
        <v>5591797.6938577062</v>
      </c>
      <c r="AF86" s="15">
        <f>[1]养成buff汇总!CJ87</f>
        <v>4725638.4713703934</v>
      </c>
      <c r="AG86" s="15">
        <f>[1]养成buff汇总!CK87</f>
        <v>3640686.7019231776</v>
      </c>
      <c r="AH86" s="15">
        <f>[1]养成buff汇总!CL87</f>
        <v>2152303.2455806346</v>
      </c>
      <c r="AK86" s="15">
        <v>82</v>
      </c>
      <c r="AL86" s="15">
        <f>R86+AD86+('[1]功能-日常任务'!AB86+'[1]功能-子任务'!BJ86+[8]繁荣度奖励!AT88+[3]投放设计!AY89+'[1]功能-行军令'!DL86+'[1]功能-九鼎之争'!CS87)*[1]把控!$V$7/[1]把控!$V$9++'[1]资源-玩家经验'!BN85/4</f>
        <v>33776106.803990833</v>
      </c>
      <c r="AM86" s="15">
        <f>S86+AE86+('[1]功能-日常任务'!AC86+'[1]功能-子任务'!BK86+[8]繁荣度奖励!AU88+[3]投放设计!AZ89+'[1]功能-行军令'!DM86+'[1]功能-九鼎之争'!CT87)*[1]把控!$V$7/[1]把控!$V$9++'[1]资源-玩家经验'!BO85/4</f>
        <v>29736851.118788633</v>
      </c>
      <c r="AN86" s="15">
        <f>T86+AF86+('[1]功能-日常任务'!AD86+'[1]功能-子任务'!BL86+[8]繁荣度奖励!AV88+[3]投放设计!BA89+'[1]功能-行军令'!DN86+'[1]功能-九鼎之争'!CU87)*[1]把控!$V$7/[1]把控!$V$9++'[1]资源-玩家经验'!BP85/4</f>
        <v>57803750.731744044</v>
      </c>
      <c r="AO86" s="15">
        <f>U86+AG86+('[1]功能-日常任务'!AE86+'[1]功能-子任务'!BM86+[8]繁荣度奖励!AW88+[3]投放设计!BB89+'[1]功能-行军令'!DO86+'[1]功能-九鼎之争'!CV87)*[1]把控!$V$7/[1]把控!$V$9++'[1]资源-玩家经验'!BQ85/4</f>
        <v>50501515.350053549</v>
      </c>
      <c r="AP86" s="15">
        <f>V86+AH86+('[1]功能-日常任务'!AF86+'[1]功能-子任务'!BN86+[8]繁荣度奖励!AX88+[3]投放设计!BC89+'[1]功能-行军令'!DP86+'[1]功能-九鼎之争'!CW87)*[1]把控!$V$7/[1]把控!$V$9++'[1]资源-玩家经验'!BR85/4</f>
        <v>39463009.748010337</v>
      </c>
      <c r="AS86" s="35">
        <v>82</v>
      </c>
      <c r="AT86" s="34">
        <f t="shared" si="21"/>
        <v>0.74967105717982196</v>
      </c>
      <c r="AU86" s="34">
        <f t="shared" si="22"/>
        <v>0.18878528887649976</v>
      </c>
      <c r="AV86" s="34">
        <f>(('[1]功能-日常任务'!AB86+'[1]功能-子任务'!BJ86+[8]繁荣度奖励!AT88+[3]投放设计!AY89+'[1]功能-行军令'!DL86+'[1]功能-九鼎之争'!CS87)*[1]把控!$V$7/[1]把控!$V$9+'[1]资源-玩家经验'!BN85/4)/AL86</f>
        <v>6.1543653943678181E-2</v>
      </c>
      <c r="AX86" s="15">
        <v>82</v>
      </c>
      <c r="AY86" s="15">
        <f>'[1]功能-战损相关'!R92/求节点($D$88:$D$167,$D$4:$D$83,节奏总纲!P85)*3600</f>
        <v>1419915.8925138942</v>
      </c>
      <c r="AZ86" s="15">
        <f>'[1]功能-战损相关'!S92/求节点($D$88:$D$167,$D$4:$D$83,节奏总纲!Q85)*3600</f>
        <v>1692180.5744939214</v>
      </c>
      <c r="BA86" s="15">
        <f>'[1]功能-战损相关'!T92/求节点($D$88:$D$167,$D$4:$D$83,节奏总纲!R85)*3600</f>
        <v>1810249.7144122389</v>
      </c>
      <c r="BB86" s="15">
        <f>'[1]功能-战损相关'!U92/求节点($D$88:$D$167,$D$4:$D$83,节奏总纲!S85)*3600</f>
        <v>1434142.4578799272</v>
      </c>
      <c r="BC86" s="15">
        <f>'[1]功能-战损相关'!V92/求节点($D$88:$D$167,$D$4:$D$83,节奏总纲!T85)*3600</f>
        <v>798282.66503348027</v>
      </c>
      <c r="BD86" s="15">
        <f>SUM(AY$5:AY86)</f>
        <v>18233239.100224573</v>
      </c>
      <c r="BE86" s="15">
        <f>SUM(AZ$5:AZ86)</f>
        <v>22270426.121867876</v>
      </c>
      <c r="BF86" s="15">
        <f>SUM(BA$5:BA86)</f>
        <v>24611563.019128371</v>
      </c>
      <c r="BG86" s="15">
        <f>SUM(BB$5:BB86)</f>
        <v>18917126.973195355</v>
      </c>
      <c r="BH86" s="15">
        <f>SUM(BC$5:BC86)</f>
        <v>10004754.130981024</v>
      </c>
      <c r="BK86" s="14">
        <v>82</v>
      </c>
      <c r="BL86" s="14">
        <f t="shared" si="23"/>
        <v>1.8524468756390533</v>
      </c>
      <c r="BM86" s="14">
        <f t="shared" si="24"/>
        <v>1.3352618830040837</v>
      </c>
      <c r="BN86" s="14">
        <f t="shared" si="25"/>
        <v>2.3486420056628807</v>
      </c>
      <c r="BO86" s="14">
        <f t="shared" si="26"/>
        <v>2.6696186699815319</v>
      </c>
      <c r="BP86" s="14">
        <f t="shared" si="27"/>
        <v>3.9444257431382534</v>
      </c>
      <c r="BR86" s="9">
        <v>82</v>
      </c>
      <c r="BS86" s="9">
        <f t="shared" si="28"/>
        <v>-904736.07468262315</v>
      </c>
      <c r="BT86" s="9">
        <f t="shared" si="29"/>
        <v>-328933.60771315172</v>
      </c>
      <c r="BU86" s="9">
        <f t="shared" si="30"/>
        <v>-2247240.2107633464</v>
      </c>
      <c r="BV86" s="9">
        <f t="shared" si="31"/>
        <v>-2121030.8694998883</v>
      </c>
      <c r="BW86" s="9">
        <f t="shared" si="32"/>
        <v>-1979459.231830271</v>
      </c>
      <c r="BX86" s="37">
        <f>SUMPRODUCT(BS$5:BS86,'[1]功能-付费相关'!BR$6:BR87)/'[1]资源-钻石'!L85</f>
        <v>-7.1931859012857313E-2</v>
      </c>
      <c r="BY86" s="37">
        <f>SUMPRODUCT(BT$5:BT86,'[1]功能-付费相关'!BS$6:BS87)/'[1]资源-钻石'!M85</f>
        <v>-2.8156349478465813E-2</v>
      </c>
      <c r="BZ86" s="37">
        <f>SUMPRODUCT(BU$5:BU86,'[1]功能-付费相关'!BT$6:BT87)/'[1]资源-钻石'!N85</f>
        <v>-7.7190891511051712E-2</v>
      </c>
      <c r="CA86" s="37">
        <f>SUMPRODUCT(BV$5:BV86,'[1]功能-付费相关'!BU$6:BU87)/'[1]资源-钻石'!O85</f>
        <v>-3.6289768685927412E-2</v>
      </c>
      <c r="CB86" s="37">
        <f>SUMPRODUCT(BW$5:BW86,'[1]功能-付费相关'!BV$6:BV87)/'[1]资源-钻石'!P85</f>
        <v>-2.5082192607038475E-2</v>
      </c>
      <c r="CC86" s="14">
        <f>SUMPRODUCT(BS$5:BS86,'[1]功能-付费相关'!BR$6:BR87)/节奏总纲!P85</f>
        <v>-339.15109976235334</v>
      </c>
    </row>
    <row r="87" spans="2:81" x14ac:dyDescent="0.15">
      <c r="C87" s="4" t="s">
        <v>61</v>
      </c>
      <c r="D87" s="14" t="s">
        <v>167</v>
      </c>
      <c r="E87" s="14" t="s">
        <v>168</v>
      </c>
      <c r="F87" s="14" t="s">
        <v>169</v>
      </c>
      <c r="G87" s="14" t="s">
        <v>170</v>
      </c>
      <c r="H87" s="14" t="s">
        <v>171</v>
      </c>
      <c r="L87" s="15">
        <v>83</v>
      </c>
      <c r="M87" s="15">
        <f>24*3600*节奏总纲!W86</f>
        <v>1823574.896961825</v>
      </c>
      <c r="N87" s="15">
        <f>24*3600*节奏总纲!X86</f>
        <v>1588776.2682916841</v>
      </c>
      <c r="O87" s="15">
        <f>24*3600*节奏总纲!Y86</f>
        <v>1311305.9870326461</v>
      </c>
      <c r="P87" s="15">
        <f>24*3600*节奏总纲!Z86</f>
        <v>930268.27859891695</v>
      </c>
      <c r="Q87" s="15">
        <f>24*3600*节奏总纲!AA86</f>
        <v>515180.81627794623</v>
      </c>
      <c r="R87" s="15">
        <f>SUM(M$5:M87)</f>
        <v>27144544.59212821</v>
      </c>
      <c r="S87" s="15">
        <f>SUM(N$5:N87)</f>
        <v>23461029.890976414</v>
      </c>
      <c r="T87" s="15">
        <f>SUM(O$5:O87)</f>
        <v>19142332.846368816</v>
      </c>
      <c r="U87" s="15">
        <f>SUM(P$5:P87)</f>
        <v>13960439.283731541</v>
      </c>
      <c r="V87" s="15">
        <f>SUM(Q$5:Q87)</f>
        <v>7706336.209705201</v>
      </c>
      <c r="X87" s="15">
        <v>83</v>
      </c>
      <c r="Y87" s="15">
        <f>[1]养成buff汇总!CC88</f>
        <v>0.22044092791441419</v>
      </c>
      <c r="Z87" s="15">
        <f>[1]养成buff汇总!CD88</f>
        <v>0.22282591103225058</v>
      </c>
      <c r="AA87" s="15">
        <f>[1]养成buff汇总!CE88</f>
        <v>0.22902936700338311</v>
      </c>
      <c r="AB87" s="15">
        <f>[1]养成buff汇总!CF88</f>
        <v>0.2378760661016257</v>
      </c>
      <c r="AC87" s="15">
        <f>[1]养成buff汇总!CG88</f>
        <v>0.25007553447760394</v>
      </c>
      <c r="AD87" s="15">
        <f>[1]养成buff汇总!CH88</f>
        <v>6892096.0712121371</v>
      </c>
      <c r="AE87" s="15">
        <f>[1]养成buff汇总!CI88</f>
        <v>6047320.4968357719</v>
      </c>
      <c r="AF87" s="15">
        <f>[1]养成buff汇总!CJ88</f>
        <v>5115183.2442893274</v>
      </c>
      <c r="AG87" s="15">
        <f>[1]养成buff汇总!CK88</f>
        <v>3931044.4097572807</v>
      </c>
      <c r="AH87" s="15">
        <f>[1]养成buff汇总!CL88</f>
        <v>2324099.3715992332</v>
      </c>
      <c r="AK87" s="15">
        <v>83</v>
      </c>
      <c r="AL87" s="15">
        <f>R87+AD87+('[1]功能-日常任务'!AB87+'[1]功能-子任务'!BJ87+[8]繁荣度奖励!AT89+[3]投放设计!AY90+'[1]功能-行军令'!DL87+'[1]功能-九鼎之争'!CS88)*[1]把控!$V$7/[1]把控!$V$9++'[1]资源-玩家经验'!BN86/4</f>
        <v>36265409.679094687</v>
      </c>
      <c r="AM87" s="15">
        <f>S87+AE87+('[1]功能-日常任务'!AC87+'[1]功能-子任务'!BK87+[8]繁荣度奖励!AU89+[3]投放设计!AZ90+'[1]功能-行军令'!DM87+'[1]功能-九鼎之争'!CT88)*[1]把控!$V$7/[1]把控!$V$9++'[1]资源-玩家经验'!BO86/4</f>
        <v>31948027.173536945</v>
      </c>
      <c r="AN87" s="15">
        <f>T87+AF87+('[1]功能-日常任务'!AD87+'[1]功能-子任务'!BL87+[8]繁荣度奖励!AV89+[3]投放设计!BA90+'[1]功能-行军令'!DN87+'[1]功能-九鼎之争'!CU88)*[1]把控!$V$7/[1]把控!$V$9++'[1]资源-玩家经验'!BP86/4</f>
        <v>64025164.39777448</v>
      </c>
      <c r="AO87" s="15">
        <f>U87+AG87+('[1]功能-日常任务'!AE87+'[1]功能-子任务'!BM87+[8]繁荣度奖励!AW89+[3]投放设计!BB90+'[1]功能-行军令'!DO87+'[1]功能-九鼎之争'!CV88)*[1]把控!$V$7/[1]把控!$V$9++'[1]资源-玩家经验'!BQ86/4</f>
        <v>54362760.580792002</v>
      </c>
      <c r="AP87" s="15">
        <f>V87+AH87+('[1]功能-日常任务'!AF87+'[1]功能-子任务'!BN87+[8]繁荣度奖励!AX89+[3]投放设计!BC90+'[1]功能-行军令'!DP87+'[1]功能-九鼎之争'!CW88)*[1]把控!$V$7/[1]把控!$V$9++'[1]资源-玩家经验'!BR86/4</f>
        <v>42539654.06782864</v>
      </c>
      <c r="AS87" s="35">
        <v>83</v>
      </c>
      <c r="AT87" s="34">
        <f t="shared" si="21"/>
        <v>0.74849684126898941</v>
      </c>
      <c r="AU87" s="34">
        <f t="shared" si="22"/>
        <v>0.19004600064355837</v>
      </c>
      <c r="AV87" s="34">
        <f>(('[1]功能-日常任务'!AB87+'[1]功能-子任务'!BJ87+[8]繁荣度奖励!AT89+[3]投放设计!AY90+'[1]功能-行军令'!DL87+'[1]功能-九鼎之争'!CS88)*[1]把控!$V$7/[1]把控!$V$9+'[1]资源-玩家经验'!BN86/4)/AL87</f>
        <v>6.1457158087452182E-2</v>
      </c>
      <c r="AX87" s="15">
        <v>83</v>
      </c>
      <c r="AY87" s="15">
        <f>'[1]功能-战损相关'!R93/求节点($D$88:$D$167,$D$4:$D$83,节奏总纲!P86)*3600</f>
        <v>1538519.4968161145</v>
      </c>
      <c r="AZ87" s="15">
        <f>'[1]功能-战损相关'!S93/求节点($D$88:$D$167,$D$4:$D$83,节奏总纲!Q86)*3600</f>
        <v>1873218.7134372036</v>
      </c>
      <c r="BA87" s="15">
        <f>'[1]功能-战损相关'!T93/求节点($D$88:$D$167,$D$4:$D$83,节奏总纲!R86)*3600</f>
        <v>2019898.9028333568</v>
      </c>
      <c r="BB87" s="15">
        <f>'[1]功能-战损相关'!U93/求节点($D$88:$D$167,$D$4:$D$83,节奏总纲!S86)*3600</f>
        <v>1935678.9551835777</v>
      </c>
      <c r="BC87" s="15">
        <f>'[1]功能-战损相关'!V93/求节点($D$88:$D$167,$D$4:$D$83,节奏总纲!T86)*3600</f>
        <v>849786.54994096188</v>
      </c>
      <c r="BD87" s="15">
        <f>SUM(AY$5:AY87)</f>
        <v>19771758.597040687</v>
      </c>
      <c r="BE87" s="15">
        <f>SUM(AZ$5:AZ87)</f>
        <v>24143644.83530508</v>
      </c>
      <c r="BF87" s="15">
        <f>SUM(BA$5:BA87)</f>
        <v>26631461.921961728</v>
      </c>
      <c r="BG87" s="15">
        <f>SUM(BB$5:BB87)</f>
        <v>20852805.928378932</v>
      </c>
      <c r="BH87" s="15">
        <f>SUM(BC$5:BC87)</f>
        <v>10854540.680921987</v>
      </c>
      <c r="BK87" s="14">
        <v>83</v>
      </c>
      <c r="BL87" s="14">
        <f t="shared" si="23"/>
        <v>1.834202531914519</v>
      </c>
      <c r="BM87" s="14">
        <f t="shared" si="24"/>
        <v>1.3232478936576955</v>
      </c>
      <c r="BN87" s="14">
        <f t="shared" si="25"/>
        <v>2.404117527809313</v>
      </c>
      <c r="BO87" s="14">
        <f t="shared" si="26"/>
        <v>2.6069758078364318</v>
      </c>
      <c r="BP87" s="14">
        <f t="shared" si="27"/>
        <v>3.9190653311195951</v>
      </c>
      <c r="BR87" s="9">
        <v>83</v>
      </c>
      <c r="BS87" s="9">
        <f t="shared" si="28"/>
        <v>-950783.37828774005</v>
      </c>
      <c r="BT87" s="9">
        <f t="shared" si="29"/>
        <v>-337957.34131110832</v>
      </c>
      <c r="BU87" s="9">
        <f t="shared" si="30"/>
        <v>-4201514.7631970793</v>
      </c>
      <c r="BV87" s="9">
        <f t="shared" si="31"/>
        <v>-1925566.2755548768</v>
      </c>
      <c r="BW87" s="9">
        <f t="shared" si="32"/>
        <v>-2226857.7698773406</v>
      </c>
      <c r="BX87" s="37">
        <f>SUMPRODUCT(BS$5:BS87,'[1]功能-付费相关'!BR$6:BR88)/'[1]资源-钻石'!L86</f>
        <v>-7.1507951685808244E-2</v>
      </c>
      <c r="BY87" s="37">
        <f>SUMPRODUCT(BT$5:BT87,'[1]功能-付费相关'!BS$6:BS88)/'[1]资源-钻石'!M86</f>
        <v>-2.7516795738822087E-2</v>
      </c>
      <c r="BZ87" s="37">
        <f>SUMPRODUCT(BU$5:BU87,'[1]功能-付费相关'!BT$6:BT88)/'[1]资源-钻石'!N86</f>
        <v>-8.10035692790574E-2</v>
      </c>
      <c r="CA87" s="37">
        <f>SUMPRODUCT(BV$5:BV87,'[1]功能-付费相关'!BU$6:BU88)/'[1]资源-钻石'!O86</f>
        <v>-3.5913378061785718E-2</v>
      </c>
      <c r="CB87" s="37">
        <f>SUMPRODUCT(BW$5:BW87,'[1]功能-付费相关'!BV$6:BV88)/'[1]资源-钻石'!P86</f>
        <v>-2.5093033134655829E-2</v>
      </c>
      <c r="CC87" s="14">
        <f>SUMPRODUCT(BS$5:BS87,'[1]功能-付费相关'!BR$6:BR88)/节奏总纲!P86</f>
        <v>-333.1796822027265</v>
      </c>
    </row>
    <row r="88" spans="2:81" x14ac:dyDescent="0.15">
      <c r="C88" s="14">
        <v>1</v>
      </c>
      <c r="D88" s="14">
        <f>求节点(节奏总纲!$AL$4:$AL$83,节奏总纲!AM$4:AM$83,'[1]功能-城建'!$AT6)</f>
        <v>7.4349177498517554E-3</v>
      </c>
      <c r="E88" s="14">
        <f>求节点(节奏总纲!$AL$4:$AL$83,节奏总纲!AN$4:AN$83,'[1]功能-城建'!$AT6)</f>
        <v>5.947934199881405E-3</v>
      </c>
      <c r="F88" s="14">
        <f>求节点(节奏总纲!$AL$4:$AL$83,节奏总纲!AO$4:AO$83,'[1]功能-城建'!$AT6)</f>
        <v>4.4609506499110529E-3</v>
      </c>
      <c r="G88" s="14">
        <f>求节点(节奏总纲!$AL$4:$AL$83,节奏总纲!AP$4:AP$83,'[1]功能-城建'!$AT6)</f>
        <v>2.9739670999407025E-3</v>
      </c>
      <c r="H88" s="14">
        <f>求节点(节奏总纲!$AL$4:$AL$83,节奏总纲!AQ$4:AQ$83,'[1]功能-城建'!$AT6)</f>
        <v>1.4869835499703513E-3</v>
      </c>
      <c r="L88" s="15">
        <v>84</v>
      </c>
      <c r="M88" s="15">
        <f>24*3600*节奏总纲!W87</f>
        <v>1954459.1815109616</v>
      </c>
      <c r="N88" s="15">
        <f>24*3600*节奏总纲!X87</f>
        <v>1703788.572466749</v>
      </c>
      <c r="O88" s="15">
        <f>24*3600*节奏总纲!Y87</f>
        <v>1357915.3121599825</v>
      </c>
      <c r="P88" s="15">
        <f>24*3600*节奏总纲!Z87</f>
        <v>984809.05440953944</v>
      </c>
      <c r="Q88" s="15">
        <f>24*3600*节奏总纲!AA87</f>
        <v>557780.86200832541</v>
      </c>
      <c r="R88" s="15">
        <f>SUM(M$5:M88)</f>
        <v>29099003.773639172</v>
      </c>
      <c r="S88" s="15">
        <f>SUM(N$5:N88)</f>
        <v>25164818.463443164</v>
      </c>
      <c r="T88" s="15">
        <f>SUM(O$5:O88)</f>
        <v>20500248.158528797</v>
      </c>
      <c r="U88" s="15">
        <f>SUM(P$5:P88)</f>
        <v>14945248.33814108</v>
      </c>
      <c r="V88" s="15">
        <f>SUM(Q$5:Q88)</f>
        <v>8264117.0717135267</v>
      </c>
      <c r="X88" s="15">
        <v>84</v>
      </c>
      <c r="Y88" s="15">
        <f>[1]养成buff汇总!CC89</f>
        <v>0.21975486288574134</v>
      </c>
      <c r="Z88" s="15">
        <f>[1]养成buff汇总!CD89</f>
        <v>0.2220780171777636</v>
      </c>
      <c r="AA88" s="15">
        <f>[1]养成buff汇总!CE89</f>
        <v>0.22825767150280823</v>
      </c>
      <c r="AB88" s="15">
        <f>[1]养成buff汇总!CF89</f>
        <v>0.23695199378401971</v>
      </c>
      <c r="AC88" s="15">
        <f>[1]养成buff汇总!CG89</f>
        <v>0.24908323382016789</v>
      </c>
      <c r="AD88" s="15">
        <f>[1]养成buff汇总!CH89</f>
        <v>7442566.5439115698</v>
      </c>
      <c r="AE88" s="15">
        <f>[1]养成buff汇总!CI89</f>
        <v>6533711.1583913676</v>
      </c>
      <c r="AF88" s="15">
        <f>[1]养成buff汇总!CJ89</f>
        <v>5516812.8761059716</v>
      </c>
      <c r="AG88" s="15">
        <f>[1]养成buff汇总!CK89</f>
        <v>4236860.645482881</v>
      </c>
      <c r="AH88" s="15">
        <f>[1]养成buff汇总!CL89</f>
        <v>2509118.3605596717</v>
      </c>
      <c r="AK88" s="15">
        <v>84</v>
      </c>
      <c r="AL88" s="15">
        <f>R88+AD88+('[1]功能-日常任务'!AB88+'[1]功能-子任务'!BJ88+[8]繁荣度奖励!AT90+[3]投放设计!AY91+'[1]功能-行军令'!DL88+'[1]功能-九鼎之争'!CS89)*[1]把控!$V$7/[1]把控!$V$9++'[1]资源-玩家经验'!BN87/4</f>
        <v>38931057.668469511</v>
      </c>
      <c r="AM88" s="15">
        <f>S88+AE88+('[1]功能-日常任务'!AC88+'[1]功能-子任务'!BK88+[8]繁荣度奖励!AU90+[3]投放设计!AZ91+'[1]功能-行军令'!DM88+'[1]功能-九鼎之争'!CT89)*[1]把控!$V$7/[1]把控!$V$9++'[1]资源-玩家经验'!BO87/4</f>
        <v>34317027.738253295</v>
      </c>
      <c r="AN88" s="15">
        <f>T88+AF88+('[1]功能-日常任务'!AD88+'[1]功能-子任务'!BL88+[8]繁荣度奖励!AV90+[3]投放设计!BA91+'[1]功能-行军令'!DN88+'[1]功能-九鼎之争'!CU89)*[1]把控!$V$7/[1]把控!$V$9++'[1]资源-玩家经验'!BP87/4</f>
        <v>71574529.5743687</v>
      </c>
      <c r="AO88" s="15">
        <f>U88+AG88+('[1]功能-日常任务'!AE88+'[1]功能-子任务'!BM88+[8]繁荣度奖励!AW90+[3]投放设计!BB91+'[1]功能-行军令'!DO88+'[1]功能-九鼎之争'!CV89)*[1]把控!$V$7/[1]把控!$V$9++'[1]资源-玩家经验'!BQ87/4</f>
        <v>58483131.700334609</v>
      </c>
      <c r="AP88" s="15">
        <f>V88+AH88+('[1]功能-日常任务'!AF88+'[1]功能-子任务'!BN88+[8]繁荣度奖励!AX90+[3]投放设计!BC91+'[1]功能-行军令'!DP88+'[1]功能-九鼎之争'!CW89)*[1]把控!$V$7/[1]把控!$V$9++'[1]资源-玩家经验'!BR87/4</f>
        <v>45760809.093244568</v>
      </c>
      <c r="AS88" s="35">
        <v>84</v>
      </c>
      <c r="AT88" s="34">
        <f t="shared" si="21"/>
        <v>0.74744960749439449</v>
      </c>
      <c r="AU88" s="34">
        <f t="shared" si="22"/>
        <v>0.1911729860331883</v>
      </c>
      <c r="AV88" s="34">
        <f>(('[1]功能-日常任务'!AB88+'[1]功能-子任务'!BJ88+[8]繁荣度奖励!AT90+[3]投放设计!AY91+'[1]功能-行军令'!DL88+'[1]功能-九鼎之争'!CS89)*[1]把控!$V$7/[1]把控!$V$9+'[1]资源-玩家经验'!BN87/4)/AL88</f>
        <v>6.1377406472417337E-2</v>
      </c>
      <c r="AX88" s="15">
        <v>84</v>
      </c>
      <c r="AY88" s="15">
        <f>'[1]功能-战损相关'!R94/求节点($D$88:$D$167,$D$4:$D$83,节奏总纲!P87)*3600</f>
        <v>1666852.3158967618</v>
      </c>
      <c r="AZ88" s="15">
        <f>'[1]功能-战损相关'!S94/求节点($D$88:$D$167,$D$4:$D$83,节奏总纲!Q87)*3600</f>
        <v>2029808.156019696</v>
      </c>
      <c r="BA88" s="15">
        <f>'[1]功能-战损相关'!T94/求节点($D$88:$D$167,$D$4:$D$83,节奏总纲!R87)*3600</f>
        <v>2112788.4765332048</v>
      </c>
      <c r="BB88" s="15">
        <f>'[1]功能-战损相关'!U94/求节点($D$88:$D$167,$D$4:$D$83,节奏总纲!S87)*3600</f>
        <v>1731593.4893176807</v>
      </c>
      <c r="BC88" s="15">
        <f>'[1]功能-战损相关'!V94/求节点($D$88:$D$167,$D$4:$D$83,节奏总纲!T87)*3600</f>
        <v>914582.57491993962</v>
      </c>
      <c r="BD88" s="15">
        <f>SUM(AY$5:AY88)</f>
        <v>21438610.912937447</v>
      </c>
      <c r="BE88" s="15">
        <f>SUM(AZ$5:AZ88)</f>
        <v>26173452.991324775</v>
      </c>
      <c r="BF88" s="15">
        <f>SUM(BA$5:BA88)</f>
        <v>28744250.398494933</v>
      </c>
      <c r="BG88" s="15">
        <f>SUM(BB$5:BB88)</f>
        <v>22584399.417696614</v>
      </c>
      <c r="BH88" s="15">
        <f>SUM(BC$5:BC88)</f>
        <v>11769123.255841926</v>
      </c>
      <c r="BK88" s="14">
        <v>84</v>
      </c>
      <c r="BL88" s="14">
        <f t="shared" si="23"/>
        <v>1.8159319102608455</v>
      </c>
      <c r="BM88" s="14">
        <f t="shared" si="24"/>
        <v>1.3111387232562597</v>
      </c>
      <c r="BN88" s="14">
        <f t="shared" si="25"/>
        <v>2.4900468296127976</v>
      </c>
      <c r="BO88" s="14">
        <f t="shared" si="26"/>
        <v>2.5895367248291126</v>
      </c>
      <c r="BP88" s="14">
        <f t="shared" si="27"/>
        <v>3.8882088409202393</v>
      </c>
      <c r="BR88" s="9">
        <v>84</v>
      </c>
      <c r="BS88" s="9">
        <f t="shared" si="28"/>
        <v>-998795.6734780632</v>
      </c>
      <c r="BT88" s="9">
        <f t="shared" si="29"/>
        <v>-339192.40869665518</v>
      </c>
      <c r="BU88" s="9">
        <f t="shared" si="30"/>
        <v>-5436576.7000610158</v>
      </c>
      <c r="BV88" s="9">
        <f t="shared" si="31"/>
        <v>-2388777.6302249245</v>
      </c>
      <c r="BW88" s="9">
        <f t="shared" si="32"/>
        <v>-2306572.4504959881</v>
      </c>
      <c r="BX88" s="37">
        <f>SUMPRODUCT(BS$5:BS88,'[1]功能-付费相关'!BR$6:BR89)/'[1]资源-钻石'!L87</f>
        <v>-7.103097311010248E-2</v>
      </c>
      <c r="BY88" s="37">
        <f>SUMPRODUCT(BT$5:BT88,'[1]功能-付费相关'!BS$6:BS89)/'[1]资源-钻石'!M87</f>
        <v>-2.6844234365227686E-2</v>
      </c>
      <c r="BZ88" s="37">
        <f>SUMPRODUCT(BU$5:BU88,'[1]功能-付费相关'!BT$6:BT89)/'[1]资源-钻石'!N87</f>
        <v>-8.6561227378682923E-2</v>
      </c>
      <c r="CA88" s="37">
        <f>SUMPRODUCT(BV$5:BV88,'[1]功能-付费相关'!BU$6:BU89)/'[1]资源-钻石'!O87</f>
        <v>-3.5892755732399216E-2</v>
      </c>
      <c r="CB88" s="37">
        <f>SUMPRODUCT(BW$5:BW88,'[1]功能-付费相关'!BV$6:BV89)/'[1]资源-钻石'!P87</f>
        <v>-2.5072071312075148E-2</v>
      </c>
      <c r="CC88" s="14">
        <f>SUMPRODUCT(BS$5:BS88,'[1]功能-付费相关'!BR$6:BR89)/节奏总纲!P87</f>
        <v>-327.27693147487668</v>
      </c>
    </row>
    <row r="89" spans="2:81" x14ac:dyDescent="0.15">
      <c r="C89" s="14">
        <v>2</v>
      </c>
      <c r="D89" s="14">
        <f>求节点(节奏总纲!$AL$4:$AL$83,节奏总纲!AM$4:AM$83,'[1]功能-城建'!$AT7)</f>
        <v>2.3963093307967063E-2</v>
      </c>
      <c r="E89" s="14">
        <f>求节点(节奏总纲!$AL$4:$AL$83,节奏总纲!AN$4:AN$83,'[1]功能-城建'!$AT7)</f>
        <v>1.9170474646373652E-2</v>
      </c>
      <c r="F89" s="14">
        <f>求节点(节奏总纲!$AL$4:$AL$83,节奏总纲!AO$4:AO$83,'[1]功能-城建'!$AT7)</f>
        <v>1.4377855984780237E-2</v>
      </c>
      <c r="G89" s="14">
        <f>求节点(节奏总纲!$AL$4:$AL$83,节奏总纲!AP$4:AP$83,'[1]功能-城建'!$AT7)</f>
        <v>9.5852373231868262E-3</v>
      </c>
      <c r="H89" s="14">
        <f>求节点(节奏总纲!$AL$4:$AL$83,节奏总纲!AQ$4:AQ$83,'[1]功能-城建'!$AT7)</f>
        <v>4.7926186615934131E-3</v>
      </c>
      <c r="L89" s="15">
        <v>85</v>
      </c>
      <c r="M89" s="15">
        <f>24*3600*节奏总纲!W88</f>
        <v>2094737.4843538846</v>
      </c>
      <c r="N89" s="15">
        <f>24*3600*节奏总纲!X88</f>
        <v>1767857.7387080432</v>
      </c>
      <c r="O89" s="15">
        <f>24*3600*节奏总纲!Y88</f>
        <v>1438310.0682177208</v>
      </c>
      <c r="P89" s="15">
        <f>24*3600*节奏总纲!Z88</f>
        <v>1088334.6684673545</v>
      </c>
      <c r="Q89" s="15">
        <f>24*3600*节奏总纲!AA88</f>
        <v>594905.44555650314</v>
      </c>
      <c r="R89" s="15">
        <f>SUM(M$5:M89)</f>
        <v>31193741.257993057</v>
      </c>
      <c r="S89" s="15">
        <f>SUM(N$5:N89)</f>
        <v>26932676.202151205</v>
      </c>
      <c r="T89" s="15">
        <f>SUM(O$5:O89)</f>
        <v>21938558.226746518</v>
      </c>
      <c r="U89" s="15">
        <f>SUM(P$5:P89)</f>
        <v>16033583.006608434</v>
      </c>
      <c r="V89" s="15">
        <f>SUM(Q$5:Q89)</f>
        <v>8859022.5172700305</v>
      </c>
      <c r="X89" s="15">
        <v>85</v>
      </c>
      <c r="Y89" s="15">
        <f>[1]养成buff汇总!CC90</f>
        <v>0.21905707926799592</v>
      </c>
      <c r="Z89" s="15">
        <f>[1]养成buff汇总!CD90</f>
        <v>0.22135129153142369</v>
      </c>
      <c r="AA89" s="15">
        <f>[1]养成buff汇总!CE90</f>
        <v>0.22748230667446326</v>
      </c>
      <c r="AB89" s="15">
        <f>[1]养成buff汇总!CF90</f>
        <v>0.23604616033525283</v>
      </c>
      <c r="AC89" s="15">
        <f>[1]养成buff汇总!CG90</f>
        <v>0.24822858417315255</v>
      </c>
      <c r="AD89" s="15">
        <f>[1]养成buff汇总!CH90</f>
        <v>8030147.3554843795</v>
      </c>
      <c r="AE89" s="15">
        <f>[1]养成buff汇总!CI90</f>
        <v>7036271.0283954926</v>
      </c>
      <c r="AF89" s="15">
        <f>[1]养成buff汇总!CJ90</f>
        <v>5940350.22011525</v>
      </c>
      <c r="AG89" s="15">
        <f>[1]养成buff汇总!CK90</f>
        <v>4573133.8681741841</v>
      </c>
      <c r="AH89" s="15">
        <f>[1]养成buff汇总!CL90</f>
        <v>2705551.1237087855</v>
      </c>
      <c r="AK89" s="15">
        <v>85</v>
      </c>
      <c r="AL89" s="15">
        <f>R89+AD89+('[1]功能-日常任务'!AB89+'[1]功能-子任务'!BJ89+[8]繁荣度奖励!AT91+[3]投放设计!AY92+'[1]功能-行军令'!DL89+'[1]功能-九鼎之争'!CS90)*[1]把控!$V$7/[1]把控!$V$9++'[1]资源-玩家经验'!BN88/4</f>
        <v>41785491.911666632</v>
      </c>
      <c r="AM89" s="15">
        <f>S89+AE89+('[1]功能-日常任务'!AC89+'[1]功能-子任务'!BK89+[8]繁荣度奖励!AU91+[3]投放设计!AZ92+'[1]功能-行军令'!DM89+'[1]功能-九鼎之争'!CT90)*[1]把控!$V$7/[1]把控!$V$9++'[1]资源-玩家经验'!BO88/4</f>
        <v>36772935.697084218</v>
      </c>
      <c r="AN89" s="15">
        <f>T89+AF89+('[1]功能-日常任务'!AD89+'[1]功能-子任务'!BL89+[8]繁荣度奖励!AV91+[3]投放设计!BA92+'[1]功能-行军令'!DN89+'[1]功能-九鼎之争'!CU90)*[1]把控!$V$7/[1]把控!$V$9++'[1]资源-玩家经验'!BP88/4</f>
        <v>79639383.226455882</v>
      </c>
      <c r="AO89" s="15">
        <f>U89+AG89+('[1]功能-日常任务'!AE89+'[1]功能-子任务'!BM89+[8]繁荣度奖励!AW91+[3]投放设计!BB92+'[1]功能-行军令'!DO89+'[1]功能-九鼎之争'!CV90)*[1]把控!$V$7/[1]把控!$V$9++'[1]资源-玩家经验'!BQ88/4</f>
        <v>64166411.831918433</v>
      </c>
      <c r="AP89" s="15">
        <f>V89+AH89+('[1]功能-日常任务'!AF89+'[1]功能-子任务'!BN89+[8]繁荣度奖励!AX91+[3]投放设计!BC92+'[1]功能-行军令'!DP89+'[1]功能-九鼎之争'!CW90)*[1]把控!$V$7/[1]把控!$V$9++'[1]资源-玩家经验'!BR88/4</f>
        <v>49177765.287399977</v>
      </c>
      <c r="AS89" s="35">
        <v>85</v>
      </c>
      <c r="AT89" s="34">
        <f t="shared" si="21"/>
        <v>0.74652085762052911</v>
      </c>
      <c r="AU89" s="34">
        <f t="shared" si="22"/>
        <v>0.19217548934113035</v>
      </c>
      <c r="AV89" s="34">
        <f>(('[1]功能-日常任务'!AB89+'[1]功能-子任务'!BJ89+[8]繁荣度奖励!AT91+[3]投放设计!AY92+'[1]功能-行军令'!DL89+'[1]功能-九鼎之争'!CS90)*[1]把控!$V$7/[1]把控!$V$9+'[1]资源-玩家经验'!BN88/4)/AL89</f>
        <v>6.1303653038340462E-2</v>
      </c>
      <c r="AX89" s="15">
        <v>85</v>
      </c>
      <c r="AY89" s="15">
        <f>'[1]功能-战损相关'!R95/求节点($D$88:$D$167,$D$4:$D$83,节奏总纲!P88)*3600</f>
        <v>1804520.1455873735</v>
      </c>
      <c r="AZ89" s="15">
        <f>'[1]功能-战损相关'!S95/求节点($D$88:$D$167,$D$4:$D$83,节奏总纲!Q88)*3600</f>
        <v>2128279.7275176621</v>
      </c>
      <c r="BA89" s="15">
        <f>'[1]功能-战损相关'!T95/求节点($D$88:$D$167,$D$4:$D$83,节奏总纲!R88)*3600</f>
        <v>2261264.1694147871</v>
      </c>
      <c r="BB89" s="15">
        <f>'[1]功能-战损相关'!U95/求节点($D$88:$D$167,$D$4:$D$83,节奏总纲!S88)*3600</f>
        <v>1877796.5112833828</v>
      </c>
      <c r="BC89" s="15">
        <f>'[1]功能-战损相关'!V95/求节点($D$88:$D$167,$D$4:$D$83,节奏总纲!T88)*3600</f>
        <v>978283.58033568575</v>
      </c>
      <c r="BD89" s="15">
        <f>SUM(AY$5:AY89)</f>
        <v>23243131.058524821</v>
      </c>
      <c r="BE89" s="15">
        <f>SUM(AZ$5:AZ89)</f>
        <v>28301732.718842436</v>
      </c>
      <c r="BF89" s="15">
        <f>SUM(BA$5:BA89)</f>
        <v>31005514.567909721</v>
      </c>
      <c r="BG89" s="15">
        <f>SUM(BB$5:BB89)</f>
        <v>24462195.928979997</v>
      </c>
      <c r="BH89" s="15">
        <f>SUM(BC$5:BC89)</f>
        <v>12747406.836177612</v>
      </c>
      <c r="BK89" s="14">
        <v>85</v>
      </c>
      <c r="BL89" s="14">
        <f t="shared" si="23"/>
        <v>1.7977565847928685</v>
      </c>
      <c r="BM89" s="14">
        <f t="shared" si="24"/>
        <v>1.2993174680291539</v>
      </c>
      <c r="BN89" s="14">
        <f t="shared" si="25"/>
        <v>2.5685554436461939</v>
      </c>
      <c r="BO89" s="14">
        <f t="shared" si="26"/>
        <v>2.623084698455115</v>
      </c>
      <c r="BP89" s="14">
        <f t="shared" si="27"/>
        <v>3.8578642636423637</v>
      </c>
      <c r="BR89" s="9">
        <v>85</v>
      </c>
      <c r="BS89" s="9">
        <f t="shared" si="28"/>
        <v>-1049914.0976097472</v>
      </c>
      <c r="BT89" s="9">
        <f t="shared" si="29"/>
        <v>-327628.23131326213</v>
      </c>
      <c r="BU89" s="9">
        <f t="shared" si="30"/>
        <v>-5803589.4826723933</v>
      </c>
      <c r="BV89" s="9">
        <f t="shared" si="31"/>
        <v>-3805483.620300442</v>
      </c>
      <c r="BW89" s="9">
        <f t="shared" si="32"/>
        <v>-2438672.6138197239</v>
      </c>
      <c r="BX89" s="37">
        <f>SUMPRODUCT(BS$5:BS89,'[1]功能-付费相关'!BR$6:BR90)/'[1]资源-钻石'!L88</f>
        <v>-7.0522632438799096E-2</v>
      </c>
      <c r="BY89" s="37">
        <f>SUMPRODUCT(BT$5:BT89,'[1]功能-付费相关'!BS$6:BS90)/'[1]资源-钻石'!M88</f>
        <v>-2.6161397681790217E-2</v>
      </c>
      <c r="BZ89" s="37">
        <f>SUMPRODUCT(BU$5:BU89,'[1]功能-付费相关'!BT$6:BT90)/'[1]资源-钻石'!N88</f>
        <v>-9.1851941669722367E-2</v>
      </c>
      <c r="CA89" s="37">
        <f>SUMPRODUCT(BV$5:BV89,'[1]功能-付费相关'!BU$6:BU90)/'[1]资源-钻石'!O88</f>
        <v>-3.6915408598432828E-2</v>
      </c>
      <c r="CB89" s="37">
        <f>SUMPRODUCT(BW$5:BW89,'[1]功能-付费相关'!BV$6:BV90)/'[1]资源-钻石'!P88</f>
        <v>-2.5044462585598441E-2</v>
      </c>
      <c r="CC89" s="14">
        <f>SUMPRODUCT(BS$5:BS89,'[1]功能-付费相关'!BR$6:BR90)/节奏总纲!P88</f>
        <v>-321.45523513617508</v>
      </c>
    </row>
    <row r="90" spans="2:81" x14ac:dyDescent="0.15">
      <c r="C90" s="14">
        <v>3</v>
      </c>
      <c r="D90" s="14">
        <f>求节点(节奏总纲!$AL$4:$AL$83,节奏总纲!AM$4:AM$83,'[1]功能-城建'!$AT8)</f>
        <v>5.1571656651039799E-2</v>
      </c>
      <c r="E90" s="14">
        <f>求节点(节奏总纲!$AL$4:$AL$83,节奏总纲!AN$4:AN$83,'[1]功能-城建'!$AT8)</f>
        <v>4.1257325320831845E-2</v>
      </c>
      <c r="F90" s="14">
        <f>求节点(节奏总纲!$AL$4:$AL$83,节奏总纲!AO$4:AO$83,'[1]功能-城建'!$AT8)</f>
        <v>3.0942993990623877E-2</v>
      </c>
      <c r="G90" s="14">
        <f>求节点(节奏总纲!$AL$4:$AL$83,节奏总纲!AP$4:AP$83,'[1]功能-城建'!$AT8)</f>
        <v>2.0628662660415922E-2</v>
      </c>
      <c r="H90" s="14">
        <f>求节点(节奏总纲!$AL$4:$AL$83,节奏总纲!AQ$4:AQ$83,'[1]功能-城建'!$AT8)</f>
        <v>1.0314331330207961E-2</v>
      </c>
      <c r="L90" s="15">
        <v>86</v>
      </c>
      <c r="M90" s="15">
        <f>24*3600*节奏总纲!W89</f>
        <v>2245084.0467105242</v>
      </c>
      <c r="N90" s="15">
        <f>24*3600*节奏总纲!X89</f>
        <v>1925030.0358079874</v>
      </c>
      <c r="O90" s="15">
        <f>24*3600*节奏总纲!Y89</f>
        <v>1582311.4925819817</v>
      </c>
      <c r="P90" s="15">
        <f>24*3600*节奏总纲!Z89</f>
        <v>1194099.7903748525</v>
      </c>
      <c r="Q90" s="15">
        <f>24*3600*节奏总纲!AA89</f>
        <v>554006.8060040297</v>
      </c>
      <c r="R90" s="15">
        <f>SUM(M$5:M90)</f>
        <v>33438825.304703582</v>
      </c>
      <c r="S90" s="15">
        <f>SUM(N$5:N90)</f>
        <v>28857706.237959191</v>
      </c>
      <c r="T90" s="15">
        <f>SUM(O$5:O90)</f>
        <v>23520869.7193285</v>
      </c>
      <c r="U90" s="15">
        <f>SUM(P$5:P90)</f>
        <v>17227682.796983287</v>
      </c>
      <c r="V90" s="15">
        <f>SUM(Q$5:Q90)</f>
        <v>9413029.3232740611</v>
      </c>
      <c r="X90" s="15">
        <v>86</v>
      </c>
      <c r="Y90" s="15">
        <f>[1]养成buff汇总!CC91</f>
        <v>0.21834278496000151</v>
      </c>
      <c r="Z90" s="15">
        <f>[1]养成buff汇总!CD91</f>
        <v>0.22062182161086494</v>
      </c>
      <c r="AA90" s="15">
        <f>[1]养成buff汇总!CE91</f>
        <v>0.22668927595788957</v>
      </c>
      <c r="AB90" s="15">
        <f>[1]养成buff汇总!CF91</f>
        <v>0.23522307034281204</v>
      </c>
      <c r="AC90" s="15">
        <f>[1]养成buff汇总!CG91</f>
        <v>0.2475303053048111</v>
      </c>
      <c r="AD90" s="15">
        <f>[1]养成buff汇总!CH91</f>
        <v>8657273.7912110202</v>
      </c>
      <c r="AE90" s="15">
        <f>[1]养成buff汇总!CI91</f>
        <v>7581197.2849060223</v>
      </c>
      <c r="AF90" s="15">
        <f>[1]养成buff汇总!CJ91</f>
        <v>6404190.9964572117</v>
      </c>
      <c r="AG90" s="15">
        <f>[1]养成buff汇总!CK91</f>
        <v>4940404.1245005429</v>
      </c>
      <c r="AH90" s="15">
        <f>[1]养成buff汇总!CL91</f>
        <v>2887795.637737581</v>
      </c>
      <c r="AK90" s="15">
        <v>86</v>
      </c>
      <c r="AL90" s="15">
        <f>R90+AD90+('[1]功能-日常任务'!AB90+'[1]功能-子任务'!BJ90+[8]繁荣度奖励!AT92+[3]投放设计!AY93+'[1]功能-行军令'!DL90+'[1]功能-九鼎之争'!CS91)*[1]把控!$V$7/[1]把控!$V$9++'[1]资源-玩家经验'!BN89/4</f>
        <v>44842053.999565691</v>
      </c>
      <c r="AM90" s="15">
        <f>S90+AE90+('[1]功能-日常任务'!AC90+'[1]功能-子任务'!BK90+[8]繁荣度奖励!AU92+[3]投放设计!AZ93+'[1]功能-行军令'!DM90+'[1]功能-九鼎之争'!CT91)*[1]把控!$V$7/[1]把控!$V$9++'[1]资源-玩家经验'!BO89/4</f>
        <v>39444703.456128627</v>
      </c>
      <c r="AN90" s="15">
        <f>T90+AF90+('[1]功能-日常任务'!AD90+'[1]功能-子任务'!BL90+[8]繁荣度奖励!AV92+[3]投放设计!BA93+'[1]功能-行军令'!DN90+'[1]功能-九鼎之争'!CU91)*[1]把控!$V$7/[1]把控!$V$9++'[1]资源-玩家经验'!BP89/4</f>
        <v>88338966.841703564</v>
      </c>
      <c r="AO90" s="15">
        <f>U90+AG90+('[1]功能-日常任务'!AE90+'[1]功能-子任务'!BM90+[8]繁荣度奖励!AW92+[3]投放设计!BB93+'[1]功能-行军令'!DO90+'[1]功能-九鼎之争'!CV91)*[1]把控!$V$7/[1]把控!$V$9++'[1]资源-玩家经验'!BQ89/4</f>
        <v>71432211.454193175</v>
      </c>
      <c r="AP90" s="15">
        <f>V90+AH90+('[1]功能-日常任务'!AF90+'[1]功能-子任务'!BN90+[8]繁荣度奖励!AX92+[3]投放设计!BC93+'[1]功能-行军令'!DP90+'[1]功能-九鼎之争'!CW91)*[1]把控!$V$7/[1]把控!$V$9++'[1]资源-玩家经验'!BR89/4</f>
        <v>52786572.427321948</v>
      </c>
      <c r="AS90" s="35">
        <v>86</v>
      </c>
      <c r="AT90" s="34">
        <f t="shared" si="21"/>
        <v>0.74570235576246013</v>
      </c>
      <c r="AU90" s="34">
        <f t="shared" si="22"/>
        <v>0.19306149070011086</v>
      </c>
      <c r="AV90" s="34">
        <f>(('[1]功能-日常任务'!AB90+'[1]功能-子任务'!BJ90+[8]繁荣度奖励!AT92+[3]投放设计!AY93+'[1]功能-行军令'!DL90+'[1]功能-九鼎之争'!CS91)*[1]把控!$V$7/[1]把控!$V$9+'[1]资源-玩家经验'!BN89/4)/AL90</f>
        <v>6.1236153537429061E-2</v>
      </c>
      <c r="AX90" s="15">
        <v>86</v>
      </c>
      <c r="AY90" s="15">
        <f>'[1]功能-战损相关'!R96/求节点($D$88:$D$167,$D$4:$D$83,节奏总纲!P89)*3600</f>
        <v>1953093.1688080577</v>
      </c>
      <c r="AZ90" s="15">
        <f>'[1]功能-战损相关'!S96/求节点($D$88:$D$167,$D$4:$D$83,节奏总纲!Q89)*3600</f>
        <v>2341758.683801814</v>
      </c>
      <c r="BA90" s="15">
        <f>'[1]功能-战损相关'!T96/求节点($D$88:$D$167,$D$4:$D$83,节奏总纲!R89)*3600</f>
        <v>2513637.821092783</v>
      </c>
      <c r="BB90" s="15">
        <f>'[1]功能-战损相关'!U96/求节点($D$88:$D$167,$D$4:$D$83,节奏总纲!S89)*3600</f>
        <v>2064342.4237354577</v>
      </c>
      <c r="BC90" s="15">
        <f>'[1]功能-战损相关'!V96/求节点($D$88:$D$167,$D$4:$D$83,节奏总纲!T89)*3600</f>
        <v>917404.42799295939</v>
      </c>
      <c r="BD90" s="15">
        <f>SUM(AY$5:AY90)</f>
        <v>25196224.227332879</v>
      </c>
      <c r="BE90" s="15">
        <f>SUM(AZ$5:AZ90)</f>
        <v>30643491.402644251</v>
      </c>
      <c r="BF90" s="15">
        <f>SUM(BA$5:BA90)</f>
        <v>33519152.389002506</v>
      </c>
      <c r="BG90" s="15">
        <f>SUM(BB$5:BB90)</f>
        <v>26526538.352715455</v>
      </c>
      <c r="BH90" s="15">
        <f>SUM(BC$5:BC90)</f>
        <v>13664811.26417057</v>
      </c>
      <c r="BK90" s="14">
        <v>86</v>
      </c>
      <c r="BL90" s="14">
        <f t="shared" si="23"/>
        <v>1.7797132457219922</v>
      </c>
      <c r="BM90" s="14">
        <f t="shared" si="24"/>
        <v>1.2872130965052146</v>
      </c>
      <c r="BN90" s="14">
        <f t="shared" si="25"/>
        <v>2.6354773478904319</v>
      </c>
      <c r="BO90" s="14">
        <f t="shared" si="26"/>
        <v>2.6928583935220045</v>
      </c>
      <c r="BP90" s="14">
        <f t="shared" si="27"/>
        <v>3.8629565682864189</v>
      </c>
      <c r="BR90" s="9">
        <v>86</v>
      </c>
      <c r="BS90" s="9">
        <f t="shared" si="28"/>
        <v>-1103468.9190910012</v>
      </c>
      <c r="BT90" s="9">
        <f t="shared" si="29"/>
        <v>-330009.07524259388</v>
      </c>
      <c r="BU90" s="9">
        <f t="shared" si="30"/>
        <v>-6185945.7941548973</v>
      </c>
      <c r="BV90" s="9">
        <f t="shared" si="31"/>
        <v>-5201457.1985392831</v>
      </c>
      <c r="BW90" s="9">
        <f t="shared" si="32"/>
        <v>-2691402.7119290121</v>
      </c>
      <c r="BX90" s="37">
        <f>SUMPRODUCT(BS$5:BS90,'[1]功能-付费相关'!BR$6:BR91)/'[1]资源-钻石'!L89</f>
        <v>-7.0322589897363189E-2</v>
      </c>
      <c r="BY90" s="37">
        <f>SUMPRODUCT(BT$5:BT90,'[1]功能-付费相关'!BS$6:BS91)/'[1]资源-钻石'!M89</f>
        <v>-2.5435877634777171E-2</v>
      </c>
      <c r="BZ90" s="37">
        <f>SUMPRODUCT(BU$5:BU90,'[1]功能-付费相关'!BT$6:BT91)/'[1]资源-钻石'!N89</f>
        <v>-9.6658824186414083E-2</v>
      </c>
      <c r="CA90" s="37">
        <f>SUMPRODUCT(BV$5:BV90,'[1]功能-付费相关'!BU$6:BU91)/'[1]资源-钻石'!O89</f>
        <v>-3.8763247136776174E-2</v>
      </c>
      <c r="CB90" s="37">
        <f>SUMPRODUCT(BW$5:BW90,'[1]功能-付费相关'!BV$6:BV91)/'[1]资源-钻石'!P89</f>
        <v>-2.5279931443582235E-2</v>
      </c>
      <c r="CC90" s="14">
        <f>SUMPRODUCT(BS$5:BS90,'[1]功能-付费相关'!BR$6:BR91)/节奏总纲!P89</f>
        <v>-315.71254121010844</v>
      </c>
    </row>
    <row r="91" spans="2:81" x14ac:dyDescent="0.15">
      <c r="C91" s="14">
        <v>4</v>
      </c>
      <c r="D91" s="14">
        <f>求节点(节奏总纲!$AL$4:$AL$83,节奏总纲!AM$4:AM$83,'[1]功能-城建'!$AT9)</f>
        <v>9.2637640824031031E-2</v>
      </c>
      <c r="E91" s="14">
        <f>求节点(节奏总纲!$AL$4:$AL$83,节奏总纲!AN$4:AN$83,'[1]功能-城建'!$AT9)</f>
        <v>7.4110112659224833E-2</v>
      </c>
      <c r="F91" s="14">
        <f>求节点(节奏总纲!$AL$4:$AL$83,节奏总纲!AO$4:AO$83,'[1]功能-城建'!$AT9)</f>
        <v>5.5582584494418615E-2</v>
      </c>
      <c r="G91" s="14">
        <f>求节点(节奏总纲!$AL$4:$AL$83,节奏总纲!AP$4:AP$83,'[1]功能-城建'!$AT9)</f>
        <v>3.7055056329612417E-2</v>
      </c>
      <c r="H91" s="14">
        <f>求节点(节奏总纲!$AL$4:$AL$83,节奏总纲!AQ$4:AQ$83,'[1]功能-城建'!$AT9)</f>
        <v>1.8527528164806208E-2</v>
      </c>
      <c r="L91" s="15">
        <v>87</v>
      </c>
      <c r="M91" s="15">
        <f>24*3600*节奏总纲!W90</f>
        <v>2406221.502427896</v>
      </c>
      <c r="N91" s="15">
        <f>24*3600*节奏总纲!X90</f>
        <v>2098076.1846795552</v>
      </c>
      <c r="O91" s="15">
        <f>24*3600*节奏总纲!Y90</f>
        <v>1742719.2703377649</v>
      </c>
      <c r="P91" s="15">
        <f>24*3600*节奏总纲!Z90</f>
        <v>1139319.1869908832</v>
      </c>
      <c r="Q91" s="15">
        <f>24*3600*节奏总纲!AA90</f>
        <v>587738.73591562558</v>
      </c>
      <c r="R91" s="15">
        <f>SUM(M$5:M91)</f>
        <v>35845046.807131477</v>
      </c>
      <c r="S91" s="15">
        <f>SUM(N$5:N91)</f>
        <v>30955782.422638748</v>
      </c>
      <c r="T91" s="15">
        <f>SUM(O$5:O91)</f>
        <v>25263588.989666265</v>
      </c>
      <c r="U91" s="15">
        <f>SUM(P$5:P91)</f>
        <v>18367001.98397417</v>
      </c>
      <c r="V91" s="15">
        <f>SUM(Q$5:Q91)</f>
        <v>10000768.059189687</v>
      </c>
      <c r="X91" s="15">
        <v>87</v>
      </c>
      <c r="Y91" s="15">
        <f>[1]养成buff汇总!CC92</f>
        <v>0.2176480707697919</v>
      </c>
      <c r="Z91" s="15">
        <f>[1]养成buff汇总!CD92</f>
        <v>0.21986241065964637</v>
      </c>
      <c r="AA91" s="15">
        <f>[1]养成buff汇总!CE92</f>
        <v>0.22593415223515992</v>
      </c>
      <c r="AB91" s="15">
        <f>[1]养成buff汇总!CF92</f>
        <v>0.23455783923032233</v>
      </c>
      <c r="AC91" s="15">
        <f>[1]养成buff汇总!CG92</f>
        <v>0.24679019797547463</v>
      </c>
      <c r="AD91" s="15">
        <f>[1]养成buff汇总!CH92</f>
        <v>9326677.7362661865</v>
      </c>
      <c r="AE91" s="15">
        <f>[1]养成buff汇总!CI92</f>
        <v>8172487.9674909785</v>
      </c>
      <c r="AF91" s="15">
        <f>[1]养成buff汇总!CJ92</f>
        <v>6912855.4751505759</v>
      </c>
      <c r="AG91" s="15">
        <f>[1]养成buff汇总!CK92</f>
        <v>5289530.7605686607</v>
      </c>
      <c r="AH91" s="15">
        <f>[1]养成buff汇总!CL92</f>
        <v>3080369.0198213016</v>
      </c>
      <c r="AK91" s="15">
        <v>87</v>
      </c>
      <c r="AL91" s="15">
        <f>R91+AD91+('[1]功能-日常任务'!AB91+'[1]功能-子任务'!BJ91+[8]繁荣度奖励!AT93+[3]投放设计!AY94+'[1]功能-行军令'!DL91+'[1]功能-九鼎之争'!CS92)*[1]把控!$V$7/[1]把控!$V$9++'[1]资源-玩家经验'!BN90/4</f>
        <v>48115123.470787689</v>
      </c>
      <c r="AM91" s="15">
        <f>S91+AE91+('[1]功能-日常任务'!AC91+'[1]功能-子任务'!BK91+[8]繁荣度奖励!AU93+[3]投放设计!AZ94+'[1]功能-行军令'!DM91+'[1]功能-九鼎之争'!CT92)*[1]把控!$V$7/[1]把控!$V$9++'[1]资源-玩家经验'!BO90/4</f>
        <v>42353865.521770395</v>
      </c>
      <c r="AN91" s="15">
        <f>T91+AF91+('[1]功能-日常任务'!AD91+'[1]功能-子任务'!BL91+[8]繁荣度奖励!AV93+[3]投放设计!BA94+'[1]功能-行军令'!DN91+'[1]功能-九鼎之争'!CU92)*[1]把控!$V$7/[1]把控!$V$9++'[1]资源-玩家经验'!BP90/4</f>
        <v>97727319.827771842</v>
      </c>
      <c r="AO91" s="15">
        <f>U91+AG91+('[1]功能-日常任务'!AE91+'[1]功能-子任务'!BM91+[8]繁荣度奖励!AW93+[3]投放设计!BB94+'[1]功能-行军令'!DO91+'[1]功能-九鼎之争'!CV92)*[1]把控!$V$7/[1]把控!$V$9++'[1]资源-玩家经验'!BQ90/4</f>
        <v>79113692.25817883</v>
      </c>
      <c r="AP91" s="15">
        <f>V91+AH91+('[1]功能-日常任务'!AF91+'[1]功能-子任务'!BN91+[8]繁荣度奖励!AX93+[3]投放设计!BC94+'[1]功能-行军令'!DP91+'[1]功能-九鼎之争'!CW92)*[1]把控!$V$7/[1]把控!$V$9++'[1]资源-玩家经验'!BR90/4</f>
        <v>56726937.238322705</v>
      </c>
      <c r="AS91" s="35">
        <v>87</v>
      </c>
      <c r="AT91" s="34">
        <f t="shared" si="21"/>
        <v>0.74498503217796397</v>
      </c>
      <c r="AU91" s="34">
        <f t="shared" si="22"/>
        <v>0.19384087711899411</v>
      </c>
      <c r="AV91" s="34">
        <f>(('[1]功能-日常任务'!AB91+'[1]功能-子任务'!BJ91+[8]繁荣度奖励!AT93+[3]投放设计!AY94+'[1]功能-行军令'!DL91+'[1]功能-九鼎之争'!CS92)*[1]把控!$V$7/[1]把控!$V$9+'[1]资源-玩家经验'!BN90/4)/AL91</f>
        <v>6.1174090703041833E-2</v>
      </c>
      <c r="AX91" s="15">
        <v>87</v>
      </c>
      <c r="AY91" s="15">
        <f>'[1]功能-战损相关'!R97/求节点($D$88:$D$167,$D$4:$D$83,节奏总纲!P90)*3600</f>
        <v>2115187.4860098837</v>
      </c>
      <c r="AZ91" s="15">
        <f>'[1]功能-战损相关'!S97/求节点($D$88:$D$167,$D$4:$D$83,节奏总纲!Q90)*3600</f>
        <v>2579325.2968145665</v>
      </c>
      <c r="BA91" s="15">
        <f>'[1]功能-战损相关'!T97/求节点($D$88:$D$167,$D$4:$D$83,节奏总纲!R90)*3600</f>
        <v>2797372.7938141823</v>
      </c>
      <c r="BB91" s="15">
        <f>'[1]功能-战损相关'!U97/求节点($D$88:$D$167,$D$4:$D$83,节奏总纲!S90)*3600</f>
        <v>1984038.3376636843</v>
      </c>
      <c r="BC91" s="15">
        <f>'[1]功能-战损相关'!V97/求节点($D$88:$D$167,$D$4:$D$83,节奏总纲!T90)*3600</f>
        <v>980485.6731625445</v>
      </c>
      <c r="BD91" s="15">
        <f>SUM(AY$5:AY91)</f>
        <v>27311411.713342763</v>
      </c>
      <c r="BE91" s="15">
        <f>SUM(AZ$5:AZ91)</f>
        <v>33222816.699458815</v>
      </c>
      <c r="BF91" s="15">
        <f>SUM(BA$5:BA91)</f>
        <v>36316525.182816684</v>
      </c>
      <c r="BG91" s="15">
        <f>SUM(BB$5:BB91)</f>
        <v>28510576.690379139</v>
      </c>
      <c r="BH91" s="15">
        <f>SUM(BC$5:BC91)</f>
        <v>14645296.937333114</v>
      </c>
      <c r="BK91" s="14">
        <v>87</v>
      </c>
      <c r="BL91" s="14">
        <f t="shared" si="23"/>
        <v>1.7617223150453789</v>
      </c>
      <c r="BM91" s="14">
        <f t="shared" si="24"/>
        <v>1.2748427053886831</v>
      </c>
      <c r="BN91" s="14">
        <f t="shared" si="25"/>
        <v>2.6909876243890185</v>
      </c>
      <c r="BO91" s="14">
        <f t="shared" si="26"/>
        <v>2.7748892320678893</v>
      </c>
      <c r="BP91" s="14">
        <f t="shared" si="27"/>
        <v>3.8733893536645896</v>
      </c>
      <c r="BR91" s="9">
        <v>87</v>
      </c>
      <c r="BS91" s="9">
        <f t="shared" si="28"/>
        <v>-1157881.9852121137</v>
      </c>
      <c r="BT91" s="9">
        <f t="shared" si="29"/>
        <v>-329836.76882720366</v>
      </c>
      <c r="BU91" s="9">
        <f t="shared" si="30"/>
        <v>-6590980.1922541</v>
      </c>
      <c r="BV91" s="9">
        <f t="shared" si="31"/>
        <v>-5697442.4663219713</v>
      </c>
      <c r="BW91" s="9">
        <f t="shared" si="32"/>
        <v>-2959879.1378382128</v>
      </c>
      <c r="BX91" s="37">
        <f>SUMPRODUCT(BS$5:BS91,'[1]功能-付费相关'!BR$6:BR92)/'[1]资源-钻石'!L90</f>
        <v>-7.0055410182493782E-2</v>
      </c>
      <c r="BY91" s="37">
        <f>SUMPRODUCT(BT$5:BT91,'[1]功能-付费相关'!BS$6:BS92)/'[1]资源-钻石'!M90</f>
        <v>-2.4667424295388419E-2</v>
      </c>
      <c r="BZ91" s="37">
        <f>SUMPRODUCT(BU$5:BU91,'[1]功能-付费相关'!BT$6:BT92)/'[1]资源-钻石'!N90</f>
        <v>-0.10096568749993136</v>
      </c>
      <c r="CA91" s="37">
        <f>SUMPRODUCT(BV$5:BV91,'[1]功能-付费相关'!BU$6:BU92)/'[1]资源-钻石'!O90</f>
        <v>-4.0881079045968494E-2</v>
      </c>
      <c r="CB91" s="37">
        <f>SUMPRODUCT(BW$5:BW91,'[1]功能-付费相关'!BV$6:BV92)/'[1]资源-钻石'!P90</f>
        <v>-2.5562852294929501E-2</v>
      </c>
      <c r="CC91" s="14">
        <f>SUMPRODUCT(BS$5:BS91,'[1]功能-付费相关'!BR$6:BR92)/节奏总纲!P90</f>
        <v>-310.0244205210447</v>
      </c>
    </row>
    <row r="92" spans="2:81" x14ac:dyDescent="0.15">
      <c r="C92" s="14">
        <v>5</v>
      </c>
      <c r="D92" s="14">
        <f>求节点(节奏总纲!$AL$4:$AL$83,节奏总纲!AM$4:AM$83,'[1]功能-城建'!$AT10)</f>
        <v>0.15</v>
      </c>
      <c r="E92" s="14">
        <f>求节点(节奏总纲!$AL$4:$AL$83,节奏总纲!AN$4:AN$83,'[1]功能-城建'!$AT10)</f>
        <v>0.12</v>
      </c>
      <c r="F92" s="14">
        <f>求节点(节奏总纲!$AL$4:$AL$83,节奏总纲!AO$4:AO$83,'[1]功能-城建'!$AT10)</f>
        <v>0.09</v>
      </c>
      <c r="G92" s="14">
        <f>求节点(节奏总纲!$AL$4:$AL$83,节奏总纲!AP$4:AP$83,'[1]功能-城建'!$AT10)</f>
        <v>0.06</v>
      </c>
      <c r="H92" s="14">
        <f>求节点(节奏总纲!$AL$4:$AL$83,节奏总纲!AQ$4:AQ$83,'[1]功能-城建'!$AT10)</f>
        <v>0.03</v>
      </c>
      <c r="L92" s="15">
        <v>88</v>
      </c>
      <c r="M92" s="15">
        <f>24*3600*节奏总纲!W91</f>
        <v>2578924.3512864956</v>
      </c>
      <c r="N92" s="15">
        <f>24*3600*节奏总纲!X91</f>
        <v>2288637.4236244839</v>
      </c>
      <c r="O92" s="15">
        <f>24*3600*节奏总纲!Y91</f>
        <v>1771517.117396621</v>
      </c>
      <c r="P92" s="15">
        <f>24*3600*节奏总纲!Z91</f>
        <v>1160060.1587338471</v>
      </c>
      <c r="Q92" s="15">
        <f>24*3600*节奏总纲!AA91</f>
        <v>642671.95169209607</v>
      </c>
      <c r="R92" s="15">
        <f>SUM(M$5:M92)</f>
        <v>38423971.15841797</v>
      </c>
      <c r="S92" s="15">
        <f>SUM(N$5:N92)</f>
        <v>33244419.84626323</v>
      </c>
      <c r="T92" s="15">
        <f>SUM(O$5:O92)</f>
        <v>27035106.107062884</v>
      </c>
      <c r="U92" s="15">
        <f>SUM(P$5:P92)</f>
        <v>19527062.142708018</v>
      </c>
      <c r="V92" s="15">
        <f>SUM(Q$5:Q92)</f>
        <v>10643440.010881783</v>
      </c>
      <c r="X92" s="15">
        <v>88</v>
      </c>
      <c r="Y92" s="15">
        <f>[1]养成buff汇总!CC93</f>
        <v>0.28912778603537803</v>
      </c>
      <c r="Z92" s="15">
        <f>[1]养成buff汇总!CD93</f>
        <v>0.29220126242802952</v>
      </c>
      <c r="AA92" s="15">
        <f>[1]养成buff汇总!CE93</f>
        <v>0.30028527967900354</v>
      </c>
      <c r="AB92" s="15">
        <f>[1]养成buff汇总!CF93</f>
        <v>0.31187832557229733</v>
      </c>
      <c r="AC92" s="15">
        <f>[1]养成buff汇总!CG93</f>
        <v>0.32798669940365094</v>
      </c>
      <c r="AD92" s="15">
        <f>[1]养成buff汇总!CH93</f>
        <v>10375584.52062574</v>
      </c>
      <c r="AE92" s="15">
        <f>[1]养成buff汇总!CI93</f>
        <v>9117308.4495352935</v>
      </c>
      <c r="AF92" s="15">
        <f>[1]养成buff汇总!CJ93</f>
        <v>7673108.9007317154</v>
      </c>
      <c r="AG92" s="15">
        <f>[1]养成buff汇总!CK93</f>
        <v>5815306.409431844</v>
      </c>
      <c r="AH92" s="15">
        <f>[1]养成buff汇总!CL93</f>
        <v>3394035.2107251701</v>
      </c>
      <c r="AK92" s="15">
        <v>88</v>
      </c>
      <c r="AL92" s="15">
        <f>R92+AD92+('[1]功能-日常任务'!AB92+'[1]功能-子任务'!BJ92+[8]繁荣度奖励!AT94+[3]投放设计!AY95+'[1]功能-行军令'!DL92+'[1]功能-九鼎之争'!CS93)*[1]把控!$V$7/[1]把控!$V$9++'[1]资源-玩家经验'!BN91/4</f>
        <v>51954450.736642428</v>
      </c>
      <c r="AM92" s="15">
        <f>S92+AE92+('[1]功能-日常任务'!AC92+'[1]功能-子任务'!BK92+[8]繁荣度奖励!AU94+[3]投放设计!AZ95+'[1]功能-行军令'!DM92+'[1]功能-九鼎之争'!CT93)*[1]把控!$V$7/[1]把控!$V$9++'[1]资源-玩家经验'!BO91/4</f>
        <v>45826905.875709943</v>
      </c>
      <c r="AN92" s="15">
        <f>T92+AF92+('[1]功能-日常任务'!AD92+'[1]功能-子任务'!BL92+[8]繁荣度奖励!AV94+[3]投放设计!BA95+'[1]功能-行军令'!DN92+'[1]功能-九鼎之争'!CU93)*[1]把控!$V$7/[1]把控!$V$9++'[1]资源-玩家经验'!BP91/4</f>
        <v>107895568.28442836</v>
      </c>
      <c r="AO92" s="15">
        <f>U92+AG92+('[1]功能-日常任务'!AE92+'[1]功能-子任务'!BM92+[8]繁荣度奖励!AW94+[3]投放设计!BB95+'[1]功能-行军令'!DO92+'[1]功能-九鼎之争'!CV93)*[1]把控!$V$7/[1]把控!$V$9++'[1]资源-玩家经验'!BQ91/4</f>
        <v>87542623.657326013</v>
      </c>
      <c r="AP92" s="15">
        <f>V92+AH92+('[1]功能-日常任务'!AF92+'[1]功能-子任务'!BN92+[8]繁荣度奖励!AX94+[3]投放设计!BC95+'[1]功能-行军令'!DP92+'[1]功能-九鼎之争'!CW93)*[1]把控!$V$7/[1]把控!$V$9++'[1]资源-玩家经验'!BR91/4</f>
        <v>62141616.277224712</v>
      </c>
      <c r="AS92" s="35">
        <v>88</v>
      </c>
      <c r="AT92" s="34">
        <f t="shared" si="21"/>
        <v>0.73957034697930735</v>
      </c>
      <c r="AU92" s="34">
        <f t="shared" si="22"/>
        <v>0.19970540297345593</v>
      </c>
      <c r="AV92" s="34">
        <f>(('[1]功能-日常任务'!AB92+'[1]功能-子任务'!BJ92+[8]繁荣度奖励!AT94+[3]投放设计!AY95+'[1]功能-行军令'!DL92+'[1]功能-九鼎之争'!CS93)*[1]把控!$V$7/[1]把控!$V$9+'[1]资源-玩家经验'!BN91/4)/AL92</f>
        <v>6.0724250047236715E-2</v>
      </c>
      <c r="AX92" s="15">
        <v>88</v>
      </c>
      <c r="AY92" s="15">
        <f>'[1]功能-战损相关'!R98/求节点($D$88:$D$167,$D$4:$D$83,节奏总纲!P91)*3600</f>
        <v>2291005.9001683914</v>
      </c>
      <c r="AZ92" s="15">
        <f>'[1]功能-战损相关'!S98/求节点($D$88:$D$167,$D$4:$D$83,节奏总纲!Q91)*3600</f>
        <v>2837518.7816224517</v>
      </c>
      <c r="BA92" s="15">
        <f>'[1]功能-战损相关'!T98/求节点($D$88:$D$167,$D$4:$D$83,节奏总纲!R91)*3600</f>
        <v>2872396.9827240789</v>
      </c>
      <c r="BB92" s="15">
        <f>'[1]功能-战损相关'!U98/求节点($D$88:$D$167,$D$4:$D$83,节奏总纲!S91)*3600</f>
        <v>2036913.4368484691</v>
      </c>
      <c r="BC92" s="15">
        <f>'[1]功能-战损相关'!V98/求节点($D$88:$D$167,$D$4:$D$83,节奏总纲!T91)*3600</f>
        <v>1081356.3254468248</v>
      </c>
      <c r="BD92" s="15">
        <f>SUM(AY$5:AY92)</f>
        <v>29602417.613511156</v>
      </c>
      <c r="BE92" s="15">
        <f>SUM(AZ$5:AZ92)</f>
        <v>36060335.48108127</v>
      </c>
      <c r="BF92" s="15">
        <f>SUM(BA$5:BA92)</f>
        <v>39188922.165540762</v>
      </c>
      <c r="BG92" s="15">
        <f>SUM(BB$5:BB92)</f>
        <v>30547490.127227608</v>
      </c>
      <c r="BH92" s="15">
        <f>SUM(BC$5:BC92)</f>
        <v>15726653.26277994</v>
      </c>
      <c r="BK92" s="14">
        <v>88</v>
      </c>
      <c r="BL92" s="14">
        <f t="shared" si="23"/>
        <v>1.7550745825884619</v>
      </c>
      <c r="BM92" s="14">
        <f t="shared" si="24"/>
        <v>1.2708396986420889</v>
      </c>
      <c r="BN92" s="14">
        <f t="shared" si="25"/>
        <v>2.7532160192785828</v>
      </c>
      <c r="BO92" s="14">
        <f t="shared" si="26"/>
        <v>2.8657877715229203</v>
      </c>
      <c r="BP92" s="14">
        <f t="shared" si="27"/>
        <v>3.9513566706715944</v>
      </c>
      <c r="BR92" s="9">
        <v>88</v>
      </c>
      <c r="BS92" s="9">
        <f t="shared" si="28"/>
        <v>-1548321.3656863458</v>
      </c>
      <c r="BT92" s="9">
        <f t="shared" si="29"/>
        <v>-635521.57231709361</v>
      </c>
      <c r="BU92" s="9">
        <f t="shared" si="30"/>
        <v>-7295851.4739324376</v>
      </c>
      <c r="BV92" s="9">
        <f t="shared" si="31"/>
        <v>-6392017.9622987136</v>
      </c>
      <c r="BW92" s="9">
        <f t="shared" si="32"/>
        <v>-4333322.7134551816</v>
      </c>
      <c r="BX92" s="37">
        <f>SUMPRODUCT(BS$5:BS92,'[1]功能-付费相关'!BR$6:BR93)/'[1]资源-钻石'!L91</f>
        <v>-7.0678565438623095E-2</v>
      </c>
      <c r="BY92" s="37">
        <f>SUMPRODUCT(BT$5:BT92,'[1]功能-付费相关'!BS$6:BS93)/'[1]资源-钻石'!M91</f>
        <v>-2.461871296204866E-2</v>
      </c>
      <c r="BZ92" s="37">
        <f>SUMPRODUCT(BU$5:BU92,'[1]功能-付费相关'!BT$6:BT93)/'[1]资源-钻石'!N91</f>
        <v>-0.10570444772947268</v>
      </c>
      <c r="CA92" s="37">
        <f>SUMPRODUCT(BV$5:BV92,'[1]功能-付费相关'!BU$6:BU93)/'[1]资源-钻石'!O91</f>
        <v>-4.3226217020716932E-2</v>
      </c>
      <c r="CB92" s="37">
        <f>SUMPRODUCT(BW$5:BW92,'[1]功能-付费相关'!BV$6:BV93)/'[1]资源-钻石'!P91</f>
        <v>-2.6436021839615385E-2</v>
      </c>
      <c r="CC92" s="14">
        <f>SUMPRODUCT(BS$5:BS92,'[1]功能-付费相关'!BR$6:BR93)/节奏总纲!P91</f>
        <v>-308.55827138686237</v>
      </c>
    </row>
    <row r="93" spans="2:81" x14ac:dyDescent="0.15">
      <c r="C93" s="14">
        <v>6</v>
      </c>
      <c r="D93" s="14">
        <f>求节点(节奏总纲!$AL$4:$AL$83,节奏总纲!AM$4:AM$83,'[1]功能-城建'!$AT11)</f>
        <v>0.22055744069899194</v>
      </c>
      <c r="E93" s="14">
        <f>求节点(节奏总纲!$AL$4:$AL$83,节奏总纲!AN$4:AN$83,'[1]功能-城建'!$AT11)</f>
        <v>0.17644595255919357</v>
      </c>
      <c r="F93" s="14">
        <f>求节点(节奏总纲!$AL$4:$AL$83,节奏总纲!AO$4:AO$83,'[1]功能-城建'!$AT11)</f>
        <v>0.13233446441939517</v>
      </c>
      <c r="G93" s="14">
        <f>求节点(节奏总纲!$AL$4:$AL$83,节奏总纲!AP$4:AP$83,'[1]功能-城建'!$AT11)</f>
        <v>8.8222976279596785E-2</v>
      </c>
      <c r="H93" s="14">
        <f>求节点(节奏总纲!$AL$4:$AL$83,节奏总纲!AQ$4:AQ$83,'[1]功能-城建'!$AT11)</f>
        <v>4.4111488139798392E-2</v>
      </c>
      <c r="L93" s="15">
        <v>89</v>
      </c>
      <c r="M93" s="15">
        <f>24*3600*节奏总纲!W92</f>
        <v>2764022.6815974582</v>
      </c>
      <c r="N93" s="15">
        <f>24*3600*节奏总纲!X92</f>
        <v>2333769.2327421037</v>
      </c>
      <c r="O93" s="15">
        <f>24*3600*节奏总纲!Y92</f>
        <v>1701757.1951158785</v>
      </c>
      <c r="P93" s="15">
        <f>24*3600*节奏总纲!Z92</f>
        <v>1235805.5520437639</v>
      </c>
      <c r="Q93" s="15">
        <f>24*3600*节奏总纲!AA92</f>
        <v>642070.30128244963</v>
      </c>
      <c r="R93" s="15">
        <f>SUM(M$5:M93)</f>
        <v>41187993.840015426</v>
      </c>
      <c r="S93" s="15">
        <f>SUM(N$5:N93)</f>
        <v>35578189.079005331</v>
      </c>
      <c r="T93" s="15">
        <f>SUM(O$5:O93)</f>
        <v>28736863.302178763</v>
      </c>
      <c r="U93" s="15">
        <f>SUM(P$5:P93)</f>
        <v>20762867.694751784</v>
      </c>
      <c r="V93" s="15">
        <f>SUM(Q$5:Q93)</f>
        <v>11285510.312164232</v>
      </c>
      <c r="X93" s="15">
        <v>89</v>
      </c>
      <c r="Y93" s="15">
        <f>[1]养成buff汇总!CC94</f>
        <v>0.28823207280671709</v>
      </c>
      <c r="Z93" s="15">
        <f>[1]养成buff汇总!CD94</f>
        <v>0.29141052207097989</v>
      </c>
      <c r="AA93" s="15">
        <f>[1]养成buff汇总!CE94</f>
        <v>0.29953654603658891</v>
      </c>
      <c r="AB93" s="15">
        <f>[1]养成buff汇总!CF94</f>
        <v>0.31100054952815948</v>
      </c>
      <c r="AC93" s="15">
        <f>[1]养成buff汇总!CG94</f>
        <v>0.32705210953506958</v>
      </c>
      <c r="AD93" s="15">
        <f>[1]养成buff汇总!CH94</f>
        <v>11494881.915695461</v>
      </c>
      <c r="AE93" s="15">
        <f>[1]养成buff汇总!CI94</f>
        <v>10077081.25408531</v>
      </c>
      <c r="AF93" s="15">
        <f>[1]养成buff汇总!CJ94</f>
        <v>8400824.9143705219</v>
      </c>
      <c r="AG93" s="15">
        <f>[1]养成buff汇总!CK94</f>
        <v>6373124.2792898826</v>
      </c>
      <c r="AH93" s="15">
        <f>[1]养成buff汇总!CL94</f>
        <v>3706080.8378526485</v>
      </c>
      <c r="AK93" s="15">
        <v>89</v>
      </c>
      <c r="AL93" s="15">
        <f>R93+AD93+('[1]功能-日常任务'!AB93+'[1]功能-子任务'!BJ93+[8]繁荣度奖励!AT95+[3]投放设计!AY96+'[1]功能-行军令'!DL93+'[1]功能-九鼎之争'!CS94)*[1]把控!$V$7/[1]把控!$V$9++'[1]资源-玩家经验'!BN92/4</f>
        <v>56064306.182856061</v>
      </c>
      <c r="AM93" s="15">
        <f>S93+AE93+('[1]功能-日常任务'!AC93+'[1]功能-子任务'!BK93+[8]繁荣度奖励!AU95+[3]投放设计!AZ96+'[1]功能-行军令'!DM93+'[1]功能-九鼎之争'!CT94)*[1]把控!$V$7/[1]把控!$V$9++'[1]资源-玩家经验'!BO92/4</f>
        <v>49364734.057127833</v>
      </c>
      <c r="AN93" s="15">
        <f>T93+AF93+('[1]功能-日常任务'!AD93+'[1]功能-子任务'!BL93+[8]繁荣度奖励!AV95+[3]投放设计!BA96+'[1]功能-行军令'!DN93+'[1]功能-九鼎之争'!CU94)*[1]把控!$V$7/[1]把控!$V$9++'[1]资源-玩家经验'!BP92/4</f>
        <v>118483688.28976613</v>
      </c>
      <c r="AO93" s="15">
        <f>U93+AG93+('[1]功能-日常任务'!AE93+'[1]功能-子任务'!BM93+[8]繁荣度奖励!AW95+[3]投放设计!BB96+'[1]功能-行军令'!DO93+'[1]功能-九鼎之争'!CV94)*[1]把控!$V$7/[1]把控!$V$9++'[1]资源-玩家经验'!BQ92/4</f>
        <v>96220123.305375367</v>
      </c>
      <c r="AP93" s="15">
        <f>V93+AH93+('[1]功能-日常任务'!AF93+'[1]功能-子任务'!BN93+[8]繁荣度奖励!AX95+[3]投放设计!BC96+'[1]功能-行军令'!DP93+'[1]功能-九鼎之争'!CW94)*[1]把控!$V$7/[1]把控!$V$9++'[1]资源-玩家经验'!BR92/4</f>
        <v>68083101.249334574</v>
      </c>
      <c r="AS93" s="35">
        <v>89</v>
      </c>
      <c r="AT93" s="34">
        <f t="shared" si="21"/>
        <v>0.73465626606845136</v>
      </c>
      <c r="AU93" s="34">
        <f t="shared" si="22"/>
        <v>0.2050303071298952</v>
      </c>
      <c r="AV93" s="34">
        <f>(('[1]功能-日常任务'!AB93+'[1]功能-子任务'!BJ93+[8]繁荣度奖励!AT95+[3]投放设计!AY96+'[1]功能-行军令'!DL93+'[1]功能-九鼎之争'!CS94)*[1]把控!$V$7/[1]把控!$V$9+'[1]资源-玩家经验'!BN92/4)/AL93</f>
        <v>6.0313426801653483E-2</v>
      </c>
      <c r="AX93" s="15">
        <v>89</v>
      </c>
      <c r="AY93" s="15">
        <f>'[1]功能-战损相关'!R99/求节点($D$88:$D$167,$D$4:$D$83,节奏总纲!P92)*3600</f>
        <v>2480511.3899913905</v>
      </c>
      <c r="AZ93" s="15">
        <f>'[1]功能-战损相关'!S99/求节点($D$88:$D$167,$D$4:$D$83,节奏总纲!Q92)*3600</f>
        <v>2922763.5235427767</v>
      </c>
      <c r="BA93" s="15">
        <f>'[1]功能-战损相关'!T99/求节点($D$88:$D$167,$D$4:$D$83,节奏总纲!R92)*3600</f>
        <v>2785098.1102243485</v>
      </c>
      <c r="BB93" s="15">
        <f>'[1]功能-战损相关'!U99/求节点($D$88:$D$167,$D$4:$D$83,节奏总纲!S92)*3600</f>
        <v>2190252.7134818751</v>
      </c>
      <c r="BC93" s="15">
        <f>'[1]功能-战损相关'!V99/求节点($D$88:$D$167,$D$4:$D$83,节奏总纲!T92)*3600</f>
        <v>1089583.6584145583</v>
      </c>
      <c r="BD93" s="15">
        <f>SUM(AY$5:AY93)</f>
        <v>32082929.003502548</v>
      </c>
      <c r="BE93" s="15">
        <f>SUM(AZ$5:AZ93)</f>
        <v>38983099.004624046</v>
      </c>
      <c r="BF93" s="15">
        <f>SUM(BA$5:BA93)</f>
        <v>41974020.275765114</v>
      </c>
      <c r="BG93" s="15">
        <f>SUM(BB$5:BB93)</f>
        <v>32737742.840709485</v>
      </c>
      <c r="BH93" s="15">
        <f>SUM(BC$5:BC93)</f>
        <v>16816236.921194497</v>
      </c>
      <c r="BK93" s="14">
        <v>89</v>
      </c>
      <c r="BL93" s="14">
        <f t="shared" si="23"/>
        <v>1.7474809166187859</v>
      </c>
      <c r="BM93" s="14">
        <f t="shared" si="24"/>
        <v>1.2663111788847867</v>
      </c>
      <c r="BN93" s="14">
        <f t="shared" si="25"/>
        <v>2.8227862737793559</v>
      </c>
      <c r="BO93" s="14">
        <f t="shared" si="26"/>
        <v>2.9391190398662839</v>
      </c>
      <c r="BP93" s="14">
        <f t="shared" si="27"/>
        <v>4.0486525950122303</v>
      </c>
      <c r="BR93" s="9">
        <v>89</v>
      </c>
      <c r="BS93" s="9">
        <f t="shared" si="28"/>
        <v>-1629344.0562222414</v>
      </c>
      <c r="BT93" s="9">
        <f t="shared" si="29"/>
        <v>-615064.65787511319</v>
      </c>
      <c r="BU93" s="9">
        <f t="shared" si="30"/>
        <v>-7803021.8951134235</v>
      </c>
      <c r="BV93" s="9">
        <f t="shared" si="31"/>
        <v>-6487246.9345674776</v>
      </c>
      <c r="BW93" s="9">
        <f t="shared" si="32"/>
        <v>-4851901.3136953041</v>
      </c>
      <c r="BX93" s="37">
        <f>SUMPRODUCT(BS$5:BS93,'[1]功能-付费相关'!BR$6:BR94)/'[1]资源-钻石'!L92</f>
        <v>-7.1193980638351806E-2</v>
      </c>
      <c r="BY93" s="37">
        <f>SUMPRODUCT(BT$5:BT93,'[1]功能-付费相关'!BS$6:BS94)/'[1]资源-钻石'!M92</f>
        <v>-2.4512885839272167E-2</v>
      </c>
      <c r="BZ93" s="37">
        <f>SUMPRODUCT(BU$5:BU93,'[1]功能-付费相关'!BT$6:BT94)/'[1]资源-钻石'!N92</f>
        <v>-0.11086222787407522</v>
      </c>
      <c r="CA93" s="37">
        <f>SUMPRODUCT(BV$5:BV93,'[1]功能-付费相关'!BU$6:BU94)/'[1]资源-钻石'!O92</f>
        <v>-4.5227738592937897E-2</v>
      </c>
      <c r="CB93" s="37">
        <f>SUMPRODUCT(BW$5:BW93,'[1]功能-付费相关'!BV$6:BV94)/'[1]资源-钻石'!P92</f>
        <v>-2.7481690271870009E-2</v>
      </c>
      <c r="CC93" s="14">
        <f>SUMPRODUCT(BS$5:BS93,'[1]功能-付费相关'!BR$6:BR94)/节奏总纲!P92</f>
        <v>-306.83988437350041</v>
      </c>
    </row>
    <row r="94" spans="2:81" x14ac:dyDescent="0.15">
      <c r="C94" s="14">
        <v>7</v>
      </c>
      <c r="D94" s="14">
        <f>求节点(节奏总纲!$AL$4:$AL$83,节奏总纲!AM$4:AM$83,'[1]功能-城建'!$AT12)</f>
        <v>0.31141300609369982</v>
      </c>
      <c r="E94" s="14">
        <f>求节点(节奏总纲!$AL$4:$AL$83,节奏总纲!AN$4:AN$83,'[1]功能-城建'!$AT12)</f>
        <v>0.24913040487495985</v>
      </c>
      <c r="F94" s="14">
        <f>求节点(节奏总纲!$AL$4:$AL$83,节奏总纲!AO$4:AO$83,'[1]功能-城建'!$AT12)</f>
        <v>0.18684780365621989</v>
      </c>
      <c r="G94" s="14">
        <f>求节点(节奏总纲!$AL$4:$AL$83,节奏总纲!AP$4:AP$83,'[1]功能-城建'!$AT12)</f>
        <v>0.12456520243747993</v>
      </c>
      <c r="H94" s="14">
        <f>求节点(节奏总纲!$AL$4:$AL$83,节奏总纲!AQ$4:AQ$83,'[1]功能-城建'!$AT12)</f>
        <v>6.2282601218739964E-2</v>
      </c>
      <c r="L94" s="15">
        <v>90</v>
      </c>
      <c r="M94" s="15">
        <f>24*3600*节奏总纲!W93</f>
        <v>2962406.159984563</v>
      </c>
      <c r="N94" s="15">
        <f>24*3600*节奏总纲!X93</f>
        <v>2276363.8809946668</v>
      </c>
      <c r="O94" s="15">
        <f>24*3600*节奏总纲!Y93</f>
        <v>1859363.8978212303</v>
      </c>
      <c r="P94" s="15">
        <f>24*3600*节奏总纲!Z93</f>
        <v>1259351.8252482209</v>
      </c>
      <c r="Q94" s="15">
        <f>24*3600*节奏总纲!AA93</f>
        <v>679248.08783577173</v>
      </c>
      <c r="R94" s="15">
        <f>SUM(M$5:M94)</f>
        <v>44150399.999999993</v>
      </c>
      <c r="S94" s="15">
        <f>SUM(N$5:N94)</f>
        <v>37854552.960000001</v>
      </c>
      <c r="T94" s="15">
        <f>SUM(O$5:O94)</f>
        <v>30596227.199999992</v>
      </c>
      <c r="U94" s="15">
        <f>SUM(P$5:P94)</f>
        <v>22022219.520000003</v>
      </c>
      <c r="V94" s="15">
        <f>SUM(Q$5:Q94)</f>
        <v>11964758.400000004</v>
      </c>
      <c r="X94" s="15">
        <v>90</v>
      </c>
      <c r="Y94" s="15">
        <f>[1]养成buff汇总!CC95</f>
        <v>0.28745526310520259</v>
      </c>
      <c r="Z94" s="15">
        <f>[1]养成buff汇总!CD95</f>
        <v>0.29072467993998125</v>
      </c>
      <c r="AA94" s="15">
        <f>[1]养成buff汇总!CE95</f>
        <v>0.29873637664889013</v>
      </c>
      <c r="AB94" s="15">
        <f>[1]养成buff汇总!CF95</f>
        <v>0.31018930707887449</v>
      </c>
      <c r="AC94" s="15">
        <f>[1]养成buff汇总!CG95</f>
        <v>0.32633839743442966</v>
      </c>
      <c r="AD94" s="15">
        <f>[1]养成buff汇总!CH95</f>
        <v>12689977.74343794</v>
      </c>
      <c r="AE94" s="15">
        <f>[1]养成buff汇总!CI95</f>
        <v>11010139.464362677</v>
      </c>
      <c r="AF94" s="15">
        <f>[1]养成buff汇总!CJ95</f>
        <v>9192908.8257710747</v>
      </c>
      <c r="AG94" s="15">
        <f>[1]养成buff汇总!CK95</f>
        <v>6939420.9082795521</v>
      </c>
      <c r="AH94" s="15">
        <f>[1]养成buff汇总!CL95</f>
        <v>4035125.4673825772</v>
      </c>
      <c r="AK94" s="15">
        <v>90</v>
      </c>
      <c r="AL94" s="15">
        <f>R94+AD94+('[1]功能-日常任务'!AB94+'[1]功能-子任务'!BJ94+[8]繁荣度奖励!AT96+[3]投放设计!AY97+'[1]功能-行军令'!DL94+'[1]功能-九鼎之争'!CS95)*[1]把控!$V$7/[1]把控!$V$9++'[1]资源-玩家经验'!BN93/4</f>
        <v>60464482.197748519</v>
      </c>
      <c r="AM94" s="15">
        <f>S94+AE94+('[1]功能-日常任务'!AC94+'[1]功能-子任务'!BK94+[8]繁荣度奖励!AU96+[3]投放设计!AZ97+'[1]功能-行军令'!DM94+'[1]功能-九鼎之争'!CT95)*[1]把控!$V$7/[1]把控!$V$9++'[1]资源-玩家经验'!BO93/4</f>
        <v>52812484.52369716</v>
      </c>
      <c r="AN94" s="15">
        <f>T94+AF94+('[1]功能-日常任务'!AD94+'[1]功能-子任务'!BL94+[8]繁荣度奖励!AV96+[3]投放设计!BA97+'[1]功能-行军令'!DN94+'[1]功能-九鼎之争'!CU95)*[1]把控!$V$7/[1]把控!$V$9++'[1]资源-玩家经验'!BP93/4</f>
        <v>129883875.24144316</v>
      </c>
      <c r="AO94" s="15">
        <f>U94+AG94+('[1]功能-日常任务'!AE94+'[1]功能-子任务'!BM94+[8]繁荣度奖励!AW96+[3]投放设计!BB97+'[1]功能-行军令'!DO94+'[1]功能-九鼎之争'!CV95)*[1]把控!$V$7/[1]把控!$V$9++'[1]资源-玩家经验'!BQ93/4</f>
        <v>104768366.96900663</v>
      </c>
      <c r="AP94" s="15">
        <f>V94+AH94+('[1]功能-日常任务'!AF94+'[1]功能-子任务'!BN94+[8]繁荣度奖励!AX96+[3]投放设计!BC97+'[1]功能-行军令'!DP94+'[1]功能-九鼎之争'!CW95)*[1]把控!$V$7/[1]把控!$V$9++'[1]资源-玩家经验'!BR93/4</f>
        <v>74448276.844674885</v>
      </c>
      <c r="AS94" s="35">
        <v>90</v>
      </c>
      <c r="AT94" s="34">
        <f t="shared" si="21"/>
        <v>0.73018734958494358</v>
      </c>
      <c r="AU94" s="34">
        <f t="shared" si="22"/>
        <v>0.20987490973519773</v>
      </c>
      <c r="AV94" s="34">
        <f>(('[1]功能-日常任务'!AB94+'[1]功能-子任务'!BJ94+[8]繁荣度奖励!AT96+[3]投放设计!AY97+'[1]功能-行军令'!DL94+'[1]功能-九鼎之争'!CS95)*[1]把控!$V$7/[1]把控!$V$9+'[1]资源-玩家经验'!BN93/4)/AL94</f>
        <v>5.9937740679858804E-2</v>
      </c>
      <c r="AX94" s="15">
        <v>90</v>
      </c>
      <c r="AY94" s="15">
        <f>'[1]功能-战损相关'!R100/求节点($D$88:$D$167,$D$4:$D$83,节奏总纲!P93)*3600</f>
        <v>2686289.2859822195</v>
      </c>
      <c r="AZ94" s="15">
        <f>'[1]功能-战损相关'!S100/求节点($D$88:$D$167,$D$4:$D$83,节奏总纲!Q93)*3600</f>
        <v>2877650.0226879353</v>
      </c>
      <c r="BA94" s="15">
        <f>'[1]功能-战损相关'!T100/求节点($D$88:$D$167,$D$4:$D$83,节奏总纲!R93)*3600</f>
        <v>3072352.4504786297</v>
      </c>
      <c r="BB94" s="15">
        <f>'[1]功能-战损相关'!U100/求节点($D$88:$D$167,$D$4:$D$83,节奏总纲!S93)*3600</f>
        <v>2251880.4239848959</v>
      </c>
      <c r="BC94" s="15">
        <f>'[1]功能-战损相关'!V100/求节点($D$88:$D$167,$D$4:$D$83,节奏总纲!T93)*3600</f>
        <v>1162535.6047470141</v>
      </c>
      <c r="BD94" s="15">
        <f>SUM(AY$5:AY94)</f>
        <v>34769218.289484769</v>
      </c>
      <c r="BE94" s="15">
        <f>SUM(AZ$5:AZ94)</f>
        <v>41860749.027311981</v>
      </c>
      <c r="BF94" s="15">
        <f>SUM(BA$5:BA94)</f>
        <v>45046372.726243742</v>
      </c>
      <c r="BG94" s="15">
        <f>SUM(BB$5:BB94)</f>
        <v>34989623.264694378</v>
      </c>
      <c r="BH94" s="15">
        <f>SUM(BC$5:BC94)</f>
        <v>17978772.525941513</v>
      </c>
      <c r="BK94" s="14">
        <v>90</v>
      </c>
      <c r="BL94" s="14">
        <f t="shared" si="23"/>
        <v>1.7390233422657866</v>
      </c>
      <c r="BM94" s="14">
        <f t="shared" si="24"/>
        <v>1.2616230180028489</v>
      </c>
      <c r="BN94" s="14">
        <f t="shared" si="25"/>
        <v>2.883337045377099</v>
      </c>
      <c r="BO94" s="14">
        <f t="shared" si="26"/>
        <v>2.9942696489310641</v>
      </c>
      <c r="BP94" s="14">
        <f t="shared" si="27"/>
        <v>4.1408987592035942</v>
      </c>
      <c r="BR94" s="9">
        <v>90</v>
      </c>
      <c r="BS94" s="9">
        <f t="shared" si="28"/>
        <v>-1713886.7289102376</v>
      </c>
      <c r="BT94" s="9">
        <f t="shared" si="29"/>
        <v>-570100.44388139248</v>
      </c>
      <c r="BU94" s="9">
        <f t="shared" si="30"/>
        <v>-8327834.5011983961</v>
      </c>
      <c r="BV94" s="9">
        <f t="shared" si="31"/>
        <v>-6296363.2396463677</v>
      </c>
      <c r="BW94" s="9">
        <f t="shared" si="32"/>
        <v>-5202639.9905932955</v>
      </c>
      <c r="BX94" s="37">
        <f>SUMPRODUCT(BS$5:BS94,'[1]功能-付费相关'!BR$6:BR95)/'[1]资源-钻石'!L93</f>
        <v>-7.1604173701334262E-2</v>
      </c>
      <c r="BY94" s="37">
        <f>SUMPRODUCT(BT$5:BT94,'[1]功能-付费相关'!BS$6:BS95)/'[1]资源-钻石'!M93</f>
        <v>-2.4362242217741439E-2</v>
      </c>
      <c r="BZ94" s="37">
        <f>SUMPRODUCT(BU$5:BU94,'[1]功能-付费相关'!BT$6:BT95)/'[1]资源-钻石'!N93</f>
        <v>-0.11562731264444813</v>
      </c>
      <c r="CA94" s="37">
        <f>SUMPRODUCT(BV$5:BV94,'[1]功能-付费相关'!BU$6:BU95)/'[1]资源-钻石'!O93</f>
        <v>-4.6841792474937277E-2</v>
      </c>
      <c r="CB94" s="37">
        <f>SUMPRODUCT(BW$5:BW94,'[1]功能-付费相关'!BV$6:BV95)/'[1]资源-钻石'!P93</f>
        <v>-2.8503467778575573E-2</v>
      </c>
      <c r="CC94" s="14">
        <f>SUMPRODUCT(BS$5:BS94,'[1]功能-付费相关'!BR$6:BR95)/节奏总纲!P93</f>
        <v>-304.88477788023886</v>
      </c>
    </row>
    <row r="95" spans="2:81" x14ac:dyDescent="0.15">
      <c r="C95" s="14">
        <v>8</v>
      </c>
      <c r="D95" s="14">
        <f>求节点(节奏总纲!$AL$4:$AL$83,节奏总纲!AM$4:AM$83,'[1]功能-城建'!$AT13)</f>
        <v>0.42660095793436714</v>
      </c>
      <c r="E95" s="14">
        <f>求节点(节奏总纲!$AL$4:$AL$83,节奏总纲!AN$4:AN$83,'[1]功能-城建'!$AT13)</f>
        <v>0.34128076634749371</v>
      </c>
      <c r="F95" s="14">
        <f>求节点(节奏总纲!$AL$4:$AL$83,节奏总纲!AO$4:AO$83,'[1]功能-城建'!$AT13)</f>
        <v>0.25596057476062029</v>
      </c>
      <c r="G95" s="14">
        <f>求节点(节奏总纲!$AL$4:$AL$83,节奏总纲!AP$4:AP$83,'[1]功能-城建'!$AT13)</f>
        <v>0.17064038317374686</v>
      </c>
      <c r="H95" s="14">
        <f>求节点(节奏总纲!$AL$4:$AL$83,节奏总纲!AQ$4:AQ$83,'[1]功能-城建'!$AT13)</f>
        <v>8.5320191586873428E-2</v>
      </c>
      <c r="L95" s="15">
        <v>91</v>
      </c>
      <c r="M95" s="15">
        <f>24*3600*节奏总纲!W94</f>
        <v>3175028.3075254918</v>
      </c>
      <c r="N95" s="15">
        <f>24*3600*节奏总纲!X94</f>
        <v>2722269.270872355</v>
      </c>
      <c r="O95" s="15">
        <f>24*3600*节奏总纲!Y94</f>
        <v>2100911.2176693636</v>
      </c>
      <c r="P95" s="15">
        <f>24*3600*节奏总纲!Z94</f>
        <v>1531646.1486554325</v>
      </c>
      <c r="Q95" s="15">
        <f>24*3600*节奏总纲!AA94</f>
        <v>813107.24303188268</v>
      </c>
      <c r="R95" s="15">
        <f>SUM(M$5:M95)</f>
        <v>47325428.307525486</v>
      </c>
      <c r="S95" s="15">
        <f>SUM(N$5:N95)</f>
        <v>40576822.230872355</v>
      </c>
      <c r="T95" s="15">
        <f>SUM(O$5:O95)</f>
        <v>32697138.417669356</v>
      </c>
      <c r="U95" s="15">
        <f>SUM(P$5:P95)</f>
        <v>23553865.668655436</v>
      </c>
      <c r="V95" s="15">
        <f>SUM(Q$5:Q95)</f>
        <v>12777865.643031888</v>
      </c>
      <c r="X95" s="15">
        <v>91</v>
      </c>
      <c r="Y95" s="15">
        <f>[1]养成buff汇总!CC96</f>
        <v>0.28672642551474453</v>
      </c>
      <c r="Z95" s="15">
        <f>[1]养成buff汇总!CD96</f>
        <v>0.28991019510988603</v>
      </c>
      <c r="AA95" s="15">
        <f>[1]养成buff汇总!CE96</f>
        <v>0.29792650417295108</v>
      </c>
      <c r="AB95" s="15">
        <f>[1]养成buff汇总!CF96</f>
        <v>0.30920265954467313</v>
      </c>
      <c r="AC95" s="15">
        <f>[1]养成buff汇总!CG96</f>
        <v>0.32634647418101059</v>
      </c>
      <c r="AD95" s="15">
        <f>[1]养成buff汇总!CH96</f>
        <v>13966296.606339727</v>
      </c>
      <c r="AE95" s="15">
        <f>[1]养成buff汇总!CI96</f>
        <v>12121567.357039411</v>
      </c>
      <c r="AF95" s="15">
        <f>[1]养成buff汇总!CJ96</f>
        <v>10084435.337423014</v>
      </c>
      <c r="AG95" s="15">
        <f>[1]养成buff汇总!CK96</f>
        <v>7624989.6487924466</v>
      </c>
      <c r="AH95" s="15">
        <f>[1]养成buff汇总!CL96</f>
        <v>4429029.2646972192</v>
      </c>
      <c r="AK95" s="15">
        <v>91</v>
      </c>
      <c r="AL95" s="15">
        <f>R95+AD95+('[1]功能-日常任务'!AB95+'[1]功能-子任务'!BJ95+[8]繁荣度奖励!AT97+[3]投放设计!AY98+'[1]功能-行军令'!DL95+'[1]功能-九鼎之争'!CS96)*[1]把控!$V$7/[1]把控!$V$9++'[1]资源-玩家经验'!BN94/4</f>
        <v>65176010.358162247</v>
      </c>
      <c r="AM95" s="15">
        <f>S95+AE95+('[1]功能-日常任务'!AC95+'[1]功能-子任务'!BK95+[8]繁荣度奖励!AU97+[3]投放设计!AZ98+'[1]功能-行军令'!DM95+'[1]功能-九鼎之争'!CT96)*[1]把控!$V$7/[1]把控!$V$9++'[1]资源-玩家经验'!BO94/4</f>
        <v>56931055.057849757</v>
      </c>
      <c r="AN95" s="15">
        <f>T95+AF95+('[1]功能-日常任务'!AD95+'[1]功能-子任务'!BL95+[8]繁荣度奖励!AV97+[3]投放设计!BA98+'[1]功能-行军令'!DN95+'[1]功能-九鼎之争'!CU96)*[1]把控!$V$7/[1]把控!$V$9++'[1]资源-玩家经验'!BP94/4</f>
        <v>142267226.66295484</v>
      </c>
      <c r="AO95" s="15">
        <f>U95+AG95+('[1]功能-日常任务'!AE95+'[1]功能-子任务'!BM95+[8]繁荣度奖励!AW97+[3]投放设计!BB98+'[1]功能-行军令'!DO95+'[1]功能-九鼎之争'!CV96)*[1]把控!$V$7/[1]把控!$V$9++'[1]资源-玩家经验'!BQ94/4</f>
        <v>114974338.21883711</v>
      </c>
      <c r="AP95" s="15">
        <f>V95+AH95+('[1]功能-日常任务'!AF95+'[1]功能-子任务'!BN95+[8]繁荣度奖励!AX97+[3]投放设计!BC98+'[1]功能-行军令'!DP95+'[1]功能-九鼎之争'!CW96)*[1]把控!$V$7/[1]把控!$V$9++'[1]资源-玩家经验'!BR94/4</f>
        <v>81904145.67521587</v>
      </c>
      <c r="AS95" s="35">
        <v>91</v>
      </c>
      <c r="AT95" s="34">
        <f t="shared" si="21"/>
        <v>0.72611729449927487</v>
      </c>
      <c r="AU95" s="34">
        <f t="shared" si="22"/>
        <v>0.21428584734767633</v>
      </c>
      <c r="AV95" s="34">
        <f>(('[1]功能-日常任务'!AB95+'[1]功能-子任务'!BJ95+[8]繁荣度奖励!AT97+[3]投放设计!AY98+'[1]功能-行军令'!DL95+'[1]功能-九鼎之争'!CS96)*[1]把控!$V$7/[1]把控!$V$9+'[1]资源-玩家经验'!BN94/4)/AL95</f>
        <v>5.9596858153048833E-2</v>
      </c>
      <c r="AX95" s="15">
        <v>91</v>
      </c>
      <c r="AY95" s="15">
        <f>'[1]功能-战损相关'!R101/求节点($D$88:$D$167,$D$4:$D$83,节奏总纲!P94)*3600</f>
        <v>2907772.222419559</v>
      </c>
      <c r="AZ95" s="15">
        <f>'[1]功能-战损相关'!S101/求节点($D$88:$D$167,$D$4:$D$83,节奏总纲!Q94)*3600</f>
        <v>3476493.3045982076</v>
      </c>
      <c r="BA95" s="15">
        <f>'[1]功能-战损相关'!T101/求节点($D$88:$D$167,$D$4:$D$83,节奏总纲!R94)*3600</f>
        <v>3492061.3524032882</v>
      </c>
      <c r="BB95" s="15">
        <f>'[1]功能-战损相关'!U101/求节点($D$88:$D$167,$D$4:$D$83,节奏总纲!S94)*3600</f>
        <v>2765618.0828203424</v>
      </c>
      <c r="BC95" s="15">
        <f>'[1]功能-战损相关'!V101/求节点($D$88:$D$167,$D$4:$D$83,节奏总纲!T94)*3600</f>
        <v>1404391.2171671225</v>
      </c>
      <c r="BD95" s="15">
        <f>SUM(AY$5:AY95)</f>
        <v>37676990.511904329</v>
      </c>
      <c r="BE95" s="15">
        <f>SUM(AZ$5:AZ95)</f>
        <v>45337242.331910186</v>
      </c>
      <c r="BF95" s="15">
        <f>SUM(BA$5:BA95)</f>
        <v>48538434.078647032</v>
      </c>
      <c r="BG95" s="15">
        <f>SUM(BB$5:BB95)</f>
        <v>37755241.347514719</v>
      </c>
      <c r="BH95" s="15">
        <f>SUM(BC$5:BC95)</f>
        <v>19383163.743108638</v>
      </c>
      <c r="BK95" s="14">
        <v>91</v>
      </c>
      <c r="BL95" s="14">
        <f t="shared" si="23"/>
        <v>1.7298624298978815</v>
      </c>
      <c r="BM95" s="14">
        <f t="shared" si="24"/>
        <v>1.2557238184242048</v>
      </c>
      <c r="BN95" s="14">
        <f t="shared" si="25"/>
        <v>2.9310221757965791</v>
      </c>
      <c r="BO95" s="14">
        <f t="shared" si="26"/>
        <v>3.0452550193115222</v>
      </c>
      <c r="BP95" s="14">
        <f t="shared" si="27"/>
        <v>4.2255302983928784</v>
      </c>
      <c r="BR95" s="9">
        <v>91</v>
      </c>
      <c r="BS95" s="9">
        <f t="shared" si="28"/>
        <v>-1803755.9379941672</v>
      </c>
      <c r="BT95" s="9">
        <f t="shared" si="29"/>
        <v>-642077.2295543924</v>
      </c>
      <c r="BU95" s="9">
        <f t="shared" si="30"/>
        <v>-8891290.0691083893</v>
      </c>
      <c r="BV95" s="9">
        <f t="shared" si="31"/>
        <v>-7440353.1670101434</v>
      </c>
      <c r="BW95" s="9">
        <f t="shared" si="32"/>
        <v>-6051477.6133738607</v>
      </c>
      <c r="BX95" s="37">
        <f>SUMPRODUCT(BS$5:BS95,'[1]功能-付费相关'!BR$6:BR96)/'[1]资源-钻石'!L94</f>
        <v>-7.1916071821361061E-2</v>
      </c>
      <c r="BY95" s="37">
        <f>SUMPRODUCT(BT$5:BT95,'[1]功能-付费相关'!BS$6:BS96)/'[1]资源-钻石'!M94</f>
        <v>-2.4128353391202333E-2</v>
      </c>
      <c r="BZ95" s="37">
        <f>SUMPRODUCT(BU$5:BU95,'[1]功能-付费相关'!BT$6:BT96)/'[1]资源-钻石'!N94</f>
        <v>-0.11997024084173481</v>
      </c>
      <c r="CA95" s="37">
        <f>SUMPRODUCT(BV$5:BV95,'[1]功能-付费相关'!BU$6:BU96)/'[1]资源-钻石'!O94</f>
        <v>-4.8449062975566198E-2</v>
      </c>
      <c r="CB95" s="37">
        <f>SUMPRODUCT(BW$5:BW95,'[1]功能-付费相关'!BV$6:BV96)/'[1]资源-钻石'!P94</f>
        <v>-2.9507200838083031E-2</v>
      </c>
      <c r="CC95" s="14">
        <f>SUMPRODUCT(BS$5:BS95,'[1]功能-付费相关'!BR$6:BR96)/节奏总纲!P94</f>
        <v>-302.72494639594726</v>
      </c>
    </row>
    <row r="96" spans="2:81" x14ac:dyDescent="0.15">
      <c r="C96" s="14">
        <v>9</v>
      </c>
      <c r="D96" s="14">
        <f>求节点(节奏总纲!$AL$4:$AL$83,节奏总纲!AM$4:AM$83,'[1]功能-城建'!$AT14)</f>
        <v>0.57090651823243421</v>
      </c>
      <c r="E96" s="14">
        <f>求节点(节奏总纲!$AL$4:$AL$83,节奏总纲!AN$4:AN$83,'[1]功能-城建'!$AT14)</f>
        <v>0.45672521458594739</v>
      </c>
      <c r="F96" s="14">
        <f>求节点(节奏总纲!$AL$4:$AL$83,节奏总纲!AO$4:AO$83,'[1]功能-城建'!$AT14)</f>
        <v>0.34254391093946052</v>
      </c>
      <c r="G96" s="14">
        <f>求节点(节奏总纲!$AL$4:$AL$83,节奏总纲!AP$4:AP$83,'[1]功能-城建'!$AT14)</f>
        <v>0.2283626072929737</v>
      </c>
      <c r="H96" s="14">
        <f>求节点(节奏总纲!$AL$4:$AL$83,节奏总纲!AQ$4:AQ$83,'[1]功能-城建'!$AT14)</f>
        <v>0.11418130364648685</v>
      </c>
      <c r="L96" s="15">
        <v>92</v>
      </c>
      <c r="M96" s="15">
        <f>24*3600*节奏总纲!W95</f>
        <v>3402911.0828073011</v>
      </c>
      <c r="N96" s="15">
        <f>24*3600*节奏总纲!X95</f>
        <v>2821272.1175573454</v>
      </c>
      <c r="O96" s="15">
        <f>24*3600*节奏总纲!Y95</f>
        <v>2305415.7616602611</v>
      </c>
      <c r="P96" s="15">
        <f>24*3600*节奏总纲!Z95</f>
        <v>1637827.6725838308</v>
      </c>
      <c r="Q96" s="15">
        <f>24*3600*节奏总纲!AA95</f>
        <v>842693.48327247112</v>
      </c>
      <c r="R96" s="15">
        <f>SUM(M$5:M96)</f>
        <v>50728339.390332788</v>
      </c>
      <c r="S96" s="15">
        <f>SUM(N$5:N96)</f>
        <v>43398094.348429702</v>
      </c>
      <c r="T96" s="15">
        <f>SUM(O$5:O96)</f>
        <v>35002554.179329619</v>
      </c>
      <c r="U96" s="15">
        <f>SUM(P$5:P96)</f>
        <v>25191693.341239266</v>
      </c>
      <c r="V96" s="15">
        <f>SUM(Q$5:Q96)</f>
        <v>13620559.126304358</v>
      </c>
      <c r="X96" s="15">
        <v>92</v>
      </c>
      <c r="Y96" s="15">
        <f>[1]养成buff汇总!CC97</f>
        <v>0.28594527672679271</v>
      </c>
      <c r="Z96" s="15">
        <f>[1]养成buff汇总!CD97</f>
        <v>0.28916720062907553</v>
      </c>
      <c r="AA96" s="15">
        <f>[1]养成buff汇总!CE97</f>
        <v>0.2970506817121501</v>
      </c>
      <c r="AB96" s="15">
        <f>[1]养成buff汇总!CF97</f>
        <v>0.30920000000000003</v>
      </c>
      <c r="AC96" s="15">
        <f>[1]养成buff汇总!CG97</f>
        <v>0.32634647418101059</v>
      </c>
      <c r="AD96" s="15">
        <f>[1]养成buff汇总!CH97</f>
        <v>15329002.179926001</v>
      </c>
      <c r="AE96" s="15">
        <f>[1]养成buff汇总!CI97</f>
        <v>13269262.512874804</v>
      </c>
      <c r="AF96" s="15">
        <f>[1]养成buff汇总!CJ97</f>
        <v>11058652.547419209</v>
      </c>
      <c r="AG96" s="15">
        <f>[1]养成buff汇总!CK97</f>
        <v>8358076.3835390024</v>
      </c>
      <c r="AH96" s="15">
        <f>[1]养成buff汇总!CL97</f>
        <v>4837265.8975374373</v>
      </c>
      <c r="AK96" s="15">
        <v>92</v>
      </c>
      <c r="AL96" s="15">
        <f>R96+AD96+('[1]功能-日常任务'!AB96+'[1]功能-子任务'!BJ96+[8]繁荣度奖励!AT98+[3]投放设计!AY99+'[1]功能-行军令'!DL96+'[1]功能-九鼎之争'!CS97)*[1]把控!$V$7/[1]把控!$V$9++'[1]资源-玩家经验'!BN95/4</f>
        <v>70220343.480033919</v>
      </c>
      <c r="AM96" s="15">
        <f>S96+AE96+('[1]功能-日常任务'!AC96+'[1]功能-子任务'!BK96+[8]繁荣度奖励!AU98+[3]投放设计!AZ99+'[1]功能-行军令'!DM96+'[1]功能-九鼎之争'!CT97)*[1]把控!$V$7/[1]把控!$V$9++'[1]资源-玩家经验'!BO95/4</f>
        <v>61195176.28432896</v>
      </c>
      <c r="AN96" s="15">
        <f>T96+AF96+('[1]功能-日常任务'!AD96+'[1]功能-子任务'!BL96+[8]繁荣度奖励!AV98+[3]投放设计!BA99+'[1]功能-行军令'!DN96+'[1]功能-九鼎之争'!CU97)*[1]把控!$V$7/[1]把控!$V$9++'[1]资源-玩家经验'!BP95/4</f>
        <v>155618682.54840451</v>
      </c>
      <c r="AO96" s="15">
        <f>U96+AG96+('[1]功能-日常任务'!AE96+'[1]功能-子任务'!BM96+[8]繁荣度奖励!AW98+[3]投放设计!BB99+'[1]功能-行军令'!DO96+'[1]功能-九鼎之争'!CV97)*[1]把控!$V$7/[1]把控!$V$9++'[1]资源-玩家经验'!BQ95/4</f>
        <v>125742590.60446614</v>
      </c>
      <c r="AP96" s="15">
        <f>V96+AH96+('[1]功能-日常任务'!AF96+'[1]功能-子任务'!BN96+[8]繁荣度奖励!AX98+[3]投放设计!BC99+'[1]功能-行军令'!DP96+'[1]功能-九鼎之争'!CW97)*[1]把控!$V$7/[1]把控!$V$9++'[1]资源-玩家经验'!BR95/4</f>
        <v>89906869.746946186</v>
      </c>
      <c r="AS96" s="35">
        <v>92</v>
      </c>
      <c r="AT96" s="34">
        <f t="shared" si="21"/>
        <v>0.72241656585967307</v>
      </c>
      <c r="AU96" s="34">
        <f t="shared" si="22"/>
        <v>0.21829859297519055</v>
      </c>
      <c r="AV96" s="34">
        <f>(('[1]功能-日常任务'!AB96+'[1]功能-子任务'!BJ96+[8]繁荣度奖励!AT98+[3]投放设计!AY99+'[1]功能-行军令'!DL96+'[1]功能-九鼎之争'!CS97)*[1]把控!$V$7/[1]把控!$V$9+'[1]资源-玩家经验'!BN95/4)/AL96</f>
        <v>5.9284841165136361E-2</v>
      </c>
      <c r="AX96" s="15">
        <v>92</v>
      </c>
      <c r="AY96" s="15">
        <f>'[1]功能-战损相关'!R102/求节点($D$88:$D$167,$D$4:$D$83,节奏总纲!P95)*3600</f>
        <v>3148456.4963966822</v>
      </c>
      <c r="AZ96" s="15">
        <f>'[1]功能-战损相关'!S102/求节点($D$88:$D$167,$D$4:$D$83,节奏总纲!Q95)*3600</f>
        <v>3637380.7919905414</v>
      </c>
      <c r="BA96" s="15">
        <f>'[1]功能-战损相关'!T102/求节点($D$88:$D$167,$D$4:$D$83,节奏总纲!R95)*3600</f>
        <v>3865572.9631567174</v>
      </c>
      <c r="BB96" s="15">
        <f>'[1]功能-战损相关'!U102/求节点($D$88:$D$167,$D$4:$D$83,节奏总纲!S95)*3600</f>
        <v>2985191.4233517852</v>
      </c>
      <c r="BC96" s="15">
        <f>'[1]功能-战损相关'!V102/求节点($D$88:$D$167,$D$4:$D$83,节奏总纲!T95)*3600</f>
        <v>1647785.88482298</v>
      </c>
      <c r="BD96" s="15">
        <f>SUM(AY$5:AY96)</f>
        <v>40825447.008301012</v>
      </c>
      <c r="BE96" s="15">
        <f>SUM(AZ$5:AZ96)</f>
        <v>48974623.123900726</v>
      </c>
      <c r="BF96" s="15">
        <f>SUM(BA$5:BA96)</f>
        <v>52404007.041803747</v>
      </c>
      <c r="BG96" s="15">
        <f>SUM(BB$5:BB96)</f>
        <v>40740432.770866506</v>
      </c>
      <c r="BH96" s="15">
        <f>SUM(BC$5:BC96)</f>
        <v>21030949.627931617</v>
      </c>
      <c r="BK96" s="14">
        <v>92</v>
      </c>
      <c r="BL96" s="14">
        <f t="shared" si="23"/>
        <v>1.7200140751859021</v>
      </c>
      <c r="BM96" s="14">
        <f t="shared" si="24"/>
        <v>1.2495282736430968</v>
      </c>
      <c r="BN96" s="14">
        <f t="shared" si="25"/>
        <v>2.9695951003186516</v>
      </c>
      <c r="BO96" s="14">
        <f t="shared" si="26"/>
        <v>3.086432373256101</v>
      </c>
      <c r="BP96" s="14">
        <f t="shared" si="27"/>
        <v>4.2749790826154186</v>
      </c>
      <c r="BR96" s="9">
        <v>92</v>
      </c>
      <c r="BS96" s="9">
        <f t="shared" si="28"/>
        <v>-1895876.6254749894</v>
      </c>
      <c r="BT96" s="9">
        <f t="shared" si="29"/>
        <v>-626740.43448866159</v>
      </c>
      <c r="BU96" s="9">
        <f t="shared" si="30"/>
        <v>-9485882.9222929627</v>
      </c>
      <c r="BV96" s="9">
        <f t="shared" si="31"/>
        <v>-7783060.9622772411</v>
      </c>
      <c r="BW96" s="9">
        <f t="shared" si="32"/>
        <v>-6354938.1869073361</v>
      </c>
      <c r="BX96" s="37">
        <f>SUMPRODUCT(BS$5:BS96,'[1]功能-付费相关'!BR$6:BR97)/'[1]资源-钻石'!L95</f>
        <v>-7.2128709254034723E-2</v>
      </c>
      <c r="BY96" s="37">
        <f>SUMPRODUCT(BT$5:BT96,'[1]功能-付费相关'!BS$6:BS97)/'[1]资源-钻石'!M95</f>
        <v>-2.3845929719456989E-2</v>
      </c>
      <c r="BZ96" s="37">
        <f>SUMPRODUCT(BU$5:BU96,'[1]功能-付费相关'!BT$6:BT97)/'[1]资源-钻石'!N95</f>
        <v>-0.12394348890776161</v>
      </c>
      <c r="CA96" s="37">
        <f>SUMPRODUCT(BV$5:BV96,'[1]功能-付费相关'!BU$6:BU97)/'[1]资源-钻石'!O95</f>
        <v>-4.9860752900366345E-2</v>
      </c>
      <c r="CB96" s="37">
        <f>SUMPRODUCT(BW$5:BW96,'[1]功能-付费相关'!BV$6:BV97)/'[1]资源-钻石'!P95</f>
        <v>-3.0460159530058071E-2</v>
      </c>
      <c r="CC96" s="14">
        <f>SUMPRODUCT(BS$5:BS96,'[1]功能-付费相关'!BR$6:BR97)/节奏总纲!P95</f>
        <v>-300.35693481999738</v>
      </c>
    </row>
    <row r="97" spans="3:81" x14ac:dyDescent="0.15">
      <c r="C97" s="14">
        <v>10</v>
      </c>
      <c r="D97" s="14">
        <f>求节点(节奏总纲!$AL$4:$AL$83,节奏总纲!AM$4:AM$83,'[1]功能-城建'!$AT15)</f>
        <v>0.75</v>
      </c>
      <c r="E97" s="14">
        <f>求节点(节奏总纲!$AL$4:$AL$83,节奏总纲!AN$4:AN$83,'[1]功能-城建'!$AT15)</f>
        <v>0.60000000000000009</v>
      </c>
      <c r="F97" s="14">
        <f>求节点(节奏总纲!$AL$4:$AL$83,节奏总纲!AO$4:AO$83,'[1]功能-城建'!$AT15)</f>
        <v>0.44999999999999996</v>
      </c>
      <c r="G97" s="14">
        <f>求节点(节奏总纲!$AL$4:$AL$83,节奏总纲!AP$4:AP$83,'[1]功能-城建'!$AT15)</f>
        <v>0.30000000000000004</v>
      </c>
      <c r="H97" s="14">
        <f>求节点(节奏总纲!$AL$4:$AL$83,节奏总纲!AQ$4:AQ$83,'[1]功能-城建'!$AT15)</f>
        <v>0.15000000000000002</v>
      </c>
      <c r="L97" s="15">
        <v>93</v>
      </c>
      <c r="M97" s="15">
        <f>24*3600*节奏总纲!W96</f>
        <v>3647149.7939235908</v>
      </c>
      <c r="N97" s="15">
        <f>24*3600*节奏总纲!X96</f>
        <v>3114699.0997832129</v>
      </c>
      <c r="O97" s="15">
        <f>24*3600*节奏总纲!Y96</f>
        <v>2467595.4175414545</v>
      </c>
      <c r="P97" s="15">
        <f>24*3600*节奏总纲!Z96</f>
        <v>1724173.804967646</v>
      </c>
      <c r="Q97" s="15">
        <f>24*3600*节奏总纲!AA96</f>
        <v>924884.23048422777</v>
      </c>
      <c r="R97" s="15">
        <f>SUM(M$5:M97)</f>
        <v>54375489.184256382</v>
      </c>
      <c r="S97" s="15">
        <f>SUM(N$5:N97)</f>
        <v>46512793.448212914</v>
      </c>
      <c r="T97" s="15">
        <f>SUM(O$5:O97)</f>
        <v>37470149.596871071</v>
      </c>
      <c r="U97" s="15">
        <f>SUM(P$5:P97)</f>
        <v>26915867.146206912</v>
      </c>
      <c r="V97" s="15">
        <f>SUM(Q$5:Q97)</f>
        <v>14545443.356788587</v>
      </c>
      <c r="X97" s="15">
        <v>93</v>
      </c>
      <c r="Y97" s="15">
        <f>[1]养成buff汇总!CC98</f>
        <v>0.28521942813667595</v>
      </c>
      <c r="Z97" s="15">
        <f>[1]养成buff汇总!CD98</f>
        <v>0.28836116335081907</v>
      </c>
      <c r="AA97" s="15">
        <f>[1]养成buff汇总!CE98</f>
        <v>0.2969236297295153</v>
      </c>
      <c r="AB97" s="15">
        <f>[1]养成buff汇总!CF98</f>
        <v>0.30920000000000003</v>
      </c>
      <c r="AC97" s="15">
        <f>[1]养成buff汇总!CG98</f>
        <v>0.32634647418101059</v>
      </c>
      <c r="AD97" s="15">
        <f>[1]养成buff汇总!CH98</f>
        <v>16784327.099908002</v>
      </c>
      <c r="AE97" s="15">
        <f>[1]养成buff汇总!CI98</f>
        <v>14531360.939276461</v>
      </c>
      <c r="AF97" s="15">
        <f>[1]养成buff汇总!CJ98</f>
        <v>12100768.90783458</v>
      </c>
      <c r="AG97" s="15">
        <f>[1]养成buff汇总!CK98</f>
        <v>9129811.3871521987</v>
      </c>
      <c r="AH97" s="15">
        <f>[1]养成buff汇总!CL98</f>
        <v>5285319.2307062857</v>
      </c>
      <c r="AK97" s="15">
        <v>93</v>
      </c>
      <c r="AL97" s="15">
        <f>R97+AD97+('[1]功能-日常任务'!AB97+'[1]功能-子任务'!BJ97+[8]繁荣度奖励!AT99+[3]投放设计!AY100+'[1]功能-行军令'!DL97+'[1]功能-九鼎之争'!CS98)*[1]把控!$V$7/[1]把控!$V$9++'[1]资源-玩家经验'!BN96/4</f>
        <v>75621379.0546958</v>
      </c>
      <c r="AM97" s="15">
        <f>S97+AE97+('[1]功能-日常任务'!AC97+'[1]功能-子任务'!BK97+[8]繁荣度奖励!AU99+[3]投放设计!AZ100+'[1]功能-行军令'!DM97+'[1]功能-九鼎之争'!CT98)*[1]把控!$V$7/[1]把控!$V$9++'[1]资源-玩家经验'!BO96/4</f>
        <v>65897610.996602468</v>
      </c>
      <c r="AN97" s="15">
        <f>T97+AF97+('[1]功能-日常任务'!AD97+'[1]功能-子任务'!BL97+[8]繁荣度奖励!AV99+[3]投放设计!BA100+'[1]功能-行军令'!DN97+'[1]功能-九鼎之争'!CU98)*[1]把控!$V$7/[1]把控!$V$9++'[1]资源-玩家经验'!BP96/4</f>
        <v>169922516.12378925</v>
      </c>
      <c r="AO97" s="15">
        <f>U97+AG97+('[1]功能-日常任务'!AE97+'[1]功能-子任务'!BM97+[8]繁荣度奖励!AW99+[3]投放设计!BB100+'[1]功能-行军令'!DO97+'[1]功能-九鼎之争'!CV98)*[1]把控!$V$7/[1]把控!$V$9++'[1]资源-玩家经验'!BQ96/4</f>
        <v>137389730.01228511</v>
      </c>
      <c r="AP97" s="15">
        <f>V97+AH97+('[1]功能-日常任务'!AF97+'[1]功能-子任务'!BN97+[8]繁荣度奖励!AX99+[3]投放设计!BC100+'[1]功能-行军令'!DP97+'[1]功能-九鼎之争'!CW98)*[1]把控!$V$7/[1]把控!$V$9++'[1]资源-玩家经验'!BR96/4</f>
        <v>98510015.671036571</v>
      </c>
      <c r="AS97" s="35">
        <v>93</v>
      </c>
      <c r="AT97" s="34">
        <f t="shared" si="21"/>
        <v>0.7190491612818567</v>
      </c>
      <c r="AU97" s="34">
        <f t="shared" si="22"/>
        <v>0.22195214249885806</v>
      </c>
      <c r="AV97" s="34">
        <f>(('[1]功能-日常任务'!AB97+'[1]功能-子任务'!BJ97+[8]繁荣度奖励!AT99+[3]投放设计!AY100+'[1]功能-行军令'!DL97+'[1]功能-九鼎之争'!CS98)*[1]把控!$V$7/[1]把控!$V$9+'[1]资源-玩家经验'!BN96/4)/AL97</f>
        <v>5.8998696219285302E-2</v>
      </c>
      <c r="AX97" s="15">
        <v>93</v>
      </c>
      <c r="AY97" s="15">
        <f>'[1]功能-战损相关'!R103/求节点($D$88:$D$167,$D$4:$D$83,节奏总纲!P96)*3600</f>
        <v>3407311.4260695269</v>
      </c>
      <c r="AZ97" s="15">
        <f>'[1]功能-战损相关'!S103/求节点($D$88:$D$167,$D$4:$D$83,节奏总纲!Q96)*3600</f>
        <v>4055748.8799565556</v>
      </c>
      <c r="BA97" s="15">
        <f>'[1]功能-战损相关'!T103/求节点($D$88:$D$167,$D$4:$D$83,节奏总纲!R96)*3600</f>
        <v>4177010.8658083533</v>
      </c>
      <c r="BB97" s="15">
        <f>'[1]功能-战损相关'!U103/求节点($D$88:$D$167,$D$4:$D$83,节奏总纲!S96)*3600</f>
        <v>3172745.7665288374</v>
      </c>
      <c r="BC97" s="15">
        <f>'[1]功能-战损相关'!V103/求节点($D$88:$D$167,$D$4:$D$83,节奏总纲!T96)*3600</f>
        <v>1696450.6365618201</v>
      </c>
      <c r="BD97" s="15">
        <f>SUM(AY$5:AY97)</f>
        <v>44232758.43437054</v>
      </c>
      <c r="BE97" s="15">
        <f>SUM(AZ$5:AZ97)</f>
        <v>53030372.003857285</v>
      </c>
      <c r="BF97" s="15">
        <f>SUM(BA$5:BA97)</f>
        <v>56581017.9076121</v>
      </c>
      <c r="BG97" s="15">
        <f>SUM(BB$5:BB97)</f>
        <v>43913178.537395343</v>
      </c>
      <c r="BH97" s="15">
        <f>SUM(BC$5:BC97)</f>
        <v>22727400.264493436</v>
      </c>
      <c r="BK97" s="14">
        <v>93</v>
      </c>
      <c r="BL97" s="14">
        <f t="shared" si="23"/>
        <v>1.7096238564207451</v>
      </c>
      <c r="BM97" s="14">
        <f t="shared" si="24"/>
        <v>1.2426390482761323</v>
      </c>
      <c r="BN97" s="14">
        <f t="shared" si="25"/>
        <v>3.0031717775252114</v>
      </c>
      <c r="BO97" s="14">
        <f t="shared" si="26"/>
        <v>3.1286673975396138</v>
      </c>
      <c r="BP97" s="14">
        <f t="shared" si="27"/>
        <v>4.334416366351272</v>
      </c>
      <c r="BR97" s="9">
        <v>93</v>
      </c>
      <c r="BS97" s="9">
        <f t="shared" si="28"/>
        <v>-1993724.1485923529</v>
      </c>
      <c r="BT97" s="9">
        <f t="shared" si="29"/>
        <v>-646685.83231694996</v>
      </c>
      <c r="BU97" s="9">
        <f t="shared" si="30"/>
        <v>-10126822.709576383</v>
      </c>
      <c r="BV97" s="9">
        <f t="shared" si="31"/>
        <v>-8474393.6412901357</v>
      </c>
      <c r="BW97" s="9">
        <f t="shared" si="32"/>
        <v>-6906695.287528567</v>
      </c>
      <c r="BX97" s="37">
        <f>SUMPRODUCT(BS$5:BS97,'[1]功能-付费相关'!BR$6:BR98)/'[1]资源-钻石'!L96</f>
        <v>-7.2249403892803654E-2</v>
      </c>
      <c r="BY97" s="37">
        <f>SUMPRODUCT(BT$5:BT97,'[1]功能-付费相关'!BS$6:BS98)/'[1]资源-钻石'!M96</f>
        <v>-2.3495372554777672E-2</v>
      </c>
      <c r="BZ97" s="37">
        <f>SUMPRODUCT(BU$5:BU97,'[1]功能-付费相关'!BT$6:BT98)/'[1]资源-钻石'!N96</f>
        <v>-0.12767450258807223</v>
      </c>
      <c r="CA97" s="37">
        <f>SUMPRODUCT(BV$5:BV97,'[1]功能-付费相关'!BU$6:BU98)/'[1]资源-钻石'!O96</f>
        <v>-5.1318273343131715E-2</v>
      </c>
      <c r="CB97" s="37">
        <f>SUMPRODUCT(BW$5:BW97,'[1]功能-付费相关'!BV$6:BV98)/'[1]资源-钻石'!P96</f>
        <v>-3.1354748118767081E-2</v>
      </c>
      <c r="CC97" s="14">
        <f>SUMPRODUCT(BS$5:BS97,'[1]功能-付费相关'!BR$6:BR98)/节奏总纲!P96</f>
        <v>-297.81058271015678</v>
      </c>
    </row>
    <row r="98" spans="3:81" x14ac:dyDescent="0.15">
      <c r="C98" s="14">
        <v>11</v>
      </c>
      <c r="D98" s="14">
        <f>求节点(节奏总纲!$AL$4:$AL$83,节奏总纲!AM$4:AM$83,'[1]功能-城建'!$AT16)</f>
        <v>0.93464628919691628</v>
      </c>
      <c r="E98" s="14">
        <f>求节点(节奏总纲!$AL$4:$AL$83,节奏总纲!AN$4:AN$83,'[1]功能-城建'!$AT16)</f>
        <v>0.74771703135753309</v>
      </c>
      <c r="F98" s="14">
        <f>求节点(节奏总纲!$AL$4:$AL$83,节奏总纲!AO$4:AO$83,'[1]功能-城建'!$AT16)</f>
        <v>0.56078777351814979</v>
      </c>
      <c r="G98" s="14">
        <f>求节点(节奏总纲!$AL$4:$AL$83,节奏总纲!AP$4:AP$83,'[1]功能-城建'!$AT16)</f>
        <v>0.37385851567876655</v>
      </c>
      <c r="H98" s="14">
        <f>求节点(节奏总纲!$AL$4:$AL$83,节奏总纲!AQ$4:AQ$83,'[1]功能-城建'!$AT16)</f>
        <v>0.18692925783938327</v>
      </c>
      <c r="L98" s="15">
        <v>94</v>
      </c>
      <c r="M98" s="15">
        <f>24*3600*节奏总纲!W97</f>
        <v>3908918.3630219819</v>
      </c>
      <c r="N98" s="15">
        <f>24*3600*节奏总纲!X97</f>
        <v>3279575.9194269897</v>
      </c>
      <c r="O98" s="15">
        <f>24*3600*节奏总纲!Y97</f>
        <v>2623694.3549017091</v>
      </c>
      <c r="P98" s="15">
        <f>24*3600*节奏总纲!Z97</f>
        <v>1830002.6561107812</v>
      </c>
      <c r="Q98" s="15">
        <f>24*3600*节奏总纲!AA97</f>
        <v>975694.3730516436</v>
      </c>
      <c r="R98" s="15">
        <f>SUM(M$5:M98)</f>
        <v>58284407.547278367</v>
      </c>
      <c r="S98" s="15">
        <f>SUM(N$5:N98)</f>
        <v>49792369.367639907</v>
      </c>
      <c r="T98" s="15">
        <f>SUM(O$5:O98)</f>
        <v>40093843.951772779</v>
      </c>
      <c r="U98" s="15">
        <f>SUM(P$5:P98)</f>
        <v>28745869.802317694</v>
      </c>
      <c r="V98" s="15">
        <f>SUM(Q$5:Q98)</f>
        <v>15521137.72984023</v>
      </c>
      <c r="X98" s="15">
        <v>94</v>
      </c>
      <c r="Y98" s="15">
        <f>[1]养成buff汇总!CC99</f>
        <v>0.28444465093821869</v>
      </c>
      <c r="Z98" s="15">
        <f>[1]养成buff汇总!CD99</f>
        <v>0.28819999999999996</v>
      </c>
      <c r="AA98" s="15">
        <f>[1]养成buff汇总!CE99</f>
        <v>0.2969236297295153</v>
      </c>
      <c r="AB98" s="15">
        <f>[1]养成buff汇总!CF99</f>
        <v>0.30920000000000003</v>
      </c>
      <c r="AC98" s="15">
        <f>[1]养成buff汇总!CG99</f>
        <v>0.32634647418101059</v>
      </c>
      <c r="AD98" s="15">
        <f>[1]养成buff汇总!CH99</f>
        <v>18338184.423137628</v>
      </c>
      <c r="AE98" s="15">
        <f>[1]养成buff汇总!CI99</f>
        <v>15859225.198870249</v>
      </c>
      <c r="AF98" s="15">
        <f>[1]养成buff汇总!CJ99</f>
        <v>13208809.064067602</v>
      </c>
      <c r="AG98" s="15">
        <f>[1]养成buff汇总!CK99</f>
        <v>9948915.0658862069</v>
      </c>
      <c r="AH98" s="15">
        <f>[1]养成buff汇总!CL99</f>
        <v>5757987.1620980874</v>
      </c>
      <c r="AK98" s="15">
        <v>94</v>
      </c>
      <c r="AL98" s="15">
        <f>R98+AD98+('[1]功能-日常任务'!AB98+'[1]功能-子任务'!BJ98+[8]繁荣度奖励!AT100+[3]投放设计!AY101+'[1]功能-行军令'!DL98+'[1]功能-九鼎之争'!CS99)*[1]把控!$V$7/[1]把控!$V$9++'[1]资源-玩家经验'!BN97/4</f>
        <v>81404004.297942951</v>
      </c>
      <c r="AM98" s="15">
        <f>S98+AE98+('[1]功能-日常任务'!AC98+'[1]功能-子任务'!BK98+[8]繁荣度奖励!AU100+[3]投放设计!AZ101+'[1]功能-行军令'!DM98+'[1]功能-九鼎之争'!CT99)*[1]把控!$V$7/[1]把控!$V$9++'[1]资源-玩家经验'!BO97/4</f>
        <v>70847807.768159434</v>
      </c>
      <c r="AN98" s="15">
        <f>T98+AF98+('[1]功能-日常任务'!AD98+'[1]功能-子任务'!BL98+[8]繁荣度奖励!AV100+[3]投放设计!BA101+'[1]功能-行军令'!DN98+'[1]功能-九鼎之争'!CU99)*[1]把控!$V$7/[1]把控!$V$9++'[1]资源-玩家经验'!BP97/4</f>
        <v>185220207.62703556</v>
      </c>
      <c r="AO98" s="15">
        <f>U98+AG98+('[1]功能-日常任务'!AE98+'[1]功能-子任务'!BM98+[8]繁荣度奖励!AW100+[3]投放设计!BB101+'[1]功能-行军令'!DO98+'[1]功能-九鼎之争'!CV99)*[1]把控!$V$7/[1]把控!$V$9++'[1]资源-玩家经验'!BQ97/4</f>
        <v>149839570.38838601</v>
      </c>
      <c r="AP98" s="15">
        <f>V98+AH98+('[1]功能-日常任务'!AF98+'[1]功能-子任务'!BN98+[8]繁荣度奖励!AX100+[3]投放设计!BC101+'[1]功能-行军令'!DP98+'[1]功能-九鼎之争'!CW99)*[1]把控!$V$7/[1]把控!$V$9++'[1]资源-玩家经验'!BR97/4</f>
        <v>107711533.29507907</v>
      </c>
      <c r="AS98" s="35">
        <v>94</v>
      </c>
      <c r="AT98" s="34">
        <f t="shared" si="21"/>
        <v>0.71598944118220964</v>
      </c>
      <c r="AU98" s="34">
        <f t="shared" si="22"/>
        <v>0.22527373906594209</v>
      </c>
      <c r="AV98" s="34">
        <f>(('[1]功能-日常任务'!AB98+'[1]功能-子任务'!BJ98+[8]繁荣度奖励!AT100+[3]投放设计!AY101+'[1]功能-行军令'!DL98+'[1]功能-九鼎之争'!CS99)*[1]把控!$V$7/[1]把控!$V$9+'[1]资源-玩家经验'!BN97/4)/AL98</f>
        <v>5.8736819751848267E-2</v>
      </c>
      <c r="AX98" s="15">
        <v>94</v>
      </c>
      <c r="AY98" s="15">
        <f>'[1]功能-战损相关'!R104/求节点($D$88:$D$167,$D$4:$D$83,节奏总纲!P97)*3600</f>
        <v>3688443.8249908052</v>
      </c>
      <c r="AZ98" s="15">
        <f>'[1]功能-战损相关'!S104/求节点($D$88:$D$167,$D$4:$D$83,节奏总纲!Q97)*3600</f>
        <v>4311267.1722583631</v>
      </c>
      <c r="BA98" s="15">
        <f>'[1]功能-战损相关'!T104/求节点($D$88:$D$167,$D$4:$D$83,节奏总纲!R97)*3600</f>
        <v>4484269.1864085421</v>
      </c>
      <c r="BB98" s="15">
        <f>'[1]功能-战损相关'!U104/求节点($D$88:$D$167,$D$4:$D$83,节奏总纲!S97)*3600</f>
        <v>3398545.4182986519</v>
      </c>
      <c r="BC98" s="15">
        <f>'[1]功能-战损相关'!V104/求节点($D$88:$D$167,$D$4:$D$83,节奏总纲!T97)*3600</f>
        <v>1751248.1974893515</v>
      </c>
      <c r="BD98" s="15">
        <f>SUM(AY$5:AY98)</f>
        <v>47921202.259361342</v>
      </c>
      <c r="BE98" s="15">
        <f>SUM(AZ$5:AZ98)</f>
        <v>57341639.176115647</v>
      </c>
      <c r="BF98" s="15">
        <f>SUM(BA$5:BA98)</f>
        <v>61065287.094020642</v>
      </c>
      <c r="BG98" s="15">
        <f>SUM(BB$5:BB98)</f>
        <v>47311723.955693997</v>
      </c>
      <c r="BH98" s="15">
        <f>SUM(BC$5:BC98)</f>
        <v>24478648.461982787</v>
      </c>
      <c r="BK98" s="14">
        <v>94</v>
      </c>
      <c r="BL98" s="14">
        <f t="shared" si="23"/>
        <v>1.6987053842548532</v>
      </c>
      <c r="BM98" s="14">
        <f t="shared" si="24"/>
        <v>1.2355385856787553</v>
      </c>
      <c r="BN98" s="14">
        <f t="shared" si="25"/>
        <v>3.0331505253034643</v>
      </c>
      <c r="BO98" s="14">
        <f t="shared" si="26"/>
        <v>3.1670706087291651</v>
      </c>
      <c r="BP98" s="14">
        <f t="shared" si="27"/>
        <v>4.4002238711162223</v>
      </c>
      <c r="BR98" s="9">
        <v>94</v>
      </c>
      <c r="BS98" s="9">
        <f t="shared" si="28"/>
        <v>-2094181.4182563499</v>
      </c>
      <c r="BT98" s="9">
        <f t="shared" si="29"/>
        <v>-638929.59929860383</v>
      </c>
      <c r="BU98" s="9">
        <f t="shared" si="30"/>
        <v>-10813422.316837765</v>
      </c>
      <c r="BV98" s="9">
        <f t="shared" si="31"/>
        <v>-9051294.9578022435</v>
      </c>
      <c r="BW98" s="9">
        <f t="shared" si="32"/>
        <v>-7450269.4265531451</v>
      </c>
      <c r="BX98" s="37">
        <f>SUMPRODUCT(BS$5:BS98,'[1]功能-付费相关'!BR$6:BR99)/'[1]资源-钻石'!L97</f>
        <v>-7.2278228379243858E-2</v>
      </c>
      <c r="BY98" s="37">
        <f>SUMPRODUCT(BT$5:BT98,'[1]功能-付费相关'!BS$6:BS99)/'[1]资源-钻石'!M97</f>
        <v>-2.3103828276740845E-2</v>
      </c>
      <c r="BZ98" s="37">
        <f>SUMPRODUCT(BU$5:BU98,'[1]功能-付费相关'!BT$6:BT99)/'[1]资源-钻石'!N97</f>
        <v>-0.13122826118039158</v>
      </c>
      <c r="CA98" s="37">
        <f>SUMPRODUCT(BV$5:BV98,'[1]功能-付费相关'!BU$6:BU99)/'[1]资源-钻石'!O97</f>
        <v>-5.270879531595115E-2</v>
      </c>
      <c r="CB98" s="37">
        <f>SUMPRODUCT(BW$5:BW98,'[1]功能-付费相关'!BV$6:BV99)/'[1]资源-钻石'!P97</f>
        <v>-3.224772780902823E-2</v>
      </c>
      <c r="CC98" s="14">
        <f>SUMPRODUCT(BS$5:BS98,'[1]功能-付费相关'!BR$6:BR99)/节奏总纲!P97</f>
        <v>-295.08412152813213</v>
      </c>
    </row>
    <row r="99" spans="3:81" x14ac:dyDescent="0.15">
      <c r="C99" s="14">
        <v>12</v>
      </c>
      <c r="D99" s="14">
        <f>求节点(节奏总纲!$AL$4:$AL$83,节奏总纲!AM$4:AM$83,'[1]功能-城建'!$AT17)</f>
        <v>1.1550685436347259</v>
      </c>
      <c r="E99" s="14">
        <f>求节点(节奏总纲!$AL$4:$AL$83,节奏总纲!AN$4:AN$83,'[1]功能-城建'!$AT17)</f>
        <v>0.92405483490778073</v>
      </c>
      <c r="F99" s="14">
        <f>求节点(节奏总纲!$AL$4:$AL$83,节奏总纲!AO$4:AO$83,'[1]功能-城建'!$AT17)</f>
        <v>0.69304112618083547</v>
      </c>
      <c r="G99" s="14">
        <f>求节点(节奏总纲!$AL$4:$AL$83,节奏总纲!AP$4:AP$83,'[1]功能-城建'!$AT17)</f>
        <v>0.46202741745389037</v>
      </c>
      <c r="H99" s="14">
        <f>求节点(节奏总纲!$AL$4:$AL$83,节奏总纲!AQ$4:AQ$83,'[1]功能-城建'!$AT17)</f>
        <v>0.23101370872694518</v>
      </c>
      <c r="L99" s="15">
        <v>95</v>
      </c>
      <c r="M99" s="15">
        <f>24*3600*节奏总纲!W98</f>
        <v>4189474.9687077594</v>
      </c>
      <c r="N99" s="15">
        <f>24*3600*节奏总纲!X98</f>
        <v>3616552.7952766335</v>
      </c>
      <c r="O99" s="15">
        <f>24*3600*节奏总纲!Y98</f>
        <v>2756992.0659420956</v>
      </c>
      <c r="P99" s="15">
        <f>24*3600*节奏总纲!Z98</f>
        <v>1960043.4542894862</v>
      </c>
      <c r="Q99" s="15">
        <f>24*3600*节奏总纲!AA98</f>
        <v>1140646.7371732723</v>
      </c>
      <c r="R99" s="15">
        <f>SUM(M$5:M99)</f>
        <v>62473882.51598613</v>
      </c>
      <c r="S99" s="15">
        <f>SUM(N$5:N99)</f>
        <v>53408922.162916541</v>
      </c>
      <c r="T99" s="15">
        <f>SUM(O$5:O99)</f>
        <v>42850836.017714873</v>
      </c>
      <c r="U99" s="15">
        <f>SUM(P$5:P99)</f>
        <v>30705913.256607179</v>
      </c>
      <c r="V99" s="15">
        <f>SUM(Q$5:Q99)</f>
        <v>16661784.467013502</v>
      </c>
      <c r="X99" s="15">
        <v>95</v>
      </c>
      <c r="Y99" s="15">
        <f>[1]养成buff汇总!CC100</f>
        <v>0.2843236297295153</v>
      </c>
      <c r="Z99" s="15">
        <f>[1]养成buff汇总!CD100</f>
        <v>0.28819999999999996</v>
      </c>
      <c r="AA99" s="15">
        <f>[1]养成buff汇总!CE100</f>
        <v>0.2969236297295153</v>
      </c>
      <c r="AB99" s="15">
        <f>[1]养成buff汇总!CF100</f>
        <v>0.30920000000000003</v>
      </c>
      <c r="AC99" s="15">
        <f>[1]养成buff汇总!CG100</f>
        <v>0.32634647418101059</v>
      </c>
      <c r="AD99" s="15">
        <f>[1]养成buff汇总!CH100</f>
        <v>20002577.407516509</v>
      </c>
      <c r="AE99" s="15">
        <f>[1]养成buff汇总!CI100</f>
        <v>17323527.693389393</v>
      </c>
      <c r="AF99" s="15">
        <f>[1]养成buff汇总!CJ100</f>
        <v>14373143.588694092</v>
      </c>
      <c r="AG99" s="15">
        <f>[1]养成buff汇总!CK100</f>
        <v>10826224.614331935</v>
      </c>
      <c r="AH99" s="15">
        <f>[1]养成buff汇总!CL100</f>
        <v>6310565.0477552814</v>
      </c>
      <c r="AK99" s="15">
        <v>95</v>
      </c>
      <c r="AL99" s="15">
        <f>R99+AD99+('[1]功能-日常任务'!AB99+'[1]功能-子任务'!BJ99+[8]繁荣度奖励!AT101+[3]投放设计!AY102+'[1]功能-行军令'!DL99+'[1]功能-九鼎之争'!CS100)*[1]把控!$V$7/[1]把控!$V$9++'[1]资源-玩家经验'!BN98/4</f>
        <v>87600517.032237098</v>
      </c>
      <c r="AM99" s="15">
        <f>S99+AE99+('[1]功能-日常任务'!AC99+'[1]功能-子任务'!BK99+[8]繁荣度奖励!AU101+[3]投放设计!AZ102+'[1]功能-行军令'!DM99+'[1]功能-九鼎之争'!CT100)*[1]把控!$V$7/[1]把控!$V$9++'[1]资源-玩家经验'!BO98/4</f>
        <v>76306424.764510512</v>
      </c>
      <c r="AN99" s="15">
        <f>T99+AF99+('[1]功能-日常任务'!AD99+'[1]功能-子任务'!BL99+[8]繁荣度奖励!AV101+[3]投放设计!BA102+'[1]功能-行军令'!DN99+'[1]功能-九鼎之争'!CU100)*[1]把控!$V$7/[1]把控!$V$9++'[1]资源-玩家经验'!BP98/4</f>
        <v>201530252.45329702</v>
      </c>
      <c r="AO99" s="15">
        <f>U99+AG99+('[1]功能-日常任务'!AE99+'[1]功能-子任务'!BM99+[8]繁荣度奖励!AW101+[3]投放设计!BB102+'[1]功能-行军令'!DO99+'[1]功能-九鼎之争'!CV100)*[1]把控!$V$7/[1]把控!$V$9++'[1]资源-玩家经验'!BQ98/4</f>
        <v>163355255.94845167</v>
      </c>
      <c r="AP99" s="15">
        <f>V99+AH99+('[1]功能-日常任务'!AF99+'[1]功能-子任务'!BN99+[8]繁荣度奖励!AX101+[3]投放设计!BC102+'[1]功能-行军令'!DP99+'[1]功能-九鼎之争'!CW100)*[1]把控!$V$7/[1]把控!$V$9++'[1]资源-玩家经验'!BR98/4</f>
        <v>117504289.16936746</v>
      </c>
      <c r="AS99" s="35">
        <v>95</v>
      </c>
      <c r="AT99" s="34">
        <f t="shared" si="21"/>
        <v>0.71316796558398921</v>
      </c>
      <c r="AU99" s="34">
        <f t="shared" si="22"/>
        <v>0.22833857704464844</v>
      </c>
      <c r="AV99" s="34">
        <f>(('[1]功能-日常任务'!AB99+'[1]功能-子任务'!BJ99+[8]繁荣度奖励!AT101+[3]投放设计!AY102+'[1]功能-行军令'!DL99+'[1]功能-九鼎之争'!CS100)*[1]把控!$V$7/[1]把控!$V$9+'[1]资源-玩家经验'!BN98/4)/AL99</f>
        <v>5.8493457371362356E-2</v>
      </c>
      <c r="AX99" s="15">
        <v>95</v>
      </c>
      <c r="AY99" s="15">
        <f>'[1]功能-战损相关'!R105/求节点($D$88:$D$167,$D$4:$D$83,节奏总纲!P98)*3600</f>
        <v>3991195.2986315195</v>
      </c>
      <c r="AZ99" s="15">
        <f>'[1]功能-战损相关'!S105/求节点($D$88:$D$167,$D$4:$D$83,节奏总纲!Q98)*3600</f>
        <v>4801069.1681026248</v>
      </c>
      <c r="BA99" s="15">
        <f>'[1]功能-战损相关'!T105/求节点($D$88:$D$167,$D$4:$D$83,节奏总纲!R98)*3600</f>
        <v>4756076.6459071031</v>
      </c>
      <c r="BB99" s="15">
        <f>'[1]功能-战损相关'!U105/求节点($D$88:$D$167,$D$4:$D$83,节奏总纲!S98)*3600</f>
        <v>3674001.1165872468</v>
      </c>
      <c r="BC99" s="15">
        <f>'[1]功能-战损相关'!V105/求节点($D$88:$D$167,$D$4:$D$83,节奏总纲!T98)*3600</f>
        <v>2052491.5517563103</v>
      </c>
      <c r="BD99" s="15">
        <f>SUM(AY$5:AY99)</f>
        <v>51912397.557992861</v>
      </c>
      <c r="BE99" s="15">
        <f>SUM(AZ$5:AZ99)</f>
        <v>62142708.344218269</v>
      </c>
      <c r="BF99" s="15">
        <f>SUM(BA$5:BA99)</f>
        <v>65821363.739927746</v>
      </c>
      <c r="BG99" s="15">
        <f>SUM(BB$5:BB99)</f>
        <v>50985725.072281241</v>
      </c>
      <c r="BH99" s="15">
        <f>SUM(BC$5:BC99)</f>
        <v>26531140.013739098</v>
      </c>
      <c r="BK99" s="14">
        <v>95</v>
      </c>
      <c r="BL99" s="14">
        <f t="shared" si="23"/>
        <v>1.6874681415817097</v>
      </c>
      <c r="BM99" s="14">
        <f t="shared" si="24"/>
        <v>1.227922419181301</v>
      </c>
      <c r="BN99" s="14">
        <f t="shared" si="25"/>
        <v>3.0617757062825364</v>
      </c>
      <c r="BO99" s="14">
        <f t="shared" si="26"/>
        <v>3.203941019115975</v>
      </c>
      <c r="BP99" s="14">
        <f t="shared" si="27"/>
        <v>4.4289197188103531</v>
      </c>
      <c r="BR99" s="9">
        <v>95</v>
      </c>
      <c r="BS99" s="9">
        <f t="shared" si="28"/>
        <v>-2205317.4356626272</v>
      </c>
      <c r="BT99" s="9">
        <f t="shared" si="29"/>
        <v>-657547.82824845612</v>
      </c>
      <c r="BU99" s="9">
        <f t="shared" si="30"/>
        <v>-11553968.180354357</v>
      </c>
      <c r="BV99" s="9">
        <f t="shared" si="31"/>
        <v>-9841684.4434784129</v>
      </c>
      <c r="BW99" s="9">
        <f t="shared" si="32"/>
        <v>-7740264.3225320838</v>
      </c>
      <c r="BX99" s="37">
        <f>SUMPRODUCT(BS$5:BS99,'[1]功能-付费相关'!BR$6:BR100)/'[1]资源-钻石'!L98</f>
        <v>-7.2251769379026026E-2</v>
      </c>
      <c r="BY99" s="37">
        <f>SUMPRODUCT(BT$5:BT99,'[1]功能-付费相关'!BS$6:BS100)/'[1]资源-钻石'!M98</f>
        <v>-2.2654036590081351E-2</v>
      </c>
      <c r="BZ99" s="37">
        <f>SUMPRODUCT(BU$5:BU99,'[1]功能-付费相关'!BT$6:BT100)/'[1]资源-钻石'!N98</f>
        <v>-0.13471743759822302</v>
      </c>
      <c r="CA99" s="37">
        <f>SUMPRODUCT(BV$5:BV99,'[1]功能-付费相关'!BU$6:BU100)/'[1]资源-钻石'!O98</f>
        <v>-5.4089385617733209E-2</v>
      </c>
      <c r="CB99" s="37">
        <f>SUMPRODUCT(BW$5:BW99,'[1]功能-付费相关'!BV$6:BV100)/'[1]资源-钻石'!P98</f>
        <v>-3.2837376270334041E-2</v>
      </c>
      <c r="CC99" s="14">
        <f>SUMPRODUCT(BS$5:BS99,'[1]功能-付费相关'!BR$6:BR100)/节奏总纲!P98</f>
        <v>-292.23981020104759</v>
      </c>
    </row>
    <row r="100" spans="3:81" x14ac:dyDescent="0.15">
      <c r="C100" s="14">
        <v>13</v>
      </c>
      <c r="D100" s="14">
        <f>求节点(节奏总纲!$AL$4:$AL$83,节奏总纲!AM$4:AM$83,'[1]功能-城建'!$AT18)</f>
        <v>1.417602554491646</v>
      </c>
      <c r="E100" s="14">
        <f>求节点(节奏总纲!$AL$4:$AL$83,节奏总纲!AN$4:AN$83,'[1]功能-城建'!$AT18)</f>
        <v>1.1340820435933168</v>
      </c>
      <c r="F100" s="14">
        <f>求节点(节奏总纲!$AL$4:$AL$83,节奏总纲!AO$4:AO$83,'[1]功能-城建'!$AT18)</f>
        <v>0.85056153269498758</v>
      </c>
      <c r="G100" s="14">
        <f>求节点(节奏总纲!$AL$4:$AL$83,节奏总纲!AP$4:AP$83,'[1]功能-城建'!$AT18)</f>
        <v>0.56704102179665838</v>
      </c>
      <c r="H100" s="14">
        <f>求节点(节奏总纲!$AL$4:$AL$83,节奏总纲!AQ$4:AQ$83,'[1]功能-城建'!$AT18)</f>
        <v>0.28352051089832919</v>
      </c>
      <c r="L100" s="15">
        <v>96</v>
      </c>
      <c r="M100" s="15">
        <f>24*3600*节奏总纲!W99</f>
        <v>4490168.0934210485</v>
      </c>
      <c r="N100" s="15">
        <f>24*3600*节奏总纲!X99</f>
        <v>3704716.6018468346</v>
      </c>
      <c r="O100" s="15">
        <f>24*3600*节奏总纲!Y99</f>
        <v>2939181.7889977423</v>
      </c>
      <c r="P100" s="15">
        <f>24*3600*节奏总纲!Z99</f>
        <v>2186828.4027336263</v>
      </c>
      <c r="Q100" s="15">
        <f>24*3600*节奏总纲!AA99</f>
        <v>1210920.6406372762</v>
      </c>
      <c r="R100" s="15">
        <f>SUM(M$5:M100)</f>
        <v>66964050.609407179</v>
      </c>
      <c r="S100" s="15">
        <f>SUM(N$5:N100)</f>
        <v>57113638.764763378</v>
      </c>
      <c r="T100" s="15">
        <f>SUM(O$5:O100)</f>
        <v>45790017.806712613</v>
      </c>
      <c r="U100" s="15">
        <f>SUM(P$5:P100)</f>
        <v>32892741.659340806</v>
      </c>
      <c r="V100" s="15">
        <f>SUM(Q$5:Q100)</f>
        <v>17872705.107650779</v>
      </c>
      <c r="X100" s="15">
        <v>96</v>
      </c>
      <c r="Y100" s="15">
        <f>[1]养成buff汇总!CC101</f>
        <v>0.2843236297295153</v>
      </c>
      <c r="Z100" s="15">
        <f>[1]养成buff汇总!CD101</f>
        <v>0.28819999999999996</v>
      </c>
      <c r="AA100" s="15">
        <f>[1]养成buff汇总!CE101</f>
        <v>0.2969236297295153</v>
      </c>
      <c r="AB100" s="15">
        <f>[1]养成buff汇总!CF101</f>
        <v>0.30920000000000003</v>
      </c>
      <c r="AC100" s="15">
        <f>[1]养成buff汇总!CG101</f>
        <v>0.32634647418101059</v>
      </c>
      <c r="AD100" s="15">
        <f>[1]养成buff汇总!CH101</f>
        <v>21786429.639405381</v>
      </c>
      <c r="AE100" s="15">
        <f>[1]养成buff汇总!CI101</f>
        <v>18823526.744600769</v>
      </c>
      <c r="AF100" s="15">
        <f>[1]养成buff汇总!CJ101</f>
        <v>15614420.585229125</v>
      </c>
      <c r="AG100" s="15">
        <f>[1]养成buff汇总!CK101</f>
        <v>11805042.422851387</v>
      </c>
      <c r="AH100" s="15">
        <f>[1]养成buff汇总!CL101</f>
        <v>6897186.6068194145</v>
      </c>
      <c r="AK100" s="15">
        <v>96</v>
      </c>
      <c r="AL100" s="15">
        <f>R100+AD100+('[1]功能-日常任务'!AB100+'[1]功能-子任务'!BJ100+[8]繁荣度奖励!AT102+[3]投放设计!AY103+'[1]功能-行军令'!DL100+'[1]功能-九鼎之争'!CS101)*[1]把控!$V$7/[1]把控!$V$9++'[1]资源-玩家经验'!BN99/4</f>
        <v>94241633.455137476</v>
      </c>
      <c r="AM100" s="15">
        <f>S100+AE100+('[1]功能-日常任务'!AC100+'[1]功能-子任务'!BK100+[8]繁荣度奖励!AU102+[3]投放设计!AZ103+'[1]功能-行军令'!DM100+'[1]功能-九鼎之争'!CT101)*[1]把控!$V$7/[1]把控!$V$9++'[1]资源-玩家经验'!BO99/4</f>
        <v>81898056.557767615</v>
      </c>
      <c r="AN100" s="15">
        <f>T100+AF100+('[1]功能-日常任务'!AD100+'[1]功能-子任务'!BL100+[8]繁荣度奖励!AV102+[3]投放设计!BA103+'[1]功能-行军令'!DN100+'[1]功能-九鼎之争'!CU101)*[1]把控!$V$7/[1]把控!$V$9++'[1]资源-玩家经验'!BP99/4</f>
        <v>218986410.45423865</v>
      </c>
      <c r="AO100" s="15">
        <f>U100+AG100+('[1]功能-日常任务'!AE100+'[1]功能-子任务'!BM100+[8]繁荣度奖励!AW102+[3]投放设计!BB103+'[1]功能-行军令'!DO100+'[1]功能-九鼎之争'!CV101)*[1]把控!$V$7/[1]把控!$V$9++'[1]资源-玩家经验'!BQ99/4</f>
        <v>177409354.82320955</v>
      </c>
      <c r="AP100" s="15">
        <f>V100+AH100+('[1]功能-日常任务'!AF100+'[1]功能-子任务'!BN100+[8]繁荣度奖励!AX102+[3]投放设计!BC103+'[1]功能-行军令'!DP100+'[1]功能-九鼎之争'!CW101)*[1]把控!$V$7/[1]把控!$V$9++'[1]资源-玩家经验'!BR99/4</f>
        <v>127781905.88579834</v>
      </c>
      <c r="AS100" s="35">
        <v>96</v>
      </c>
      <c r="AT100" s="34">
        <f t="shared" si="21"/>
        <v>0.71055698160499903</v>
      </c>
      <c r="AU100" s="34">
        <f t="shared" si="22"/>
        <v>0.23117627359224976</v>
      </c>
      <c r="AV100" s="34">
        <f>(('[1]功能-日常任务'!AB100+'[1]功能-子任务'!BJ100+[8]繁荣度奖励!AT102+[3]投放设计!AY103+'[1]功能-行军令'!DL100+'[1]功能-九鼎之争'!CS101)*[1]把控!$V$7/[1]把控!$V$9+'[1]资源-玩家经验'!BN99/4)/AL100</f>
        <v>5.8266744802751284E-2</v>
      </c>
      <c r="AX100" s="15">
        <v>96</v>
      </c>
      <c r="AY100" s="15">
        <f>'[1]功能-战损相关'!R106/求节点($D$88:$D$167,$D$4:$D$83,节奏总纲!P99)*3600</f>
        <v>4319506.854439077</v>
      </c>
      <c r="AZ100" s="15">
        <f>'[1]功能-战损相关'!S106/求节点($D$88:$D$167,$D$4:$D$83,节奏总纲!Q99)*3600</f>
        <v>4964198.4195819842</v>
      </c>
      <c r="BA100" s="15">
        <f>'[1]功能-战损相关'!T106/求节点($D$88:$D$167,$D$4:$D$83,节奏总纲!R99)*3600</f>
        <v>5117679.1375985863</v>
      </c>
      <c r="BB100" s="15">
        <f>'[1]功能-战损相关'!U106/求节点($D$88:$D$167,$D$4:$D$83,节奏总纲!S99)*3600</f>
        <v>4127968.7900962974</v>
      </c>
      <c r="BC100" s="15">
        <f>'[1]功能-战损相关'!V106/求节点($D$88:$D$167,$D$4:$D$83,节奏总纲!T99)*3600</f>
        <v>2194845.8179941559</v>
      </c>
      <c r="BD100" s="15">
        <f>SUM(AY$5:AY100)</f>
        <v>56231904.41243194</v>
      </c>
      <c r="BE100" s="15">
        <f>SUM(AZ$5:AZ100)</f>
        <v>67106906.763800256</v>
      </c>
      <c r="BF100" s="15">
        <f>SUM(BA$5:BA100)</f>
        <v>70939042.877526328</v>
      </c>
      <c r="BG100" s="15">
        <f>SUM(BB$5:BB100)</f>
        <v>55113693.862377539</v>
      </c>
      <c r="BH100" s="15">
        <f>SUM(BC$5:BC100)</f>
        <v>28725985.831733253</v>
      </c>
      <c r="BK100" s="14">
        <v>96</v>
      </c>
      <c r="BL100" s="14">
        <f t="shared" si="23"/>
        <v>1.6759459676827559</v>
      </c>
      <c r="BM100" s="14">
        <f t="shared" si="24"/>
        <v>1.2204117356508259</v>
      </c>
      <c r="BN100" s="14">
        <f t="shared" si="25"/>
        <v>3.0869659579748023</v>
      </c>
      <c r="BO100" s="14">
        <f t="shared" si="26"/>
        <v>3.218970502434698</v>
      </c>
      <c r="BP100" s="14">
        <f t="shared" si="27"/>
        <v>4.4483035894503296</v>
      </c>
      <c r="BR100" s="9">
        <v>96</v>
      </c>
      <c r="BS100" s="9">
        <f t="shared" si="28"/>
        <v>-2321609.5684612989</v>
      </c>
      <c r="BT100" s="9">
        <f t="shared" si="29"/>
        <v>-627433.37367511541</v>
      </c>
      <c r="BU100" s="9">
        <f t="shared" si="30"/>
        <v>-12338478.863343053</v>
      </c>
      <c r="BV100" s="9">
        <f t="shared" si="31"/>
        <v>-9926130.0846615881</v>
      </c>
      <c r="BW100" s="9">
        <f t="shared" si="32"/>
        <v>-8082770.8984367177</v>
      </c>
      <c r="BX100" s="37">
        <f>SUMPRODUCT(BS$5:BS100,'[1]功能-付费相关'!BR$6:BR101)/'[1]资源-钻石'!L99</f>
        <v>-7.2458158546686954E-2</v>
      </c>
      <c r="BY100" s="37">
        <f>SUMPRODUCT(BT$5:BT100,'[1]功能-付费相关'!BS$6:BS101)/'[1]资源-钻石'!M99</f>
        <v>-2.2183757914142815E-2</v>
      </c>
      <c r="BZ100" s="37">
        <f>SUMPRODUCT(BU$5:BU100,'[1]功能-付费相关'!BT$6:BT101)/'[1]资源-钻石'!N99</f>
        <v>-0.13802853720476532</v>
      </c>
      <c r="CA100" s="37">
        <f>SUMPRODUCT(BV$5:BV100,'[1]功能-付费相关'!BU$6:BU101)/'[1]资源-钻石'!O99</f>
        <v>-5.5018499566051017E-2</v>
      </c>
      <c r="CB100" s="37">
        <f>SUMPRODUCT(BW$5:BW100,'[1]功能-付费相关'!BV$6:BV101)/'[1]资源-钻石'!P99</f>
        <v>-3.3339429394748675E-2</v>
      </c>
      <c r="CC100" s="14">
        <f>SUMPRODUCT(BS$5:BS100,'[1]功能-付费相关'!BR$6:BR101)/节奏总纲!P99</f>
        <v>-289.28548953599881</v>
      </c>
    </row>
    <row r="101" spans="3:81" x14ac:dyDescent="0.15">
      <c r="C101" s="14">
        <v>14</v>
      </c>
      <c r="D101" s="14">
        <f>求节点(节奏总纲!$AL$4:$AL$83,节奏总纲!AM$4:AM$83,'[1]功能-城建'!$AT19)</f>
        <v>1.7296773068470075</v>
      </c>
      <c r="E101" s="14">
        <f>求节点(节奏总纲!$AL$4:$AL$83,节奏总纲!AN$4:AN$83,'[1]功能-城建'!$AT19)</f>
        <v>1.383741845477606</v>
      </c>
      <c r="F101" s="14">
        <f>求节点(节奏总纲!$AL$4:$AL$83,节奏总纲!AO$4:AO$83,'[1]功能-城建'!$AT19)</f>
        <v>1.0378063841082044</v>
      </c>
      <c r="G101" s="14">
        <f>求节点(节奏总纲!$AL$4:$AL$83,节奏总纲!AP$4:AP$83,'[1]功能-城建'!$AT19)</f>
        <v>0.69187092273880302</v>
      </c>
      <c r="H101" s="14">
        <f>求节点(节奏总纲!$AL$4:$AL$83,节奏总纲!AQ$4:AQ$83,'[1]功能-城建'!$AT19)</f>
        <v>0.34593546136940151</v>
      </c>
      <c r="L101" s="15">
        <v>97</v>
      </c>
      <c r="M101" s="15">
        <f>24*3600*节奏总纲!W100</f>
        <v>4812443.0048558023</v>
      </c>
      <c r="N101" s="15">
        <f>24*3600*节奏总纲!X100</f>
        <v>4032756.1452272511</v>
      </c>
      <c r="O101" s="15">
        <f>24*3600*节奏总纲!Y100</f>
        <v>3398413.2671417976</v>
      </c>
      <c r="P101" s="15">
        <f>24*3600*节奏总纲!Z100</f>
        <v>2514602.6405751212</v>
      </c>
      <c r="Q101" s="15">
        <f>24*3600*节奏总纲!AA100</f>
        <v>1420816.3758631099</v>
      </c>
      <c r="R101" s="15">
        <f>SUM(M$5:M101)</f>
        <v>71776493.614262983</v>
      </c>
      <c r="S101" s="15">
        <f>SUM(N$5:N101)</f>
        <v>61146394.909990631</v>
      </c>
      <c r="T101" s="15">
        <f>SUM(O$5:O101)</f>
        <v>49188431.073854409</v>
      </c>
      <c r="U101" s="15">
        <f>SUM(P$5:P101)</f>
        <v>35407344.299915925</v>
      </c>
      <c r="V101" s="15">
        <f>SUM(Q$5:Q101)</f>
        <v>19293521.483513888</v>
      </c>
      <c r="X101" s="15">
        <v>97</v>
      </c>
      <c r="Y101" s="15">
        <f>[1]养成buff汇总!CC102</f>
        <v>0.2843236297295153</v>
      </c>
      <c r="Z101" s="15">
        <f>[1]养成buff汇总!CD102</f>
        <v>0.28819999999999996</v>
      </c>
      <c r="AA101" s="15">
        <f>[1]养成buff汇总!CE102</f>
        <v>0.2969236297295153</v>
      </c>
      <c r="AB101" s="15">
        <f>[1]养成buff汇总!CF102</f>
        <v>0.30920000000000003</v>
      </c>
      <c r="AC101" s="15">
        <f>[1]养成buff汇总!CG102</f>
        <v>0.32634647418101059</v>
      </c>
      <c r="AD101" s="15">
        <f>[1]养成buff汇总!CH102</f>
        <v>23698315.122629985</v>
      </c>
      <c r="AE101" s="15">
        <f>[1]养成buff汇总!CI102</f>
        <v>20456345.403008319</v>
      </c>
      <c r="AF101" s="15">
        <f>[1]养成buff汇总!CJ102</f>
        <v>17049640.492011767</v>
      </c>
      <c r="AG101" s="15">
        <f>[1]养成buff汇总!CK102</f>
        <v>12930570.993299894</v>
      </c>
      <c r="AH101" s="15">
        <f>[1]养成buff汇总!CL102</f>
        <v>7585490.6042754566</v>
      </c>
      <c r="AK101" s="15">
        <v>97</v>
      </c>
      <c r="AL101" s="15">
        <f>R101+AD101+('[1]功能-日常任务'!AB101+'[1]功能-子任务'!BJ101+[8]繁荣度奖励!AT103+[3]投放设计!AY104+'[1]功能-行军令'!DL101+'[1]功能-九鼎之争'!CS102)*[1]把控!$V$7/[1]把控!$V$9++'[1]资源-玩家经验'!BN100/4</f>
        <v>101359242.87736243</v>
      </c>
      <c r="AM101" s="15">
        <f>S101+AE101+('[1]功能-日常任务'!AC101+'[1]功能-子任务'!BK101+[8]繁荣度奖励!AU103+[3]投放设计!AZ104+'[1]功能-行军令'!DM101+'[1]功能-九鼎之争'!CT102)*[1]把控!$V$7/[1]把控!$V$9++'[1]资源-玩家经验'!BO100/4</f>
        <v>87984625.119736642</v>
      </c>
      <c r="AN101" s="15">
        <f>T101+AF101+('[1]功能-日常任务'!AD101+'[1]功能-子任务'!BL101+[8]繁荣度奖励!AV103+[3]投放设计!BA104+'[1]功能-行军令'!DN101+'[1]功能-九鼎之争'!CU102)*[1]把控!$V$7/[1]把控!$V$9++'[1]资源-玩家经验'!BP100/4</f>
        <v>238080937.3976109</v>
      </c>
      <c r="AO101" s="15">
        <f>U101+AG101+('[1]功能-日常任务'!AE101+'[1]功能-子任务'!BM101+[8]繁荣度奖励!AW103+[3]投放设计!BB104+'[1]功能-行军令'!DO101+'[1]功能-九鼎之争'!CV102)*[1]把控!$V$7/[1]把控!$V$9++'[1]资源-玩家经验'!BQ100/4</f>
        <v>192917427.88095683</v>
      </c>
      <c r="AP101" s="15">
        <f>V101+AH101+('[1]功能-日常任务'!AF101+'[1]功能-子任务'!BN101+[8]繁荣度奖励!AX103+[3]投放设计!BC104+'[1]功能-行军令'!DP101+'[1]功能-九鼎之争'!CW102)*[1]把控!$V$7/[1]把控!$V$9++'[1]资源-玩家经验'!BR100/4</f>
        <v>139782858.27857807</v>
      </c>
      <c r="AS101" s="35">
        <v>97</v>
      </c>
      <c r="AT101" s="34">
        <f t="shared" si="21"/>
        <v>0.70813959908034729</v>
      </c>
      <c r="AU101" s="34">
        <f t="shared" si="22"/>
        <v>0.23380517109133583</v>
      </c>
      <c r="AV101" s="34">
        <f>(('[1]功能-日常任务'!AB101+'[1]功能-子任务'!BJ101+[8]繁荣度奖励!AT103+[3]投放设计!AY104+'[1]功能-行军令'!DL101+'[1]功能-九鼎之争'!CS102)*[1]把控!$V$7/[1]把控!$V$9+'[1]资源-玩家经验'!BN100/4)/AL101</f>
        <v>5.8055229828316797E-2</v>
      </c>
      <c r="AX101" s="15">
        <v>97</v>
      </c>
      <c r="AY101" s="15">
        <f>'[1]功能-战损相关'!R107/求节点($D$88:$D$167,$D$4:$D$83,节奏总纲!P100)*3600</f>
        <v>4673474.9299647408</v>
      </c>
      <c r="AZ101" s="15">
        <f>'[1]功能-战损相关'!S107/求节点($D$88:$D$167,$D$4:$D$83,节奏总纲!Q100)*3600</f>
        <v>5454878.9865174489</v>
      </c>
      <c r="BA101" s="15">
        <f>'[1]功能-战损相关'!T107/求节点($D$88:$D$167,$D$4:$D$83,节奏总纲!R100)*3600</f>
        <v>5974223.8046406116</v>
      </c>
      <c r="BB101" s="15">
        <f>'[1]功能-战损相关'!U107/求节点($D$88:$D$167,$D$4:$D$83,节奏总纲!S100)*3600</f>
        <v>4790300.4291867716</v>
      </c>
      <c r="BC101" s="15">
        <f>'[1]功能-战损相关'!V107/求节点($D$88:$D$167,$D$4:$D$83,节奏总纲!T100)*3600</f>
        <v>2597601.8603987256</v>
      </c>
      <c r="BD101" s="15">
        <f>SUM(AY$5:AY101)</f>
        <v>60905379.342396684</v>
      </c>
      <c r="BE101" s="15">
        <f>SUM(AZ$5:AZ101)</f>
        <v>72561785.750317708</v>
      </c>
      <c r="BF101" s="15">
        <f>SUM(BA$5:BA101)</f>
        <v>76913266.682166934</v>
      </c>
      <c r="BG101" s="15">
        <f>SUM(BB$5:BB101)</f>
        <v>59903994.291564308</v>
      </c>
      <c r="BH101" s="15">
        <f>SUM(BC$5:BC101)</f>
        <v>31323587.692131978</v>
      </c>
      <c r="BK101" s="14">
        <v>97</v>
      </c>
      <c r="BL101" s="14">
        <f t="shared" si="23"/>
        <v>1.6642083830977064</v>
      </c>
      <c r="BM101" s="14">
        <f t="shared" si="24"/>
        <v>1.2125476820883148</v>
      </c>
      <c r="BN101" s="14">
        <f t="shared" si="25"/>
        <v>3.0954469582139361</v>
      </c>
      <c r="BO101" s="14">
        <f t="shared" si="26"/>
        <v>3.2204434806465567</v>
      </c>
      <c r="BP101" s="14">
        <f t="shared" si="27"/>
        <v>4.4625430411245475</v>
      </c>
      <c r="BR101" s="9">
        <v>97</v>
      </c>
      <c r="BS101" s="9">
        <f t="shared" si="28"/>
        <v>-2444134.4922602102</v>
      </c>
      <c r="BT101" s="9">
        <f t="shared" si="29"/>
        <v>-631689.57545157522</v>
      </c>
      <c r="BU101" s="9">
        <f t="shared" si="30"/>
        <v>-13120303.138731644</v>
      </c>
      <c r="BV101" s="9">
        <f t="shared" si="31"/>
        <v>-10717772.628560506</v>
      </c>
      <c r="BW101" s="9">
        <f t="shared" si="32"/>
        <v>-9403350.532381013</v>
      </c>
      <c r="BX101" s="37">
        <f>SUMPRODUCT(BS$5:BS101,'[1]功能-付费相关'!BR$6:BR102)/'[1]资源-钻石'!L100</f>
        <v>-7.2580836041180957E-2</v>
      </c>
      <c r="BY101" s="37">
        <f>SUMPRODUCT(BT$5:BT101,'[1]功能-付费相关'!BS$6:BS102)/'[1]资源-钻石'!M100</f>
        <v>-2.1665005556454533E-2</v>
      </c>
      <c r="BZ101" s="37">
        <f>SUMPRODUCT(BU$5:BU101,'[1]功能-付费相关'!BT$6:BT102)/'[1]资源-钻石'!N100</f>
        <v>-0.14041568800561635</v>
      </c>
      <c r="CA101" s="37">
        <f>SUMPRODUCT(BV$5:BV101,'[1]功能-付费相关'!BU$6:BU102)/'[1]资源-钻石'!O100</f>
        <v>-5.5674190295631927E-2</v>
      </c>
      <c r="CB101" s="37">
        <f>SUMPRODUCT(BW$5:BW101,'[1]功能-付费相关'!BV$6:BV102)/'[1]资源-钻石'!P100</f>
        <v>-3.3825585077973758E-2</v>
      </c>
      <c r="CC101" s="14">
        <f>SUMPRODUCT(BS$5:BS101,'[1]功能-付费相关'!BR$6:BR102)/节奏总纲!P100</f>
        <v>-286.23455512541364</v>
      </c>
    </row>
    <row r="102" spans="3:81" x14ac:dyDescent="0.15">
      <c r="C102" s="14">
        <v>15</v>
      </c>
      <c r="D102" s="14">
        <f>求节点(节奏总纲!$AL$4:$AL$83,节奏总纲!AM$4:AM$83,'[1]功能-城建'!$AT20)</f>
        <v>2.1</v>
      </c>
      <c r="E102" s="14">
        <f>求节点(节奏总纲!$AL$4:$AL$83,节奏总纲!AN$4:AN$83,'[1]功能-城建'!$AT20)</f>
        <v>1.6800000000000002</v>
      </c>
      <c r="F102" s="14">
        <f>求节点(节奏总纲!$AL$4:$AL$83,节奏总纲!AO$4:AO$83,'[1]功能-城建'!$AT20)</f>
        <v>1.26</v>
      </c>
      <c r="G102" s="14">
        <f>求节点(节奏总纲!$AL$4:$AL$83,节奏总纲!AP$4:AP$83,'[1]功能-城建'!$AT20)</f>
        <v>0.84000000000000008</v>
      </c>
      <c r="H102" s="14">
        <f>求节点(节奏总纲!$AL$4:$AL$83,节奏总纲!AQ$4:AQ$83,'[1]功能-城建'!$AT20)</f>
        <v>0.42000000000000004</v>
      </c>
      <c r="L102" s="15">
        <v>98</v>
      </c>
      <c r="M102" s="15">
        <f>24*3600*节奏总纲!W101</f>
        <v>5157848.7025729911</v>
      </c>
      <c r="N102" s="15">
        <f>24*3600*节奏总纲!X101</f>
        <v>4547839.9943556078</v>
      </c>
      <c r="O102" s="15">
        <f>24*3600*节奏总纲!Y101</f>
        <v>3773170.1770554604</v>
      </c>
      <c r="P102" s="15">
        <f>24*3600*节奏总纲!Z101</f>
        <v>2775169.7919297651</v>
      </c>
      <c r="Q102" s="15">
        <f>24*3600*节奏总纲!AA101</f>
        <v>1509524.6789585573</v>
      </c>
      <c r="R102" s="15">
        <f>SUM(M$5:M102)</f>
        <v>76934342.31683597</v>
      </c>
      <c r="S102" s="15">
        <f>SUM(N$5:N102)</f>
        <v>65694234.904346243</v>
      </c>
      <c r="T102" s="15">
        <f>SUM(O$5:O102)</f>
        <v>52961601.250909872</v>
      </c>
      <c r="U102" s="15">
        <f>SUM(P$5:P102)</f>
        <v>38182514.091845691</v>
      </c>
      <c r="V102" s="15">
        <f>SUM(Q$5:Q102)</f>
        <v>20803046.162472446</v>
      </c>
      <c r="X102" s="15">
        <v>98</v>
      </c>
      <c r="Y102" s="15">
        <f>[1]养成buff汇总!CC103</f>
        <v>0.2843236297295153</v>
      </c>
      <c r="Z102" s="15">
        <f>[1]养成buff汇总!CD103</f>
        <v>0.28819999999999996</v>
      </c>
      <c r="AA102" s="15">
        <f>[1]养成buff汇总!CE103</f>
        <v>0.2969236297295153</v>
      </c>
      <c r="AB102" s="15">
        <f>[1]养成buff汇总!CF103</f>
        <v>0.30920000000000003</v>
      </c>
      <c r="AC102" s="15">
        <f>[1]养成buff汇总!CG103</f>
        <v>0.32634647418101059</v>
      </c>
      <c r="AD102" s="15">
        <f>[1]养成buff汇总!CH103</f>
        <v>25747423.246958546</v>
      </c>
      <c r="AE102" s="15">
        <f>[1]养成buff汇总!CI103</f>
        <v>22297715.85309723</v>
      </c>
      <c r="AF102" s="15">
        <f>[1]养成buff汇总!CJ103</f>
        <v>18643127.95928001</v>
      </c>
      <c r="AG102" s="15">
        <f>[1]养成buff汇总!CK103</f>
        <v>14172728.636126593</v>
      </c>
      <c r="AH102" s="15">
        <f>[1]养成buff汇总!CL103</f>
        <v>8316768.683861603</v>
      </c>
      <c r="AK102" s="15">
        <v>98</v>
      </c>
      <c r="AL102" s="15">
        <f>R102+AD102+('[1]功能-日常任务'!AB102+'[1]功能-子任务'!BJ102+[8]繁荣度奖励!AT104+[3]投放设计!AY105+'[1]功能-行军令'!DL102+'[1]功能-九鼎之争'!CS103)*[1]把控!$V$7/[1]把控!$V$9++'[1]资源-玩家经验'!BN101/4</f>
        <v>108987564.85134804</v>
      </c>
      <c r="AM102" s="15">
        <f>S102+AE102+('[1]功能-日常任务'!AC102+'[1]功能-子任务'!BK102+[8]繁荣度奖励!AU104+[3]投放设计!AZ105+'[1]功能-行军令'!DM102+'[1]功能-九鼎之争'!CT103)*[1]把控!$V$7/[1]把控!$V$9++'[1]资源-玩家经验'!BO101/4</f>
        <v>94848307.436120406</v>
      </c>
      <c r="AN102" s="15">
        <f>T102+AF102+('[1]功能-日常任务'!AD102+'[1]功能-子任务'!BL102+[8]繁荣度奖励!AV104+[3]投放设计!BA105+'[1]功能-行军令'!DN102+'[1]功能-九鼎之争'!CU103)*[1]把控!$V$7/[1]把控!$V$9++'[1]资源-玩家经验'!BP101/4</f>
        <v>258749032.53591231</v>
      </c>
      <c r="AO102" s="15">
        <f>U102+AG102+('[1]功能-日常任务'!AE102+'[1]功能-子任务'!BM102+[8]繁荣度奖励!AW104+[3]投放设计!BB105+'[1]功能-行军令'!DO102+'[1]功能-九鼎之争'!CV103)*[1]把控!$V$7/[1]把控!$V$9++'[1]资源-玩家经验'!BQ101/4</f>
        <v>210307935.09300762</v>
      </c>
      <c r="AP102" s="15">
        <f>V102+AH102+('[1]功能-日常任务'!AF102+'[1]功能-子任务'!BN102+[8]繁荣度奖励!AX104+[3]投放设计!BC105+'[1]功能-行军令'!DP102+'[1]功能-九鼎之争'!CW103)*[1]把控!$V$7/[1]把控!$V$9++'[1]资源-玩家经验'!BR101/4</f>
        <v>153081181.09603691</v>
      </c>
      <c r="AS102" s="35">
        <v>98</v>
      </c>
      <c r="AT102" s="34">
        <f t="shared" si="21"/>
        <v>0.70590018615214878</v>
      </c>
      <c r="AU102" s="34">
        <f t="shared" si="22"/>
        <v>0.23624184357248793</v>
      </c>
      <c r="AV102" s="34">
        <f>(('[1]功能-日常任务'!AB102+'[1]功能-子任务'!BJ102+[8]繁荣度奖励!AT104+[3]投放设计!AY105+'[1]功能-行军令'!DL102+'[1]功能-九鼎之争'!CS103)*[1]把控!$V$7/[1]把控!$V$9+'[1]资源-玩家经验'!BN101/4)/AL102</f>
        <v>5.7857970275363192E-2</v>
      </c>
      <c r="AX102" s="15">
        <v>98</v>
      </c>
      <c r="AY102" s="15">
        <f>'[1]功能-战损相关'!R108/求节点($D$88:$D$167,$D$4:$D$83,节奏总纲!P101)*3600</f>
        <v>5056769.5390225351</v>
      </c>
      <c r="AZ102" s="15">
        <f>'[1]功能-战损相关'!S108/求节点($D$88:$D$167,$D$4:$D$83,节奏总纲!Q101)*3600</f>
        <v>6210700.4516892191</v>
      </c>
      <c r="BA102" s="15">
        <f>'[1]功能-战损相关'!T108/求节点($D$88:$D$167,$D$4:$D$83,节奏总纲!R101)*3600</f>
        <v>6697429.8037345316</v>
      </c>
      <c r="BB102" s="15">
        <f>'[1]功能-战损相关'!U108/求节点($D$88:$D$167,$D$4:$D$83,节奏总纲!S101)*3600</f>
        <v>5338124.3378920332</v>
      </c>
      <c r="BC102" s="15">
        <f>'[1]功能-战损相关'!V108/求节点($D$88:$D$167,$D$4:$D$83,节奏总纲!T101)*3600</f>
        <v>2786479.5547047337</v>
      </c>
      <c r="BD102" s="15">
        <f>SUM(AY$5:AY102)</f>
        <v>65962148.881419219</v>
      </c>
      <c r="BE102" s="15">
        <f>SUM(AZ$5:AZ102)</f>
        <v>78772486.202006921</v>
      </c>
      <c r="BF102" s="15">
        <f>SUM(BA$5:BA102)</f>
        <v>83610696.48590146</v>
      </c>
      <c r="BG102" s="15">
        <f>SUM(BB$5:BB102)</f>
        <v>65242118.629456341</v>
      </c>
      <c r="BH102" s="15">
        <f>SUM(BC$5:BC102)</f>
        <v>34110067.246836714</v>
      </c>
      <c r="BK102" s="14">
        <v>98</v>
      </c>
      <c r="BL102" s="14">
        <f t="shared" si="23"/>
        <v>1.6522743224644791</v>
      </c>
      <c r="BM102" s="14">
        <f t="shared" si="24"/>
        <v>1.2040791399282242</v>
      </c>
      <c r="BN102" s="14">
        <f t="shared" si="25"/>
        <v>3.0946881608568217</v>
      </c>
      <c r="BO102" s="14">
        <f t="shared" si="26"/>
        <v>3.2234994741273644</v>
      </c>
      <c r="BP102" s="14">
        <f t="shared" si="27"/>
        <v>4.487859258331814</v>
      </c>
      <c r="BR102" s="9">
        <v>98</v>
      </c>
      <c r="BS102" s="9">
        <f t="shared" si="28"/>
        <v>-2571552.4349630773</v>
      </c>
      <c r="BT102" s="9">
        <f t="shared" si="29"/>
        <v>-652981.86469455063</v>
      </c>
      <c r="BU102" s="9">
        <f t="shared" si="30"/>
        <v>-13970665.334566876</v>
      </c>
      <c r="BV102" s="9">
        <f t="shared" si="31"/>
        <v>-12052382.874158762</v>
      </c>
      <c r="BW102" s="9">
        <f t="shared" si="32"/>
        <v>-10511843.262754101</v>
      </c>
      <c r="BX102" s="37">
        <f>SUMPRODUCT(BS$5:BS102,'[1]功能-付费相关'!BR$6:BR103)/'[1]资源-钻石'!L101</f>
        <v>-7.262121257104498E-2</v>
      </c>
      <c r="BY102" s="37">
        <f>SUMPRODUCT(BT$5:BT102,'[1]功能-付费相关'!BS$6:BS103)/'[1]资源-钻石'!M101</f>
        <v>-2.1133191236378541E-2</v>
      </c>
      <c r="BZ102" s="37">
        <f>SUMPRODUCT(BU$5:BU102,'[1]功能-付费相关'!BT$6:BT103)/'[1]资源-钻石'!N101</f>
        <v>-0.14225332215767153</v>
      </c>
      <c r="CA102" s="37">
        <f>SUMPRODUCT(BV$5:BV102,'[1]功能-付费相关'!BU$6:BU103)/'[1]资源-钻石'!O101</f>
        <v>-5.638695078654235E-2</v>
      </c>
      <c r="CB102" s="37">
        <f>SUMPRODUCT(BW$5:BW102,'[1]功能-付费相关'!BV$6:BV103)/'[1]资源-钻石'!P101</f>
        <v>-3.4419367648112077E-2</v>
      </c>
      <c r="CC102" s="14">
        <f>SUMPRODUCT(BS$5:BS102,'[1]功能-付费相关'!BR$6:BR103)/节奏总纲!P101</f>
        <v>-283.08889412780303</v>
      </c>
    </row>
    <row r="103" spans="3:81" x14ac:dyDescent="0.15">
      <c r="C103" s="14">
        <v>16</v>
      </c>
      <c r="D103" s="14">
        <f>求节点(节奏总纲!$AL$4:$AL$83,节奏总纲!AM$4:AM$83,'[1]功能-城建'!$AT21)</f>
        <v>2.5387719203926467</v>
      </c>
      <c r="E103" s="14">
        <f>求节点(节奏总纲!$AL$4:$AL$83,节奏总纲!AN$4:AN$83,'[1]功能-城建'!$AT21)</f>
        <v>2.0310175363141174</v>
      </c>
      <c r="F103" s="14">
        <f>求节点(节奏总纲!$AL$4:$AL$83,节奏总纲!AO$4:AO$83,'[1]功能-城建'!$AT21)</f>
        <v>1.5232631522355879</v>
      </c>
      <c r="G103" s="14">
        <f>求节点(节奏总纲!$AL$4:$AL$83,节奏总纲!AP$4:AP$83,'[1]功能-城建'!$AT21)</f>
        <v>1.0155087681570587</v>
      </c>
      <c r="H103" s="14">
        <f>求节点(节奏总纲!$AL$4:$AL$83,节奏总纲!AQ$4:AQ$83,'[1]功能-城建'!$AT21)</f>
        <v>0.50775438407852935</v>
      </c>
      <c r="L103" s="15">
        <v>99</v>
      </c>
      <c r="M103" s="15">
        <f>24*3600*节奏总纲!W102</f>
        <v>5528045.3631949164</v>
      </c>
      <c r="N103" s="15">
        <f>24*3600*节奏总纲!X102</f>
        <v>4852337.7559201922</v>
      </c>
      <c r="O103" s="15">
        <f>24*3600*节奏总纲!Y102</f>
        <v>3945692.4870794374</v>
      </c>
      <c r="P103" s="15">
        <f>24*3600*节奏总纲!Z102</f>
        <v>2892001.211577693</v>
      </c>
      <c r="Q103" s="15">
        <f>24*3600*节奏总纲!AA102</f>
        <v>1453552.2723678884</v>
      </c>
      <c r="R103" s="15">
        <f>SUM(M$5:M103)</f>
        <v>82462387.680030882</v>
      </c>
      <c r="S103" s="15">
        <f>SUM(N$5:N103)</f>
        <v>70546572.660266429</v>
      </c>
      <c r="T103" s="15">
        <f>SUM(O$5:O103)</f>
        <v>56907293.737989306</v>
      </c>
      <c r="U103" s="15">
        <f>SUM(P$5:P103)</f>
        <v>41074515.303423382</v>
      </c>
      <c r="V103" s="15">
        <f>SUM(Q$5:Q103)</f>
        <v>22256598.434840333</v>
      </c>
      <c r="X103" s="15">
        <v>99</v>
      </c>
      <c r="Y103" s="15">
        <f>[1]养成buff汇总!CC104</f>
        <v>0.2843236297295153</v>
      </c>
      <c r="Z103" s="15">
        <f>[1]养成buff汇总!CD104</f>
        <v>0.28819999999999996</v>
      </c>
      <c r="AA103" s="15">
        <f>[1]养成buff汇总!CE104</f>
        <v>0.2969236297295153</v>
      </c>
      <c r="AB103" s="15">
        <f>[1]养成buff汇总!CF104</f>
        <v>0.30920000000000003</v>
      </c>
      <c r="AC103" s="15">
        <f>[1]养成buff汇总!CG104</f>
        <v>0.32634647418101059</v>
      </c>
      <c r="AD103" s="15">
        <f>[1]养成buff汇总!CH104</f>
        <v>27943602.95648139</v>
      </c>
      <c r="AE103" s="15">
        <f>[1]养成buff汇总!CI104</f>
        <v>24262374.101560563</v>
      </c>
      <c r="AF103" s="15">
        <f>[1]养成buff汇总!CJ104</f>
        <v>20309475.15085094</v>
      </c>
      <c r="AG103" s="15">
        <f>[1]养成buff汇总!CK104</f>
        <v>15467179.670608096</v>
      </c>
      <c r="AH103" s="15">
        <f>[1]养成buff汇总!CL104</f>
        <v>9020931.3445533216</v>
      </c>
      <c r="AK103" s="15">
        <v>99</v>
      </c>
      <c r="AL103" s="15">
        <f>R103+AD103+('[1]功能-日常任务'!AB103+'[1]功能-子任务'!BJ103+[8]繁荣度奖励!AT105+[3]投放设计!AY106+'[1]功能-行军令'!DL103+'[1]功能-九鼎之争'!CS104)*[1]把控!$V$7/[1]把控!$V$9++'[1]资源-玩家经验'!BN102/4</f>
        <v>117163233.54982539</v>
      </c>
      <c r="AM103" s="15">
        <f>S103+AE103+('[1]功能-日常任务'!AC103+'[1]功能-子任务'!BK103+[8]繁荣度奖励!AU105+[3]投放设计!AZ106+'[1]功能-行军令'!DM103+'[1]功能-九鼎之争'!CT104)*[1]把控!$V$7/[1]把控!$V$9++'[1]资源-玩家经验'!BO102/4</f>
        <v>102171409.15816727</v>
      </c>
      <c r="AN103" s="15">
        <f>T103+AF103+('[1]功能-日常任务'!AD103+'[1]功能-子任务'!BL103+[8]繁荣度奖励!AV105+[3]投放设计!BA106+'[1]功能-行军令'!DN103+'[1]功能-九鼎之争'!CU104)*[1]把控!$V$7/[1]把控!$V$9++'[1]资源-玩家经验'!BP102/4</f>
        <v>280747707.082017</v>
      </c>
      <c r="AO103" s="15">
        <f>U103+AG103+('[1]功能-日常任务'!AE103+'[1]功能-子任务'!BM103+[8]繁荣度奖励!AW105+[3]投放设计!BB106+'[1]功能-行军令'!DO103+'[1]功能-九鼎之争'!CV104)*[1]把控!$V$7/[1]把控!$V$9++'[1]资源-玩家经验'!BQ102/4</f>
        <v>228840475.30703267</v>
      </c>
      <c r="AP103" s="15">
        <f>V103+AH103+('[1]功能-日常任务'!AF103+'[1]功能-子任务'!BN103+[8]繁荣度奖励!AX105+[3]投放设计!BC106+'[1]功能-行军令'!DP103+'[1]功能-九鼎之争'!CW104)*[1]把控!$V$7/[1]把控!$V$9++'[1]资源-玩家经验'!BR102/4</f>
        <v>166876693.94055879</v>
      </c>
      <c r="AS103" s="35">
        <v>99</v>
      </c>
      <c r="AT103" s="34">
        <f t="shared" si="21"/>
        <v>0.70382478514441593</v>
      </c>
      <c r="AU103" s="34">
        <f t="shared" si="22"/>
        <v>0.23850146594492855</v>
      </c>
      <c r="AV103" s="34">
        <f>(('[1]功能-日常任务'!AB103+'[1]功能-子任务'!BJ103+[8]繁荣度奖励!AT105+[3]投放设计!AY106+'[1]功能-行军令'!DL103+'[1]功能-九鼎之争'!CS104)*[1]把控!$V$7/[1]把控!$V$9+'[1]资源-玩家经验'!BN102/4)/AL103</f>
        <v>5.7673748910655347E-2</v>
      </c>
      <c r="AX103" s="15">
        <v>99</v>
      </c>
      <c r="AY103" s="15">
        <f>'[1]功能-战损相关'!R109/求节点($D$88:$D$167,$D$4:$D$83,节奏总纲!P102)*3600</f>
        <v>5470488.1679175934</v>
      </c>
      <c r="AZ103" s="15">
        <f>'[1]功能-战损相关'!S109/求节点($D$88:$D$167,$D$4:$D$83,节奏总纲!Q102)*3600</f>
        <v>6689445.7940319721</v>
      </c>
      <c r="BA103" s="15">
        <f>'[1]功能-战损相关'!T109/求节点($D$88:$D$167,$D$4:$D$83,节奏总纲!R102)*3600</f>
        <v>7070045.2630973198</v>
      </c>
      <c r="BB103" s="15">
        <f>'[1]功能-战损相关'!U109/求节点($D$88:$D$167,$D$4:$D$83,节奏总纲!S102)*3600</f>
        <v>5615682.1749561252</v>
      </c>
      <c r="BC103" s="15">
        <f>'[1]功能-战损相关'!V109/求节点($D$88:$D$167,$D$4:$D$83,节奏总纲!T102)*3600</f>
        <v>2707144.0756715639</v>
      </c>
      <c r="BD103" s="15">
        <f>SUM(AY$5:AY103)</f>
        <v>71432637.049336806</v>
      </c>
      <c r="BE103" s="15">
        <f>SUM(AZ$5:AZ103)</f>
        <v>85461931.996038899</v>
      </c>
      <c r="BF103" s="15">
        <f>SUM(BA$5:BA103)</f>
        <v>90680741.748998776</v>
      </c>
      <c r="BG103" s="15">
        <f>SUM(BB$5:BB103)</f>
        <v>70857800.804412469</v>
      </c>
      <c r="BH103" s="15">
        <f>SUM(BC$5:BC103)</f>
        <v>36817211.322508276</v>
      </c>
      <c r="BK103" s="14">
        <v>99</v>
      </c>
      <c r="BL103" s="14">
        <f t="shared" si="23"/>
        <v>1.6401919121213957</v>
      </c>
      <c r="BM103" s="14">
        <f t="shared" si="24"/>
        <v>1.1955195345092695</v>
      </c>
      <c r="BN103" s="14">
        <f t="shared" si="25"/>
        <v>3.0960014405166332</v>
      </c>
      <c r="BO103" s="14">
        <f t="shared" si="26"/>
        <v>3.2295734938020018</v>
      </c>
      <c r="BP103" s="14">
        <f t="shared" si="27"/>
        <v>4.5325728904008109</v>
      </c>
      <c r="BR103" s="9">
        <v>99</v>
      </c>
      <c r="BS103" s="9">
        <f t="shared" si="28"/>
        <v>-2705180.5305597559</v>
      </c>
      <c r="BT103" s="9">
        <f t="shared" si="29"/>
        <v>-633655.92801488936</v>
      </c>
      <c r="BU103" s="9">
        <f t="shared" si="30"/>
        <v>-14928629.283007383</v>
      </c>
      <c r="BV103" s="9">
        <f t="shared" si="31"/>
        <v>-12916858.039068922</v>
      </c>
      <c r="BW103" s="9">
        <f t="shared" si="32"/>
        <v>-11088368.768850319</v>
      </c>
      <c r="BX103" s="37">
        <f>SUMPRODUCT(BS$5:BS103,'[1]功能-付费相关'!BR$6:BR104)/'[1]资源-钻石'!L102</f>
        <v>-7.258283440587987E-2</v>
      </c>
      <c r="BY103" s="37">
        <f>SUMPRODUCT(BT$5:BT103,'[1]功能-付费相关'!BS$6:BS104)/'[1]资源-钻石'!M102</f>
        <v>-2.0577860713869855E-2</v>
      </c>
      <c r="BZ103" s="37">
        <f>SUMPRODUCT(BU$5:BU103,'[1]功能-付费相关'!BT$6:BT104)/'[1]资源-钻石'!N102</f>
        <v>-0.14416922722232459</v>
      </c>
      <c r="CA103" s="37">
        <f>SUMPRODUCT(BV$5:BV103,'[1]功能-付费相关'!BU$6:BU104)/'[1]资源-钻石'!O102</f>
        <v>-5.7158058113019113E-2</v>
      </c>
      <c r="CB103" s="37">
        <f>SUMPRODUCT(BW$5:BW103,'[1]功能-付费相关'!BV$6:BV104)/'[1]资源-钻石'!P102</f>
        <v>-3.5173998151591626E-2</v>
      </c>
      <c r="CC103" s="14">
        <f>SUMPRODUCT(BS$5:BS103,'[1]功能-付费相关'!BR$6:BR104)/节奏总纲!P102</f>
        <v>-279.85782598410174</v>
      </c>
    </row>
    <row r="104" spans="3:81" x14ac:dyDescent="0.15">
      <c r="C104" s="14">
        <v>17</v>
      </c>
      <c r="D104" s="14">
        <f>求节点(节奏总纲!$AL$4:$AL$83,节奏总纲!AM$4:AM$83,'[1]功能-城建'!$AT22)</f>
        <v>3.0579402515786085</v>
      </c>
      <c r="E104" s="14">
        <f>求节点(节奏总纲!$AL$4:$AL$83,节奏总纲!AN$4:AN$83,'[1]功能-城建'!$AT22)</f>
        <v>2.4463522012628869</v>
      </c>
      <c r="F104" s="14">
        <f>求节点(节奏总纲!$AL$4:$AL$83,节奏总纲!AO$4:AO$83,'[1]功能-城建'!$AT22)</f>
        <v>1.8347641509471651</v>
      </c>
      <c r="G104" s="14">
        <f>求节点(节奏总纲!$AL$4:$AL$83,节奏总纲!AP$4:AP$83,'[1]功能-城建'!$AT22)</f>
        <v>1.2231761006314434</v>
      </c>
      <c r="H104" s="14">
        <f>求节点(节奏总纲!$AL$4:$AL$83,节奏总纲!AQ$4:AQ$83,'[1]功能-城建'!$AT22)</f>
        <v>0.61158805031572172</v>
      </c>
      <c r="L104" s="15">
        <v>100</v>
      </c>
      <c r="M104" s="15">
        <f>24*3600*节奏总纲!W103</f>
        <v>5924812.3199691158</v>
      </c>
      <c r="N104" s="15">
        <f>24*3600*节奏总纲!X103</f>
        <v>5086354.3797335792</v>
      </c>
      <c r="O104" s="15">
        <f>24*3600*节奏总纲!Y103</f>
        <v>4150584.0220106798</v>
      </c>
      <c r="P104" s="15">
        <f>24*3600*节奏总纲!Z103</f>
        <v>2836245.6565766172</v>
      </c>
      <c r="Q104" s="15">
        <f>24*3600*节奏总纲!AA103</f>
        <v>1484203.48515967</v>
      </c>
      <c r="R104" s="15">
        <f>SUM(M$5:M104)</f>
        <v>88387200</v>
      </c>
      <c r="S104" s="15">
        <f>SUM(N$5:N104)</f>
        <v>75632927.040000007</v>
      </c>
      <c r="T104" s="15">
        <f>SUM(O$5:O104)</f>
        <v>61057877.759999983</v>
      </c>
      <c r="U104" s="15">
        <f>SUM(P$5:P104)</f>
        <v>43910760.960000001</v>
      </c>
      <c r="V104" s="15">
        <f>SUM(Q$5:Q104)</f>
        <v>23740801.920000002</v>
      </c>
      <c r="X104" s="15">
        <v>100</v>
      </c>
      <c r="Y104" s="15">
        <f>[1]养成buff汇总!CC105</f>
        <v>0.2843236297295153</v>
      </c>
      <c r="Z104" s="15">
        <f>[1]养成buff汇总!CD105</f>
        <v>0.28819999999999996</v>
      </c>
      <c r="AA104" s="15">
        <f>[1]养成buff汇总!CE105</f>
        <v>0.2969236297295153</v>
      </c>
      <c r="AB104" s="15">
        <f>[1]养成buff汇总!CF105</f>
        <v>0.30920000000000003</v>
      </c>
      <c r="AC104" s="15">
        <f>[1]养成buff汇总!CG105</f>
        <v>0.32634647418101059</v>
      </c>
      <c r="AD104" s="15">
        <f>[1]养成buff汇总!CH105</f>
        <v>30297410.088108636</v>
      </c>
      <c r="AE104" s="15">
        <f>[1]养成buff汇总!CI105</f>
        <v>26321783.110044993</v>
      </c>
      <c r="AF104" s="15">
        <f>[1]养成buff汇总!CJ105</f>
        <v>22062352.256987527</v>
      </c>
      <c r="AG104" s="15">
        <f>[1]养成buff汇总!CK105</f>
        <v>16736674.686551191</v>
      </c>
      <c r="AH104" s="15">
        <f>[1]养成buff汇总!CL105</f>
        <v>9739942.7588558942</v>
      </c>
      <c r="AK104" s="15">
        <v>100</v>
      </c>
      <c r="AL104" s="15">
        <f>R104+AD104+('[1]功能-日常任务'!AB104+'[1]功能-子任务'!BJ104+[8]繁荣度奖励!AT106+[3]投放设计!AY107+'[1]功能-行军令'!DL104+'[1]功能-九鼎之争'!CS105)*[1]把控!$V$7/[1]把控!$V$9++'[1]资源-玩家经验'!BN103/4</f>
        <v>125925553.94241922</v>
      </c>
      <c r="AM104" s="15">
        <f>S104+AE104+('[1]功能-日常任务'!AC104+'[1]功能-子任务'!BK104+[8]繁荣度奖励!AU106+[3]投放设计!AZ107+'[1]功能-行军令'!DM104+'[1]功能-九鼎之争'!CT105)*[1]把控!$V$7/[1]把控!$V$9++'[1]资源-玩家经验'!BO103/4</f>
        <v>109847574.95652182</v>
      </c>
      <c r="AN104" s="15">
        <f>T104+AF104+('[1]功能-日常任务'!AD104+'[1]功能-子任务'!BL104+[8]繁荣度奖励!AV106+[3]投放设计!BA107+'[1]功能-行军令'!DN104+'[1]功能-九鼎之争'!CU105)*[1]把控!$V$7/[1]把控!$V$9++'[1]资源-玩家经验'!BP103/4</f>
        <v>304203525.58250082</v>
      </c>
      <c r="AO104" s="15">
        <f>U104+AG104+('[1]功能-日常任务'!AE104+'[1]功能-子任务'!BM104+[8]繁荣度奖励!AW106+[3]投放设计!BB107+'[1]功能-行军令'!DO104+'[1]功能-九鼎之争'!CV105)*[1]把控!$V$7/[1]把控!$V$9++'[1]资源-玩家经验'!BQ103/4</f>
        <v>248056331.31949142</v>
      </c>
      <c r="AP104" s="15">
        <f>V104+AH104+('[1]功能-日常任务'!AF104+'[1]功能-子任务'!BN104+[8]繁荣度奖励!AX106+[3]投放设计!BC107+'[1]功能-行军令'!DP104+'[1]功能-九鼎之争'!CW105)*[1]把控!$V$7/[1]把控!$V$9++'[1]资源-玩家经验'!BR103/4</f>
        <v>181323324.25549555</v>
      </c>
      <c r="AS104" s="35">
        <v>100</v>
      </c>
      <c r="AT104" s="34">
        <f t="shared" si="21"/>
        <v>0.70190042634568017</v>
      </c>
      <c r="AU104" s="34">
        <f t="shared" si="22"/>
        <v>0.24059779083411811</v>
      </c>
      <c r="AV104" s="34">
        <f>(('[1]功能-日常任务'!AB104+'[1]功能-子任务'!BJ104+[8]繁荣度奖励!AT106+[3]投放设计!AY107+'[1]功能-行军令'!DL104+'[1]功能-九鼎之争'!CS105)*[1]把控!$V$7/[1]把控!$V$9+'[1]资源-玩家经验'!BN103/4)/AL104</f>
        <v>5.7501782820201741E-2</v>
      </c>
      <c r="AX104" s="15">
        <v>100</v>
      </c>
      <c r="AY104" s="15">
        <f>'[1]功能-战损相关'!R110/求节点($D$88:$D$167,$D$4:$D$83,节奏总纲!P103)*3600</f>
        <v>5917865.9721609</v>
      </c>
      <c r="AZ104" s="15">
        <f>'[1]功能-战损相关'!S110/求节点($D$88:$D$167,$D$4:$D$83,节奏总纲!Q103)*3600</f>
        <v>7077319.4072485399</v>
      </c>
      <c r="BA104" s="15">
        <f>'[1]功能-战损相关'!T110/求节点($D$88:$D$167,$D$4:$D$83,节奏总纲!R103)*3600</f>
        <v>7505899.5363615155</v>
      </c>
      <c r="BB104" s="15">
        <f>'[1]功能-战损相关'!U110/求节点($D$88:$D$167,$D$4:$D$83,节奏总纲!S103)*3600</f>
        <v>5556592.1275725691</v>
      </c>
      <c r="BC104" s="15">
        <f>'[1]功能-战损相关'!V110/求节点($D$88:$D$167,$D$4:$D$83,节奏总纲!T103)*3600</f>
        <v>2788368.1931461017</v>
      </c>
      <c r="BD104" s="15">
        <f>SUM(AY$5:AY104)</f>
        <v>77350503.021497712</v>
      </c>
      <c r="BE104" s="15">
        <f>SUM(AZ$5:AZ104)</f>
        <v>92539251.403287441</v>
      </c>
      <c r="BF104" s="15">
        <f>SUM(BA$5:BA104)</f>
        <v>98186641.285360292</v>
      </c>
      <c r="BG104" s="15">
        <f>SUM(BB$5:BB104)</f>
        <v>76414392.931985036</v>
      </c>
      <c r="BH104" s="15">
        <f>SUM(BC$5:BC104)</f>
        <v>39605579.515654378</v>
      </c>
      <c r="BK104" s="14">
        <v>100</v>
      </c>
      <c r="BL104" s="14">
        <f t="shared" si="23"/>
        <v>1.6279862318079721</v>
      </c>
      <c r="BM104" s="14">
        <f t="shared" si="24"/>
        <v>1.1870376439269479</v>
      </c>
      <c r="BN104" s="14">
        <f t="shared" si="25"/>
        <v>3.0982170446017467</v>
      </c>
      <c r="BO104" s="14">
        <f t="shared" si="26"/>
        <v>3.2461990706421173</v>
      </c>
      <c r="BP104" s="14">
        <f t="shared" si="27"/>
        <v>4.5782267668580952</v>
      </c>
      <c r="BR104" s="9">
        <v>100</v>
      </c>
      <c r="BS104" s="9">
        <f t="shared" si="28"/>
        <v>-2844454.4204329252</v>
      </c>
      <c r="BT104" s="9">
        <f t="shared" si="29"/>
        <v>-598846.39110600948</v>
      </c>
      <c r="BU104" s="9">
        <f t="shared" si="30"/>
        <v>-15949918.964122295</v>
      </c>
      <c r="BV104" s="9">
        <f t="shared" si="31"/>
        <v>-13659263.884886175</v>
      </c>
      <c r="BW104" s="9">
        <f t="shared" si="32"/>
        <v>-11658262.121790655</v>
      </c>
      <c r="BX104" s="37">
        <f>SUMPRODUCT(BS$5:BS104,'[1]功能-付费相关'!BR$6:BR105)/'[1]资源-钻石'!L103</f>
        <v>-7.2468153485626324E-2</v>
      </c>
      <c r="BY104" s="37">
        <f>SUMPRODUCT(BT$5:BT104,'[1]功能-付费相关'!BS$6:BS105)/'[1]资源-钻石'!M103</f>
        <v>-1.9993802774277758E-2</v>
      </c>
      <c r="BZ104" s="37">
        <f>SUMPRODUCT(BU$5:BU104,'[1]功能-付费相关'!BT$6:BT105)/'[1]资源-钻石'!N103</f>
        <v>-0.14610512551459567</v>
      </c>
      <c r="CA104" s="37">
        <f>SUMPRODUCT(BV$5:BV104,'[1]功能-付费相关'!BU$6:BU105)/'[1]资源-钻石'!O103</f>
        <v>-5.8150208720737444E-2</v>
      </c>
      <c r="CB104" s="37">
        <f>SUMPRODUCT(BW$5:BW104,'[1]功能-付费相关'!BV$6:BV105)/'[1]资源-钻石'!P103</f>
        <v>-3.5935193643929587E-2</v>
      </c>
      <c r="CC104" s="14">
        <f>SUMPRODUCT(BS$5:BS104,'[1]功能-付费相关'!BR$6:BR105)/节奏总纲!P103</f>
        <v>-276.5455027809391</v>
      </c>
    </row>
    <row r="105" spans="3:81" x14ac:dyDescent="0.15">
      <c r="C105" s="14">
        <v>18</v>
      </c>
      <c r="D105" s="14">
        <f>求节点(节奏总纲!$AL$4:$AL$83,节奏总纲!AM$4:AM$83,'[1]功能-城建'!$AT23)</f>
        <v>3.671491735587451</v>
      </c>
      <c r="E105" s="14">
        <f>求节点(节奏总纲!$AL$4:$AL$83,节奏总纲!AN$4:AN$83,'[1]功能-城建'!$AT23)</f>
        <v>2.9371933884699608</v>
      </c>
      <c r="F105" s="14">
        <f>求节点(节奏总纲!$AL$4:$AL$83,节奏总纲!AO$4:AO$83,'[1]功能-城建'!$AT23)</f>
        <v>2.2028950413524706</v>
      </c>
      <c r="G105" s="14">
        <f>求节点(节奏总纲!$AL$4:$AL$83,节奏总纲!AP$4:AP$83,'[1]功能-城建'!$AT23)</f>
        <v>1.4685966942349804</v>
      </c>
      <c r="H105" s="14">
        <f>求节点(节奏总纲!$AL$4:$AL$83,节奏总纲!AQ$4:AQ$83,'[1]功能-城建'!$AT23)</f>
        <v>0.7342983471174902</v>
      </c>
      <c r="L105" s="15">
        <v>101</v>
      </c>
      <c r="M105" s="15">
        <f>24*3600*节奏总纲!W104</f>
        <v>6350056.6150509054</v>
      </c>
      <c r="N105" s="15">
        <f>24*3600*节奏总纲!X104</f>
        <v>5509533.2507910989</v>
      </c>
      <c r="O105" s="15">
        <f>24*3600*节奏总纲!Y104</f>
        <v>4282408.1274006106</v>
      </c>
      <c r="P105" s="15">
        <f>24*3600*节奏总纲!Z104</f>
        <v>2917864.9848196651</v>
      </c>
      <c r="Q105" s="15">
        <f>24*3600*节奏总纲!AA104</f>
        <v>1610887.9501876205</v>
      </c>
      <c r="R105" s="15">
        <f>SUM(M$5:M105)</f>
        <v>94737256.615050912</v>
      </c>
      <c r="S105" s="15">
        <f>SUM(N$5:N105)</f>
        <v>81142460.290791109</v>
      </c>
      <c r="T105" s="15">
        <f>SUM(O$5:O105)</f>
        <v>65340285.887400597</v>
      </c>
      <c r="U105" s="15">
        <f>SUM(P$5:P105)</f>
        <v>46828625.944819666</v>
      </c>
      <c r="V105" s="15">
        <f>SUM(Q$5:Q105)</f>
        <v>25351689.870187622</v>
      </c>
      <c r="X105" s="15">
        <v>101</v>
      </c>
      <c r="Y105" s="15">
        <f>[1]养成buff汇总!CC106</f>
        <v>0.2843236297295153</v>
      </c>
      <c r="Z105" s="15">
        <f>[1]养成buff汇总!CD106</f>
        <v>0.28819999999999996</v>
      </c>
      <c r="AA105" s="15">
        <f>[1]养成buff汇总!CE106</f>
        <v>0.2969236297295153</v>
      </c>
      <c r="AB105" s="15">
        <f>[1]养成buff汇总!CF106</f>
        <v>0.30920000000000003</v>
      </c>
      <c r="AC105" s="15">
        <f>[1]养成buff汇总!CG106</f>
        <v>0.32634647418101059</v>
      </c>
      <c r="AD105" s="15">
        <f>[1]养成buff汇总!CH106</f>
        <v>32820158.107715361</v>
      </c>
      <c r="AE105" s="15">
        <f>[1]养成buff汇总!CI106</f>
        <v>28552532.594279323</v>
      </c>
      <c r="AF105" s="15">
        <f>[1]养成buff汇总!CJ106</f>
        <v>23870901.397505194</v>
      </c>
      <c r="AG105" s="15">
        <f>[1]养成buff汇总!CK106</f>
        <v>18042702.268059935</v>
      </c>
      <c r="AH105" s="15">
        <f>[1]养成buff汇总!CL106</f>
        <v>10520325.526399907</v>
      </c>
      <c r="AK105" s="15">
        <v>101</v>
      </c>
      <c r="AL105" s="15">
        <f>R105+AD105+('[1]功能-日常任务'!AB105+'[1]功能-子任务'!BJ105+[8]繁荣度奖励!AT107+[3]投放设计!AY108+'[1]功能-行军令'!DL105+'[1]功能-九鼎之争'!CS106)*[1]把控!$V$7/[1]把控!$V$9++'[1]资源-玩家经验'!BN104/4</f>
        <v>135316934.59038308</v>
      </c>
      <c r="AM105" s="15">
        <f>S105+AE105+('[1]功能-日常任务'!AC105+'[1]功能-子任务'!BK105+[8]繁荣度奖励!AU107+[3]投放设计!AZ108+'[1]功能-行军令'!DM105+'[1]功能-九鼎之争'!CT106)*[1]把控!$V$7/[1]把控!$V$9++'[1]资源-玩家经验'!BO104/4</f>
        <v>118162539.73968202</v>
      </c>
      <c r="AN105" s="15">
        <f>T105+AF105+('[1]功能-日常任务'!AD105+'[1]功能-子任务'!BL105+[8]繁荣度奖励!AV107+[3]投放设计!BA108+'[1]功能-行军令'!DN105+'[1]功能-九鼎之争'!CU106)*[1]把控!$V$7/[1]把控!$V$9++'[1]资源-玩家经验'!BP104/4</f>
        <v>329085038.8836534</v>
      </c>
      <c r="AO105" s="15">
        <f>U105+AG105+('[1]功能-日常任务'!AE105+'[1]功能-子任务'!BM105+[8]繁荣度奖励!AW107+[3]投放设计!BB108+'[1]功能-行军令'!DO105+'[1]功能-九鼎之争'!CV106)*[1]把控!$V$7/[1]把控!$V$9++'[1]资源-玩家经验'!BQ104/4</f>
        <v>268739830.29835629</v>
      </c>
      <c r="AP105" s="15">
        <f>V105+AH105+('[1]功能-日常任务'!AF105+'[1]功能-子任务'!BN105+[8]繁荣度奖励!AX107+[3]投放设计!BC108+'[1]功能-行军令'!DP105+'[1]功能-九鼎之争'!CW106)*[1]把控!$V$7/[1]把控!$V$9++'[1]资源-玩家经验'!BR104/4</f>
        <v>196316295.15388903</v>
      </c>
      <c r="AS105" s="35">
        <v>101</v>
      </c>
      <c r="AT105" s="34">
        <f t="shared" ref="AT105:AT164" si="33">R105/AL105</f>
        <v>0.70011382464308236</v>
      </c>
      <c r="AU105" s="34">
        <f t="shared" ref="AU105:AU164" si="34">AD105/AL105</f>
        <v>0.24254287319665513</v>
      </c>
      <c r="AV105" s="34">
        <f>(('[1]功能-日常任务'!AB105+'[1]功能-子任务'!BJ105+[8]繁荣度奖励!AT107+[3]投放设计!AY108+'[1]功能-行军令'!DL105+'[1]功能-九鼎之争'!CS106)*[1]把控!$V$7/[1]把控!$V$9+'[1]资源-玩家经验'!BN104/4)/AL105</f>
        <v>5.7343302160262476E-2</v>
      </c>
      <c r="AX105" s="15">
        <v>101</v>
      </c>
      <c r="AY105" s="15">
        <f>'[1]功能-战损相关'!R111/求节点($D$88:$D$167,$D$4:$D$83,节奏总纲!P104)*3600</f>
        <v>6241688.4592251386</v>
      </c>
      <c r="AZ105" s="15">
        <f>'[1]功能-战损相关'!S111/求节点($D$88:$D$167,$D$4:$D$83,节奏总纲!Q104)*3600</f>
        <v>7242113.2938864958</v>
      </c>
      <c r="BA105" s="15">
        <f>'[1]功能-战损相关'!T111/求节点($D$88:$D$167,$D$4:$D$83,节奏总纲!R104)*3600</f>
        <v>6267832.0926329866</v>
      </c>
      <c r="BB105" s="15">
        <f>'[1]功能-战损相关'!U111/求节点($D$88:$D$167,$D$4:$D$83,节奏总纲!S104)*3600</f>
        <v>4686348.4975485178</v>
      </c>
      <c r="BC105" s="15">
        <f>'[1]功能-战损相关'!V111/求节点($D$88:$D$167,$D$4:$D$83,节奏总纲!T104)*3600</f>
        <v>2463119.1373302103</v>
      </c>
      <c r="BD105" s="15">
        <f>SUM(AY$5:AY105)</f>
        <v>83592191.480722845</v>
      </c>
      <c r="BE105" s="15">
        <f>SUM(AZ$5:AZ105)</f>
        <v>99781364.697173938</v>
      </c>
      <c r="BF105" s="15">
        <f>SUM(BA$5:BA105)</f>
        <v>104454473.37799329</v>
      </c>
      <c r="BG105" s="15">
        <f>SUM(BB$5:BB105)</f>
        <v>81100741.429533556</v>
      </c>
      <c r="BH105" s="15">
        <f>SUM(BC$5:BC105)</f>
        <v>42068698.652984589</v>
      </c>
      <c r="BK105" s="14">
        <v>101</v>
      </c>
      <c r="BL105" s="14">
        <f t="shared" ref="BL105:BL164" si="35">AL105/BD105</f>
        <v>1.6187748184779729</v>
      </c>
      <c r="BM105" s="14">
        <f t="shared" ref="BM105:BM164" si="36">AM105/BE105</f>
        <v>1.1842145083733124</v>
      </c>
      <c r="BN105" s="14">
        <f t="shared" ref="BN105:BN164" si="37">AN105/BF105</f>
        <v>3.150511684576506</v>
      </c>
      <c r="BO105" s="14">
        <f t="shared" ref="BO105:BO164" si="38">AO105/BG105</f>
        <v>3.3136544199396467</v>
      </c>
      <c r="BP105" s="14">
        <f t="shared" ref="BP105:BP164" si="39">AP105/BH105</f>
        <v>4.6665644871323169</v>
      </c>
      <c r="BR105" s="9">
        <v>101</v>
      </c>
      <c r="BS105" s="9">
        <f t="shared" ref="BS105:BS164" si="40">(BD105-BD104)-(AL105-AL104)</f>
        <v>-3149692.1887387335</v>
      </c>
      <c r="BT105" s="9">
        <f t="shared" ref="BT105:BT164" si="41">(BE105-BE104)-(AM105-AM104)</f>
        <v>-1072851.4892736971</v>
      </c>
      <c r="BU105" s="9">
        <f t="shared" ref="BU105:BU164" si="42">(BF105-BF104)-(AN105-AN104)</f>
        <v>-18613681.208519593</v>
      </c>
      <c r="BV105" s="9">
        <f t="shared" ref="BV105:BV164" si="43">(BG105-BG104)-(AO105-AO104)</f>
        <v>-15997150.481316358</v>
      </c>
      <c r="BW105" s="9">
        <f t="shared" ref="BW105:BW164" si="44">(BH105-BH104)-(AP105-AP104)</f>
        <v>-12529851.76106327</v>
      </c>
      <c r="BX105" s="37">
        <f>SUMPRODUCT(BS$5:BS105,'[1]功能-付费相关'!BR$6:BR106)/'[1]资源-钻石'!L104</f>
        <v>-7.2494517953533677E-2</v>
      </c>
      <c r="BY105" s="37">
        <f>SUMPRODUCT(BT$5:BT105,'[1]功能-付费相关'!BS$6:BS106)/'[1]资源-钻石'!M104</f>
        <v>-1.9857356959265E-2</v>
      </c>
      <c r="BZ105" s="37">
        <f>SUMPRODUCT(BU$5:BU105,'[1]功能-付费相关'!BT$6:BT106)/'[1]资源-钻石'!N104</f>
        <v>-0.14948547359261213</v>
      </c>
      <c r="CA105" s="37">
        <f>SUMPRODUCT(BV$5:BV105,'[1]功能-付费相关'!BU$6:BU106)/'[1]资源-钻石'!O104</f>
        <v>-5.966006362333693E-2</v>
      </c>
      <c r="CB105" s="37">
        <f>SUMPRODUCT(BW$5:BW105,'[1]功能-付费相关'!BV$6:BV106)/'[1]资源-钻石'!P104</f>
        <v>-3.6633528306171149E-2</v>
      </c>
      <c r="CC105" s="14">
        <f>SUMPRODUCT(BS$5:BS105,'[1]功能-付费相关'!BR$6:BR106)/节奏总纲!P104</f>
        <v>-273.96755871301588</v>
      </c>
    </row>
    <row r="106" spans="3:81" x14ac:dyDescent="0.15">
      <c r="C106" s="14">
        <v>19</v>
      </c>
      <c r="D106" s="14">
        <f>求节点(节奏总纲!$AL$4:$AL$83,节奏总纲!AM$4:AM$83,'[1]功能-城建'!$AT24)</f>
        <v>4.3957950643309154</v>
      </c>
      <c r="E106" s="14">
        <f>求节点(节奏总纲!$AL$4:$AL$83,节奏总纲!AN$4:AN$83,'[1]功能-城建'!$AT24)</f>
        <v>3.5166360514647326</v>
      </c>
      <c r="F106" s="14">
        <f>求节点(节奏总纲!$AL$4:$AL$83,节奏总纲!AO$4:AO$83,'[1]功能-城建'!$AT24)</f>
        <v>2.6374770385985493</v>
      </c>
      <c r="G106" s="14">
        <f>求节点(节奏总纲!$AL$4:$AL$83,节奏总纲!AP$4:AP$83,'[1]功能-城建'!$AT24)</f>
        <v>1.7583180257323663</v>
      </c>
      <c r="H106" s="14">
        <f>求节点(节奏总纲!$AL$4:$AL$83,节奏总纲!AQ$4:AQ$83,'[1]功能-城建'!$AT24)</f>
        <v>0.87915901286618314</v>
      </c>
      <c r="L106" s="15">
        <v>102</v>
      </c>
      <c r="M106" s="15">
        <f>24*3600*节奏总纲!W105</f>
        <v>6805822.1656146813</v>
      </c>
      <c r="N106" s="15">
        <f>24*3600*节奏总纲!X105</f>
        <v>5626100.5272876425</v>
      </c>
      <c r="O106" s="15">
        <f>24*3600*节奏总纲!Y105</f>
        <v>4318266.1561359903</v>
      </c>
      <c r="P106" s="15">
        <f>24*3600*节奏总纲!Z105</f>
        <v>3110260.19951167</v>
      </c>
      <c r="Q106" s="15">
        <f>24*3600*节奏总纲!AA105</f>
        <v>1740003.5484939527</v>
      </c>
      <c r="R106" s="15">
        <f>SUM(M$5:M106)</f>
        <v>101543078.78066559</v>
      </c>
      <c r="S106" s="15">
        <f>SUM(N$5:N106)</f>
        <v>86768560.818078756</v>
      </c>
      <c r="T106" s="15">
        <f>SUM(O$5:O106)</f>
        <v>69658552.043536589</v>
      </c>
      <c r="U106" s="15">
        <f>SUM(P$5:P106)</f>
        <v>49938886.144331336</v>
      </c>
      <c r="V106" s="15">
        <f>SUM(Q$5:Q106)</f>
        <v>27091693.418681573</v>
      </c>
      <c r="X106" s="15">
        <v>102</v>
      </c>
      <c r="Y106" s="15">
        <f>[1]养成buff汇总!CC107</f>
        <v>0.2843236297295153</v>
      </c>
      <c r="Z106" s="15">
        <f>[1]养成buff汇总!CD107</f>
        <v>0.28819999999999996</v>
      </c>
      <c r="AA106" s="15">
        <f>[1]养成buff汇总!CE107</f>
        <v>0.2969236297295153</v>
      </c>
      <c r="AB106" s="15">
        <f>[1]养成buff汇总!CF107</f>
        <v>0.30920000000000003</v>
      </c>
      <c r="AC106" s="15">
        <f>[1]养成buff汇总!CG107</f>
        <v>0.32634647418101059</v>
      </c>
      <c r="AD106" s="15">
        <f>[1]养成buff汇总!CH107</f>
        <v>35523972.487795867</v>
      </c>
      <c r="AE106" s="15">
        <f>[1]养成buff汇总!CI107</f>
        <v>30830478.888131946</v>
      </c>
      <c r="AF106" s="15">
        <f>[1]养成buff汇总!CJ107</f>
        <v>25694594.121987939</v>
      </c>
      <c r="AG106" s="15">
        <f>[1]养成buff汇总!CK107</f>
        <v>19434845.368362494</v>
      </c>
      <c r="AH106" s="15">
        <f>[1]养成buff汇总!CL107</f>
        <v>11363257.391742846</v>
      </c>
      <c r="AK106" s="15">
        <v>102</v>
      </c>
      <c r="AL106" s="15">
        <f>R106+AD106+('[1]功能-日常任务'!AB106+'[1]功能-子任务'!BJ106+[8]繁荣度奖励!AT108+[3]投放设计!AY109+'[1]功能-行军令'!DL106+'[1]功能-九鼎之争'!CS107)*[1]把控!$V$7/[1]把控!$V$9++'[1]资源-玩家经验'!BN105/4</f>
        <v>145382198.10036781</v>
      </c>
      <c r="AM106" s="15">
        <f>S106+AE106+('[1]功能-日常任务'!AC106+'[1]功能-子任务'!BK106+[8]繁荣度奖励!AU108+[3]投放设计!AZ109+'[1]功能-行军令'!DM106+'[1]功能-九鼎之争'!CT107)*[1]把控!$V$7/[1]把控!$V$9++'[1]资源-玩家经验'!BO105/4</f>
        <v>126653371.56965142</v>
      </c>
      <c r="AN106" s="15">
        <f>T106+AF106+('[1]功能-日常任务'!AD106+'[1]功能-子任务'!BL106+[8]繁荣度奖励!AV108+[3]投放设计!BA109+'[1]功能-行军令'!DN106+'[1]功能-九鼎之争'!CU107)*[1]把控!$V$7/[1]把控!$V$9++'[1]资源-玩家经验'!BP105/4</f>
        <v>355330485.19455469</v>
      </c>
      <c r="AO106" s="15">
        <f>U106+AG106+('[1]功能-日常任务'!AE106+'[1]功能-子任务'!BM106+[8]繁荣度奖励!AW108+[3]投放设计!BB109+'[1]功能-行军令'!DO106+'[1]功能-九鼎之争'!CV107)*[1]把控!$V$7/[1]把控!$V$9++'[1]资源-玩家经验'!BQ105/4</f>
        <v>289745908.49390763</v>
      </c>
      <c r="AP106" s="15">
        <f>V106+AH106+('[1]功能-日常任务'!AF106+'[1]功能-子任务'!BN106+[8]繁荣度奖励!AX108+[3]投放设计!BC109+'[1]功能-行军令'!DP106+'[1]功能-九鼎之争'!CW107)*[1]把控!$V$7/[1]把控!$V$9++'[1]资源-玩家经验'!BR105/4</f>
        <v>211515326.3694596</v>
      </c>
      <c r="AS106" s="35">
        <v>102</v>
      </c>
      <c r="AT106" s="34">
        <f t="shared" si="33"/>
        <v>0.69845607032687096</v>
      </c>
      <c r="AU106" s="34">
        <f t="shared" si="34"/>
        <v>0.2443488470525883</v>
      </c>
      <c r="AV106" s="34">
        <f>(('[1]功能-日常任务'!AB106+'[1]功能-子任务'!BJ106+[8]繁荣度奖励!AT108+[3]投放设计!AY109+'[1]功能-行军令'!DL106+'[1]功能-九鼎之争'!CS107)*[1]把控!$V$7/[1]把控!$V$9+'[1]资源-玩家经验'!BN105/4)/AL106</f>
        <v>5.7195082620540599E-2</v>
      </c>
      <c r="AX106" s="15">
        <v>102</v>
      </c>
      <c r="AY106" s="15">
        <f>'[1]功能-战损相关'!R112/求节点($D$88:$D$167,$D$4:$D$83,节奏总纲!P105)*3600</f>
        <v>6923326.8149592923</v>
      </c>
      <c r="AZ106" s="15">
        <f>'[1]功能-战损相关'!S112/求节点($D$88:$D$167,$D$4:$D$83,节奏总纲!Q105)*3600</f>
        <v>7971447.7471358161</v>
      </c>
      <c r="BA106" s="15">
        <f>'[1]功能-战损相关'!T112/求节点($D$88:$D$167,$D$4:$D$83,节奏总纲!R105)*3600</f>
        <v>7947087.6103342893</v>
      </c>
      <c r="BB106" s="15">
        <f>'[1]功能-战损相关'!U112/求节点($D$88:$D$167,$D$4:$D$83,节奏总纲!S105)*3600</f>
        <v>6199391.1459672619</v>
      </c>
      <c r="BC106" s="15">
        <f>'[1]功能-战损相关'!V112/求节点($D$88:$D$167,$D$4:$D$83,节奏总纲!T105)*3600</f>
        <v>3320482.1893192162</v>
      </c>
      <c r="BD106" s="15">
        <f>SUM(AY$5:AY106)</f>
        <v>90515518.295682132</v>
      </c>
      <c r="BE106" s="15">
        <f>SUM(AZ$5:AZ106)</f>
        <v>107752812.44430976</v>
      </c>
      <c r="BF106" s="15">
        <f>SUM(BA$5:BA106)</f>
        <v>112401560.98832758</v>
      </c>
      <c r="BG106" s="15">
        <f>SUM(BB$5:BB106)</f>
        <v>87300132.575500816</v>
      </c>
      <c r="BH106" s="15">
        <f>SUM(BC$5:BC106)</f>
        <v>45389180.842303805</v>
      </c>
      <c r="BK106" s="14">
        <v>102</v>
      </c>
      <c r="BL106" s="14">
        <f t="shared" si="35"/>
        <v>1.6061577156908684</v>
      </c>
      <c r="BM106" s="14">
        <f t="shared" si="36"/>
        <v>1.1754066431918899</v>
      </c>
      <c r="BN106" s="14">
        <f t="shared" si="37"/>
        <v>3.1612593461353642</v>
      </c>
      <c r="BO106" s="14">
        <f t="shared" si="38"/>
        <v>3.3189629837425874</v>
      </c>
      <c r="BP106" s="14">
        <f t="shared" si="39"/>
        <v>4.6600384154173202</v>
      </c>
      <c r="BR106" s="9">
        <v>102</v>
      </c>
      <c r="BS106" s="9">
        <f t="shared" si="40"/>
        <v>-3141936.695025444</v>
      </c>
      <c r="BT106" s="9">
        <f t="shared" si="41"/>
        <v>-519384.08283358812</v>
      </c>
      <c r="BU106" s="9">
        <f t="shared" si="42"/>
        <v>-18298358.700566992</v>
      </c>
      <c r="BV106" s="9">
        <f t="shared" si="43"/>
        <v>-14806687.049584076</v>
      </c>
      <c r="BW106" s="9">
        <f t="shared" si="44"/>
        <v>-11878549.026251353</v>
      </c>
      <c r="BX106" s="37">
        <f>SUMPRODUCT(BS$5:BS106,'[1]功能-付费相关'!BR$6:BR107)/'[1]资源-钻石'!L105</f>
        <v>-7.2224422767725477E-2</v>
      </c>
      <c r="BY106" s="37">
        <f>SUMPRODUCT(BT$5:BT106,'[1]功能-付费相关'!BS$6:BS107)/'[1]资源-钻石'!M105</f>
        <v>-1.9193021796763594E-2</v>
      </c>
      <c r="BZ106" s="37">
        <f>SUMPRODUCT(BU$5:BU106,'[1]功能-付费相关'!BT$6:BT107)/'[1]资源-钻石'!N105</f>
        <v>-0.15228507342561629</v>
      </c>
      <c r="CA106" s="37">
        <f>SUMPRODUCT(BV$5:BV106,'[1]功能-付费相关'!BU$6:BU107)/'[1]资源-钻石'!O105</f>
        <v>-6.0418206086754363E-2</v>
      </c>
      <c r="CB106" s="37">
        <f>SUMPRODUCT(BW$5:BW106,'[1]功能-付费相关'!BV$6:BV107)/'[1]资源-钻石'!P105</f>
        <v>-3.6932658949290084E-2</v>
      </c>
      <c r="CC106" s="14">
        <f>SUMPRODUCT(BS$5:BS106,'[1]功能-付费相关'!BR$6:BR107)/节奏总纲!P105</f>
        <v>-270.45727643266372</v>
      </c>
    </row>
    <row r="107" spans="3:81" x14ac:dyDescent="0.15">
      <c r="C107" s="14">
        <v>20</v>
      </c>
      <c r="D107" s="14">
        <f>求节点(节奏总纲!$AL$4:$AL$83,节奏总纲!AM$4:AM$83,'[1]功能-城建'!$AT25)</f>
        <v>5.25</v>
      </c>
      <c r="E107" s="14">
        <f>求节点(节奏总纲!$AL$4:$AL$83,节奏总纲!AN$4:AN$83,'[1]功能-城建'!$AT25)</f>
        <v>4.2</v>
      </c>
      <c r="F107" s="14">
        <f>求节点(节奏总纲!$AL$4:$AL$83,节奏总纲!AO$4:AO$83,'[1]功能-城建'!$AT25)</f>
        <v>3.15</v>
      </c>
      <c r="G107" s="14">
        <f>求节点(节奏总纲!$AL$4:$AL$83,节奏总纲!AP$4:AP$83,'[1]功能-城建'!$AT25)</f>
        <v>2.1</v>
      </c>
      <c r="H107" s="14">
        <f>求节点(节奏总纲!$AL$4:$AL$83,节奏总纲!AQ$4:AQ$83,'[1]功能-城建'!$AT25)</f>
        <v>1.05</v>
      </c>
      <c r="L107" s="15">
        <v>103</v>
      </c>
      <c r="M107" s="15">
        <f>24*3600*节奏总纲!W106</f>
        <v>7294299.5878472012</v>
      </c>
      <c r="N107" s="15">
        <f>24*3600*节奏总纲!X106</f>
        <v>5971769.2897309978</v>
      </c>
      <c r="O107" s="15">
        <f>24*3600*节奏总纲!Y106</f>
        <v>4775331.0226892903</v>
      </c>
      <c r="P107" s="15">
        <f>24*3600*节奏总纲!Z106</f>
        <v>3543801.5859558503</v>
      </c>
      <c r="Q107" s="15">
        <f>24*3600*节奏总纲!AA106</f>
        <v>1924351.6543639346</v>
      </c>
      <c r="R107" s="15">
        <f>SUM(M$5:M107)</f>
        <v>108837378.36851279</v>
      </c>
      <c r="S107" s="15">
        <f>SUM(N$5:N107)</f>
        <v>92740330.107809752</v>
      </c>
      <c r="T107" s="15">
        <f>SUM(O$5:O107)</f>
        <v>74433883.066225886</v>
      </c>
      <c r="U107" s="15">
        <f>SUM(P$5:P107)</f>
        <v>53482687.730287187</v>
      </c>
      <c r="V107" s="15">
        <f>SUM(Q$5:Q107)</f>
        <v>29016045.073045507</v>
      </c>
      <c r="X107" s="15">
        <v>103</v>
      </c>
      <c r="Y107" s="15">
        <f>[1]养成buff汇总!CC108</f>
        <v>0.2843236297295153</v>
      </c>
      <c r="Z107" s="15">
        <f>[1]养成buff汇总!CD108</f>
        <v>0.28819999999999996</v>
      </c>
      <c r="AA107" s="15">
        <f>[1]养成buff汇总!CE108</f>
        <v>0.2969236297295153</v>
      </c>
      <c r="AB107" s="15">
        <f>[1]养成buff汇总!CF108</f>
        <v>0.30920000000000003</v>
      </c>
      <c r="AC107" s="15">
        <f>[1]养成buff汇总!CG108</f>
        <v>0.32634647418101059</v>
      </c>
      <c r="AD107" s="15">
        <f>[1]养成buff汇总!CH108</f>
        <v>38421848.987990215</v>
      </c>
      <c r="AE107" s="15">
        <f>[1]养成buff汇总!CI108</f>
        <v>33248382.666300636</v>
      </c>
      <c r="AF107" s="15">
        <f>[1]养成buff汇总!CJ108</f>
        <v>27711314.752026137</v>
      </c>
      <c r="AG107" s="15">
        <f>[1]养成buff汇总!CK108</f>
        <v>21021040.2878436</v>
      </c>
      <c r="AH107" s="15">
        <f>[1]养成buff汇总!CL108</f>
        <v>12295495.335161271</v>
      </c>
      <c r="AK107" s="15">
        <v>103</v>
      </c>
      <c r="AL107" s="15">
        <f>R107+AD107+('[1]功能-日常任务'!AB107+'[1]功能-子任务'!BJ107+[8]繁荣度奖励!AT109+[3]投放设计!AY110+'[1]功能-行军令'!DL107+'[1]功能-九鼎之争'!CS108)*[1]把控!$V$7/[1]把控!$V$9++'[1]资源-玩家经验'!BN106/4</f>
        <v>156169689.94325528</v>
      </c>
      <c r="AM107" s="15">
        <f>S107+AE107+('[1]功能-日常任务'!AC107+'[1]功能-子任务'!BK107+[8]繁荣度奖励!AU109+[3]投放设计!AZ110+'[1]功能-行军令'!DM107+'[1]功能-九鼎之争'!CT108)*[1]把控!$V$7/[1]把控!$V$9++'[1]资源-玩家经验'!BO106/4</f>
        <v>135665737.58145726</v>
      </c>
      <c r="AN107" s="15">
        <f>T107+AF107+('[1]功能-日常任务'!AD107+'[1]功能-子任务'!BL107+[8]繁荣度奖励!AV109+[3]投放设计!BA110+'[1]功能-行军令'!DN107+'[1]功能-九鼎之争'!CU108)*[1]把控!$V$7/[1]把控!$V$9++'[1]资源-玩家经验'!BP106/4</f>
        <v>383687998.65199351</v>
      </c>
      <c r="AO107" s="15">
        <f>U107+AG107+('[1]功能-日常任务'!AE107+'[1]功能-子任务'!BM107+[8]繁荣度奖励!AW109+[3]投放设计!BB110+'[1]功能-行军令'!DO107+'[1]功能-九鼎之争'!CV108)*[1]把控!$V$7/[1]把控!$V$9++'[1]资源-玩家经验'!BQ106/4</f>
        <v>312544790.0342012</v>
      </c>
      <c r="AP107" s="15">
        <f>V107+AH107+('[1]功能-日常任务'!AF107+'[1]功能-子任务'!BN107+[8]繁荣度奖励!AX109+[3]投放设计!BC110+'[1]功能-行军令'!DP107+'[1]功能-九鼎之争'!CW108)*[1]把控!$V$7/[1]把控!$V$9++'[1]资源-玩家经验'!BR106/4</f>
        <v>228133325.04222035</v>
      </c>
      <c r="AS107" s="35">
        <v>103</v>
      </c>
      <c r="AT107" s="34">
        <f t="shared" si="33"/>
        <v>0.69691742621797603</v>
      </c>
      <c r="AU107" s="34">
        <f t="shared" si="34"/>
        <v>0.24602628718767969</v>
      </c>
      <c r="AV107" s="34">
        <f>(('[1]功能-日常任务'!AB107+'[1]功能-子任务'!BJ107+[8]繁荣度奖励!AT109+[3]投放设计!AY110+'[1]功能-行军令'!DL107+'[1]功能-九鼎之争'!CS108)*[1]把控!$V$7/[1]把控!$V$9+'[1]资源-玩家经验'!BN106/4)/AL107</f>
        <v>5.7056286594344266E-2</v>
      </c>
      <c r="AX107" s="15">
        <v>103</v>
      </c>
      <c r="AY107" s="15">
        <f>'[1]功能-战损相关'!R113/求节点($D$88:$D$167,$D$4:$D$83,节奏总纲!P106)*3600</f>
        <v>7488005.836234659</v>
      </c>
      <c r="AZ107" s="15">
        <f>'[1]功能-战损相关'!S113/求节点($D$88:$D$167,$D$4:$D$83,节奏总纲!Q106)*3600</f>
        <v>8534922.129526997</v>
      </c>
      <c r="BA107" s="15">
        <f>'[1]功能-战损相关'!T113/求节点($D$88:$D$167,$D$4:$D$83,节奏总纲!R106)*3600</f>
        <v>8866111.08394075</v>
      </c>
      <c r="BB107" s="15">
        <f>'[1]功能-战损相关'!U113/求节点($D$88:$D$167,$D$4:$D$83,节奏总纲!S106)*3600</f>
        <v>7124972.1906656409</v>
      </c>
      <c r="BC107" s="15">
        <f>'[1]功能-战损相关'!V113/求节点($D$88:$D$167,$D$4:$D$83,节奏总纲!T106)*3600</f>
        <v>3704768.8730379473</v>
      </c>
      <c r="BD107" s="15">
        <f>SUM(AY$5:AY107)</f>
        <v>98003524.131916791</v>
      </c>
      <c r="BE107" s="15">
        <f>SUM(AZ$5:AZ107)</f>
        <v>116287734.57383676</v>
      </c>
      <c r="BF107" s="15">
        <f>SUM(BA$5:BA107)</f>
        <v>121267672.07226832</v>
      </c>
      <c r="BG107" s="15">
        <f>SUM(BB$5:BB107)</f>
        <v>94425104.766166463</v>
      </c>
      <c r="BH107" s="15">
        <f>SUM(BC$5:BC107)</f>
        <v>49093949.715341754</v>
      </c>
      <c r="BK107" s="14">
        <v>103</v>
      </c>
      <c r="BL107" s="14">
        <f t="shared" si="35"/>
        <v>1.5935109612287455</v>
      </c>
      <c r="BM107" s="14">
        <f t="shared" si="36"/>
        <v>1.1666384084154331</v>
      </c>
      <c r="BN107" s="14">
        <f t="shared" si="37"/>
        <v>3.1639759557958551</v>
      </c>
      <c r="BO107" s="14">
        <f t="shared" si="38"/>
        <v>3.3099755706724867</v>
      </c>
      <c r="BP107" s="14">
        <f t="shared" si="39"/>
        <v>4.6468725039437837</v>
      </c>
      <c r="BR107" s="9">
        <v>103</v>
      </c>
      <c r="BS107" s="9">
        <f t="shared" si="40"/>
        <v>-3299486.0066528022</v>
      </c>
      <c r="BT107" s="9">
        <f t="shared" si="41"/>
        <v>-477443.88227882981</v>
      </c>
      <c r="BU107" s="9">
        <f t="shared" si="42"/>
        <v>-19491402.373498082</v>
      </c>
      <c r="BV107" s="9">
        <f t="shared" si="43"/>
        <v>-15673909.349627927</v>
      </c>
      <c r="BW107" s="9">
        <f t="shared" si="44"/>
        <v>-12913229.799722806</v>
      </c>
      <c r="BX107" s="37">
        <f>SUMPRODUCT(BS$5:BS107,'[1]功能-付费相关'!BR$6:BR108)/'[1]资源-钻石'!L106</f>
        <v>-7.1887192240878903E-2</v>
      </c>
      <c r="BY107" s="37">
        <f>SUMPRODUCT(BT$5:BT107,'[1]功能-付费相关'!BS$6:BS108)/'[1]资源-钻石'!M106</f>
        <v>-1.8501988305515325E-2</v>
      </c>
      <c r="BZ107" s="37">
        <f>SUMPRODUCT(BU$5:BU107,'[1]功能-付费相关'!BT$6:BT108)/'[1]资源-钻石'!N106</f>
        <v>-0.15459634199554467</v>
      </c>
      <c r="CA107" s="37">
        <f>SUMPRODUCT(BV$5:BV107,'[1]功能-付费相关'!BU$6:BU108)/'[1]资源-钻石'!O106</f>
        <v>-6.0847078536346057E-2</v>
      </c>
      <c r="CB107" s="37">
        <f>SUMPRODUCT(BW$5:BW107,'[1]功能-付费相关'!BV$6:BV108)/'[1]资源-钻石'!P106</f>
        <v>-3.7176471422551614E-2</v>
      </c>
      <c r="CC107" s="14">
        <f>SUMPRODUCT(BS$5:BS107,'[1]功能-付费相关'!BR$6:BR108)/节奏总纲!P106</f>
        <v>-266.88274052733857</v>
      </c>
    </row>
    <row r="108" spans="3:81" x14ac:dyDescent="0.15">
      <c r="C108" s="14">
        <v>21</v>
      </c>
      <c r="D108" s="14">
        <f>求节点(节奏总纲!$AL$4:$AL$83,节奏总纲!AM$4:AM$83,'[1]功能-城建'!$AT26)</f>
        <v>6.2565025247829205</v>
      </c>
      <c r="E108" s="14">
        <f>求节点(节奏总纲!$AL$4:$AL$83,节奏总纲!AN$4:AN$83,'[1]功能-城建'!$AT26)</f>
        <v>5.0052020198263367</v>
      </c>
      <c r="F108" s="14">
        <f>求节点(节奏总纲!$AL$4:$AL$83,节奏总纲!AO$4:AO$83,'[1]功能-城建'!$AT26)</f>
        <v>3.7539015148697521</v>
      </c>
      <c r="G108" s="14">
        <f>求节点(节奏总纲!$AL$4:$AL$83,节奏总纲!AP$4:AP$83,'[1]功能-城建'!$AT26)</f>
        <v>2.5026010099131684</v>
      </c>
      <c r="H108" s="14">
        <f>求节点(节奏总纲!$AL$4:$AL$83,节奏总纲!AQ$4:AQ$83,'[1]功能-城建'!$AT26)</f>
        <v>1.2513005049565842</v>
      </c>
      <c r="L108" s="15">
        <v>104</v>
      </c>
      <c r="M108" s="15">
        <f>24*3600*节奏总纲!W107</f>
        <v>7817836.7260439442</v>
      </c>
      <c r="N108" s="15">
        <f>24*3600*节奏总纲!X107</f>
        <v>6684909.7172809578</v>
      </c>
      <c r="O108" s="15">
        <f>24*3600*节奏总纲!Y107</f>
        <v>5521601.3595832894</v>
      </c>
      <c r="P108" s="15">
        <f>24*3600*节奏总纲!Z107</f>
        <v>3981671.2252914621</v>
      </c>
      <c r="Q108" s="15">
        <f>24*3600*节奏总纲!AA107</f>
        <v>2130897.3572011413</v>
      </c>
      <c r="R108" s="15">
        <f>SUM(M$5:M108)</f>
        <v>116655215.09455673</v>
      </c>
      <c r="S108" s="15">
        <f>SUM(N$5:N108)</f>
        <v>99425239.825090706</v>
      </c>
      <c r="T108" s="15">
        <f>SUM(O$5:O108)</f>
        <v>79955484.425809175</v>
      </c>
      <c r="U108" s="15">
        <f>SUM(P$5:P108)</f>
        <v>57464358.955578648</v>
      </c>
      <c r="V108" s="15">
        <f>SUM(Q$5:Q108)</f>
        <v>31146942.430246647</v>
      </c>
      <c r="X108" s="15">
        <v>104</v>
      </c>
      <c r="Y108" s="15">
        <f>[1]养成buff汇总!CC109</f>
        <v>0.2843236297295153</v>
      </c>
      <c r="Z108" s="15">
        <f>[1]养成buff汇总!CD109</f>
        <v>0.28819999999999996</v>
      </c>
      <c r="AA108" s="15">
        <f>[1]养成buff汇总!CE109</f>
        <v>0.2969236297295153</v>
      </c>
      <c r="AB108" s="15">
        <f>[1]养成buff汇总!CF109</f>
        <v>0.30920000000000003</v>
      </c>
      <c r="AC108" s="15">
        <f>[1]养成buff汇总!CG109</f>
        <v>0.32634647418101059</v>
      </c>
      <c r="AD108" s="15">
        <f>[1]养成buff汇总!CH109</f>
        <v>41527716.118606023</v>
      </c>
      <c r="AE108" s="15">
        <f>[1]养成buff汇总!CI109</f>
        <v>35955029.168858059</v>
      </c>
      <c r="AF108" s="15">
        <f>[1]养成buff汇总!CJ109</f>
        <v>30043200.713399231</v>
      </c>
      <c r="AG108" s="15">
        <f>[1]养成buff汇总!CK109</f>
        <v>22803224.339465082</v>
      </c>
      <c r="AH108" s="15">
        <f>[1]养成buff汇总!CL109</f>
        <v>13327792.818528237</v>
      </c>
      <c r="AK108" s="15">
        <v>104</v>
      </c>
      <c r="AL108" s="15">
        <f>R108+AD108+('[1]功能-日常任务'!AB108+'[1]功能-子任务'!BJ108+[8]繁荣度奖励!AT110+[3]投放设计!AY111+'[1]功能-行军令'!DL108+'[1]功能-九鼎之争'!CS109)*[1]把控!$V$7/[1]把控!$V$9++'[1]资源-玩家经验'!BN107/4</f>
        <v>167731266.9472394</v>
      </c>
      <c r="AM108" s="15">
        <f>S108+AE108+('[1]功能-日常任务'!AC108+'[1]功能-子任务'!BK108+[8]繁荣度奖励!AU110+[3]投放设计!AZ111+'[1]功能-行军令'!DM108+'[1]功能-九鼎之争'!CT109)*[1]把控!$V$7/[1]把控!$V$9++'[1]资源-玩家经验'!BO107/4</f>
        <v>145754028.07448396</v>
      </c>
      <c r="AN108" s="15">
        <f>T108+AF108+('[1]功能-日常任务'!AD108+'[1]功能-子任务'!BL108+[8]繁荣度奖励!AV110+[3]投放设计!BA111+'[1]功能-行军令'!DN108+'[1]功能-九鼎之争'!CU109)*[1]把控!$V$7/[1]把控!$V$9++'[1]资源-玩家经验'!BP107/4</f>
        <v>414707449.72746181</v>
      </c>
      <c r="AO108" s="15">
        <f>U108+AG108+('[1]功能-日常任务'!AE108+'[1]功能-子任务'!BM108+[8]繁荣度奖励!AW110+[3]投放设计!BB111+'[1]功能-行军令'!DO108+'[1]功能-九鼎之争'!CV109)*[1]把控!$V$7/[1]把控!$V$9++'[1]资源-玩家经验'!BQ107/4</f>
        <v>337888469.62671506</v>
      </c>
      <c r="AP108" s="15">
        <f>V108+AH108+('[1]功能-日常任务'!AF108+'[1]功能-子任务'!BN108+[8]繁荣度奖励!AX110+[3]投放设计!BC111+'[1]功能-行军令'!DP108+'[1]功能-九鼎之争'!CW109)*[1]把控!$V$7/[1]把控!$V$9++'[1]资源-玩家经验'!BR107/4</f>
        <v>247665257.28222543</v>
      </c>
      <c r="AS108" s="35">
        <v>104</v>
      </c>
      <c r="AT108" s="34">
        <f t="shared" si="33"/>
        <v>0.69548878523198143</v>
      </c>
      <c r="AU108" s="34">
        <f t="shared" si="34"/>
        <v>0.24758482347640495</v>
      </c>
      <c r="AV108" s="34">
        <f>(('[1]功能-日常任务'!AB108+'[1]功能-子任务'!BJ108+[8]繁荣度奖励!AT110+[3]投放设计!AY111+'[1]功能-行军令'!DL108+'[1]功能-九鼎之争'!CS109)*[1]把控!$V$7/[1]把控!$V$9+'[1]资源-玩家经验'!BN107/4)/AL108</f>
        <v>5.6926391291613677E-2</v>
      </c>
      <c r="AX108" s="15">
        <v>104</v>
      </c>
      <c r="AY108" s="15">
        <f>'[1]功能-战损相关'!R114/求节点($D$88:$D$167,$D$4:$D$83,节奏总纲!P107)*3600</f>
        <v>8097056.4740802599</v>
      </c>
      <c r="AZ108" s="15">
        <f>'[1]功能-战损相关'!S114/求节点($D$88:$D$167,$D$4:$D$83,节奏总纲!Q107)*3600</f>
        <v>9640940.8957386166</v>
      </c>
      <c r="BA108" s="15">
        <f>'[1]功能-战损相关'!T114/求节点($D$88:$D$167,$D$4:$D$83,节奏总纲!R107)*3600</f>
        <v>10342630.712656004</v>
      </c>
      <c r="BB108" s="15">
        <f>'[1]功能-战损相关'!U114/求节点($D$88:$D$167,$D$4:$D$83,节奏总纲!S107)*3600</f>
        <v>8078410.3840248184</v>
      </c>
      <c r="BC108" s="15">
        <f>'[1]功能-战损相关'!V114/求节点($D$88:$D$167,$D$4:$D$83,节奏总纲!T107)*3600</f>
        <v>4138229.8635884053</v>
      </c>
      <c r="BD108" s="15">
        <f>SUM(AY$5:AY108)</f>
        <v>106100580.60599706</v>
      </c>
      <c r="BE108" s="15">
        <f>SUM(AZ$5:AZ108)</f>
        <v>125928675.46957538</v>
      </c>
      <c r="BF108" s="15">
        <f>SUM(BA$5:BA108)</f>
        <v>131610302.78492433</v>
      </c>
      <c r="BG108" s="15">
        <f>SUM(BB$5:BB108)</f>
        <v>102503515.15019128</v>
      </c>
      <c r="BH108" s="15">
        <f>SUM(BC$5:BC108)</f>
        <v>53232179.578930162</v>
      </c>
      <c r="BK108" s="14">
        <v>104</v>
      </c>
      <c r="BL108" s="14">
        <f t="shared" si="35"/>
        <v>1.5808703966485065</v>
      </c>
      <c r="BM108" s="14">
        <f t="shared" si="36"/>
        <v>1.1574331861347849</v>
      </c>
      <c r="BN108" s="14">
        <f t="shared" si="37"/>
        <v>3.1510257248261997</v>
      </c>
      <c r="BO108" s="14">
        <f t="shared" si="38"/>
        <v>3.2963598285544702</v>
      </c>
      <c r="BP108" s="14">
        <f t="shared" si="39"/>
        <v>4.6525477491485967</v>
      </c>
      <c r="BR108" s="9">
        <v>104</v>
      </c>
      <c r="BS108" s="9">
        <f t="shared" si="40"/>
        <v>-3464520.5299038589</v>
      </c>
      <c r="BT108" s="9">
        <f t="shared" si="41"/>
        <v>-447349.59728808701</v>
      </c>
      <c r="BU108" s="9">
        <f t="shared" si="42"/>
        <v>-20676820.362812296</v>
      </c>
      <c r="BV108" s="9">
        <f t="shared" si="43"/>
        <v>-17265269.208489046</v>
      </c>
      <c r="BW108" s="9">
        <f t="shared" si="44"/>
        <v>-15393702.376416668</v>
      </c>
      <c r="BX108" s="37">
        <f>SUMPRODUCT(BS$5:BS108,'[1]功能-付费相关'!BR$6:BR109)/'[1]资源-钻石'!L107</f>
        <v>-7.1487064249411217E-2</v>
      </c>
      <c r="BY108" s="37">
        <f>SUMPRODUCT(BT$5:BT108,'[1]功能-付费相关'!BS$6:BS109)/'[1]资源-钻石'!M107</f>
        <v>-1.7745384982830702E-2</v>
      </c>
      <c r="BZ108" s="37">
        <f>SUMPRODUCT(BU$5:BU108,'[1]功能-付费相关'!BT$6:BT109)/'[1]资源-钻石'!N107</f>
        <v>-0.15593239872648088</v>
      </c>
      <c r="CA108" s="37">
        <f>SUMPRODUCT(BV$5:BV108,'[1]功能-付费相关'!BU$6:BU109)/'[1]资源-钻石'!O107</f>
        <v>-6.1178523917755849E-2</v>
      </c>
      <c r="CB108" s="37">
        <f>SUMPRODUCT(BW$5:BW108,'[1]功能-付费相关'!BV$6:BV109)/'[1]资源-钻石'!P107</f>
        <v>-3.762176669487572E-2</v>
      </c>
      <c r="CC108" s="14">
        <f>SUMPRODUCT(BS$5:BS108,'[1]功能-付费相关'!BR$6:BR109)/节奏总纲!P107</f>
        <v>-263.25259132445228</v>
      </c>
    </row>
    <row r="109" spans="3:81" x14ac:dyDescent="0.15">
      <c r="C109" s="14">
        <v>22</v>
      </c>
      <c r="D109" s="14">
        <f>求节点(节奏总纲!$AL$4:$AL$83,节奏总纲!AM$4:AM$83,'[1]功能-城建'!$AT27)</f>
        <v>7.4414868317755332</v>
      </c>
      <c r="E109" s="14">
        <f>求节点(节奏总纲!$AL$4:$AL$83,节奏总纲!AN$4:AN$83,'[1]功能-城建'!$AT27)</f>
        <v>5.9531894654204267</v>
      </c>
      <c r="F109" s="14">
        <f>求节点(节奏总纲!$AL$4:$AL$83,节奏总纲!AO$4:AO$83,'[1]功能-城建'!$AT27)</f>
        <v>4.4648920990653194</v>
      </c>
      <c r="G109" s="14">
        <f>求节点(节奏总纲!$AL$4:$AL$83,节奏总纲!AP$4:AP$83,'[1]功能-城建'!$AT27)</f>
        <v>2.9765947327102134</v>
      </c>
      <c r="H109" s="14">
        <f>求节点(节奏总纲!$AL$4:$AL$83,节奏总纲!AQ$4:AQ$83,'[1]功能-城建'!$AT27)</f>
        <v>1.4882973663551067</v>
      </c>
      <c r="L109" s="15">
        <v>105</v>
      </c>
      <c r="M109" s="15">
        <f>24*3600*节奏总纲!W108</f>
        <v>8378949.9374155384</v>
      </c>
      <c r="N109" s="15">
        <f>24*3600*节奏总纲!X108</f>
        <v>7266413.1966912365</v>
      </c>
      <c r="O109" s="15">
        <f>24*3600*节奏总纲!Y108</f>
        <v>5855463.0356333917</v>
      </c>
      <c r="P109" s="15">
        <f>24*3600*节奏总纲!Z108</f>
        <v>4189987.8216868723</v>
      </c>
      <c r="Q109" s="15">
        <f>24*3600*节奏总纲!AA108</f>
        <v>2237179.6332899486</v>
      </c>
      <c r="R109" s="15">
        <f>SUM(M$5:M109)</f>
        <v>125034165.03197227</v>
      </c>
      <c r="S109" s="15">
        <f>SUM(N$5:N109)</f>
        <v>106691653.02178194</v>
      </c>
      <c r="T109" s="15">
        <f>SUM(O$5:O109)</f>
        <v>85810947.46144256</v>
      </c>
      <c r="U109" s="15">
        <f>SUM(P$5:P109)</f>
        <v>61654346.777265519</v>
      </c>
      <c r="V109" s="15">
        <f>SUM(Q$5:Q109)</f>
        <v>33384122.063536596</v>
      </c>
      <c r="X109" s="15">
        <v>105</v>
      </c>
      <c r="Y109" s="15">
        <f>[1]养成buff汇总!CC110</f>
        <v>0.2843236297295153</v>
      </c>
      <c r="Z109" s="15">
        <f>[1]养成buff汇总!CD110</f>
        <v>0.28819999999999996</v>
      </c>
      <c r="AA109" s="15">
        <f>[1]养成buff汇总!CE110</f>
        <v>0.2969236297295153</v>
      </c>
      <c r="AB109" s="15">
        <f>[1]养成buff汇总!CF110</f>
        <v>0.30920000000000003</v>
      </c>
      <c r="AC109" s="15">
        <f>[1]养成buff汇总!CG110</f>
        <v>0.32634647418101059</v>
      </c>
      <c r="AD109" s="15">
        <f>[1]养成buff汇总!CH110</f>
        <v>44856502.087363794</v>
      </c>
      <c r="AE109" s="15">
        <f>[1]养成buff汇总!CI110</f>
        <v>38897120.041696519</v>
      </c>
      <c r="AF109" s="15">
        <f>[1]养成buff汇总!CJ110</f>
        <v>32516083.335835248</v>
      </c>
      <c r="AG109" s="15">
        <f>[1]养成buff汇总!CK110</f>
        <v>24678650.272391517</v>
      </c>
      <c r="AH109" s="15">
        <f>[1]养成buff汇总!CL110</f>
        <v>14411577.965419782</v>
      </c>
      <c r="AK109" s="15">
        <v>105</v>
      </c>
      <c r="AL109" s="15">
        <f>R109+AD109+('[1]功能-日常任务'!AB109+'[1]功能-子任务'!BJ109+[8]繁荣度奖励!AT111+[3]投放设计!AY112+'[1]功能-行军令'!DL109+'[1]功能-九鼎之争'!CS110)*[1]把控!$V$7/[1]把控!$V$9++'[1]资源-玩家经验'!BN108/4</f>
        <v>180122466.44916108</v>
      </c>
      <c r="AM109" s="15">
        <f>S109+AE109+('[1]功能-日常任务'!AC109+'[1]功能-子任务'!BK109+[8]繁荣度奖励!AU111+[3]投放设计!AZ112+'[1]功能-行军令'!DM109+'[1]功能-九鼎之争'!CT110)*[1]把控!$V$7/[1]把控!$V$9++'[1]资源-玩家经验'!BO108/4</f>
        <v>156719658.99640536</v>
      </c>
      <c r="AN109" s="15">
        <f>T109+AF109+('[1]功能-日常任务'!AD109+'[1]功能-子任务'!BL109+[8]繁荣度奖励!AV111+[3]投放设计!BA112+'[1]功能-行军令'!DN109+'[1]功能-九鼎之争'!CU110)*[1]把控!$V$7/[1]把控!$V$9++'[1]资源-玩家经验'!BP108/4</f>
        <v>447856090.17991543</v>
      </c>
      <c r="AO109" s="15">
        <f>U109+AG109+('[1]功能-日常任务'!AE109+'[1]功能-子任务'!BM109+[8]繁荣度奖励!AW111+[3]投放设计!BB112+'[1]功能-行军令'!DO109+'[1]功能-九鼎之争'!CV110)*[1]把控!$V$7/[1]把控!$V$9++'[1]资源-玩家经验'!BQ108/4</f>
        <v>365635525.81650913</v>
      </c>
      <c r="AP109" s="15">
        <f>V109+AH109+('[1]功能-日常任务'!AF109+'[1]功能-子任务'!BN109+[8]繁荣度奖励!AX111+[3]投放设计!BC112+'[1]功能-行军令'!DP109+'[1]功能-九鼎之争'!CW110)*[1]把控!$V$7/[1]把控!$V$9++'[1]资源-玩家经验'!BR108/4</f>
        <v>268213948.72931984</v>
      </c>
      <c r="AS109" s="35">
        <v>105</v>
      </c>
      <c r="AT109" s="34">
        <f t="shared" si="33"/>
        <v>0.6941619637840275</v>
      </c>
      <c r="AU109" s="34">
        <f t="shared" si="34"/>
        <v>0.24903335475935415</v>
      </c>
      <c r="AV109" s="34">
        <f>(('[1]功能-日常任务'!AB109+'[1]功能-子任务'!BJ109+[8]繁荣度奖励!AT111+[3]投放设计!AY112+'[1]功能-行军令'!DL109+'[1]功能-九鼎之争'!CS110)*[1]把控!$V$7/[1]把控!$V$9+'[1]资源-玩家经验'!BN108/4)/AL109</f>
        <v>5.6804681456618267E-2</v>
      </c>
      <c r="AX109" s="15">
        <v>105</v>
      </c>
      <c r="AY109" s="15">
        <f>'[1]功能-战损相关'!R115/求节点($D$88:$D$167,$D$4:$D$83,节奏总纲!P108)*3600</f>
        <v>8756484.5572313201</v>
      </c>
      <c r="AZ109" s="15">
        <f>'[1]功能-战损相关'!S115/求节点($D$88:$D$167,$D$4:$D$83,节奏总纲!Q108)*3600</f>
        <v>10571798.294806905</v>
      </c>
      <c r="BA109" s="15">
        <f>'[1]功能-战损相关'!T115/求节点($D$88:$D$167,$D$4:$D$83,节奏总纲!R108)*3600</f>
        <v>11067352.967036759</v>
      </c>
      <c r="BB109" s="15">
        <f>'[1]功能-战损相关'!U115/求节点($D$88:$D$167,$D$4:$D$83,节奏总纲!S108)*3600</f>
        <v>8574646.4913307633</v>
      </c>
      <c r="BC109" s="15">
        <f>'[1]功能-战损相关'!V115/求节点($D$88:$D$167,$D$4:$D$83,节奏总纲!T108)*3600</f>
        <v>4382775.8584032543</v>
      </c>
      <c r="BD109" s="15">
        <f>SUM(AY$5:AY109)</f>
        <v>114857065.16322838</v>
      </c>
      <c r="BE109" s="15">
        <f>SUM(AZ$5:AZ109)</f>
        <v>136500473.76438227</v>
      </c>
      <c r="BF109" s="15">
        <f>SUM(BA$5:BA109)</f>
        <v>142677655.75196108</v>
      </c>
      <c r="BG109" s="15">
        <f>SUM(BB$5:BB109)</f>
        <v>111078161.64152204</v>
      </c>
      <c r="BH109" s="15">
        <f>SUM(BC$5:BC109)</f>
        <v>57614955.43733342</v>
      </c>
      <c r="BK109" s="14">
        <v>105</v>
      </c>
      <c r="BL109" s="14">
        <f t="shared" si="35"/>
        <v>1.5682314900975505</v>
      </c>
      <c r="BM109" s="14">
        <f t="shared" si="36"/>
        <v>1.1481253850219162</v>
      </c>
      <c r="BN109" s="14">
        <f t="shared" si="37"/>
        <v>3.1389364215409721</v>
      </c>
      <c r="BO109" s="14">
        <f t="shared" si="38"/>
        <v>3.2916958690449842</v>
      </c>
      <c r="BP109" s="14">
        <f t="shared" si="39"/>
        <v>4.6552834536347172</v>
      </c>
      <c r="BR109" s="9">
        <v>105</v>
      </c>
      <c r="BS109" s="9">
        <f t="shared" si="40"/>
        <v>-3634714.9446903616</v>
      </c>
      <c r="BT109" s="9">
        <f t="shared" si="41"/>
        <v>-393832.62711450458</v>
      </c>
      <c r="BU109" s="9">
        <f t="shared" si="42"/>
        <v>-22081287.485416859</v>
      </c>
      <c r="BV109" s="9">
        <f t="shared" si="43"/>
        <v>-19172409.698463306</v>
      </c>
      <c r="BW109" s="9">
        <f t="shared" si="44"/>
        <v>-16165915.588691153</v>
      </c>
      <c r="BX109" s="37">
        <f>SUMPRODUCT(BS$5:BS109,'[1]功能-付费相关'!BR$6:BR110)/'[1]资源-钻石'!L108</f>
        <v>-7.1043648218560781E-2</v>
      </c>
      <c r="BY109" s="37">
        <f>SUMPRODUCT(BT$5:BT109,'[1]功能-付费相关'!BS$6:BS110)/'[1]资源-钻石'!M108</f>
        <v>-1.6949119143440484E-2</v>
      </c>
      <c r="BZ109" s="37">
        <f>SUMPRODUCT(BU$5:BU109,'[1]功能-付费相关'!BT$6:BT110)/'[1]资源-钻石'!N108</f>
        <v>-0.15725216191886374</v>
      </c>
      <c r="CA109" s="37">
        <f>SUMPRODUCT(BV$5:BV109,'[1]功能-付费相关'!BU$6:BU110)/'[1]资源-钻石'!O108</f>
        <v>-6.1723351375720936E-2</v>
      </c>
      <c r="CB109" s="37">
        <f>SUMPRODUCT(BW$5:BW109,'[1]功能-付费相关'!BV$6:BV110)/'[1]资源-钻石'!P108</f>
        <v>-3.804587169503626E-2</v>
      </c>
      <c r="CC109" s="14">
        <f>SUMPRODUCT(BS$5:BS109,'[1]功能-付费相关'!BR$6:BR110)/节奏总纲!P108</f>
        <v>-259.5646624289123</v>
      </c>
    </row>
    <row r="110" spans="3:81" x14ac:dyDescent="0.15">
      <c r="C110" s="14">
        <v>23</v>
      </c>
      <c r="D110" s="14">
        <f>求节点(节奏总纲!$AL$4:$AL$83,节奏总纲!AM$4:AM$83,'[1]功能-城建'!$AT28)</f>
        <v>8.8355567243832152</v>
      </c>
      <c r="E110" s="14">
        <f>求节点(节奏总纲!$AL$4:$AL$83,节奏总纲!AN$4:AN$83,'[1]功能-城建'!$AT28)</f>
        <v>7.0684453795065725</v>
      </c>
      <c r="F110" s="14">
        <f>求节点(节奏总纲!$AL$4:$AL$83,节奏总纲!AO$4:AO$83,'[1]功能-城建'!$AT28)</f>
        <v>5.3013340346299289</v>
      </c>
      <c r="G110" s="14">
        <f>求节点(节奏总纲!$AL$4:$AL$83,节奏总纲!AP$4:AP$83,'[1]功能-城建'!$AT28)</f>
        <v>3.5342226897532862</v>
      </c>
      <c r="H110" s="14">
        <f>求节点(节奏总纲!$AL$4:$AL$83,节奏总纲!AQ$4:AQ$83,'[1]功能-城建'!$AT28)</f>
        <v>1.7671113448766431</v>
      </c>
      <c r="L110" s="15">
        <v>106</v>
      </c>
      <c r="M110" s="15">
        <f>24*3600*节奏总纲!W109</f>
        <v>8980336.1868419778</v>
      </c>
      <c r="N110" s="15">
        <f>24*3600*节奏总纲!X109</f>
        <v>7743329.5689635472</v>
      </c>
      <c r="O110" s="15">
        <f>24*3600*节奏总纲!Y109</f>
        <v>6176606.1751515288</v>
      </c>
      <c r="P110" s="15">
        <f>24*3600*节奏总纲!Z109</f>
        <v>4387999.4233661452</v>
      </c>
      <c r="Q110" s="15">
        <f>24*3600*节奏总纲!AA109</f>
        <v>2263735.2606679914</v>
      </c>
      <c r="R110" s="15">
        <f>SUM(M$5:M110)</f>
        <v>134014501.21881425</v>
      </c>
      <c r="S110" s="15">
        <f>SUM(N$5:N110)</f>
        <v>114434982.59074548</v>
      </c>
      <c r="T110" s="15">
        <f>SUM(O$5:O110)</f>
        <v>91987553.636594087</v>
      </c>
      <c r="U110" s="15">
        <f>SUM(P$5:P110)</f>
        <v>66042346.200631663</v>
      </c>
      <c r="V110" s="15">
        <f>SUM(Q$5:Q110)</f>
        <v>35647857.324204586</v>
      </c>
      <c r="X110" s="15">
        <v>106</v>
      </c>
      <c r="Y110" s="15">
        <f>[1]养成buff汇总!CC111</f>
        <v>0.2843236297295153</v>
      </c>
      <c r="Z110" s="15">
        <f>[1]养成buff汇总!CD111</f>
        <v>0.28819999999999996</v>
      </c>
      <c r="AA110" s="15">
        <f>[1]养成buff汇总!CE111</f>
        <v>0.2969236297295153</v>
      </c>
      <c r="AB110" s="15">
        <f>[1]养成buff汇总!CF111</f>
        <v>0.30920000000000003</v>
      </c>
      <c r="AC110" s="15">
        <f>[1]养成buff汇总!CG111</f>
        <v>0.32634647418101059</v>
      </c>
      <c r="AD110" s="15">
        <f>[1]养成buff汇总!CH111</f>
        <v>48424206.551141486</v>
      </c>
      <c r="AE110" s="15">
        <f>[1]养成buff汇总!CI111</f>
        <v>42032309.114154086</v>
      </c>
      <c r="AF110" s="15">
        <f>[1]养成buff汇总!CJ111</f>
        <v>35124591.319441877</v>
      </c>
      <c r="AG110" s="15">
        <f>[1]养成buff汇总!CK111</f>
        <v>26642705.602016319</v>
      </c>
      <c r="AH110" s="15">
        <f>[1]养成buff汇总!CL111</f>
        <v>15508227.789823337</v>
      </c>
      <c r="AK110" s="15">
        <v>106</v>
      </c>
      <c r="AL110" s="15">
        <f>R110+AD110+('[1]功能-日常任务'!AB110+'[1]功能-子任务'!BJ110+[8]繁荣度奖励!AT112+[3]投放设计!AY113+'[1]功能-行军令'!DL110+'[1]功能-九鼎之争'!CS111)*[1]把控!$V$7/[1]把控!$V$9++'[1]资源-玩家经验'!BN109/4</f>
        <v>193402853.32829499</v>
      </c>
      <c r="AM110" s="15">
        <f>S110+AE110+('[1]功能-日常任务'!AC110+'[1]功能-子任务'!BK110+[8]繁荣度奖励!AU112+[3]投放设计!AZ113+'[1]功能-行军令'!DM110+'[1]功能-九鼎之争'!CT111)*[1]把控!$V$7/[1]把控!$V$9++'[1]资源-玩家经验'!BO109/4</f>
        <v>168404820.75313497</v>
      </c>
      <c r="AN110" s="15">
        <f>T110+AF110+('[1]功能-日常任务'!AD110+'[1]功能-子任务'!BL110+[8]繁荣度奖励!AV112+[3]投放设计!BA113+'[1]功能-行军令'!DN110+'[1]功能-九鼎之争'!CU111)*[1]把控!$V$7/[1]把控!$V$9++'[1]资源-玩家经验'!BP109/4</f>
        <v>483229777.67113376</v>
      </c>
      <c r="AO110" s="15">
        <f>U110+AG110+('[1]功能-日常任务'!AE110+'[1]功能-子任务'!BM110+[8]繁荣度奖励!AW112+[3]投放设计!BB113+'[1]功能-行军令'!DO110+'[1]功能-九鼎之争'!CV111)*[1]把控!$V$7/[1]把控!$V$9++'[1]资源-玩家经验'!BQ109/4</f>
        <v>394866581.52315176</v>
      </c>
      <c r="AP110" s="15">
        <f>V110+AH110+('[1]功能-日常任务'!AF110+'[1]功能-子任务'!BN110+[8]繁荣度奖励!AX112+[3]投放设计!BC113+'[1]功能-行军令'!DP110+'[1]功能-九鼎之争'!CW111)*[1]把控!$V$7/[1]把控!$V$9++'[1]资源-玩家经验'!BR109/4</f>
        <v>289661064.84270918</v>
      </c>
      <c r="AS110" s="35">
        <v>106</v>
      </c>
      <c r="AT110" s="34">
        <f t="shared" si="33"/>
        <v>0.69292928678424948</v>
      </c>
      <c r="AU110" s="34">
        <f t="shared" si="34"/>
        <v>0.25038000069700617</v>
      </c>
      <c r="AV110" s="34">
        <f>(('[1]功能-日常任务'!AB110+'[1]功能-子任务'!BJ110+[8]繁荣度奖励!AT112+[3]投放设计!AY113+'[1]功能-行军令'!DL110+'[1]功能-九鼎之争'!CS111)*[1]把控!$V$7/[1]把控!$V$9+'[1]资源-玩家经验'!BN109/4)/AL110</f>
        <v>5.6690712518744343E-2</v>
      </c>
      <c r="AX110" s="15">
        <v>106</v>
      </c>
      <c r="AY110" s="15">
        <f>'[1]功能-战损相关'!R116/求节点($D$88:$D$167,$D$4:$D$83,节奏总纲!P109)*3600</f>
        <v>9466876.7492435873</v>
      </c>
      <c r="AZ110" s="15">
        <f>'[1]功能-战损相关'!S116/求节点($D$88:$D$167,$D$4:$D$83,节奏总纲!Q109)*3600</f>
        <v>11367058.266177772</v>
      </c>
      <c r="BA110" s="15">
        <f>'[1]功能-战损相关'!T116/求节点($D$88:$D$167,$D$4:$D$83,节奏总纲!R109)*3600</f>
        <v>11774343.057704916</v>
      </c>
      <c r="BB110" s="15">
        <f>'[1]功能-战损相关'!U116/求节点($D$88:$D$167,$D$4:$D$83,节奏总纲!S109)*3600</f>
        <v>9058876.7352917343</v>
      </c>
      <c r="BC110" s="15">
        <f>'[1]功能-战损相关'!V116/求节点($D$88:$D$167,$D$4:$D$83,节奏总纲!T109)*3600</f>
        <v>4471098.8538987581</v>
      </c>
      <c r="BD110" s="15">
        <f>SUM(AY$5:AY110)</f>
        <v>124323941.91247196</v>
      </c>
      <c r="BE110" s="15">
        <f>SUM(AZ$5:AZ110)</f>
        <v>147867532.03056005</v>
      </c>
      <c r="BF110" s="15">
        <f>SUM(BA$5:BA110)</f>
        <v>154451998.80966601</v>
      </c>
      <c r="BG110" s="15">
        <f>SUM(BB$5:BB110)</f>
        <v>120137038.37681377</v>
      </c>
      <c r="BH110" s="15">
        <f>SUM(BC$5:BC110)</f>
        <v>62086054.291232176</v>
      </c>
      <c r="BK110" s="14">
        <v>106</v>
      </c>
      <c r="BL110" s="14">
        <f t="shared" si="35"/>
        <v>1.5556364313517086</v>
      </c>
      <c r="BM110" s="14">
        <f t="shared" si="36"/>
        <v>1.138889778172063</v>
      </c>
      <c r="BN110" s="14">
        <f t="shared" si="37"/>
        <v>3.1286728653257931</v>
      </c>
      <c r="BO110" s="14">
        <f t="shared" si="38"/>
        <v>3.2868013633284328</v>
      </c>
      <c r="BP110" s="14">
        <f t="shared" si="39"/>
        <v>4.6654771051156212</v>
      </c>
      <c r="BR110" s="9">
        <v>106</v>
      </c>
      <c r="BS110" s="9">
        <f t="shared" si="40"/>
        <v>-3813510.1298903227</v>
      </c>
      <c r="BT110" s="9">
        <f t="shared" si="41"/>
        <v>-318103.49055182934</v>
      </c>
      <c r="BU110" s="9">
        <f t="shared" si="42"/>
        <v>-23599344.433513403</v>
      </c>
      <c r="BV110" s="9">
        <f t="shared" si="43"/>
        <v>-20172178.971350893</v>
      </c>
      <c r="BW110" s="9">
        <f t="shared" si="44"/>
        <v>-16976017.259490587</v>
      </c>
      <c r="BX110" s="37">
        <f>SUMPRODUCT(BS$5:BS110,'[1]功能-付费相关'!BR$6:BR111)/'[1]资源-钻石'!L109</f>
        <v>-7.0772231701755714E-2</v>
      </c>
      <c r="BY110" s="37">
        <f>SUMPRODUCT(BT$5:BT110,'[1]功能-付费相关'!BS$6:BS111)/'[1]资源-钻石'!M109</f>
        <v>-1.6128565331144533E-2</v>
      </c>
      <c r="BZ110" s="37">
        <f>SUMPRODUCT(BU$5:BU110,'[1]功能-付费相关'!BT$6:BT111)/'[1]资源-钻石'!N109</f>
        <v>-0.15862003692892382</v>
      </c>
      <c r="CA110" s="37">
        <f>SUMPRODUCT(BV$5:BV110,'[1]功能-付费相关'!BU$6:BU111)/'[1]资源-钻石'!O109</f>
        <v>-6.2282656839735842E-2</v>
      </c>
      <c r="CB110" s="37">
        <f>SUMPRODUCT(BW$5:BW110,'[1]功能-付费相关'!BV$6:BV111)/'[1]资源-钻石'!P109</f>
        <v>-3.8525616918157292E-2</v>
      </c>
      <c r="CC110" s="14">
        <f>SUMPRODUCT(BS$5:BS110,'[1]功能-付费相关'!BR$6:BR111)/节奏总纲!P109</f>
        <v>-255.83004368290631</v>
      </c>
    </row>
    <row r="111" spans="3:81" x14ac:dyDescent="0.15">
      <c r="C111" s="14">
        <v>24</v>
      </c>
      <c r="D111" s="14">
        <f>求节点(节奏总纲!$AL$4:$AL$83,节奏总纲!AM$4:AM$83,'[1]功能-城建'!$AT29)</f>
        <v>10.47447102993563</v>
      </c>
      <c r="E111" s="14">
        <f>求节点(节奏总纲!$AL$4:$AL$83,节奏总纲!AN$4:AN$83,'[1]功能-城建'!$AT29)</f>
        <v>8.3795768239485042</v>
      </c>
      <c r="F111" s="14">
        <f>求节点(节奏总纲!$AL$4:$AL$83,节奏总纲!AO$4:AO$83,'[1]功能-城建'!$AT29)</f>
        <v>6.2846826179613782</v>
      </c>
      <c r="G111" s="14">
        <f>求节点(节奏总纲!$AL$4:$AL$83,节奏总纲!AP$4:AP$83,'[1]功能-城建'!$AT29)</f>
        <v>4.1897884119742521</v>
      </c>
      <c r="H111" s="14">
        <f>求节点(节奏总纲!$AL$4:$AL$83,节奏总纲!AQ$4:AQ$83,'[1]功能-城建'!$AT29)</f>
        <v>2.0948942059871261</v>
      </c>
      <c r="L111" s="15">
        <v>107</v>
      </c>
      <c r="M111" s="15">
        <f>24*3600*节奏总纲!W110</f>
        <v>9624886.0097117014</v>
      </c>
      <c r="N111" s="15">
        <f>24*3600*节奏总纲!X110</f>
        <v>8161234.4088014262</v>
      </c>
      <c r="O111" s="15">
        <f>24*3600*节奏总纲!Y110</f>
        <v>6649613.5732346596</v>
      </c>
      <c r="P111" s="15">
        <f>24*3600*节奏总纲!Z110</f>
        <v>4470228.9898517281</v>
      </c>
      <c r="Q111" s="15">
        <f>24*3600*节奏总纲!AA110</f>
        <v>2387852.4139090809</v>
      </c>
      <c r="R111" s="15">
        <f>SUM(M$5:M111)</f>
        <v>143639387.22852597</v>
      </c>
      <c r="S111" s="15">
        <f>SUM(N$5:N111)</f>
        <v>122596216.9995469</v>
      </c>
      <c r="T111" s="15">
        <f>SUM(O$5:O111)</f>
        <v>98637167.209828749</v>
      </c>
      <c r="U111" s="15">
        <f>SUM(P$5:P111)</f>
        <v>70512575.190483391</v>
      </c>
      <c r="V111" s="15">
        <f>SUM(Q$5:Q111)</f>
        <v>38035709.738113664</v>
      </c>
      <c r="X111" s="15">
        <v>107</v>
      </c>
      <c r="Y111" s="15">
        <f>[1]养成buff汇总!CC112</f>
        <v>0.2843236297295153</v>
      </c>
      <c r="Z111" s="15">
        <f>[1]养成buff汇总!CD112</f>
        <v>0.28819999999999996</v>
      </c>
      <c r="AA111" s="15">
        <f>[1]养成buff汇总!CE112</f>
        <v>0.2969236297295153</v>
      </c>
      <c r="AB111" s="15">
        <f>[1]养成buff汇总!CF112</f>
        <v>0.30920000000000003</v>
      </c>
      <c r="AC111" s="15">
        <f>[1]养成buff汇总!CG112</f>
        <v>0.32634647418101059</v>
      </c>
      <c r="AD111" s="15">
        <f>[1]养成buff汇总!CH112</f>
        <v>52247977.517590731</v>
      </c>
      <c r="AE111" s="15">
        <f>[1]养成buff汇总!CI112</f>
        <v>45336703.265062444</v>
      </c>
      <c r="AF111" s="15">
        <f>[1]养成buff汇总!CJ112</f>
        <v>37932860.06797611</v>
      </c>
      <c r="AG111" s="15">
        <f>[1]养成buff汇总!CK112</f>
        <v>28643566.638006698</v>
      </c>
      <c r="AH111" s="15">
        <f>[1]养成buff汇总!CL112</f>
        <v>16665005.252238389</v>
      </c>
      <c r="AK111" s="15">
        <v>107</v>
      </c>
      <c r="AL111" s="15">
        <f>R111+AD111+('[1]功能-日常任务'!AB111+'[1]功能-子任务'!BJ111+[8]繁荣度奖励!AT113+[3]投放设计!AY114+'[1]功能-行军令'!DL111+'[1]功能-九鼎之争'!CS112)*[1]把控!$V$7/[1]把控!$V$9++'[1]资源-玩家经验'!BN110/4</f>
        <v>207636226.20607835</v>
      </c>
      <c r="AM111" s="15">
        <f>S111+AE111+('[1]功能-日常任务'!AC111+'[1]功能-子任务'!BK111+[8]繁荣度奖励!AU113+[3]投放设计!AZ114+'[1]功能-行军令'!DM111+'[1]功能-九鼎之争'!CT112)*[1]把控!$V$7/[1]把控!$V$9++'[1]资源-玩家经验'!BO110/4</f>
        <v>180720499.31539315</v>
      </c>
      <c r="AN111" s="15">
        <f>T111+AF111+('[1]功能-日常任务'!AD111+'[1]功能-子任务'!BL111+[8]繁荣度奖励!AV113+[3]投放设计!BA114+'[1]功能-行军令'!DN111+'[1]功能-九鼎之争'!CU112)*[1]把控!$V$7/[1]把控!$V$9++'[1]资源-玩家经验'!BP110/4</f>
        <v>521188282.90029275</v>
      </c>
      <c r="AO111" s="15">
        <f>U111+AG111+('[1]功能-日常任务'!AE111+'[1]功能-子任务'!BM111+[8]繁荣度奖励!AW113+[3]投放设计!BB114+'[1]功能-行军令'!DO111+'[1]功能-九鼎之争'!CV112)*[1]把控!$V$7/[1]把控!$V$9++'[1]资源-玩家经验'!BQ110/4</f>
        <v>425428410.33519065</v>
      </c>
      <c r="AP111" s="15">
        <f>V111+AH111+('[1]功能-日常任务'!AF111+'[1]功能-子任务'!BN111+[8]繁荣度奖励!AX113+[3]投放设计!BC114+'[1]功能-行军令'!DP111+'[1]功能-九鼎之争'!CW112)*[1]把控!$V$7/[1]把控!$V$9++'[1]资源-玩家经验'!BR110/4</f>
        <v>312999431.71946371</v>
      </c>
      <c r="AS111" s="35">
        <v>107</v>
      </c>
      <c r="AT111" s="34">
        <f t="shared" si="33"/>
        <v>0.6917838464563707</v>
      </c>
      <c r="AU111" s="34">
        <f t="shared" si="34"/>
        <v>0.25163228244061209</v>
      </c>
      <c r="AV111" s="34">
        <f>(('[1]功能-日常任务'!AB111+'[1]功能-子任务'!BJ111+[8]繁荣度奖励!AT113+[3]投放设计!AY114+'[1]功能-行军令'!DL111+'[1]功能-九鼎之争'!CS112)*[1]把控!$V$7/[1]把控!$V$9+'[1]资源-玩家经验'!BN110/4)/AL111</f>
        <v>5.6583871103017207E-2</v>
      </c>
      <c r="AX111" s="15">
        <v>107</v>
      </c>
      <c r="AY111" s="15">
        <f>'[1]功能-战损相关'!R117/求节点($D$88:$D$167,$D$4:$D$83,节奏总纲!P110)*3600</f>
        <v>10236750.045710742</v>
      </c>
      <c r="AZ111" s="15">
        <f>'[1]功能-战损相关'!S117/求节点($D$88:$D$167,$D$4:$D$83,节奏总纲!Q110)*3600</f>
        <v>12082486.3181677</v>
      </c>
      <c r="BA111" s="15">
        <f>'[1]功能-战损相关'!T117/求节点($D$88:$D$167,$D$4:$D$83,节奏总纲!R110)*3600</f>
        <v>12788306.158386873</v>
      </c>
      <c r="BB111" s="15">
        <f>'[1]功能-战损相关'!U117/求节点($D$88:$D$167,$D$4:$D$83,节奏总纲!S110)*3600</f>
        <v>9303676.0230275095</v>
      </c>
      <c r="BC111" s="15">
        <f>'[1]功能-战损相关'!V117/求节点($D$88:$D$167,$D$4:$D$83,节奏总纲!T110)*3600</f>
        <v>4755671.2865207903</v>
      </c>
      <c r="BD111" s="15">
        <f>SUM(AY$5:AY111)</f>
        <v>134560691.95818269</v>
      </c>
      <c r="BE111" s="15">
        <f>SUM(AZ$5:AZ111)</f>
        <v>159950018.34872773</v>
      </c>
      <c r="BF111" s="15">
        <f>SUM(BA$5:BA111)</f>
        <v>167240304.96805289</v>
      </c>
      <c r="BG111" s="15">
        <f>SUM(BB$5:BB111)</f>
        <v>129440714.39984128</v>
      </c>
      <c r="BH111" s="15">
        <f>SUM(BC$5:BC111)</f>
        <v>66841725.577752963</v>
      </c>
      <c r="BK111" s="14">
        <v>107</v>
      </c>
      <c r="BL111" s="14">
        <f t="shared" si="35"/>
        <v>1.5430674678055705</v>
      </c>
      <c r="BM111" s="14">
        <f t="shared" si="36"/>
        <v>1.1298560711720644</v>
      </c>
      <c r="BN111" s="14">
        <f t="shared" si="37"/>
        <v>3.1164035667111039</v>
      </c>
      <c r="BO111" s="14">
        <f t="shared" si="38"/>
        <v>3.2866661182125885</v>
      </c>
      <c r="BP111" s="14">
        <f t="shared" si="39"/>
        <v>4.6826952627871687</v>
      </c>
      <c r="BR111" s="9">
        <v>107</v>
      </c>
      <c r="BS111" s="9">
        <f t="shared" si="40"/>
        <v>-3996622.8320726305</v>
      </c>
      <c r="BT111" s="9">
        <f t="shared" si="41"/>
        <v>-233192.24409049749</v>
      </c>
      <c r="BU111" s="9">
        <f t="shared" si="42"/>
        <v>-25170199.070772111</v>
      </c>
      <c r="BV111" s="9">
        <f t="shared" si="43"/>
        <v>-21258152.789011389</v>
      </c>
      <c r="BW111" s="9">
        <f t="shared" si="44"/>
        <v>-18582695.590233736</v>
      </c>
      <c r="BX111" s="37">
        <f>SUMPRODUCT(BS$5:BS111,'[1]功能-付费相关'!BR$6:BR112)/'[1]资源-钻石'!L110</f>
        <v>-7.0429115910336348E-2</v>
      </c>
      <c r="BY111" s="37">
        <f>SUMPRODUCT(BT$5:BT111,'[1]功能-付费相关'!BS$6:BS112)/'[1]资源-钻石'!M110</f>
        <v>-1.5297307589057414E-2</v>
      </c>
      <c r="BZ111" s="37">
        <f>SUMPRODUCT(BU$5:BU111,'[1]功能-付费相关'!BT$6:BT112)/'[1]资源-钻石'!N110</f>
        <v>-0.15980589865786127</v>
      </c>
      <c r="CA111" s="37">
        <f>SUMPRODUCT(BV$5:BV111,'[1]功能-付费相关'!BU$6:BU112)/'[1]资源-钻石'!O110</f>
        <v>-6.2937881849853258E-2</v>
      </c>
      <c r="CB111" s="37">
        <f>SUMPRODUCT(BW$5:BW111,'[1]功能-付费相关'!BV$6:BV112)/'[1]资源-钻石'!P110</f>
        <v>-3.9077337023830622E-2</v>
      </c>
      <c r="CC111" s="14">
        <f>SUMPRODUCT(BS$5:BS111,'[1]功能-付费相关'!BR$6:BR112)/节奏总纲!P110</f>
        <v>-252.0430876159937</v>
      </c>
    </row>
    <row r="112" spans="3:81" x14ac:dyDescent="0.15">
      <c r="C112" s="14">
        <v>25</v>
      </c>
      <c r="D112" s="14">
        <f>求节点(节奏总纲!$AL$4:$AL$83,节奏总纲!AM$4:AM$83,'[1]功能-城建'!$AT30)</f>
        <v>12.4</v>
      </c>
      <c r="E112" s="14">
        <f>求节点(节奏总纲!$AL$4:$AL$83,节奏总纲!AN$4:AN$83,'[1]功能-城建'!$AT30)</f>
        <v>9.9200000000000017</v>
      </c>
      <c r="F112" s="14">
        <f>求节点(节奏总纲!$AL$4:$AL$83,节奏总纲!AO$4:AO$83,'[1]功能-城建'!$AT30)</f>
        <v>7.4399999999999995</v>
      </c>
      <c r="G112" s="14">
        <f>求节点(节奏总纲!$AL$4:$AL$83,节奏总纲!AP$4:AP$83,'[1]功能-城建'!$AT30)</f>
        <v>4.9600000000000009</v>
      </c>
      <c r="H112" s="14">
        <f>求节点(节奏总纲!$AL$4:$AL$83,节奏总纲!AQ$4:AQ$83,'[1]功能-城建'!$AT30)</f>
        <v>2.4800000000000004</v>
      </c>
      <c r="L112" s="15">
        <v>108</v>
      </c>
      <c r="M112" s="15">
        <f>24*3600*节奏总纲!W111</f>
        <v>10315697.405146003</v>
      </c>
      <c r="N112" s="15">
        <f>24*3600*节奏总纲!X111</f>
        <v>8804447.735292105</v>
      </c>
      <c r="O112" s="15">
        <f>24*3600*节奏总纲!Y111</f>
        <v>6606528.6457493929</v>
      </c>
      <c r="P112" s="15">
        <f>24*3600*节奏总纲!Z111</f>
        <v>4802252.2123089302</v>
      </c>
      <c r="Q112" s="15">
        <f>24*3600*节奏总纲!AA111</f>
        <v>2670014.6390291988</v>
      </c>
      <c r="R112" s="15">
        <f>SUM(M$5:M112)</f>
        <v>153955084.63367197</v>
      </c>
      <c r="S112" s="15">
        <f>SUM(N$5:N112)</f>
        <v>131400664.73483901</v>
      </c>
      <c r="T112" s="15">
        <f>SUM(O$5:O112)</f>
        <v>105243695.85557814</v>
      </c>
      <c r="U112" s="15">
        <f>SUM(P$5:P112)</f>
        <v>75314827.40279232</v>
      </c>
      <c r="V112" s="15">
        <f>SUM(Q$5:Q112)</f>
        <v>40705724.377142861</v>
      </c>
      <c r="X112" s="15">
        <v>108</v>
      </c>
      <c r="Y112" s="15">
        <f>[1]养成buff汇总!CC113</f>
        <v>0.2843236297295153</v>
      </c>
      <c r="Z112" s="15">
        <f>[1]养成buff汇总!CD113</f>
        <v>0.28819999999999996</v>
      </c>
      <c r="AA112" s="15">
        <f>[1]养成buff汇总!CE113</f>
        <v>0.2969236297295153</v>
      </c>
      <c r="AB112" s="15">
        <f>[1]养成buff汇总!CF113</f>
        <v>0.30920000000000003</v>
      </c>
      <c r="AC112" s="15">
        <f>[1]养成buff汇总!CG113</f>
        <v>0.32634647418101059</v>
      </c>
      <c r="AD112" s="15">
        <f>[1]养成buff汇总!CH113</f>
        <v>56346193.766247854</v>
      </c>
      <c r="AE112" s="15">
        <f>[1]养成buff汇总!CI113</f>
        <v>48901527.425375998</v>
      </c>
      <c r="AF112" s="15">
        <f>[1]养成buff汇总!CJ113</f>
        <v>40722933.164378509</v>
      </c>
      <c r="AG112" s="15">
        <f>[1]养成buff汇总!CK113</f>
        <v>30793040.268646423</v>
      </c>
      <c r="AH112" s="15">
        <f>[1]养成buff汇总!CL113</f>
        <v>17958474.120228838</v>
      </c>
      <c r="AK112" s="15">
        <v>108</v>
      </c>
      <c r="AL112" s="15">
        <f>R112+AD112+('[1]功能-日常任务'!AB112+'[1]功能-子任务'!BJ112+[8]繁荣度奖励!AT114+[3]投放设计!AY115+'[1]功能-行军令'!DL112+'[1]功能-九鼎之争'!CS113)*[1]把控!$V$7/[1]把控!$V$9++'[1]资源-玩家经验'!BN111/4</f>
        <v>222891004.18738291</v>
      </c>
      <c r="AM112" s="15">
        <f>S112+AE112+('[1]功能-日常任务'!AC112+'[1]功能-子任务'!BK112+[8]繁荣度奖励!AU114+[3]投放设计!AZ115+'[1]功能-行军令'!DM112+'[1]功能-九鼎之争'!CT113)*[1]把控!$V$7/[1]把控!$V$9++'[1]资源-玩家经验'!BO111/4</f>
        <v>194006603.31532416</v>
      </c>
      <c r="AN112" s="15">
        <f>T112+AF112+('[1]功能-日常任务'!AD112+'[1]功能-子任务'!BL112+[8]繁荣度奖励!AV114+[3]投放设计!BA115+'[1]功能-行军令'!DN112+'[1]功能-九鼎之争'!CU113)*[1]把控!$V$7/[1]把控!$V$9++'[1]资源-玩家经验'!BP111/4</f>
        <v>561062766.06640065</v>
      </c>
      <c r="AO112" s="15">
        <f>U112+AG112+('[1]功能-日常任务'!AE112+'[1]功能-子任务'!BM112+[8]繁荣度奖励!AW114+[3]投放设计!BB115+'[1]功能-行军令'!DO112+'[1]功能-九鼎之争'!CV113)*[1]把控!$V$7/[1]把控!$V$9++'[1]资源-玩家经验'!BQ111/4</f>
        <v>458631471.5090279</v>
      </c>
      <c r="AP112" s="15">
        <f>V112+AH112+('[1]功能-日常任务'!AF112+'[1]功能-子任务'!BN112+[8]繁荣度奖励!AX114+[3]投放设计!BC115+'[1]功能-行军令'!DP112+'[1]功能-九鼎之争'!CW113)*[1]把控!$V$7/[1]把控!$V$9++'[1]资源-玩家经验'!BR111/4</f>
        <v>336017539.13728869</v>
      </c>
      <c r="AS112" s="35">
        <v>108</v>
      </c>
      <c r="AT112" s="34">
        <f t="shared" si="33"/>
        <v>0.69071914855856187</v>
      </c>
      <c r="AU112" s="34">
        <f t="shared" si="34"/>
        <v>0.25279707438922927</v>
      </c>
      <c r="AV112" s="34">
        <f>(('[1]功能-日常任务'!AB112+'[1]功能-子任务'!BJ112+[8]繁荣度奖励!AT114+[3]投放设计!AY115+'[1]功能-行军令'!DL112+'[1]功能-九鼎之争'!CS113)*[1]把控!$V$7/[1]把控!$V$9+'[1]资源-玩家经验'!BN111/4)/AL112</f>
        <v>5.6483777052208924E-2</v>
      </c>
      <c r="AX112" s="15">
        <v>108</v>
      </c>
      <c r="AY112" s="15">
        <f>'[1]功能-战损相关'!R118/求节点($D$88:$D$167,$D$4:$D$83,节奏总纲!P111)*3600</f>
        <v>11065210.391728651</v>
      </c>
      <c r="AZ112" s="15">
        <f>'[1]功能-战损相关'!S118/求节点($D$88:$D$167,$D$4:$D$83,节奏总纲!Q111)*3600</f>
        <v>13149562.166207459</v>
      </c>
      <c r="BA112" s="15">
        <f>'[1]功能-战损相关'!T118/求节点($D$88:$D$167,$D$4:$D$83,节奏总纲!R111)*3600</f>
        <v>12808287.637740945</v>
      </c>
      <c r="BB112" s="15">
        <f>'[1]功能-战损相关'!U118/求节点($D$88:$D$167,$D$4:$D$83,节奏总纲!S111)*3600</f>
        <v>10078554.767303314</v>
      </c>
      <c r="BC112" s="15">
        <f>'[1]功能-战损相关'!V118/求节点($D$88:$D$167,$D$4:$D$83,节奏总纲!T111)*3600</f>
        <v>5361070.7705426784</v>
      </c>
      <c r="BD112" s="15">
        <f>SUM(AY$5:AY112)</f>
        <v>145625902.34991133</v>
      </c>
      <c r="BE112" s="15">
        <f>SUM(AZ$5:AZ112)</f>
        <v>173099580.5149352</v>
      </c>
      <c r="BF112" s="15">
        <f>SUM(BA$5:BA112)</f>
        <v>180048592.60579383</v>
      </c>
      <c r="BG112" s="15">
        <f>SUM(BB$5:BB112)</f>
        <v>139519269.1671446</v>
      </c>
      <c r="BH112" s="15">
        <f>SUM(BC$5:BC112)</f>
        <v>72202796.348295644</v>
      </c>
      <c r="BK112" s="14">
        <v>108</v>
      </c>
      <c r="BL112" s="14">
        <f t="shared" si="35"/>
        <v>1.5305725189727459</v>
      </c>
      <c r="BM112" s="14">
        <f t="shared" si="36"/>
        <v>1.1207803204270912</v>
      </c>
      <c r="BN112" s="14">
        <f t="shared" si="37"/>
        <v>3.1161741280300688</v>
      </c>
      <c r="BO112" s="14">
        <f t="shared" si="38"/>
        <v>3.2872267339616417</v>
      </c>
      <c r="BP112" s="14">
        <f t="shared" si="39"/>
        <v>4.6538022920385194</v>
      </c>
      <c r="BR112" s="9">
        <v>108</v>
      </c>
      <c r="BS112" s="9">
        <f t="shared" si="40"/>
        <v>-4189567.5895759165</v>
      </c>
      <c r="BT112" s="9">
        <f t="shared" si="41"/>
        <v>-136541.83372354507</v>
      </c>
      <c r="BU112" s="9">
        <f t="shared" si="42"/>
        <v>-27066195.528366953</v>
      </c>
      <c r="BV112" s="9">
        <f t="shared" si="43"/>
        <v>-23124506.406533927</v>
      </c>
      <c r="BW112" s="9">
        <f t="shared" si="44"/>
        <v>-17657036.647282302</v>
      </c>
      <c r="BX112" s="37">
        <f>SUMPRODUCT(BS$5:BS112,'[1]功能-付费相关'!BR$6:BR113)/'[1]资源-钻石'!L111</f>
        <v>-7.0020101447447664E-2</v>
      </c>
      <c r="BY112" s="37">
        <f>SUMPRODUCT(BT$5:BT112,'[1]功能-付费相关'!BS$6:BS113)/'[1]资源-钻石'!M111</f>
        <v>-1.4462238574702127E-2</v>
      </c>
      <c r="BZ112" s="37">
        <f>SUMPRODUCT(BU$5:BU112,'[1]功能-付费相关'!BT$6:BT113)/'[1]资源-钻石'!N111</f>
        <v>-0.16171153948545797</v>
      </c>
      <c r="CA112" s="37">
        <f>SUMPRODUCT(BV$5:BV112,'[1]功能-付费相关'!BU$6:BU113)/'[1]资源-钻石'!O111</f>
        <v>-6.3614437397784759E-2</v>
      </c>
      <c r="CB112" s="37">
        <f>SUMPRODUCT(BW$5:BW112,'[1]功能-付费相关'!BV$6:BV113)/'[1]资源-钻石'!P111</f>
        <v>-3.915914472337996E-2</v>
      </c>
      <c r="CC112" s="14">
        <f>SUMPRODUCT(BS$5:BS112,'[1]功能-付费相关'!BR$6:BR113)/节奏总纲!P111</f>
        <v>-248.2172459212529</v>
      </c>
    </row>
    <row r="113" spans="3:81" x14ac:dyDescent="0.15">
      <c r="C113" s="14">
        <v>26</v>
      </c>
      <c r="D113" s="14">
        <f>求节点(节奏总纲!$AL$4:$AL$83,节奏总纲!AM$4:AM$83,'[1]功能-城建'!$AT31)</f>
        <v>14.6609224175611</v>
      </c>
      <c r="E113" s="14">
        <f>求节点(节奏总纲!$AL$4:$AL$83,节奏总纲!AN$4:AN$83,'[1]功能-城建'!$AT31)</f>
        <v>11.72873793404888</v>
      </c>
      <c r="F113" s="14">
        <f>求节点(节奏总纲!$AL$4:$AL$83,节奏总纲!AO$4:AO$83,'[1]功能-城建'!$AT31)</f>
        <v>8.7965534505366598</v>
      </c>
      <c r="G113" s="14">
        <f>求节点(节奏总纲!$AL$4:$AL$83,节奏总纲!AP$4:AP$83,'[1]功能-城建'!$AT31)</f>
        <v>5.8643689670244399</v>
      </c>
      <c r="H113" s="14">
        <f>求节点(节奏总纲!$AL$4:$AL$83,节奏总纲!AQ$4:AQ$83,'[1]功能-城建'!$AT31)</f>
        <v>2.9321844835122199</v>
      </c>
      <c r="L113" s="15">
        <v>109</v>
      </c>
      <c r="M113" s="15">
        <f>24*3600*节奏总纲!W112</f>
        <v>11056090.726389833</v>
      </c>
      <c r="N113" s="15">
        <f>24*3600*节奏总纲!X112</f>
        <v>8974342.1439655554</v>
      </c>
      <c r="O113" s="15">
        <f>24*3600*节奏总纲!Y112</f>
        <v>7211420.1523039518</v>
      </c>
      <c r="P113" s="15">
        <f>24*3600*节奏总纲!Z112</f>
        <v>5194125.0553818243</v>
      </c>
      <c r="Q113" s="15">
        <f>24*3600*节奏总纲!AA112</f>
        <v>2890228.1529854513</v>
      </c>
      <c r="R113" s="15">
        <f>SUM(M$5:M113)</f>
        <v>165011175.36006179</v>
      </c>
      <c r="S113" s="15">
        <f>SUM(N$5:N113)</f>
        <v>140375006.87880456</v>
      </c>
      <c r="T113" s="15">
        <f>SUM(O$5:O113)</f>
        <v>112455116.00788209</v>
      </c>
      <c r="U113" s="15">
        <f>SUM(P$5:P113)</f>
        <v>80508952.458174139</v>
      </c>
      <c r="V113" s="15">
        <f>SUM(Q$5:Q113)</f>
        <v>43595952.530128315</v>
      </c>
      <c r="X113" s="15">
        <v>109</v>
      </c>
      <c r="Y113" s="15">
        <f>[1]养成buff汇总!CC114</f>
        <v>0.2843236297295153</v>
      </c>
      <c r="Z113" s="15">
        <f>[1]养成buff汇总!CD114</f>
        <v>0.28819999999999996</v>
      </c>
      <c r="AA113" s="15">
        <f>[1]养成buff汇总!CE114</f>
        <v>0.2969236297295153</v>
      </c>
      <c r="AB113" s="15">
        <f>[1]养成buff汇总!CF114</f>
        <v>0.30920000000000003</v>
      </c>
      <c r="AC113" s="15">
        <f>[1]养成buff汇总!CG114</f>
        <v>0.32634647418101059</v>
      </c>
      <c r="AD113" s="15">
        <f>[1]养成buff汇总!CH114</f>
        <v>60738553.18529354</v>
      </c>
      <c r="AE113" s="15">
        <f>[1]养成buff汇总!CI114</f>
        <v>52535139.965262026</v>
      </c>
      <c r="AF113" s="15">
        <f>[1]养成buff汇总!CJ114</f>
        <v>43768464.400626563</v>
      </c>
      <c r="AG113" s="15">
        <f>[1]养成buff汇总!CK114</f>
        <v>33117915.003915764</v>
      </c>
      <c r="AH113" s="15">
        <f>[1]养成buff汇总!CL114</f>
        <v>19358623.798297826</v>
      </c>
      <c r="AK113" s="15">
        <v>109</v>
      </c>
      <c r="AL113" s="15">
        <f>R113+AD113+('[1]功能-日常任务'!AB113+'[1]功能-子任务'!BJ113+[8]繁荣度奖励!AT115+[3]投放设计!AY116+'[1]功能-行军令'!DL113+'[1]功能-九鼎之争'!CS114)*[1]把控!$V$7/[1]把控!$V$9++'[1]资源-玩家经验'!BN112/4</f>
        <v>239240475.61767092</v>
      </c>
      <c r="AM113" s="15">
        <f>S113+AE113+('[1]功能-日常任务'!AC113+'[1]功能-子任务'!BK113+[8]繁荣度奖励!AU115+[3]投放设计!AZ116+'[1]功能-行军令'!DM113+'[1]功能-九鼎之争'!CT114)*[1]把控!$V$7/[1]把控!$V$9++'[1]资源-玩家经验'!BO112/4</f>
        <v>207549047.42037329</v>
      </c>
      <c r="AN113" s="15">
        <f>T113+AF113+('[1]功能-日常任务'!AD113+'[1]功能-子任务'!BL113+[8]繁荣度奖励!AV115+[3]投放设计!BA116+'[1]功能-行军令'!DN113+'[1]功能-九鼎之争'!CU114)*[1]把控!$V$7/[1]把控!$V$9++'[1]资源-玩家经验'!BP112/4</f>
        <v>604002028.30492222</v>
      </c>
      <c r="AO113" s="15">
        <f>U113+AG113+('[1]功能-日常任务'!AE113+'[1]功能-子任务'!BM113+[8]繁荣度奖励!AW115+[3]投放设计!BB116+'[1]功能-行军令'!DO113+'[1]功能-九鼎之争'!CV114)*[1]把控!$V$7/[1]把控!$V$9++'[1]资源-玩家经验'!BQ112/4</f>
        <v>492417240.83267695</v>
      </c>
      <c r="AP113" s="15">
        <f>V113+AH113+('[1]功能-日常任务'!AF113+'[1]功能-子任务'!BN113+[8]繁荣度奖励!AX115+[3]投放设计!BC116+'[1]功能-行军令'!DP113+'[1]功能-九鼎之争'!CW114)*[1]把控!$V$7/[1]把控!$V$9++'[1]资源-玩家经验'!BR112/4</f>
        <v>361084246.53398126</v>
      </c>
      <c r="AS113" s="35">
        <v>109</v>
      </c>
      <c r="AT113" s="34">
        <f t="shared" si="33"/>
        <v>0.68972934004597686</v>
      </c>
      <c r="AU113" s="34">
        <f t="shared" si="34"/>
        <v>0.25388075754522216</v>
      </c>
      <c r="AV113" s="34">
        <f>(('[1]功能-日常任务'!AB113+'[1]功能-子任务'!BJ113+[8]繁荣度奖励!AT115+[3]投放设计!AY116+'[1]功能-行军令'!DL113+'[1]功能-九鼎之争'!CS114)*[1]把控!$V$7/[1]把控!$V$9+'[1]资源-玩家经验'!BN112/4)/AL113</f>
        <v>5.6389902408801061E-2</v>
      </c>
      <c r="AX113" s="15">
        <v>109</v>
      </c>
      <c r="AY113" s="15">
        <f>'[1]功能-战损相关'!R119/求节点($D$88:$D$167,$D$4:$D$83,节奏总纲!P112)*3600</f>
        <v>11963829.209854694</v>
      </c>
      <c r="AZ113" s="15">
        <f>'[1]功能-战损相关'!S119/求节点($D$88:$D$167,$D$4:$D$83,节奏总纲!Q112)*3600</f>
        <v>13512848.736562807</v>
      </c>
      <c r="BA113" s="15">
        <f>'[1]功能-战损相关'!T119/求节点($D$88:$D$167,$D$4:$D$83,节奏总纲!R112)*3600</f>
        <v>14098307.713191733</v>
      </c>
      <c r="BB113" s="15">
        <f>'[1]功能-战损相关'!U119/求节点($D$88:$D$167,$D$4:$D$83,节奏总纲!S112)*3600</f>
        <v>10989873.082980668</v>
      </c>
      <c r="BC113" s="15">
        <f>'[1]功能-战损相关'!V119/求节点($D$88:$D$167,$D$4:$D$83,节奏总纲!T112)*3600</f>
        <v>5852181.6228231182</v>
      </c>
      <c r="BD113" s="15">
        <f>SUM(AY$5:AY113)</f>
        <v>157589731.55976602</v>
      </c>
      <c r="BE113" s="15">
        <f>SUM(AZ$5:AZ113)</f>
        <v>186612429.25149801</v>
      </c>
      <c r="BF113" s="15">
        <f>SUM(BA$5:BA113)</f>
        <v>194146900.31898558</v>
      </c>
      <c r="BG113" s="15">
        <f>SUM(BB$5:BB113)</f>
        <v>150509142.25012526</v>
      </c>
      <c r="BH113" s="15">
        <f>SUM(BC$5:BC113)</f>
        <v>78054977.971118763</v>
      </c>
      <c r="BK113" s="14">
        <v>109</v>
      </c>
      <c r="BL113" s="14">
        <f t="shared" si="35"/>
        <v>1.5181222358192723</v>
      </c>
      <c r="BM113" s="14">
        <f t="shared" si="36"/>
        <v>1.1121930530182367</v>
      </c>
      <c r="BN113" s="14">
        <f t="shared" si="37"/>
        <v>3.1110567684188619</v>
      </c>
      <c r="BO113" s="14">
        <f t="shared" si="38"/>
        <v>3.2716766135996442</v>
      </c>
      <c r="BP113" s="14">
        <f t="shared" si="39"/>
        <v>4.6260245780555671</v>
      </c>
      <c r="BR113" s="9">
        <v>109</v>
      </c>
      <c r="BS113" s="9">
        <f t="shared" si="40"/>
        <v>-4385642.2204333246</v>
      </c>
      <c r="BT113" s="9">
        <f t="shared" si="41"/>
        <v>-29595.368486315012</v>
      </c>
      <c r="BU113" s="9">
        <f t="shared" si="42"/>
        <v>-28840954.525329828</v>
      </c>
      <c r="BV113" s="9">
        <f t="shared" si="43"/>
        <v>-22795896.240668386</v>
      </c>
      <c r="BW113" s="9">
        <f t="shared" si="44"/>
        <v>-19214525.773869455</v>
      </c>
      <c r="BX113" s="37">
        <f>SUMPRODUCT(BS$5:BS113,'[1]功能-付费相关'!BR$6:BR114)/'[1]资源-钻石'!L112</f>
        <v>-6.9544803096255561E-2</v>
      </c>
      <c r="BY113" s="37">
        <f>SUMPRODUCT(BT$5:BT113,'[1]功能-付费相关'!BS$6:BS114)/'[1]资源-钻石'!M112</f>
        <v>-1.3648926364198594E-2</v>
      </c>
      <c r="BZ113" s="37">
        <f>SUMPRODUCT(BU$5:BU113,'[1]功能-付费相关'!BT$6:BT114)/'[1]资源-钻石'!N112</f>
        <v>-0.16327019775700236</v>
      </c>
      <c r="CA113" s="37">
        <f>SUMPRODUCT(BV$5:BV113,'[1]功能-付费相关'!BU$6:BU114)/'[1]资源-钻石'!O112</f>
        <v>-6.3846794411620361E-2</v>
      </c>
      <c r="CB113" s="37">
        <f>SUMPRODUCT(BW$5:BW113,'[1]功能-付费相关'!BV$6:BV114)/'[1]资源-钻石'!P112</f>
        <v>-3.9250521139543228E-2</v>
      </c>
      <c r="CC113" s="14">
        <f>SUMPRODUCT(BS$5:BS113,'[1]功能-付费相关'!BR$6:BR114)/节奏总纲!P112</f>
        <v>-244.34354389133148</v>
      </c>
    </row>
    <row r="114" spans="3:81" x14ac:dyDescent="0.15">
      <c r="C114" s="14">
        <v>27</v>
      </c>
      <c r="D114" s="14">
        <f>求节点(节奏总纲!$AL$4:$AL$83,节奏总纲!AM$4:AM$83,'[1]功能-城建'!$AT32)</f>
        <v>17.314186320787698</v>
      </c>
      <c r="E114" s="14">
        <f>求节点(节奏总纲!$AL$4:$AL$83,节奏总纲!AN$4:AN$83,'[1]功能-城建'!$AT32)</f>
        <v>13.851349056630159</v>
      </c>
      <c r="F114" s="14">
        <f>求节点(节奏总纲!$AL$4:$AL$83,节奏总纲!AO$4:AO$83,'[1]功能-城建'!$AT32)</f>
        <v>10.388511792472618</v>
      </c>
      <c r="G114" s="14">
        <f>求节点(节奏总纲!$AL$4:$AL$83,节奏总纲!AP$4:AP$83,'[1]功能-城建'!$AT32)</f>
        <v>6.9256745283150796</v>
      </c>
      <c r="H114" s="14">
        <f>求节点(节奏总纲!$AL$4:$AL$83,节奏总纲!AQ$4:AQ$83,'[1]功能-城建'!$AT32)</f>
        <v>3.4628372641575398</v>
      </c>
      <c r="L114" s="15">
        <v>110</v>
      </c>
      <c r="M114" s="15">
        <f>24*3600*节奏总纲!W113</f>
        <v>11849624.639938213</v>
      </c>
      <c r="N114" s="15">
        <f>24*3600*节奏总纲!X113</f>
        <v>10080475.681195434</v>
      </c>
      <c r="O114" s="15">
        <f>24*3600*节奏总纲!Y113</f>
        <v>8270066.0721178837</v>
      </c>
      <c r="P114" s="15">
        <f>24*3600*节奏总纲!Z113</f>
        <v>6011350.9018258564</v>
      </c>
      <c r="Q114" s="15">
        <f>24*3600*节奏总纲!AA113</f>
        <v>3236787.3098716722</v>
      </c>
      <c r="R114" s="15">
        <f>SUM(M$5:M114)</f>
        <v>176860800</v>
      </c>
      <c r="S114" s="15">
        <f>SUM(N$5:N114)</f>
        <v>150455482.56</v>
      </c>
      <c r="T114" s="15">
        <f>SUM(O$5:O114)</f>
        <v>120725182.07999997</v>
      </c>
      <c r="U114" s="15">
        <f>SUM(P$5:P114)</f>
        <v>86520303.359999999</v>
      </c>
      <c r="V114" s="15">
        <f>SUM(Q$5:Q114)</f>
        <v>46832739.839999989</v>
      </c>
      <c r="X114" s="15">
        <v>110</v>
      </c>
      <c r="Y114" s="15">
        <f>[1]养成buff汇总!CC115</f>
        <v>0.2843236297295153</v>
      </c>
      <c r="Z114" s="15">
        <f>[1]养成buff汇总!CD115</f>
        <v>0.28819999999999996</v>
      </c>
      <c r="AA114" s="15">
        <f>[1]养成buff汇总!CE115</f>
        <v>0.2969236297295153</v>
      </c>
      <c r="AB114" s="15">
        <f>[1]养成buff汇总!CF115</f>
        <v>0.30920000000000003</v>
      </c>
      <c r="AC114" s="15">
        <f>[1]养成buff汇总!CG115</f>
        <v>0.32634647418101059</v>
      </c>
      <c r="AD114" s="15">
        <f>[1]养成buff汇总!CH115</f>
        <v>65446167.448548026</v>
      </c>
      <c r="AE114" s="15">
        <f>[1]养成buff汇总!CI115</f>
        <v>56616613.822132669</v>
      </c>
      <c r="AF114" s="15">
        <f>[1]养成buff汇总!CJ115</f>
        <v>47261083.609677002</v>
      </c>
      <c r="AG114" s="15">
        <f>[1]养成buff汇总!CK115</f>
        <v>35808577.56738501</v>
      </c>
      <c r="AH114" s="15">
        <f>[1]养成buff汇总!CL115</f>
        <v>20926661.499824367</v>
      </c>
      <c r="AK114" s="15">
        <v>110</v>
      </c>
      <c r="AL114" s="15">
        <f>R114+AD114+('[1]功能-日常任务'!AB114+'[1]功能-子任务'!BJ114+[8]繁荣度奖励!AT116+[3]投放设计!AY117+'[1]功能-行军令'!DL114+'[1]功能-九鼎之争'!CS115)*[1]把控!$V$7/[1]把控!$V$9++'[1]资源-玩家经验'!BN113/4</f>
        <v>256763230.43619195</v>
      </c>
      <c r="AM114" s="15">
        <f>S114+AE114+('[1]功能-日常任务'!AC114+'[1]功能-子任务'!BK114+[8]繁荣度奖励!AU116+[3]投放设计!AZ117+'[1]功能-行军令'!DM114+'[1]功能-九鼎之争'!CT115)*[1]把控!$V$7/[1]把控!$V$9++'[1]资源-玩家经验'!BO113/4</f>
        <v>222760330.61191717</v>
      </c>
      <c r="AN114" s="15">
        <f>T114+AF114+('[1]功能-日常任务'!AD114+'[1]功能-子任务'!BL114+[8]繁荣度奖励!AV116+[3]投放设计!BA117+'[1]功能-行军令'!DN114+'[1]功能-九鼎之争'!CU115)*[1]把控!$V$7/[1]把控!$V$9++'[1]资源-玩家经验'!BP113/4</f>
        <v>650863426.12057137</v>
      </c>
      <c r="AO114" s="15">
        <f>U114+AG114+('[1]功能-日常任务'!AE114+'[1]功能-子任务'!BM114+[8]繁荣度奖励!AW116+[3]投放设计!BB117+'[1]功能-行军令'!DO114+'[1]功能-九鼎之争'!CV115)*[1]把控!$V$7/[1]把控!$V$9++'[1]资源-玩家经验'!BQ113/4</f>
        <v>530744187.36239874</v>
      </c>
      <c r="AP114" s="15">
        <f>V114+AH114+('[1]功能-日常任务'!AF114+'[1]功能-子任务'!BN114+[8]繁荣度奖励!AX116+[3]投放设计!BC117+'[1]功能-行军令'!DP114+'[1]功能-九鼎之争'!CW115)*[1]把控!$V$7/[1]把控!$V$9++'[1]资源-玩家经验'!BR113/4</f>
        <v>390110139.40096045</v>
      </c>
      <c r="AS114" s="35">
        <v>110</v>
      </c>
      <c r="AT114" s="34">
        <f t="shared" si="33"/>
        <v>0.68880890655389837</v>
      </c>
      <c r="AU114" s="34">
        <f t="shared" si="34"/>
        <v>0.25488917294492447</v>
      </c>
      <c r="AV114" s="34">
        <f>(('[1]功能-日常任务'!AB114+'[1]功能-子任务'!BJ114+[8]繁荣度奖励!AT116+[3]投放设计!AY117+'[1]功能-行军令'!DL114+'[1]功能-九鼎之争'!CS115)*[1]把控!$V$7/[1]把控!$V$9+'[1]资源-玩家经验'!BN113/4)/AL114</f>
        <v>5.6301920501177216E-2</v>
      </c>
      <c r="AX114" s="15">
        <v>110</v>
      </c>
      <c r="AY114" s="15">
        <f>'[1]功能-战损相关'!R120/求节点($D$88:$D$167,$D$4:$D$83,节奏总纲!P113)*3600</f>
        <v>12929735.008043282</v>
      </c>
      <c r="AZ114" s="15">
        <f>'[1]功能-战损相关'!S120/求节点($D$88:$D$167,$D$4:$D$83,节奏总纲!Q113)*3600</f>
        <v>15308969.968239695</v>
      </c>
      <c r="BA114" s="15">
        <f>'[1]功能-战损相关'!T120/求节点($D$88:$D$167,$D$4:$D$83,节奏总纲!R113)*3600</f>
        <v>16304775.177892439</v>
      </c>
      <c r="BB114" s="15">
        <f>'[1]功能-战损相关'!U120/求节点($D$88:$D$167,$D$4:$D$83,节奏总纲!S113)*3600</f>
        <v>12828739.62973154</v>
      </c>
      <c r="BC114" s="15">
        <f>'[1]功能-战损相关'!V120/求节点($D$88:$D$167,$D$4:$D$83,节奏总纲!T113)*3600</f>
        <v>6608640.4281183397</v>
      </c>
      <c r="BD114" s="15">
        <f>SUM(AY$5:AY114)</f>
        <v>170519466.56780931</v>
      </c>
      <c r="BE114" s="15">
        <f>SUM(AZ$5:AZ114)</f>
        <v>201921399.21973771</v>
      </c>
      <c r="BF114" s="15">
        <f>SUM(BA$5:BA114)</f>
        <v>210451675.49687803</v>
      </c>
      <c r="BG114" s="15">
        <f>SUM(BB$5:BB114)</f>
        <v>163337881.8798568</v>
      </c>
      <c r="BH114" s="15">
        <f>SUM(BC$5:BC114)</f>
        <v>84663618.399237096</v>
      </c>
      <c r="BK114" s="14">
        <v>110</v>
      </c>
      <c r="BL114" s="14">
        <f t="shared" si="35"/>
        <v>1.5057707815083192</v>
      </c>
      <c r="BM114" s="14">
        <f t="shared" si="36"/>
        <v>1.1032031843712702</v>
      </c>
      <c r="BN114" s="14">
        <f t="shared" si="37"/>
        <v>3.0926977634360848</v>
      </c>
      <c r="BO114" s="14">
        <f t="shared" si="38"/>
        <v>3.2493637192674489</v>
      </c>
      <c r="BP114" s="14">
        <f t="shared" si="39"/>
        <v>4.6077659657938232</v>
      </c>
      <c r="BR114" s="9">
        <v>110</v>
      </c>
      <c r="BS114" s="9">
        <f t="shared" si="40"/>
        <v>-4593019.8104777336</v>
      </c>
      <c r="BT114" s="9">
        <f t="shared" si="41"/>
        <v>97686.776695817709</v>
      </c>
      <c r="BU114" s="9">
        <f t="shared" si="42"/>
        <v>-30556622.637756705</v>
      </c>
      <c r="BV114" s="9">
        <f t="shared" si="43"/>
        <v>-25498206.899990261</v>
      </c>
      <c r="BW114" s="9">
        <f t="shared" si="44"/>
        <v>-22417252.438860849</v>
      </c>
      <c r="BX114" s="37">
        <f>SUMPRODUCT(BS$5:BS114,'[1]功能-付费相关'!BR$6:BR115)/'[1]资源-钻石'!L113</f>
        <v>-6.9009966223541802E-2</v>
      </c>
      <c r="BY114" s="37">
        <f>SUMPRODUCT(BT$5:BT114,'[1]功能-付费相关'!BS$6:BS115)/'[1]资源-钻石'!M113</f>
        <v>-1.2765416129721608E-2</v>
      </c>
      <c r="BZ114" s="37">
        <f>SUMPRODUCT(BU$5:BU114,'[1]功能-付费相关'!BT$6:BT115)/'[1]资源-钻石'!N113</f>
        <v>-0.16390724187576308</v>
      </c>
      <c r="CA114" s="37">
        <f>SUMPRODUCT(BV$5:BV114,'[1]功能-付费相关'!BU$6:BU115)/'[1]资源-钻石'!O113</f>
        <v>-6.3928833463780574E-2</v>
      </c>
      <c r="CB114" s="37">
        <f>SUMPRODUCT(BW$5:BW114,'[1]功能-付费相关'!BV$6:BV115)/'[1]资源-钻石'!P113</f>
        <v>-3.9454991134247781E-2</v>
      </c>
      <c r="CC114" s="14">
        <f>SUMPRODUCT(BS$5:BS114,'[1]功能-付费相关'!BR$6:BR115)/节奏总纲!P113</f>
        <v>-240.43804437264089</v>
      </c>
    </row>
    <row r="115" spans="3:81" x14ac:dyDescent="0.15">
      <c r="C115" s="14">
        <v>28</v>
      </c>
      <c r="D115" s="14">
        <f>求节点(节奏总纲!$AL$4:$AL$83,节奏总纲!AM$4:AM$83,'[1]功能-城建'!$AT33)</f>
        <v>20.42625995518307</v>
      </c>
      <c r="E115" s="14">
        <f>求节点(节奏总纲!$AL$4:$AL$83,节奏总纲!AN$4:AN$83,'[1]功能-城建'!$AT33)</f>
        <v>16.341007964146456</v>
      </c>
      <c r="F115" s="14">
        <f>求节点(节奏总纲!$AL$4:$AL$83,节奏总纲!AO$4:AO$83,'[1]功能-城建'!$AT33)</f>
        <v>12.255755973109842</v>
      </c>
      <c r="G115" s="14">
        <f>求节点(节奏总纲!$AL$4:$AL$83,节奏总纲!AP$4:AP$83,'[1]功能-城建'!$AT33)</f>
        <v>8.1705039820732281</v>
      </c>
      <c r="H115" s="14">
        <f>求节点(节奏总纲!$AL$4:$AL$83,节奏总纲!AQ$4:AQ$83,'[1]功能-城建'!$AT33)</f>
        <v>4.0852519910366141</v>
      </c>
      <c r="L115" s="15">
        <v>111</v>
      </c>
      <c r="M115" s="15">
        <f>24*3600*节奏总纲!W114</f>
        <v>12700113.230101811</v>
      </c>
      <c r="N115" s="15">
        <f>24*3600*节奏总纲!X114</f>
        <v>11031459.420723723</v>
      </c>
      <c r="O115" s="15">
        <f>24*3600*节奏总纲!Y114</f>
        <v>8915526.4780666213</v>
      </c>
      <c r="P115" s="15">
        <f>24*3600*节奏总纲!Z114</f>
        <v>6497236.7620109674</v>
      </c>
      <c r="Q115" s="15">
        <f>24*3600*节奏总纲!AA114</f>
        <v>3552550.8965610685</v>
      </c>
      <c r="R115" s="15">
        <f>SUM(M$5:M115)</f>
        <v>189560913.23010182</v>
      </c>
      <c r="S115" s="15">
        <f>SUM(N$5:N115)</f>
        <v>161486941.98072374</v>
      </c>
      <c r="T115" s="15">
        <f>SUM(O$5:O115)</f>
        <v>129640708.55806659</v>
      </c>
      <c r="U115" s="15">
        <f>SUM(P$5:P115)</f>
        <v>93017540.122010961</v>
      </c>
      <c r="V115" s="15">
        <f>SUM(Q$5:Q115)</f>
        <v>50385290.73656106</v>
      </c>
      <c r="X115" s="15">
        <v>111</v>
      </c>
      <c r="Y115" s="15">
        <f>[1]养成buff汇总!CC116</f>
        <v>0.2843236297295153</v>
      </c>
      <c r="Z115" s="15">
        <f>[1]养成buff汇总!CD116</f>
        <v>0.28819999999999996</v>
      </c>
      <c r="AA115" s="15">
        <f>[1]养成buff汇总!CE116</f>
        <v>0.2969236297295153</v>
      </c>
      <c r="AB115" s="15">
        <f>[1]养成buff汇总!CF116</f>
        <v>0.30920000000000003</v>
      </c>
      <c r="AC115" s="15">
        <f>[1]养成buff汇总!CG116</f>
        <v>0.32634647418101059</v>
      </c>
      <c r="AD115" s="15">
        <f>[1]养成buff汇总!CH116</f>
        <v>70491663.487761468</v>
      </c>
      <c r="AE115" s="15">
        <f>[1]养成buff汇总!CI116</f>
        <v>61083130.547410242</v>
      </c>
      <c r="AF115" s="15">
        <f>[1]养成buff汇总!CJ116</f>
        <v>51026294.040229104</v>
      </c>
      <c r="AG115" s="15">
        <f>[1]养成buff汇总!CK116</f>
        <v>38716721.17886994</v>
      </c>
      <c r="AH115" s="15">
        <f>[1]养成buff汇总!CL116</f>
        <v>22647668.538319129</v>
      </c>
      <c r="AK115" s="15">
        <v>111</v>
      </c>
      <c r="AL115" s="15">
        <f>R115+AD115+('[1]功能-日常任务'!AB115+'[1]功能-子任务'!BJ115+[8]繁荣度奖励!AT117+[3]投放设计!AY118+'[1]功能-行军令'!DL115+'[1]功能-九鼎之争'!CS116)*[1]把控!$V$7/[1]把控!$V$9++'[1]资源-玩家经验'!BN114/4</f>
        <v>275543911.38545299</v>
      </c>
      <c r="AM115" s="15">
        <f>S115+AE115+('[1]功能-日常任务'!AC115+'[1]功能-子任务'!BK115+[8]繁荣度奖励!AU117+[3]投放设计!AZ118+'[1]功能-行军令'!DM115+'[1]功能-九鼎之争'!CT116)*[1]把控!$V$7/[1]把控!$V$9++'[1]资源-玩家经验'!BO114/4</f>
        <v>239406845.86340132</v>
      </c>
      <c r="AN115" s="15">
        <f>T115+AF115+('[1]功能-日常任务'!AD115+'[1]功能-子任务'!BL115+[8]繁荣度奖励!AV117+[3]投放设计!BA118+'[1]功能-行军令'!DN115+'[1]功能-九鼎之争'!CU116)*[1]把控!$V$7/[1]把控!$V$9++'[1]资源-玩家经验'!BP114/4</f>
        <v>701169086.82854533</v>
      </c>
      <c r="AO115" s="15">
        <f>U115+AG115+('[1]功能-日常任务'!AE115+'[1]功能-子任务'!BM115+[8]繁荣度奖励!AW117+[3]投放设计!BB118+'[1]功能-行军令'!DO115+'[1]功能-九鼎之争'!CV116)*[1]把控!$V$7/[1]把控!$V$9++'[1]资源-玩家经验'!BQ114/4</f>
        <v>572982744.19730461</v>
      </c>
      <c r="AP115" s="15">
        <f>V115+AH115+('[1]功能-日常任务'!AF115+'[1]功能-子任务'!BN115+[8]繁荣度奖励!AX117+[3]投放设计!BC118+'[1]功能-行军令'!DP115+'[1]功能-九鼎之争'!CW116)*[1]把控!$V$7/[1]把控!$V$9++'[1]资源-玩家经验'!BR114/4</f>
        <v>421940755.56967902</v>
      </c>
      <c r="AS115" s="35">
        <v>111</v>
      </c>
      <c r="AT115" s="34">
        <f t="shared" si="33"/>
        <v>0.68795173980429125</v>
      </c>
      <c r="AU115" s="34">
        <f t="shared" si="34"/>
        <v>0.25582733123488277</v>
      </c>
      <c r="AV115" s="34">
        <f>(('[1]功能-日常任务'!AB115+'[1]功能-子任务'!BJ115+[8]繁荣度奖励!AT117+[3]投放设计!AY118+'[1]功能-行军令'!DL115+'[1]功能-九鼎之争'!CS116)*[1]把控!$V$7/[1]把控!$V$9+'[1]资源-玩家经验'!BN114/4)/AL115</f>
        <v>5.6220928960826054E-2</v>
      </c>
      <c r="AX115" s="15">
        <v>111</v>
      </c>
      <c r="AY115" s="15">
        <f>'[1]功能-战损相关'!R121/求节点($D$88:$D$167,$D$4:$D$83,节奏总纲!P114)*3600</f>
        <v>13977288.855024861</v>
      </c>
      <c r="AZ115" s="15">
        <f>'[1]功能-战损相关'!S121/求节点($D$88:$D$167,$D$4:$D$83,节奏总纲!Q114)*3600</f>
        <v>16894237.990892056</v>
      </c>
      <c r="BA115" s="15">
        <f>'[1]功能-战损相关'!T121/求节点($D$88:$D$167,$D$4:$D$83,节奏总纲!R114)*3600</f>
        <v>17727944.175941534</v>
      </c>
      <c r="BB115" s="15">
        <f>'[1]功能-战损相关'!U121/求节点($D$88:$D$167,$D$4:$D$83,节奏总纲!S114)*3600</f>
        <v>13982762.836160198</v>
      </c>
      <c r="BC115" s="15">
        <f>'[1]功能-战损相关'!V121/求节点($D$88:$D$167,$D$4:$D$83,节奏总纲!T114)*3600</f>
        <v>7315682.6821585847</v>
      </c>
      <c r="BD115" s="15">
        <f>SUM(AY$5:AY115)</f>
        <v>184496755.42283419</v>
      </c>
      <c r="BE115" s="15">
        <f>SUM(AZ$5:AZ115)</f>
        <v>218815637.21062976</v>
      </c>
      <c r="BF115" s="15">
        <f>SUM(BA$5:BA115)</f>
        <v>228179619.67281955</v>
      </c>
      <c r="BG115" s="15">
        <f>SUM(BB$5:BB115)</f>
        <v>177320644.71601701</v>
      </c>
      <c r="BH115" s="15">
        <f>SUM(BC$5:BC115)</f>
        <v>91979301.081395686</v>
      </c>
      <c r="BK115" s="14">
        <v>111</v>
      </c>
      <c r="BL115" s="14">
        <f t="shared" si="35"/>
        <v>1.4934891985170942</v>
      </c>
      <c r="BM115" s="14">
        <f t="shared" si="36"/>
        <v>1.094103003401675</v>
      </c>
      <c r="BN115" s="14">
        <f t="shared" si="37"/>
        <v>3.0728821786710498</v>
      </c>
      <c r="BO115" s="14">
        <f t="shared" si="38"/>
        <v>3.2313369101209242</v>
      </c>
      <c r="BP115" s="14">
        <f t="shared" si="39"/>
        <v>4.5873446591672726</v>
      </c>
      <c r="BR115" s="9">
        <v>111</v>
      </c>
      <c r="BS115" s="9">
        <f t="shared" si="40"/>
        <v>-4803392.0942361653</v>
      </c>
      <c r="BT115" s="9">
        <f t="shared" si="41"/>
        <v>247722.739407897</v>
      </c>
      <c r="BU115" s="9">
        <f t="shared" si="42"/>
        <v>-32577716.53203243</v>
      </c>
      <c r="BV115" s="9">
        <f t="shared" si="43"/>
        <v>-28255793.99874565</v>
      </c>
      <c r="BW115" s="9">
        <f t="shared" si="44"/>
        <v>-24514933.486559987</v>
      </c>
      <c r="BX115" s="37">
        <f>SUMPRODUCT(BS$5:BS115,'[1]功能-付费相关'!BR$6:BR116)/'[1]资源-钻石'!L114</f>
        <v>-6.8415405947542751E-2</v>
      </c>
      <c r="BY115" s="37">
        <f>SUMPRODUCT(BT$5:BT115,'[1]功能-付费相关'!BS$6:BS116)/'[1]资源-钻石'!M114</f>
        <v>-1.1838394498013488E-2</v>
      </c>
      <c r="BZ115" s="37">
        <f>SUMPRODUCT(BU$5:BU115,'[1]功能-付费相关'!BT$6:BT116)/'[1]资源-钻石'!N114</f>
        <v>-0.16452318892818271</v>
      </c>
      <c r="CA115" s="37">
        <f>SUMPRODUCT(BV$5:BV115,'[1]功能-付费相关'!BU$6:BU116)/'[1]资源-钻石'!O114</f>
        <v>-6.4118083322237299E-2</v>
      </c>
      <c r="CB115" s="37">
        <f>SUMPRODUCT(BW$5:BW115,'[1]功能-付费相关'!BV$6:BV116)/'[1]资源-钻石'!P114</f>
        <v>-3.9638938526389972E-2</v>
      </c>
      <c r="CC115" s="14">
        <f>SUMPRODUCT(BS$5:BS115,'[1]功能-付费相关'!BR$6:BR116)/节奏总纲!P114</f>
        <v>-236.49228271546053</v>
      </c>
    </row>
    <row r="116" spans="3:81" x14ac:dyDescent="0.15">
      <c r="C116" s="14">
        <v>29</v>
      </c>
      <c r="D116" s="14">
        <f>求节点(节奏总纲!$AL$4:$AL$83,节奏总纲!AM$4:AM$83,'[1]功能-城建'!$AT34)</f>
        <v>24.074703862418847</v>
      </c>
      <c r="E116" s="14">
        <f>求节点(节奏总纲!$AL$4:$AL$83,节奏总纲!AN$4:AN$83,'[1]功能-城建'!$AT34)</f>
        <v>19.259763089935078</v>
      </c>
      <c r="F116" s="14">
        <f>求节点(节奏总纲!$AL$4:$AL$83,节奏总纲!AO$4:AO$83,'[1]功能-城建'!$AT34)</f>
        <v>14.444822317451308</v>
      </c>
      <c r="G116" s="14">
        <f>求节点(节奏总纲!$AL$4:$AL$83,节奏总纲!AP$4:AP$83,'[1]功能-城建'!$AT34)</f>
        <v>9.6298815449675388</v>
      </c>
      <c r="H116" s="14">
        <f>求节点(节奏总纲!$AL$4:$AL$83,节奏总纲!AQ$4:AQ$83,'[1]功能-城建'!$AT34)</f>
        <v>4.8149407724837694</v>
      </c>
      <c r="L116" s="15">
        <v>112</v>
      </c>
      <c r="M116" s="15">
        <f>24*3600*节奏总纲!W115</f>
        <v>13611644.331229363</v>
      </c>
      <c r="N116" s="15">
        <f>24*3600*节奏总纲!X115</f>
        <v>11717663.340311108</v>
      </c>
      <c r="O116" s="15">
        <f>24*3600*节奏总纲!Y115</f>
        <v>9410589.8369084485</v>
      </c>
      <c r="P116" s="15">
        <f>24*3600*节奏总纲!Z115</f>
        <v>6801137.4078710387</v>
      </c>
      <c r="Q116" s="15">
        <f>24*3600*节奏总纲!AA115</f>
        <v>3455437.0171917034</v>
      </c>
      <c r="R116" s="15">
        <f>SUM(M$5:M116)</f>
        <v>203172557.56133118</v>
      </c>
      <c r="S116" s="15">
        <f>SUM(N$5:N116)</f>
        <v>173204605.32103485</v>
      </c>
      <c r="T116" s="15">
        <f>SUM(O$5:O116)</f>
        <v>139051298.39497504</v>
      </c>
      <c r="U116" s="15">
        <f>SUM(P$5:P116)</f>
        <v>99818677.529881999</v>
      </c>
      <c r="V116" s="15">
        <f>SUM(Q$5:Q116)</f>
        <v>53840727.753752761</v>
      </c>
      <c r="X116" s="15">
        <v>112</v>
      </c>
      <c r="Y116" s="15">
        <f>[1]养成buff汇总!CC117</f>
        <v>0.34112362972951532</v>
      </c>
      <c r="Z116" s="15">
        <f>[1]养成buff汇总!CD117</f>
        <v>0.34583999999999993</v>
      </c>
      <c r="AA116" s="15">
        <f>[1]养成buff汇总!CE117</f>
        <v>0.35624362972951529</v>
      </c>
      <c r="AB116" s="15">
        <f>[1]养成buff汇总!CF117</f>
        <v>0.37103999999999998</v>
      </c>
      <c r="AC116" s="15">
        <f>[1]养成buff汇总!CG117</f>
        <v>0.39154647418101052</v>
      </c>
      <c r="AD116" s="15">
        <f>[1]养成buff汇总!CH117</f>
        <v>77538893.788265288</v>
      </c>
      <c r="AE116" s="15">
        <f>[1]养成buff汇总!CI117</f>
        <v>67278001.358241215</v>
      </c>
      <c r="AF116" s="15">
        <f>[1]养成buff汇总!CJ117</f>
        <v>56233951.527155966</v>
      </c>
      <c r="AG116" s="15">
        <f>[1]养成buff汇总!CK117</f>
        <v>42728890.512081064</v>
      </c>
      <c r="AH116" s="15">
        <f>[1]养成buff汇总!CL117</f>
        <v>24871279.912770193</v>
      </c>
      <c r="AK116" s="15">
        <v>112</v>
      </c>
      <c r="AL116" s="15">
        <f>R116+AD116+('[1]功能-日常任务'!AB116+'[1]功能-子任务'!BJ116+[8]繁荣度奖励!AT118+[3]投放设计!AY119+'[1]功能-行军令'!DL116+'[1]功能-九鼎之争'!CS117)*[1]把控!$V$7/[1]把控!$V$9++'[1]资源-玩家经验'!BN115/4</f>
        <v>297311939.59909856</v>
      </c>
      <c r="AM116" s="15">
        <f>S116+AE116+('[1]功能-日常任务'!AC116+'[1]功能-子任务'!BK116+[8]繁荣度奖励!AU118+[3]投放设计!AZ119+'[1]功能-行军令'!DM116+'[1]功能-九鼎之争'!CT117)*[1]把控!$V$7/[1]把控!$V$9++'[1]资源-玩家经验'!BO115/4</f>
        <v>258539165.43864852</v>
      </c>
      <c r="AN116" s="15">
        <f>T116+AF116+('[1]功能-日常任务'!AD116+'[1]功能-子任务'!BL116+[8]繁荣度奖励!AV118+[3]投放设计!BA119+'[1]功能-行军令'!DN116+'[1]功能-九鼎之争'!CU117)*[1]把控!$V$7/[1]把控!$V$9++'[1]资源-玩家经验'!BP115/4</f>
        <v>756093542.74740267</v>
      </c>
      <c r="AO116" s="15">
        <f>U116+AG116+('[1]功能-日常任务'!AE116+'[1]功能-子任务'!BM116+[8]繁荣度奖励!AW118+[3]投放设计!BB119+'[1]功能-行军令'!DO116+'[1]功能-九鼎之争'!CV117)*[1]把控!$V$7/[1]把控!$V$9++'[1]资源-玩家经验'!BQ115/4</f>
        <v>618440852.1257627</v>
      </c>
      <c r="AP116" s="15">
        <f>V116+AH116+('[1]功能-日常任务'!AF116+'[1]功能-子任务'!BN116+[8]繁荣度奖励!AX118+[3]投放设计!BC119+'[1]功能-行军令'!DP116+'[1]功能-九鼎之争'!CW117)*[1]把控!$V$7/[1]把控!$V$9++'[1]资源-玩家经验'!BR115/4</f>
        <v>455176550.9206146</v>
      </c>
      <c r="AS116" s="35">
        <v>112</v>
      </c>
      <c r="AT116" s="34">
        <f t="shared" si="33"/>
        <v>0.68336494604048925</v>
      </c>
      <c r="AU116" s="34">
        <f t="shared" si="34"/>
        <v>0.26079979799270858</v>
      </c>
      <c r="AV116" s="34">
        <f>(('[1]功能-日常任务'!AB116+'[1]功能-子任务'!BJ116+[8]繁荣度奖励!AT118+[3]投放设计!AY119+'[1]功能-行军令'!DL116+'[1]功能-九鼎之争'!CS117)*[1]把控!$V$7/[1]把控!$V$9+'[1]资源-玩家经验'!BN115/4)/AL116</f>
        <v>5.5835255966802146E-2</v>
      </c>
      <c r="AX116" s="15">
        <v>112</v>
      </c>
      <c r="AY116" s="15">
        <f>'[1]功能-战损相关'!R122/求节点($D$88:$D$167,$D$4:$D$83,节奏总纲!P115)*3600</f>
        <v>15104246.002894897</v>
      </c>
      <c r="AZ116" s="15">
        <f>'[1]功能-战损相关'!S122/求节点($D$88:$D$167,$D$4:$D$83,节奏总纲!Q115)*3600</f>
        <v>18097389.461415049</v>
      </c>
      <c r="BA116" s="15">
        <f>'[1]功能-战损相关'!T122/求节点($D$88:$D$167,$D$4:$D$83,节奏总纲!R115)*3600</f>
        <v>18867414.471145384</v>
      </c>
      <c r="BB116" s="15">
        <f>'[1]功能-战损相关'!U122/求节点($D$88:$D$167,$D$4:$D$83,节奏总纲!S115)*3600</f>
        <v>14759378.150613599</v>
      </c>
      <c r="BC116" s="15">
        <f>'[1]功能-战损相关'!V122/求节点($D$88:$D$167,$D$4:$D$83,节奏总纲!T115)*3600</f>
        <v>7171804.8850379987</v>
      </c>
      <c r="BD116" s="15">
        <f>SUM(AY$5:AY116)</f>
        <v>199601001.4257291</v>
      </c>
      <c r="BE116" s="15">
        <f>SUM(AZ$5:AZ116)</f>
        <v>236913026.67204481</v>
      </c>
      <c r="BF116" s="15">
        <f>SUM(BA$5:BA116)</f>
        <v>247047034.14396495</v>
      </c>
      <c r="BG116" s="15">
        <f>SUM(BB$5:BB116)</f>
        <v>192080022.86663061</v>
      </c>
      <c r="BH116" s="15">
        <f>SUM(BC$5:BC116)</f>
        <v>99151105.966433689</v>
      </c>
      <c r="BK116" s="14">
        <v>112</v>
      </c>
      <c r="BL116" s="14">
        <f t="shared" si="35"/>
        <v>1.4895313023252912</v>
      </c>
      <c r="BM116" s="14">
        <f t="shared" si="36"/>
        <v>1.0912830293478983</v>
      </c>
      <c r="BN116" s="14">
        <f t="shared" si="37"/>
        <v>3.0605246704026183</v>
      </c>
      <c r="BO116" s="14">
        <f t="shared" si="38"/>
        <v>3.2197041779569791</v>
      </c>
      <c r="BP116" s="14">
        <f t="shared" si="39"/>
        <v>4.5907359931487672</v>
      </c>
      <c r="BR116" s="9">
        <v>112</v>
      </c>
      <c r="BS116" s="9">
        <f t="shared" si="40"/>
        <v>-6663782.2107506692</v>
      </c>
      <c r="BT116" s="9">
        <f t="shared" si="41"/>
        <v>-1034930.1138321459</v>
      </c>
      <c r="BU116" s="9">
        <f t="shared" si="42"/>
        <v>-36057041.447711945</v>
      </c>
      <c r="BV116" s="9">
        <f t="shared" si="43"/>
        <v>-30698729.777844489</v>
      </c>
      <c r="BW116" s="9">
        <f t="shared" si="44"/>
        <v>-26063990.465897575</v>
      </c>
      <c r="BX116" s="37">
        <f>SUMPRODUCT(BS$5:BS116,'[1]功能-付费相关'!BR$6:BR117)/'[1]资源-钻石'!L115</f>
        <v>-6.8895727279880137E-2</v>
      </c>
      <c r="BY116" s="37">
        <f>SUMPRODUCT(BT$5:BT116,'[1]功能-付费相关'!BS$6:BS117)/'[1]资源-钻石'!M115</f>
        <v>-1.1623555611443109E-2</v>
      </c>
      <c r="BZ116" s="37">
        <f>SUMPRODUCT(BU$5:BU116,'[1]功能-付费相关'!BT$6:BT117)/'[1]资源-钻石'!N115</f>
        <v>-0.16573274215787445</v>
      </c>
      <c r="CA116" s="37">
        <f>SUMPRODUCT(BV$5:BV116,'[1]功能-付费相关'!BU$6:BU117)/'[1]资源-钻石'!O115</f>
        <v>-6.4458963491332066E-2</v>
      </c>
      <c r="CB116" s="37">
        <f>SUMPRODUCT(BW$5:BW116,'[1]功能-付费相关'!BV$6:BV117)/'[1]资源-钻石'!P115</f>
        <v>-4.0043049489352722E-2</v>
      </c>
      <c r="CC116" s="14">
        <f>SUMPRODUCT(BS$5:BS116,'[1]功能-付费相关'!BR$6:BR117)/节奏总纲!P115</f>
        <v>-236.39171116934065</v>
      </c>
    </row>
    <row r="117" spans="3:81" x14ac:dyDescent="0.15">
      <c r="C117" s="14">
        <v>30</v>
      </c>
      <c r="D117" s="14">
        <f>求节点(节奏总纲!$AL$4:$AL$83,节奏总纲!AM$4:AM$83,'[1]功能-城建'!$AT35)</f>
        <v>28.35</v>
      </c>
      <c r="E117" s="14">
        <f>求节点(节奏总纲!$AL$4:$AL$83,节奏总纲!AN$4:AN$83,'[1]功能-城建'!$AT35)</f>
        <v>22.680000000000003</v>
      </c>
      <c r="F117" s="14">
        <f>求节点(节奏总纲!$AL$4:$AL$83,节奏总纲!AO$4:AO$83,'[1]功能-城建'!$AT35)</f>
        <v>17.010000000000002</v>
      </c>
      <c r="G117" s="14">
        <f>求节点(节奏总纲!$AL$4:$AL$83,节奏总纲!AP$4:AP$83,'[1]功能-城建'!$AT35)</f>
        <v>11.340000000000002</v>
      </c>
      <c r="H117" s="14">
        <f>求节点(节奏总纲!$AL$4:$AL$83,节奏总纲!AQ$4:AQ$83,'[1]功能-城建'!$AT35)</f>
        <v>5.6700000000000008</v>
      </c>
      <c r="L117" s="15">
        <v>113</v>
      </c>
      <c r="M117" s="15">
        <f>24*3600*节奏总纲!W116</f>
        <v>14588599.175694402</v>
      </c>
      <c r="N117" s="15">
        <f>24*3600*节奏总纲!X116</f>
        <v>12523885.259974273</v>
      </c>
      <c r="O117" s="15">
        <f>24*3600*节奏总纲!Y116</f>
        <v>10136870.085561169</v>
      </c>
      <c r="P117" s="15">
        <f>24*3600*节奏总纲!Z116</f>
        <v>6949617.6182816336</v>
      </c>
      <c r="Q117" s="15">
        <f>24*3600*节奏总纲!AA116</f>
        <v>3669993.7404956901</v>
      </c>
      <c r="R117" s="15">
        <f>SUM(M$5:M117)</f>
        <v>217761156.73702559</v>
      </c>
      <c r="S117" s="15">
        <f>SUM(N$5:N117)</f>
        <v>185728490.58100912</v>
      </c>
      <c r="T117" s="15">
        <f>SUM(O$5:O117)</f>
        <v>149188168.48053619</v>
      </c>
      <c r="U117" s="15">
        <f>SUM(P$5:P117)</f>
        <v>106768295.14816363</v>
      </c>
      <c r="V117" s="15">
        <f>SUM(Q$5:Q117)</f>
        <v>57510721.49424845</v>
      </c>
      <c r="X117" s="15">
        <v>113</v>
      </c>
      <c r="Y117" s="15">
        <f>[1]养成buff汇总!CC118</f>
        <v>0.34112362972951532</v>
      </c>
      <c r="Z117" s="15">
        <f>[1]养成buff汇总!CD118</f>
        <v>0.34583999999999993</v>
      </c>
      <c r="AA117" s="15">
        <f>[1]养成buff汇总!CE118</f>
        <v>0.35624362972951529</v>
      </c>
      <c r="AB117" s="15">
        <f>[1]养成buff汇总!CF118</f>
        <v>0.37103999999999998</v>
      </c>
      <c r="AC117" s="15">
        <f>[1]养成buff汇总!CG118</f>
        <v>0.39154647418101052</v>
      </c>
      <c r="AD117" s="15">
        <f>[1]养成buff汇总!CH118</f>
        <v>85091928.208727062</v>
      </c>
      <c r="AE117" s="15">
        <f>[1]养成buff汇总!CI118</f>
        <v>73899103.960524291</v>
      </c>
      <c r="AF117" s="15">
        <f>[1]养成buff汇总!CJ118</f>
        <v>61843519.929344438</v>
      </c>
      <c r="AG117" s="15">
        <f>[1]养成buff汇总!CK118</f>
        <v>46828652.215666696</v>
      </c>
      <c r="AH117" s="15">
        <f>[1]养成buff汇总!CL118</f>
        <v>27232960.876691431</v>
      </c>
      <c r="AK117" s="15">
        <v>113</v>
      </c>
      <c r="AL117" s="15">
        <f>R117+AD117+('[1]功能-日常任务'!AB117+'[1]功能-子任务'!BJ117+[8]繁荣度奖励!AT119+[3]投放设计!AY120+'[1]功能-行军令'!DL117+'[1]功能-九鼎之争'!CS118)*[1]把控!$V$7/[1]把控!$V$9++'[1]资源-玩家经验'!BN116/4</f>
        <v>320642104.35827988</v>
      </c>
      <c r="AM117" s="15">
        <f>S117+AE117+('[1]功能-日常任务'!AC117+'[1]功能-子任务'!BK117+[8]繁荣度奖励!AU119+[3]投放设计!AZ120+'[1]功能-行军令'!DM117+'[1]功能-九鼎之争'!CT118)*[1]把控!$V$7/[1]把控!$V$9++'[1]资源-玩家经验'!BO116/4</f>
        <v>278987660.61194861</v>
      </c>
      <c r="AN117" s="15">
        <f>T117+AF117+('[1]功能-日常任务'!AD117+'[1]功能-子任务'!BL117+[8]繁荣度奖励!AV119+[3]投放设计!BA120+'[1]功能-行军令'!DN117+'[1]功能-九鼎之争'!CU118)*[1]把控!$V$7/[1]把控!$V$9++'[1]资源-玩家经验'!BP116/4</f>
        <v>815045538.20768106</v>
      </c>
      <c r="AO117" s="15">
        <f>U117+AG117+('[1]功能-日常任务'!AE117+'[1]功能-子任务'!BM117+[8]繁荣度奖励!AW119+[3]投放设计!BB120+'[1]功能-行军令'!DO117+'[1]功能-九鼎之争'!CV118)*[1]把控!$V$7/[1]把控!$V$9++'[1]资源-玩家经验'!BQ116/4</f>
        <v>666596205.69761515</v>
      </c>
      <c r="AP117" s="15">
        <f>V117+AH117+('[1]功能-日常任务'!AF117+'[1]功能-子任务'!BN117+[8]繁荣度奖励!AX119+[3]投放设计!BC120+'[1]功能-行军令'!DP117+'[1]功能-九鼎之争'!CW118)*[1]把控!$V$7/[1]把控!$V$9++'[1]资源-玩家经验'!BR116/4</f>
        <v>491133316.17886353</v>
      </c>
      <c r="AS117" s="35">
        <v>113</v>
      </c>
      <c r="AT117" s="34">
        <f t="shared" si="33"/>
        <v>0.67914086695770648</v>
      </c>
      <c r="AU117" s="34">
        <f t="shared" si="34"/>
        <v>0.26537977094126985</v>
      </c>
      <c r="AV117" s="34">
        <f>(('[1]功能-日常任务'!AB117+'[1]功能-子任务'!BJ117+[8]繁荣度奖励!AT119+[3]投放设计!AY120+'[1]功能-行军令'!DL117+'[1]功能-九鼎之争'!CS118)*[1]把控!$V$7/[1]把控!$V$9+'[1]资源-玩家经验'!BN116/4)/AL117</f>
        <v>5.5479362101023749E-2</v>
      </c>
      <c r="AX117" s="15">
        <v>113</v>
      </c>
      <c r="AY117" s="15">
        <f>'[1]功能-战损相关'!R123/求节点($D$88:$D$167,$D$4:$D$83,节奏总纲!P116)*3600</f>
        <v>16325058.064700671</v>
      </c>
      <c r="AZ117" s="15">
        <f>'[1]功能-战损相关'!S123/求节点($D$88:$D$167,$D$4:$D$83,节奏总纲!Q116)*3600</f>
        <v>19502099.310292151</v>
      </c>
      <c r="BA117" s="15">
        <f>'[1]功能-战损相关'!T123/求节点($D$88:$D$167,$D$4:$D$83,节奏总纲!R116)*3600</f>
        <v>20492910.9615895</v>
      </c>
      <c r="BB117" s="15">
        <f>'[1]功能-战损相关'!U123/求节点($D$88:$D$167,$D$4:$D$83,节奏总纲!S116)*3600</f>
        <v>15202165.737094143</v>
      </c>
      <c r="BC117" s="15">
        <f>'[1]功能-战损相关'!V123/求节点($D$88:$D$167,$D$4:$D$83,节奏总纲!T116)*3600</f>
        <v>7677457.8219567575</v>
      </c>
      <c r="BD117" s="15">
        <f>SUM(AY$5:AY117)</f>
        <v>215926059.49042976</v>
      </c>
      <c r="BE117" s="15">
        <f>SUM(AZ$5:AZ117)</f>
        <v>256415125.98233697</v>
      </c>
      <c r="BF117" s="15">
        <f>SUM(BA$5:BA117)</f>
        <v>267539945.10555446</v>
      </c>
      <c r="BG117" s="15">
        <f>SUM(BB$5:BB117)</f>
        <v>207282188.60372475</v>
      </c>
      <c r="BH117" s="15">
        <f>SUM(BC$5:BC117)</f>
        <v>106828563.78839044</v>
      </c>
      <c r="BK117" s="14">
        <v>113</v>
      </c>
      <c r="BL117" s="14">
        <f t="shared" si="35"/>
        <v>1.4849625150154298</v>
      </c>
      <c r="BM117" s="14">
        <f t="shared" si="36"/>
        <v>1.0880312132255667</v>
      </c>
      <c r="BN117" s="14">
        <f t="shared" si="37"/>
        <v>3.0464442903511673</v>
      </c>
      <c r="BO117" s="14">
        <f t="shared" si="38"/>
        <v>3.2158875308480641</v>
      </c>
      <c r="BP117" s="14">
        <f t="shared" si="39"/>
        <v>4.5973969766336715</v>
      </c>
      <c r="BR117" s="9">
        <v>113</v>
      </c>
      <c r="BS117" s="9">
        <f t="shared" si="40"/>
        <v>-7005106.6944806576</v>
      </c>
      <c r="BT117" s="9">
        <f t="shared" si="41"/>
        <v>-946395.8630079329</v>
      </c>
      <c r="BU117" s="9">
        <f t="shared" si="42"/>
        <v>-38459084.498688877</v>
      </c>
      <c r="BV117" s="9">
        <f t="shared" si="43"/>
        <v>-32953187.834758312</v>
      </c>
      <c r="BW117" s="9">
        <f t="shared" si="44"/>
        <v>-28279307.436292171</v>
      </c>
      <c r="BX117" s="37">
        <f>SUMPRODUCT(BS$5:BS117,'[1]功能-付费相关'!BR$6:BR118)/'[1]资源-钻石'!L116</f>
        <v>-6.9261753387449818E-2</v>
      </c>
      <c r="BY117" s="37">
        <f>SUMPRODUCT(BT$5:BT117,'[1]功能-付费相关'!BS$6:BS118)/'[1]资源-钻石'!M116</f>
        <v>-1.1346393680154606E-2</v>
      </c>
      <c r="BZ117" s="37">
        <f>SUMPRODUCT(BU$5:BU117,'[1]功能-付费相关'!BT$6:BT118)/'[1]资源-钻石'!N116</f>
        <v>-0.16675903363826916</v>
      </c>
      <c r="CA117" s="37">
        <f>SUMPRODUCT(BV$5:BV117,'[1]功能-付费相关'!BU$6:BU118)/'[1]资源-钻石'!O116</f>
        <v>-6.4986346403541714E-2</v>
      </c>
      <c r="CB117" s="37">
        <f>SUMPRODUCT(BW$5:BW117,'[1]功能-付费相关'!BV$6:BV118)/'[1]资源-钻石'!P116</f>
        <v>-4.0482276893454593E-2</v>
      </c>
      <c r="CC117" s="14">
        <f>SUMPRODUCT(BS$5:BS117,'[1]功能-付费相关'!BR$6:BR118)/节奏总纲!P116</f>
        <v>-235.99598995511428</v>
      </c>
    </row>
    <row r="118" spans="3:81" x14ac:dyDescent="0.15">
      <c r="C118" s="14">
        <v>31</v>
      </c>
      <c r="D118" s="14">
        <f>求节点(节奏总纲!$AL$4:$AL$83,节奏总纲!AM$4:AM$83,'[1]功能-城建'!$AT36)</f>
        <v>33.357679571112705</v>
      </c>
      <c r="E118" s="14">
        <f>求节点(节奏总纲!$AL$4:$AL$83,节奏总纲!AN$4:AN$83,'[1]功能-城建'!$AT36)</f>
        <v>26.686143656890167</v>
      </c>
      <c r="F118" s="14">
        <f>求节点(节奏总纲!$AL$4:$AL$83,节奏总纲!AO$4:AO$83,'[1]功能-城建'!$AT36)</f>
        <v>20.014607742667621</v>
      </c>
      <c r="G118" s="14">
        <f>求节点(节奏总纲!$AL$4:$AL$83,节奏总纲!AP$4:AP$83,'[1]功能-城建'!$AT36)</f>
        <v>13.343071828445083</v>
      </c>
      <c r="H118" s="14">
        <f>求节点(节奏总纲!$AL$4:$AL$83,节奏总纲!AQ$4:AQ$83,'[1]功能-城建'!$AT36)</f>
        <v>6.6715359142225417</v>
      </c>
      <c r="L118" s="15">
        <v>114</v>
      </c>
      <c r="M118" s="15">
        <f>24*3600*节奏总纲!W117</f>
        <v>15635673.452087928</v>
      </c>
      <c r="N118" s="15">
        <f>24*3600*节奏总纲!X117</f>
        <v>13382345.253323628</v>
      </c>
      <c r="O118" s="15">
        <f>24*3600*节奏总纲!Y117</f>
        <v>10338564.953722844</v>
      </c>
      <c r="P118" s="15">
        <f>24*3600*节奏总纲!Z117</f>
        <v>7222716.7161993962</v>
      </c>
      <c r="Q118" s="15">
        <f>24*3600*节奏总纲!AA117</f>
        <v>3919324.2115262174</v>
      </c>
      <c r="R118" s="15">
        <f>SUM(M$5:M118)</f>
        <v>233396830.18911353</v>
      </c>
      <c r="S118" s="15">
        <f>SUM(N$5:N118)</f>
        <v>199110835.83433273</v>
      </c>
      <c r="T118" s="15">
        <f>SUM(O$5:O118)</f>
        <v>159526733.43425903</v>
      </c>
      <c r="U118" s="15">
        <f>SUM(P$5:P118)</f>
        <v>113991011.86436303</v>
      </c>
      <c r="V118" s="15">
        <f>SUM(Q$5:Q118)</f>
        <v>61430045.705774665</v>
      </c>
      <c r="X118" s="15">
        <v>114</v>
      </c>
      <c r="Y118" s="15">
        <f>[1]养成buff汇总!CC119</f>
        <v>0.34112362972951532</v>
      </c>
      <c r="Z118" s="15">
        <f>[1]养成buff汇总!CD119</f>
        <v>0.34583999999999993</v>
      </c>
      <c r="AA118" s="15">
        <f>[1]养成buff汇总!CE119</f>
        <v>0.35624362972951529</v>
      </c>
      <c r="AB118" s="15">
        <f>[1]养成buff汇总!CF119</f>
        <v>0.37103999999999998</v>
      </c>
      <c r="AC118" s="15">
        <f>[1]养成buff汇总!CG119</f>
        <v>0.39154647418101052</v>
      </c>
      <c r="AD118" s="15">
        <f>[1]养成buff汇总!CH119</f>
        <v>93187070.062201098</v>
      </c>
      <c r="AE118" s="15">
        <f>[1]养成buff汇总!CI119</f>
        <v>80974055.474541411</v>
      </c>
      <c r="AF118" s="15">
        <f>[1]养成buff汇总!CJ119</f>
        <v>67564702.779560104</v>
      </c>
      <c r="AG118" s="15">
        <f>[1]养成buff汇总!CK119</f>
        <v>51089522.239799589</v>
      </c>
      <c r="AH118" s="15">
        <f>[1]养成buff汇总!CL119</f>
        <v>29755088.715674307</v>
      </c>
      <c r="AK118" s="15">
        <v>114</v>
      </c>
      <c r="AL118" s="15">
        <f>R118+AD118+('[1]功能-日常任务'!AB118+'[1]功能-子任务'!BJ118+[8]繁荣度奖励!AT120+[3]投放设计!AY121+'[1]功能-行军令'!DL118+'[1]功能-九鼎之争'!CS119)*[1]把控!$V$7/[1]把控!$V$9++'[1]资源-玩家经验'!BN117/4</f>
        <v>345646545.61182404</v>
      </c>
      <c r="AM118" s="15">
        <f>S118+AE118+('[1]功能-日常任务'!AC118+'[1]功能-子任务'!BK118+[8]繁荣度奖励!AU120+[3]投放设计!AZ121+'[1]功能-行军令'!DM118+'[1]功能-九鼎之争'!CT119)*[1]把控!$V$7/[1]把控!$V$9++'[1]资源-玩家经验'!BO117/4</f>
        <v>300837595.5409863</v>
      </c>
      <c r="AN118" s="15">
        <f>T118+AF118+('[1]功能-日常任务'!AD118+'[1]功能-子任务'!BL118+[8]繁荣度奖励!AV120+[3]投放设计!BA121+'[1]功能-行军令'!DN118+'[1]功能-九鼎之争'!CU119)*[1]把控!$V$7/[1]把控!$V$9++'[1]资源-玩家经验'!BP117/4</f>
        <v>877342763.97316444</v>
      </c>
      <c r="AO118" s="15">
        <f>U118+AG118+('[1]功能-日常任务'!AE118+'[1]功能-子任务'!BM118+[8]繁荣度奖励!AW120+[3]投放设计!BB121+'[1]功能-行军令'!DO118+'[1]功能-九鼎之争'!CV119)*[1]把控!$V$7/[1]把控!$V$9++'[1]资源-玩家经验'!BQ117/4</f>
        <v>717842270.11981797</v>
      </c>
      <c r="AP118" s="15">
        <f>V118+AH118+('[1]功能-日常任务'!AF118+'[1]功能-子任务'!BN118+[8]繁荣度奖励!AX120+[3]投放设计!BC121+'[1]功能-行军令'!DP118+'[1]功能-九鼎之争'!CW119)*[1]把控!$V$7/[1]把控!$V$9++'[1]资源-玩家经验'!BR117/4</f>
        <v>527617848.37869608</v>
      </c>
      <c r="AS118" s="35">
        <v>114</v>
      </c>
      <c r="AT118" s="34">
        <f t="shared" si="33"/>
        <v>0.67524710763702589</v>
      </c>
      <c r="AU118" s="34">
        <f t="shared" si="34"/>
        <v>0.26960220272779523</v>
      </c>
      <c r="AV118" s="34">
        <f>(('[1]功能-日常任务'!AB118+'[1]功能-子任务'!BJ118+[8]繁荣度奖励!AT120+[3]投放设计!AY121+'[1]功能-行军令'!DL118+'[1]功能-九鼎之争'!CS119)*[1]把控!$V$7/[1]把控!$V$9+'[1]资源-玩家经验'!BN117/4)/AL118</f>
        <v>5.5150689635178857E-2</v>
      </c>
      <c r="AX118" s="15">
        <v>114</v>
      </c>
      <c r="AY118" s="15">
        <f>'[1]功能-战损相关'!R124/求节点($D$88:$D$167,$D$4:$D$83,节奏总纲!P117)*3600</f>
        <v>17639749.682227835</v>
      </c>
      <c r="AZ118" s="15">
        <f>'[1]功能-战损相关'!S124/求节点($D$88:$D$167,$D$4:$D$83,节奏总纲!Q117)*3600</f>
        <v>21011387.283012286</v>
      </c>
      <c r="BA118" s="15">
        <f>'[1]功能-战损相关'!T124/求节点($D$88:$D$167,$D$4:$D$83,节奏总纲!R117)*3600</f>
        <v>21067555.551607125</v>
      </c>
      <c r="BB118" s="15">
        <f>'[1]功能-战损相关'!U124/求节点($D$88:$D$167,$D$4:$D$83,节奏总纲!S117)*3600</f>
        <v>15923555.164121713</v>
      </c>
      <c r="BC118" s="15">
        <f>'[1]功能-战损相关'!V124/求节点($D$88:$D$167,$D$4:$D$83,节奏总纲!T117)*3600</f>
        <v>8263077.4836069345</v>
      </c>
      <c r="BD118" s="15">
        <f>SUM(AY$5:AY118)</f>
        <v>233565809.17265761</v>
      </c>
      <c r="BE118" s="15">
        <f>SUM(AZ$5:AZ118)</f>
        <v>277426513.26534927</v>
      </c>
      <c r="BF118" s="15">
        <f>SUM(BA$5:BA118)</f>
        <v>288607500.65716159</v>
      </c>
      <c r="BG118" s="15">
        <f>SUM(BB$5:BB118)</f>
        <v>223205743.76784647</v>
      </c>
      <c r="BH118" s="15">
        <f>SUM(BC$5:BC118)</f>
        <v>115091641.27199738</v>
      </c>
      <c r="BK118" s="14">
        <v>114</v>
      </c>
      <c r="BL118" s="14">
        <f t="shared" si="35"/>
        <v>1.4798679089040536</v>
      </c>
      <c r="BM118" s="14">
        <f t="shared" si="36"/>
        <v>1.084386607466191</v>
      </c>
      <c r="BN118" s="14">
        <f t="shared" si="37"/>
        <v>3.039916710326128</v>
      </c>
      <c r="BO118" s="14">
        <f t="shared" si="38"/>
        <v>3.2160564419275737</v>
      </c>
      <c r="BP118" s="14">
        <f t="shared" si="39"/>
        <v>4.5843281279808226</v>
      </c>
      <c r="BR118" s="9">
        <v>114</v>
      </c>
      <c r="BS118" s="9">
        <f t="shared" si="40"/>
        <v>-7364691.5713163018</v>
      </c>
      <c r="BT118" s="9">
        <f t="shared" si="41"/>
        <v>-838547.64602538943</v>
      </c>
      <c r="BU118" s="9">
        <f t="shared" si="42"/>
        <v>-41229670.213876247</v>
      </c>
      <c r="BV118" s="9">
        <f t="shared" si="43"/>
        <v>-35322509.258081108</v>
      </c>
      <c r="BW118" s="9">
        <f t="shared" si="44"/>
        <v>-28221454.716225624</v>
      </c>
      <c r="BX118" s="37">
        <f>SUMPRODUCT(BS$5:BS118,'[1]功能-付费相关'!BR$6:BR119)/'[1]资源-钻石'!L117</f>
        <v>-6.9520900829248236E-2</v>
      </c>
      <c r="BY118" s="37">
        <f>SUMPRODUCT(BT$5:BT118,'[1]功能-付费相关'!BS$6:BS119)/'[1]资源-钻石'!M117</f>
        <v>-1.100972810383353E-2</v>
      </c>
      <c r="BZ118" s="37">
        <f>SUMPRODUCT(BU$5:BU118,'[1]功能-付费相关'!BT$6:BT119)/'[1]资源-钻石'!N117</f>
        <v>-0.16824903565155827</v>
      </c>
      <c r="CA118" s="37">
        <f>SUMPRODUCT(BV$5:BV118,'[1]功能-付费相关'!BU$6:BU119)/'[1]资源-钻石'!O117</f>
        <v>-6.5609428861371846E-2</v>
      </c>
      <c r="CB118" s="37">
        <f>SUMPRODUCT(BW$5:BW118,'[1]功能-付费相关'!BV$6:BV119)/'[1]资源-钻石'!P117</f>
        <v>-4.0699767285214704E-2</v>
      </c>
      <c r="CC118" s="14">
        <f>SUMPRODUCT(BS$5:BS118,'[1]功能-付费相关'!BR$6:BR119)/节奏总纲!P117</f>
        <v>-235.33229507724019</v>
      </c>
    </row>
    <row r="119" spans="3:81" x14ac:dyDescent="0.15">
      <c r="C119" s="14">
        <v>32</v>
      </c>
      <c r="D119" s="14">
        <f>求节点(节奏总纲!$AL$4:$AL$83,节奏总纲!AM$4:AM$83,'[1]功能-城建'!$AT37)</f>
        <v>39.220797956048642</v>
      </c>
      <c r="E119" s="14">
        <f>求节点(节奏总纲!$AL$4:$AL$83,节奏总纲!AN$4:AN$83,'[1]功能-城建'!$AT37)</f>
        <v>31.376638364838914</v>
      </c>
      <c r="F119" s="14">
        <f>求节点(节奏总纲!$AL$4:$AL$83,节奏总纲!AO$4:AO$83,'[1]功能-城建'!$AT37)</f>
        <v>23.532478773629183</v>
      </c>
      <c r="G119" s="14">
        <f>求节点(节奏总纲!$AL$4:$AL$83,节奏总纲!AP$4:AP$83,'[1]功能-城建'!$AT37)</f>
        <v>15.688319182419457</v>
      </c>
      <c r="H119" s="14">
        <f>求节点(节奏总纲!$AL$4:$AL$83,节奏总纲!AQ$4:AQ$83,'[1]功能-城建'!$AT37)</f>
        <v>7.8441595912097286</v>
      </c>
      <c r="L119" s="15">
        <v>115</v>
      </c>
      <c r="M119" s="15">
        <f>24*3600*节奏总纲!W118</f>
        <v>16757899.874831038</v>
      </c>
      <c r="N119" s="15">
        <f>24*3600*节奏总纲!X118</f>
        <v>13695793.031064885</v>
      </c>
      <c r="O119" s="15">
        <f>24*3600*节奏总纲!Y118</f>
        <v>10678544.9012488</v>
      </c>
      <c r="P119" s="15">
        <f>24*3600*节奏总纲!Z118</f>
        <v>7584186.9467140092</v>
      </c>
      <c r="Q119" s="15">
        <f>24*3600*节奏总纲!AA118</f>
        <v>4135509.0439851945</v>
      </c>
      <c r="R119" s="15">
        <f>SUM(M$5:M119)</f>
        <v>250154730.06394458</v>
      </c>
      <c r="S119" s="15">
        <f>SUM(N$5:N119)</f>
        <v>212806628.86539763</v>
      </c>
      <c r="T119" s="15">
        <f>SUM(O$5:O119)</f>
        <v>170205278.33550784</v>
      </c>
      <c r="U119" s="15">
        <f>SUM(P$5:P119)</f>
        <v>121575198.81107704</v>
      </c>
      <c r="V119" s="15">
        <f>SUM(Q$5:Q119)</f>
        <v>65565554.74975986</v>
      </c>
      <c r="X119" s="15">
        <v>115</v>
      </c>
      <c r="Y119" s="15">
        <f>[1]养成buff汇总!CC120</f>
        <v>0.34112362972951532</v>
      </c>
      <c r="Z119" s="15">
        <f>[1]养成buff汇总!CD120</f>
        <v>0.34583999999999993</v>
      </c>
      <c r="AA119" s="15">
        <f>[1]养成buff汇总!CE120</f>
        <v>0.35624362972951529</v>
      </c>
      <c r="AB119" s="15">
        <f>[1]养成buff汇总!CF120</f>
        <v>0.37103999999999998</v>
      </c>
      <c r="AC119" s="15">
        <f>[1]养成buff汇总!CG120</f>
        <v>0.39154647418101052</v>
      </c>
      <c r="AD119" s="15">
        <f>[1]养成buff汇总!CH120</f>
        <v>101863228.27622141</v>
      </c>
      <c r="AE119" s="15">
        <f>[1]养成buff汇总!CI120</f>
        <v>88214719.932569236</v>
      </c>
      <c r="AF119" s="15">
        <f>[1]养成buff汇总!CJ120</f>
        <v>73474024.64654544</v>
      </c>
      <c r="AG119" s="15">
        <f>[1]养成buff汇总!CK120</f>
        <v>55563633.033345707</v>
      </c>
      <c r="AH119" s="15">
        <f>[1]养成buff汇总!CL120</f>
        <v>32416333.850110091</v>
      </c>
      <c r="AK119" s="15">
        <v>115</v>
      </c>
      <c r="AL119" s="15">
        <f>R119+AD119+('[1]功能-日常任务'!AB119+'[1]功能-子任务'!BJ119+[8]繁荣度奖励!AT121+[3]投放设计!AY122+'[1]功能-行军令'!DL119+'[1]功能-九鼎之争'!CS120)*[1]把控!$V$7/[1]把控!$V$9++'[1]资源-玩家经验'!BN118/4</f>
        <v>372445410.5455054</v>
      </c>
      <c r="AM119" s="15">
        <f>S119+AE119+('[1]功能-日常任务'!AC119+'[1]功能-子任务'!BK119+[8]繁荣度奖励!AU121+[3]投放设计!AZ122+'[1]功能-行军令'!DM119+'[1]功能-九鼎之争'!CT120)*[1]把控!$V$7/[1]把控!$V$9++'[1]资源-玩家经验'!BO118/4</f>
        <v>323199251.42600089</v>
      </c>
      <c r="AN119" s="15">
        <f>T119+AF119+('[1]功能-日常任务'!AD119+'[1]功能-子任务'!BL119+[8]繁荣度奖励!AV121+[3]投放设计!BA122+'[1]功能-行军令'!DN119+'[1]功能-九鼎之争'!CU120)*[1]把控!$V$7/[1]把控!$V$9++'[1]资源-玩家经验'!BP118/4</f>
        <v>943433847.86315966</v>
      </c>
      <c r="AO119" s="15">
        <f>U119+AG119+('[1]功能-日常任务'!AE119+'[1]功能-子任务'!BM119+[8]繁荣度奖励!AW121+[3]投放设计!BB122+'[1]功能-行军令'!DO119+'[1]功能-九鼎之争'!CV120)*[1]把控!$V$7/[1]把控!$V$9++'[1]资源-玩家经验'!BQ118/4</f>
        <v>769650187.33139229</v>
      </c>
      <c r="AP119" s="15">
        <f>V119+AH119+('[1]功能-日常任务'!AF119+'[1]功能-子任务'!BN119+[8]繁荣度奖励!AX121+[3]投放设计!BC122+'[1]功能-行军令'!DP119+'[1]功能-九鼎之争'!CW120)*[1]把控!$V$7/[1]把控!$V$9++'[1]资源-玩家经验'!BR118/4</f>
        <v>565143026.08501339</v>
      </c>
      <c r="AS119" s="35">
        <v>115</v>
      </c>
      <c r="AT119" s="34">
        <f t="shared" si="33"/>
        <v>0.67165475256508944</v>
      </c>
      <c r="AU119" s="34">
        <f t="shared" si="34"/>
        <v>0.27349841182638429</v>
      </c>
      <c r="AV119" s="34">
        <f>(('[1]功能-日常任务'!AB119+'[1]功能-子任务'!BJ119+[8]繁荣度奖励!AT121+[3]投放设计!AY122+'[1]功能-行军令'!DL119+'[1]功能-九鼎之争'!CS120)*[1]把控!$V$7/[1]把控!$V$9+'[1]资源-玩家经验'!BN118/4)/AL119</f>
        <v>5.4846835608526295E-2</v>
      </c>
      <c r="AX119" s="15">
        <v>115</v>
      </c>
      <c r="AY119" s="15">
        <f>'[1]功能-战损相关'!R125/求节点($D$88:$D$167,$D$4:$D$83,节奏总纲!P118)*3600</f>
        <v>19062245.076474115</v>
      </c>
      <c r="AZ119" s="15">
        <f>'[1]功能-战损相关'!S125/求节点($D$88:$D$167,$D$4:$D$83,节奏总纲!Q118)*3600</f>
        <v>21674294.657485403</v>
      </c>
      <c r="BA119" s="15">
        <f>'[1]功能-战损相关'!T125/求节点($D$88:$D$167,$D$4:$D$83,节奏总纲!R118)*3600</f>
        <v>21929578.274692163</v>
      </c>
      <c r="BB119" s="15">
        <f>'[1]功能-战损相关'!U125/求节点($D$88:$D$167,$D$4:$D$83,节奏总纲!S118)*3600</f>
        <v>16850212.503318723</v>
      </c>
      <c r="BC119" s="15">
        <f>'[1]功能-战损相关'!V125/求节点($D$88:$D$167,$D$4:$D$83,节奏总纲!T118)*3600</f>
        <v>8785850.374126995</v>
      </c>
      <c r="BD119" s="15">
        <f>SUM(AY$5:AY119)</f>
        <v>252628054.24913174</v>
      </c>
      <c r="BE119" s="15">
        <f>SUM(AZ$5:AZ119)</f>
        <v>299100807.92283469</v>
      </c>
      <c r="BF119" s="15">
        <f>SUM(BA$5:BA119)</f>
        <v>310537078.93185377</v>
      </c>
      <c r="BG119" s="15">
        <f>SUM(BB$5:BB119)</f>
        <v>240055956.27116519</v>
      </c>
      <c r="BH119" s="15">
        <f>SUM(BC$5:BC119)</f>
        <v>123877491.64612438</v>
      </c>
      <c r="BK119" s="14">
        <v>115</v>
      </c>
      <c r="BL119" s="14">
        <f t="shared" si="35"/>
        <v>1.4742836525123793</v>
      </c>
      <c r="BM119" s="14">
        <f t="shared" si="36"/>
        <v>1.0805696369412128</v>
      </c>
      <c r="BN119" s="14">
        <f t="shared" si="37"/>
        <v>3.0380714957075794</v>
      </c>
      <c r="BO119" s="14">
        <f t="shared" si="38"/>
        <v>3.2061282681192957</v>
      </c>
      <c r="BP119" s="14">
        <f t="shared" si="39"/>
        <v>4.5621122818617748</v>
      </c>
      <c r="BR119" s="9">
        <v>115</v>
      </c>
      <c r="BS119" s="9">
        <f t="shared" si="40"/>
        <v>-7736619.8572072387</v>
      </c>
      <c r="BT119" s="9">
        <f t="shared" si="41"/>
        <v>-687361.22752916813</v>
      </c>
      <c r="BU119" s="9">
        <f t="shared" si="42"/>
        <v>-44161505.61530304</v>
      </c>
      <c r="BV119" s="9">
        <f t="shared" si="43"/>
        <v>-34957704.708255589</v>
      </c>
      <c r="BW119" s="9">
        <f t="shared" si="44"/>
        <v>-28739327.332190305</v>
      </c>
      <c r="BX119" s="37">
        <f>SUMPRODUCT(BS$5:BS119,'[1]功能-付费相关'!BR$6:BR120)/'[1]资源-钻石'!L118</f>
        <v>-6.9691833875704684E-2</v>
      </c>
      <c r="BY119" s="37">
        <f>SUMPRODUCT(BT$5:BT119,'[1]功能-付费相关'!BS$6:BS120)/'[1]资源-钻石'!M118</f>
        <v>-1.0635135208126621E-2</v>
      </c>
      <c r="BZ119" s="37">
        <f>SUMPRODUCT(BU$5:BU119,'[1]功能-付费相关'!BT$6:BT120)/'[1]资源-钻石'!N118</f>
        <v>-0.17002904240909386</v>
      </c>
      <c r="CA119" s="37">
        <f>SUMPRODUCT(BV$5:BV119,'[1]功能-付费相关'!BU$6:BU120)/'[1]资源-钻石'!O118</f>
        <v>-6.5921123585707911E-2</v>
      </c>
      <c r="CB119" s="37">
        <f>SUMPRODUCT(BW$5:BW119,'[1]功能-付费相关'!BV$6:BV120)/'[1]资源-钻石'!P118</f>
        <v>-4.081614186256706E-2</v>
      </c>
      <c r="CC119" s="14">
        <f>SUMPRODUCT(BS$5:BS119,'[1]功能-付费相关'!BR$6:BR120)/节奏总纲!P118</f>
        <v>-234.41247434588607</v>
      </c>
    </row>
    <row r="120" spans="3:81" x14ac:dyDescent="0.15">
      <c r="C120" s="14">
        <v>33</v>
      </c>
      <c r="D120" s="14">
        <f>求节点(节奏总纲!$AL$4:$AL$83,节奏总纲!AM$4:AM$83,'[1]功能-城建'!$AT38)</f>
        <v>46.082812923199413</v>
      </c>
      <c r="E120" s="14">
        <f>求节点(节奏总纲!$AL$4:$AL$83,节奏总纲!AN$4:AN$83,'[1]功能-城建'!$AT38)</f>
        <v>36.866250338559531</v>
      </c>
      <c r="F120" s="14">
        <f>求节点(节奏总纲!$AL$4:$AL$83,节奏总纲!AO$4:AO$83,'[1]功能-城建'!$AT38)</f>
        <v>27.649687753919647</v>
      </c>
      <c r="G120" s="14">
        <f>求节点(节奏总纲!$AL$4:$AL$83,节奏总纲!AP$4:AP$83,'[1]功能-城建'!$AT38)</f>
        <v>18.433125169279766</v>
      </c>
      <c r="H120" s="14">
        <f>求节点(节奏总纲!$AL$4:$AL$83,节奏总纲!AQ$4:AQ$83,'[1]功能-城建'!$AT38)</f>
        <v>9.2165625846398829</v>
      </c>
      <c r="L120" s="15">
        <v>116</v>
      </c>
      <c r="M120" s="15">
        <f>24*3600*节奏总纲!W119</f>
        <v>17960672.373683956</v>
      </c>
      <c r="N120" s="15">
        <f>24*3600*节奏总纲!X119</f>
        <v>15011028.585855307</v>
      </c>
      <c r="O120" s="15">
        <f>24*3600*节奏总纲!Y119</f>
        <v>12005949.161104452</v>
      </c>
      <c r="P120" s="15">
        <f>24*3600*节奏总纲!Z119</f>
        <v>8809321.3943416849</v>
      </c>
      <c r="Q120" s="15">
        <f>24*3600*节奏总纲!AA119</f>
        <v>4707492.2291425625</v>
      </c>
      <c r="R120" s="15">
        <f>SUM(M$5:M120)</f>
        <v>268115402.43762854</v>
      </c>
      <c r="S120" s="15">
        <f>SUM(N$5:N120)</f>
        <v>227817657.45125294</v>
      </c>
      <c r="T120" s="15">
        <f>SUM(O$5:O120)</f>
        <v>182211227.49661228</v>
      </c>
      <c r="U120" s="15">
        <f>SUM(P$5:P120)</f>
        <v>130384520.20541874</v>
      </c>
      <c r="V120" s="15">
        <f>SUM(Q$5:Q120)</f>
        <v>70273046.978902429</v>
      </c>
      <c r="X120" s="15">
        <v>116</v>
      </c>
      <c r="Y120" s="15">
        <f>[1]养成buff汇总!CC121</f>
        <v>0.34112362972951532</v>
      </c>
      <c r="Z120" s="15">
        <f>[1]养成buff汇总!CD121</f>
        <v>0.34583999999999993</v>
      </c>
      <c r="AA120" s="15">
        <f>[1]养成buff汇总!CE121</f>
        <v>0.35624362972951529</v>
      </c>
      <c r="AB120" s="15">
        <f>[1]养成buff汇总!CF121</f>
        <v>0.37103999999999998</v>
      </c>
      <c r="AC120" s="15">
        <f>[1]养成buff汇总!CG121</f>
        <v>0.39154647418101052</v>
      </c>
      <c r="AD120" s="15">
        <f>[1]养成buff汇总!CH121</f>
        <v>111162104.40677455</v>
      </c>
      <c r="AE120" s="15">
        <f>[1]养成buff汇总!CI121</f>
        <v>96150720.492267475</v>
      </c>
      <c r="AF120" s="15">
        <f>[1]养成buff汇总!CJ121</f>
        <v>80117909.049122781</v>
      </c>
      <c r="AG120" s="15">
        <f>[1]养成buff汇总!CK121</f>
        <v>60760482.769666836</v>
      </c>
      <c r="AH120" s="15">
        <f>[1]养成buff汇总!CL121</f>
        <v>35445656.397093929</v>
      </c>
      <c r="AK120" s="15">
        <v>116</v>
      </c>
      <c r="AL120" s="15">
        <f>R120+AD120+('[1]功能-日常任务'!AB120+'[1]功能-子任务'!BJ120+[8]繁荣度奖励!AT122+[3]投放设计!AY123+'[1]功能-行军令'!DL120+'[1]功能-九鼎之争'!CS121)*[1]把控!$V$7/[1]把控!$V$9++'[1]资源-玩家经验'!BN119/4</f>
        <v>401167511.16010433</v>
      </c>
      <c r="AM120" s="15">
        <f>S120+AE120+('[1]功能-日常任务'!AC120+'[1]功能-子任务'!BK120+[8]繁荣度奖励!AU122+[3]投放设计!AZ123+'[1]功能-行军令'!DM120+'[1]功能-九鼎之争'!CT121)*[1]把控!$V$7/[1]把控!$V$9++'[1]资源-玩家经验'!BO119/4</f>
        <v>347708033.99322188</v>
      </c>
      <c r="AN120" s="15">
        <f>T120+AF120+('[1]功能-日常任务'!AD120+'[1]功能-子任务'!BL120+[8]繁荣度奖励!AV122+[3]投放设计!BA123+'[1]功能-行军令'!DN120+'[1]功能-九鼎之争'!CU121)*[1]把控!$V$7/[1]把控!$V$9++'[1]资源-玩家经验'!BP119/4</f>
        <v>1015213163.0376525</v>
      </c>
      <c r="AO120" s="15">
        <f>U120+AG120+('[1]功能-日常任务'!AE120+'[1]功能-子任务'!BM120+[8]繁荣度奖励!AW122+[3]投放设计!BB123+'[1]功能-行军令'!DO120+'[1]功能-九鼎之争'!CV121)*[1]把控!$V$7/[1]把控!$V$9++'[1]资源-玩家经验'!BQ119/4</f>
        <v>827723406.8364439</v>
      </c>
      <c r="AP120" s="15">
        <f>V120+AH120+('[1]功能-日常任务'!AF120+'[1]功能-子任务'!BN120+[8]繁荣度奖励!AX122+[3]投放设计!BC123+'[1]功能-行军令'!DP120+'[1]功能-九鼎之争'!CW121)*[1]把控!$V$7/[1]把控!$V$9++'[1]资源-玩家经验'!BR119/4</f>
        <v>608041253.09052444</v>
      </c>
      <c r="AS120" s="35">
        <v>116</v>
      </c>
      <c r="AT120" s="34">
        <f t="shared" si="33"/>
        <v>0.66833777656193294</v>
      </c>
      <c r="AU120" s="34">
        <f t="shared" si="34"/>
        <v>0.27709647794088244</v>
      </c>
      <c r="AV120" s="34">
        <f>(('[1]功能-日常任务'!AB120+'[1]功能-子任务'!BJ120+[8]繁荣度奖励!AT122+[3]投放设计!AY123+'[1]功能-行军令'!DL120+'[1]功能-九鼎之争'!CS121)*[1]把控!$V$7/[1]把控!$V$9+'[1]资源-玩家经验'!BN119/4)/AL120</f>
        <v>5.4565745497184674E-2</v>
      </c>
      <c r="AX120" s="15">
        <v>116</v>
      </c>
      <c r="AY120" s="15">
        <f>'[1]功能-战损相关'!R126/求节点($D$88:$D$167,$D$4:$D$83,节奏总纲!P119)*3600</f>
        <v>20595562.957344994</v>
      </c>
      <c r="AZ120" s="15">
        <f>'[1]功能-战损相关'!S126/求节点($D$88:$D$167,$D$4:$D$83,节奏总纲!Q119)*3600</f>
        <v>23945780.189978614</v>
      </c>
      <c r="BA120" s="15">
        <f>'[1]功能-战损相关'!T126/求节点($D$88:$D$167,$D$4:$D$83,节奏总纲!R119)*3600</f>
        <v>24853020.108752847</v>
      </c>
      <c r="BB120" s="15">
        <f>'[1]功能-战损相关'!U126/求节点($D$88:$D$167,$D$4:$D$83,节奏总纲!S119)*3600</f>
        <v>19727863.917794339</v>
      </c>
      <c r="BC120" s="15">
        <f>'[1]功能-战损相关'!V126/求节点($D$88:$D$167,$D$4:$D$83,节奏总纲!T119)*3600</f>
        <v>10080864.616937194</v>
      </c>
      <c r="BD120" s="15">
        <f>SUM(AY$5:AY120)</f>
        <v>273223617.20647675</v>
      </c>
      <c r="BE120" s="15">
        <f>SUM(AZ$5:AZ120)</f>
        <v>323046588.11281329</v>
      </c>
      <c r="BF120" s="15">
        <f>SUM(BA$5:BA120)</f>
        <v>335390099.04060662</v>
      </c>
      <c r="BG120" s="15">
        <f>SUM(BB$5:BB120)</f>
        <v>259783820.18895954</v>
      </c>
      <c r="BH120" s="15">
        <f>SUM(BC$5:BC120)</f>
        <v>133958356.26306157</v>
      </c>
      <c r="BK120" s="14">
        <v>116</v>
      </c>
      <c r="BL120" s="14">
        <f t="shared" si="35"/>
        <v>1.4682753828595263</v>
      </c>
      <c r="BM120" s="14">
        <f t="shared" si="36"/>
        <v>1.0763402146559629</v>
      </c>
      <c r="BN120" s="14">
        <f t="shared" si="37"/>
        <v>3.0269622327602992</v>
      </c>
      <c r="BO120" s="14">
        <f t="shared" si="38"/>
        <v>3.1862007658305314</v>
      </c>
      <c r="BP120" s="14">
        <f t="shared" si="39"/>
        <v>4.5390319055309964</v>
      </c>
      <c r="BR120" s="9">
        <v>116</v>
      </c>
      <c r="BS120" s="9">
        <f t="shared" si="40"/>
        <v>-8126537.657253921</v>
      </c>
      <c r="BT120" s="9">
        <f t="shared" si="41"/>
        <v>-563002.37724238634</v>
      </c>
      <c r="BU120" s="9">
        <f t="shared" si="42"/>
        <v>-46926295.065739989</v>
      </c>
      <c r="BV120" s="9">
        <f t="shared" si="43"/>
        <v>-38345355.587257266</v>
      </c>
      <c r="BW120" s="9">
        <f t="shared" si="44"/>
        <v>-32817362.388573855</v>
      </c>
      <c r="BX120" s="37">
        <f>SUMPRODUCT(BS$5:BS120,'[1]功能-付费相关'!BR$6:BR121)/'[1]资源-钻石'!L119</f>
        <v>-6.9946378240969526E-2</v>
      </c>
      <c r="BY120" s="37">
        <f>SUMPRODUCT(BT$5:BT120,'[1]功能-付费相关'!BS$6:BS121)/'[1]资源-钻石'!M119</f>
        <v>-1.0198857175220757E-2</v>
      </c>
      <c r="BZ120" s="37">
        <f>SUMPRODUCT(BU$5:BU120,'[1]功能-付费相关'!BT$6:BT121)/'[1]资源-钻石'!N119</f>
        <v>-0.17110943302495588</v>
      </c>
      <c r="CA120" s="37">
        <f>SUMPRODUCT(BV$5:BV120,'[1]功能-付费相关'!BU$6:BU121)/'[1]资源-钻石'!O119</f>
        <v>-6.6000967938484895E-2</v>
      </c>
      <c r="CB120" s="37">
        <f>SUMPRODUCT(BW$5:BW120,'[1]功能-付费相关'!BV$6:BV121)/'[1]资源-钻石'!P119</f>
        <v>-4.0943603118064407E-2</v>
      </c>
      <c r="CC120" s="14">
        <f>SUMPRODUCT(BS$5:BS120,'[1]功能-付费相关'!BR$6:BR121)/节奏总纲!P119</f>
        <v>-233.25824160231528</v>
      </c>
    </row>
    <row r="121" spans="3:81" x14ac:dyDescent="0.15">
      <c r="C121" s="14">
        <v>34</v>
      </c>
      <c r="D121" s="14">
        <f>求节点(节奏总纲!$AL$4:$AL$83,节奏总纲!AM$4:AM$83,'[1]功能-城建'!$AT39)</f>
        <v>54.110931329932889</v>
      </c>
      <c r="E121" s="14">
        <f>求节点(节奏总纲!$AL$4:$AL$83,节奏总纲!AN$4:AN$83,'[1]功能-城建'!$AT39)</f>
        <v>43.288745063946315</v>
      </c>
      <c r="F121" s="14">
        <f>求节点(节奏总纲!$AL$4:$AL$83,节奏总纲!AO$4:AO$83,'[1]功能-城建'!$AT39)</f>
        <v>32.466558797959735</v>
      </c>
      <c r="G121" s="14">
        <f>求节点(节奏总纲!$AL$4:$AL$83,节奏总纲!AP$4:AP$83,'[1]功能-城建'!$AT39)</f>
        <v>21.644372531973158</v>
      </c>
      <c r="H121" s="14">
        <f>求节点(节奏总纲!$AL$4:$AL$83,节奏总纲!AQ$4:AQ$83,'[1]功能-城建'!$AT39)</f>
        <v>10.822186265986579</v>
      </c>
      <c r="L121" s="15">
        <v>117</v>
      </c>
      <c r="M121" s="15">
        <f>24*3600*节奏总纲!W120</f>
        <v>19249772.019423168</v>
      </c>
      <c r="N121" s="15">
        <f>24*3600*节奏总纲!X120</f>
        <v>16414004.319795297</v>
      </c>
      <c r="O121" s="15">
        <f>24*3600*节奏总纲!Y120</f>
        <v>13283300.686519921</v>
      </c>
      <c r="P121" s="15">
        <f>24*3600*节奏总纲!Z120</f>
        <v>9418637.1679368895</v>
      </c>
      <c r="Q121" s="15">
        <f>24*3600*节奏总纲!AA120</f>
        <v>5160311.3160736412</v>
      </c>
      <c r="R121" s="15">
        <f>SUM(M$5:M121)</f>
        <v>287365174.45705169</v>
      </c>
      <c r="S121" s="15">
        <f>SUM(N$5:N121)</f>
        <v>244231661.77104825</v>
      </c>
      <c r="T121" s="15">
        <f>SUM(O$5:O121)</f>
        <v>195494528.1831322</v>
      </c>
      <c r="U121" s="15">
        <f>SUM(P$5:P121)</f>
        <v>139803157.37335563</v>
      </c>
      <c r="V121" s="15">
        <f>SUM(Q$5:Q121)</f>
        <v>75433358.294976071</v>
      </c>
      <c r="X121" s="15">
        <v>117</v>
      </c>
      <c r="Y121" s="15">
        <f>[1]养成buff汇总!CC122</f>
        <v>0.34112362972951532</v>
      </c>
      <c r="Z121" s="15">
        <f>[1]养成buff汇总!CD122</f>
        <v>0.34583999999999993</v>
      </c>
      <c r="AA121" s="15">
        <f>[1]养成buff汇总!CE122</f>
        <v>0.35624362972951529</v>
      </c>
      <c r="AB121" s="15">
        <f>[1]养成buff汇总!CF122</f>
        <v>0.37103999999999998</v>
      </c>
      <c r="AC121" s="15">
        <f>[1]养成buff汇总!CG122</f>
        <v>0.39154647418101052</v>
      </c>
      <c r="AD121" s="15">
        <f>[1]养成buff汇总!CH122</f>
        <v>121128393.07491356</v>
      </c>
      <c r="AE121" s="15">
        <f>[1]养成buff汇总!CI122</f>
        <v>104828443.45600419</v>
      </c>
      <c r="AF121" s="15">
        <f>[1]养成buff汇总!CJ122</f>
        <v>87468657.670633361</v>
      </c>
      <c r="AG121" s="15">
        <f>[1]养成buff汇总!CK122</f>
        <v>66316783.861614347</v>
      </c>
      <c r="AH121" s="15">
        <f>[1]养成buff汇总!CL122</f>
        <v>38766372.960886329</v>
      </c>
      <c r="AK121" s="15">
        <v>117</v>
      </c>
      <c r="AL121" s="15">
        <f>R121+AD121+('[1]功能-日常任务'!AB121+'[1]功能-子任务'!BJ121+[8]繁荣度奖励!AT123+[3]投放设计!AY124+'[1]功能-行军令'!DL121+'[1]功能-九鼎之争'!CS122)*[1]把控!$V$7/[1]把控!$V$9++'[1]资源-玩家经验'!BN120/4</f>
        <v>431950863.30424464</v>
      </c>
      <c r="AM121" s="15">
        <f>S121+AE121+('[1]功能-日常任务'!AC121+'[1]功能-子任务'!BK121+[8]繁荣度奖励!AU123+[3]投放设计!AZ124+'[1]功能-行军令'!DM121+'[1]功能-九鼎之争'!CT122)*[1]把控!$V$7/[1]把控!$V$9++'[1]资源-玩家经验'!BO120/4</f>
        <v>374507192.49880826</v>
      </c>
      <c r="AN121" s="15">
        <f>T121+AF121+('[1]功能-日常任务'!AD121+'[1]功能-子任务'!BL121+[8]繁荣度奖励!AV123+[3]投放设计!BA124+'[1]功能-行军令'!DN121+'[1]功能-九鼎之争'!CU122)*[1]把控!$V$7/[1]把控!$V$9++'[1]资源-玩家经验'!BP120/4</f>
        <v>1092844188.2717748</v>
      </c>
      <c r="AO121" s="15">
        <f>U121+AG121+('[1]功能-日常任务'!AE121+'[1]功能-子任务'!BM121+[8]繁荣度奖励!AW123+[3]投放设计!BB124+'[1]功能-行军令'!DO121+'[1]功能-九鼎之争'!CV122)*[1]把控!$V$7/[1]把控!$V$9++'[1]资源-玩家经验'!BQ120/4</f>
        <v>891496915.88797581</v>
      </c>
      <c r="AP121" s="15">
        <f>V121+AH121+('[1]功能-日常任务'!AF121+'[1]功能-子任务'!BN121+[8]繁荣度奖励!AX123+[3]投放设计!BC124+'[1]功能-行军令'!DP121+'[1]功能-九鼎之争'!CW122)*[1]把控!$V$7/[1]把控!$V$9++'[1]资源-玩家经验'!BR120/4</f>
        <v>655418173.41530764</v>
      </c>
      <c r="AS121" s="35">
        <v>117</v>
      </c>
      <c r="AT121" s="34">
        <f t="shared" si="33"/>
        <v>0.66527283279127514</v>
      </c>
      <c r="AU121" s="34">
        <f t="shared" si="34"/>
        <v>0.28042169460741828</v>
      </c>
      <c r="AV121" s="34">
        <f>(('[1]功能-日常任务'!AB121+'[1]功能-子任务'!BJ121+[8]繁荣度奖励!AT123+[3]投放设计!AY124+'[1]功能-行军令'!DL121+'[1]功能-九鼎之争'!CS122)*[1]把控!$V$7/[1]把控!$V$9+'[1]资源-玩家经验'!BN120/4)/AL121</f>
        <v>5.4305472601306574E-2</v>
      </c>
      <c r="AX121" s="15">
        <v>117</v>
      </c>
      <c r="AY121" s="15">
        <f>'[1]功能-战损相关'!R127/求节点($D$88:$D$167,$D$4:$D$83,节奏总纲!P120)*3600</f>
        <v>22252709.881046738</v>
      </c>
      <c r="AZ121" s="15">
        <f>'[1]功能-战损相关'!S127/求节点($D$88:$D$167,$D$4:$D$83,节奏总纲!Q120)*3600</f>
        <v>26395134.176076189</v>
      </c>
      <c r="BA121" s="15">
        <f>'[1]功能-战损相关'!T127/求节点($D$88:$D$167,$D$4:$D$83,节奏总纲!R120)*3600</f>
        <v>27716377.127574842</v>
      </c>
      <c r="BB121" s="15">
        <f>'[1]功能-战损相关'!U127/求节点($D$88:$D$167,$D$4:$D$83,节奏总纲!S120)*3600</f>
        <v>21261873.363844991</v>
      </c>
      <c r="BC121" s="15">
        <f>'[1]功能-战损相关'!V127/求节点($D$88:$D$167,$D$4:$D$83,节奏总纲!T120)*3600</f>
        <v>11137824.325290421</v>
      </c>
      <c r="BD121" s="15">
        <f>SUM(AY$5:AY121)</f>
        <v>295476327.08752346</v>
      </c>
      <c r="BE121" s="15">
        <f>SUM(AZ$5:AZ121)</f>
        <v>349441722.28888947</v>
      </c>
      <c r="BF121" s="15">
        <f>SUM(BA$5:BA121)</f>
        <v>363106476.16818148</v>
      </c>
      <c r="BG121" s="15">
        <f>SUM(BB$5:BB121)</f>
        <v>281045693.55280453</v>
      </c>
      <c r="BH121" s="15">
        <f>SUM(BC$5:BC121)</f>
        <v>145096180.58835199</v>
      </c>
      <c r="BK121" s="14">
        <v>117</v>
      </c>
      <c r="BL121" s="14">
        <f t="shared" si="35"/>
        <v>1.4618797639795214</v>
      </c>
      <c r="BM121" s="14">
        <f t="shared" si="36"/>
        <v>1.0717300442710065</v>
      </c>
      <c r="BN121" s="14">
        <f t="shared" si="37"/>
        <v>3.0097072346503611</v>
      </c>
      <c r="BO121" s="14">
        <f t="shared" si="38"/>
        <v>3.1720710771911405</v>
      </c>
      <c r="BP121" s="14">
        <f t="shared" si="39"/>
        <v>4.5171290571374501</v>
      </c>
      <c r="BR121" s="9">
        <v>117</v>
      </c>
      <c r="BS121" s="9">
        <f t="shared" si="40"/>
        <v>-8530642.2630935907</v>
      </c>
      <c r="BT121" s="9">
        <f t="shared" si="41"/>
        <v>-404024.32951021194</v>
      </c>
      <c r="BU121" s="9">
        <f t="shared" si="42"/>
        <v>-49914648.106547415</v>
      </c>
      <c r="BV121" s="9">
        <f t="shared" si="43"/>
        <v>-42511635.68768692</v>
      </c>
      <c r="BW121" s="9">
        <f t="shared" si="44"/>
        <v>-36239095.999492779</v>
      </c>
      <c r="BX121" s="37">
        <f>SUMPRODUCT(BS$5:BS121,'[1]功能-付费相关'!BR$6:BR122)/'[1]资源-钻石'!L120</f>
        <v>-7.0097386495972483E-2</v>
      </c>
      <c r="BY121" s="37">
        <f>SUMPRODUCT(BT$5:BT121,'[1]功能-付费相关'!BS$6:BS122)/'[1]资源-钻石'!M120</f>
        <v>-9.7023012830920619E-3</v>
      </c>
      <c r="BZ121" s="37">
        <f>SUMPRODUCT(BU$5:BU121,'[1]功能-付费相关'!BT$6:BT122)/'[1]资源-钻石'!N120</f>
        <v>-0.17168691252078805</v>
      </c>
      <c r="CA121" s="37">
        <f>SUMPRODUCT(BV$5:BV121,'[1]功能-付费相关'!BU$6:BU122)/'[1]资源-钻石'!O120</f>
        <v>-6.6250530751288325E-2</v>
      </c>
      <c r="CB121" s="37">
        <f>SUMPRODUCT(BW$5:BW121,'[1]功能-付费相关'!BV$6:BV122)/'[1]资源-钻石'!P120</f>
        <v>-4.1086544059557445E-2</v>
      </c>
      <c r="CC121" s="14">
        <f>SUMPRODUCT(BS$5:BS121,'[1]功能-付费相关'!BR$6:BR122)/节奏总纲!P120</f>
        <v>-231.88208428973081</v>
      </c>
    </row>
    <row r="122" spans="3:81" x14ac:dyDescent="0.15">
      <c r="C122" s="14">
        <v>35</v>
      </c>
      <c r="D122" s="14">
        <f>求节点(节奏总纲!$AL$4:$AL$83,节奏总纲!AM$4:AM$83,'[1]功能-城建'!$AT40)</f>
        <v>63.5</v>
      </c>
      <c r="E122" s="14">
        <f>求节点(节奏总纲!$AL$4:$AL$83,节奏总纲!AN$4:AN$83,'[1]功能-城建'!$AT40)</f>
        <v>50.800000000000004</v>
      </c>
      <c r="F122" s="14">
        <f>求节点(节奏总纲!$AL$4:$AL$83,节奏总纲!AO$4:AO$83,'[1]功能-城建'!$AT40)</f>
        <v>38.1</v>
      </c>
      <c r="G122" s="14">
        <f>求节点(节奏总纲!$AL$4:$AL$83,节奏总纲!AP$4:AP$83,'[1]功能-城建'!$AT40)</f>
        <v>25.400000000000002</v>
      </c>
      <c r="H122" s="14">
        <f>求节点(节奏总纲!$AL$4:$AL$83,节奏总纲!AQ$4:AQ$83,'[1]功能-城建'!$AT40)</f>
        <v>12.700000000000001</v>
      </c>
      <c r="L122" s="15">
        <v>118</v>
      </c>
      <c r="M122" s="15">
        <f>24*3600*节奏总纲!W121</f>
        <v>20631394.810292516</v>
      </c>
      <c r="N122" s="15">
        <f>24*3600*节奏总纲!X121</f>
        <v>17596221.763121042</v>
      </c>
      <c r="O122" s="15">
        <f>24*3600*节奏总纲!Y121</f>
        <v>14127936.860222213</v>
      </c>
      <c r="P122" s="15">
        <f>24*3600*节奏总纲!Z121</f>
        <v>10314370.487547936</v>
      </c>
      <c r="Q122" s="15">
        <f>24*3600*节奏总纲!AA121</f>
        <v>5446540.7946285158</v>
      </c>
      <c r="R122" s="15">
        <f>SUM(M$5:M122)</f>
        <v>307996569.26734424</v>
      </c>
      <c r="S122" s="15">
        <f>SUM(N$5:N122)</f>
        <v>261827883.53416929</v>
      </c>
      <c r="T122" s="15">
        <f>SUM(O$5:O122)</f>
        <v>209622465.04335442</v>
      </c>
      <c r="U122" s="15">
        <f>SUM(P$5:P122)</f>
        <v>150117527.86090356</v>
      </c>
      <c r="V122" s="15">
        <f>SUM(Q$5:Q122)</f>
        <v>80879899.089604586</v>
      </c>
      <c r="X122" s="15">
        <v>118</v>
      </c>
      <c r="Y122" s="15">
        <f>[1]养成buff汇总!CC123</f>
        <v>0.34112362972951532</v>
      </c>
      <c r="Z122" s="15">
        <f>[1]养成buff汇总!CD123</f>
        <v>0.34583999999999993</v>
      </c>
      <c r="AA122" s="15">
        <f>[1]养成buff汇总!CE123</f>
        <v>0.35624362972951529</v>
      </c>
      <c r="AB122" s="15">
        <f>[1]养成buff汇总!CF123</f>
        <v>0.37103999999999998</v>
      </c>
      <c r="AC122" s="15">
        <f>[1]养成buff汇总!CG123</f>
        <v>0.39154647418101052</v>
      </c>
      <c r="AD122" s="15">
        <f>[1]养成buff汇总!CH123</f>
        <v>131809996.7894017</v>
      </c>
      <c r="AE122" s="15">
        <f>[1]养成buff汇总!CI123</f>
        <v>114131178.77237599</v>
      </c>
      <c r="AF122" s="15">
        <f>[1]养成buff汇总!CJ123</f>
        <v>95286813.327190638</v>
      </c>
      <c r="AG122" s="15">
        <f>[1]养成buff汇总!CK123</f>
        <v>72401501.531577125</v>
      </c>
      <c r="AH122" s="15">
        <f>[1]养成buff汇总!CL123</f>
        <v>42271281.313170671</v>
      </c>
      <c r="AK122" s="15">
        <v>118</v>
      </c>
      <c r="AL122" s="15">
        <f>R122+AD122+('[1]功能-日常任务'!AB122+'[1]功能-子任务'!BJ122+[8]繁荣度奖励!AT124+[3]投放设计!AY125+'[1]功能-行军令'!DL122+'[1]功能-九鼎之争'!CS123)*[1]把控!$V$7/[1]把控!$V$9++'[1]资源-玩家经验'!BN121/4</f>
        <v>464943430.13736159</v>
      </c>
      <c r="AM122" s="15">
        <f>S122+AE122+('[1]功能-日常任务'!AC122+'[1]功能-子任务'!BK122+[8]繁荣度奖励!AU124+[3]投放设计!AZ125+'[1]功能-行军令'!DM122+'[1]功能-九鼎之争'!CT123)*[1]把控!$V$7/[1]把控!$V$9++'[1]资源-玩家经验'!BO121/4</f>
        <v>403236325.90183955</v>
      </c>
      <c r="AN122" s="15">
        <f>T122+AF122+('[1]功能-日常任务'!AD122+'[1]功能-子任务'!BL122+[8]繁荣度奖励!AV124+[3]投放设计!BA125+'[1]功能-行军令'!DN122+'[1]功能-九鼎之争'!CU123)*[1]把控!$V$7/[1]把控!$V$9++'[1]资源-玩家经验'!BP121/4</f>
        <v>1175863659.4335217</v>
      </c>
      <c r="AO122" s="15">
        <f>U122+AG122+('[1]功能-日常任务'!AE122+'[1]功能-子任务'!BM122+[8]繁荣度奖励!AW124+[3]投放设计!BB125+'[1]功能-行军令'!DO122+'[1]功能-九鼎之争'!CV123)*[1]把控!$V$7/[1]把控!$V$9++'[1]资源-玩家经验'!BQ121/4</f>
        <v>960264882.75619769</v>
      </c>
      <c r="AP122" s="15">
        <f>V122+AH122+('[1]功能-日常任务'!AF122+'[1]功能-子任务'!BN122+[8]繁荣度奖励!AX124+[3]投放设计!BC125+'[1]功能-行军令'!DP122+'[1]功能-九鼎之争'!CW123)*[1]把控!$V$7/[1]把控!$V$9++'[1]资源-玩家经验'!BR121/4</f>
        <v>706438887.84068799</v>
      </c>
      <c r="AS122" s="35">
        <v>118</v>
      </c>
      <c r="AT122" s="34">
        <f t="shared" si="33"/>
        <v>0.66243880288049362</v>
      </c>
      <c r="AU122" s="34">
        <f t="shared" si="34"/>
        <v>0.28349684767125349</v>
      </c>
      <c r="AV122" s="34">
        <f>(('[1]功能-日常任务'!AB122+'[1]功能-子任务'!BJ122+[8]繁荣度奖励!AT124+[3]投放设计!AY125+'[1]功能-行军令'!DL122+'[1]功能-九鼎之争'!CS123)*[1]把控!$V$7/[1]把控!$V$9+'[1]资源-玩家经验'!BN121/4)/AL122</f>
        <v>5.4064349448252828E-2</v>
      </c>
      <c r="AX122" s="15">
        <v>118</v>
      </c>
      <c r="AY122" s="15">
        <f>'[1]功能-战损相关'!R128/求节点($D$88:$D$167,$D$4:$D$83,节奏总纲!P121)*3600</f>
        <v>24040590.670497973</v>
      </c>
      <c r="AZ122" s="15">
        <f>'[1]功能-战损相关'!S128/求节点($D$88:$D$167,$D$4:$D$83,节奏总纲!Q121)*3600</f>
        <v>28520698.416317631</v>
      </c>
      <c r="BA122" s="15">
        <f>'[1]功能-战损相关'!T128/求节点($D$88:$D$167,$D$4:$D$83,节奏总纲!R121)*3600</f>
        <v>29715463.264185607</v>
      </c>
      <c r="BB122" s="15">
        <f>'[1]功能-战损相关'!U128/求节点($D$88:$D$167,$D$4:$D$83,节奏总纲!S121)*3600</f>
        <v>23467756.437421702</v>
      </c>
      <c r="BC122" s="15">
        <f>'[1]功能-战损相关'!V128/求节点($D$88:$D$167,$D$4:$D$83,节奏总纲!T121)*3600</f>
        <v>11848714.618834781</v>
      </c>
      <c r="BD122" s="15">
        <f>SUM(AY$5:AY122)</f>
        <v>319516917.75802141</v>
      </c>
      <c r="BE122" s="15">
        <f>SUM(AZ$5:AZ122)</f>
        <v>377962420.70520711</v>
      </c>
      <c r="BF122" s="15">
        <f>SUM(BA$5:BA122)</f>
        <v>392821939.43236709</v>
      </c>
      <c r="BG122" s="15">
        <f>SUM(BB$5:BB122)</f>
        <v>304513449.99022621</v>
      </c>
      <c r="BH122" s="15">
        <f>SUM(BC$5:BC122)</f>
        <v>156944895.20718679</v>
      </c>
      <c r="BK122" s="14">
        <v>118</v>
      </c>
      <c r="BL122" s="14">
        <f t="shared" si="35"/>
        <v>1.4551449525732953</v>
      </c>
      <c r="BM122" s="14">
        <f t="shared" si="36"/>
        <v>1.0668688308998446</v>
      </c>
      <c r="BN122" s="14">
        <f t="shared" si="37"/>
        <v>2.993375729300304</v>
      </c>
      <c r="BO122" s="14">
        <f t="shared" si="38"/>
        <v>3.153439963939257</v>
      </c>
      <c r="BP122" s="14">
        <f t="shared" si="39"/>
        <v>4.5011906052000024</v>
      </c>
      <c r="BR122" s="9">
        <v>118</v>
      </c>
      <c r="BS122" s="9">
        <f t="shared" si="40"/>
        <v>-8951976.1626189947</v>
      </c>
      <c r="BT122" s="9">
        <f t="shared" si="41"/>
        <v>-208434.98671364784</v>
      </c>
      <c r="BU122" s="9">
        <f t="shared" si="42"/>
        <v>-53304007.897561371</v>
      </c>
      <c r="BV122" s="9">
        <f t="shared" si="43"/>
        <v>-45300210.4308002</v>
      </c>
      <c r="BW122" s="9">
        <f t="shared" si="44"/>
        <v>-39171999.806545556</v>
      </c>
      <c r="BX122" s="37">
        <f>SUMPRODUCT(BS$5:BS122,'[1]功能-付费相关'!BR$6:BR123)/'[1]资源-钻石'!L121</f>
        <v>-7.0149860038779793E-2</v>
      </c>
      <c r="BY122" s="37">
        <f>SUMPRODUCT(BT$5:BT122,'[1]功能-付费相关'!BS$6:BS123)/'[1]资源-钻石'!M121</f>
        <v>-9.1715859029217906E-3</v>
      </c>
      <c r="BZ122" s="37">
        <f>SUMPRODUCT(BU$5:BU122,'[1]功能-付费相关'!BT$6:BT123)/'[1]资源-钻石'!N121</f>
        <v>-0.17227128604222669</v>
      </c>
      <c r="CA122" s="37">
        <f>SUMPRODUCT(BV$5:BV122,'[1]功能-付费相关'!BU$6:BU123)/'[1]资源-钻石'!O121</f>
        <v>-6.6362160020822403E-2</v>
      </c>
      <c r="CB122" s="37">
        <f>SUMPRODUCT(BW$5:BW122,'[1]功能-付费相关'!BV$6:BV123)/'[1]资源-钻石'!P121</f>
        <v>-4.1286957400312491E-2</v>
      </c>
      <c r="CC122" s="14">
        <f>SUMPRODUCT(BS$5:BS122,'[1]功能-付费相关'!BR$6:BR123)/节奏总纲!P121</f>
        <v>-230.30056578932493</v>
      </c>
    </row>
    <row r="123" spans="3:81" x14ac:dyDescent="0.15">
      <c r="C123" s="14">
        <v>36</v>
      </c>
      <c r="D123" s="14">
        <f>求节点(节奏总纲!$AL$4:$AL$83,节奏总纲!AM$4:AM$83,'[1]功能-城建'!$AT41)</f>
        <v>73.746861667008318</v>
      </c>
      <c r="E123" s="14">
        <f>求节点(节奏总纲!$AL$4:$AL$83,节奏总纲!AN$4:AN$83,'[1]功能-城建'!$AT41)</f>
        <v>58.997489333606659</v>
      </c>
      <c r="F123" s="14">
        <f>求节点(节奏总纲!$AL$4:$AL$83,节奏总纲!AO$4:AO$83,'[1]功能-城建'!$AT41)</f>
        <v>44.248117000204992</v>
      </c>
      <c r="G123" s="14">
        <f>求节点(节奏总纲!$AL$4:$AL$83,节奏总纲!AP$4:AP$83,'[1]功能-城建'!$AT41)</f>
        <v>29.498744666803329</v>
      </c>
      <c r="H123" s="14">
        <f>求节点(节奏总纲!$AL$4:$AL$83,节奏总纲!AQ$4:AQ$83,'[1]功能-城建'!$AT41)</f>
        <v>14.749372333401665</v>
      </c>
      <c r="L123" s="15">
        <v>119</v>
      </c>
      <c r="M123" s="15">
        <f>24*3600*节奏总纲!W122</f>
        <v>22112181.452779394</v>
      </c>
      <c r="N123" s="15">
        <f>24*3600*节奏总纲!X122</f>
        <v>18995630.703439873</v>
      </c>
      <c r="O123" s="15">
        <f>24*3600*节奏总纲!Y122</f>
        <v>15412670.322553763</v>
      </c>
      <c r="P123" s="15">
        <f>24*3600*节奏总纲!Z122</f>
        <v>10876509.865300708</v>
      </c>
      <c r="Q123" s="15">
        <f>24*3600*节奏总纲!AA122</f>
        <v>5542571.8489237558</v>
      </c>
      <c r="R123" s="15">
        <f>SUM(M$5:M123)</f>
        <v>330108750.72012365</v>
      </c>
      <c r="S123" s="15">
        <f>SUM(N$5:N123)</f>
        <v>280823514.23760915</v>
      </c>
      <c r="T123" s="15">
        <f>SUM(O$5:O123)</f>
        <v>225035135.36590818</v>
      </c>
      <c r="U123" s="15">
        <f>SUM(P$5:P123)</f>
        <v>160994037.72620428</v>
      </c>
      <c r="V123" s="15">
        <f>SUM(Q$5:Q123)</f>
        <v>86422470.938528344</v>
      </c>
      <c r="X123" s="15">
        <v>119</v>
      </c>
      <c r="Y123" s="15">
        <f>[1]养成buff汇总!CC124</f>
        <v>0.34112362972951532</v>
      </c>
      <c r="Z123" s="15">
        <f>[1]养成buff汇总!CD124</f>
        <v>0.34583999999999993</v>
      </c>
      <c r="AA123" s="15">
        <f>[1]养成buff汇总!CE124</f>
        <v>0.35624362972951529</v>
      </c>
      <c r="AB123" s="15">
        <f>[1]养成buff汇总!CF124</f>
        <v>0.37103999999999998</v>
      </c>
      <c r="AC123" s="15">
        <f>[1]养成buff汇总!CG124</f>
        <v>0.39154647418101052</v>
      </c>
      <c r="AD123" s="15">
        <f>[1]养成buff汇总!CH124</f>
        <v>143258256.18791857</v>
      </c>
      <c r="AE123" s="15">
        <f>[1]养成buff汇总!CI124</f>
        <v>124173750.80747083</v>
      </c>
      <c r="AF123" s="15">
        <f>[1]养成buff汇总!CJ124</f>
        <v>103815918.23876446</v>
      </c>
      <c r="AG123" s="15">
        <f>[1]养成buff汇总!CK124</f>
        <v>78817839.963943541</v>
      </c>
      <c r="AH123" s="15">
        <f>[1]养成buff汇总!CL124</f>
        <v>45837986.69534415</v>
      </c>
      <c r="AK123" s="15">
        <v>119</v>
      </c>
      <c r="AL123" s="15">
        <f>R123+AD123+('[1]功能-日常任务'!AB123+'[1]功能-子任务'!BJ123+[8]繁荣度奖励!AT125+[3]投放设计!AY126+'[1]功能-行军令'!DL123+'[1]功能-九鼎之争'!CS124)*[1]把控!$V$7/[1]把控!$V$9++'[1]资源-玩家经验'!BN122/4</f>
        <v>500303753.21169615</v>
      </c>
      <c r="AM123" s="15">
        <f>S123+AE123+('[1]功能-日常任务'!AC123+'[1]功能-子任务'!BK123+[8]繁荣度奖励!AU125+[3]投放设计!AZ126+'[1]功能-行军令'!DM123+'[1]功能-九鼎之争'!CT124)*[1]把控!$V$7/[1]把控!$V$9++'[1]资源-玩家经验'!BO122/4</f>
        <v>434250012.04534239</v>
      </c>
      <c r="AN123" s="15">
        <f>T123+AF123+('[1]功能-日常任务'!AD123+'[1]功能-子任务'!BL123+[8]繁荣度奖励!AV125+[3]投放设计!BA126+'[1]功能-行军令'!DN123+'[1]功能-九鼎之争'!CU124)*[1]把控!$V$7/[1]把控!$V$9++'[1]资源-玩家经验'!BP122/4</f>
        <v>1265297487.9231248</v>
      </c>
      <c r="AO123" s="15">
        <f>U123+AG123+('[1]功能-日常任务'!AE123+'[1]功能-子任务'!BM123+[8]繁荣度奖励!AW125+[3]投放设计!BB126+'[1]功能-行军令'!DO123+'[1]功能-九鼎之争'!CV124)*[1]把控!$V$7/[1]把控!$V$9++'[1]资源-玩家经验'!BQ122/4</f>
        <v>1033696774.3098173</v>
      </c>
      <c r="AP123" s="15">
        <f>V123+AH123+('[1]功能-日常任务'!AF123+'[1]功能-子任务'!BN123+[8]繁荣度奖励!AX125+[3]投放设计!BC126+'[1]功能-行军令'!DP123+'[1]功能-九鼎之争'!CW124)*[1]把控!$V$7/[1]把控!$V$9++'[1]资源-玩家经验'!BR122/4</f>
        <v>760660270.75851023</v>
      </c>
      <c r="AS123" s="35">
        <v>119</v>
      </c>
      <c r="AT123" s="34">
        <f t="shared" si="33"/>
        <v>0.65981665858189753</v>
      </c>
      <c r="AU123" s="34">
        <f t="shared" si="34"/>
        <v>0.2863425574329061</v>
      </c>
      <c r="AV123" s="34">
        <f>(('[1]功能-日常任务'!AB123+'[1]功能-子任务'!BJ123+[8]繁荣度奖励!AT125+[3]投放设计!AY126+'[1]功能-行军令'!DL123+'[1]功能-九鼎之争'!CS124)*[1]把控!$V$7/[1]把控!$V$9+'[1]资源-玩家经验'!BN122/4)/AL123</f>
        <v>5.3840783985196455E-2</v>
      </c>
      <c r="AX123" s="15">
        <v>119</v>
      </c>
      <c r="AY123" s="15">
        <f>'[1]功能-战损相关'!R129/求节点($D$88:$D$167,$D$4:$D$83,节奏总纲!P122)*3600</f>
        <v>25970746.442845978</v>
      </c>
      <c r="AZ123" s="15">
        <f>'[1]功能-战损相关'!S129/求节点($D$88:$D$167,$D$4:$D$83,节奏总纲!Q122)*3600</f>
        <v>31035596.483924579</v>
      </c>
      <c r="BA123" s="15">
        <f>'[1]功能-战损相关'!T129/求节点($D$88:$D$167,$D$4:$D$83,节奏总纲!R122)*3600</f>
        <v>32672806.334330942</v>
      </c>
      <c r="BB123" s="15">
        <f>'[1]功能-战损相关'!U129/求节点($D$88:$D$167,$D$4:$D$83,节奏总纲!S122)*3600</f>
        <v>24943697.726337358</v>
      </c>
      <c r="BC123" s="15">
        <f>'[1]功能-战损相关'!V129/求节点($D$88:$D$167,$D$4:$D$83,节奏总纲!T122)*3600</f>
        <v>12147535.685873397</v>
      </c>
      <c r="BD123" s="15">
        <f>SUM(AY$5:AY123)</f>
        <v>345487664.20086741</v>
      </c>
      <c r="BE123" s="15">
        <f>SUM(AZ$5:AZ123)</f>
        <v>408998017.18913168</v>
      </c>
      <c r="BF123" s="15">
        <f>SUM(BA$5:BA123)</f>
        <v>425494745.766698</v>
      </c>
      <c r="BG123" s="15">
        <f>SUM(BB$5:BB123)</f>
        <v>329457147.71656358</v>
      </c>
      <c r="BH123" s="15">
        <f>SUM(BC$5:BC123)</f>
        <v>169092430.89306018</v>
      </c>
      <c r="BK123" s="14">
        <v>119</v>
      </c>
      <c r="BL123" s="14">
        <f t="shared" si="35"/>
        <v>1.4481088763876047</v>
      </c>
      <c r="BM123" s="14">
        <f t="shared" si="36"/>
        <v>1.0617411180370919</v>
      </c>
      <c r="BN123" s="14">
        <f t="shared" si="37"/>
        <v>2.9737088424986027</v>
      </c>
      <c r="BO123" s="14">
        <f t="shared" si="38"/>
        <v>3.1375758015094593</v>
      </c>
      <c r="BP123" s="14">
        <f t="shared" si="39"/>
        <v>4.4984879970149443</v>
      </c>
      <c r="BR123" s="9">
        <v>119</v>
      </c>
      <c r="BS123" s="9">
        <f t="shared" si="40"/>
        <v>-9389576.6314885616</v>
      </c>
      <c r="BT123" s="9">
        <f t="shared" si="41"/>
        <v>21910.34042173624</v>
      </c>
      <c r="BU123" s="9">
        <f t="shared" si="42"/>
        <v>-56761022.155272126</v>
      </c>
      <c r="BV123" s="9">
        <f t="shared" si="43"/>
        <v>-48488193.82728225</v>
      </c>
      <c r="BW123" s="9">
        <f t="shared" si="44"/>
        <v>-42073847.231948853</v>
      </c>
      <c r="BX123" s="37">
        <f>SUMPRODUCT(BS$5:BS123,'[1]功能-付费相关'!BR$6:BR124)/'[1]资源-钻石'!L122</f>
        <v>-7.0108135604510999E-2</v>
      </c>
      <c r="BY123" s="37">
        <f>SUMPRODUCT(BT$5:BT123,'[1]功能-付费相关'!BS$6:BS124)/'[1]资源-钻石'!M122</f>
        <v>-8.5932021142771532E-3</v>
      </c>
      <c r="BZ123" s="37">
        <f>SUMPRODUCT(BU$5:BU123,'[1]功能-付费相关'!BT$6:BT124)/'[1]资源-钻石'!N122</f>
        <v>-0.17254350687383921</v>
      </c>
      <c r="CA123" s="37">
        <f>SUMPRODUCT(BV$5:BV123,'[1]功能-付费相关'!BU$6:BU124)/'[1]资源-钻石'!O122</f>
        <v>-6.6532394987459345E-2</v>
      </c>
      <c r="CB123" s="37">
        <f>SUMPRODUCT(BW$5:BW123,'[1]功能-付费相关'!BV$6:BV124)/'[1]资源-钻石'!P122</f>
        <v>-4.162031200018796E-2</v>
      </c>
      <c r="CC123" s="14">
        <f>SUMPRODUCT(BS$5:BS123,'[1]功能-付费相关'!BR$6:BR124)/节奏总纲!P122</f>
        <v>-228.52705595349158</v>
      </c>
    </row>
    <row r="124" spans="3:81" x14ac:dyDescent="0.15">
      <c r="C124" s="14">
        <v>37</v>
      </c>
      <c r="D124" s="14">
        <f>求节点(节奏总纲!$AL$4:$AL$83,节奏总纲!AM$4:AM$83,'[1]功能-城建'!$AT42)</f>
        <v>85.62747641525452</v>
      </c>
      <c r="E124" s="14">
        <f>求节点(节奏总纲!$AL$4:$AL$83,节奏总纲!AN$4:AN$83,'[1]功能-城建'!$AT42)</f>
        <v>68.501981132203625</v>
      </c>
      <c r="F124" s="14">
        <f>求节点(节奏总纲!$AL$4:$AL$83,节奏总纲!AO$4:AO$83,'[1]功能-城建'!$AT42)</f>
        <v>51.376485849152708</v>
      </c>
      <c r="G124" s="14">
        <f>求节点(节奏总纲!$AL$4:$AL$83,节奏总纲!AP$4:AP$83,'[1]功能-城建'!$AT42)</f>
        <v>34.250990566101812</v>
      </c>
      <c r="H124" s="14">
        <f>求节点(节奏总纲!$AL$4:$AL$83,节奏总纲!AQ$4:AQ$83,'[1]功能-城建'!$AT42)</f>
        <v>17.125495283050906</v>
      </c>
      <c r="L124" s="15">
        <v>120</v>
      </c>
      <c r="M124" s="15">
        <f>24*3600*节奏总纲!W123</f>
        <v>23699249.279876426</v>
      </c>
      <c r="N124" s="15">
        <f>24*3600*节奏总纲!X123</f>
        <v>20373236.162390858</v>
      </c>
      <c r="O124" s="15">
        <f>24*3600*节奏总纲!Y123</f>
        <v>16191159.03409178</v>
      </c>
      <c r="P124" s="15">
        <f>24*3600*节奏总纲!Z123</f>
        <v>10815127.073795725</v>
      </c>
      <c r="Q124" s="15">
        <f>24*3600*节奏总纲!AA123</f>
        <v>5850655.461471648</v>
      </c>
      <c r="R124" s="15">
        <f>SUM(M$5:M124)</f>
        <v>353808000.00000006</v>
      </c>
      <c r="S124" s="15">
        <f>SUM(N$5:N124)</f>
        <v>301196750.39999998</v>
      </c>
      <c r="T124" s="15">
        <f>SUM(O$5:O124)</f>
        <v>241226294.39999995</v>
      </c>
      <c r="U124" s="15">
        <f>SUM(P$5:P124)</f>
        <v>171809164.80000001</v>
      </c>
      <c r="V124" s="15">
        <f>SUM(Q$5:Q124)</f>
        <v>92273126.399999991</v>
      </c>
      <c r="X124" s="15">
        <v>120</v>
      </c>
      <c r="Y124" s="15">
        <f>[1]养成buff汇总!CC125</f>
        <v>0.34112362972951532</v>
      </c>
      <c r="Z124" s="15">
        <f>[1]养成buff汇总!CD125</f>
        <v>0.34583999999999993</v>
      </c>
      <c r="AA124" s="15">
        <f>[1]养成buff汇总!CE125</f>
        <v>0.35624362972951529</v>
      </c>
      <c r="AB124" s="15">
        <f>[1]养成buff汇总!CF125</f>
        <v>0.37103999999999998</v>
      </c>
      <c r="AC124" s="15">
        <f>[1]养成buff汇总!CG125</f>
        <v>0.39154647418101052</v>
      </c>
      <c r="AD124" s="15">
        <f>[1]养成buff汇总!CH125</f>
        <v>155528196.8034808</v>
      </c>
      <c r="AE124" s="15">
        <f>[1]养成buff汇总!CI125</f>
        <v>134944632.54038212</v>
      </c>
      <c r="AF124" s="15">
        <f>[1]养成buff汇总!CJ125</f>
        <v>112775825.32505733</v>
      </c>
      <c r="AG124" s="15">
        <f>[1]养成buff汇总!CK125</f>
        <v>85197967.077688724</v>
      </c>
      <c r="AH124" s="15">
        <f>[1]养成buff汇总!CL125</f>
        <v>49602947.239378527</v>
      </c>
      <c r="AK124" s="15">
        <v>120</v>
      </c>
      <c r="AL124" s="15">
        <f>R124+AD124+('[1]功能-日常任务'!AB124+'[1]功能-子任务'!BJ124+[8]繁荣度奖励!AT126+[3]投放设计!AY127+'[1]功能-行军令'!DL124+'[1]功能-九鼎之争'!CS125)*[1]把控!$V$7/[1]把控!$V$9++'[1]资源-玩家经验'!BN123/4</f>
        <v>538201794.59112477</v>
      </c>
      <c r="AM124" s="15">
        <f>S124+AE124+('[1]功能-日常任务'!AC124+'[1]功能-子任务'!BK124+[8]繁荣度奖励!AU126+[3]投放设计!AZ127+'[1]功能-行军令'!DM124+'[1]功能-九鼎之争'!CT125)*[1]把控!$V$7/[1]把控!$V$9++'[1]资源-玩家经验'!BO123/4</f>
        <v>467512644.60480118</v>
      </c>
      <c r="AN124" s="15">
        <f>T124+AF124+('[1]功能-日常任务'!AD124+'[1]功能-子任务'!BL124+[8]繁荣度奖励!AV126+[3]投放设计!BA127+'[1]功能-行军令'!DN124+'[1]功能-九鼎之争'!CU125)*[1]把控!$V$7/[1]把控!$V$9++'[1]资源-玩家经验'!BP123/4</f>
        <v>1360598049.295826</v>
      </c>
      <c r="AO124" s="15">
        <f>U124+AG124+('[1]功能-日常任务'!AE124+'[1]功能-子任务'!BM124+[8]繁荣度奖励!AW126+[3]投放设计!BB127+'[1]功能-行军令'!DO124+'[1]功能-九鼎之争'!CV125)*[1]把控!$V$7/[1]把控!$V$9++'[1]资源-玩家经验'!BQ123/4</f>
        <v>1110976230.9061527</v>
      </c>
      <c r="AP124" s="15">
        <f>V124+AH124+('[1]功能-日常任务'!AF124+'[1]功能-子任务'!BN124+[8]繁荣度奖励!AX126+[3]投放设计!BC127+'[1]功能-行军令'!DP124+'[1]功能-九鼎之争'!CW125)*[1]把控!$V$7/[1]把控!$V$9++'[1]资源-玩家经验'!BR123/4</f>
        <v>817670841.65013587</v>
      </c>
      <c r="AS124" s="35">
        <v>120</v>
      </c>
      <c r="AT124" s="34">
        <f t="shared" si="33"/>
        <v>0.65738911232875052</v>
      </c>
      <c r="AU124" s="34">
        <f t="shared" si="34"/>
        <v>0.28897747715916949</v>
      </c>
      <c r="AV124" s="34">
        <f>(('[1]功能-日常任务'!AB124+'[1]功能-子任务'!BJ124+[8]繁荣度奖励!AT126+[3]投放设计!AY127+'[1]功能-行军令'!DL124+'[1]功能-九鼎之争'!CS125)*[1]把控!$V$7/[1]把控!$V$9+'[1]资源-玩家经验'!BN123/4)/AL124</f>
        <v>5.3633410512079961E-2</v>
      </c>
      <c r="AX124" s="15">
        <v>120</v>
      </c>
      <c r="AY124" s="15">
        <f>'[1]功能-战损相关'!R130/求节点($D$88:$D$167,$D$4:$D$83,节奏总纲!P123)*3600</f>
        <v>28054988.564765867</v>
      </c>
      <c r="AZ124" s="15">
        <f>'[1]功能-战损相关'!S130/求节点($D$88:$D$167,$D$4:$D$83,节奏总纲!Q123)*3600</f>
        <v>33546463.325282473</v>
      </c>
      <c r="BA124" s="15">
        <f>'[1]功能-战损相关'!T130/求节点($D$88:$D$167,$D$4:$D$83,节奏总纲!R123)*3600</f>
        <v>34595117.760897994</v>
      </c>
      <c r="BB124" s="15">
        <f>'[1]功能-战损相关'!U130/求节点($D$88:$D$167,$D$4:$D$83,节奏总纲!S123)*3600</f>
        <v>24985391.37128564</v>
      </c>
      <c r="BC124" s="15">
        <f>'[1]功能-战损相关'!V130/求节点($D$88:$D$167,$D$4:$D$83,节奏总纲!T123)*3600</f>
        <v>12920224.541022507</v>
      </c>
      <c r="BD124" s="15">
        <f>SUM(AY$5:AY124)</f>
        <v>373542652.76563329</v>
      </c>
      <c r="BE124" s="15">
        <f>SUM(AZ$5:AZ124)</f>
        <v>442544480.51441413</v>
      </c>
      <c r="BF124" s="15">
        <f>SUM(BA$5:BA124)</f>
        <v>460089863.527596</v>
      </c>
      <c r="BG124" s="15">
        <f>SUM(BB$5:BB124)</f>
        <v>354442539.0878492</v>
      </c>
      <c r="BH124" s="15">
        <f>SUM(BC$5:BC124)</f>
        <v>182012655.43408269</v>
      </c>
      <c r="BK124" s="14">
        <v>120</v>
      </c>
      <c r="BL124" s="14">
        <f t="shared" si="35"/>
        <v>1.4408041239906311</v>
      </c>
      <c r="BM124" s="14">
        <f t="shared" si="36"/>
        <v>1.0564195582359632</v>
      </c>
      <c r="BN124" s="14">
        <f t="shared" si="37"/>
        <v>2.9572441324046208</v>
      </c>
      <c r="BO124" s="14">
        <f t="shared" si="38"/>
        <v>3.1344325479814805</v>
      </c>
      <c r="BP124" s="14">
        <f t="shared" si="39"/>
        <v>4.4923845526019583</v>
      </c>
      <c r="BR124" s="9">
        <v>120</v>
      </c>
      <c r="BS124" s="9">
        <f t="shared" si="40"/>
        <v>-9843052.8146627545</v>
      </c>
      <c r="BT124" s="9">
        <f t="shared" si="41"/>
        <v>283830.76582366228</v>
      </c>
      <c r="BU124" s="9">
        <f t="shared" si="42"/>
        <v>-60705443.611803174</v>
      </c>
      <c r="BV124" s="9">
        <f t="shared" si="43"/>
        <v>-52294065.225049794</v>
      </c>
      <c r="BW124" s="9">
        <f t="shared" si="44"/>
        <v>-44090346.350603133</v>
      </c>
      <c r="BX124" s="37">
        <f>SUMPRODUCT(BS$5:BS124,'[1]功能-付费相关'!BR$6:BR125)/'[1]资源-钻石'!L123</f>
        <v>-6.9976296886038986E-2</v>
      </c>
      <c r="BY124" s="37">
        <f>SUMPRODUCT(BT$5:BT124,'[1]功能-付费相关'!BS$6:BS125)/'[1]资源-钻石'!M123</f>
        <v>-7.9696789657153801E-3</v>
      </c>
      <c r="BZ124" s="37">
        <f>SUMPRODUCT(BU$5:BU124,'[1]功能-付费相关'!BT$6:BT125)/'[1]资源-钻石'!N123</f>
        <v>-0.17299973447853118</v>
      </c>
      <c r="CA124" s="37">
        <f>SUMPRODUCT(BV$5:BV124,'[1]功能-付费相关'!BU$6:BU125)/'[1]资源-钻石'!O123</f>
        <v>-6.7041095647229279E-2</v>
      </c>
      <c r="CB124" s="37">
        <f>SUMPRODUCT(BW$5:BW124,'[1]功能-付费相关'!BV$6:BV125)/'[1]资源-钻石'!P123</f>
        <v>-4.1908056551788447E-2</v>
      </c>
      <c r="CC124" s="14">
        <f>SUMPRODUCT(BS$5:BS124,'[1]功能-付费相关'!BR$6:BR125)/节奏总纲!P123</f>
        <v>-226.5733004838585</v>
      </c>
    </row>
    <row r="125" spans="3:81" x14ac:dyDescent="0.15">
      <c r="C125" s="14">
        <v>38</v>
      </c>
      <c r="D125" s="14">
        <f>求节点(节奏总纲!$AL$4:$AL$83,节奏总纲!AM$4:AM$83,'[1]功能-城建'!$AT43)</f>
        <v>99.401036064365428</v>
      </c>
      <c r="E125" s="14">
        <f>求节点(节奏总纲!$AL$4:$AL$83,节奏总纲!AN$4:AN$83,'[1]功能-城建'!$AT43)</f>
        <v>79.520828851492354</v>
      </c>
      <c r="F125" s="14">
        <f>求节点(节奏总纲!$AL$4:$AL$83,节奏总纲!AO$4:AO$83,'[1]功能-城建'!$AT43)</f>
        <v>59.640621638619251</v>
      </c>
      <c r="G125" s="14">
        <f>求节点(节奏总纲!$AL$4:$AL$83,节奏总纲!AP$4:AP$83,'[1]功能-城建'!$AT43)</f>
        <v>39.760414425746177</v>
      </c>
      <c r="H125" s="14">
        <f>求节点(节奏总纲!$AL$4:$AL$83,节奏总纲!AQ$4:AQ$83,'[1]功能-城建'!$AT43)</f>
        <v>19.880207212873088</v>
      </c>
      <c r="L125" s="15">
        <v>121</v>
      </c>
      <c r="M125" s="15">
        <f>24*3600*节奏总纲!W124</f>
        <v>25400226.460204013</v>
      </c>
      <c r="N125" s="15">
        <f>24*3600*节奏总纲!X124</f>
        <v>21206083.736465447</v>
      </c>
      <c r="O125" s="15">
        <f>24*3600*节奏总纲!Y124</f>
        <v>16142328.898540437</v>
      </c>
      <c r="P125" s="15">
        <f>24*3600*节奏总纲!Z124</f>
        <v>11538012.693508632</v>
      </c>
      <c r="Q125" s="15">
        <f>24*3600*节奏总纲!AA124</f>
        <v>6510616.5928831566</v>
      </c>
      <c r="R125" s="15">
        <f>SUM(M$5:M125)</f>
        <v>379208226.46020406</v>
      </c>
      <c r="S125" s="15">
        <f>SUM(N$5:N125)</f>
        <v>322402834.13646543</v>
      </c>
      <c r="T125" s="15">
        <f>SUM(O$5:O125)</f>
        <v>257368623.29854038</v>
      </c>
      <c r="U125" s="15">
        <f>SUM(P$5:P125)</f>
        <v>183347177.49350864</v>
      </c>
      <c r="V125" s="15">
        <f>SUM(Q$5:Q125)</f>
        <v>98783742.992883146</v>
      </c>
      <c r="X125" s="15">
        <v>121</v>
      </c>
      <c r="Y125" s="15">
        <f>[1]养成buff汇总!CC126</f>
        <v>0.34112362972951532</v>
      </c>
      <c r="Z125" s="15">
        <f>[1]养成buff汇总!CD126</f>
        <v>0.34583999999999993</v>
      </c>
      <c r="AA125" s="15">
        <f>[1]养成buff汇总!CE126</f>
        <v>0.35624362972951529</v>
      </c>
      <c r="AB125" s="15">
        <f>[1]养成buff汇总!CF126</f>
        <v>0.37103999999999998</v>
      </c>
      <c r="AC125" s="15">
        <f>[1]养成buff汇总!CG126</f>
        <v>0.39154647418101052</v>
      </c>
      <c r="AD125" s="15">
        <f>[1]养成buff汇总!CH126</f>
        <v>168678793.5421367</v>
      </c>
      <c r="AE125" s="15">
        <f>[1]养成buff汇总!CI126</f>
        <v>146155822.46244889</v>
      </c>
      <c r="AF125" s="15">
        <f>[1]养成buff汇总!CJ126</f>
        <v>121708710.65974921</v>
      </c>
      <c r="AG125" s="15">
        <f>[1]养成buff汇总!CK126</f>
        <v>92004543.377929509</v>
      </c>
      <c r="AH125" s="15">
        <f>[1]养成buff汇总!CL126</f>
        <v>53792599.963070944</v>
      </c>
      <c r="AK125" s="15">
        <v>121</v>
      </c>
      <c r="AL125" s="15">
        <f>R125+AD125+('[1]功能-日常任务'!AB125+'[1]功能-子任务'!BJ125+[8]繁荣度奖励!AT127+[3]投放设计!AY128+'[1]功能-行军令'!DL125+'[1]功能-九鼎之争'!CS126)*[1]把控!$V$7/[1]把控!$V$9++'[1]资源-玩家经验'!BN124/4</f>
        <v>578820308.66320968</v>
      </c>
      <c r="AM125" s="15">
        <f>S125+AE125+('[1]功能-日常任务'!AC125+'[1]功能-子任务'!BK125+[8]繁荣度奖励!AU127+[3]投放设计!AZ128+'[1]功能-行军令'!DM125+'[1]功能-九鼎之争'!CT126)*[1]把控!$V$7/[1]把控!$V$9++'[1]资源-玩家经验'!BO124/4</f>
        <v>502135552.54469842</v>
      </c>
      <c r="AN125" s="15">
        <f>T125+AF125+('[1]功能-日常任务'!AD125+'[1]功能-子任务'!BL125+[8]繁荣度奖励!AV127+[3]投放设计!BA128+'[1]功能-行军令'!DN125+'[1]功能-九鼎之争'!CU126)*[1]把控!$V$7/[1]把控!$V$9++'[1]资源-玩家经验'!BP124/4</f>
        <v>1460699442.4397364</v>
      </c>
      <c r="AO125" s="15">
        <f>U125+AG125+('[1]功能-日常任务'!AE125+'[1]功能-子任务'!BM125+[8]繁荣度奖励!AW127+[3]投放设计!BB128+'[1]功能-行军令'!DO125+'[1]功能-九鼎之争'!CV126)*[1]把控!$V$7/[1]把控!$V$9++'[1]资源-玩家经验'!BQ124/4</f>
        <v>1191903329.6559196</v>
      </c>
      <c r="AP125" s="15">
        <f>V125+AH125+('[1]功能-日常任务'!AF125+'[1]功能-子任务'!BN125+[8]繁荣度奖励!AX127+[3]投放设计!BC128+'[1]功能-行军令'!DP125+'[1]功能-九鼎之争'!CW126)*[1]把控!$V$7/[1]把控!$V$9++'[1]资源-玩家经验'!BR124/4</f>
        <v>874859201.47793508</v>
      </c>
      <c r="AS125" s="35">
        <v>121</v>
      </c>
      <c r="AT125" s="34">
        <f t="shared" si="33"/>
        <v>0.65513980899527979</v>
      </c>
      <c r="AU125" s="34">
        <f t="shared" si="34"/>
        <v>0.29141823639827319</v>
      </c>
      <c r="AV125" s="34">
        <f>(('[1]功能-日常任务'!AB125+'[1]功能-子任务'!BJ125+[8]繁荣度奖励!AT127+[3]投放设计!AY128+'[1]功能-行军令'!DL125+'[1]功能-九鼎之争'!CS126)*[1]把控!$V$7/[1]把控!$V$9+'[1]资源-玩家经验'!BN124/4)/AL125</f>
        <v>5.3441954606446899E-2</v>
      </c>
      <c r="AX125" s="15">
        <v>121</v>
      </c>
      <c r="AY125" s="15">
        <f>'[1]功能-战损相关'!R131/求节点($D$88:$D$167,$D$4:$D$83,节奏总纲!P124)*3600</f>
        <v>30302730.631709076</v>
      </c>
      <c r="AZ125" s="15">
        <f>'[1]功能-战损相关'!S131/求节点($D$88:$D$167,$D$4:$D$83,节奏总纲!Q124)*3600</f>
        <v>35190258.658277303</v>
      </c>
      <c r="BA125" s="15">
        <f>'[1]功能-战损相关'!T131/求节点($D$88:$D$167,$D$4:$D$83,节奏总纲!R124)*3600</f>
        <v>34743618.289224416</v>
      </c>
      <c r="BB125" s="15">
        <f>'[1]功能-战损相关'!U131/求节点($D$88:$D$167,$D$4:$D$83,节奏总纲!S124)*3600</f>
        <v>26857166.777647171</v>
      </c>
      <c r="BC125" s="15">
        <f>'[1]功能-战损相关'!V131/求节点($D$88:$D$167,$D$4:$D$83,节奏总纲!T124)*3600</f>
        <v>14484108.183512952</v>
      </c>
      <c r="BD125" s="15">
        <f>SUM(AY$5:AY125)</f>
        <v>403845383.39734238</v>
      </c>
      <c r="BE125" s="15">
        <f>SUM(AZ$5:AZ125)</f>
        <v>477734739.17269146</v>
      </c>
      <c r="BF125" s="15">
        <f>SUM(BA$5:BA125)</f>
        <v>494833481.81682038</v>
      </c>
      <c r="BG125" s="15">
        <f>SUM(BB$5:BB125)</f>
        <v>381299705.8654964</v>
      </c>
      <c r="BH125" s="15">
        <f>SUM(BC$5:BC125)</f>
        <v>196496763.61759564</v>
      </c>
      <c r="BK125" s="14">
        <v>121</v>
      </c>
      <c r="BL125" s="14">
        <f t="shared" si="35"/>
        <v>1.4332720701024084</v>
      </c>
      <c r="BM125" s="14">
        <f t="shared" si="36"/>
        <v>1.0510760708217757</v>
      </c>
      <c r="BN125" s="14">
        <f t="shared" si="37"/>
        <v>2.9519009851084905</v>
      </c>
      <c r="BO125" s="14">
        <f t="shared" si="38"/>
        <v>3.1258962735113252</v>
      </c>
      <c r="BP125" s="14">
        <f t="shared" si="39"/>
        <v>4.452283006454536</v>
      </c>
      <c r="BR125" s="9">
        <v>121</v>
      </c>
      <c r="BS125" s="9">
        <f t="shared" si="40"/>
        <v>-10315783.440375805</v>
      </c>
      <c r="BT125" s="9">
        <f t="shared" si="41"/>
        <v>567350.71838009357</v>
      </c>
      <c r="BU125" s="9">
        <f t="shared" si="42"/>
        <v>-65357774.854686022</v>
      </c>
      <c r="BV125" s="9">
        <f t="shared" si="43"/>
        <v>-54069931.972119629</v>
      </c>
      <c r="BW125" s="9">
        <f t="shared" si="44"/>
        <v>-42704251.644286245</v>
      </c>
      <c r="BX125" s="37">
        <f>SUMPRODUCT(BS$5:BS125,'[1]功能-付费相关'!BR$6:BR126)/'[1]资源-钻石'!L124</f>
        <v>-6.9759727541425537E-2</v>
      </c>
      <c r="BY125" s="37">
        <f>SUMPRODUCT(BT$5:BT125,'[1]功能-付费相关'!BS$6:BS126)/'[1]资源-钻石'!M124</f>
        <v>-7.3217973794268126E-3</v>
      </c>
      <c r="BZ125" s="37">
        <f>SUMPRODUCT(BU$5:BU125,'[1]功能-付费相关'!BT$6:BT126)/'[1]资源-钻石'!N124</f>
        <v>-0.17436447455582815</v>
      </c>
      <c r="CA125" s="37">
        <f>SUMPRODUCT(BV$5:BV125,'[1]功能-付费相关'!BU$6:BU126)/'[1]资源-钻石'!O124</f>
        <v>-6.7376260066950258E-2</v>
      </c>
      <c r="CB125" s="37">
        <f>SUMPRODUCT(BW$5:BW125,'[1]功能-付费相关'!BV$6:BV126)/'[1]资源-钻石'!P124</f>
        <v>-4.1797933093835539E-2</v>
      </c>
      <c r="CC125" s="14">
        <f>SUMPRODUCT(BS$5:BS125,'[1]功能-付费相关'!BR$6:BR126)/节奏总纲!P124</f>
        <v>-224.4545777487393</v>
      </c>
    </row>
    <row r="126" spans="3:81" x14ac:dyDescent="0.15">
      <c r="C126" s="14">
        <v>39</v>
      </c>
      <c r="D126" s="14">
        <f>求节点(节奏总纲!$AL$4:$AL$83,节奏总纲!AM$4:AM$83,'[1]功能-城建'!$AT44)</f>
        <v>115.36769098598003</v>
      </c>
      <c r="E126" s="14">
        <f>求节点(节奏总纲!$AL$4:$AL$83,节奏总纲!AN$4:AN$83,'[1]功能-城建'!$AT44)</f>
        <v>92.294152788784032</v>
      </c>
      <c r="F126" s="14">
        <f>求节点(节奏总纲!$AL$4:$AL$83,节奏总纲!AO$4:AO$83,'[1]功能-城建'!$AT44)</f>
        <v>69.220614591588017</v>
      </c>
      <c r="G126" s="14">
        <f>求节点(节奏总纲!$AL$4:$AL$83,节奏总纲!AP$4:AP$83,'[1]功能-城建'!$AT44)</f>
        <v>46.147076394392016</v>
      </c>
      <c r="H126" s="14">
        <f>求节点(节奏总纲!$AL$4:$AL$83,节奏总纲!AQ$4:AQ$83,'[1]功能-城建'!$AT44)</f>
        <v>23.073538197196008</v>
      </c>
      <c r="L126" s="15">
        <v>122</v>
      </c>
      <c r="M126" s="15">
        <f>24*3600*节奏总纲!W125</f>
        <v>27223288.662458409</v>
      </c>
      <c r="N126" s="15">
        <f>24*3600*节奏总纲!X125</f>
        <v>22291733.839064557</v>
      </c>
      <c r="O126" s="15">
        <f>24*3600*节奏总纲!Y125</f>
        <v>17704226.136477459</v>
      </c>
      <c r="P126" s="15">
        <f>24*3600*节奏总纲!Z125</f>
        <v>12877958.007712798</v>
      </c>
      <c r="Q126" s="15">
        <f>24*3600*节奏总纲!AA125</f>
        <v>6969737.2420336138</v>
      </c>
      <c r="R126" s="15">
        <f>SUM(M$5:M126)</f>
        <v>406431515.12266248</v>
      </c>
      <c r="S126" s="15">
        <f>SUM(N$5:N126)</f>
        <v>344694567.97552997</v>
      </c>
      <c r="T126" s="15">
        <f>SUM(O$5:O126)</f>
        <v>275072849.43501782</v>
      </c>
      <c r="U126" s="15">
        <f>SUM(P$5:P126)</f>
        <v>196225135.50122145</v>
      </c>
      <c r="V126" s="15">
        <f>SUM(Q$5:Q126)</f>
        <v>105753480.23491676</v>
      </c>
      <c r="X126" s="15">
        <v>122</v>
      </c>
      <c r="Y126" s="15">
        <f>[1]养成buff汇总!CC127</f>
        <v>0.34112362972951532</v>
      </c>
      <c r="Z126" s="15">
        <f>[1]养成buff汇总!CD127</f>
        <v>0.34583999999999993</v>
      </c>
      <c r="AA126" s="15">
        <f>[1]养成buff汇总!CE127</f>
        <v>0.35624362972951529</v>
      </c>
      <c r="AB126" s="15">
        <f>[1]养成buff汇总!CF127</f>
        <v>0.37103999999999998</v>
      </c>
      <c r="AC126" s="15">
        <f>[1]养成buff汇总!CG127</f>
        <v>0.39154647418101052</v>
      </c>
      <c r="AD126" s="15">
        <f>[1]养成buff汇总!CH127</f>
        <v>182773254.14314419</v>
      </c>
      <c r="AE126" s="15">
        <f>[1]养成buff汇总!CI127</f>
        <v>157940971.70866096</v>
      </c>
      <c r="AF126" s="15">
        <f>[1]养成buff汇总!CJ127</f>
        <v>131505922.88424477</v>
      </c>
      <c r="AG126" s="15">
        <f>[1]养成buff汇总!CK127</f>
        <v>99601588.562331945</v>
      </c>
      <c r="AH126" s="15">
        <f>[1]养成buff汇总!CL127</f>
        <v>58277701.827528201</v>
      </c>
      <c r="AK126" s="15">
        <v>122</v>
      </c>
      <c r="AL126" s="15">
        <f>R126+AD126+('[1]功能-日常任务'!AB126+'[1]功能-子任务'!BJ126+[8]繁荣度奖励!AT128+[3]投放设计!AY129+'[1]功能-行军令'!DL126+'[1]功能-九鼎之争'!CS127)*[1]把控!$V$7/[1]把控!$V$9++'[1]资源-玩家经验'!BN125/4</f>
        <v>622353892.60383356</v>
      </c>
      <c r="AM126" s="15">
        <f>S126+AE126+('[1]功能-日常任务'!AC126+'[1]功能-子任务'!BK126+[8]繁荣度奖励!AU128+[3]投放设计!AZ129+'[1]功能-行军令'!DM126+'[1]功能-九鼎之争'!CT127)*[1]把控!$V$7/[1]把控!$V$9++'[1]资源-玩家经验'!BO125/4</f>
        <v>538530789.91793609</v>
      </c>
      <c r="AN126" s="15">
        <f>T126+AF126+('[1]功能-日常任务'!AD126+'[1]功能-子任务'!BL126+[8]繁荣度奖励!AV128+[3]投放设计!BA129+'[1]功能-行军令'!DN126+'[1]功能-九鼎之争'!CU127)*[1]把控!$V$7/[1]把控!$V$9++'[1]资源-玩家经验'!BP125/4</f>
        <v>1568664494.1893697</v>
      </c>
      <c r="AO126" s="15">
        <f>U126+AG126+('[1]功能-日常任务'!AE126+'[1]功能-子任务'!BM126+[8]繁荣度奖励!AW128+[3]投放设计!BB129+'[1]功能-行军令'!DO126+'[1]功能-九鼎之争'!CV127)*[1]把控!$V$7/[1]把控!$V$9++'[1]资源-玩家经验'!BQ125/4</f>
        <v>1277575603.9253345</v>
      </c>
      <c r="AP126" s="15">
        <f>V126+AH126+('[1]功能-日常任务'!AF126+'[1]功能-子任务'!BN126+[8]繁荣度奖励!AX128+[3]投放设计!BC129+'[1]功能-行军令'!DP126+'[1]功能-九鼎之争'!CW127)*[1]把控!$V$7/[1]把控!$V$9++'[1]资源-玩家经验'!BR125/4</f>
        <v>938165582.85644925</v>
      </c>
      <c r="AS126" s="35">
        <v>122</v>
      </c>
      <c r="AT126" s="34">
        <f t="shared" si="33"/>
        <v>0.65305531137953543</v>
      </c>
      <c r="AU126" s="34">
        <f t="shared" si="34"/>
        <v>0.29368058321038026</v>
      </c>
      <c r="AV126" s="34">
        <f>(('[1]功能-日常任务'!AB126+'[1]功能-子任务'!BJ126+[8]繁荣度奖励!AT128+[3]投放设计!AY129+'[1]功能-行军令'!DL126+'[1]功能-九鼎之争'!CS127)*[1]把控!$V$7/[1]把控!$V$9+'[1]资源-玩家经验'!BN125/4)/AL126</f>
        <v>5.3264105410084368E-2</v>
      </c>
      <c r="AX126" s="15">
        <v>122</v>
      </c>
      <c r="AY126" s="15">
        <f>'[1]功能-战损相关'!R132/求节点($D$88:$D$167,$D$4:$D$83,节奏总纲!P125)*3600</f>
        <v>32731934.474547297</v>
      </c>
      <c r="AZ126" s="15">
        <f>'[1]功能-战损相关'!S132/求节点($D$88:$D$167,$D$4:$D$83,节奏总纲!Q125)*3600</f>
        <v>37267640.305802166</v>
      </c>
      <c r="BA126" s="15">
        <f>'[1]功能-战损相关'!T132/求节点($D$88:$D$167,$D$4:$D$83,节奏总纲!R125)*3600</f>
        <v>38397199.437252551</v>
      </c>
      <c r="BB126" s="15">
        <f>'[1]功能-战损相关'!U132/求节点($D$88:$D$167,$D$4:$D$83,节奏总纲!S125)*3600</f>
        <v>30197808.915284984</v>
      </c>
      <c r="BC126" s="15">
        <f>'[1]功能-战损相关'!V132/求节点($D$88:$D$167,$D$4:$D$83,节奏总纲!T125)*3600</f>
        <v>15623992.373433929</v>
      </c>
      <c r="BD126" s="15">
        <f>SUM(AY$5:AY126)</f>
        <v>436577317.87188971</v>
      </c>
      <c r="BE126" s="15">
        <f>SUM(AZ$5:AZ126)</f>
        <v>515002379.47849363</v>
      </c>
      <c r="BF126" s="15">
        <f>SUM(BA$5:BA126)</f>
        <v>533230681.2540729</v>
      </c>
      <c r="BG126" s="15">
        <f>SUM(BB$5:BB126)</f>
        <v>411497514.78078139</v>
      </c>
      <c r="BH126" s="15">
        <f>SUM(BC$5:BC126)</f>
        <v>212120755.99102956</v>
      </c>
      <c r="BK126" s="14">
        <v>122</v>
      </c>
      <c r="BL126" s="14">
        <f t="shared" si="35"/>
        <v>1.4255296075332493</v>
      </c>
      <c r="BM126" s="14">
        <f t="shared" si="36"/>
        <v>1.0456860227777356</v>
      </c>
      <c r="BN126" s="14">
        <f t="shared" si="37"/>
        <v>2.9418121449803354</v>
      </c>
      <c r="BO126" s="14">
        <f t="shared" si="38"/>
        <v>3.1046982254703095</v>
      </c>
      <c r="BP126" s="14">
        <f t="shared" si="39"/>
        <v>4.422790115344128</v>
      </c>
      <c r="BR126" s="9">
        <v>122</v>
      </c>
      <c r="BS126" s="9">
        <f t="shared" si="40"/>
        <v>-10801649.466076553</v>
      </c>
      <c r="BT126" s="9">
        <f t="shared" si="41"/>
        <v>872402.93256449699</v>
      </c>
      <c r="BU126" s="9">
        <f t="shared" si="42"/>
        <v>-69567852.312380791</v>
      </c>
      <c r="BV126" s="9">
        <f t="shared" si="43"/>
        <v>-55474465.35412991</v>
      </c>
      <c r="BW126" s="9">
        <f t="shared" si="44"/>
        <v>-47682389.005080253</v>
      </c>
      <c r="BX126" s="37">
        <f>SUMPRODUCT(BS$5:BS126,'[1]功能-付费相关'!BR$6:BR127)/'[1]资源-钻石'!L125</f>
        <v>-6.9461204980507688E-2</v>
      </c>
      <c r="BY126" s="37">
        <f>SUMPRODUCT(BT$5:BT126,'[1]功能-付费相关'!BS$6:BS127)/'[1]资源-钻石'!M125</f>
        <v>-6.6478802943285131E-3</v>
      </c>
      <c r="BZ126" s="37">
        <f>SUMPRODUCT(BU$5:BU126,'[1]功能-付费相关'!BT$6:BT127)/'[1]资源-钻石'!N125</f>
        <v>-0.17541485116657826</v>
      </c>
      <c r="CA126" s="37">
        <f>SUMPRODUCT(BV$5:BV126,'[1]功能-付费相关'!BU$6:BU127)/'[1]资源-钻石'!O125</f>
        <v>-6.7326611574070452E-2</v>
      </c>
      <c r="CB126" s="37">
        <f>SUMPRODUCT(BW$5:BW126,'[1]功能-付费相关'!BV$6:BV127)/'[1]资源-钻石'!P125</f>
        <v>-4.1807855699163295E-2</v>
      </c>
      <c r="CC126" s="14">
        <f>SUMPRODUCT(BS$5:BS126,'[1]功能-付费相关'!BR$6:BR127)/节奏总纲!P125</f>
        <v>-222.17719525376214</v>
      </c>
    </row>
    <row r="127" spans="3:81" x14ac:dyDescent="0.15">
      <c r="C127" s="14">
        <v>40</v>
      </c>
      <c r="D127" s="14">
        <f>求节点(节奏总纲!$AL$4:$AL$83,节奏总纲!AM$4:AM$83,'[1]功能-城建'!$AT45)</f>
        <v>133.875</v>
      </c>
      <c r="E127" s="14">
        <f>求节点(节奏总纲!$AL$4:$AL$83,节奏总纲!AN$4:AN$83,'[1]功能-城建'!$AT45)</f>
        <v>107.10000000000001</v>
      </c>
      <c r="F127" s="14">
        <f>求节点(节奏总纲!$AL$4:$AL$83,节奏总纲!AO$4:AO$83,'[1]功能-城建'!$AT45)</f>
        <v>80.325000000000003</v>
      </c>
      <c r="G127" s="14">
        <f>求节点(节奏总纲!$AL$4:$AL$83,节奏总纲!AP$4:AP$83,'[1]功能-城建'!$AT45)</f>
        <v>53.550000000000004</v>
      </c>
      <c r="H127" s="14">
        <f>求节点(节奏总纲!$AL$4:$AL$83,节奏总纲!AQ$4:AQ$83,'[1]功能-城建'!$AT45)</f>
        <v>26.775000000000002</v>
      </c>
      <c r="L127" s="15">
        <v>123</v>
      </c>
      <c r="M127" s="15">
        <f>24*3600*节奏总纲!W126</f>
        <v>29177198.351388805</v>
      </c>
      <c r="N127" s="15">
        <f>24*3600*节奏总纲!X126</f>
        <v>24745181.921812836</v>
      </c>
      <c r="O127" s="15">
        <f>24*3600*节奏总纲!Y126</f>
        <v>20400540.914431043</v>
      </c>
      <c r="P127" s="15">
        <f>24*3600*节奏总纲!Z126</f>
        <v>14827286.176956374</v>
      </c>
      <c r="Q127" s="15">
        <f>24*3600*节奏总纲!AA126</f>
        <v>7983954.8531580232</v>
      </c>
      <c r="R127" s="15">
        <f>SUM(M$5:M127)</f>
        <v>435608713.4740513</v>
      </c>
      <c r="S127" s="15">
        <f>SUM(N$5:N127)</f>
        <v>369439749.8973428</v>
      </c>
      <c r="T127" s="15">
        <f>SUM(O$5:O127)</f>
        <v>295473390.34944886</v>
      </c>
      <c r="U127" s="15">
        <f>SUM(P$5:P127)</f>
        <v>211052421.67817783</v>
      </c>
      <c r="V127" s="15">
        <f>SUM(Q$5:Q127)</f>
        <v>113737435.08807479</v>
      </c>
      <c r="X127" s="15">
        <v>123</v>
      </c>
      <c r="Y127" s="15">
        <f>[1]养成buff汇总!CC128</f>
        <v>0.34112362972951532</v>
      </c>
      <c r="Z127" s="15">
        <f>[1]养成buff汇总!CD128</f>
        <v>0.34583999999999993</v>
      </c>
      <c r="AA127" s="15">
        <f>[1]养成buff汇总!CE128</f>
        <v>0.35624362972951529</v>
      </c>
      <c r="AB127" s="15">
        <f>[1]养成buff汇总!CF128</f>
        <v>0.37103999999999998</v>
      </c>
      <c r="AC127" s="15">
        <f>[1]养成buff汇总!CG128</f>
        <v>0.39154647418101052</v>
      </c>
      <c r="AD127" s="15">
        <f>[1]养成buff汇总!CH128</f>
        <v>197879322.98406774</v>
      </c>
      <c r="AE127" s="15">
        <f>[1]养成buff汇总!CI128</f>
        <v>171023204.97856396</v>
      </c>
      <c r="AF127" s="15">
        <f>[1]养成buff汇总!CJ128</f>
        <v>142795229.02462333</v>
      </c>
      <c r="AG127" s="15">
        <f>[1]养成buff汇总!CK128</f>
        <v>108348593.55962572</v>
      </c>
      <c r="AH127" s="15">
        <f>[1]养成buff汇总!CL128</f>
        <v>63415463.776670694</v>
      </c>
      <c r="AK127" s="15">
        <v>123</v>
      </c>
      <c r="AL127" s="15">
        <f>R127+AD127+('[1]功能-日常任务'!AB127+'[1]功能-子任务'!BJ127+[8]繁荣度奖励!AT129+[3]投放设计!AY130+'[1]功能-行军令'!DL127+'[1]功能-九鼎之争'!CS128)*[1]把控!$V$7/[1]把控!$V$9++'[1]资源-玩家经验'!BN126/4</f>
        <v>669011749.63552964</v>
      </c>
      <c r="AM127" s="15">
        <f>S127+AE127+('[1]功能-日常任务'!AC127+'[1]功能-子任务'!BK127+[8]繁荣度奖励!AU129+[3]投放设计!AZ130+'[1]功能-行军令'!DM127+'[1]功能-九鼎之争'!CT128)*[1]把控!$V$7/[1]把控!$V$9++'[1]资源-玩家经验'!BO126/4</f>
        <v>578931299.08900964</v>
      </c>
      <c r="AN127" s="15">
        <f>T127+AF127+('[1]功能-日常任务'!AD127+'[1]功能-子任务'!BL127+[8]繁荣度奖励!AV129+[3]投放设计!BA130+'[1]功能-行军令'!DN127+'[1]功能-九鼎之争'!CU128)*[1]把控!$V$7/[1]把控!$V$9++'[1]资源-玩家经验'!BP126/4</f>
        <v>1686779542.290482</v>
      </c>
      <c r="AO127" s="15">
        <f>U127+AG127+('[1]功能-日常任务'!AE127+'[1]功能-子任务'!BM127+[8]繁荣度奖励!AW129+[3]投放设计!BB130+'[1]功能-行军令'!DO127+'[1]功能-九鼎之争'!CV128)*[1]把控!$V$7/[1]把控!$V$9++'[1]资源-玩家经验'!BQ126/4</f>
        <v>1373827812.9841371</v>
      </c>
      <c r="AP127" s="15">
        <f>V127+AH127+('[1]功能-日常任务'!AF127+'[1]功能-子任务'!BN127+[8]繁荣度奖励!AX129+[3]投放设计!BC130+'[1]功能-行军令'!DP127+'[1]功能-九鼎之争'!CW128)*[1]把控!$V$7/[1]把控!$V$9++'[1]资源-玩家经验'!BR126/4</f>
        <v>1010782661.9441019</v>
      </c>
      <c r="AS127" s="35">
        <v>123</v>
      </c>
      <c r="AT127" s="34">
        <f t="shared" si="33"/>
        <v>0.65112266520186857</v>
      </c>
      <c r="AU127" s="34">
        <f t="shared" si="34"/>
        <v>0.29577854662772401</v>
      </c>
      <c r="AV127" s="34">
        <f>(('[1]功能-日常任务'!AB127+'[1]功能-子任务'!BJ127+[8]繁荣度奖励!AT129+[3]投放设计!AY130+'[1]功能-行军令'!DL127+'[1]功能-九鼎之争'!CS128)*[1]把控!$V$7/[1]把控!$V$9+'[1]资源-玩家经验'!BN126/4)/AL127</f>
        <v>5.3098788170407363E-2</v>
      </c>
      <c r="AX127" s="15">
        <v>123</v>
      </c>
      <c r="AY127" s="15">
        <f>'[1]功能-战损相关'!R133/求节点($D$88:$D$167,$D$4:$D$83,节奏总纲!P126)*3600</f>
        <v>35349068.56282331</v>
      </c>
      <c r="AZ127" s="15">
        <f>'[1]功能-战损相关'!S133/求节点($D$88:$D$167,$D$4:$D$83,节奏总纲!Q126)*3600</f>
        <v>41692669.115395308</v>
      </c>
      <c r="BA127" s="15">
        <f>'[1]功能-战损相关'!T133/求节点($D$88:$D$167,$D$4:$D$83,节奏总纲!R126)*3600</f>
        <v>44581859.847702101</v>
      </c>
      <c r="BB127" s="15">
        <f>'[1]功能-战损相关'!U133/求节点($D$88:$D$167,$D$4:$D$83,节奏总纲!S126)*3600</f>
        <v>35044220.109834857</v>
      </c>
      <c r="BC127" s="15">
        <f>'[1]功能-战损相关'!V133/求节点($D$88:$D$167,$D$4:$D$83,节奏总纲!T126)*3600</f>
        <v>18038213.079470772</v>
      </c>
      <c r="BD127" s="15">
        <f>SUM(AY$5:AY127)</f>
        <v>471926386.43471301</v>
      </c>
      <c r="BE127" s="15">
        <f>SUM(AZ$5:AZ127)</f>
        <v>556695048.593889</v>
      </c>
      <c r="BF127" s="15">
        <f>SUM(BA$5:BA127)</f>
        <v>577812541.10177505</v>
      </c>
      <c r="BG127" s="15">
        <f>SUM(BB$5:BB127)</f>
        <v>446541734.89061624</v>
      </c>
      <c r="BH127" s="15">
        <f>SUM(BC$5:BC127)</f>
        <v>230158969.07050034</v>
      </c>
      <c r="BK127" s="14">
        <v>123</v>
      </c>
      <c r="BL127" s="14">
        <f t="shared" si="35"/>
        <v>1.4176188678275605</v>
      </c>
      <c r="BM127" s="14">
        <f t="shared" si="36"/>
        <v>1.0399433236406277</v>
      </c>
      <c r="BN127" s="14">
        <f t="shared" si="37"/>
        <v>2.9192504874922318</v>
      </c>
      <c r="BO127" s="14">
        <f t="shared" si="38"/>
        <v>3.0765944269927346</v>
      </c>
      <c r="BP127" s="14">
        <f t="shared" si="39"/>
        <v>4.3916718345852841</v>
      </c>
      <c r="BR127" s="9">
        <v>123</v>
      </c>
      <c r="BS127" s="9">
        <f t="shared" si="40"/>
        <v>-11308788.468872786</v>
      </c>
      <c r="BT127" s="9">
        <f t="shared" si="41"/>
        <v>1292159.9443218112</v>
      </c>
      <c r="BU127" s="9">
        <f t="shared" si="42"/>
        <v>-73533188.25341022</v>
      </c>
      <c r="BV127" s="9">
        <f t="shared" si="43"/>
        <v>-61207988.948967755</v>
      </c>
      <c r="BW127" s="9">
        <f t="shared" si="44"/>
        <v>-54578866.0081819</v>
      </c>
      <c r="BX127" s="37">
        <f>SUMPRODUCT(BS$5:BS127,'[1]功能-付费相关'!BR$6:BR128)/'[1]资源-钻石'!L126</f>
        <v>-6.9086587922041628E-2</v>
      </c>
      <c r="BY127" s="37">
        <f>SUMPRODUCT(BT$5:BT127,'[1]功能-付费相关'!BS$6:BS128)/'[1]资源-钻石'!M126</f>
        <v>-5.9087507067290589E-3</v>
      </c>
      <c r="BZ127" s="37">
        <f>SUMPRODUCT(BU$5:BU127,'[1]功能-付费相关'!BT$6:BT128)/'[1]资源-钻石'!N126</f>
        <v>-0.17542947679362733</v>
      </c>
      <c r="CA127" s="37">
        <f>SUMPRODUCT(BV$5:BV127,'[1]功能-付费相关'!BU$6:BU128)/'[1]资源-钻石'!O126</f>
        <v>-6.7084621172110642E-2</v>
      </c>
      <c r="CB127" s="37">
        <f>SUMPRODUCT(BW$5:BW127,'[1]功能-付费相关'!BV$6:BV128)/'[1]资源-钻石'!P126</f>
        <v>-4.1815489979491728E-2</v>
      </c>
      <c r="CC127" s="14">
        <f>SUMPRODUCT(BS$5:BS127,'[1]功能-付费相关'!BR$6:BR128)/节奏总纲!P126</f>
        <v>-219.75692771226329</v>
      </c>
    </row>
    <row r="128" spans="3:81" x14ac:dyDescent="0.15">
      <c r="C128" s="14">
        <v>41</v>
      </c>
      <c r="D128" s="14">
        <f>求节点(节奏总纲!$AL$4:$AL$83,节奏总纲!AM$4:AM$83,'[1]功能-城建'!$AT46)</f>
        <v>155.32539280599755</v>
      </c>
      <c r="E128" s="14">
        <f>求节点(节奏总纲!$AL$4:$AL$83,节奏总纲!AN$4:AN$83,'[1]功能-城建'!$AT46)</f>
        <v>124.26031424479805</v>
      </c>
      <c r="F128" s="14">
        <f>求节点(节奏总纲!$AL$4:$AL$83,节奏总纲!AO$4:AO$83,'[1]功能-城建'!$AT46)</f>
        <v>93.195235683598526</v>
      </c>
      <c r="G128" s="14">
        <f>求节点(节奏总纲!$AL$4:$AL$83,节奏总纲!AP$4:AP$83,'[1]功能-城建'!$AT46)</f>
        <v>62.130157122399027</v>
      </c>
      <c r="H128" s="14">
        <f>求节点(节奏总纲!$AL$4:$AL$83,节奏总纲!AQ$4:AQ$83,'[1]功能-城建'!$AT46)</f>
        <v>31.065078561199513</v>
      </c>
      <c r="L128" s="15">
        <v>124</v>
      </c>
      <c r="M128" s="15">
        <f>24*3600*节奏总纲!W127</f>
        <v>31271346.904175386</v>
      </c>
      <c r="N128" s="15">
        <f>24*3600*节奏总纲!X127</f>
        <v>27268237.406036291</v>
      </c>
      <c r="O128" s="15">
        <f>24*3600*节奏总纲!Y127</f>
        <v>21724922.67151824</v>
      </c>
      <c r="P128" s="15">
        <f>24*3600*节奏总纲!Z127</f>
        <v>15664535.641489035</v>
      </c>
      <c r="Q128" s="15">
        <f>24*3600*节奏总纲!AA127</f>
        <v>8585140.7310205996</v>
      </c>
      <c r="R128" s="15">
        <f>SUM(M$5:M128)</f>
        <v>466880060.3782267</v>
      </c>
      <c r="S128" s="15">
        <f>SUM(N$5:N128)</f>
        <v>396707987.30337912</v>
      </c>
      <c r="T128" s="15">
        <f>SUM(O$5:O128)</f>
        <v>317198313.02096713</v>
      </c>
      <c r="U128" s="15">
        <f>SUM(P$5:P128)</f>
        <v>226716957.31966686</v>
      </c>
      <c r="V128" s="15">
        <f>SUM(Q$5:Q128)</f>
        <v>122322575.81909539</v>
      </c>
      <c r="X128" s="15">
        <v>124</v>
      </c>
      <c r="Y128" s="15">
        <f>[1]养成buff汇总!CC129</f>
        <v>0.34112362972951532</v>
      </c>
      <c r="Z128" s="15">
        <f>[1]养成buff汇总!CD129</f>
        <v>0.34583999999999993</v>
      </c>
      <c r="AA128" s="15">
        <f>[1]养成buff汇总!CE129</f>
        <v>0.35624362972951529</v>
      </c>
      <c r="AB128" s="15">
        <f>[1]养成buff汇总!CF129</f>
        <v>0.37103999999999998</v>
      </c>
      <c r="AC128" s="15">
        <f>[1]养成buff汇总!CG129</f>
        <v>0.39154647418101052</v>
      </c>
      <c r="AD128" s="15">
        <f>[1]养成buff汇总!CH129</f>
        <v>214069606.69101554</v>
      </c>
      <c r="AE128" s="15">
        <f>[1]养成buff汇总!CI129</f>
        <v>185439322.17390391</v>
      </c>
      <c r="AF128" s="15">
        <f>[1]养成buff汇总!CJ129</f>
        <v>154817425.09989148</v>
      </c>
      <c r="AG128" s="15">
        <f>[1]养成buff汇总!CK129</f>
        <v>117589513.97494321</v>
      </c>
      <c r="AH128" s="15">
        <f>[1]养成buff汇总!CL129</f>
        <v>68940095.389338702</v>
      </c>
      <c r="AK128" s="15">
        <v>124</v>
      </c>
      <c r="AL128" s="15">
        <f>R128+AD128+('[1]功能-日常任务'!AB128+'[1]功能-子任务'!BJ128+[8]繁荣度奖励!AT130+[3]投放设计!AY131+'[1]功能-行军令'!DL128+'[1]功能-九鼎之争'!CS129)*[1]把控!$V$7/[1]把控!$V$9++'[1]资源-玩家经验'!BN127/4</f>
        <v>719018139.65595043</v>
      </c>
      <c r="AM128" s="15">
        <f>S128+AE128+('[1]功能-日常任务'!AC128+'[1]功能-子任务'!BK128+[8]繁荣度奖励!AU130+[3]投放设计!AZ131+'[1]功能-行军令'!DM128+'[1]功能-九鼎之争'!CT129)*[1]把控!$V$7/[1]把控!$V$9++'[1]资源-玩家经验'!BO127/4</f>
        <v>623450703.69953263</v>
      </c>
      <c r="AN128" s="15">
        <f>T128+AF128+('[1]功能-日常任务'!AD128+'[1]功能-子任务'!BL128+[8]繁荣度奖励!AV130+[3]投放设计!BA131+'[1]功能-行军令'!DN128+'[1]功能-九鼎之争'!CU129)*[1]把控!$V$7/[1]把控!$V$9++'[1]资源-玩家经验'!BP127/4</f>
        <v>1813136306.867974</v>
      </c>
      <c r="AO128" s="15">
        <f>U128+AG128+('[1]功能-日常任务'!AE128+'[1]功能-子任务'!BM128+[8]繁荣度奖励!AW130+[3]投放设计!BB131+'[1]功能-行军令'!DO128+'[1]功能-九鼎之争'!CV129)*[1]把控!$V$7/[1]把控!$V$9++'[1]资源-玩家经验'!BQ127/4</f>
        <v>1480578084.9308314</v>
      </c>
      <c r="AP128" s="15">
        <f>V128+AH128+('[1]功能-日常任务'!AF128+'[1]功能-子任务'!BN128+[8]繁荣度奖励!AX130+[3]投放设计!BC131+'[1]功能-行军令'!DP128+'[1]功能-九鼎之争'!CW129)*[1]把控!$V$7/[1]把控!$V$9++'[1]资源-玩家经验'!BR127/4</f>
        <v>1089582897.1732111</v>
      </c>
      <c r="AS128" s="35">
        <v>124</v>
      </c>
      <c r="AT128" s="34">
        <f t="shared" si="33"/>
        <v>0.64933001634927934</v>
      </c>
      <c r="AU128" s="34">
        <f t="shared" si="34"/>
        <v>0.29772490412195673</v>
      </c>
      <c r="AV128" s="34">
        <f>(('[1]功能-日常任务'!AB128+'[1]功能-子任务'!BJ128+[8]繁荣度奖励!AT130+[3]投放设计!AY131+'[1]功能-行军令'!DL128+'[1]功能-九鼎之争'!CS129)*[1]把控!$V$7/[1]把控!$V$9+'[1]资源-玩家经验'!BN127/4)/AL128</f>
        <v>5.2945079528763921E-2</v>
      </c>
      <c r="AX128" s="15">
        <v>124</v>
      </c>
      <c r="AY128" s="15">
        <f>'[1]功能-战损相关'!R134/求节点($D$88:$D$167,$D$4:$D$83,节奏总纲!P127)*3600</f>
        <v>38179736.388292074</v>
      </c>
      <c r="AZ128" s="15">
        <f>'[1]功能-战损相关'!S134/求节点($D$88:$D$167,$D$4:$D$83,节奏总纲!Q127)*3600</f>
        <v>46291755.397313908</v>
      </c>
      <c r="BA128" s="15">
        <f>'[1]功能-战损相关'!T134/求节点($D$88:$D$167,$D$4:$D$83,节奏总纲!R127)*3600</f>
        <v>47846583.795216754</v>
      </c>
      <c r="BB128" s="15">
        <f>'[1]功能-战损相关'!U134/求节点($D$88:$D$167,$D$4:$D$83,节奏总纲!S127)*3600</f>
        <v>37310915.117624223</v>
      </c>
      <c r="BC128" s="15">
        <f>'[1]功能-战损相关'!V134/求节点($D$88:$D$167,$D$4:$D$83,节奏总纲!T127)*3600</f>
        <v>19553310.561252736</v>
      </c>
      <c r="BD128" s="15">
        <f>SUM(AY$5:AY128)</f>
        <v>510106122.82300508</v>
      </c>
      <c r="BE128" s="15">
        <f>SUM(AZ$5:AZ128)</f>
        <v>602986803.99120295</v>
      </c>
      <c r="BF128" s="15">
        <f>SUM(BA$5:BA128)</f>
        <v>625659124.89699185</v>
      </c>
      <c r="BG128" s="15">
        <f>SUM(BB$5:BB128)</f>
        <v>483852650.00824046</v>
      </c>
      <c r="BH128" s="15">
        <f>SUM(BC$5:BC128)</f>
        <v>249712279.63175309</v>
      </c>
      <c r="BK128" s="14">
        <v>124</v>
      </c>
      <c r="BL128" s="14">
        <f t="shared" si="35"/>
        <v>1.4095461855599662</v>
      </c>
      <c r="BM128" s="14">
        <f t="shared" si="36"/>
        <v>1.0339375581237897</v>
      </c>
      <c r="BN128" s="14">
        <f t="shared" si="37"/>
        <v>2.8979619008457487</v>
      </c>
      <c r="BO128" s="14">
        <f t="shared" si="38"/>
        <v>3.0599772160090799</v>
      </c>
      <c r="BP128" s="14">
        <f t="shared" si="39"/>
        <v>4.3633532911557351</v>
      </c>
      <c r="BR128" s="9">
        <v>124</v>
      </c>
      <c r="BS128" s="9">
        <f t="shared" si="40"/>
        <v>-11826653.632128716</v>
      </c>
      <c r="BT128" s="9">
        <f t="shared" si="41"/>
        <v>1772350.786790967</v>
      </c>
      <c r="BU128" s="9">
        <f t="shared" si="42"/>
        <v>-78510180.7822752</v>
      </c>
      <c r="BV128" s="9">
        <f t="shared" si="43"/>
        <v>-69439356.829070151</v>
      </c>
      <c r="BW128" s="9">
        <f t="shared" si="44"/>
        <v>-59246924.667856425</v>
      </c>
      <c r="BX128" s="37">
        <f>SUMPRODUCT(BS$5:BS128,'[1]功能-付费相关'!BR$6:BR129)/'[1]资源-钻石'!L127</f>
        <v>-6.8637834140354861E-2</v>
      </c>
      <c r="BY128" s="37">
        <f>SUMPRODUCT(BT$5:BT128,'[1]功能-付费相关'!BS$6:BS129)/'[1]资源-钻石'!M127</f>
        <v>-5.1139511280469127E-3</v>
      </c>
      <c r="BZ128" s="37">
        <f>SUMPRODUCT(BU$5:BU128,'[1]功能-付费相关'!BT$6:BT129)/'[1]资源-钻石'!N127</f>
        <v>-0.17547304246467277</v>
      </c>
      <c r="CA128" s="37">
        <f>SUMPRODUCT(BV$5:BV128,'[1]功能-付费相关'!BU$6:BU129)/'[1]资源-钻石'!O127</f>
        <v>-6.7183989367908217E-2</v>
      </c>
      <c r="CB128" s="37">
        <f>SUMPRODUCT(BW$5:BW128,'[1]功能-付费相关'!BV$6:BV129)/'[1]资源-钻石'!P127</f>
        <v>-4.1850349288282601E-2</v>
      </c>
      <c r="CC128" s="14">
        <f>SUMPRODUCT(BS$5:BS128,'[1]功能-付费相关'!BR$6:BR129)/节奏总纲!P127</f>
        <v>-217.19673832080403</v>
      </c>
    </row>
    <row r="129" spans="3:81" x14ac:dyDescent="0.15">
      <c r="C129" s="14">
        <v>42</v>
      </c>
      <c r="D129" s="14">
        <f>求节点(节奏总纲!$AL$4:$AL$83,节奏总纲!AM$4:AM$83,'[1]功能-城建'!$AT47)</f>
        <v>180.18480345945557</v>
      </c>
      <c r="E129" s="14">
        <f>求节点(节奏总纲!$AL$4:$AL$83,节奏总纲!AN$4:AN$83,'[1]功能-城建'!$AT47)</f>
        <v>144.14784276756447</v>
      </c>
      <c r="F129" s="14">
        <f>求节点(节奏总纲!$AL$4:$AL$83,节奏总纲!AO$4:AO$83,'[1]功能-城建'!$AT47)</f>
        <v>108.11088207567333</v>
      </c>
      <c r="G129" s="14">
        <f>求节点(节奏总纲!$AL$4:$AL$83,节奏总纲!AP$4:AP$83,'[1]功能-城建'!$AT47)</f>
        <v>72.073921383782235</v>
      </c>
      <c r="H129" s="14">
        <f>求节点(节奏总纲!$AL$4:$AL$83,节奏总纲!AQ$4:AQ$83,'[1]功能-城建'!$AT47)</f>
        <v>36.036960691891117</v>
      </c>
      <c r="L129" s="15">
        <v>125</v>
      </c>
      <c r="M129" s="15">
        <f>24*3600*节奏总纲!W128</f>
        <v>33515799.749662548</v>
      </c>
      <c r="N129" s="15">
        <f>24*3600*节奏总纲!X128</f>
        <v>28278216.703237161</v>
      </c>
      <c r="O129" s="15">
        <f>24*3600*节奏总纲!Y128</f>
        <v>23220990.624035813</v>
      </c>
      <c r="P129" s="15">
        <f>24*3600*节奏总纲!Z128</f>
        <v>16625549.460525673</v>
      </c>
      <c r="Q129" s="15">
        <f>24*3600*节奏总纲!AA128</f>
        <v>8130624.9162453152</v>
      </c>
      <c r="R129" s="15">
        <f>SUM(M$5:M129)</f>
        <v>500395860.12788928</v>
      </c>
      <c r="S129" s="15">
        <f>SUM(N$5:N129)</f>
        <v>424986204.00661629</v>
      </c>
      <c r="T129" s="15">
        <f>SUM(O$5:O129)</f>
        <v>340419303.64500296</v>
      </c>
      <c r="U129" s="15">
        <f>SUM(P$5:P129)</f>
        <v>243342506.78019252</v>
      </c>
      <c r="V129" s="15">
        <f>SUM(Q$5:Q129)</f>
        <v>130453200.7353407</v>
      </c>
      <c r="X129" s="15">
        <v>125</v>
      </c>
      <c r="Y129" s="15">
        <f>[1]养成buff汇总!CC130</f>
        <v>0.34112362972951532</v>
      </c>
      <c r="Z129" s="15">
        <f>[1]养成buff汇总!CD130</f>
        <v>0.34583999999999993</v>
      </c>
      <c r="AA129" s="15">
        <f>[1]养成buff汇总!CE130</f>
        <v>0.35624362972951529</v>
      </c>
      <c r="AB129" s="15">
        <f>[1]养成buff汇总!CF130</f>
        <v>0.37103999999999998</v>
      </c>
      <c r="AC129" s="15">
        <f>[1]养成buff汇总!CG130</f>
        <v>0.39154647418101052</v>
      </c>
      <c r="AD129" s="15">
        <f>[1]养成buff汇总!CH130</f>
        <v>231421923.1190564</v>
      </c>
      <c r="AE129" s="15">
        <f>[1]养成buff汇总!CI130</f>
        <v>200389393.20338833</v>
      </c>
      <c r="AF129" s="15">
        <f>[1]养成buff汇总!CJ130</f>
        <v>167667519.27813753</v>
      </c>
      <c r="AG129" s="15">
        <f>[1]养成buff汇总!CK130</f>
        <v>127397361.6470264</v>
      </c>
      <c r="AH129" s="15">
        <f>[1]养成buff汇总!CL130</f>
        <v>74172241.122341156</v>
      </c>
      <c r="AK129" s="15">
        <v>125</v>
      </c>
      <c r="AL129" s="15">
        <f>R129+AD129+('[1]功能-日常任务'!AB129+'[1]功能-子任务'!BJ129+[8]繁荣度奖励!AT131+[3]投放设计!AY132+'[1]功能-行军令'!DL129+'[1]功能-九鼎之争'!CS130)*[1]把控!$V$7/[1]把控!$V$9++'[1]资源-玩家经验'!BN128/4</f>
        <v>772613377.0366472</v>
      </c>
      <c r="AM129" s="15">
        <f>S129+AE129+('[1]功能-日常任务'!AC129+'[1]功能-子任务'!BK129+[8]繁荣度奖励!AU131+[3]投放设计!AZ132+'[1]功能-行军令'!DM129+'[1]功能-九鼎之争'!CT130)*[1]把控!$V$7/[1]把控!$V$9++'[1]资源-玩家经验'!BO128/4</f>
        <v>669618915.58932447</v>
      </c>
      <c r="AN129" s="15">
        <f>T129+AF129+('[1]功能-日常任务'!AD129+'[1]功能-子任务'!BL129+[8]繁荣度奖励!AV131+[3]投放设计!BA132+'[1]功能-行军令'!DN129+'[1]功能-九鼎之争'!CU130)*[1]把控!$V$7/[1]把控!$V$9++'[1]资源-玩家经验'!BP128/4</f>
        <v>1948455397.6164057</v>
      </c>
      <c r="AO129" s="15">
        <f>U129+AG129+('[1]功能-日常任务'!AE129+'[1]功能-子任务'!BM129+[8]繁荣度奖励!AW131+[3]投放设计!BB132+'[1]功能-行军令'!DO129+'[1]功能-九鼎之争'!CV130)*[1]把控!$V$7/[1]把控!$V$9++'[1]资源-玩家经验'!BQ128/4</f>
        <v>1590647318.358501</v>
      </c>
      <c r="AP129" s="15">
        <f>V129+AH129+('[1]功能-日常任务'!AF129+'[1]功能-子任务'!BN129+[8]繁荣度奖励!AX131+[3]投放设计!BC132+'[1]功能-行军令'!DP129+'[1]功能-九鼎之争'!CW130)*[1]把控!$V$7/[1]把控!$V$9++'[1]资源-玩家经验'!BR128/4</f>
        <v>1171144869.3919466</v>
      </c>
      <c r="AS129" s="35">
        <v>125</v>
      </c>
      <c r="AT129" s="34">
        <f t="shared" si="33"/>
        <v>0.64766657554798468</v>
      </c>
      <c r="AU129" s="34">
        <f t="shared" si="34"/>
        <v>0.29953134387431063</v>
      </c>
      <c r="AV129" s="34">
        <f>(('[1]功能-日常任务'!AB129+'[1]功能-子任务'!BJ129+[8]繁荣度奖励!AT131+[3]投放设计!AY132+'[1]功能-行军令'!DL129+'[1]功能-九鼎之争'!CS130)*[1]把控!$V$7/[1]把控!$V$9+'[1]资源-玩家经验'!BN128/4)/AL129</f>
        <v>5.2802080577704698E-2</v>
      </c>
      <c r="AX129" s="15">
        <v>125</v>
      </c>
      <c r="AY129" s="15">
        <f>'[1]功能-战损相关'!R135/求节点($D$88:$D$167,$D$4:$D$83,节奏总纲!P128)*3600</f>
        <v>41226454.933160141</v>
      </c>
      <c r="AZ129" s="15">
        <f>'[1]功能-战损相关'!S135/求节点($D$88:$D$167,$D$4:$D$83,节奏总纲!Q128)*3600</f>
        <v>48374940.933379516</v>
      </c>
      <c r="BA129" s="15">
        <f>'[1]功能-战损相关'!T135/求节点($D$88:$D$167,$D$4:$D$83,节奏总纲!R128)*3600</f>
        <v>51535621.297116846</v>
      </c>
      <c r="BB129" s="15">
        <f>'[1]功能-战损相关'!U135/求节点($D$88:$D$167,$D$4:$D$83,节奏总纲!S128)*3600</f>
        <v>39913717.938330889</v>
      </c>
      <c r="BC129" s="15">
        <f>'[1]功能-战损相关'!V135/求节点($D$88:$D$167,$D$4:$D$83,节奏总纲!T128)*3600</f>
        <v>18652602.177348647</v>
      </c>
      <c r="BD129" s="15">
        <f>SUM(AY$5:AY129)</f>
        <v>551332577.75616527</v>
      </c>
      <c r="BE129" s="15">
        <f>SUM(AZ$5:AZ129)</f>
        <v>651361744.92458248</v>
      </c>
      <c r="BF129" s="15">
        <f>SUM(BA$5:BA129)</f>
        <v>677194746.19410872</v>
      </c>
      <c r="BG129" s="15">
        <f>SUM(BB$5:BB129)</f>
        <v>523766367.94657135</v>
      </c>
      <c r="BH129" s="15">
        <f>SUM(BC$5:BC129)</f>
        <v>268364881.80910173</v>
      </c>
      <c r="BK129" s="14">
        <v>125</v>
      </c>
      <c r="BL129" s="14">
        <f t="shared" si="35"/>
        <v>1.4013562923871814</v>
      </c>
      <c r="BM129" s="14">
        <f t="shared" si="36"/>
        <v>1.0280292338427948</v>
      </c>
      <c r="BN129" s="14">
        <f t="shared" si="37"/>
        <v>2.8772452954883194</v>
      </c>
      <c r="BO129" s="14">
        <f t="shared" si="38"/>
        <v>3.0369405439196901</v>
      </c>
      <c r="BP129" s="14">
        <f t="shared" si="39"/>
        <v>4.364001956951383</v>
      </c>
      <c r="BR129" s="9">
        <v>125</v>
      </c>
      <c r="BS129" s="9">
        <f t="shared" si="40"/>
        <v>-12368782.447536588</v>
      </c>
      <c r="BT129" s="9">
        <f t="shared" si="41"/>
        <v>2206729.0435876846</v>
      </c>
      <c r="BU129" s="9">
        <f t="shared" si="42"/>
        <v>-83783469.451314807</v>
      </c>
      <c r="BV129" s="9">
        <f t="shared" si="43"/>
        <v>-70155515.489338636</v>
      </c>
      <c r="BW129" s="9">
        <f t="shared" si="44"/>
        <v>-62909370.041386813</v>
      </c>
      <c r="BX129" s="37">
        <f>SUMPRODUCT(BS$5:BS129,'[1]功能-付费相关'!BR$6:BR130)/'[1]资源-钻石'!L128</f>
        <v>-6.8133968653784585E-2</v>
      </c>
      <c r="BY129" s="37">
        <f>SUMPRODUCT(BT$5:BT129,'[1]功能-付费相关'!BS$6:BS130)/'[1]资源-钻石'!M128</f>
        <v>-4.3113598941599647E-3</v>
      </c>
      <c r="BZ129" s="37">
        <f>SUMPRODUCT(BU$5:BU129,'[1]功能-付费相关'!BT$6:BT130)/'[1]资源-钻石'!N128</f>
        <v>-0.17549533333405198</v>
      </c>
      <c r="CA129" s="37">
        <f>SUMPRODUCT(BV$5:BV129,'[1]功能-付费相关'!BU$6:BU130)/'[1]资源-钻石'!O128</f>
        <v>-6.7053389917283462E-2</v>
      </c>
      <c r="CB129" s="37">
        <f>SUMPRODUCT(BW$5:BW129,'[1]功能-付费相关'!BV$6:BV130)/'[1]资源-钻石'!P128</f>
        <v>-4.2203114293116711E-2</v>
      </c>
      <c r="CC129" s="14">
        <f>SUMPRODUCT(BS$5:BS129,'[1]功能-付费相关'!BR$6:BR130)/节奏总纲!P128</f>
        <v>-214.51384879274269</v>
      </c>
    </row>
    <row r="130" spans="3:81" x14ac:dyDescent="0.15">
      <c r="C130" s="14">
        <v>43</v>
      </c>
      <c r="D130" s="14">
        <f>求节点(节奏总纲!$AL$4:$AL$83,节奏总纲!AM$4:AM$83,'[1]功能-城建'!$AT48)</f>
        <v>208.99265815439742</v>
      </c>
      <c r="E130" s="14">
        <f>求节点(节奏总纲!$AL$4:$AL$83,节奏总纲!AN$4:AN$83,'[1]功能-城建'!$AT48)</f>
        <v>167.19412652351795</v>
      </c>
      <c r="F130" s="14">
        <f>求节点(节奏总纲!$AL$4:$AL$83,节奏总纲!AO$4:AO$83,'[1]功能-城建'!$AT48)</f>
        <v>125.39559489263844</v>
      </c>
      <c r="G130" s="14">
        <f>求节点(节奏总纲!$AL$4:$AL$83,节奏总纲!AP$4:AP$83,'[1]功能-城建'!$AT48)</f>
        <v>83.597063261758976</v>
      </c>
      <c r="H130" s="14">
        <f>求节点(节奏总纲!$AL$4:$AL$83,节奏总纲!AQ$4:AQ$83,'[1]功能-城建'!$AT48)</f>
        <v>41.798531630879488</v>
      </c>
      <c r="L130" s="15">
        <v>126</v>
      </c>
      <c r="M130" s="15">
        <f>24*3600*节奏总纲!W129</f>
        <v>35921344.747367911</v>
      </c>
      <c r="N130" s="15">
        <f>24*3600*节奏总纲!X129</f>
        <v>31151578.739789896</v>
      </c>
      <c r="O130" s="15">
        <f>24*3600*节奏总纲!Y129</f>
        <v>24705449.434071973</v>
      </c>
      <c r="P130" s="15">
        <f>24*3600*节奏总纲!Z129</f>
        <v>16449547.261382038</v>
      </c>
      <c r="Q130" s="15">
        <f>24*3600*节奏总纲!AA129</f>
        <v>8667482.2093009893</v>
      </c>
      <c r="R130" s="15">
        <f>SUM(M$5:M130)</f>
        <v>536317204.87525719</v>
      </c>
      <c r="S130" s="15">
        <f>SUM(N$5:N130)</f>
        <v>456137782.7464062</v>
      </c>
      <c r="T130" s="15">
        <f>SUM(O$5:O130)</f>
        <v>365124753.07907492</v>
      </c>
      <c r="U130" s="15">
        <f>SUM(P$5:P130)</f>
        <v>259792054.04157457</v>
      </c>
      <c r="V130" s="15">
        <f>SUM(Q$5:Q130)</f>
        <v>139120682.94464168</v>
      </c>
      <c r="X130" s="15">
        <v>126</v>
      </c>
      <c r="Y130" s="15">
        <f>[1]养成buff汇总!CC131</f>
        <v>0.34112362972951532</v>
      </c>
      <c r="Z130" s="15">
        <f>[1]养成buff汇总!CD131</f>
        <v>0.34583999999999993</v>
      </c>
      <c r="AA130" s="15">
        <f>[1]养成buff汇总!CE131</f>
        <v>0.35624362972951529</v>
      </c>
      <c r="AB130" s="15">
        <f>[1]养成buff汇总!CF131</f>
        <v>0.37103999999999998</v>
      </c>
      <c r="AC130" s="15">
        <f>[1]养成buff汇总!CG131</f>
        <v>0.39154647418101052</v>
      </c>
      <c r="AD130" s="15">
        <f>[1]养成buff汇总!CH131</f>
        <v>250019675.38016266</v>
      </c>
      <c r="AE130" s="15">
        <f>[1]养成buff汇总!CI131</f>
        <v>216858547.52552503</v>
      </c>
      <c r="AF130" s="15">
        <f>[1]养成buff汇总!CJ131</f>
        <v>181339087.26090539</v>
      </c>
      <c r="AG130" s="15">
        <f>[1]养成buff汇总!CK131</f>
        <v>137101381.00575063</v>
      </c>
      <c r="AH130" s="15">
        <f>[1]养成buff汇总!CL131</f>
        <v>79749860.373557463</v>
      </c>
      <c r="AK130" s="15">
        <v>126</v>
      </c>
      <c r="AL130" s="15">
        <f>R130+AD130+('[1]功能-日常任务'!AB130+'[1]功能-子任务'!BJ130+[8]繁荣度奖励!AT132+[3]投放设计!AY133+'[1]功能-行军令'!DL130+'[1]功能-九鼎之争'!CS131)*[1]把控!$V$7/[1]把控!$V$9++'[1]资源-玩家经验'!BN129/4</f>
        <v>830055065.77917838</v>
      </c>
      <c r="AM130" s="15">
        <f>S130+AE130+('[1]功能-日常任务'!AC130+'[1]功能-子任务'!BK130+[8]繁荣度奖励!AU132+[3]投放设计!AZ133+'[1]功能-行军令'!DM130+'[1]功能-九鼎之争'!CT131)*[1]把控!$V$7/[1]把控!$V$9++'[1]资源-玩家经验'!BO129/4</f>
        <v>720477899.09014082</v>
      </c>
      <c r="AN130" s="15">
        <f>T130+AF130+('[1]功能-日常任务'!AD130+'[1]功能-子任务'!BL130+[8]繁荣度奖励!AV132+[3]投放设计!BA133+'[1]功能-行军令'!DN130+'[1]功能-九鼎之争'!CU131)*[1]把控!$V$7/[1]把控!$V$9++'[1]资源-玩家经验'!BP129/4</f>
        <v>2093179653.1679332</v>
      </c>
      <c r="AO130" s="15">
        <f>U130+AG130+('[1]功能-日常任务'!AE130+'[1]功能-子任务'!BM130+[8]繁荣度奖励!AW132+[3]投放设计!BB133+'[1]功能-行军令'!DO130+'[1]功能-九鼎之争'!CV131)*[1]把控!$V$7/[1]把控!$V$9++'[1]资源-玩家经验'!BQ129/4</f>
        <v>1709274051.9113736</v>
      </c>
      <c r="AP130" s="15">
        <f>V130+AH130+('[1]功能-日常任务'!AF130+'[1]功能-子任务'!BN130+[8]繁荣度奖励!AX132+[3]投放设计!BC133+'[1]功能-行军令'!DP130+'[1]功能-九鼎之争'!CW131)*[1]把控!$V$7/[1]把控!$V$9++'[1]资源-玩家经验'!BR129/4</f>
        <v>1258589897.753926</v>
      </c>
      <c r="AS130" s="35">
        <v>126</v>
      </c>
      <c r="AT130" s="34">
        <f t="shared" si="33"/>
        <v>0.64612244052966838</v>
      </c>
      <c r="AU130" s="34">
        <f t="shared" si="34"/>
        <v>0.30120854108090706</v>
      </c>
      <c r="AV130" s="34">
        <f>(('[1]功能-日常任务'!AB130+'[1]功能-子任务'!BJ130+[8]繁荣度奖励!AT132+[3]投放设计!AY133+'[1]功能-行军令'!DL130+'[1]功能-九鼎之争'!CS131)*[1]把控!$V$7/[1]把控!$V$9+'[1]资源-玩家经验'!BN129/4)/AL130</f>
        <v>5.266901838942456E-2</v>
      </c>
      <c r="AX130" s="15">
        <v>126</v>
      </c>
      <c r="AY130" s="15">
        <f>'[1]功能-战损相关'!R136/求节点($D$88:$D$167,$D$4:$D$83,节奏总纲!P129)*3600</f>
        <v>44525630.383838855</v>
      </c>
      <c r="AZ130" s="15">
        <f>'[1]功能-战损相关'!S136/求节点($D$88:$D$167,$D$4:$D$83,节奏总纲!Q129)*3600</f>
        <v>53700895.114467032</v>
      </c>
      <c r="BA130" s="15">
        <f>'[1]功能-战损相关'!T136/求节点($D$88:$D$167,$D$4:$D$83,节奏总纲!R129)*3600</f>
        <v>55261925.621204913</v>
      </c>
      <c r="BB130" s="15">
        <f>'[1]功能-战损相关'!U136/求节点($D$88:$D$167,$D$4:$D$83,节奏总纲!S129)*3600</f>
        <v>39780963.283279978</v>
      </c>
      <c r="BC130" s="15">
        <f>'[1]功能-战损相关'!V136/求节点($D$88:$D$167,$D$4:$D$83,节奏总纲!T129)*3600</f>
        <v>20031063.253900107</v>
      </c>
      <c r="BD130" s="15">
        <f>SUM(AY$5:AY130)</f>
        <v>595858208.14000416</v>
      </c>
      <c r="BE130" s="15">
        <f>SUM(AZ$5:AZ130)</f>
        <v>705062640.03904951</v>
      </c>
      <c r="BF130" s="15">
        <f>SUM(BA$5:BA130)</f>
        <v>732456671.81531358</v>
      </c>
      <c r="BG130" s="15">
        <f>SUM(BB$5:BB130)</f>
        <v>563547331.22985137</v>
      </c>
      <c r="BH130" s="15">
        <f>SUM(BC$5:BC130)</f>
        <v>288395945.06300181</v>
      </c>
      <c r="BK130" s="14">
        <v>126</v>
      </c>
      <c r="BL130" s="14">
        <f t="shared" si="35"/>
        <v>1.3930412545129307</v>
      </c>
      <c r="BM130" s="14">
        <f t="shared" si="36"/>
        <v>1.0218636730634849</v>
      </c>
      <c r="BN130" s="14">
        <f t="shared" si="37"/>
        <v>2.8577521834571002</v>
      </c>
      <c r="BO130" s="14">
        <f t="shared" si="38"/>
        <v>3.033062100003487</v>
      </c>
      <c r="BP130" s="14">
        <f t="shared" si="39"/>
        <v>4.3641040011120111</v>
      </c>
      <c r="BR130" s="9">
        <v>126</v>
      </c>
      <c r="BS130" s="9">
        <f t="shared" si="40"/>
        <v>-12916058.358692288</v>
      </c>
      <c r="BT130" s="9">
        <f t="shared" si="41"/>
        <v>2841911.6136506796</v>
      </c>
      <c r="BU130" s="9">
        <f t="shared" si="42"/>
        <v>-89462329.930322647</v>
      </c>
      <c r="BV130" s="9">
        <f t="shared" si="43"/>
        <v>-78845770.269592643</v>
      </c>
      <c r="BW130" s="9">
        <f t="shared" si="44"/>
        <v>-67413965.108079404</v>
      </c>
      <c r="BX130" s="37">
        <f>SUMPRODUCT(BS$5:BS130,'[1]功能-付费相关'!BR$6:BR131)/'[1]资源-钻石'!L129</f>
        <v>-6.7702601225975573E-2</v>
      </c>
      <c r="BY130" s="37">
        <f>SUMPRODUCT(BT$5:BT130,'[1]功能-付费相关'!BS$6:BS131)/'[1]资源-钻石'!M129</f>
        <v>-3.4529390839976404E-3</v>
      </c>
      <c r="BZ130" s="37">
        <f>SUMPRODUCT(BU$5:BU130,'[1]功能-付费相关'!BT$6:BT131)/'[1]资源-钻石'!N129</f>
        <v>-0.175557613458731</v>
      </c>
      <c r="CA130" s="37">
        <f>SUMPRODUCT(BV$5:BV130,'[1]功能-付费相关'!BU$6:BU131)/'[1]资源-钻石'!O129</f>
        <v>-6.7511969505182873E-2</v>
      </c>
      <c r="CB130" s="37">
        <f>SUMPRODUCT(BW$5:BW130,'[1]功能-付费相关'!BV$6:BV131)/'[1]资源-钻石'!P129</f>
        <v>-4.2551958717249524E-2</v>
      </c>
      <c r="CC130" s="14">
        <f>SUMPRODUCT(BS$5:BS130,'[1]功能-付费相关'!BR$6:BR131)/节奏总纲!P129</f>
        <v>-211.70596217320599</v>
      </c>
    </row>
    <row r="131" spans="3:81" x14ac:dyDescent="0.15">
      <c r="C131" s="14">
        <v>44</v>
      </c>
      <c r="D131" s="14">
        <f>求节点(节奏总纲!$AL$4:$AL$83,节奏总纲!AM$4:AM$83,'[1]功能-城建'!$AT49)</f>
        <v>242.37342918215046</v>
      </c>
      <c r="E131" s="14">
        <f>求节点(节奏总纲!$AL$4:$AL$83,节奏总纲!AN$4:AN$83,'[1]功能-城建'!$AT49)</f>
        <v>193.89874334572039</v>
      </c>
      <c r="F131" s="14">
        <f>求节点(节奏总纲!$AL$4:$AL$83,节奏总纲!AO$4:AO$83,'[1]功能-城建'!$AT49)</f>
        <v>145.42405750929026</v>
      </c>
      <c r="G131" s="14">
        <f>求节点(节奏总纲!$AL$4:$AL$83,节奏总纲!AP$4:AP$83,'[1]功能-城建'!$AT49)</f>
        <v>96.949371672860195</v>
      </c>
      <c r="H131" s="14">
        <f>求节点(节奏总纲!$AL$4:$AL$83,节奏总纲!AQ$4:AQ$83,'[1]功能-城建'!$AT49)</f>
        <v>48.474685836430098</v>
      </c>
      <c r="L131" s="15">
        <v>127</v>
      </c>
      <c r="M131" s="15">
        <f>24*3600*节奏总纲!W130</f>
        <v>38499544.038846336</v>
      </c>
      <c r="N131" s="15">
        <f>24*3600*节奏总纲!X130</f>
        <v>32743862.205038805</v>
      </c>
      <c r="O131" s="15">
        <f>24*3600*节奏总纲!Y130</f>
        <v>24428557.660012897</v>
      </c>
      <c r="P131" s="15">
        <f>24*3600*节奏总纲!Z130</f>
        <v>16982210.560566261</v>
      </c>
      <c r="Q131" s="15">
        <f>24*3600*节奏总纲!AA130</f>
        <v>9469446.6496540401</v>
      </c>
      <c r="R131" s="15">
        <f>SUM(M$5:M131)</f>
        <v>574816748.91410351</v>
      </c>
      <c r="S131" s="15">
        <f>SUM(N$5:N131)</f>
        <v>488881644.95144498</v>
      </c>
      <c r="T131" s="15">
        <f>SUM(O$5:O131)</f>
        <v>389553310.73908782</v>
      </c>
      <c r="U131" s="15">
        <f>SUM(P$5:P131)</f>
        <v>276774264.60214084</v>
      </c>
      <c r="V131" s="15">
        <f>SUM(Q$5:Q131)</f>
        <v>148590129.59429571</v>
      </c>
      <c r="X131" s="15">
        <v>127</v>
      </c>
      <c r="Y131" s="15">
        <f>[1]养成buff汇总!CC132</f>
        <v>0.34112362972951532</v>
      </c>
      <c r="Z131" s="15">
        <f>[1]养成buff汇总!CD132</f>
        <v>0.34583999999999993</v>
      </c>
      <c r="AA131" s="15">
        <f>[1]养成buff汇总!CE132</f>
        <v>0.35624362972951529</v>
      </c>
      <c r="AB131" s="15">
        <f>[1]养成buff汇总!CF132</f>
        <v>0.37103999999999998</v>
      </c>
      <c r="AC131" s="15">
        <f>[1]养成buff汇总!CG132</f>
        <v>0.39154647418101052</v>
      </c>
      <c r="AD131" s="15">
        <f>[1]养成buff汇总!CH132</f>
        <v>269952252.71644068</v>
      </c>
      <c r="AE131" s="15">
        <f>[1]养成buff汇总!CI132</f>
        <v>234169507.08433422</v>
      </c>
      <c r="AF131" s="15">
        <f>[1]养成buff汇总!CJ132</f>
        <v>194857428.12983263</v>
      </c>
      <c r="AG131" s="15">
        <f>[1]养成buff汇总!CK132</f>
        <v>147119632.41504931</v>
      </c>
      <c r="AH131" s="15">
        <f>[1]养成buff汇总!CL132</f>
        <v>85843552.481145382</v>
      </c>
      <c r="AK131" s="15">
        <v>127</v>
      </c>
      <c r="AL131" s="15">
        <f>R131+AD131+('[1]功能-日常任务'!AB131+'[1]功能-子任务'!BJ131+[8]繁荣度奖励!AT133+[3]投放设计!AY134+'[1]功能-行军令'!DL131+'[1]功能-九鼎之争'!CS132)*[1]把控!$V$7/[1]把控!$V$9++'[1]资源-玩家经验'!BN130/4</f>
        <v>891619257.58079231</v>
      </c>
      <c r="AM131" s="15">
        <f>S131+AE131+('[1]功能-日常任务'!AC131+'[1]功能-子任务'!BK131+[8]繁荣度奖励!AU133+[3]投放设计!AZ134+'[1]功能-行军令'!DM131+'[1]功能-九鼎之争'!CT132)*[1]把控!$V$7/[1]把控!$V$9++'[1]资源-玩家经验'!BO130/4</f>
        <v>773936301.5538758</v>
      </c>
      <c r="AN131" s="15">
        <f>T131+AF131+('[1]功能-日常任务'!AD131+'[1]功能-子任务'!BL131+[8]繁荣度奖励!AV133+[3]投放设计!BA134+'[1]功能-行军令'!DN131+'[1]功能-九鼎之争'!CU132)*[1]把控!$V$7/[1]把控!$V$9++'[1]资源-玩家经验'!BP130/4</f>
        <v>2244837924.3539314</v>
      </c>
      <c r="AO131" s="15">
        <f>U131+AG131+('[1]功能-日常任务'!AE131+'[1]功能-子任务'!BM131+[8]繁荣度奖励!AW133+[3]投放设计!BB134+'[1]功能-行军令'!DO131+'[1]功能-九鼎之争'!CV132)*[1]把控!$V$7/[1]把控!$V$9++'[1]资源-玩家经验'!BQ130/4</f>
        <v>1832165489.8628714</v>
      </c>
      <c r="AP131" s="15">
        <f>V131+AH131+('[1]功能-日常任务'!AF131+'[1]功能-子任务'!BN131+[8]繁荣度奖励!AX133+[3]投放设计!BC134+'[1]功能-行军令'!DP131+'[1]功能-九鼎之争'!CW132)*[1]把控!$V$7/[1]把控!$V$9++'[1]资源-玩家经验'!BR130/4</f>
        <v>1344506575.8077312</v>
      </c>
      <c r="AS131" s="35">
        <v>127</v>
      </c>
      <c r="AT131" s="34">
        <f t="shared" si="33"/>
        <v>0.64468857533846802</v>
      </c>
      <c r="AU131" s="34">
        <f t="shared" si="34"/>
        <v>0.30276628776378745</v>
      </c>
      <c r="AV131" s="34">
        <f>(('[1]功能-日常任务'!AB131+'[1]功能-子任务'!BJ131+[8]繁荣度奖励!AT133+[3]投放设计!AY134+'[1]功能-行军令'!DL131+'[1]功能-九鼎之争'!CS132)*[1]把控!$V$7/[1]把控!$V$9+'[1]资源-玩家经验'!BN130/4)/AL131</f>
        <v>5.2545136897744628E-2</v>
      </c>
      <c r="AX131" s="15">
        <v>127</v>
      </c>
      <c r="AY131" s="15">
        <f>'[1]功能-战损相关'!R137/求节点($D$88:$D$167,$D$4:$D$83,节奏总纲!P130)*3600</f>
        <v>48085685.017585292</v>
      </c>
      <c r="AZ131" s="15">
        <f>'[1]功能-战损相关'!S137/求节点($D$88:$D$167,$D$4:$D$83,节奏总纲!Q130)*3600</f>
        <v>56888682.204761676</v>
      </c>
      <c r="BA131" s="15">
        <f>'[1]功能-战损相关'!T137/求节点($D$88:$D$167,$D$4:$D$83,节奏总纲!R130)*3600</f>
        <v>55040974.779260874</v>
      </c>
      <c r="BB131" s="15">
        <f>'[1]功能-战损相关'!U137/求节点($D$88:$D$167,$D$4:$D$83,节奏总纲!S130)*3600</f>
        <v>41368570.865990743</v>
      </c>
      <c r="BC131" s="15">
        <f>'[1]功能-战损相关'!V137/求节点($D$88:$D$167,$D$4:$D$83,节奏总纲!T130)*3600</f>
        <v>22044870.035914224</v>
      </c>
      <c r="BD131" s="15">
        <f>SUM(AY$5:AY131)</f>
        <v>643943893.15758944</v>
      </c>
      <c r="BE131" s="15">
        <f>SUM(AZ$5:AZ131)</f>
        <v>761951322.24381113</v>
      </c>
      <c r="BF131" s="15">
        <f>SUM(BA$5:BA131)</f>
        <v>787497646.59457445</v>
      </c>
      <c r="BG131" s="15">
        <f>SUM(BB$5:BB131)</f>
        <v>604915902.09584212</v>
      </c>
      <c r="BH131" s="15">
        <f>SUM(BC$5:BC131)</f>
        <v>310440815.09891605</v>
      </c>
      <c r="BK131" s="14">
        <v>127</v>
      </c>
      <c r="BL131" s="14">
        <f t="shared" si="35"/>
        <v>1.3846225844439997</v>
      </c>
      <c r="BM131" s="14">
        <f t="shared" si="36"/>
        <v>1.0157293241184635</v>
      </c>
      <c r="BN131" s="14">
        <f t="shared" si="37"/>
        <v>2.8505963593179295</v>
      </c>
      <c r="BO131" s="14">
        <f t="shared" si="38"/>
        <v>3.0287937273842496</v>
      </c>
      <c r="BP131" s="14">
        <f t="shared" si="39"/>
        <v>4.3309594306384289</v>
      </c>
      <c r="BR131" s="9">
        <v>127</v>
      </c>
      <c r="BS131" s="9">
        <f t="shared" si="40"/>
        <v>-13478506.784028649</v>
      </c>
      <c r="BT131" s="9">
        <f t="shared" si="41"/>
        <v>3430279.7410266399</v>
      </c>
      <c r="BU131" s="9">
        <f t="shared" si="42"/>
        <v>-96617296.406737328</v>
      </c>
      <c r="BV131" s="9">
        <f t="shared" si="43"/>
        <v>-81522867.085507035</v>
      </c>
      <c r="BW131" s="9">
        <f t="shared" si="44"/>
        <v>-63871808.017890871</v>
      </c>
      <c r="BX131" s="37">
        <f>SUMPRODUCT(BS$5:BS131,'[1]功能-付费相关'!BR$6:BR132)/'[1]资源-钻石'!L130</f>
        <v>-6.7196782574353991E-2</v>
      </c>
      <c r="BY131" s="37">
        <f>SUMPRODUCT(BT$5:BT131,'[1]功能-付费相关'!BS$6:BS132)/'[1]资源-钻石'!M130</f>
        <v>-2.5785496412530314E-3</v>
      </c>
      <c r="BZ131" s="37">
        <f>SUMPRODUCT(BU$5:BU131,'[1]功能-付费相关'!BT$6:BT132)/'[1]资源-钻石'!N130</f>
        <v>-0.17659847577566221</v>
      </c>
      <c r="CA131" s="37">
        <f>SUMPRODUCT(BV$5:BV131,'[1]功能-付费相关'!BU$6:BU132)/'[1]资源-钻石'!O130</f>
        <v>-6.7944218373682461E-2</v>
      </c>
      <c r="CB131" s="37">
        <f>SUMPRODUCT(BW$5:BW131,'[1]功能-付费相关'!BV$6:BV132)/'[1]资源-钻石'!P130</f>
        <v>-4.2486000157572708E-2</v>
      </c>
      <c r="CC131" s="14">
        <f>SUMPRODUCT(BS$5:BS131,'[1]功能-付费相关'!BR$6:BR132)/节奏总纲!P130</f>
        <v>-208.7817263000945</v>
      </c>
    </row>
    <row r="132" spans="3:81" x14ac:dyDescent="0.15">
      <c r="C132" s="14">
        <v>45</v>
      </c>
      <c r="D132" s="14">
        <f>求节点(节奏总纲!$AL$4:$AL$83,节奏总纲!AM$4:AM$83,'[1]功能-城建'!$AT50)</f>
        <v>281.05</v>
      </c>
      <c r="E132" s="14">
        <f>求节点(节奏总纲!$AL$4:$AL$83,节奏总纲!AN$4:AN$83,'[1]功能-城建'!$AT50)</f>
        <v>224.84000000000003</v>
      </c>
      <c r="F132" s="14">
        <f>求节点(节奏总纲!$AL$4:$AL$83,节奏总纲!AO$4:AO$83,'[1]功能-城建'!$AT50)</f>
        <v>168.63</v>
      </c>
      <c r="G132" s="14">
        <f>求节点(节奏总纲!$AL$4:$AL$83,节奏总纲!AP$4:AP$83,'[1]功能-城建'!$AT50)</f>
        <v>112.42000000000002</v>
      </c>
      <c r="H132" s="14">
        <f>求节点(节奏总纲!$AL$4:$AL$83,节奏总纲!AQ$4:AQ$83,'[1]功能-城建'!$AT50)</f>
        <v>56.210000000000008</v>
      </c>
      <c r="L132" s="15">
        <v>128</v>
      </c>
      <c r="M132" s="15">
        <f>24*3600*节奏总纲!W131</f>
        <v>41262789.620583929</v>
      </c>
      <c r="N132" s="15">
        <f>24*3600*节奏总纲!X131</f>
        <v>32629684.418167833</v>
      </c>
      <c r="O132" s="15">
        <f>24*3600*节奏总纲!Y131</f>
        <v>25684298.233291458</v>
      </c>
      <c r="P132" s="15">
        <f>24*3600*节奏总纲!Z131</f>
        <v>18635874.125241786</v>
      </c>
      <c r="Q132" s="15">
        <f>24*3600*节奏总纲!AA131</f>
        <v>10296783.393800149</v>
      </c>
      <c r="R132" s="15">
        <f>SUM(M$5:M132)</f>
        <v>616079538.5346874</v>
      </c>
      <c r="S132" s="15">
        <f>SUM(N$5:N132)</f>
        <v>521511329.36961281</v>
      </c>
      <c r="T132" s="15">
        <f>SUM(O$5:O132)</f>
        <v>415237608.97237927</v>
      </c>
      <c r="U132" s="15">
        <f>SUM(P$5:P132)</f>
        <v>295410138.72738266</v>
      </c>
      <c r="V132" s="15">
        <f>SUM(Q$5:Q132)</f>
        <v>158886912.98809585</v>
      </c>
      <c r="X132" s="15">
        <v>128</v>
      </c>
      <c r="Y132" s="15">
        <f>[1]养成buff汇总!CC133</f>
        <v>0.34112362972951532</v>
      </c>
      <c r="Z132" s="15">
        <f>[1]养成buff汇总!CD133</f>
        <v>0.34583999999999993</v>
      </c>
      <c r="AA132" s="15">
        <f>[1]养成buff汇总!CE133</f>
        <v>0.35624362972951529</v>
      </c>
      <c r="AB132" s="15">
        <f>[1]养成buff汇总!CF133</f>
        <v>0.37103999999999998</v>
      </c>
      <c r="AC132" s="15">
        <f>[1]养成buff汇总!CG133</f>
        <v>0.39154647418101052</v>
      </c>
      <c r="AD132" s="15">
        <f>[1]养成buff汇总!CH133</f>
        <v>291315460.14541638</v>
      </c>
      <c r="AE132" s="15">
        <f>[1]养成buff汇总!CI133</f>
        <v>251420103.35921982</v>
      </c>
      <c r="AF132" s="15">
        <f>[1]养成buff汇总!CJ133</f>
        <v>209070674.09093848</v>
      </c>
      <c r="AG132" s="15">
        <f>[1]养成buff汇总!CK133</f>
        <v>158113423.33248398</v>
      </c>
      <c r="AH132" s="15">
        <f>[1]养成buff汇总!CL133</f>
        <v>92469644.799077675</v>
      </c>
      <c r="AK132" s="15">
        <v>128</v>
      </c>
      <c r="AL132" s="15">
        <f>R132+AD132+('[1]功能-日常任务'!AB132+'[1]功能-子任务'!BJ132+[8]繁荣度奖励!AT134+[3]投放设计!AY135+'[1]功能-行军令'!DL132+'[1]功能-九鼎之争'!CS133)*[1]把控!$V$7/[1]把控!$V$9++'[1]资源-玩家经验'!BN131/4</f>
        <v>957601858.76035774</v>
      </c>
      <c r="AM132" s="15">
        <f>S132+AE132+('[1]功能-日常任务'!AC132+'[1]功能-子任务'!BK132+[8]繁荣度奖励!AU134+[3]投放设计!AZ135+'[1]功能-行军令'!DM132+'[1]功能-九鼎之争'!CT133)*[1]把控!$V$7/[1]把控!$V$9++'[1]资源-玩家经验'!BO131/4</f>
        <v>827208314.53455031</v>
      </c>
      <c r="AN132" s="15">
        <f>T132+AF132+('[1]功能-日常任务'!AD132+'[1]功能-子任务'!BL132+[8]繁荣度奖励!AV134+[3]投放设计!BA135+'[1]功能-行军令'!DN132+'[1]功能-九鼎之争'!CU133)*[1]把控!$V$7/[1]把控!$V$9++'[1]资源-玩家经验'!BP131/4</f>
        <v>2406542850.7938986</v>
      </c>
      <c r="AO132" s="15">
        <f>U132+AG132+('[1]功能-日常任务'!AE132+'[1]功能-子任务'!BM132+[8]繁荣度奖励!AW134+[3]投放设计!BB135+'[1]功能-行军令'!DO132+'[1]功能-九鼎之争'!CV133)*[1]把控!$V$7/[1]把控!$V$9++'[1]资源-玩家经验'!BQ131/4</f>
        <v>1957511804.691546</v>
      </c>
      <c r="AP132" s="15">
        <f>V132+AH132+('[1]功能-日常任务'!AF132+'[1]功能-子任务'!BN132+[8]繁荣度奖励!AX134+[3]投放设计!BC135+'[1]功能-行军令'!DP132+'[1]功能-九鼎之争'!CW133)*[1]把控!$V$7/[1]把控!$V$9++'[1]资源-玩家经验'!BR131/4</f>
        <v>1434625003.0589347</v>
      </c>
      <c r="AS132" s="35">
        <v>128</v>
      </c>
      <c r="AT132" s="34">
        <f t="shared" si="33"/>
        <v>0.64335666529743318</v>
      </c>
      <c r="AU132" s="34">
        <f t="shared" si="34"/>
        <v>0.30421354917014504</v>
      </c>
      <c r="AV132" s="34">
        <f>(('[1]功能-日常任务'!AB132+'[1]功能-子任务'!BJ132+[8]繁荣度奖励!AT134+[3]投放设计!AY135+'[1]功能-行军令'!DL132+'[1]功能-九鼎之争'!CS133)*[1]把控!$V$7/[1]把控!$V$9+'[1]资源-玩家经验'!BN131/4)/AL132</f>
        <v>5.242978553242171E-2</v>
      </c>
      <c r="AX132" s="15">
        <v>128</v>
      </c>
      <c r="AY132" s="15">
        <f>'[1]功能-战损相关'!R138/求节点($D$88:$D$167,$D$4:$D$83,节奏总纲!P131)*3600</f>
        <v>51942570.267258242</v>
      </c>
      <c r="AZ132" s="15">
        <f>'[1]功能-战损相关'!S138/求节点($D$88:$D$167,$D$4:$D$83,节奏总纲!Q131)*3600</f>
        <v>57101925.330694333</v>
      </c>
      <c r="BA132" s="15">
        <f>'[1]功能-战损相关'!T138/求节点($D$88:$D$167,$D$4:$D$83,节奏总纲!R131)*3600</f>
        <v>58293751.01032462</v>
      </c>
      <c r="BB132" s="15">
        <f>'[1]功能-战损相关'!U138/求节点($D$88:$D$167,$D$4:$D$83,节奏总纲!S131)*3600</f>
        <v>45728406.298365124</v>
      </c>
      <c r="BC132" s="15">
        <f>'[1]功能-战损相关'!V138/求节点($D$88:$D$167,$D$4:$D$83,节奏总纲!T131)*3600</f>
        <v>24153610.223083235</v>
      </c>
      <c r="BD132" s="15">
        <f>SUM(AY$5:AY132)</f>
        <v>695886463.42484772</v>
      </c>
      <c r="BE132" s="15">
        <f>SUM(AZ$5:AZ132)</f>
        <v>819053247.57450545</v>
      </c>
      <c r="BF132" s="15">
        <f>SUM(BA$5:BA132)</f>
        <v>845791397.60489905</v>
      </c>
      <c r="BG132" s="15">
        <f>SUM(BB$5:BB132)</f>
        <v>650644308.39420724</v>
      </c>
      <c r="BH132" s="15">
        <f>SUM(BC$5:BC132)</f>
        <v>334594425.32199931</v>
      </c>
      <c r="BK132" s="14">
        <v>128</v>
      </c>
      <c r="BL132" s="14">
        <f t="shared" si="35"/>
        <v>1.3760892172660777</v>
      </c>
      <c r="BM132" s="14">
        <f t="shared" si="36"/>
        <v>1.009956699377232</v>
      </c>
      <c r="BN132" s="14">
        <f t="shared" si="37"/>
        <v>2.8453148821431795</v>
      </c>
      <c r="BO132" s="14">
        <f t="shared" si="38"/>
        <v>3.0085743922400443</v>
      </c>
      <c r="BP132" s="14">
        <f t="shared" si="39"/>
        <v>4.2876536322394285</v>
      </c>
      <c r="BR132" s="9">
        <v>128</v>
      </c>
      <c r="BS132" s="9">
        <f t="shared" si="40"/>
        <v>-14040030.912307143</v>
      </c>
      <c r="BT132" s="9">
        <f t="shared" si="41"/>
        <v>3829912.3500198126</v>
      </c>
      <c r="BU132" s="9">
        <f t="shared" si="42"/>
        <v>-103411175.42964256</v>
      </c>
      <c r="BV132" s="9">
        <f t="shared" si="43"/>
        <v>-79617908.530309439</v>
      </c>
      <c r="BW132" s="9">
        <f t="shared" si="44"/>
        <v>-65964817.028120279</v>
      </c>
      <c r="BX132" s="37">
        <f>SUMPRODUCT(BS$5:BS132,'[1]功能-付费相关'!BR$6:BR133)/'[1]资源-钻石'!L131</f>
        <v>-6.6616553339726367E-2</v>
      </c>
      <c r="BY132" s="37">
        <f>SUMPRODUCT(BT$5:BT132,'[1]功能-付费相关'!BS$6:BS133)/'[1]资源-钻石'!M131</f>
        <v>-1.7396355731129343E-3</v>
      </c>
      <c r="BZ132" s="37">
        <f>SUMPRODUCT(BU$5:BU132,'[1]功能-付费相关'!BT$6:BT133)/'[1]资源-钻石'!N131</f>
        <v>-0.17777265037040157</v>
      </c>
      <c r="CA132" s="37">
        <f>SUMPRODUCT(BV$5:BV132,'[1]功能-付费相关'!BU$6:BU133)/'[1]资源-钻石'!O131</f>
        <v>-6.7852112605252965E-2</v>
      </c>
      <c r="CB132" s="37">
        <f>SUMPRODUCT(BW$5:BW132,'[1]功能-付费相关'!BV$6:BV133)/'[1]资源-钻石'!P131</f>
        <v>-4.2289298405684982E-2</v>
      </c>
      <c r="CC132" s="14">
        <f>SUMPRODUCT(BS$5:BS132,'[1]功能-付费相关'!BR$6:BR133)/节奏总纲!P131</f>
        <v>-205.73714927113335</v>
      </c>
    </row>
    <row r="133" spans="3:81" x14ac:dyDescent="0.15">
      <c r="C133" s="14">
        <v>46</v>
      </c>
      <c r="D133" s="14">
        <f>求节点(节奏总纲!$AL$4:$AL$83,节奏总纲!AM$4:AM$83,'[1]功能-城建'!$AT51)</f>
        <v>325.85912455595718</v>
      </c>
      <c r="E133" s="14">
        <f>求节点(节奏总纲!$AL$4:$AL$83,节奏总纲!AN$4:AN$83,'[1]功能-城建'!$AT51)</f>
        <v>260.68729964476574</v>
      </c>
      <c r="F133" s="14">
        <f>求节点(节奏总纲!$AL$4:$AL$83,节奏总纲!AO$4:AO$83,'[1]功能-城建'!$AT51)</f>
        <v>195.51547473357431</v>
      </c>
      <c r="G133" s="14">
        <f>求节点(节奏总纲!$AL$4:$AL$83,节奏总纲!AP$4:AP$83,'[1]功能-城建'!$AT51)</f>
        <v>130.34364982238287</v>
      </c>
      <c r="H133" s="14">
        <f>求节点(节奏总纲!$AL$4:$AL$83,节奏总纲!AQ$4:AQ$83,'[1]功能-城建'!$AT51)</f>
        <v>65.171824911191436</v>
      </c>
      <c r="L133" s="15">
        <v>129</v>
      </c>
      <c r="M133" s="15">
        <f>24*3600*节奏总纲!W132</f>
        <v>44224362.905559883</v>
      </c>
      <c r="N133" s="15">
        <f>24*3600*节奏总纲!X132</f>
        <v>37435923.199556455</v>
      </c>
      <c r="O133" s="15">
        <f>24*3600*节奏总纲!Y132</f>
        <v>30533554.88993163</v>
      </c>
      <c r="P133" s="15">
        <f>24*3600*节奏总纲!Z132</f>
        <v>22262068.255520381</v>
      </c>
      <c r="Q133" s="15">
        <f>24*3600*节奏总纲!AA132</f>
        <v>11801645.534208037</v>
      </c>
      <c r="R133" s="15">
        <f>SUM(M$5:M133)</f>
        <v>660303901.4402473</v>
      </c>
      <c r="S133" s="15">
        <f>SUM(N$5:N133)</f>
        <v>558947252.56916928</v>
      </c>
      <c r="T133" s="15">
        <f>SUM(O$5:O133)</f>
        <v>445771163.86231089</v>
      </c>
      <c r="U133" s="15">
        <f>SUM(P$5:P133)</f>
        <v>317672206.98290306</v>
      </c>
      <c r="V133" s="15">
        <f>SUM(Q$5:Q133)</f>
        <v>170688558.52230388</v>
      </c>
      <c r="X133" s="15">
        <v>129</v>
      </c>
      <c r="Y133" s="15">
        <f>[1]养成buff汇总!CC134</f>
        <v>0.34112362972951532</v>
      </c>
      <c r="Z133" s="15">
        <f>[1]养成buff汇总!CD134</f>
        <v>0.34583999999999993</v>
      </c>
      <c r="AA133" s="15">
        <f>[1]养成buff汇总!CE134</f>
        <v>0.35624362972951529</v>
      </c>
      <c r="AB133" s="15">
        <f>[1]养成buff汇总!CF134</f>
        <v>0.37103999999999998</v>
      </c>
      <c r="AC133" s="15">
        <f>[1]养成buff汇总!CG134</f>
        <v>0.39154647418101052</v>
      </c>
      <c r="AD133" s="15">
        <f>[1]养成buff汇总!CH134</f>
        <v>314211978.94245076</v>
      </c>
      <c r="AE133" s="15">
        <f>[1]养成buff汇总!CI134</f>
        <v>271211652.33704573</v>
      </c>
      <c r="AF133" s="15">
        <f>[1]养成buff汇总!CJ134</f>
        <v>225967414.72896016</v>
      </c>
      <c r="AG133" s="15">
        <f>[1]养成buff汇总!CK134</f>
        <v>171246401.27309752</v>
      </c>
      <c r="AH133" s="15">
        <f>[1]养成buff汇总!CL134</f>
        <v>100064132.30284129</v>
      </c>
      <c r="AK133" s="15">
        <v>129</v>
      </c>
      <c r="AL133" s="15">
        <f>R133+AD133+('[1]功能-日常任务'!AB133+'[1]功能-子任务'!BJ133+[8]繁荣度奖励!AT135+[3]投放设计!AY136+'[1]功能-行军令'!DL133+'[1]功能-九鼎之争'!CS134)*[1]把控!$V$7/[1]把控!$V$9++'[1]资源-玩家经验'!BN132/4</f>
        <v>1028319972.4223621</v>
      </c>
      <c r="AM133" s="15">
        <f>S133+AE133+('[1]功能-日常任务'!AC133+'[1]功能-子任务'!BK133+[8]繁荣度奖励!AU135+[3]投放设计!AZ136+'[1]功能-行军令'!DM133+'[1]功能-九鼎之争'!CT134)*[1]把控!$V$7/[1]把控!$V$9++'[1]资源-玩家经验'!BO132/4</f>
        <v>888326531.07146847</v>
      </c>
      <c r="AN133" s="15">
        <f>T133+AF133+('[1]功能-日常任务'!AD133+'[1]功能-子任务'!BL133+[8]繁荣度奖励!AV135+[3]投放设计!BA136+'[1]功能-行军令'!DN133+'[1]功能-九鼎之争'!CU134)*[1]把控!$V$7/[1]把控!$V$9++'[1]资源-玩家经验'!BP132/4</f>
        <v>2584916454.510107</v>
      </c>
      <c r="AO133" s="15">
        <f>U133+AG133+('[1]功能-日常任务'!AE133+'[1]功能-子任务'!BM133+[8]繁荣度奖励!AW135+[3]投放设计!BB136+'[1]功能-行军令'!DO133+'[1]功能-九鼎之争'!CV134)*[1]把控!$V$7/[1]把控!$V$9++'[1]资源-玩家经验'!BQ132/4</f>
        <v>2102854803.0456564</v>
      </c>
      <c r="AP133" s="15">
        <f>V133+AH133+('[1]功能-日常任务'!AF133+'[1]功能-子任务'!BN133+[8]繁荣度奖励!AX135+[3]投放设计!BC136+'[1]功能-行军令'!DP133+'[1]功能-九鼎之争'!CW134)*[1]把控!$V$7/[1]把控!$V$9++'[1]资源-玩家经验'!BR132/4</f>
        <v>1543339729.3852401</v>
      </c>
      <c r="AS133" s="35">
        <v>129</v>
      </c>
      <c r="AT133" s="34">
        <f t="shared" si="33"/>
        <v>0.6421191060646253</v>
      </c>
      <c r="AU133" s="34">
        <f t="shared" si="34"/>
        <v>0.30555856870335529</v>
      </c>
      <c r="AV133" s="34">
        <f>(('[1]功能-日常任务'!AB133+'[1]功能-子任务'!BJ133+[8]繁荣度奖励!AT135+[3]投放设计!AY136+'[1]功能-行军令'!DL133+'[1]功能-九鼎之争'!CS134)*[1]把控!$V$7/[1]把控!$V$9+'[1]资源-玩家经验'!BN132/4)/AL133</f>
        <v>5.2322325232019365E-2</v>
      </c>
      <c r="AX133" s="15">
        <v>129</v>
      </c>
      <c r="AY133" s="15">
        <f>'[1]功能-战损相关'!R139/求节点($D$88:$D$167,$D$4:$D$83,节奏总纲!P132)*3600</f>
        <v>56087733.09779688</v>
      </c>
      <c r="AZ133" s="15">
        <f>'[1]功能-战损相关'!S139/求节点($D$88:$D$167,$D$4:$D$83,节奏总纲!Q132)*3600</f>
        <v>66015800.199777663</v>
      </c>
      <c r="BA133" s="15">
        <f>'[1]功能-战损相关'!T139/求节点($D$88:$D$167,$D$4:$D$83,节奏总纲!R132)*3600</f>
        <v>69828490.288875803</v>
      </c>
      <c r="BB133" s="15">
        <f>'[1]功能-战损相关'!U139/求节点($D$88:$D$167,$D$4:$D$83,节奏总纲!S132)*3600</f>
        <v>55058760.650016181</v>
      </c>
      <c r="BC133" s="15">
        <f>'[1]功能-战损相关'!V139/求节点($D$88:$D$167,$D$4:$D$83,节奏总纲!T132)*3600</f>
        <v>27906450.66617059</v>
      </c>
      <c r="BD133" s="15">
        <f>SUM(AY$5:AY133)</f>
        <v>751974196.52264464</v>
      </c>
      <c r="BE133" s="15">
        <f>SUM(AZ$5:AZ133)</f>
        <v>885069047.77428317</v>
      </c>
      <c r="BF133" s="15">
        <f>SUM(BA$5:BA133)</f>
        <v>915619887.89377487</v>
      </c>
      <c r="BG133" s="15">
        <f>SUM(BB$5:BB133)</f>
        <v>705703069.04422343</v>
      </c>
      <c r="BH133" s="15">
        <f>SUM(BC$5:BC133)</f>
        <v>362500875.98816991</v>
      </c>
      <c r="BK133" s="14">
        <v>129</v>
      </c>
      <c r="BL133" s="14">
        <f t="shared" si="35"/>
        <v>1.3674936948337106</v>
      </c>
      <c r="BM133" s="14">
        <f t="shared" si="36"/>
        <v>1.0036804849354715</v>
      </c>
      <c r="BN133" s="14">
        <f t="shared" si="37"/>
        <v>2.8231327089850136</v>
      </c>
      <c r="BO133" s="14">
        <f t="shared" si="38"/>
        <v>2.9798011306563827</v>
      </c>
      <c r="BP133" s="14">
        <f t="shared" si="39"/>
        <v>4.2574786203705797</v>
      </c>
      <c r="BR133" s="9">
        <v>129</v>
      </c>
      <c r="BS133" s="9">
        <f t="shared" si="40"/>
        <v>-14630380.564207435</v>
      </c>
      <c r="BT133" s="9">
        <f t="shared" si="41"/>
        <v>4897583.6628595591</v>
      </c>
      <c r="BU133" s="9">
        <f t="shared" si="42"/>
        <v>-108545113.42733264</v>
      </c>
      <c r="BV133" s="9">
        <f t="shared" si="43"/>
        <v>-90284237.704094291</v>
      </c>
      <c r="BW133" s="9">
        <f t="shared" si="44"/>
        <v>-80808275.660134792</v>
      </c>
      <c r="BX133" s="37">
        <f>SUMPRODUCT(BS$5:BS133,'[1]功能-付费相关'!BR$6:BR134)/'[1]资源-钻石'!L132</f>
        <v>-6.5970046786139561E-2</v>
      </c>
      <c r="BY133" s="37">
        <f>SUMPRODUCT(BT$5:BT133,'[1]功能-付费相关'!BS$6:BS134)/'[1]资源-钻石'!M132</f>
        <v>-8.0673935393395268E-4</v>
      </c>
      <c r="BZ133" s="37">
        <f>SUMPRODUCT(BU$5:BU133,'[1]功能-付费相关'!BT$6:BT134)/'[1]资源-钻石'!N132</f>
        <v>-0.17747001480980121</v>
      </c>
      <c r="CA133" s="37">
        <f>SUMPRODUCT(BV$5:BV133,'[1]功能-付费相关'!BU$6:BU134)/'[1]资源-钻石'!O132</f>
        <v>-6.7523199855290095E-2</v>
      </c>
      <c r="CB133" s="37">
        <f>SUMPRODUCT(BW$5:BW133,'[1]功能-付费相关'!BV$6:BV134)/'[1]资源-钻石'!P132</f>
        <v>-4.22787448128197E-2</v>
      </c>
      <c r="CC133" s="14">
        <f>SUMPRODUCT(BS$5:BS133,'[1]功能-付费相关'!BR$6:BR134)/节奏总纲!P132</f>
        <v>-202.59312471338922</v>
      </c>
    </row>
    <row r="134" spans="3:81" x14ac:dyDescent="0.15">
      <c r="C134" s="14">
        <v>47</v>
      </c>
      <c r="D134" s="14">
        <f>求节点(节奏总纲!$AL$4:$AL$83,节奏总纲!AM$4:AM$83,'[1]功能-城建'!$AT52)</f>
        <v>377.76930817680426</v>
      </c>
      <c r="E134" s="14">
        <f>求节点(节奏总纲!$AL$4:$AL$83,节奏总纲!AN$4:AN$83,'[1]功能-城建'!$AT52)</f>
        <v>302.21544654144344</v>
      </c>
      <c r="F134" s="14">
        <f>求节点(节奏总纲!$AL$4:$AL$83,节奏总纲!AO$4:AO$83,'[1]功能-城建'!$AT52)</f>
        <v>226.66158490608254</v>
      </c>
      <c r="G134" s="14">
        <f>求节点(节奏总纲!$AL$4:$AL$83,节奏总纲!AP$4:AP$83,'[1]功能-城建'!$AT52)</f>
        <v>151.10772327072172</v>
      </c>
      <c r="H134" s="14">
        <f>求节点(节奏总纲!$AL$4:$AL$83,节奏总纲!AQ$4:AQ$83,'[1]功能-城建'!$AT52)</f>
        <v>75.55386163536086</v>
      </c>
      <c r="L134" s="15">
        <v>130</v>
      </c>
      <c r="M134" s="15">
        <f>24*3600*节奏总纲!W133</f>
        <v>47398498.55975277</v>
      </c>
      <c r="N134" s="15">
        <f>24*3600*节奏总纲!X133</f>
        <v>40830531.430830754</v>
      </c>
      <c r="O134" s="15">
        <f>24*3600*节奏总纲!Y133</f>
        <v>33060279.977689054</v>
      </c>
      <c r="P134" s="15">
        <f>24*3600*节奏总纲!Z133</f>
        <v>23723430.777097035</v>
      </c>
      <c r="Q134" s="15">
        <f>24*3600*节奏总纲!AA133</f>
        <v>12889444.037696106</v>
      </c>
      <c r="R134" s="15">
        <f>SUM(M$5:M134)</f>
        <v>707702400.00000012</v>
      </c>
      <c r="S134" s="15">
        <f>SUM(N$5:N134)</f>
        <v>599777784</v>
      </c>
      <c r="T134" s="15">
        <f>SUM(O$5:O134)</f>
        <v>478831443.83999991</v>
      </c>
      <c r="U134" s="15">
        <f>SUM(P$5:P134)</f>
        <v>341395637.76000011</v>
      </c>
      <c r="V134" s="15">
        <f>SUM(Q$5:Q134)</f>
        <v>183578002.55999997</v>
      </c>
      <c r="X134" s="15">
        <v>130</v>
      </c>
      <c r="Y134" s="15">
        <f>[1]养成buff汇总!CC135</f>
        <v>0.34112362972951532</v>
      </c>
      <c r="Z134" s="15">
        <f>[1]养成buff汇总!CD135</f>
        <v>0.34583999999999993</v>
      </c>
      <c r="AA134" s="15">
        <f>[1]养成buff汇总!CE135</f>
        <v>0.35624362972951529</v>
      </c>
      <c r="AB134" s="15">
        <f>[1]养成buff汇总!CF135</f>
        <v>0.37103999999999998</v>
      </c>
      <c r="AC134" s="15">
        <f>[1]养成buff汇总!CG135</f>
        <v>0.39154647418101052</v>
      </c>
      <c r="AD134" s="15">
        <f>[1]养成buff汇总!CH135</f>
        <v>338751860.17357522</v>
      </c>
      <c r="AE134" s="15">
        <f>[1]养成buff汇总!CI135</f>
        <v>292797856.00287443</v>
      </c>
      <c r="AF134" s="15">
        <f>[1]养成buff汇总!CJ135</f>
        <v>244262401.28447565</v>
      </c>
      <c r="AG134" s="15">
        <f>[1]养成buff汇总!CK135</f>
        <v>185241475.29296219</v>
      </c>
      <c r="AH134" s="15">
        <f>[1]养成buff汇总!CL135</f>
        <v>108358629.99733694</v>
      </c>
      <c r="AK134" s="15">
        <v>130</v>
      </c>
      <c r="AL134" s="15">
        <f>R134+AD134+('[1]功能-日常任务'!AB134+'[1]功能-子任务'!BJ134+[8]繁荣度奖励!AT136+[3]投放设计!AY137+'[1]功能-行军令'!DL134+'[1]功能-九鼎之争'!CS135)*[1]把控!$V$7/[1]把控!$V$9++'[1]资源-玩家经验'!BN133/4</f>
        <v>1104113502.6945527</v>
      </c>
      <c r="AM134" s="15">
        <f>S134+AE134+('[1]功能-日常任务'!AC134+'[1]功能-子任务'!BK134+[8]繁荣度奖励!AU136+[3]投放设计!AZ137+'[1]功能-行军令'!DM134+'[1]功能-九鼎之争'!CT135)*[1]把控!$V$7/[1]把控!$V$9++'[1]资源-玩家经验'!BO133/4</f>
        <v>954986454.9178015</v>
      </c>
      <c r="AN134" s="15">
        <f>T134+AF134+('[1]功能-日常任务'!AD134+'[1]功能-子任务'!BL134+[8]繁荣度奖励!AV136+[3]投放设计!BA137+'[1]功能-行军令'!DN134+'[1]功能-九鼎之争'!CU135)*[1]把控!$V$7/[1]把控!$V$9++'[1]资源-玩家经验'!BP133/4</f>
        <v>2776656903.9463382</v>
      </c>
      <c r="AO134" s="15">
        <f>U134+AG134+('[1]功能-日常任务'!AE134+'[1]功能-子任务'!BM134+[8]繁荣度奖励!AW136+[3]投放设计!BB137+'[1]功能-行军令'!DO134+'[1]功能-九鼎之争'!CV135)*[1]把控!$V$7/[1]把控!$V$9++'[1]资源-玩家经验'!BQ133/4</f>
        <v>2262400425.4703999</v>
      </c>
      <c r="AP134" s="15">
        <f>V134+AH134+('[1]功能-日常任务'!AF134+'[1]功能-子任务'!BN134+[8]繁荣度奖励!AX136+[3]投放设计!BC137+'[1]功能-行军令'!DP134+'[1]功能-九鼎之争'!CW135)*[1]把控!$V$7/[1]把控!$V$9++'[1]资源-玩家经验'!BR133/4</f>
        <v>1662471450.3937063</v>
      </c>
      <c r="AS134" s="35">
        <v>130</v>
      </c>
      <c r="AT134" s="34">
        <f t="shared" si="33"/>
        <v>0.64096888433378973</v>
      </c>
      <c r="AU134" s="34">
        <f t="shared" si="34"/>
        <v>0.30680890990542409</v>
      </c>
      <c r="AV134" s="34">
        <f>(('[1]功能-日常任务'!AB134+'[1]功能-子任务'!BJ134+[8]繁荣度奖励!AT136+[3]投放设计!AY137+'[1]功能-行军令'!DL134+'[1]功能-九鼎之争'!CS135)*[1]把控!$V$7/[1]把控!$V$9+'[1]资源-玩家经验'!BN133/4)/AL134</f>
        <v>5.2222205760786157E-2</v>
      </c>
      <c r="AX134" s="15">
        <v>130</v>
      </c>
      <c r="AY134" s="15">
        <f>'[1]功能-战损相关'!R140/求节点($D$88:$D$167,$D$4:$D$83,节奏总纲!P133)*3600</f>
        <v>60577417.26348903</v>
      </c>
      <c r="AZ134" s="15">
        <f>'[1]功能-战损相关'!S140/求节点($D$88:$D$167,$D$4:$D$83,节奏总纲!Q133)*3600</f>
        <v>72546135.755302355</v>
      </c>
      <c r="BA134" s="15">
        <f>'[1]功能-战损相关'!T140/求节点($D$88:$D$167,$D$4:$D$83,节奏总纲!R133)*3600</f>
        <v>76202848.173008755</v>
      </c>
      <c r="BB134" s="15">
        <f>'[1]功能-战损相关'!U140/求节点($D$88:$D$167,$D$4:$D$83,节奏总纲!S133)*3600</f>
        <v>59146166.283979811</v>
      </c>
      <c r="BC134" s="15">
        <f>'[1]功能-战损相关'!V140/求节点($D$88:$D$167,$D$4:$D$83,节奏总纲!T133)*3600</f>
        <v>30723178.361189924</v>
      </c>
      <c r="BD134" s="15">
        <f>SUM(AY$5:AY134)</f>
        <v>812551613.78613365</v>
      </c>
      <c r="BE134" s="15">
        <f>SUM(AZ$5:AZ134)</f>
        <v>957615183.52958548</v>
      </c>
      <c r="BF134" s="15">
        <f>SUM(BA$5:BA134)</f>
        <v>991822736.06678367</v>
      </c>
      <c r="BG134" s="15">
        <f>SUM(BB$5:BB134)</f>
        <v>764849235.3282032</v>
      </c>
      <c r="BH134" s="15">
        <f>SUM(BC$5:BC134)</f>
        <v>393224054.34935981</v>
      </c>
      <c r="BK134" s="14">
        <v>130</v>
      </c>
      <c r="BL134" s="14">
        <f t="shared" si="35"/>
        <v>1.358822607649339</v>
      </c>
      <c r="BM134" s="14">
        <f t="shared" si="36"/>
        <v>0.99725492175041019</v>
      </c>
      <c r="BN134" s="14">
        <f t="shared" si="37"/>
        <v>2.7995495595892188</v>
      </c>
      <c r="BO134" s="14">
        <f t="shared" si="38"/>
        <v>2.9579691277321927</v>
      </c>
      <c r="BP134" s="14">
        <f t="shared" si="39"/>
        <v>4.2277969315597463</v>
      </c>
      <c r="BR134" s="9">
        <v>130</v>
      </c>
      <c r="BS134" s="9">
        <f t="shared" si="40"/>
        <v>-15216113.008701563</v>
      </c>
      <c r="BT134" s="9">
        <f t="shared" si="41"/>
        <v>5886211.9089692831</v>
      </c>
      <c r="BU134" s="9">
        <f t="shared" si="42"/>
        <v>-115537601.26322234</v>
      </c>
      <c r="BV134" s="9">
        <f t="shared" si="43"/>
        <v>-100399456.14076364</v>
      </c>
      <c r="BW134" s="9">
        <f t="shared" si="44"/>
        <v>-88408542.647276342</v>
      </c>
      <c r="BX134" s="37">
        <f>SUMPRODUCT(BS$5:BS134,'[1]功能-付费相关'!BR$6:BR135)/'[1]资源-钻石'!L133</f>
        <v>-6.5257109192358762E-2</v>
      </c>
      <c r="BY134" s="37">
        <f>SUMPRODUCT(BT$5:BT134,'[1]功能-付费相关'!BS$6:BS135)/'[1]资源-钻石'!M133</f>
        <v>1.7133923436439679E-4</v>
      </c>
      <c r="BZ134" s="37">
        <f>SUMPRODUCT(BU$5:BU134,'[1]功能-付费相关'!BT$6:BT135)/'[1]资源-钻石'!N133</f>
        <v>-0.17698764446610649</v>
      </c>
      <c r="CA134" s="37">
        <f>SUMPRODUCT(BV$5:BV134,'[1]功能-付费相关'!BU$6:BU135)/'[1]资源-钻石'!O133</f>
        <v>-6.7407507858301796E-2</v>
      </c>
      <c r="CB134" s="37">
        <f>SUMPRODUCT(BW$5:BW134,'[1]功能-付费相关'!BV$6:BV135)/'[1]资源-钻石'!P133</f>
        <v>-4.2273807050660556E-2</v>
      </c>
      <c r="CC134" s="14">
        <f>SUMPRODUCT(BS$5:BS134,'[1]功能-付费相关'!BR$6:BR135)/节奏总纲!P133</f>
        <v>-199.34475974279331</v>
      </c>
    </row>
    <row r="135" spans="3:81" x14ac:dyDescent="0.15">
      <c r="C135" s="14">
        <v>48</v>
      </c>
      <c r="D135" s="14">
        <f>求节点(节奏总纲!$AL$4:$AL$83,节奏总纲!AM$4:AM$83,'[1]功能-城建'!$AT53)</f>
        <v>437.90148836012787</v>
      </c>
      <c r="E135" s="14">
        <f>求节点(节奏总纲!$AL$4:$AL$83,节奏总纲!AN$4:AN$83,'[1]功能-城建'!$AT53)</f>
        <v>350.32119068810232</v>
      </c>
      <c r="F135" s="14">
        <f>求节点(节奏总纲!$AL$4:$AL$83,节奏总纲!AO$4:AO$83,'[1]功能-城建'!$AT53)</f>
        <v>262.74089301607671</v>
      </c>
      <c r="G135" s="14">
        <f>求节点(节奏总纲!$AL$4:$AL$83,节奏总纲!AP$4:AP$83,'[1]功能-城建'!$AT53)</f>
        <v>175.16059534405116</v>
      </c>
      <c r="H135" s="14">
        <f>求节点(节奏总纲!$AL$4:$AL$83,节奏总纲!AQ$4:AQ$83,'[1]功能-城建'!$AT53)</f>
        <v>87.58029767202558</v>
      </c>
      <c r="L135" s="15">
        <v>131</v>
      </c>
      <c r="M135" s="15">
        <f>24*3600*节奏总纲!W134</f>
        <v>50800452.920408025</v>
      </c>
      <c r="N135" s="15">
        <f>24*3600*节奏总纲!X134</f>
        <v>43356784.991213962</v>
      </c>
      <c r="O135" s="15">
        <f>24*3600*节奏总纲!Y134</f>
        <v>34826688.15770033</v>
      </c>
      <c r="P135" s="15">
        <f>24*3600*节奏总纲!Z134</f>
        <v>25340491.627017267</v>
      </c>
      <c r="Q135" s="15">
        <f>24*3600*节奏总纲!AA134</f>
        <v>13025936.91696972</v>
      </c>
      <c r="R135" s="15">
        <f>SUM(M$5:M135)</f>
        <v>758502852.92040813</v>
      </c>
      <c r="S135" s="15">
        <f>SUM(N$5:N135)</f>
        <v>643134568.99121392</v>
      </c>
      <c r="T135" s="15">
        <f>SUM(O$5:O135)</f>
        <v>513658131.99770021</v>
      </c>
      <c r="U135" s="15">
        <f>SUM(P$5:P135)</f>
        <v>366736129.38701737</v>
      </c>
      <c r="V135" s="15">
        <f>SUM(Q$5:Q135)</f>
        <v>196603939.47696969</v>
      </c>
      <c r="X135" s="15">
        <v>131</v>
      </c>
      <c r="Y135" s="15">
        <f>[1]养成buff汇总!CC136</f>
        <v>0.34112362972951532</v>
      </c>
      <c r="Z135" s="15">
        <f>[1]养成buff汇总!CD136</f>
        <v>0.34583999999999993</v>
      </c>
      <c r="AA135" s="15">
        <f>[1]养成buff汇总!CE136</f>
        <v>0.35624362972951529</v>
      </c>
      <c r="AB135" s="15">
        <f>[1]养成buff汇总!CF136</f>
        <v>0.37103999999999998</v>
      </c>
      <c r="AC135" s="15">
        <f>[1]养成buff汇总!CG136</f>
        <v>0.39154647418101052</v>
      </c>
      <c r="AD135" s="15">
        <f>[1]养成buff汇总!CH136</f>
        <v>365053053.65088701</v>
      </c>
      <c r="AE135" s="15">
        <f>[1]养成buff汇总!CI136</f>
        <v>315719634.34664571</v>
      </c>
      <c r="AF135" s="15">
        <f>[1]养成buff汇总!CJ136</f>
        <v>263534887.54436958</v>
      </c>
      <c r="AG135" s="15">
        <f>[1]养成buff汇总!CK136</f>
        <v>200190495.91953382</v>
      </c>
      <c r="AH135" s="15">
        <f>[1]养成buff汇总!CL136</f>
        <v>116740962.34700771</v>
      </c>
      <c r="AK135" s="15">
        <v>131</v>
      </c>
      <c r="AL135" s="15">
        <f>R135+AD135+('[1]功能-日常任务'!AB135+'[1]功能-子任务'!BJ135+[8]繁荣度奖励!AT137+[3]投放设计!AY138+'[1]功能-行军令'!DL135+'[1]功能-九鼎之争'!CS136)*[1]把控!$V$7/[1]把控!$V$9++'[1]资源-玩家经验'!BN134/4</f>
        <v>1185347597.3520558</v>
      </c>
      <c r="AM135" s="15">
        <f>S135+AE135+('[1]功能-日常任务'!AC135+'[1]功能-子任务'!BK135+[8]繁荣度奖励!AU137+[3]投放设计!AZ138+'[1]功能-行军令'!DM135+'[1]功能-九鼎之争'!CT136)*[1]把控!$V$7/[1]把控!$V$9++'[1]资源-玩家经验'!BO134/4</f>
        <v>1025771392.9413995</v>
      </c>
      <c r="AN135" s="15">
        <f>T135+AF135+('[1]功能-日常任务'!AD135+'[1]功能-子任务'!BL135+[8]繁荣度奖励!AV137+[3]投放设计!BA138+'[1]功能-行军令'!DN135+'[1]功能-九鼎之争'!CU136)*[1]把控!$V$7/[1]把控!$V$9++'[1]资源-玩家经验'!BP134/4</f>
        <v>2981138376.992517</v>
      </c>
      <c r="AO135" s="15">
        <f>U135+AG135+('[1]功能-日常任务'!AE135+'[1]功能-子任务'!BM135+[8]繁荣度奖励!AW137+[3]投放设计!BB138+'[1]功能-行军令'!DO135+'[1]功能-九鼎之争'!CV136)*[1]把控!$V$7/[1]把控!$V$9++'[1]资源-玩家经验'!BQ134/4</f>
        <v>2431305066.7227888</v>
      </c>
      <c r="AP135" s="15">
        <f>V135+AH135+('[1]功能-日常任务'!AF135+'[1]功能-子任务'!BN135+[8]繁荣度奖励!AX137+[3]投放设计!BC138+'[1]功能-行军令'!DP135+'[1]功能-九鼎之争'!CW136)*[1]把控!$V$7/[1]把控!$V$9++'[1]资源-玩家经验'!BR134/4</f>
        <v>1786645914.2115991</v>
      </c>
      <c r="AS135" s="35">
        <v>131</v>
      </c>
      <c r="AT135" s="34">
        <f t="shared" si="33"/>
        <v>0.63989909340924567</v>
      </c>
      <c r="AU135" s="34">
        <f t="shared" si="34"/>
        <v>0.30797131108746317</v>
      </c>
      <c r="AV135" s="34">
        <f>(('[1]功能-日常任务'!AB135+'[1]功能-子任务'!BJ135+[8]繁荣度奖励!AT137+[3]投放设计!AY138+'[1]功能-行军令'!DL135+'[1]功能-九鼎之争'!CS136)*[1]把控!$V$7/[1]把控!$V$9+'[1]资源-玩家经验'!BN134/4)/AL135</f>
        <v>5.212959550329091E-2</v>
      </c>
      <c r="AX135" s="15">
        <v>131</v>
      </c>
      <c r="AY135" s="15">
        <f>'[1]功能-战损相关'!R141/求节点($D$88:$D$167,$D$4:$D$83,节奏总纲!P134)*3600</f>
        <v>65406769.117521673</v>
      </c>
      <c r="AZ135" s="15">
        <f>'[1]功能-战损相关'!S141/求节点($D$88:$D$167,$D$4:$D$83,节奏总纲!Q134)*3600</f>
        <v>77639220.831247345</v>
      </c>
      <c r="BA135" s="15">
        <f>'[1]功能-战损相关'!T141/求节点($D$88:$D$167,$D$4:$D$83,节奏总纲!R134)*3600</f>
        <v>80910217.820594952</v>
      </c>
      <c r="BB135" s="15">
        <f>'[1]功能-战损相关'!U141/求节点($D$88:$D$167,$D$4:$D$83,节奏总纲!S134)*3600</f>
        <v>63679446.908126406</v>
      </c>
      <c r="BC135" s="15">
        <f>'[1]功能-战损相关'!V141/求节点($D$88:$D$167,$D$4:$D$83,节奏总纲!T134)*3600</f>
        <v>31289406.724537816</v>
      </c>
      <c r="BD135" s="15">
        <f>SUM(AY$5:AY135)</f>
        <v>877958382.90365529</v>
      </c>
      <c r="BE135" s="15">
        <f>SUM(AZ$5:AZ135)</f>
        <v>1035254404.3608328</v>
      </c>
      <c r="BF135" s="15">
        <f>SUM(BA$5:BA135)</f>
        <v>1072732953.8873786</v>
      </c>
      <c r="BG135" s="15">
        <f>SUM(BB$5:BB135)</f>
        <v>828528682.23632956</v>
      </c>
      <c r="BH135" s="15">
        <f>SUM(BC$5:BC135)</f>
        <v>424513461.0738976</v>
      </c>
      <c r="BK135" s="14">
        <v>131</v>
      </c>
      <c r="BL135" s="14">
        <f t="shared" si="35"/>
        <v>1.3501182065507227</v>
      </c>
      <c r="BM135" s="14">
        <f t="shared" si="36"/>
        <v>0.99083992168544488</v>
      </c>
      <c r="BN135" s="14">
        <f t="shared" si="37"/>
        <v>2.7790125829447514</v>
      </c>
      <c r="BO135" s="14">
        <f t="shared" si="38"/>
        <v>2.934485092489874</v>
      </c>
      <c r="BP135" s="14">
        <f t="shared" si="39"/>
        <v>4.2086908379581089</v>
      </c>
      <c r="BR135" s="9">
        <v>131</v>
      </c>
      <c r="BS135" s="9">
        <f t="shared" si="40"/>
        <v>-15827325.539981484</v>
      </c>
      <c r="BT135" s="9">
        <f t="shared" si="41"/>
        <v>6854282.807649374</v>
      </c>
      <c r="BU135" s="9">
        <f t="shared" si="42"/>
        <v>-123571255.22558391</v>
      </c>
      <c r="BV135" s="9">
        <f t="shared" si="43"/>
        <v>-105225194.3442626</v>
      </c>
      <c r="BW135" s="9">
        <f t="shared" si="44"/>
        <v>-92885057.093355</v>
      </c>
      <c r="BX135" s="37">
        <f>SUMPRODUCT(BS$5:BS135,'[1]功能-付费相关'!BR$6:BR136)/'[1]资源-钻石'!L134</f>
        <v>-6.4484941916610264E-2</v>
      </c>
      <c r="BY135" s="37">
        <f>SUMPRODUCT(BT$5:BT135,'[1]功能-付费相关'!BS$6:BS136)/'[1]资源-钻石'!M134</f>
        <v>1.1703070935111626E-3</v>
      </c>
      <c r="BZ135" s="37">
        <f>SUMPRODUCT(BU$5:BU135,'[1]功能-付费相关'!BT$6:BT136)/'[1]资源-钻石'!N134</f>
        <v>-0.17678675267652988</v>
      </c>
      <c r="CA135" s="37">
        <f>SUMPRODUCT(BV$5:BV135,'[1]功能-付费相关'!BU$6:BU136)/'[1]资源-钻石'!O134</f>
        <v>-6.7215753801503811E-2</v>
      </c>
      <c r="CB135" s="37">
        <f>SUMPRODUCT(BW$5:BW135,'[1]功能-付费相关'!BV$6:BV136)/'[1]资源-钻石'!P134</f>
        <v>-4.2379453076191891E-2</v>
      </c>
      <c r="CC135" s="14">
        <f>SUMPRODUCT(BS$5:BS135,'[1]功能-付费相关'!BR$6:BR136)/节奏总纲!P134</f>
        <v>-196.00965320586621</v>
      </c>
    </row>
    <row r="136" spans="3:81" x14ac:dyDescent="0.15">
      <c r="C136" s="14">
        <v>49</v>
      </c>
      <c r="D136" s="14">
        <f>求节点(节奏总纲!$AL$4:$AL$83,节奏总纲!AM$4:AM$83,'[1]功能-城建'!$AT54)</f>
        <v>507.55295278468168</v>
      </c>
      <c r="E136" s="14">
        <f>求节点(节奏总纲!$AL$4:$AL$83,节奏总纲!AN$4:AN$83,'[1]功能-城建'!$AT54)</f>
        <v>406.04236222774534</v>
      </c>
      <c r="F136" s="14">
        <f>求节点(节奏总纲!$AL$4:$AL$83,节奏总纲!AO$4:AO$83,'[1]功能-城建'!$AT54)</f>
        <v>304.53177167080901</v>
      </c>
      <c r="G136" s="14">
        <f>求节点(节奏总纲!$AL$4:$AL$83,节奏总纲!AP$4:AP$83,'[1]功能-城建'!$AT54)</f>
        <v>203.02118111387267</v>
      </c>
      <c r="H136" s="14">
        <f>求节点(节奏总纲!$AL$4:$AL$83,节奏总纲!AQ$4:AQ$83,'[1]功能-城建'!$AT54)</f>
        <v>101.51059055693634</v>
      </c>
      <c r="L136" s="15">
        <v>132</v>
      </c>
      <c r="M136" s="15">
        <f>24*3600*节奏总纲!W135</f>
        <v>54446577.324916817</v>
      </c>
      <c r="N136" s="15">
        <f>24*3600*节奏总纲!X135</f>
        <v>46653022.571944192</v>
      </c>
      <c r="O136" s="15">
        <f>24*3600*节奏总纲!Y135</f>
        <v>38090646.309801586</v>
      </c>
      <c r="P136" s="15">
        <f>24*3600*节奏总纲!Z135</f>
        <v>25918445.421474636</v>
      </c>
      <c r="Q136" s="15">
        <f>24*3600*节奏总纲!AA135</f>
        <v>13462193.298422223</v>
      </c>
      <c r="R136" s="15">
        <f>SUM(M$5:M136)</f>
        <v>812949430.24532497</v>
      </c>
      <c r="S136" s="15">
        <f>SUM(N$5:N136)</f>
        <v>689787591.56315815</v>
      </c>
      <c r="T136" s="15">
        <f>SUM(O$5:O136)</f>
        <v>551748778.30750179</v>
      </c>
      <c r="U136" s="15">
        <f>SUM(P$5:P136)</f>
        <v>392654574.808492</v>
      </c>
      <c r="V136" s="15">
        <f>SUM(Q$5:Q136)</f>
        <v>210066132.77539191</v>
      </c>
      <c r="X136" s="15">
        <v>132</v>
      </c>
      <c r="Y136" s="15">
        <f>[1]养成buff汇总!CC137</f>
        <v>0.34112362972951532</v>
      </c>
      <c r="Z136" s="15">
        <f>[1]养成buff汇总!CD137</f>
        <v>0.34583999999999993</v>
      </c>
      <c r="AA136" s="15">
        <f>[1]养成buff汇总!CE137</f>
        <v>0.35624362972951529</v>
      </c>
      <c r="AB136" s="15">
        <f>[1]养成buff汇总!CF137</f>
        <v>0.37103999999999998</v>
      </c>
      <c r="AC136" s="15">
        <f>[1]养成buff汇总!CG137</f>
        <v>0.39154647418101052</v>
      </c>
      <c r="AD136" s="15">
        <f>[1]养成buff汇总!CH137</f>
        <v>393241974.852902</v>
      </c>
      <c r="AE136" s="15">
        <f>[1]养成buff汇总!CI137</f>
        <v>340384060.97970366</v>
      </c>
      <c r="AF136" s="15">
        <f>[1]养成buff汇总!CJ137</f>
        <v>284613591.73559242</v>
      </c>
      <c r="AG136" s="15">
        <f>[1]养成buff汇总!CK137</f>
        <v>215480466.64769453</v>
      </c>
      <c r="AH136" s="15">
        <f>[1]养成buff汇总!CL137</f>
        <v>125404030.43202782</v>
      </c>
      <c r="AK136" s="15">
        <v>132</v>
      </c>
      <c r="AL136" s="15">
        <f>R136+AD136+('[1]功能-日常任务'!AB136+'[1]功能-子任务'!BJ136+[8]繁荣度奖励!AT138+[3]投放设计!AY139+'[1]功能-行军令'!DL136+'[1]功能-九鼎之争'!CS137)*[1]把控!$V$7/[1]把控!$V$9++'[1]资源-玩家经验'!BN135/4</f>
        <v>1272411811.7466369</v>
      </c>
      <c r="AM136" s="15">
        <f>S136+AE136+('[1]功能-日常任务'!AC136+'[1]功能-子任务'!BK136+[8]繁荣度奖励!AU138+[3]投放设计!AZ139+'[1]功能-行军令'!DM136+'[1]功能-九鼎之争'!CT137)*[1]把控!$V$7/[1]把控!$V$9++'[1]资源-玩家经验'!BO135/4</f>
        <v>1101937448.5013387</v>
      </c>
      <c r="AN136" s="15">
        <f>T136+AF136+('[1]功能-日常任务'!AD136+'[1]功能-子任务'!BL136+[8]繁荣度奖励!AV138+[3]投放设计!BA139+'[1]功能-行军令'!DN136+'[1]功能-九鼎之争'!CU137)*[1]把控!$V$7/[1]把控!$V$9++'[1]资源-玩家经验'!BP135/4</f>
        <v>3201583237.0375195</v>
      </c>
      <c r="AO136" s="15">
        <f>U136+AG136+('[1]功能-日常任务'!AE136+'[1]功能-子任务'!BM136+[8]繁荣度奖励!AW138+[3]投放设计!BB139+'[1]功能-行军令'!DO136+'[1]功能-九鼎之争'!CV137)*[1]把控!$V$7/[1]把控!$V$9++'[1]资源-玩家经验'!BQ135/4</f>
        <v>2610269395.9704375</v>
      </c>
      <c r="AP136" s="15">
        <f>V136+AH136+('[1]功能-日常任务'!AF136+'[1]功能-子任务'!BN136+[8]繁荣度奖励!AX138+[3]投放设计!BC139+'[1]功能-行军令'!DP136+'[1]功能-九鼎之争'!CW137)*[1]把控!$V$7/[1]把控!$V$9++'[1]资源-玩家经验'!BR135/4</f>
        <v>1921557857.7122183</v>
      </c>
      <c r="AS136" s="35">
        <v>132</v>
      </c>
      <c r="AT136" s="34">
        <f t="shared" si="33"/>
        <v>0.63890434114203254</v>
      </c>
      <c r="AU136" s="34">
        <f t="shared" si="34"/>
        <v>0.30905243980178054</v>
      </c>
      <c r="AV136" s="34">
        <f>(('[1]功能-日常任务'!AB136+'[1]功能-子任务'!BJ136+[8]繁荣度奖励!AT138+[3]投放设计!AY139+'[1]功能-行军令'!DL136+'[1]功能-九鼎之争'!CS137)*[1]把控!$V$7/[1]把控!$V$9+'[1]资源-玩家经验'!BN135/4)/AL136</f>
        <v>5.2043219056186932E-2</v>
      </c>
      <c r="AX136" s="15">
        <v>132</v>
      </c>
      <c r="AY136" s="15">
        <f>'[1]功能-战损相关'!R142/求节点($D$88:$D$167,$D$4:$D$83,节奏总纲!P135)*3600</f>
        <v>70656454.612929702</v>
      </c>
      <c r="AZ136" s="15">
        <f>'[1]功能-战损相关'!S142/求节点($D$88:$D$167,$D$4:$D$83,节奏总纲!Q135)*3600</f>
        <v>84198283.101022318</v>
      </c>
      <c r="BA136" s="15">
        <f>'[1]功能-战损相关'!T142/求节点($D$88:$D$167,$D$4:$D$83,节奏总纲!R135)*3600</f>
        <v>89195075.416803271</v>
      </c>
      <c r="BB136" s="15">
        <f>'[1]功能-战损相关'!U142/求节点($D$88:$D$167,$D$4:$D$83,节奏总纲!S135)*3600</f>
        <v>65635997.389485084</v>
      </c>
      <c r="BC136" s="15">
        <f>'[1]功能-战损相关'!V142/求节点($D$88:$D$167,$D$4:$D$83,节奏总纲!T135)*3600</f>
        <v>32579381.893013451</v>
      </c>
      <c r="BD136" s="15">
        <f>SUM(AY$5:AY136)</f>
        <v>948614837.51658499</v>
      </c>
      <c r="BE136" s="15">
        <f>SUM(AZ$5:AZ136)</f>
        <v>1119452687.4618552</v>
      </c>
      <c r="BF136" s="15">
        <f>SUM(BA$5:BA136)</f>
        <v>1161928029.3041818</v>
      </c>
      <c r="BG136" s="15">
        <f>SUM(BB$5:BB136)</f>
        <v>894164679.62581468</v>
      </c>
      <c r="BH136" s="15">
        <f>SUM(BC$5:BC136)</f>
        <v>457092842.96691108</v>
      </c>
      <c r="BK136" s="14">
        <v>132</v>
      </c>
      <c r="BL136" s="14">
        <f t="shared" si="35"/>
        <v>1.3413366114720833</v>
      </c>
      <c r="BM136" s="14">
        <f t="shared" si="36"/>
        <v>0.98435374790137053</v>
      </c>
      <c r="BN136" s="14">
        <f t="shared" si="37"/>
        <v>2.7554058050865518</v>
      </c>
      <c r="BO136" s="14">
        <f t="shared" si="38"/>
        <v>2.9192266877089903</v>
      </c>
      <c r="BP136" s="14">
        <f t="shared" si="39"/>
        <v>4.2038677421412167</v>
      </c>
      <c r="BR136" s="9">
        <v>132</v>
      </c>
      <c r="BS136" s="9">
        <f t="shared" si="40"/>
        <v>-16407759.781651378</v>
      </c>
      <c r="BT136" s="9">
        <f t="shared" si="41"/>
        <v>8032227.5410830975</v>
      </c>
      <c r="BU136" s="9">
        <f t="shared" si="42"/>
        <v>-131249784.62819922</v>
      </c>
      <c r="BV136" s="9">
        <f t="shared" si="43"/>
        <v>-113328331.8581636</v>
      </c>
      <c r="BW136" s="9">
        <f t="shared" si="44"/>
        <v>-102332561.6076057</v>
      </c>
      <c r="BX136" s="37">
        <f>SUMPRODUCT(BS$5:BS136,'[1]功能-付费相关'!BR$6:BR137)/'[1]资源-钻石'!L135</f>
        <v>-6.364910828418277E-2</v>
      </c>
      <c r="BY136" s="37">
        <f>SUMPRODUCT(BT$5:BT136,'[1]功能-付费相关'!BS$6:BS137)/'[1]资源-钻石'!M135</f>
        <v>2.2026200459439719E-3</v>
      </c>
      <c r="BZ136" s="37">
        <f>SUMPRODUCT(BU$5:BU136,'[1]功能-付费相关'!BT$6:BT137)/'[1]资源-钻石'!N135</f>
        <v>-0.17634202827075671</v>
      </c>
      <c r="CA136" s="37">
        <f>SUMPRODUCT(BV$5:BV136,'[1]功能-付费相关'!BU$6:BU137)/'[1]资源-钻石'!O135</f>
        <v>-6.7268177688202299E-2</v>
      </c>
      <c r="CB136" s="37">
        <f>SUMPRODUCT(BW$5:BW136,'[1]功能-付费相关'!BV$6:BV137)/'[1]资源-钻石'!P135</f>
        <v>-4.2659293266089457E-2</v>
      </c>
      <c r="CC136" s="14">
        <f>SUMPRODUCT(BS$5:BS136,'[1]功能-付费相关'!BR$6:BR137)/节奏总纲!P135</f>
        <v>-192.5699188995554</v>
      </c>
    </row>
    <row r="137" spans="3:81" x14ac:dyDescent="0.15">
      <c r="C137" s="14">
        <v>50</v>
      </c>
      <c r="D137" s="14">
        <f>求节点(节奏总纲!$AL$4:$AL$83,节奏总纲!AM$4:AM$83,'[1]功能-城建'!$AT55)</f>
        <v>588.22499999999991</v>
      </c>
      <c r="E137" s="14">
        <f>求节点(节奏总纲!$AL$4:$AL$83,节奏总纲!AN$4:AN$83,'[1]功能-城建'!$AT55)</f>
        <v>470.57999999999993</v>
      </c>
      <c r="F137" s="14">
        <f>求节点(节奏总纲!$AL$4:$AL$83,节奏总纲!AO$4:AO$83,'[1]功能-城建'!$AT55)</f>
        <v>352.93499999999995</v>
      </c>
      <c r="G137" s="14">
        <f>求节点(节奏总纲!$AL$4:$AL$83,节奏总纲!AP$4:AP$83,'[1]功能-城建'!$AT55)</f>
        <v>235.28999999999996</v>
      </c>
      <c r="H137" s="14">
        <f>求节点(节奏总纲!$AL$4:$AL$83,节奏总纲!AQ$4:AQ$83,'[1]功能-城建'!$AT55)</f>
        <v>117.64499999999998</v>
      </c>
      <c r="L137" s="15">
        <v>133</v>
      </c>
      <c r="M137" s="15">
        <f>24*3600*节奏总纲!W136</f>
        <v>58354396.702777609</v>
      </c>
      <c r="N137" s="15">
        <f>24*3600*节奏总纲!X136</f>
        <v>50036487.898475595</v>
      </c>
      <c r="O137" s="15">
        <f>24*3600*节奏总纲!Y136</f>
        <v>38123912.536363505</v>
      </c>
      <c r="P137" s="15">
        <f>24*3600*节奏总纲!Z136</f>
        <v>26181174.805460945</v>
      </c>
      <c r="Q137" s="15">
        <f>24*3600*节奏总纲!AA136</f>
        <v>14207472.281049641</v>
      </c>
      <c r="R137" s="15">
        <f>SUM(M$5:M137)</f>
        <v>871303826.94810259</v>
      </c>
      <c r="S137" s="15">
        <f>SUM(N$5:N137)</f>
        <v>739824079.4616338</v>
      </c>
      <c r="T137" s="15">
        <f>SUM(O$5:O137)</f>
        <v>589872690.84386528</v>
      </c>
      <c r="U137" s="15">
        <f>SUM(P$5:P137)</f>
        <v>418835749.61395293</v>
      </c>
      <c r="V137" s="15">
        <f>SUM(Q$5:Q137)</f>
        <v>224273605.05644155</v>
      </c>
      <c r="X137" s="15">
        <v>133</v>
      </c>
      <c r="Y137" s="15">
        <f>[1]养成buff汇总!CC138</f>
        <v>0.34112362972951532</v>
      </c>
      <c r="Z137" s="15">
        <f>[1]养成buff汇总!CD138</f>
        <v>0.34583999999999993</v>
      </c>
      <c r="AA137" s="15">
        <f>[1]养成buff汇总!CE138</f>
        <v>0.35624362972951529</v>
      </c>
      <c r="AB137" s="15">
        <f>[1]养成buff汇总!CF138</f>
        <v>0.37103999999999998</v>
      </c>
      <c r="AC137" s="15">
        <f>[1]养成buff汇总!CG138</f>
        <v>0.39154647418101052</v>
      </c>
      <c r="AD137" s="15">
        <f>[1]养成buff汇总!CH138</f>
        <v>423454112.53474909</v>
      </c>
      <c r="AE137" s="15">
        <f>[1]养成buff汇总!CI138</f>
        <v>366837251.29217887</v>
      </c>
      <c r="AF137" s="15">
        <f>[1]养成buff汇总!CJ138</f>
        <v>305710704.88064492</v>
      </c>
      <c r="AG137" s="15">
        <f>[1]养成buff汇总!CK138</f>
        <v>230925428.33018345</v>
      </c>
      <c r="AH137" s="15">
        <f>[1]养成buff汇总!CL138</f>
        <v>134546693.66367182</v>
      </c>
      <c r="AK137" s="15">
        <v>133</v>
      </c>
      <c r="AL137" s="15">
        <f>R137+AD137+('[1]功能-日常任务'!AB137+'[1]功能-子任务'!BJ137+[8]繁荣度奖励!AT139+[3]投放设计!AY140+'[1]功能-行军令'!DL137+'[1]功能-九鼎之争'!CS138)*[1]把控!$V$7/[1]把控!$V$9++'[1]资源-玩家经验'!BN136/4</f>
        <v>1365724572.3233624</v>
      </c>
      <c r="AM137" s="15">
        <f>S137+AE137+('[1]功能-日常任务'!AC137+'[1]功能-子任务'!BK137+[8]繁荣度奖励!AU139+[3]投放设计!AZ140+'[1]功能-行军令'!DM137+'[1]功能-九鼎之争'!CT138)*[1]把控!$V$7/[1]把控!$V$9++'[1]资源-玩家经验'!BO136/4</f>
        <v>1183627027.8412213</v>
      </c>
      <c r="AN137" s="15">
        <f>T137+AF137+('[1]功能-日常任务'!AD137+'[1]功能-子任务'!BL137+[8]繁荣度奖励!AV139+[3]投放设计!BA140+'[1]功能-行军令'!DN137+'[1]功能-九鼎之争'!CU138)*[1]把控!$V$7/[1]把控!$V$9++'[1]资源-玩家经验'!BP136/4</f>
        <v>3433301032.3397093</v>
      </c>
      <c r="AO137" s="15">
        <f>U137+AG137+('[1]功能-日常任务'!AE137+'[1]功能-子任务'!BM137+[8]繁荣度奖励!AW139+[3]投放设计!BB140+'[1]功能-行军令'!DO137+'[1]功能-九鼎之争'!CV138)*[1]把控!$V$7/[1]把控!$V$9++'[1]资源-玩家经验'!BQ136/4</f>
        <v>2799402165.9736614</v>
      </c>
      <c r="AP137" s="15">
        <f>V137+AH137+('[1]功能-日常任务'!AF137+'[1]功能-子任务'!BN137+[8]繁荣度奖励!AX139+[3]投放设计!BC140+'[1]功能-行军令'!DP137+'[1]功能-九鼎之争'!CW138)*[1]把控!$V$7/[1]把控!$V$9++'[1]资源-玩家经验'!BR136/4</f>
        <v>2056102720.8948846</v>
      </c>
      <c r="AS137" s="35">
        <v>133</v>
      </c>
      <c r="AT137" s="34">
        <f t="shared" si="33"/>
        <v>0.63797916842474744</v>
      </c>
      <c r="AU137" s="34">
        <f t="shared" si="34"/>
        <v>0.31005820728140782</v>
      </c>
      <c r="AV137" s="34">
        <f>(('[1]功能-日常任务'!AB137+'[1]功能-子任务'!BJ137+[8]繁荣度奖励!AT139+[3]投放设计!AY140+'[1]功能-行军令'!DL137+'[1]功能-九鼎之争'!CS138)*[1]把控!$V$7/[1]把控!$V$9+'[1]资源-玩家经验'!BN136/4)/AL137</f>
        <v>5.1962624293844684E-2</v>
      </c>
      <c r="AX137" s="15">
        <v>133</v>
      </c>
      <c r="AY137" s="15">
        <f>'[1]功能-战损相关'!R143/求节点($D$88:$D$167,$D$4:$D$83,节奏总纲!P136)*3600</f>
        <v>76314615.70974052</v>
      </c>
      <c r="AZ137" s="15">
        <f>'[1]功能-战损相关'!S143/求节点($D$88:$D$167,$D$4:$D$83,节奏总纲!Q136)*3600</f>
        <v>91013693.805734873</v>
      </c>
      <c r="BA137" s="15">
        <f>'[1]功能-战损相关'!T143/求节点($D$88:$D$167,$D$4:$D$83,节奏总纲!R136)*3600</f>
        <v>89954020.268623203</v>
      </c>
      <c r="BB137" s="15">
        <f>'[1]功能-战损相关'!U143/求节点($D$88:$D$167,$D$4:$D$83,节奏总纲!S136)*3600</f>
        <v>66790499.684484683</v>
      </c>
      <c r="BC137" s="15">
        <f>'[1]功能-战损相关'!V143/求节点($D$88:$D$167,$D$4:$D$83,节奏总纲!T136)*3600</f>
        <v>34641227.154278077</v>
      </c>
      <c r="BD137" s="15">
        <f>SUM(AY$5:AY137)</f>
        <v>1024929453.2263255</v>
      </c>
      <c r="BE137" s="15">
        <f>SUM(AZ$5:AZ137)</f>
        <v>1210466381.26759</v>
      </c>
      <c r="BF137" s="15">
        <f>SUM(BA$5:BA137)</f>
        <v>1251882049.5728049</v>
      </c>
      <c r="BG137" s="15">
        <f>SUM(BB$5:BB137)</f>
        <v>960955179.3102994</v>
      </c>
      <c r="BH137" s="15">
        <f>SUM(BC$5:BC137)</f>
        <v>491734070.12118918</v>
      </c>
      <c r="BK137" s="14">
        <v>133</v>
      </c>
      <c r="BL137" s="14">
        <f t="shared" si="35"/>
        <v>1.3325059281146272</v>
      </c>
      <c r="BM137" s="14">
        <f t="shared" si="36"/>
        <v>0.97782726241577833</v>
      </c>
      <c r="BN137" s="14">
        <f t="shared" si="37"/>
        <v>2.742511591656176</v>
      </c>
      <c r="BO137" s="14">
        <f t="shared" si="38"/>
        <v>2.9131454059937107</v>
      </c>
      <c r="BP137" s="14">
        <f t="shared" si="39"/>
        <v>4.1813306130855494</v>
      </c>
      <c r="BR137" s="9">
        <v>133</v>
      </c>
      <c r="BS137" s="9">
        <f t="shared" si="40"/>
        <v>-16998144.866984963</v>
      </c>
      <c r="BT137" s="9">
        <f t="shared" si="41"/>
        <v>9324114.4658522606</v>
      </c>
      <c r="BU137" s="9">
        <f t="shared" si="42"/>
        <v>-141763775.03356671</v>
      </c>
      <c r="BV137" s="9">
        <f t="shared" si="43"/>
        <v>-122342270.31873918</v>
      </c>
      <c r="BW137" s="9">
        <f t="shared" si="44"/>
        <v>-99903636.028388202</v>
      </c>
      <c r="BX137" s="37">
        <f>SUMPRODUCT(BS$5:BS137,'[1]功能-付费相关'!BR$6:BR138)/'[1]资源-钻石'!L136</f>
        <v>-6.2754791399401974E-2</v>
      </c>
      <c r="BY137" s="37">
        <f>SUMPRODUCT(BT$5:BT137,'[1]功能-付费相关'!BS$6:BS138)/'[1]资源-钻石'!M136</f>
        <v>3.2634544680292905E-3</v>
      </c>
      <c r="BZ137" s="37">
        <f>SUMPRODUCT(BU$5:BU137,'[1]功能-付费相关'!BT$6:BT138)/'[1]资源-钻石'!N136</f>
        <v>-0.17679437214413096</v>
      </c>
      <c r="CA137" s="37">
        <f>SUMPRODUCT(BV$5:BV137,'[1]功能-付费相关'!BU$6:BU138)/'[1]资源-钻石'!O136</f>
        <v>-6.7603472809541987E-2</v>
      </c>
      <c r="CB137" s="37">
        <f>SUMPRODUCT(BW$5:BW137,'[1]功能-付费相关'!BV$6:BV138)/'[1]资源-钻石'!P136</f>
        <v>-4.2697794912616528E-2</v>
      </c>
      <c r="CC137" s="14">
        <f>SUMPRODUCT(BS$5:BS137,'[1]功能-付费相关'!BR$6:BR138)/节奏总纲!P136</f>
        <v>-189.0370618075402</v>
      </c>
    </row>
    <row r="138" spans="3:81" x14ac:dyDescent="0.15">
      <c r="C138" s="14">
        <v>51</v>
      </c>
      <c r="D138" s="14">
        <f>求节点(节奏总纲!$AL$4:$AL$83,节奏总纲!AM$4:AM$83,'[1]功能-城建'!$AT56)</f>
        <v>681.65492699983838</v>
      </c>
      <c r="E138" s="14">
        <f>求节点(节奏总纲!$AL$4:$AL$83,节奏总纲!AN$4:AN$83,'[1]功能-城建'!$AT56)</f>
        <v>545.32394159987075</v>
      </c>
      <c r="F138" s="14">
        <f>求节点(节奏总纲!$AL$4:$AL$83,节奏总纲!AO$4:AO$83,'[1]功能-城建'!$AT56)</f>
        <v>408.99295619990301</v>
      </c>
      <c r="G138" s="14">
        <f>求节点(节奏总纲!$AL$4:$AL$83,节奏总纲!AP$4:AP$83,'[1]功能-城建'!$AT56)</f>
        <v>272.66197079993537</v>
      </c>
      <c r="H138" s="14">
        <f>求节点(节奏总纲!$AL$4:$AL$83,节奏总纲!AQ$4:AQ$83,'[1]功能-城建'!$AT56)</f>
        <v>136.33098539996769</v>
      </c>
      <c r="L138" s="15">
        <v>134</v>
      </c>
      <c r="M138" s="15">
        <f>24*3600*节奏总纲!W137</f>
        <v>62542693.808350928</v>
      </c>
      <c r="N138" s="15">
        <f>24*3600*节奏总纲!X137</f>
        <v>50863769.662855327</v>
      </c>
      <c r="O138" s="15">
        <f>24*3600*节奏总纲!Y137</f>
        <v>39446479.493908577</v>
      </c>
      <c r="P138" s="15">
        <f>24*3600*节奏总纲!Z137</f>
        <v>28289964.524237048</v>
      </c>
      <c r="Q138" s="15">
        <f>24*3600*节奏总纲!AA137</f>
        <v>15538181.473815618</v>
      </c>
      <c r="R138" s="15">
        <f>SUM(M$5:M138)</f>
        <v>933846520.75645351</v>
      </c>
      <c r="S138" s="15">
        <f>SUM(N$5:N138)</f>
        <v>790687849.12448907</v>
      </c>
      <c r="T138" s="15">
        <f>SUM(O$5:O138)</f>
        <v>629319170.3377738</v>
      </c>
      <c r="U138" s="15">
        <f>SUM(P$5:P138)</f>
        <v>447125714.13818997</v>
      </c>
      <c r="V138" s="15">
        <f>SUM(Q$5:Q138)</f>
        <v>239811786.53025717</v>
      </c>
      <c r="X138" s="15">
        <v>134</v>
      </c>
      <c r="Y138" s="15">
        <f>[1]养成buff汇总!CC139</f>
        <v>0.34112362972951532</v>
      </c>
      <c r="Z138" s="15">
        <f>[1]养成buff汇总!CD139</f>
        <v>0.34583999999999993</v>
      </c>
      <c r="AA138" s="15">
        <f>[1]养成buff汇总!CE139</f>
        <v>0.35624362972951529</v>
      </c>
      <c r="AB138" s="15">
        <f>[1]养成buff汇总!CF139</f>
        <v>0.37103999999999998</v>
      </c>
      <c r="AC138" s="15">
        <f>[1]养成buff汇总!CG139</f>
        <v>0.39154647418101052</v>
      </c>
      <c r="AD138" s="15">
        <f>[1]养成buff汇总!CH139</f>
        <v>455834679.94864482</v>
      </c>
      <c r="AE138" s="15">
        <f>[1]养成buff汇总!CI139</f>
        <v>393727807.27267581</v>
      </c>
      <c r="AF138" s="15">
        <f>[1]养成buff汇总!CJ139</f>
        <v>327539703.68194062</v>
      </c>
      <c r="AG138" s="15">
        <f>[1]养成buff汇总!CK139</f>
        <v>247614420.37589845</v>
      </c>
      <c r="AH138" s="15">
        <f>[1]养成buff汇总!CL139</f>
        <v>144545682.76159534</v>
      </c>
      <c r="AK138" s="15">
        <v>134</v>
      </c>
      <c r="AL138" s="15">
        <f>R138+AD138+('[1]功能-日常任务'!AB138+'[1]功能-子任务'!BJ138+[8]繁荣度奖励!AT140+[3]投放设计!AY141+'[1]功能-行军令'!DL138+'[1]功能-九鼎之争'!CS139)*[1]把控!$V$7/[1]把控!$V$9++'[1]资源-玩家经验'!BN137/4</f>
        <v>1465734378.8775375</v>
      </c>
      <c r="AM138" s="15">
        <f>S138+AE138+('[1]功能-日常任务'!AC138+'[1]功能-子任务'!BK138+[8]繁荣度奖励!AU140+[3]投放设计!AZ141+'[1]功能-行军令'!DM138+'[1]功能-九鼎之争'!CT139)*[1]把控!$V$7/[1]把控!$V$9++'[1]资源-玩家经验'!BO137/4</f>
        <v>1266667152.4898953</v>
      </c>
      <c r="AN138" s="15">
        <f>T138+AF138+('[1]功能-日常任务'!AD138+'[1]功能-子任务'!BL138+[8]繁荣度奖励!AV140+[3]投放设计!BA141+'[1]功能-行军令'!DN138+'[1]功能-九鼎之争'!CU139)*[1]把控!$V$7/[1]把控!$V$9++'[1]资源-玩家经验'!BP137/4</f>
        <v>3679268465.2335029</v>
      </c>
      <c r="AO138" s="15">
        <f>U138+AG138+('[1]功能-日常任务'!AE138+'[1]功能-子任务'!BM138+[8]繁荣度奖励!AW140+[3]投放设计!BB141+'[1]功能-行军令'!DO138+'[1]功能-九鼎之争'!CV139)*[1]把控!$V$7/[1]把控!$V$9++'[1]资源-玩家经验'!BQ137/4</f>
        <v>2994574765.9174786</v>
      </c>
      <c r="AP138" s="15">
        <f>V138+AH138+('[1]功能-日常任务'!AF138+'[1]功能-子任务'!BN138+[8]繁荣度奖励!AX140+[3]投放设计!BC141+'[1]功能-行军令'!DP138+'[1]功能-九鼎之争'!CW139)*[1]把控!$V$7/[1]把控!$V$9++'[1]资源-玩家经验'!BR137/4</f>
        <v>2193553438.9852543</v>
      </c>
      <c r="AS138" s="35">
        <v>134</v>
      </c>
      <c r="AT138" s="34">
        <f t="shared" si="33"/>
        <v>0.63711852175535044</v>
      </c>
      <c r="AU138" s="34">
        <f t="shared" si="34"/>
        <v>0.31099405630215482</v>
      </c>
      <c r="AV138" s="34">
        <f>(('[1]功能-日常任务'!AB138+'[1]功能-子任务'!BJ138+[8]繁荣度奖励!AT140+[3]投放设计!AY141+'[1]功能-行军令'!DL138+'[1]功能-九鼎之争'!CS139)*[1]把控!$V$7/[1]把控!$V$9+'[1]资源-玩家经验'!BN137/4)/AL138</f>
        <v>5.1887421942494648E-2</v>
      </c>
      <c r="AX138" s="15">
        <v>134</v>
      </c>
      <c r="AY138" s="15">
        <f>'[1]功能-战损相关'!R144/求节点($D$88:$D$167,$D$4:$D$83,节奏总纲!P137)*3600</f>
        <v>82432844.500057191</v>
      </c>
      <c r="AZ138" s="15">
        <f>'[1]功能-战损相关'!S144/求节点($D$88:$D$167,$D$4:$D$83,节奏总纲!Q137)*3600</f>
        <v>93218563.572910428</v>
      </c>
      <c r="BA138" s="15">
        <f>'[1]功能-战损相关'!T144/求节点($D$88:$D$167,$D$4:$D$83,节奏总纲!R137)*3600</f>
        <v>93761737.07280381</v>
      </c>
      <c r="BB138" s="15">
        <f>'[1]功能-战损相关'!U144/求节点($D$88:$D$167,$D$4:$D$83,节奏总纲!S137)*3600</f>
        <v>72713372.239388943</v>
      </c>
      <c r="BC138" s="15">
        <f>'[1]功能-战损相关'!V144/求节点($D$88:$D$167,$D$4:$D$83,节奏总纲!T137)*3600</f>
        <v>38164535.716552928</v>
      </c>
      <c r="BD138" s="15">
        <f>SUM(AY$5:AY138)</f>
        <v>1107362297.7263827</v>
      </c>
      <c r="BE138" s="15">
        <f>SUM(AZ$5:AZ138)</f>
        <v>1303684944.8405004</v>
      </c>
      <c r="BF138" s="15">
        <f>SUM(BA$5:BA138)</f>
        <v>1345643786.6456087</v>
      </c>
      <c r="BG138" s="15">
        <f>SUM(BB$5:BB138)</f>
        <v>1033668551.5496883</v>
      </c>
      <c r="BH138" s="15">
        <f>SUM(BC$5:BC138)</f>
        <v>529898605.83774209</v>
      </c>
      <c r="BK138" s="14">
        <v>134</v>
      </c>
      <c r="BL138" s="14">
        <f t="shared" si="35"/>
        <v>1.3236267677588067</v>
      </c>
      <c r="BM138" s="14">
        <f t="shared" si="36"/>
        <v>0.97160526207109499</v>
      </c>
      <c r="BN138" s="14">
        <f t="shared" si="37"/>
        <v>2.734206854553316</v>
      </c>
      <c r="BO138" s="14">
        <f t="shared" si="38"/>
        <v>2.8970357678271008</v>
      </c>
      <c r="BP138" s="14">
        <f t="shared" si="39"/>
        <v>4.1395720140032459</v>
      </c>
      <c r="BR138" s="9">
        <v>134</v>
      </c>
      <c r="BS138" s="9">
        <f t="shared" si="40"/>
        <v>-17576962.054117918</v>
      </c>
      <c r="BT138" s="9">
        <f t="shared" si="41"/>
        <v>10178438.924236298</v>
      </c>
      <c r="BU138" s="9">
        <f t="shared" si="42"/>
        <v>-152205695.82098985</v>
      </c>
      <c r="BV138" s="9">
        <f t="shared" si="43"/>
        <v>-122459227.7044282</v>
      </c>
      <c r="BW138" s="9">
        <f t="shared" si="44"/>
        <v>-99286182.373816788</v>
      </c>
      <c r="BX138" s="37">
        <f>SUMPRODUCT(BS$5:BS138,'[1]功能-付费相关'!BR$6:BR139)/'[1]资源-钻石'!L137</f>
        <v>-6.180343079693016E-2</v>
      </c>
      <c r="BY138" s="37">
        <f>SUMPRODUCT(BT$5:BT138,'[1]功能-付费相关'!BS$6:BS139)/'[1]资源-钻石'!M137</f>
        <v>4.2950965727169702E-3</v>
      </c>
      <c r="BZ138" s="37">
        <f>SUMPRODUCT(BU$5:BU138,'[1]功能-付费相关'!BT$6:BT139)/'[1]资源-钻石'!N137</f>
        <v>-0.17762649415802875</v>
      </c>
      <c r="CA138" s="37">
        <f>SUMPRODUCT(BV$5:BV138,'[1]功能-付费相关'!BU$6:BU139)/'[1]资源-钻石'!O137</f>
        <v>-6.7586882578943727E-2</v>
      </c>
      <c r="CB138" s="37">
        <f>SUMPRODUCT(BW$5:BW138,'[1]功能-付费相关'!BV$6:BV139)/'[1]资源-钻石'!P137</f>
        <v>-4.2480327116676521E-2</v>
      </c>
      <c r="CC138" s="14">
        <f>SUMPRODUCT(BS$5:BS138,'[1]功能-付费相关'!BR$6:BR139)/节奏总纲!P137</f>
        <v>-185.41125690938634</v>
      </c>
    </row>
    <row r="139" spans="3:81" x14ac:dyDescent="0.15">
      <c r="C139" s="14">
        <v>52</v>
      </c>
      <c r="D139" s="14">
        <f>求节点(节奏总纲!$AL$4:$AL$83,节奏总纲!AM$4:AM$83,'[1]功能-城建'!$AT57)</f>
        <v>789.85301886939453</v>
      </c>
      <c r="E139" s="14">
        <f>求节点(节奏总纲!$AL$4:$AL$83,节奏总纲!AN$4:AN$83,'[1]功能-城建'!$AT57)</f>
        <v>631.88241509551563</v>
      </c>
      <c r="F139" s="14">
        <f>求节点(节奏总纲!$AL$4:$AL$83,节奏总纲!AO$4:AO$83,'[1]功能-城建'!$AT57)</f>
        <v>473.91181132163672</v>
      </c>
      <c r="G139" s="14">
        <f>求节点(节奏总纲!$AL$4:$AL$83,节奏总纲!AP$4:AP$83,'[1]功能-城建'!$AT57)</f>
        <v>315.94120754775781</v>
      </c>
      <c r="H139" s="14">
        <f>求节点(节奏总纲!$AL$4:$AL$83,节奏总纲!AQ$4:AQ$83,'[1]功能-城建'!$AT57)</f>
        <v>157.97060377387891</v>
      </c>
      <c r="L139" s="15">
        <v>135</v>
      </c>
      <c r="M139" s="15">
        <f>24*3600*节奏总纲!W138</f>
        <v>67031599.499324933</v>
      </c>
      <c r="N139" s="15">
        <f>24*3600*节奏总纲!X138</f>
        <v>55754777.175822623</v>
      </c>
      <c r="O139" s="15">
        <f>24*3600*节奏总纲!Y138</f>
        <v>44271804.594364844</v>
      </c>
      <c r="P139" s="15">
        <f>24*3600*节奏总纲!Z138</f>
        <v>32294905.464327928</v>
      </c>
      <c r="Q139" s="15">
        <f>24*3600*节奏总纲!AA138</f>
        <v>17614065.999528948</v>
      </c>
      <c r="R139" s="15">
        <f>SUM(M$5:M139)</f>
        <v>1000878120.2557784</v>
      </c>
      <c r="S139" s="15">
        <f>SUM(N$5:N139)</f>
        <v>846442626.30031168</v>
      </c>
      <c r="T139" s="15">
        <f>SUM(O$5:O139)</f>
        <v>673590974.93213868</v>
      </c>
      <c r="U139" s="15">
        <f>SUM(P$5:P139)</f>
        <v>479420619.6025179</v>
      </c>
      <c r="V139" s="15">
        <f>SUM(Q$5:Q139)</f>
        <v>257425852.52978611</v>
      </c>
      <c r="X139" s="15">
        <v>135</v>
      </c>
      <c r="Y139" s="15">
        <f>[1]养成buff汇总!CC140</f>
        <v>0.34112362972951532</v>
      </c>
      <c r="Z139" s="15">
        <f>[1]养成buff汇总!CD140</f>
        <v>0.34583999999999993</v>
      </c>
      <c r="AA139" s="15">
        <f>[1]养成buff汇总!CE140</f>
        <v>0.35624362972951529</v>
      </c>
      <c r="AB139" s="15">
        <f>[1]养成buff汇总!CF140</f>
        <v>0.37103999999999998</v>
      </c>
      <c r="AC139" s="15">
        <f>[1]养成buff汇总!CG140</f>
        <v>0.39154647418101052</v>
      </c>
      <c r="AD139" s="15">
        <f>[1]养成buff汇总!CH140</f>
        <v>490539312.80472648</v>
      </c>
      <c r="AE139" s="15">
        <f>[1]养成buff汇总!CI140</f>
        <v>423204131.31952441</v>
      </c>
      <c r="AF139" s="15">
        <f>[1]养成buff汇总!CJ140</f>
        <v>352038953.85129535</v>
      </c>
      <c r="AG139" s="15">
        <f>[1]养成buff汇总!CK140</f>
        <v>266666032.1214534</v>
      </c>
      <c r="AH139" s="15">
        <f>[1]养成buff汇总!CL140</f>
        <v>155880526.17272368</v>
      </c>
      <c r="AK139" s="15">
        <v>135</v>
      </c>
      <c r="AL139" s="15">
        <f>R139+AD139+('[1]功能-日常任务'!AB139+'[1]功能-子任务'!BJ139+[8]繁荣度奖励!AT141+[3]投放设计!AY142+'[1]功能-行军令'!DL139+'[1]功能-九鼎之争'!CS140)*[1]把控!$V$7/[1]把控!$V$9++'[1]资源-玩家经验'!BN138/4</f>
        <v>1572921880.1522641</v>
      </c>
      <c r="AM139" s="15">
        <f>S139+AE139+('[1]功能-日常任务'!AC139+'[1]功能-子任务'!BK139+[8]繁荣度奖励!AU141+[3]投放设计!AZ142+'[1]功能-行军令'!DM139+'[1]功能-九鼎之争'!CT140)*[1]把控!$V$7/[1]把控!$V$9++'[1]资源-玩家经验'!BO138/4</f>
        <v>1357691864.5146363</v>
      </c>
      <c r="AN139" s="15">
        <f>T139+AF139+('[1]功能-日常任务'!AD139+'[1]功能-子任务'!BL139+[8]繁荣度奖励!AV141+[3]投放设计!BA142+'[1]功能-行军令'!DN139+'[1]功能-九鼎之争'!CU140)*[1]把控!$V$7/[1]把控!$V$9++'[1]资源-玩家经验'!BP138/4</f>
        <v>3946248278.3853621</v>
      </c>
      <c r="AO139" s="15">
        <f>U139+AG139+('[1]功能-日常任务'!AE139+'[1]功能-子任务'!BM139+[8]繁荣度奖励!AW141+[3]投放设计!BB142+'[1]功能-行军令'!DO139+'[1]功能-九鼎之争'!CV140)*[1]把控!$V$7/[1]把控!$V$9++'[1]资源-玩家经验'!BQ138/4</f>
        <v>3206725159.3867211</v>
      </c>
      <c r="AP139" s="15">
        <f>V139+AH139+('[1]功能-日常任务'!AF139+'[1]功能-子任务'!BN139+[8]繁荣度奖励!AX141+[3]投放设计!BC142+'[1]功能-行军令'!DP139+'[1]功能-九鼎之争'!CW140)*[1]把控!$V$7/[1]把控!$V$9++'[1]资源-玩家经验'!BR138/4</f>
        <v>2352075027.9515114</v>
      </c>
      <c r="AS139" s="35">
        <v>135</v>
      </c>
      <c r="AT139" s="34">
        <f t="shared" si="33"/>
        <v>0.63631775543670999</v>
      </c>
      <c r="AU139" s="34">
        <f t="shared" si="34"/>
        <v>0.31186501948668971</v>
      </c>
      <c r="AV139" s="34">
        <f>(('[1]功能-日常任务'!AB139+'[1]功能-子任务'!BJ139+[8]繁荣度奖励!AT141+[3]投放设计!AY142+'[1]功能-行军令'!DL139+'[1]功能-九鼎之争'!CS140)*[1]把控!$V$7/[1]把控!$V$9+'[1]资源-玩家经验'!BN138/4)/AL139</f>
        <v>5.1817225076600346E-2</v>
      </c>
      <c r="AX139" s="15">
        <v>135</v>
      </c>
      <c r="AY139" s="15">
        <f>'[1]功能-战损相关'!R145/求节点($D$88:$D$167,$D$4:$D$83,节奏总纲!P138)*3600</f>
        <v>89026602.283541128</v>
      </c>
      <c r="AZ139" s="15">
        <f>'[1]功能-战损相关'!S145/求节点($D$88:$D$167,$D$4:$D$83,节奏总纲!Q138)*3600</f>
        <v>102957465.04563734</v>
      </c>
      <c r="BA139" s="15">
        <f>'[1]功能-战损相关'!T145/求节点($D$88:$D$167,$D$4:$D$83,节奏总纲!R138)*3600</f>
        <v>106036742.74615076</v>
      </c>
      <c r="BB139" s="15">
        <f>'[1]功能-战损相关'!U145/求节点($D$88:$D$167,$D$4:$D$83,节奏总纲!S138)*3600</f>
        <v>83630556.625032455</v>
      </c>
      <c r="BC139" s="15">
        <f>'[1]功能-战损相关'!V145/求节点($D$88:$D$167,$D$4:$D$83,节奏总纲!T138)*3600</f>
        <v>43598469.29891289</v>
      </c>
      <c r="BD139" s="15">
        <f>SUM(AY$5:AY139)</f>
        <v>1196388900.0099239</v>
      </c>
      <c r="BE139" s="15">
        <f>SUM(AZ$5:AZ139)</f>
        <v>1406642409.8861377</v>
      </c>
      <c r="BF139" s="15">
        <f>SUM(BA$5:BA139)</f>
        <v>1451680529.3917594</v>
      </c>
      <c r="BG139" s="15">
        <f>SUM(BB$5:BB139)</f>
        <v>1117299108.1747208</v>
      </c>
      <c r="BH139" s="15">
        <f>SUM(BC$5:BC139)</f>
        <v>573497075.13665497</v>
      </c>
      <c r="BK139" s="14">
        <v>135</v>
      </c>
      <c r="BL139" s="14">
        <f t="shared" si="35"/>
        <v>1.3147245683566746</v>
      </c>
      <c r="BM139" s="14">
        <f t="shared" si="36"/>
        <v>0.96520043400691735</v>
      </c>
      <c r="BN139" s="14">
        <f t="shared" si="37"/>
        <v>2.7183999499110203</v>
      </c>
      <c r="BO139" s="14">
        <f t="shared" si="38"/>
        <v>2.8700686646258924</v>
      </c>
      <c r="BP139" s="14">
        <f t="shared" si="39"/>
        <v>4.1012851327812792</v>
      </c>
      <c r="BR139" s="9">
        <v>135</v>
      </c>
      <c r="BS139" s="9">
        <f t="shared" si="40"/>
        <v>-18160898.991185427</v>
      </c>
      <c r="BT139" s="9">
        <f t="shared" si="41"/>
        <v>11932753.020896435</v>
      </c>
      <c r="BU139" s="9">
        <f t="shared" si="42"/>
        <v>-160943070.40570855</v>
      </c>
      <c r="BV139" s="9">
        <f t="shared" si="43"/>
        <v>-128519836.84421015</v>
      </c>
      <c r="BW139" s="9">
        <f t="shared" si="44"/>
        <v>-114923119.66734421</v>
      </c>
      <c r="BX139" s="37">
        <f>SUMPRODUCT(BS$5:BS139,'[1]功能-付费相关'!BR$6:BR140)/'[1]资源-钻石'!L138</f>
        <v>-6.0808943598552399E-2</v>
      </c>
      <c r="BY139" s="37">
        <f>SUMPRODUCT(BT$5:BT139,'[1]功能-付费相关'!BS$6:BS140)/'[1]资源-钻石'!M138</f>
        <v>5.3773951283869453E-3</v>
      </c>
      <c r="BZ139" s="37">
        <f>SUMPRODUCT(BU$5:BU139,'[1]功能-付费相关'!BT$6:BT140)/'[1]资源-钻石'!N138</f>
        <v>-0.177744334439843</v>
      </c>
      <c r="CA139" s="37">
        <f>SUMPRODUCT(BV$5:BV139,'[1]功能-付费相关'!BU$6:BU140)/'[1]资源-钻石'!O138</f>
        <v>-6.7208026095554832E-2</v>
      </c>
      <c r="CB139" s="37">
        <f>SUMPRODUCT(BW$5:BW139,'[1]功能-付费相关'!BV$6:BV140)/'[1]资源-钻石'!P138</f>
        <v>-4.2325470248085306E-2</v>
      </c>
      <c r="CC139" s="14">
        <f>SUMPRODUCT(BS$5:BS139,'[1]功能-付费相关'!BR$6:BR140)/节奏总纲!P138</f>
        <v>-181.70333131391124</v>
      </c>
    </row>
    <row r="140" spans="3:81" x14ac:dyDescent="0.15">
      <c r="C140" s="14">
        <v>53</v>
      </c>
      <c r="D140" s="14">
        <f>求节点(节奏总纲!$AL$4:$AL$83,节奏总纲!AM$4:AM$83,'[1]功能-城建'!$AT58)</f>
        <v>915.14532082292135</v>
      </c>
      <c r="E140" s="14">
        <f>求节点(节奏总纲!$AL$4:$AL$83,节奏总纲!AN$4:AN$83,'[1]功能-城建'!$AT58)</f>
        <v>732.11625665833708</v>
      </c>
      <c r="F140" s="14">
        <f>求节点(节奏总纲!$AL$4:$AL$83,节奏总纲!AO$4:AO$83,'[1]功能-城建'!$AT58)</f>
        <v>549.08719249375281</v>
      </c>
      <c r="G140" s="14">
        <f>求节点(节奏总纲!$AL$4:$AL$83,节奏总纲!AP$4:AP$83,'[1]功能-城建'!$AT58)</f>
        <v>366.05812832916854</v>
      </c>
      <c r="H140" s="14">
        <f>求节点(节奏总纲!$AL$4:$AL$83,节奏总纲!AQ$4:AQ$83,'[1]功能-城建'!$AT58)</f>
        <v>183.02906416458427</v>
      </c>
      <c r="L140" s="15">
        <v>136</v>
      </c>
      <c r="M140" s="15">
        <f>24*3600*节奏总纲!W139</f>
        <v>71842689.494735822</v>
      </c>
      <c r="N140" s="15">
        <f>24*3600*节奏总纲!X139</f>
        <v>61400994.991548494</v>
      </c>
      <c r="O140" s="15">
        <f>24*3600*节奏总纲!Y139</f>
        <v>50817387.892383412</v>
      </c>
      <c r="P140" s="15">
        <f>24*3600*节奏总纲!Z139</f>
        <v>36129001.563579269</v>
      </c>
      <c r="Q140" s="15">
        <f>24*3600*节奏总纲!AA139</f>
        <v>19443388.466821544</v>
      </c>
      <c r="R140" s="15">
        <f>SUM(M$5:M140)</f>
        <v>1072720809.7505143</v>
      </c>
      <c r="S140" s="15">
        <f>SUM(N$5:N140)</f>
        <v>907843621.29186022</v>
      </c>
      <c r="T140" s="15">
        <f>SUM(O$5:O140)</f>
        <v>724408362.82452214</v>
      </c>
      <c r="U140" s="15">
        <f>SUM(P$5:P140)</f>
        <v>515549621.16609716</v>
      </c>
      <c r="V140" s="15">
        <f>SUM(Q$5:Q140)</f>
        <v>276869240.99660766</v>
      </c>
      <c r="X140" s="15">
        <v>136</v>
      </c>
      <c r="Y140" s="15">
        <f>[1]养成buff汇总!CC141</f>
        <v>0.34112362972951532</v>
      </c>
      <c r="Z140" s="15">
        <f>[1]养成buff汇总!CD141</f>
        <v>0.34583999999999993</v>
      </c>
      <c r="AA140" s="15">
        <f>[1]养成buff汇总!CE141</f>
        <v>0.35624362972951529</v>
      </c>
      <c r="AB140" s="15">
        <f>[1]养成buff汇总!CF141</f>
        <v>0.37103999999999998</v>
      </c>
      <c r="AC140" s="15">
        <f>[1]养成buff汇总!CG141</f>
        <v>0.39154647418101052</v>
      </c>
      <c r="AD140" s="15">
        <f>[1]养成buff汇总!CH141</f>
        <v>527734817.32693899</v>
      </c>
      <c r="AE140" s="15">
        <f>[1]养成buff汇总!CI141</f>
        <v>455665486.50461233</v>
      </c>
      <c r="AF140" s="15">
        <f>[1]养成buff汇总!CJ141</f>
        <v>380160416.49181098</v>
      </c>
      <c r="AG140" s="15">
        <f>[1]养成buff汇总!CK141</f>
        <v>287979477.7144171</v>
      </c>
      <c r="AH140" s="15">
        <f>[1]养成buff汇总!CL141</f>
        <v>168392558.52567697</v>
      </c>
      <c r="AK140" s="15">
        <v>136</v>
      </c>
      <c r="AL140" s="15">
        <f>R140+AD140+('[1]功能-日常任务'!AB140+'[1]功能-子任务'!BJ140+[8]繁荣度奖励!AT142+[3]投放设计!AY143+'[1]功能-行军令'!DL140+'[1]功能-九鼎之争'!CS141)*[1]把控!$V$7/[1]把控!$V$9++'[1]资源-玩家经验'!BN139/4</f>
        <v>1687802264.1506596</v>
      </c>
      <c r="AM140" s="15">
        <f>S140+AE140+('[1]功能-日常任务'!AC140+'[1]功能-子任务'!BK140+[8]繁荣度奖励!AU142+[3]投放设计!AZ143+'[1]功能-行军令'!DM140+'[1]功能-九鼎之争'!CT141)*[1]把控!$V$7/[1]把控!$V$9++'[1]资源-玩家经验'!BO139/4</f>
        <v>1457934039.7698538</v>
      </c>
      <c r="AN140" s="15">
        <f>T140+AF140+('[1]功能-日常任务'!AD140+'[1]功能-子任务'!BL140+[8]繁荣度奖励!AV142+[3]投放设计!BA143+'[1]功能-行军令'!DN140+'[1]功能-九鼎之争'!CU141)*[1]把控!$V$7/[1]把控!$V$9++'[1]资源-玩家经验'!BP139/4</f>
        <v>4238062769.6470985</v>
      </c>
      <c r="AO140" s="15">
        <f>U140+AG140+('[1]功能-日常任务'!AE140+'[1]功能-子任务'!BM140+[8]繁荣度奖励!AW142+[3]投放设计!BB143+'[1]功能-行军令'!DO140+'[1]功能-九鼎之争'!CV141)*[1]把控!$V$7/[1]把控!$V$9++'[1]资源-玩家经验'!BQ139/4</f>
        <v>3448558653.7730036</v>
      </c>
      <c r="AP140" s="15">
        <f>V140+AH140+('[1]功能-日常任务'!AF140+'[1]功能-子任务'!BN140+[8]繁荣度奖励!AX142+[3]投放设计!BC143+'[1]功能-行军令'!DP140+'[1]功能-九鼎之争'!CW141)*[1]把控!$V$7/[1]把控!$V$9++'[1]资源-玩家经验'!BR139/4</f>
        <v>2533890377.9275789</v>
      </c>
      <c r="AS140" s="35">
        <v>136</v>
      </c>
      <c r="AT140" s="34">
        <f t="shared" si="33"/>
        <v>0.63557256234060788</v>
      </c>
      <c r="AU140" s="34">
        <f t="shared" si="34"/>
        <v>0.31267573728046105</v>
      </c>
      <c r="AV140" s="34">
        <f>(('[1]功能-日常任务'!AB140+'[1]功能-子任务'!BJ140+[8]繁荣度奖励!AT142+[3]投放设计!AY143+'[1]功能-行军令'!DL140+'[1]功能-九鼎之争'!CS141)*[1]把控!$V$7/[1]把控!$V$9+'[1]资源-玩家经验'!BN139/4)/AL140</f>
        <v>5.1751700378931155E-2</v>
      </c>
      <c r="AX140" s="15">
        <v>136</v>
      </c>
      <c r="AY140" s="15">
        <f>'[1]功能-战损相关'!R146/求节点($D$88:$D$167,$D$4:$D$83,节奏总纲!P139)*3600</f>
        <v>96149817.574091449</v>
      </c>
      <c r="AZ140" s="15">
        <f>'[1]功能-战损相关'!S146/求节点($D$88:$D$167,$D$4:$D$83,节奏总纲!Q139)*3600</f>
        <v>114257467.56883954</v>
      </c>
      <c r="BA140" s="15">
        <f>'[1]功能-战损相关'!T146/求节点($D$88:$D$167,$D$4:$D$83,节奏总纲!R139)*3600</f>
        <v>122650551.95305546</v>
      </c>
      <c r="BB140" s="15">
        <f>'[1]功能-战损相关'!U146/求节点($D$88:$D$167,$D$4:$D$83,节奏总纲!S139)*3600</f>
        <v>94293615.655086473</v>
      </c>
      <c r="BC140" s="15">
        <f>'[1]功能-战损相关'!V146/求节点($D$88:$D$167,$D$4:$D$83,节奏总纲!T139)*3600</f>
        <v>48489599.014406867</v>
      </c>
      <c r="BD140" s="15">
        <f>SUM(AY$5:AY140)</f>
        <v>1292538717.5840154</v>
      </c>
      <c r="BE140" s="15">
        <f>SUM(AZ$5:AZ140)</f>
        <v>1520899877.4549773</v>
      </c>
      <c r="BF140" s="15">
        <f>SUM(BA$5:BA140)</f>
        <v>1574331081.3448148</v>
      </c>
      <c r="BG140" s="15">
        <f>SUM(BB$5:BB140)</f>
        <v>1211592723.8298073</v>
      </c>
      <c r="BH140" s="15">
        <f>SUM(BC$5:BC140)</f>
        <v>621986674.15106189</v>
      </c>
      <c r="BK140" s="14">
        <v>136</v>
      </c>
      <c r="BL140" s="14">
        <f t="shared" si="35"/>
        <v>1.3058040282967012</v>
      </c>
      <c r="BM140" s="14">
        <f t="shared" si="36"/>
        <v>0.95859961683310257</v>
      </c>
      <c r="BN140" s="14">
        <f t="shared" si="37"/>
        <v>2.6919768147033523</v>
      </c>
      <c r="BO140" s="14">
        <f t="shared" si="38"/>
        <v>2.8463018850692796</v>
      </c>
      <c r="BP140" s="14">
        <f t="shared" si="39"/>
        <v>4.0738660219465936</v>
      </c>
      <c r="BR140" s="9">
        <v>136</v>
      </c>
      <c r="BS140" s="9">
        <f t="shared" si="40"/>
        <v>-18730566.424304008</v>
      </c>
      <c r="BT140" s="9">
        <f t="shared" si="41"/>
        <v>14015292.313621998</v>
      </c>
      <c r="BU140" s="9">
        <f t="shared" si="42"/>
        <v>-169163939.30868101</v>
      </c>
      <c r="BV140" s="9">
        <f t="shared" si="43"/>
        <v>-147539878.73119593</v>
      </c>
      <c r="BW140" s="9">
        <f t="shared" si="44"/>
        <v>-133325750.96166062</v>
      </c>
      <c r="BX140" s="37">
        <f>SUMPRODUCT(BS$5:BS140,'[1]功能-付费相关'!BR$6:BR141)/'[1]资源-钻石'!L139</f>
        <v>-5.9861594449395657E-2</v>
      </c>
      <c r="BY140" s="37">
        <f>SUMPRODUCT(BT$5:BT140,'[1]功能-付费相关'!BS$6:BS141)/'[1]资源-钻石'!M139</f>
        <v>6.5141717715305174E-3</v>
      </c>
      <c r="BZ140" s="37">
        <f>SUMPRODUCT(BU$5:BU140,'[1]功能-付费相关'!BT$6:BT141)/'[1]资源-钻石'!N139</f>
        <v>-0.17682941248298037</v>
      </c>
      <c r="CA140" s="37">
        <f>SUMPRODUCT(BV$5:BV140,'[1]功能-付费相关'!BU$6:BU141)/'[1]资源-钻石'!O139</f>
        <v>-6.6962914919065905E-2</v>
      </c>
      <c r="CB140" s="37">
        <f>SUMPRODUCT(BW$5:BW140,'[1]功能-付费相关'!BV$6:BV141)/'[1]资源-钻石'!P139</f>
        <v>-4.2324261904057393E-2</v>
      </c>
      <c r="CC140" s="14">
        <f>SUMPRODUCT(BS$5:BS140,'[1]功能-付费相关'!BR$6:BR141)/节奏总纲!P139</f>
        <v>-177.91540803401929</v>
      </c>
    </row>
    <row r="141" spans="3:81" x14ac:dyDescent="0.15">
      <c r="C141" s="14">
        <v>54</v>
      </c>
      <c r="D141" s="14">
        <f>求节点(节奏总纲!$AL$4:$AL$83,节奏总纲!AM$4:AM$83,'[1]功能-城建'!$AT59)</f>
        <v>1060.2230944101252</v>
      </c>
      <c r="E141" s="14">
        <f>求节点(节奏总纲!$AL$4:$AL$83,节奏总纲!AN$4:AN$83,'[1]功能-城建'!$AT59)</f>
        <v>848.17847552810019</v>
      </c>
      <c r="F141" s="14">
        <f>求节点(节奏总纲!$AL$4:$AL$83,节奏总纲!AO$4:AO$83,'[1]功能-城建'!$AT59)</f>
        <v>636.13385664607506</v>
      </c>
      <c r="G141" s="14">
        <f>求节点(节奏总纲!$AL$4:$AL$83,节奏总纲!AP$4:AP$83,'[1]功能-城建'!$AT59)</f>
        <v>424.0892377640501</v>
      </c>
      <c r="H141" s="14">
        <f>求节点(节奏总纲!$AL$4:$AL$83,节奏总纲!AQ$4:AQ$83,'[1]功能-城建'!$AT59)</f>
        <v>212.04461888202505</v>
      </c>
      <c r="L141" s="15">
        <v>137</v>
      </c>
      <c r="M141" s="15">
        <f>24*3600*节奏总纲!W140</f>
        <v>76999088.077692837</v>
      </c>
      <c r="N141" s="15">
        <f>24*3600*节奏总纲!X140</f>
        <v>66314048.137979567</v>
      </c>
      <c r="O141" s="15">
        <f>24*3600*节奏总纲!Y140</f>
        <v>52802288.107345663</v>
      </c>
      <c r="P141" s="15">
        <f>24*3600*节奏总纲!Z140</f>
        <v>38040509.63818457</v>
      </c>
      <c r="Q141" s="15">
        <f>24*3600*节奏总纲!AA140</f>
        <v>20218380.602200992</v>
      </c>
      <c r="R141" s="15">
        <f>SUM(M$5:M141)</f>
        <v>1149719897.828207</v>
      </c>
      <c r="S141" s="15">
        <f>SUM(N$5:N141)</f>
        <v>974157669.42983985</v>
      </c>
      <c r="T141" s="15">
        <f>SUM(O$5:O141)</f>
        <v>777210650.93186784</v>
      </c>
      <c r="U141" s="15">
        <f>SUM(P$5:P141)</f>
        <v>553590130.80428171</v>
      </c>
      <c r="V141" s="15">
        <f>SUM(Q$5:Q141)</f>
        <v>297087621.59880865</v>
      </c>
      <c r="X141" s="15">
        <v>137</v>
      </c>
      <c r="Y141" s="15">
        <f>[1]养成buff汇总!CC142</f>
        <v>0.39792362972951528</v>
      </c>
      <c r="Z141" s="15">
        <f>[1]养成buff汇总!CD142</f>
        <v>0.40347999999999989</v>
      </c>
      <c r="AA141" s="15">
        <f>[1]养成buff汇总!CE142</f>
        <v>0.41556362972951527</v>
      </c>
      <c r="AB141" s="15">
        <f>[1]养成buff汇总!CF142</f>
        <v>0.43287999999999999</v>
      </c>
      <c r="AC141" s="15">
        <f>[1]养成buff汇总!CG142</f>
        <v>0.4567464741810105</v>
      </c>
      <c r="AD141" s="15">
        <f>[1]养成buff汇总!CH142</f>
        <v>578624967.02667415</v>
      </c>
      <c r="AE141" s="15">
        <f>[1]养成buff汇总!CI142</f>
        <v>500519627.4264791</v>
      </c>
      <c r="AF141" s="15">
        <f>[1]养成buff汇总!CJ142</f>
        <v>417705496.88055682</v>
      </c>
      <c r="AG141" s="15">
        <f>[1]养成buff汇总!CK142</f>
        <v>317015617.88259548</v>
      </c>
      <c r="AH141" s="15">
        <f>[1]养成buff汇总!CL142</f>
        <v>185391388.01285458</v>
      </c>
      <c r="AK141" s="15">
        <v>137</v>
      </c>
      <c r="AL141" s="15">
        <f>R141+AD141+('[1]功能-日常任务'!AB141+'[1]功能-子任务'!BJ141+[8]繁荣度奖励!AT143+[3]投放设计!AY144+'[1]功能-行军令'!DL141+'[1]功能-九鼎之争'!CS142)*[1]把控!$V$7/[1]把控!$V$9++'[1]资源-玩家经验'!BN140/4</f>
        <v>1821952649.2944005</v>
      </c>
      <c r="AM141" s="15">
        <f>S141+AE141+('[1]功能-日常任务'!AC141+'[1]功能-子任务'!BK141+[8]繁荣度奖励!AU143+[3]投放设计!AZ144+'[1]功能-行军令'!DM141+'[1]功能-九鼎之争'!CT142)*[1]把控!$V$7/[1]把控!$V$9++'[1]资源-玩家经验'!BO140/4</f>
        <v>1575992154.1429551</v>
      </c>
      <c r="AN141" s="15">
        <f>T141+AF141+('[1]功能-日常任务'!AD141+'[1]功能-子任务'!BL141+[8]繁荣度奖励!AV143+[3]投放设计!BA144+'[1]功能-行军令'!DN141+'[1]功能-九鼎之争'!CU142)*[1]把控!$V$7/[1]把控!$V$9++'[1]资源-玩家经验'!BP140/4</f>
        <v>4556346528.4007616</v>
      </c>
      <c r="AO141" s="15">
        <f>U141+AG141+('[1]功能-日常任务'!AE141+'[1]功能-子任务'!BM141+[8]繁荣度奖励!AW143+[3]投放设计!BB144+'[1]功能-行军令'!DO141+'[1]功能-九鼎之争'!CV142)*[1]把控!$V$7/[1]把控!$V$9++'[1]资源-玩家经验'!BQ140/4</f>
        <v>3710212939.794241</v>
      </c>
      <c r="AP141" s="15">
        <f>V141+AH141+('[1]功能-日常任务'!AF141+'[1]功能-子任务'!BN141+[8]繁荣度奖励!AX143+[3]投放设计!BC144+'[1]功能-行军令'!DP141+'[1]功能-九鼎之争'!CW142)*[1]把控!$V$7/[1]把控!$V$9++'[1]资源-玩家经验'!BR140/4</f>
        <v>2726942481.2694502</v>
      </c>
      <c r="AS141" s="35">
        <v>137</v>
      </c>
      <c r="AT141" s="34">
        <f t="shared" si="33"/>
        <v>0.63103719971727401</v>
      </c>
      <c r="AU141" s="34">
        <f t="shared" si="34"/>
        <v>0.31758507404172226</v>
      </c>
      <c r="AV141" s="34">
        <f>(('[1]功能-日常任务'!AB141+'[1]功能-子任务'!BJ141+[8]繁荣度奖励!AT143+[3]投放设计!AY144+'[1]功能-行军令'!DL141+'[1]功能-九鼎之争'!CS142)*[1]把控!$V$7/[1]把控!$V$9+'[1]资源-玩家经验'!BN140/4)/AL141</f>
        <v>5.1377726241003681E-2</v>
      </c>
      <c r="AX141" s="15">
        <v>137</v>
      </c>
      <c r="AY141" s="15">
        <f>'[1]功能-战损相关'!R147/求节点($D$88:$D$167,$D$4:$D$83,节奏总纲!P140)*3600</f>
        <v>103832294.64516386</v>
      </c>
      <c r="AZ141" s="15">
        <f>'[1]功能-战损相关'!S147/求节点($D$88:$D$167,$D$4:$D$83,节奏总纲!Q140)*3600</f>
        <v>124335650.12088019</v>
      </c>
      <c r="BA141" s="15">
        <f>'[1]功能-战损相关'!T147/求节点($D$88:$D$167,$D$4:$D$83,节奏总纲!R140)*3600</f>
        <v>128421131.26213442</v>
      </c>
      <c r="BB141" s="15">
        <f>'[1]功能-战损相关'!U147/求节点($D$88:$D$167,$D$4:$D$83,节奏总纲!S140)*3600</f>
        <v>100023479.27369498</v>
      </c>
      <c r="BC141" s="15">
        <f>'[1]功能-战损相关'!V147/求节点($D$88:$D$167,$D$4:$D$83,节奏总纲!T140)*3600</f>
        <v>50805661.715484336</v>
      </c>
      <c r="BD141" s="15">
        <f>SUM(AY$5:AY141)</f>
        <v>1396371012.2291791</v>
      </c>
      <c r="BE141" s="15">
        <f>SUM(AZ$5:AZ141)</f>
        <v>1645235527.5758574</v>
      </c>
      <c r="BF141" s="15">
        <f>SUM(BA$5:BA141)</f>
        <v>1702752212.6069491</v>
      </c>
      <c r="BG141" s="15">
        <f>SUM(BB$5:BB141)</f>
        <v>1311616203.1035023</v>
      </c>
      <c r="BH141" s="15">
        <f>SUM(BC$5:BC141)</f>
        <v>672792335.86654627</v>
      </c>
      <c r="BK141" s="14">
        <v>137</v>
      </c>
      <c r="BL141" s="14">
        <f t="shared" si="35"/>
        <v>1.3047769062362724</v>
      </c>
      <c r="BM141" s="14">
        <f t="shared" si="36"/>
        <v>0.95791278982716366</v>
      </c>
      <c r="BN141" s="14">
        <f t="shared" si="37"/>
        <v>2.6758717414466902</v>
      </c>
      <c r="BO141" s="14">
        <f t="shared" si="38"/>
        <v>2.8287336882658658</v>
      </c>
      <c r="BP141" s="14">
        <f t="shared" si="39"/>
        <v>4.0531711434512552</v>
      </c>
      <c r="BR141" s="9">
        <v>137</v>
      </c>
      <c r="BS141" s="9">
        <f t="shared" si="40"/>
        <v>-30318090.498577118</v>
      </c>
      <c r="BT141" s="9">
        <f t="shared" si="41"/>
        <v>6277535.7477788925</v>
      </c>
      <c r="BU141" s="9">
        <f t="shared" si="42"/>
        <v>-189862627.49152875</v>
      </c>
      <c r="BV141" s="9">
        <f t="shared" si="43"/>
        <v>-161630806.74754238</v>
      </c>
      <c r="BW141" s="9">
        <f t="shared" si="44"/>
        <v>-142246441.62638688</v>
      </c>
      <c r="BX141" s="37">
        <f>SUMPRODUCT(BS$5:BS141,'[1]功能-付费相关'!BR$6:BR142)/'[1]资源-钻石'!L140</f>
        <v>-6.0414575475226308E-2</v>
      </c>
      <c r="BY141" s="37">
        <f>SUMPRODUCT(BT$5:BT141,'[1]功能-付费相关'!BS$6:BS142)/'[1]资源-钻石'!M140</f>
        <v>6.7089201209614667E-3</v>
      </c>
      <c r="BZ141" s="37">
        <f>SUMPRODUCT(BU$5:BU141,'[1]功能-付费相关'!BT$6:BT142)/'[1]资源-钻石'!N140</f>
        <v>-0.17687495410304335</v>
      </c>
      <c r="CA141" s="37">
        <f>SUMPRODUCT(BV$5:BV141,'[1]功能-付费相关'!BU$6:BU142)/'[1]资源-钻石'!O140</f>
        <v>-6.6924724734543542E-2</v>
      </c>
      <c r="CB141" s="37">
        <f>SUMPRODUCT(BW$5:BW141,'[1]功能-付费相关'!BV$6:BV142)/'[1]资源-钻石'!P140</f>
        <v>-4.2397535341986085E-2</v>
      </c>
      <c r="CC141" s="14">
        <f>SUMPRODUCT(BS$5:BS141,'[1]功能-付费相关'!BR$6:BR142)/节奏总纲!P140</f>
        <v>-178.6576403528118</v>
      </c>
    </row>
    <row r="142" spans="3:81" x14ac:dyDescent="0.15">
      <c r="C142" s="14">
        <v>55</v>
      </c>
      <c r="D142" s="14">
        <f>求节点(节奏总纲!$AL$4:$AL$83,节奏总纲!AM$4:AM$83,'[1]功能-城建'!$AT60)</f>
        <v>1228.2</v>
      </c>
      <c r="E142" s="14">
        <f>求节点(节奏总纲!$AL$4:$AL$83,节奏总纲!AN$4:AN$83,'[1]功能-城建'!$AT60)</f>
        <v>982.56000000000006</v>
      </c>
      <c r="F142" s="14">
        <f>求节点(节奏总纲!$AL$4:$AL$83,节奏总纲!AO$4:AO$83,'[1]功能-城建'!$AT60)</f>
        <v>736.92</v>
      </c>
      <c r="G142" s="14">
        <f>求节点(节奏总纲!$AL$4:$AL$83,节奏总纲!AP$4:AP$83,'[1]功能-城建'!$AT60)</f>
        <v>491.28000000000003</v>
      </c>
      <c r="H142" s="14">
        <f>求节点(节奏总纲!$AL$4:$AL$83,节奏总纲!AQ$4:AQ$83,'[1]功能-城建'!$AT60)</f>
        <v>245.64000000000001</v>
      </c>
      <c r="L142" s="15">
        <v>138</v>
      </c>
      <c r="M142" s="15">
        <f>24*3600*节奏总纲!W141</f>
        <v>82525579.241167858</v>
      </c>
      <c r="N142" s="15">
        <f>24*3600*节奏总纲!X141</f>
        <v>69923923.291041628</v>
      </c>
      <c r="O142" s="15">
        <f>24*3600*节奏总纲!Y141</f>
        <v>56403414.305564187</v>
      </c>
      <c r="P142" s="15">
        <f>24*3600*节奏总纲!Z141</f>
        <v>40105740.047743097</v>
      </c>
      <c r="Q142" s="15">
        <f>24*3600*节奏总纲!AA141</f>
        <v>20092364.198848389</v>
      </c>
      <c r="R142" s="15">
        <f>SUM(M$5:M142)</f>
        <v>1232245477.0693748</v>
      </c>
      <c r="S142" s="15">
        <f>SUM(N$5:N142)</f>
        <v>1044081592.7208815</v>
      </c>
      <c r="T142" s="15">
        <f>SUM(O$5:O142)</f>
        <v>833614065.237432</v>
      </c>
      <c r="U142" s="15">
        <f>SUM(P$5:P142)</f>
        <v>593695870.85202479</v>
      </c>
      <c r="V142" s="15">
        <f>SUM(Q$5:Q142)</f>
        <v>317179985.79765701</v>
      </c>
      <c r="X142" s="15">
        <v>138</v>
      </c>
      <c r="Y142" s="15">
        <f>[1]养成buff汇总!CC143</f>
        <v>0.39792362972951528</v>
      </c>
      <c r="Z142" s="15">
        <f>[1]养成buff汇总!CD143</f>
        <v>0.40347999999999989</v>
      </c>
      <c r="AA142" s="15">
        <f>[1]养成buff汇总!CE143</f>
        <v>0.41556362972951527</v>
      </c>
      <c r="AB142" s="15">
        <f>[1]养成buff汇总!CF143</f>
        <v>0.43287999999999999</v>
      </c>
      <c r="AC142" s="15">
        <f>[1]养成buff汇总!CG143</f>
        <v>0.4567464741810105</v>
      </c>
      <c r="AD142" s="15">
        <f>[1]养成buff汇总!CH143</f>
        <v>633167678.97935092</v>
      </c>
      <c r="AE142" s="15">
        <f>[1]养成buff汇总!CI143</f>
        <v>547815450.81793189</v>
      </c>
      <c r="AF142" s="15">
        <f>[1]养成buff汇总!CJ143</f>
        <v>457811158.96847576</v>
      </c>
      <c r="AG142" s="15">
        <f>[1]养成buff汇总!CK143</f>
        <v>347628138.60460675</v>
      </c>
      <c r="AH142" s="15">
        <f>[1]养成buff汇总!CL143</f>
        <v>202284267.80033442</v>
      </c>
      <c r="AK142" s="15">
        <v>138</v>
      </c>
      <c r="AL142" s="15">
        <f>R142+AD142+('[1]功能-日常任务'!AB142+'[1]功能-子任务'!BJ142+[8]繁荣度奖励!AT144+[3]投放设计!AY145+'[1]功能-行军令'!DL142+'[1]功能-九鼎之争'!CS143)*[1]把控!$V$7/[1]把控!$V$9++'[1]资源-玩家经验'!BN141/4</f>
        <v>1965731135.2615895</v>
      </c>
      <c r="AM142" s="15">
        <f>S142+AE142+('[1]功能-日常任务'!AC142+'[1]功能-子任务'!BK142+[8]繁荣度奖励!AU144+[3]投放设计!AZ145+'[1]功能-行军令'!DM142+'[1]功能-九鼎之争'!CT143)*[1]把控!$V$7/[1]把控!$V$9++'[1]资源-玩家经验'!BO141/4</f>
        <v>1700476621.7846856</v>
      </c>
      <c r="AN142" s="15">
        <f>T142+AF142+('[1]功能-日常任务'!AD142+'[1]功能-子任务'!BL142+[8]繁荣度奖励!AV144+[3]投放设计!BA145+'[1]功能-行军令'!DN142+'[1]功能-九鼎之争'!CU143)*[1]把控!$V$7/[1]把控!$V$9++'[1]资源-玩家经验'!BP141/4</f>
        <v>4897126711.0261374</v>
      </c>
      <c r="AO142" s="15">
        <f>U142+AG142+('[1]功能-日常任务'!AE142+'[1]功能-子任务'!BM142+[8]繁荣度奖励!AW144+[3]投放设计!BB145+'[1]功能-行军令'!DO142+'[1]功能-九鼎之争'!CV143)*[1]把控!$V$7/[1]把控!$V$9++'[1]资源-玩家经验'!BQ141/4</f>
        <v>3989517617.596323</v>
      </c>
      <c r="AP142" s="15">
        <f>V142+AH142+('[1]功能-日常任务'!AF142+'[1]功能-子任务'!BN142+[8]繁荣度奖励!AX144+[3]投放设计!BC145+'[1]功能-行军令'!DP142+'[1]功能-九鼎之争'!CW143)*[1]把控!$V$7/[1]把控!$V$9++'[1]资源-玩家经验'!BR141/4</f>
        <v>2930960480.8643007</v>
      </c>
      <c r="AS142" s="35">
        <v>138</v>
      </c>
      <c r="AT142" s="34">
        <f t="shared" si="33"/>
        <v>0.62686369207119153</v>
      </c>
      <c r="AU142" s="34">
        <f t="shared" si="34"/>
        <v>0.32210288966862816</v>
      </c>
      <c r="AV142" s="34">
        <f>(('[1]功能-日常任务'!AB142+'[1]功能-子任务'!BJ142+[8]繁荣度奖励!AT144+[3]投放设计!AY145+'[1]功能-行军令'!DL142+'[1]功能-九鼎之争'!CS143)*[1]把控!$V$7/[1]把控!$V$9+'[1]资源-玩家经验'!BN141/4)/AL142</f>
        <v>5.1033418260180409E-2</v>
      </c>
      <c r="AX142" s="15">
        <v>138</v>
      </c>
      <c r="AY142" s="15">
        <f>'[1]功能-战损相关'!R148/求节点($D$88:$D$167,$D$4:$D$83,节奏总纲!P141)*3600</f>
        <v>112124180.46447016</v>
      </c>
      <c r="AZ142" s="15">
        <f>'[1]功能-战损相关'!S148/求节点($D$88:$D$167,$D$4:$D$83,节奏总纲!Q141)*3600</f>
        <v>132097159.2311243</v>
      </c>
      <c r="BA142" s="15">
        <f>'[1]功能-战损相关'!T148/求节点($D$88:$D$167,$D$4:$D$83,节奏总纲!R141)*3600</f>
        <v>138195940.4973233</v>
      </c>
      <c r="BB142" s="15">
        <f>'[1]功能-战损相关'!U148/求节点($D$88:$D$167,$D$4:$D$83,节奏总纲!S141)*3600</f>
        <v>106251495.47178714</v>
      </c>
      <c r="BC142" s="15">
        <f>'[1]功能-战损相关'!V148/求节点($D$88:$D$167,$D$4:$D$83,节奏总纲!T141)*3600</f>
        <v>50842395.70330514</v>
      </c>
      <c r="BD142" s="15">
        <f>SUM(AY$5:AY142)</f>
        <v>1508495192.6936493</v>
      </c>
      <c r="BE142" s="15">
        <f>SUM(AZ$5:AZ142)</f>
        <v>1777332686.8069818</v>
      </c>
      <c r="BF142" s="15">
        <f>SUM(BA$5:BA142)</f>
        <v>1840948153.1042724</v>
      </c>
      <c r="BG142" s="15">
        <f>SUM(BB$5:BB142)</f>
        <v>1417867698.5752895</v>
      </c>
      <c r="BH142" s="15">
        <f>SUM(BC$5:BC142)</f>
        <v>723634731.5698514</v>
      </c>
      <c r="BK142" s="14">
        <v>138</v>
      </c>
      <c r="BL142" s="14">
        <f t="shared" si="35"/>
        <v>1.3031073249570491</v>
      </c>
      <c r="BM142" s="14">
        <f t="shared" si="36"/>
        <v>0.95675763710823891</v>
      </c>
      <c r="BN142" s="14">
        <f t="shared" si="37"/>
        <v>2.6601111512936568</v>
      </c>
      <c r="BO142" s="14">
        <f t="shared" si="38"/>
        <v>2.8137446262476353</v>
      </c>
      <c r="BP142" s="14">
        <f t="shared" si="39"/>
        <v>4.050331407540213</v>
      </c>
      <c r="BR142" s="9">
        <v>138</v>
      </c>
      <c r="BS142" s="9">
        <f t="shared" si="40"/>
        <v>-31654305.502718925</v>
      </c>
      <c r="BT142" s="9">
        <f t="shared" si="41"/>
        <v>7612691.5893938541</v>
      </c>
      <c r="BU142" s="9">
        <f t="shared" si="42"/>
        <v>-202584242.12805247</v>
      </c>
      <c r="BV142" s="9">
        <f t="shared" si="43"/>
        <v>-173053182.33029485</v>
      </c>
      <c r="BW142" s="9">
        <f t="shared" si="44"/>
        <v>-153175603.89154541</v>
      </c>
      <c r="BX142" s="37">
        <f>SUMPRODUCT(BS$5:BS142,'[1]功能-付费相关'!BR$6:BR143)/'[1]资源-钻石'!L141</f>
        <v>-6.0824427433444614E-2</v>
      </c>
      <c r="BY142" s="37">
        <f>SUMPRODUCT(BT$5:BT142,'[1]功能-付费相关'!BS$6:BS143)/'[1]资源-钻石'!M141</f>
        <v>6.9861994333389622E-3</v>
      </c>
      <c r="BZ142" s="37">
        <f>SUMPRODUCT(BU$5:BU142,'[1]功能-付费相关'!BT$6:BT143)/'[1]资源-钻石'!N141</f>
        <v>-0.17690424624835185</v>
      </c>
      <c r="CA142" s="37">
        <f>SUMPRODUCT(BV$5:BV142,'[1]功能-付费相关'!BU$6:BU143)/'[1]资源-钻石'!O141</f>
        <v>-6.6958567308409142E-2</v>
      </c>
      <c r="CB142" s="37">
        <f>SUMPRODUCT(BW$5:BW142,'[1]功能-付费相关'!BV$6:BV143)/'[1]资源-钻石'!P141</f>
        <v>-4.2689463927966263E-2</v>
      </c>
      <c r="CC142" s="14">
        <f>SUMPRODUCT(BS$5:BS142,'[1]功能-付费相关'!BR$6:BR143)/节奏总纲!P141</f>
        <v>-179.02302321986829</v>
      </c>
    </row>
    <row r="143" spans="3:81" x14ac:dyDescent="0.15">
      <c r="C143" s="14">
        <v>56</v>
      </c>
      <c r="D143" s="14">
        <f>求节点(节奏总纲!$AL$4:$AL$83,节奏总纲!AM$4:AM$83,'[1]功能-城建'!$AT61)</f>
        <v>1422.6782097755249</v>
      </c>
      <c r="E143" s="14">
        <f>求节点(节奏总纲!$AL$4:$AL$83,节奏总纲!AN$4:AN$83,'[1]功能-城建'!$AT61)</f>
        <v>1138.14256782042</v>
      </c>
      <c r="F143" s="14">
        <f>求节点(节奏总纲!$AL$4:$AL$83,节奏总纲!AO$4:AO$83,'[1]功能-城建'!$AT61)</f>
        <v>853.60692586531491</v>
      </c>
      <c r="G143" s="14">
        <f>求节点(节奏总纲!$AL$4:$AL$83,节奏总纲!AP$4:AP$83,'[1]功能-城建'!$AT61)</f>
        <v>569.07128391021001</v>
      </c>
      <c r="H143" s="14">
        <f>求节点(节奏总纲!$AL$4:$AL$83,节奏总纲!AQ$4:AQ$83,'[1]功能-城建'!$AT61)</f>
        <v>284.53564195510501</v>
      </c>
      <c r="L143" s="15">
        <v>139</v>
      </c>
      <c r="M143" s="15">
        <f>24*3600*节奏总纲!W142</f>
        <v>88448725.811119765</v>
      </c>
      <c r="N143" s="15">
        <f>24*3600*节奏总纲!X142</f>
        <v>75470883.060913816</v>
      </c>
      <c r="O143" s="15">
        <f>24*3600*节奏总纲!Y142</f>
        <v>59967632.431510597</v>
      </c>
      <c r="P143" s="15">
        <f>24*3600*节奏总纲!Z142</f>
        <v>40105277.110324614</v>
      </c>
      <c r="Q143" s="15">
        <f>24*3600*节奏总纲!AA142</f>
        <v>21578077.241189796</v>
      </c>
      <c r="R143" s="15">
        <f>SUM(M$5:M143)</f>
        <v>1320694202.8804946</v>
      </c>
      <c r="S143" s="15">
        <f>SUM(N$5:N143)</f>
        <v>1119552475.7817953</v>
      </c>
      <c r="T143" s="15">
        <f>SUM(O$5:O143)</f>
        <v>893581697.66894257</v>
      </c>
      <c r="U143" s="15">
        <f>SUM(P$5:P143)</f>
        <v>633801147.96234941</v>
      </c>
      <c r="V143" s="15">
        <f>SUM(Q$5:Q143)</f>
        <v>338758063.03884679</v>
      </c>
      <c r="X143" s="15">
        <v>139</v>
      </c>
      <c r="Y143" s="15">
        <f>[1]养成buff汇总!CC144</f>
        <v>0.39792362972951528</v>
      </c>
      <c r="Z143" s="15">
        <f>[1]养成buff汇总!CD144</f>
        <v>0.40347999999999989</v>
      </c>
      <c r="AA143" s="15">
        <f>[1]养成buff汇总!CE144</f>
        <v>0.41556362972951527</v>
      </c>
      <c r="AB143" s="15">
        <f>[1]养成buff汇总!CF144</f>
        <v>0.43287999999999999</v>
      </c>
      <c r="AC143" s="15">
        <f>[1]养成buff汇总!CG144</f>
        <v>0.4567464741810105</v>
      </c>
      <c r="AD143" s="15">
        <f>[1]养成buff汇总!CH144</f>
        <v>691625110.22499108</v>
      </c>
      <c r="AE143" s="15">
        <f>[1]养成buff汇总!CI144</f>
        <v>598863180.81427312</v>
      </c>
      <c r="AF143" s="15">
        <f>[1]养成buff汇总!CJ144</f>
        <v>500451159.26139128</v>
      </c>
      <c r="AG143" s="15">
        <f>[1]养成buff汇总!CK144</f>
        <v>378240305.96868724</v>
      </c>
      <c r="AH143" s="15">
        <f>[1]养成buff汇总!CL144</f>
        <v>220426277.43508247</v>
      </c>
      <c r="AK143" s="15">
        <v>139</v>
      </c>
      <c r="AL143" s="15">
        <f>R143+AD143+('[1]功能-日常任务'!AB143+'[1]功能-子任务'!BJ143+[8]繁荣度奖励!AT145+[3]投放设计!AY146+'[1]功能-行军令'!DL143+'[1]功能-九鼎之争'!CS144)*[1]把控!$V$7/[1]把控!$V$9++'[1]资源-玩家经验'!BN142/4</f>
        <v>2119828742.7505031</v>
      </c>
      <c r="AM143" s="15">
        <f>S143+AE143+('[1]功能-日常任务'!AC143+'[1]功能-子任务'!BK143+[8]繁荣度奖励!AU145+[3]投放设计!AZ146+'[1]功能-行军令'!DM143+'[1]功能-九鼎之争'!CT144)*[1]把控!$V$7/[1]把控!$V$9++'[1]资源-玩家经验'!BO142/4</f>
        <v>1834835869.6663496</v>
      </c>
      <c r="AN143" s="15">
        <f>T143+AF143+('[1]功能-日常任务'!AD143+'[1]功能-子任务'!BL143+[8]繁荣度奖励!AV145+[3]投放设计!BA146+'[1]功能-行军令'!DN143+'[1]功能-九鼎之争'!CU144)*[1]把控!$V$7/[1]把控!$V$9++'[1]资源-玩家经验'!BP142/4</f>
        <v>5261473892.3235846</v>
      </c>
      <c r="AO143" s="15">
        <f>U143+AG143+('[1]功能-日常任务'!AE143+'[1]功能-子任务'!BM143+[8]繁荣度奖励!AW145+[3]投放设计!BB146+'[1]功能-行军令'!DO143+'[1]功能-九鼎之争'!CV144)*[1]把控!$V$7/[1]把控!$V$9++'[1]资源-玩家经验'!BQ142/4</f>
        <v>4283517948.2934866</v>
      </c>
      <c r="AP143" s="15">
        <f>V143+AH143+('[1]功能-日常任务'!AF143+'[1]功能-子任务'!BN143+[8]繁荣度奖励!AX145+[3]投放设计!BC146+'[1]功能-行军令'!DP143+'[1]功能-九鼎之争'!CW144)*[1]把控!$V$7/[1]把控!$V$9++'[1]资源-玩家经验'!BR142/4</f>
        <v>3146196731.1739717</v>
      </c>
      <c r="AS143" s="35">
        <v>139</v>
      </c>
      <c r="AT143" s="34">
        <f t="shared" si="33"/>
        <v>0.62301929219380148</v>
      </c>
      <c r="AU143" s="34">
        <f t="shared" si="34"/>
        <v>0.32626461575740279</v>
      </c>
      <c r="AV143" s="34">
        <f>(('[1]功能-日常任务'!AB143+'[1]功能-子任务'!BJ143+[8]繁荣度奖励!AT145+[3]投放设计!AY146+'[1]功能-行军令'!DL143+'[1]功能-九鼎之争'!CS144)*[1]把控!$V$7/[1]把控!$V$9+'[1]资源-玩家经验'!BN142/4)/AL143</f>
        <v>5.0716092048795743E-2</v>
      </c>
      <c r="AX143" s="15">
        <v>139</v>
      </c>
      <c r="AY143" s="15">
        <f>'[1]功能-战损相关'!R149/求节点($D$88:$D$167,$D$4:$D$83,节奏总纲!P142)*3600</f>
        <v>121073352.91474123</v>
      </c>
      <c r="AZ143" s="15">
        <f>'[1]功能-战损相关'!S149/求节点($D$88:$D$167,$D$4:$D$83,节奏总纲!Q142)*3600</f>
        <v>143631749.86396718</v>
      </c>
      <c r="BA143" s="15">
        <f>'[1]功能-战损相关'!T149/求节点($D$88:$D$167,$D$4:$D$83,节奏总纲!R142)*3600</f>
        <v>148032880.83280885</v>
      </c>
      <c r="BB143" s="15">
        <f>'[1]功能-战损相关'!U149/求节点($D$88:$D$167,$D$4:$D$83,节奏总纲!S142)*3600</f>
        <v>106992215.35719529</v>
      </c>
      <c r="BC143" s="15">
        <f>'[1]功能-战损相关'!V149/求节点($D$88:$D$167,$D$4:$D$83,节奏总纲!T142)*3600</f>
        <v>54995410.159672119</v>
      </c>
      <c r="BD143" s="15">
        <f>SUM(AY$5:AY143)</f>
        <v>1629568545.6083906</v>
      </c>
      <c r="BE143" s="15">
        <f>SUM(AZ$5:AZ143)</f>
        <v>1920964436.670949</v>
      </c>
      <c r="BF143" s="15">
        <f>SUM(BA$5:BA143)</f>
        <v>1988981033.9370813</v>
      </c>
      <c r="BG143" s="15">
        <f>SUM(BB$5:BB143)</f>
        <v>1524859913.9324849</v>
      </c>
      <c r="BH143" s="15">
        <f>SUM(BC$5:BC143)</f>
        <v>778630141.72952354</v>
      </c>
      <c r="BK143" s="14">
        <v>139</v>
      </c>
      <c r="BL143" s="14">
        <f t="shared" si="35"/>
        <v>1.3008527615873173</v>
      </c>
      <c r="BM143" s="14">
        <f t="shared" si="36"/>
        <v>0.95516389301102267</v>
      </c>
      <c r="BN143" s="14">
        <f t="shared" si="37"/>
        <v>2.6453112435711761</v>
      </c>
      <c r="BO143" s="14">
        <f t="shared" si="38"/>
        <v>2.8091222735645633</v>
      </c>
      <c r="BP143" s="14">
        <f t="shared" si="39"/>
        <v>4.0406819137331587</v>
      </c>
      <c r="BR143" s="9">
        <v>139</v>
      </c>
      <c r="BS143" s="9">
        <f t="shared" si="40"/>
        <v>-33024254.574172258</v>
      </c>
      <c r="BT143" s="9">
        <f t="shared" si="41"/>
        <v>9272501.9823031425</v>
      </c>
      <c r="BU143" s="9">
        <f t="shared" si="42"/>
        <v>-216314300.46463823</v>
      </c>
      <c r="BV143" s="9">
        <f t="shared" si="43"/>
        <v>-187008115.3399682</v>
      </c>
      <c r="BW143" s="9">
        <f t="shared" si="44"/>
        <v>-160240840.14999878</v>
      </c>
      <c r="BX143" s="37">
        <f>SUMPRODUCT(BS$5:BS143,'[1]功能-付费相关'!BR$6:BR144)/'[1]资源-钻石'!L142</f>
        <v>-6.1098466049864908E-2</v>
      </c>
      <c r="BY143" s="37">
        <f>SUMPRODUCT(BT$5:BT143,'[1]功能-付费相关'!BS$6:BS144)/'[1]资源-钻石'!M142</f>
        <v>7.3425326422327112E-3</v>
      </c>
      <c r="BZ143" s="37">
        <f>SUMPRODUCT(BU$5:BU143,'[1]功能-付费相关'!BT$6:BT144)/'[1]资源-钻石'!N142</f>
        <v>-0.17698159505756972</v>
      </c>
      <c r="CA143" s="37">
        <f>SUMPRODUCT(BV$5:BV143,'[1]功能-付费相关'!BU$6:BU144)/'[1]资源-钻石'!O142</f>
        <v>-6.7328523800332912E-2</v>
      </c>
      <c r="CB143" s="37">
        <f>SUMPRODUCT(BW$5:BW143,'[1]功能-付费相关'!BV$6:BV144)/'[1]资源-钻石'!P142</f>
        <v>-4.2887532497342437E-2</v>
      </c>
      <c r="CC143" s="14">
        <f>SUMPRODUCT(BS$5:BS143,'[1]功能-付费相关'!BR$6:BR144)/节奏总纲!P142</f>
        <v>-179.03611020163373</v>
      </c>
    </row>
    <row r="144" spans="3:81" x14ac:dyDescent="0.15">
      <c r="C144" s="14">
        <v>57</v>
      </c>
      <c r="D144" s="14">
        <f>求节点(节奏总纲!$AL$4:$AL$83,节奏总纲!AM$4:AM$83,'[1]功能-城建'!$AT62)</f>
        <v>1647.8248427703616</v>
      </c>
      <c r="E144" s="14">
        <f>求节点(节奏总纲!$AL$4:$AL$83,节奏总纲!AN$4:AN$83,'[1]功能-城建'!$AT62)</f>
        <v>1318.2598742162893</v>
      </c>
      <c r="F144" s="14">
        <f>求节点(节奏总纲!$AL$4:$AL$83,节奏总纲!AO$4:AO$83,'[1]功能-城建'!$AT62)</f>
        <v>988.69490566221691</v>
      </c>
      <c r="G144" s="14">
        <f>求节点(节奏总纲!$AL$4:$AL$83,节奏总纲!AP$4:AP$83,'[1]功能-城建'!$AT62)</f>
        <v>659.12993710814465</v>
      </c>
      <c r="H144" s="14">
        <f>求节点(节奏总纲!$AL$4:$AL$83,节奏总纲!AQ$4:AQ$83,'[1]功能-城建'!$AT62)</f>
        <v>329.56496855407232</v>
      </c>
      <c r="L144" s="15">
        <v>140</v>
      </c>
      <c r="M144" s="15">
        <f>24*3600*节奏总纲!W143</f>
        <v>94796997.119505391</v>
      </c>
      <c r="N144" s="15">
        <f>24*3600*节奏总纲!X143</f>
        <v>79793217.978204876</v>
      </c>
      <c r="O144" s="15">
        <f>24*3600*节奏总纲!Y143</f>
        <v>60034723.7710573</v>
      </c>
      <c r="P144" s="15">
        <f>24*3600*节奏总纲!Z143</f>
        <v>42520547.397650644</v>
      </c>
      <c r="Q144" s="15">
        <f>24*3600*节奏总纲!AA143</f>
        <v>23466135.041153118</v>
      </c>
      <c r="R144" s="15">
        <f>SUM(M$5:M144)</f>
        <v>1415491200</v>
      </c>
      <c r="S144" s="15">
        <f>SUM(N$5:N144)</f>
        <v>1199345693.7600002</v>
      </c>
      <c r="T144" s="15">
        <f>SUM(O$5:O144)</f>
        <v>953616421.43999982</v>
      </c>
      <c r="U144" s="15">
        <f>SUM(P$5:P144)</f>
        <v>676321695.36000001</v>
      </c>
      <c r="V144" s="15">
        <f>SUM(Q$5:Q144)</f>
        <v>362224198.07999992</v>
      </c>
      <c r="X144" s="15">
        <v>140</v>
      </c>
      <c r="Y144" s="15">
        <f>[1]养成buff汇总!CC145</f>
        <v>0.39792362972951528</v>
      </c>
      <c r="Z144" s="15">
        <f>[1]养成buff汇总!CD145</f>
        <v>0.40347999999999989</v>
      </c>
      <c r="AA144" s="15">
        <f>[1]养成buff汇总!CE145</f>
        <v>0.41556362972951527</v>
      </c>
      <c r="AB144" s="15">
        <f>[1]养成buff汇总!CF145</f>
        <v>0.43287999999999999</v>
      </c>
      <c r="AC144" s="15">
        <f>[1]养成buff汇总!CG145</f>
        <v>0.4567464741810105</v>
      </c>
      <c r="AD144" s="15">
        <f>[1]养成buff汇总!CH145</f>
        <v>754278233.72210705</v>
      </c>
      <c r="AE144" s="15">
        <f>[1]养成buff汇总!CI145</f>
        <v>652834493.74568546</v>
      </c>
      <c r="AF144" s="15">
        <f>[1]养成buff汇总!CJ145</f>
        <v>543138864.86835587</v>
      </c>
      <c r="AG144" s="15">
        <f>[1]养成buff汇总!CK145</f>
        <v>410696037.66126555</v>
      </c>
      <c r="AH144" s="15">
        <f>[1]养成buff汇总!CL145</f>
        <v>240155692.76937592</v>
      </c>
      <c r="AK144" s="15">
        <v>140</v>
      </c>
      <c r="AL144" s="15">
        <f>R144+AD144+('[1]功能-日常任务'!AB144+'[1]功能-子任务'!BJ144+[8]繁荣度奖励!AT146+[3]投放设计!AY147+'[1]功能-行军令'!DL144+'[1]功能-九鼎之争'!CS145)*[1]把控!$V$7/[1]把控!$V$9++'[1]资源-玩家经验'!BN143/4</f>
        <v>2284986130.8430843</v>
      </c>
      <c r="AM144" s="15">
        <f>S144+AE144+('[1]功能-日常任务'!AC144+'[1]功能-子任务'!BK144+[8]繁荣度奖励!AU146+[3]投放设计!AZ147+'[1]功能-行军令'!DM144+'[1]功能-九鼎之争'!CT145)*[1]把控!$V$7/[1]把控!$V$9++'[1]资源-玩家经验'!BO143/4</f>
        <v>1976889801.1011279</v>
      </c>
      <c r="AN144" s="15">
        <f>T144+AF144+('[1]功能-日常任务'!AD144+'[1]功能-子任务'!BL144+[8]繁荣度奖励!AV146+[3]投放设计!BA147+'[1]功能-行军令'!DN144+'[1]功能-九鼎之争'!CU145)*[1]把控!$V$7/[1]把控!$V$9++'[1]资源-玩家经验'!BP143/4</f>
        <v>5644166550.6836357</v>
      </c>
      <c r="AO144" s="15">
        <f>U144+AG144+('[1]功能-日常任务'!AE144+'[1]功能-子任务'!BM144+[8]繁荣度奖励!AW146+[3]投放设计!BB147+'[1]功能-行军令'!DO144+'[1]功能-九鼎之争'!CV145)*[1]把控!$V$7/[1]把控!$V$9++'[1]资源-玩家经验'!BQ143/4</f>
        <v>4593834217.2121544</v>
      </c>
      <c r="AP144" s="15">
        <f>V144+AH144+('[1]功能-日常任务'!AF144+'[1]功能-子任务'!BN144+[8]繁荣度奖励!AX146+[3]投放设计!BC147+'[1]功能-行军令'!DP144+'[1]功能-九鼎之争'!CW145)*[1]把控!$V$7/[1]把控!$V$9++'[1]资源-玩家经验'!BR143/4</f>
        <v>3361333939.4030533</v>
      </c>
      <c r="AS144" s="35">
        <v>140</v>
      </c>
      <c r="AT144" s="34">
        <f t="shared" si="33"/>
        <v>0.61947474467940444</v>
      </c>
      <c r="AU144" s="34">
        <f t="shared" si="34"/>
        <v>0.33010188707088711</v>
      </c>
      <c r="AV144" s="34">
        <f>(('[1]功能-日常任务'!AB144+'[1]功能-子任务'!BJ144+[8]繁荣度奖励!AT146+[3]投放设计!AY147+'[1]功能-行军令'!DL144+'[1]功能-九鼎之争'!CS145)*[1]把控!$V$7/[1]把控!$V$9+'[1]资源-玩家经验'!BN143/4)/AL144</f>
        <v>5.042336824970841E-2</v>
      </c>
      <c r="AX144" s="15">
        <v>140</v>
      </c>
      <c r="AY144" s="15">
        <f>'[1]功能-战损相关'!R150/求节点($D$88:$D$167,$D$4:$D$83,节奏总纲!P143)*3600</f>
        <v>130724061.4643638</v>
      </c>
      <c r="AZ144" s="15">
        <f>'[1]功能-战损相关'!S150/求节点($D$88:$D$167,$D$4:$D$83,节奏总纲!Q143)*3600</f>
        <v>152989483.75437582</v>
      </c>
      <c r="BA144" s="15">
        <f>'[1]功能-战损相关'!T150/求节点($D$88:$D$167,$D$4:$D$83,节奏总纲!R143)*3600</f>
        <v>149231162.33017284</v>
      </c>
      <c r="BB144" s="15">
        <f>'[1]功能-战损相关'!U150/求节点($D$88:$D$167,$D$4:$D$83,节奏总纲!S143)*3600</f>
        <v>114245869.6610793</v>
      </c>
      <c r="BC144" s="15">
        <f>'[1]功能-战损相关'!V150/求节点($D$88:$D$167,$D$4:$D$83,节奏总纲!T143)*3600</f>
        <v>60227470.248069577</v>
      </c>
      <c r="BD144" s="15">
        <f>SUM(AY$5:AY144)</f>
        <v>1760292607.0727544</v>
      </c>
      <c r="BE144" s="15">
        <f>SUM(AZ$5:AZ144)</f>
        <v>2073953920.4253249</v>
      </c>
      <c r="BF144" s="15">
        <f>SUM(BA$5:BA144)</f>
        <v>2138212196.2672541</v>
      </c>
      <c r="BG144" s="15">
        <f>SUM(BB$5:BB144)</f>
        <v>1639105783.5935643</v>
      </c>
      <c r="BH144" s="15">
        <f>SUM(BC$5:BC144)</f>
        <v>838857611.97759306</v>
      </c>
      <c r="BK144" s="14">
        <v>140</v>
      </c>
      <c r="BL144" s="14">
        <f t="shared" si="35"/>
        <v>1.2980717646953361</v>
      </c>
      <c r="BM144" s="14">
        <f t="shared" si="36"/>
        <v>0.9531985169157996</v>
      </c>
      <c r="BN144" s="14">
        <f t="shared" si="37"/>
        <v>2.6396662410479368</v>
      </c>
      <c r="BO144" s="14">
        <f t="shared" si="38"/>
        <v>2.8026465791247857</v>
      </c>
      <c r="BP144" s="14">
        <f t="shared" si="39"/>
        <v>4.007037537012704</v>
      </c>
      <c r="BR144" s="9">
        <v>140</v>
      </c>
      <c r="BS144" s="9">
        <f t="shared" si="40"/>
        <v>-34433326.628217459</v>
      </c>
      <c r="BT144" s="9">
        <f t="shared" si="41"/>
        <v>10935552.319597721</v>
      </c>
      <c r="BU144" s="9">
        <f t="shared" si="42"/>
        <v>-233461496.02987838</v>
      </c>
      <c r="BV144" s="9">
        <f t="shared" si="43"/>
        <v>-196070399.25758839</v>
      </c>
      <c r="BW144" s="9">
        <f t="shared" si="44"/>
        <v>-154909737.98101211</v>
      </c>
      <c r="BX144" s="37">
        <f>SUMPRODUCT(BS$5:BS144,'[1]功能-付费相关'!BR$6:BR145)/'[1]资源-钻石'!L143</f>
        <v>-6.1244655321248898E-2</v>
      </c>
      <c r="BY144" s="37">
        <f>SUMPRODUCT(BT$5:BT144,'[1]功能-付费相关'!BS$6:BS145)/'[1]资源-钻石'!M143</f>
        <v>7.764689176936985E-3</v>
      </c>
      <c r="BZ144" s="37">
        <f>SUMPRODUCT(BU$5:BU144,'[1]功能-付费相关'!BT$6:BT145)/'[1]资源-钻石'!N143</f>
        <v>-0.17790669742771792</v>
      </c>
      <c r="CA144" s="37">
        <f>SUMPRODUCT(BV$5:BV144,'[1]功能-付费相关'!BU$6:BU145)/'[1]资源-钻石'!O143</f>
        <v>-6.76230256449947E-2</v>
      </c>
      <c r="CB144" s="37">
        <f>SUMPRODUCT(BW$5:BW144,'[1]功能-付费相关'!BV$6:BV145)/'[1]资源-钻石'!P143</f>
        <v>-4.2748609059024389E-2</v>
      </c>
      <c r="CC144" s="14">
        <f>SUMPRODUCT(BS$5:BS144,'[1]功能-付费相关'!BR$6:BR145)/节奏总纲!P143</f>
        <v>-178.72237540658355</v>
      </c>
    </row>
    <row r="145" spans="3:81" x14ac:dyDescent="0.15">
      <c r="C145" s="14">
        <v>58</v>
      </c>
      <c r="D145" s="14">
        <f>求节点(节奏总纲!$AL$4:$AL$83,节奏总纲!AM$4:AM$83,'[1]功能-城建'!$AT63)</f>
        <v>1908.4603298511749</v>
      </c>
      <c r="E145" s="14">
        <f>求节点(节奏总纲!$AL$4:$AL$83,节奏总纲!AN$4:AN$83,'[1]功能-城建'!$AT63)</f>
        <v>1526.7682638809401</v>
      </c>
      <c r="F145" s="14">
        <f>求节点(节奏总纲!$AL$4:$AL$83,节奏总纲!AO$4:AO$83,'[1]功能-城建'!$AT63)</f>
        <v>1145.0761979107049</v>
      </c>
      <c r="G145" s="14">
        <f>求节点(节奏总纲!$AL$4:$AL$83,节奏总纲!AP$4:AP$83,'[1]功能-城建'!$AT63)</f>
        <v>763.38413194047007</v>
      </c>
      <c r="H145" s="14">
        <f>求节点(节奏总纲!$AL$4:$AL$83,节奏总纲!AQ$4:AQ$83,'[1]功能-城建'!$AT63)</f>
        <v>381.69206597023503</v>
      </c>
      <c r="L145" s="15">
        <v>141</v>
      </c>
      <c r="M145" s="15">
        <f>24*3600*节奏总纲!W144</f>
        <v>101600905.84081355</v>
      </c>
      <c r="N145" s="15">
        <f>24*3600*节奏总纲!X144</f>
        <v>82748844.886071399</v>
      </c>
      <c r="O145" s="15">
        <f>24*3600*节奏总纲!Y144</f>
        <v>64959218.421522245</v>
      </c>
      <c r="P145" s="15">
        <f>24*3600*节奏总纲!Z144</f>
        <v>47786366.757820219</v>
      </c>
      <c r="Q145" s="15">
        <f>24*3600*节奏总纲!AA144</f>
        <v>25696253.383495968</v>
      </c>
      <c r="R145" s="15">
        <f>SUM(M$5:M145)</f>
        <v>1517092105.8408136</v>
      </c>
      <c r="S145" s="15">
        <f>SUM(N$5:N145)</f>
        <v>1282094538.6460717</v>
      </c>
      <c r="T145" s="15">
        <f>SUM(O$5:O145)</f>
        <v>1018575639.8615221</v>
      </c>
      <c r="U145" s="15">
        <f>SUM(P$5:P145)</f>
        <v>724108062.11782026</v>
      </c>
      <c r="V145" s="15">
        <f>SUM(Q$5:Q145)</f>
        <v>387920451.46349591</v>
      </c>
      <c r="X145" s="15">
        <v>141</v>
      </c>
      <c r="Y145" s="15">
        <f>[1]养成buff汇总!CC146</f>
        <v>0.39792362972951528</v>
      </c>
      <c r="Z145" s="15">
        <f>[1]养成buff汇总!CD146</f>
        <v>0.40347999999999989</v>
      </c>
      <c r="AA145" s="15">
        <f>[1]养成buff汇总!CE146</f>
        <v>0.41556362972951527</v>
      </c>
      <c r="AB145" s="15">
        <f>[1]养成buff汇总!CF146</f>
        <v>0.43287999999999999</v>
      </c>
      <c r="AC145" s="15">
        <f>[1]养成buff汇总!CG146</f>
        <v>0.4567464741810105</v>
      </c>
      <c r="AD145" s="15">
        <f>[1]养成buff汇总!CH146</f>
        <v>821428188.83132386</v>
      </c>
      <c r="AE145" s="15">
        <f>[1]养成buff汇总!CI146</f>
        <v>708804962.354671</v>
      </c>
      <c r="AF145" s="15">
        <f>[1]养成buff汇总!CJ146</f>
        <v>589328133.64905596</v>
      </c>
      <c r="AG145" s="15">
        <f>[1]养成buff汇总!CK146</f>
        <v>447171144.2385776</v>
      </c>
      <c r="AH145" s="15">
        <f>[1]养成buff汇总!CL146</f>
        <v>261760105.02768543</v>
      </c>
      <c r="AK145" s="15">
        <v>141</v>
      </c>
      <c r="AL145" s="15">
        <f>R145+AD145+('[1]功能-日常任务'!AB145+'[1]功能-子任务'!BJ145+[8]繁荣度奖励!AT147+[3]投放设计!AY148+'[1]功能-行军令'!DL145+'[1]功能-九鼎之争'!CS146)*[1]把控!$V$7/[1]把控!$V$9++'[1]资源-玩家经验'!BN144/4</f>
        <v>2461998321.4393473</v>
      </c>
      <c r="AM145" s="15">
        <f>S145+AE145+('[1]功能-日常任务'!AC145+'[1]功能-子任务'!BK145+[8]繁荣度奖励!AU147+[3]投放设计!AZ148+'[1]功能-行军令'!DM145+'[1]功能-九鼎之争'!CT146)*[1]把控!$V$7/[1]把控!$V$9++'[1]资源-玩家经验'!BO144/4</f>
        <v>2124206633.4333572</v>
      </c>
      <c r="AN145" s="15">
        <f>T145+AF145+('[1]功能-日常任务'!AD145+'[1]功能-子任务'!BL145+[8]繁荣度奖励!AV147+[3]投放设计!BA148+'[1]功能-行军令'!DN145+'[1]功能-九鼎之争'!CU146)*[1]把控!$V$7/[1]把控!$V$9++'[1]资源-玩家经验'!BP144/4</f>
        <v>6055461221.9106741</v>
      </c>
      <c r="AO145" s="15">
        <f>U145+AG145+('[1]功能-日常任务'!AE145+'[1]功能-子任务'!BM145+[8]繁荣度奖励!AW147+[3]投放设计!BB148+'[1]功能-行军令'!DO145+'[1]功能-九鼎之争'!CV146)*[1]把控!$V$7/[1]把控!$V$9++'[1]资源-玩家经验'!BQ144/4</f>
        <v>4917475190.9504328</v>
      </c>
      <c r="AP145" s="15">
        <f>V145+AH145+('[1]功能-日常任务'!AF145+'[1]功能-子任务'!BN145+[8]繁荣度奖励!AX147+[3]投放设计!BC148+'[1]功能-行军令'!DP145+'[1]功能-九鼎之争'!CW146)*[1]把控!$V$7/[1]把控!$V$9++'[1]资源-玩家经验'!BR144/4</f>
        <v>3596220728.0945125</v>
      </c>
      <c r="AS145" s="35">
        <v>141</v>
      </c>
      <c r="AT145" s="34">
        <f t="shared" si="33"/>
        <v>0.61620355003080696</v>
      </c>
      <c r="AU145" s="34">
        <f t="shared" si="34"/>
        <v>0.33364287119054409</v>
      </c>
      <c r="AV145" s="34">
        <f>(('[1]功能-日常任务'!AB145+'[1]功能-子任务'!BJ145+[8]繁荣度奖励!AT147+[3]投放设计!AY148+'[1]功能-行军令'!DL145+'[1]功能-九鼎之争'!CS146)*[1]把控!$V$7/[1]把控!$V$9+'[1]资源-玩家经验'!BN144/4)/AL145</f>
        <v>5.0153578778649059E-2</v>
      </c>
      <c r="AX145" s="15">
        <v>141</v>
      </c>
      <c r="AY145" s="15">
        <f>'[1]功能-战损相关'!R151/求节点($D$88:$D$167,$D$4:$D$83,节奏总纲!P144)*3600</f>
        <v>141146756.98506191</v>
      </c>
      <c r="AZ145" s="15">
        <f>'[1]功能-战损相关'!S151/求节点($D$88:$D$167,$D$4:$D$83,节奏总纲!Q144)*3600</f>
        <v>159780677.16634753</v>
      </c>
      <c r="BA145" s="15">
        <f>'[1]功能-战损相关'!T151/求节点($D$88:$D$167,$D$4:$D$83,节奏总纲!R144)*3600</f>
        <v>162635171.57918298</v>
      </c>
      <c r="BB145" s="15">
        <f>'[1]功能-战损相关'!U151/求节点($D$88:$D$167,$D$4:$D$83,节奏总纲!S144)*3600</f>
        <v>129304733.3034019</v>
      </c>
      <c r="BC145" s="15">
        <f>'[1]功能-战损相关'!V151/求节点($D$88:$D$167,$D$4:$D$83,节奏总纲!T144)*3600</f>
        <v>66428999.310297862</v>
      </c>
      <c r="BD145" s="15">
        <f>SUM(AY$5:AY145)</f>
        <v>1901439364.0578163</v>
      </c>
      <c r="BE145" s="15">
        <f>SUM(AZ$5:AZ145)</f>
        <v>2233734597.5916724</v>
      </c>
      <c r="BF145" s="15">
        <f>SUM(BA$5:BA145)</f>
        <v>2300847367.846437</v>
      </c>
      <c r="BG145" s="15">
        <f>SUM(BB$5:BB145)</f>
        <v>1768410516.8969662</v>
      </c>
      <c r="BH145" s="15">
        <f>SUM(BC$5:BC145)</f>
        <v>905286611.28789091</v>
      </c>
      <c r="BK145" s="14">
        <v>141</v>
      </c>
      <c r="BL145" s="14">
        <f t="shared" si="35"/>
        <v>1.2948076956739001</v>
      </c>
      <c r="BM145" s="14">
        <f t="shared" si="36"/>
        <v>0.95096643787654811</v>
      </c>
      <c r="BN145" s="14">
        <f t="shared" si="37"/>
        <v>2.6318396024585091</v>
      </c>
      <c r="BO145" s="14">
        <f t="shared" si="38"/>
        <v>2.7807317045247713</v>
      </c>
      <c r="BP145" s="14">
        <f t="shared" si="39"/>
        <v>3.972466491002677</v>
      </c>
      <c r="BR145" s="9">
        <v>141</v>
      </c>
      <c r="BS145" s="9">
        <f t="shared" si="40"/>
        <v>-35865433.611201048</v>
      </c>
      <c r="BT145" s="9">
        <f t="shared" si="41"/>
        <v>12463844.834118128</v>
      </c>
      <c r="BU145" s="9">
        <f t="shared" si="42"/>
        <v>-248659499.64785552</v>
      </c>
      <c r="BV145" s="9">
        <f t="shared" si="43"/>
        <v>-194336240.43487644</v>
      </c>
      <c r="BW145" s="9">
        <f t="shared" si="44"/>
        <v>-168457789.38116133</v>
      </c>
      <c r="BX145" s="37">
        <f>SUMPRODUCT(BS$5:BS145,'[1]功能-付费相关'!BR$6:BR146)/'[1]资源-钻石'!L144</f>
        <v>-6.1269031964353439E-2</v>
      </c>
      <c r="BY145" s="37">
        <f>SUMPRODUCT(BT$5:BT145,'[1]功能-付费相关'!BS$6:BS146)/'[1]资源-钻石'!M144</f>
        <v>8.2349548728434824E-3</v>
      </c>
      <c r="BZ145" s="37">
        <f>SUMPRODUCT(BU$5:BU145,'[1]功能-付费相关'!BT$6:BT146)/'[1]资源-钻石'!N144</f>
        <v>-0.17863882509729703</v>
      </c>
      <c r="CA145" s="37">
        <f>SUMPRODUCT(BV$5:BV145,'[1]功能-付费相关'!BU$6:BU146)/'[1]资源-钻石'!O144</f>
        <v>-6.7357062022637373E-2</v>
      </c>
      <c r="CB145" s="37">
        <f>SUMPRODUCT(BW$5:BW145,'[1]功能-付费相关'!BV$6:BV146)/'[1]资源-钻石'!P144</f>
        <v>-4.2597088088759255E-2</v>
      </c>
      <c r="CC145" s="14">
        <f>SUMPRODUCT(BS$5:BS145,'[1]功能-付费相关'!BR$6:BR146)/节奏总纲!P144</f>
        <v>-178.10082639296468</v>
      </c>
    </row>
    <row r="146" spans="3:81" x14ac:dyDescent="0.15">
      <c r="C146" s="14">
        <v>59</v>
      </c>
      <c r="D146" s="14">
        <f>求节点(节奏总纲!$AL$4:$AL$83,节奏总纲!AM$4:AM$83,'[1]功能-城建'!$AT64)</f>
        <v>2210.1605665017755</v>
      </c>
      <c r="E146" s="14">
        <f>求节点(节奏总纲!$AL$4:$AL$83,节奏总纲!AN$4:AN$83,'[1]功能-城建'!$AT64)</f>
        <v>1768.1284532014206</v>
      </c>
      <c r="F146" s="14">
        <f>求节点(节奏总纲!$AL$4:$AL$83,节奏总纲!AO$4:AO$83,'[1]功能-城建'!$AT64)</f>
        <v>1326.0963399010652</v>
      </c>
      <c r="G146" s="14">
        <f>求节点(节奏总纲!$AL$4:$AL$83,节奏总纲!AP$4:AP$83,'[1]功能-城建'!$AT64)</f>
        <v>884.0642266007103</v>
      </c>
      <c r="H146" s="14">
        <f>求节点(节奏总纲!$AL$4:$AL$83,节奏总纲!AQ$4:AQ$83,'[1]功能-城建'!$AT64)</f>
        <v>442.03211330035515</v>
      </c>
      <c r="L146" s="15">
        <v>142</v>
      </c>
      <c r="M146" s="15">
        <f>24*3600*节奏总纲!W145</f>
        <v>108893154.64983647</v>
      </c>
      <c r="N146" s="15">
        <f>24*3600*节奏总纲!X145</f>
        <v>92025604.994576782</v>
      </c>
      <c r="O146" s="15">
        <f>24*3600*节奏总纲!Y145</f>
        <v>75875038.974734381</v>
      </c>
      <c r="P146" s="15">
        <f>24*3600*节奏总纲!Z145</f>
        <v>53763286.500906751</v>
      </c>
      <c r="Q146" s="15">
        <f>24*3600*节奏总纲!AA145</f>
        <v>28819570.800257552</v>
      </c>
      <c r="R146" s="15">
        <f>SUM(M$5:M146)</f>
        <v>1625985260.4906502</v>
      </c>
      <c r="S146" s="15">
        <f>SUM(N$5:N146)</f>
        <v>1374120143.6406484</v>
      </c>
      <c r="T146" s="15">
        <f>SUM(O$5:O146)</f>
        <v>1094450678.8362565</v>
      </c>
      <c r="U146" s="15">
        <f>SUM(P$5:P146)</f>
        <v>777871348.61872697</v>
      </c>
      <c r="V146" s="15">
        <f>SUM(Q$5:Q146)</f>
        <v>416740022.26375347</v>
      </c>
      <c r="X146" s="15">
        <v>142</v>
      </c>
      <c r="Y146" s="15">
        <f>[1]养成buff汇总!CC147</f>
        <v>0.39792362972951528</v>
      </c>
      <c r="Z146" s="15">
        <f>[1]养成buff汇总!CD147</f>
        <v>0.40347999999999989</v>
      </c>
      <c r="AA146" s="15">
        <f>[1]养成buff汇总!CE147</f>
        <v>0.41556362972951527</v>
      </c>
      <c r="AB146" s="15">
        <f>[1]养成buff汇总!CF147</f>
        <v>0.43287999999999999</v>
      </c>
      <c r="AC146" s="15">
        <f>[1]养成buff汇总!CG147</f>
        <v>0.4567464741810105</v>
      </c>
      <c r="AD146" s="15">
        <f>[1]养成buff汇总!CH147</f>
        <v>893397728.72788835</v>
      </c>
      <c r="AE146" s="15">
        <f>[1]养成buff汇总!CI147</f>
        <v>771050136.20166993</v>
      </c>
      <c r="AF146" s="15">
        <f>[1]养成buff汇总!CJ147</f>
        <v>643279099.41050601</v>
      </c>
      <c r="AG146" s="15">
        <f>[1]养成buff汇总!CK147</f>
        <v>488208405.24244362</v>
      </c>
      <c r="AH146" s="15">
        <f>[1]养成buff汇总!CL147</f>
        <v>285990481.31577897</v>
      </c>
      <c r="AK146" s="15">
        <v>142</v>
      </c>
      <c r="AL146" s="15">
        <f>R146+AD146+('[1]功能-日常任务'!AB146+'[1]功能-子任务'!BJ146+[8]繁荣度奖励!AT148+[3]投放设计!AY149+'[1]功能-行军令'!DL146+'[1]功能-九鼎之争'!CS147)*[1]把控!$V$7/[1]把控!$V$9++'[1]资源-玩家经验'!BN145/4</f>
        <v>2651714860.8477144</v>
      </c>
      <c r="AM146" s="15">
        <f>S146+AE146+('[1]功能-日常任务'!AC146+'[1]功能-子任务'!BK146+[8]繁荣度奖励!AU148+[3]投放设计!AZ149+'[1]功能-行军令'!DM146+'[1]功能-九鼎之争'!CT147)*[1]把控!$V$7/[1]把控!$V$9++'[1]资源-玩家经验'!BO145/4</f>
        <v>2288038080.0906563</v>
      </c>
      <c r="AN146" s="15">
        <f>T146+AF146+('[1]功能-日常任务'!AD146+'[1]功能-子任务'!BL146+[8]繁荣度奖励!AV148+[3]投放设计!BA149+'[1]功能-行军令'!DN146+'[1]功能-九鼎之争'!CU147)*[1]把控!$V$7/[1]把控!$V$9++'[1]资源-玩家经验'!BP145/4</f>
        <v>6507794499.8166838</v>
      </c>
      <c r="AO146" s="15">
        <f>U146+AG146+('[1]功能-日常任务'!AE146+'[1]功能-子任务'!BM146+[8]繁荣度奖励!AW148+[3]投放设计!BB149+'[1]功能-行军令'!DO146+'[1]功能-九鼎之争'!CV147)*[1]把控!$V$7/[1]把控!$V$9++'[1]资源-玩家经验'!BQ145/4</f>
        <v>5286819154.1081524</v>
      </c>
      <c r="AP146" s="15">
        <f>V146+AH146+('[1]功能-日常任务'!AF146+'[1]功能-子任务'!BN146+[8]繁荣度奖励!AX148+[3]投放设计!BC149+'[1]功能-行军令'!DP146+'[1]功能-九鼎之争'!CW147)*[1]把控!$V$7/[1]把控!$V$9++'[1]资源-玩家经验'!BR145/4</f>
        <v>3872949910.0297146</v>
      </c>
      <c r="AS146" s="35">
        <v>142</v>
      </c>
      <c r="AT146" s="34">
        <f t="shared" si="33"/>
        <v>0.61318254254940763</v>
      </c>
      <c r="AU146" s="34">
        <f t="shared" si="34"/>
        <v>0.33691319602978814</v>
      </c>
      <c r="AV146" s="34">
        <f>(('[1]功能-日常任务'!AB146+'[1]功能-子任务'!BJ146+[8]繁荣度奖励!AT148+[3]投放设计!AY149+'[1]功能-行军令'!DL146+'[1]功能-九鼎之争'!CS147)*[1]把控!$V$7/[1]把控!$V$9+'[1]资源-玩家经验'!BN145/4)/AL146</f>
        <v>4.9904261420804251E-2</v>
      </c>
      <c r="AX146" s="15">
        <v>142</v>
      </c>
      <c r="AY146" s="15">
        <f>'[1]功能-战损相关'!R152/求节点($D$88:$D$167,$D$4:$D$83,节奏总纲!P145)*3600</f>
        <v>152377161.86595032</v>
      </c>
      <c r="AZ146" s="15">
        <f>'[1]功能-战损相关'!S152/求节点($D$88:$D$167,$D$4:$D$83,节奏总纲!Q145)*3600</f>
        <v>179010424.58181995</v>
      </c>
      <c r="BA146" s="15">
        <f>'[1]功能-战损相关'!T152/求节点($D$88:$D$167,$D$4:$D$83,节奏总纲!R145)*3600</f>
        <v>191343283.48350567</v>
      </c>
      <c r="BB146" s="15">
        <f>'[1]功能-战损相关'!U152/求节点($D$88:$D$167,$D$4:$D$83,节奏总纲!S145)*3600</f>
        <v>146554953.69192764</v>
      </c>
      <c r="BC146" s="15">
        <f>'[1]功能-战损相关'!V152/求节点($D$88:$D$167,$D$4:$D$83,节奏总纲!T145)*3600</f>
        <v>75043740.263657272</v>
      </c>
      <c r="BD146" s="15">
        <f>SUM(AY$5:AY146)</f>
        <v>2053816525.9237666</v>
      </c>
      <c r="BE146" s="15">
        <f>SUM(AZ$5:AZ146)</f>
        <v>2412745022.1734924</v>
      </c>
      <c r="BF146" s="15">
        <f>SUM(BA$5:BA146)</f>
        <v>2492190651.3299427</v>
      </c>
      <c r="BG146" s="15">
        <f>SUM(BB$5:BB146)</f>
        <v>1914965470.5888939</v>
      </c>
      <c r="BH146" s="15">
        <f>SUM(BC$5:BC146)</f>
        <v>980330351.55154824</v>
      </c>
      <c r="BK146" s="14">
        <v>142</v>
      </c>
      <c r="BL146" s="14">
        <f t="shared" si="35"/>
        <v>1.2911157483529474</v>
      </c>
      <c r="BM146" s="14">
        <f t="shared" si="36"/>
        <v>0.94831325277360001</v>
      </c>
      <c r="BN146" s="14">
        <f t="shared" si="37"/>
        <v>2.6112747418997975</v>
      </c>
      <c r="BO146" s="14">
        <f t="shared" si="38"/>
        <v>2.7607908525276645</v>
      </c>
      <c r="BP146" s="14">
        <f t="shared" si="39"/>
        <v>3.9506579633080605</v>
      </c>
      <c r="BR146" s="9">
        <v>142</v>
      </c>
      <c r="BS146" s="9">
        <f t="shared" si="40"/>
        <v>-37339377.542416811</v>
      </c>
      <c r="BT146" s="9">
        <f t="shared" si="41"/>
        <v>15178977.924520969</v>
      </c>
      <c r="BU146" s="9">
        <f t="shared" si="42"/>
        <v>-260989994.42250395</v>
      </c>
      <c r="BV146" s="9">
        <f t="shared" si="43"/>
        <v>-222789009.46579194</v>
      </c>
      <c r="BW146" s="9">
        <f t="shared" si="44"/>
        <v>-201685441.67154479</v>
      </c>
      <c r="BX146" s="37">
        <f>SUMPRODUCT(BS$5:BS146,'[1]功能-付费相关'!BR$6:BR147)/'[1]资源-钻石'!L145</f>
        <v>-6.1179805962143417E-2</v>
      </c>
      <c r="BY146" s="37">
        <f>SUMPRODUCT(BT$5:BT146,'[1]功能-付费相关'!BS$6:BS147)/'[1]资源-钻石'!M145</f>
        <v>8.7880524850763204E-3</v>
      </c>
      <c r="BZ146" s="37">
        <f>SUMPRODUCT(BU$5:BU146,'[1]功能-付费相关'!BT$6:BT147)/'[1]资源-钻石'!N145</f>
        <v>-0.17815779606879573</v>
      </c>
      <c r="CA146" s="37">
        <f>SUMPRODUCT(BV$5:BV146,'[1]功能-付费相关'!BU$6:BU147)/'[1]资源-钻石'!O145</f>
        <v>-6.7179091910528912E-2</v>
      </c>
      <c r="CB146" s="37">
        <f>SUMPRODUCT(BW$5:BW146,'[1]功能-付费相关'!BV$6:BV147)/'[1]资源-钻石'!P145</f>
        <v>-4.2637098360349547E-2</v>
      </c>
      <c r="CC146" s="14">
        <f>SUMPRODUCT(BS$5:BS146,'[1]功能-付费相关'!BR$6:BR147)/节奏总纲!P145</f>
        <v>-177.19610748372389</v>
      </c>
    </row>
    <row r="147" spans="3:81" x14ac:dyDescent="0.15">
      <c r="C147" s="14">
        <v>60</v>
      </c>
      <c r="D147" s="14">
        <f>求节点(节奏总纲!$AL$4:$AL$83,节奏总纲!AM$4:AM$83,'[1]功能-城建'!$AT65)</f>
        <v>2559.375</v>
      </c>
      <c r="E147" s="14">
        <f>求节点(节奏总纲!$AL$4:$AL$83,节奏总纲!AN$4:AN$83,'[1]功能-城建'!$AT65)</f>
        <v>2047.5</v>
      </c>
      <c r="F147" s="14">
        <f>求节点(节奏总纲!$AL$4:$AL$83,节奏总纲!AO$4:AO$83,'[1]功能-城建'!$AT65)</f>
        <v>1535.625</v>
      </c>
      <c r="G147" s="14">
        <f>求节点(节奏总纲!$AL$4:$AL$83,节奏总纲!AP$4:AP$83,'[1]功能-城建'!$AT65)</f>
        <v>1023.75</v>
      </c>
      <c r="H147" s="14">
        <f>求节点(节奏总纲!$AL$4:$AL$83,节奏总纲!AQ$4:AQ$83,'[1]功能-城建'!$AT65)</f>
        <v>511.875</v>
      </c>
      <c r="L147" s="15">
        <v>143</v>
      </c>
      <c r="M147" s="15">
        <f>24*3600*节奏总纲!W146</f>
        <v>116708793.40555522</v>
      </c>
      <c r="N147" s="15">
        <f>24*3600*节奏总纲!X146</f>
        <v>100373295.36093074</v>
      </c>
      <c r="O147" s="15">
        <f>24*3600*节奏总纲!Y146</f>
        <v>80125113.489785716</v>
      </c>
      <c r="P147" s="15">
        <f>24*3600*节奏总纲!Z146</f>
        <v>57576180.819113724</v>
      </c>
      <c r="Q147" s="15">
        <f>24*3600*节奏总纲!AA146</f>
        <v>31306618.992960852</v>
      </c>
      <c r="R147" s="15">
        <f>SUM(M$5:M147)</f>
        <v>1742694053.8962054</v>
      </c>
      <c r="S147" s="15">
        <f>SUM(N$5:N147)</f>
        <v>1474493439.001579</v>
      </c>
      <c r="T147" s="15">
        <f>SUM(O$5:O147)</f>
        <v>1174575792.3260422</v>
      </c>
      <c r="U147" s="15">
        <f>SUM(P$5:P147)</f>
        <v>835447529.4378407</v>
      </c>
      <c r="V147" s="15">
        <f>SUM(Q$5:Q147)</f>
        <v>448046641.25671434</v>
      </c>
      <c r="X147" s="15">
        <v>143</v>
      </c>
      <c r="Y147" s="15">
        <f>[1]养成buff汇总!CC148</f>
        <v>0.39792362972951528</v>
      </c>
      <c r="Z147" s="15">
        <f>[1]养成buff汇总!CD148</f>
        <v>0.40347999999999989</v>
      </c>
      <c r="AA147" s="15">
        <f>[1]养成buff汇总!CE148</f>
        <v>0.41556362972951527</v>
      </c>
      <c r="AB147" s="15">
        <f>[1]养成buff汇总!CF148</f>
        <v>0.43287999999999999</v>
      </c>
      <c r="AC147" s="15">
        <f>[1]养成buff汇总!CG148</f>
        <v>0.4567464741810105</v>
      </c>
      <c r="AD147" s="15">
        <f>[1]养成buff汇总!CH148</f>
        <v>970532771.69997311</v>
      </c>
      <c r="AE147" s="15">
        <f>[1]养成buff汇总!CI148</f>
        <v>838941602.0573467</v>
      </c>
      <c r="AF147" s="15">
        <f>[1]养成buff汇总!CJ148</f>
        <v>700252081.73687005</v>
      </c>
      <c r="AG147" s="15">
        <f>[1]养成buff汇总!CK148</f>
        <v>532156030.35349232</v>
      </c>
      <c r="AH147" s="15">
        <f>[1]养成buff汇总!CL148</f>
        <v>312311871.17147517</v>
      </c>
      <c r="AK147" s="15">
        <v>143</v>
      </c>
      <c r="AL147" s="15">
        <f>R147+AD147+('[1]功能-日常任务'!AB147+'[1]功能-子任务'!BJ147+[8]繁荣度奖励!AT149+[3]投放设计!AY150+'[1]功能-行军令'!DL147+'[1]功能-九鼎之争'!CS148)*[1]把控!$V$7/[1]把控!$V$9++'[1]资源-玩家经验'!BN146/4</f>
        <v>2855047562.7362223</v>
      </c>
      <c r="AM147" s="15">
        <f>S147+AE147+('[1]功能-日常任务'!AC147+'[1]功能-子任务'!BK147+[8]繁荣度奖励!AU149+[3]投放设计!AZ150+'[1]功能-行军令'!DM147+'[1]功能-九鼎之争'!CT148)*[1]把控!$V$7/[1]把控!$V$9++'[1]资源-玩家经验'!BO146/4</f>
        <v>2466730202.1994033</v>
      </c>
      <c r="AN147" s="15">
        <f>T147+AF147+('[1]功能-日常任务'!AD147+'[1]功能-子任务'!BL147+[8]繁荣度奖励!AV149+[3]投放设计!BA150+'[1]功能-行军令'!DN147+'[1]功能-九鼎之争'!CU148)*[1]把控!$V$7/[1]把控!$V$9++'[1]资源-玩家经验'!BP146/4</f>
        <v>6990390292.0265837</v>
      </c>
      <c r="AO147" s="15">
        <f>U147+AG147+('[1]功能-日常任务'!AE147+'[1]功能-子任务'!BM147+[8]繁荣度奖励!AW149+[3]投放设计!BB150+'[1]功能-行军令'!DO147+'[1]功能-九鼎之争'!CV148)*[1]把控!$V$7/[1]把控!$V$9++'[1]资源-玩家经验'!BQ146/4</f>
        <v>5687787248.3435822</v>
      </c>
      <c r="AP147" s="15">
        <f>V147+AH147+('[1]功能-日常任务'!AF147+'[1]功能-子任务'!BN147+[8]繁荣度奖励!AX149+[3]投放设计!BC150+'[1]功能-行军令'!DP147+'[1]功能-九鼎之争'!CW148)*[1]把控!$V$7/[1]把控!$V$9++'[1]资源-玩家经验'!BR146/4</f>
        <v>4166077888.7979908</v>
      </c>
      <c r="AS147" s="35">
        <v>143</v>
      </c>
      <c r="AT147" s="34">
        <f t="shared" si="33"/>
        <v>0.61039055063098191</v>
      </c>
      <c r="AU147" s="34">
        <f t="shared" si="34"/>
        <v>0.33993576302099615</v>
      </c>
      <c r="AV147" s="34">
        <f>(('[1]功能-日常任务'!AB147+'[1]功能-子任务'!BJ147+[8]繁荣度奖励!AT149+[3]投放设计!AY150+'[1]功能-行军令'!DL147+'[1]功能-九鼎之争'!CS148)*[1]把控!$V$7/[1]把控!$V$9+'[1]资源-玩家经验'!BN146/4)/AL147</f>
        <v>4.9673686348022064E-2</v>
      </c>
      <c r="AX147" s="15">
        <v>143</v>
      </c>
      <c r="AY147" s="15">
        <f>'[1]功能-战损相关'!R153/求节点($D$88:$D$167,$D$4:$D$83,节奏总纲!P146)*3600</f>
        <v>164513711.91711986</v>
      </c>
      <c r="AZ147" s="15">
        <f>'[1]功能-战损相关'!S153/求节点($D$88:$D$167,$D$4:$D$83,节奏总纲!Q146)*3600</f>
        <v>196645869.59693336</v>
      </c>
      <c r="BA147" s="15">
        <f>'[1]功能-战损相关'!T153/求节点($D$88:$D$167,$D$4:$D$83,节奏总纲!R146)*3600</f>
        <v>203550631.02833554</v>
      </c>
      <c r="BB147" s="15">
        <f>'[1]功能-战损相关'!U153/求节点($D$88:$D$167,$D$4:$D$83,节奏总纲!S146)*3600</f>
        <v>158080955.30593631</v>
      </c>
      <c r="BC147" s="15">
        <f>'[1]功能-战损相关'!V153/求节点($D$88:$D$167,$D$4:$D$83,节奏总纲!T146)*3600</f>
        <v>82118871.893858001</v>
      </c>
      <c r="BD147" s="15">
        <f>SUM(AY$5:AY147)</f>
        <v>2218330237.8408866</v>
      </c>
      <c r="BE147" s="15">
        <f>SUM(AZ$5:AZ147)</f>
        <v>2609390891.7704258</v>
      </c>
      <c r="BF147" s="15">
        <f>SUM(BA$5:BA147)</f>
        <v>2695741282.3582783</v>
      </c>
      <c r="BG147" s="15">
        <f>SUM(BB$5:BB147)</f>
        <v>2073046425.8948302</v>
      </c>
      <c r="BH147" s="15">
        <f>SUM(BC$5:BC147)</f>
        <v>1062449223.4454062</v>
      </c>
      <c r="BK147" s="14">
        <v>143</v>
      </c>
      <c r="BL147" s="14">
        <f t="shared" si="35"/>
        <v>1.2870254906298606</v>
      </c>
      <c r="BM147" s="14">
        <f t="shared" si="36"/>
        <v>0.94532797289170045</v>
      </c>
      <c r="BN147" s="14">
        <f t="shared" si="37"/>
        <v>2.5931235826574857</v>
      </c>
      <c r="BO147" s="14">
        <f t="shared" si="38"/>
        <v>2.7436854174109726</v>
      </c>
      <c r="BP147" s="14">
        <f t="shared" si="39"/>
        <v>3.9212018766297909</v>
      </c>
      <c r="BR147" s="9">
        <v>143</v>
      </c>
      <c r="BS147" s="9">
        <f t="shared" si="40"/>
        <v>-38818989.971387863</v>
      </c>
      <c r="BT147" s="9">
        <f t="shared" si="41"/>
        <v>17953747.488186359</v>
      </c>
      <c r="BU147" s="9">
        <f t="shared" si="42"/>
        <v>-279045161.18156433</v>
      </c>
      <c r="BV147" s="9">
        <f t="shared" si="43"/>
        <v>-242887138.92949343</v>
      </c>
      <c r="BW147" s="9">
        <f t="shared" si="44"/>
        <v>-211009106.87441826</v>
      </c>
      <c r="BX147" s="37">
        <f>SUMPRODUCT(BS$5:BS147,'[1]功能-付费相关'!BR$6:BR148)/'[1]资源-钻石'!L146</f>
        <v>-6.0981425554453024E-2</v>
      </c>
      <c r="BY147" s="37">
        <f>SUMPRODUCT(BT$5:BT147,'[1]功能-付费相关'!BS$6:BS148)/'[1]资源-钻石'!M146</f>
        <v>9.4086787582245059E-3</v>
      </c>
      <c r="BZ147" s="37">
        <f>SUMPRODUCT(BU$5:BU147,'[1]功能-付费相关'!BT$6:BT148)/'[1]资源-钻石'!N146</f>
        <v>-0.17785781627359151</v>
      </c>
      <c r="CA147" s="37">
        <f>SUMPRODUCT(BV$5:BV147,'[1]功能-付费相关'!BU$6:BU148)/'[1]资源-钻石'!O146</f>
        <v>-6.7093410567325873E-2</v>
      </c>
      <c r="CB147" s="37">
        <f>SUMPRODUCT(BW$5:BW147,'[1]功能-付费相关'!BV$6:BV148)/'[1]资源-钻石'!P146</f>
        <v>-4.2564001428094862E-2</v>
      </c>
      <c r="CC147" s="14">
        <f>SUMPRODUCT(BS$5:BS147,'[1]功能-付费相关'!BR$6:BR148)/节奏总纲!P146</f>
        <v>-176.0213581295597</v>
      </c>
    </row>
    <row r="148" spans="3:81" x14ac:dyDescent="0.15">
      <c r="C148" s="14">
        <v>61</v>
      </c>
      <c r="D148" s="14">
        <f>求节点(节奏总纲!$AL$4:$AL$83,节奏总纲!AM$4:AM$83,'[1]功能-城建'!$AT66)</f>
        <v>2963.5631311027469</v>
      </c>
      <c r="E148" s="14">
        <f>求节点(节奏总纲!$AL$4:$AL$83,节奏总纲!AN$4:AN$83,'[1]功能-城建'!$AT66)</f>
        <v>2370.8505048821976</v>
      </c>
      <c r="F148" s="14">
        <f>求节点(节奏总纲!$AL$4:$AL$83,节奏总纲!AO$4:AO$83,'[1]功能-城建'!$AT66)</f>
        <v>1778.1378786616481</v>
      </c>
      <c r="G148" s="14">
        <f>求节点(节奏总纲!$AL$4:$AL$83,节奏总纲!AP$4:AP$83,'[1]功能-城建'!$AT66)</f>
        <v>1185.4252524410988</v>
      </c>
      <c r="H148" s="14">
        <f>求节点(节奏总纲!$AL$4:$AL$83,节奏总纲!AQ$4:AQ$83,'[1]功能-城建'!$AT66)</f>
        <v>592.7126262205494</v>
      </c>
      <c r="L148" s="15">
        <v>144</v>
      </c>
      <c r="M148" s="15">
        <f>24*3600*节奏总纲!W147</f>
        <v>125085387.61670154</v>
      </c>
      <c r="N148" s="15">
        <f>24*3600*节奏总纲!X147</f>
        <v>105834746.46249139</v>
      </c>
      <c r="O148" s="15">
        <f>24*3600*节奏总纲!Y147</f>
        <v>85614996.862715855</v>
      </c>
      <c r="P148" s="15">
        <f>24*3600*节奏总纲!Z147</f>
        <v>61460158.376657151</v>
      </c>
      <c r="Q148" s="15">
        <f>24*3600*节奏总纲!AA147</f>
        <v>31225563.435497474</v>
      </c>
      <c r="R148" s="15">
        <f>SUM(M$5:M148)</f>
        <v>1867779441.512907</v>
      </c>
      <c r="S148" s="15">
        <f>SUM(N$5:N148)</f>
        <v>1580328185.4640703</v>
      </c>
      <c r="T148" s="15">
        <f>SUM(O$5:O148)</f>
        <v>1260190789.1887581</v>
      </c>
      <c r="U148" s="15">
        <f>SUM(P$5:P148)</f>
        <v>896907687.81449783</v>
      </c>
      <c r="V148" s="15">
        <f>SUM(Q$5:Q148)</f>
        <v>479272204.69221181</v>
      </c>
      <c r="X148" s="15">
        <v>144</v>
      </c>
      <c r="Y148" s="15">
        <f>[1]养成buff汇总!CC149</f>
        <v>0.39792362972951528</v>
      </c>
      <c r="Z148" s="15">
        <f>[1]养成buff汇总!CD149</f>
        <v>0.40347999999999989</v>
      </c>
      <c r="AA148" s="15">
        <f>[1]养成buff汇总!CE149</f>
        <v>0.41556362972951527</v>
      </c>
      <c r="AB148" s="15">
        <f>[1]养成buff汇总!CF149</f>
        <v>0.43287999999999999</v>
      </c>
      <c r="AC148" s="15">
        <f>[1]养成buff汇总!CG149</f>
        <v>0.4567464741810105</v>
      </c>
      <c r="AD148" s="15">
        <f>[1]养成buff汇总!CH149</f>
        <v>1053204063.789048</v>
      </c>
      <c r="AE148" s="15">
        <f>[1]养成buff汇总!CI149</f>
        <v>910527137.33308935</v>
      </c>
      <c r="AF148" s="15">
        <f>[1]养成buff汇总!CJ149</f>
        <v>761128647.03188252</v>
      </c>
      <c r="AG148" s="15">
        <f>[1]养成buff汇总!CK149</f>
        <v>579068277.07039058</v>
      </c>
      <c r="AH148" s="15">
        <f>[1]养成buff汇总!CL149</f>
        <v>338565112.66121578</v>
      </c>
      <c r="AK148" s="15">
        <v>144</v>
      </c>
      <c r="AL148" s="15">
        <f>R148+AD148+('[1]功能-日常任务'!AB148+'[1]功能-子任务'!BJ148+[8]繁荣度奖励!AT150+[3]投放设计!AY151+'[1]功能-行军令'!DL148+'[1]功能-九鼎之争'!CS149)*[1]把控!$V$7/[1]把控!$V$9++'[1]资源-玩家经验'!BN147/4</f>
        <v>3072973726.232523</v>
      </c>
      <c r="AM148" s="15">
        <f>S148+AE148+('[1]功能-日常任务'!AC148+'[1]功能-子任务'!BK148+[8]繁荣度奖励!AU150+[3]投放设计!AZ151+'[1]功能-行军令'!DM148+'[1]功能-九鼎之争'!CT149)*[1]把控!$V$7/[1]把控!$V$9++'[1]资源-玩家经验'!BO147/4</f>
        <v>2655144877.7032828</v>
      </c>
      <c r="AN148" s="15">
        <f>T148+AF148+('[1]功能-日常任务'!AD148+'[1]功能-子任务'!BL148+[8]繁荣度奖励!AV150+[3]投放设计!BA151+'[1]功能-行军令'!DN148+'[1]功能-九鼎之争'!CU149)*[1]把控!$V$7/[1]把控!$V$9++'[1]资源-玩家经验'!BP147/4</f>
        <v>7507142483.6101665</v>
      </c>
      <c r="AO148" s="15">
        <f>U148+AG148+('[1]功能-日常任务'!AE148+'[1]功能-子任务'!BM148+[8]繁荣度奖励!AW150+[3]投放设计!BB151+'[1]功能-行军令'!DO148+'[1]功能-九鼎之争'!CV149)*[1]把控!$V$7/[1]把控!$V$9++'[1]资源-玩家经验'!BQ147/4</f>
        <v>6106910900.5067663</v>
      </c>
      <c r="AP148" s="15">
        <f>V148+AH148+('[1]功能-日常任务'!AF148+'[1]功能-子任务'!BN148+[8]繁荣度奖励!AX150+[3]投放设计!BC151+'[1]功能-行军令'!DP148+'[1]功能-九鼎之争'!CW149)*[1]把控!$V$7/[1]把控!$V$9++'[1]资源-玩家经验'!BR147/4</f>
        <v>4475988978.4628162</v>
      </c>
      <c r="AS148" s="35">
        <v>144</v>
      </c>
      <c r="AT148" s="34">
        <f t="shared" si="33"/>
        <v>0.60780846434466962</v>
      </c>
      <c r="AU148" s="34">
        <f t="shared" si="34"/>
        <v>0.34273122962241531</v>
      </c>
      <c r="AV148" s="34">
        <f>(('[1]功能-日常任务'!AB148+'[1]功能-子任务'!BJ148+[8]繁荣度奖励!AT150+[3]投放设计!AY151+'[1]功能-行军令'!DL148+'[1]功能-九鼎之争'!CS149)*[1]把控!$V$7/[1]把控!$V$9+'[1]资源-玩家经验'!BN147/4)/AL148</f>
        <v>4.9460306032914958E-2</v>
      </c>
      <c r="AX148" s="15">
        <v>144</v>
      </c>
      <c r="AY148" s="15">
        <f>'[1]功能-战损相关'!R154/求节点($D$88:$D$167,$D$4:$D$83,节奏总纲!P147)*3600</f>
        <v>177580376.24959669</v>
      </c>
      <c r="AZ148" s="15">
        <f>'[1]功能-战损相关'!S154/求节点($D$88:$D$167,$D$4:$D$83,节奏总纲!Q147)*3600</f>
        <v>208864080.54273784</v>
      </c>
      <c r="BA148" s="15">
        <f>'[1]功能-战损相关'!T154/求节点($D$88:$D$167,$D$4:$D$83,节奏总纲!R147)*3600</f>
        <v>219045922.6068435</v>
      </c>
      <c r="BB148" s="15">
        <f>'[1]功能-战损相关'!U154/求节点($D$88:$D$167,$D$4:$D$83,节奏总纲!S147)*3600</f>
        <v>169970029.64209914</v>
      </c>
      <c r="BC148" s="15">
        <f>'[1]功能-战损相关'!V154/求节点($D$88:$D$167,$D$4:$D$83,节奏总纲!T147)*3600</f>
        <v>82474340.479509652</v>
      </c>
      <c r="BD148" s="15">
        <f>SUM(AY$5:AY148)</f>
        <v>2395910614.0904832</v>
      </c>
      <c r="BE148" s="15">
        <f>SUM(AZ$5:AZ148)</f>
        <v>2818254972.3131638</v>
      </c>
      <c r="BF148" s="15">
        <f>SUM(BA$5:BA148)</f>
        <v>2914787204.9651217</v>
      </c>
      <c r="BG148" s="15">
        <f>SUM(BB$5:BB148)</f>
        <v>2243016455.5369291</v>
      </c>
      <c r="BH148" s="15">
        <f>SUM(BC$5:BC148)</f>
        <v>1144923563.9249158</v>
      </c>
      <c r="BK148" s="14">
        <v>144</v>
      </c>
      <c r="BL148" s="14">
        <f t="shared" si="35"/>
        <v>1.282591140153641</v>
      </c>
      <c r="BM148" s="14">
        <f t="shared" si="36"/>
        <v>0.94212372684079626</v>
      </c>
      <c r="BN148" s="14">
        <f t="shared" si="37"/>
        <v>2.5755370652177665</v>
      </c>
      <c r="BO148" s="14">
        <f t="shared" si="38"/>
        <v>2.7226331244390738</v>
      </c>
      <c r="BP148" s="14">
        <f t="shared" si="39"/>
        <v>3.9094216587862558</v>
      </c>
      <c r="BR148" s="9">
        <v>144</v>
      </c>
      <c r="BS148" s="9">
        <f t="shared" si="40"/>
        <v>-40345787.246704102</v>
      </c>
      <c r="BT148" s="9">
        <f t="shared" si="41"/>
        <v>20449405.038858414</v>
      </c>
      <c r="BU148" s="9">
        <f t="shared" si="42"/>
        <v>-297706268.97673941</v>
      </c>
      <c r="BV148" s="9">
        <f t="shared" si="43"/>
        <v>-249153622.52108526</v>
      </c>
      <c r="BW148" s="9">
        <f t="shared" si="44"/>
        <v>-227436749.18531585</v>
      </c>
      <c r="BX148" s="37">
        <f>SUMPRODUCT(BS$5:BS148,'[1]功能-付费相关'!BR$6:BR149)/'[1]资源-钻石'!L147</f>
        <v>-6.0682624454209591E-2</v>
      </c>
      <c r="BY148" s="37">
        <f>SUMPRODUCT(BT$5:BT148,'[1]功能-付费相关'!BS$6:BS149)/'[1]资源-钻石'!M147</f>
        <v>1.0075312653514462E-2</v>
      </c>
      <c r="BZ148" s="37">
        <f>SUMPRODUCT(BU$5:BU148,'[1]功能-付费相关'!BT$6:BT149)/'[1]资源-钻石'!N147</f>
        <v>-0.17756075471539975</v>
      </c>
      <c r="CA148" s="37">
        <f>SUMPRODUCT(BV$5:BV148,'[1]功能-付费相关'!BU$6:BU149)/'[1]资源-钻石'!O147</f>
        <v>-6.6839069822905134E-2</v>
      </c>
      <c r="CB148" s="37">
        <f>SUMPRODUCT(BW$5:BW148,'[1]功能-付费相关'!BV$6:BV149)/'[1]资源-钻石'!P147</f>
        <v>-4.2718107242489034E-2</v>
      </c>
      <c r="CC148" s="14">
        <f>SUMPRODUCT(BS$5:BS148,'[1]功能-付费相关'!BR$6:BR149)/节奏总纲!P147</f>
        <v>-174.60163914502675</v>
      </c>
    </row>
    <row r="149" spans="3:81" x14ac:dyDescent="0.15">
      <c r="C149" s="14">
        <v>62</v>
      </c>
      <c r="D149" s="14">
        <f>求节点(节奏总纲!$AL$4:$AL$83,节奏总纲!AM$4:AM$83,'[1]功能-城建'!$AT67)</f>
        <v>3431.3522956038646</v>
      </c>
      <c r="E149" s="14">
        <f>求节点(节奏总纲!$AL$4:$AL$83,节奏总纲!AN$4:AN$83,'[1]功能-城建'!$AT67)</f>
        <v>2745.081836483092</v>
      </c>
      <c r="F149" s="14">
        <f>求节点(节奏总纲!$AL$4:$AL$83,节奏总纲!AO$4:AO$83,'[1]功能-城建'!$AT67)</f>
        <v>2058.8113773623186</v>
      </c>
      <c r="G149" s="14">
        <f>求节点(节奏总纲!$AL$4:$AL$83,节奏总纲!AP$4:AP$83,'[1]功能-城建'!$AT67)</f>
        <v>1372.540918241546</v>
      </c>
      <c r="H149" s="14">
        <f>求节点(节奏总纲!$AL$4:$AL$83,节奏总纲!AQ$4:AQ$83,'[1]功能-城建'!$AT67)</f>
        <v>686.27045912077301</v>
      </c>
      <c r="L149" s="15">
        <v>145</v>
      </c>
      <c r="M149" s="15">
        <f>24*3600*节奏总纲!W148</f>
        <v>134063198.99865019</v>
      </c>
      <c r="N149" s="15">
        <f>24*3600*节奏总纲!X148</f>
        <v>115833083.84137194</v>
      </c>
      <c r="O149" s="15">
        <f>24*3600*节奏总纲!Y148</f>
        <v>92053914.476798579</v>
      </c>
      <c r="P149" s="15">
        <f>24*3600*节奏总纲!Z148</f>
        <v>62575489.782691307</v>
      </c>
      <c r="Q149" s="15">
        <f>24*3600*节奏总纲!AA148</f>
        <v>32799142.750644498</v>
      </c>
      <c r="R149" s="15">
        <f>SUM(M$5:M149)</f>
        <v>2001842640.5115571</v>
      </c>
      <c r="S149" s="15">
        <f>SUM(N$5:N149)</f>
        <v>1696161269.3054423</v>
      </c>
      <c r="T149" s="15">
        <f>SUM(O$5:O149)</f>
        <v>1352244703.6655567</v>
      </c>
      <c r="U149" s="15">
        <f>SUM(P$5:P149)</f>
        <v>959483177.59718919</v>
      </c>
      <c r="V149" s="15">
        <f>SUM(Q$5:Q149)</f>
        <v>512071347.44285631</v>
      </c>
      <c r="X149" s="15">
        <v>145</v>
      </c>
      <c r="Y149" s="15">
        <f>[1]养成buff汇总!CC150</f>
        <v>0.39792362972951528</v>
      </c>
      <c r="Z149" s="15">
        <f>[1]养成buff汇总!CD150</f>
        <v>0.40347999999999989</v>
      </c>
      <c r="AA149" s="15">
        <f>[1]养成buff汇总!CE150</f>
        <v>0.41556362972951527</v>
      </c>
      <c r="AB149" s="15">
        <f>[1]养成buff汇总!CF150</f>
        <v>0.43287999999999999</v>
      </c>
      <c r="AC149" s="15">
        <f>[1]养成buff汇总!CG150</f>
        <v>0.4567464741810105</v>
      </c>
      <c r="AD149" s="15">
        <f>[1]养成buff汇总!CH150</f>
        <v>1141808960.7637074</v>
      </c>
      <c r="AE149" s="15">
        <f>[1]养成buff汇总!CI150</f>
        <v>988875445.29982424</v>
      </c>
      <c r="AF149" s="15">
        <f>[1]养成buff汇总!CJ150</f>
        <v>826583606.3340975</v>
      </c>
      <c r="AG149" s="15">
        <f>[1]养成buff汇总!CK150</f>
        <v>626831850.94740319</v>
      </c>
      <c r="AH149" s="15">
        <f>[1]养成buff汇总!CL150</f>
        <v>366141358.54923254</v>
      </c>
      <c r="AK149" s="15">
        <v>145</v>
      </c>
      <c r="AL149" s="15">
        <f>R149+AD149+('[1]功能-日常任务'!AB149+'[1]功能-子任务'!BJ149+[8]繁荣度奖励!AT151+[3]投放设计!AY152+'[1]功能-行军令'!DL149+'[1]功能-九鼎之争'!CS150)*[1]把控!$V$7/[1]把控!$V$9++'[1]资源-玩家经验'!BN148/4</f>
        <v>3306540753.1711392</v>
      </c>
      <c r="AM149" s="15">
        <f>S149+AE149+('[1]功能-日常任务'!AC149+'[1]功能-子任务'!BK149+[8]繁荣度奖励!AU151+[3]投放设计!AZ152+'[1]功能-行军令'!DM149+'[1]功能-九鼎之争'!CT150)*[1]把控!$V$7/[1]把控!$V$9++'[1]资源-玩家经验'!BO148/4</f>
        <v>2861358730.9366388</v>
      </c>
      <c r="AN149" s="15">
        <f>T149+AF149+('[1]功能-日常任务'!AD149+'[1]功能-子任务'!BL149+[8]繁荣度奖励!AV151+[3]投放设计!BA152+'[1]功能-行军令'!DN149+'[1]功能-九鼎之争'!CU150)*[1]把控!$V$7/[1]把控!$V$9++'[1]资源-玩家经验'!BP148/4</f>
        <v>8061524946.7714977</v>
      </c>
      <c r="AO149" s="15">
        <f>U149+AG149+('[1]功能-日常任务'!AE149+'[1]功能-子任务'!BM149+[8]繁荣度奖励!AW151+[3]投放设计!BB152+'[1]功能-行军令'!DO149+'[1]功能-九鼎之争'!CV150)*[1]把控!$V$7/[1]把控!$V$9++'[1]资源-玩家经验'!BQ148/4</f>
        <v>6561154347.3885231</v>
      </c>
      <c r="AP149" s="15">
        <f>V149+AH149+('[1]功能-日常任务'!AF149+'[1]功能-子任务'!BN149+[8]繁荣度奖励!AX151+[3]投放设计!BC152+'[1]功能-行军令'!DP149+'[1]功能-九鼎之争'!CW150)*[1]把控!$V$7/[1]把控!$V$9++'[1]资源-玩家经验'!BR148/4</f>
        <v>4808956634.178607</v>
      </c>
      <c r="AS149" s="35">
        <v>145</v>
      </c>
      <c r="AT149" s="34">
        <f t="shared" si="33"/>
        <v>0.60541901338784021</v>
      </c>
      <c r="AU149" s="34">
        <f t="shared" si="34"/>
        <v>0.3453182785267821</v>
      </c>
      <c r="AV149" s="34">
        <f>(('[1]功能-日常任务'!AB149+'[1]功能-子任务'!BJ149+[8]繁荣度奖励!AT151+[3]投放设计!AY152+'[1]功能-行军令'!DL149+'[1]功能-九鼎之争'!CS150)*[1]把控!$V$7/[1]把控!$V$9+'[1]资源-玩家经验'!BN148/4)/AL149</f>
        <v>4.9262708085377652E-2</v>
      </c>
      <c r="AX149" s="15">
        <v>145</v>
      </c>
      <c r="AY149" s="15">
        <f>'[1]功能-战损相关'!R155/求节点($D$88:$D$167,$D$4:$D$83,节奏总纲!P148)*3600</f>
        <v>191710174.78328198</v>
      </c>
      <c r="AZ149" s="15">
        <f>'[1]功能-战损相关'!S155/求节点($D$88:$D$167,$D$4:$D$83,节奏总纲!Q148)*3600</f>
        <v>230216095.9951438</v>
      </c>
      <c r="BA149" s="15">
        <f>'[1]功能-战损相关'!T155/求节点($D$88:$D$167,$D$4:$D$83,节奏总纲!R148)*3600</f>
        <v>237226095.43845901</v>
      </c>
      <c r="BB149" s="15">
        <f>'[1]功能-战损相关'!U155/求节点($D$88:$D$167,$D$4:$D$83,节奏总纲!S148)*3600</f>
        <v>174252244.05616665</v>
      </c>
      <c r="BC149" s="15">
        <f>'[1]功能-战损相关'!V155/求节点($D$88:$D$167,$D$4:$D$83,节奏总纲!T148)*3600</f>
        <v>87224654.893689215</v>
      </c>
      <c r="BD149" s="15">
        <f>SUM(AY$5:AY149)</f>
        <v>2587620788.873765</v>
      </c>
      <c r="BE149" s="15">
        <f>SUM(AZ$5:AZ149)</f>
        <v>3048471068.3083076</v>
      </c>
      <c r="BF149" s="15">
        <f>SUM(BA$5:BA149)</f>
        <v>3152013300.4035807</v>
      </c>
      <c r="BG149" s="15">
        <f>SUM(BB$5:BB149)</f>
        <v>2417268699.5930958</v>
      </c>
      <c r="BH149" s="15">
        <f>SUM(BC$5:BC149)</f>
        <v>1232148218.8186049</v>
      </c>
      <c r="BK149" s="14">
        <v>145</v>
      </c>
      <c r="BL149" s="14">
        <f t="shared" si="35"/>
        <v>1.2778304948656238</v>
      </c>
      <c r="BM149" s="14">
        <f t="shared" si="36"/>
        <v>0.93862092400453601</v>
      </c>
      <c r="BN149" s="14">
        <f t="shared" si="37"/>
        <v>2.5575796097495238</v>
      </c>
      <c r="BO149" s="14">
        <f t="shared" si="38"/>
        <v>2.7142842450626099</v>
      </c>
      <c r="BP149" s="14">
        <f t="shared" si="39"/>
        <v>3.9029043427822985</v>
      </c>
      <c r="BR149" s="9">
        <v>145</v>
      </c>
      <c r="BS149" s="9">
        <f t="shared" si="40"/>
        <v>-41856852.155334473</v>
      </c>
      <c r="BT149" s="9">
        <f t="shared" si="41"/>
        <v>24002242.761787891</v>
      </c>
      <c r="BU149" s="9">
        <f t="shared" si="42"/>
        <v>-317156367.72287226</v>
      </c>
      <c r="BV149" s="9">
        <f t="shared" si="43"/>
        <v>-279991202.82559013</v>
      </c>
      <c r="BW149" s="9">
        <f t="shared" si="44"/>
        <v>-245743000.82210159</v>
      </c>
      <c r="BX149" s="37">
        <f>SUMPRODUCT(BS$5:BS149,'[1]功能-付费相关'!BR$6:BR150)/'[1]资源-钻石'!L148</f>
        <v>-6.0293360855260845E-2</v>
      </c>
      <c r="BY149" s="37">
        <f>SUMPRODUCT(BT$5:BT149,'[1]功能-付费相关'!BS$6:BS150)/'[1]资源-钻石'!M148</f>
        <v>1.0807014417232886E-2</v>
      </c>
      <c r="BZ149" s="37">
        <f>SUMPRODUCT(BU$5:BU149,'[1]功能-付费相关'!BT$6:BT150)/'[1]资源-钻石'!N148</f>
        <v>-0.17717636811617254</v>
      </c>
      <c r="CA149" s="37">
        <f>SUMPRODUCT(BV$5:BV149,'[1]功能-付费相关'!BU$6:BU150)/'[1]资源-钻石'!O148</f>
        <v>-6.7038843740744661E-2</v>
      </c>
      <c r="CB149" s="37">
        <f>SUMPRODUCT(BW$5:BW149,'[1]功能-付费相关'!BV$6:BV150)/'[1]资源-钻石'!P148</f>
        <v>-4.294434976889136E-2</v>
      </c>
      <c r="CC149" s="14">
        <f>SUMPRODUCT(BS$5:BS149,'[1]功能-付费相关'!BR$6:BR150)/节奏总纲!P148</f>
        <v>-172.94498282623528</v>
      </c>
    </row>
    <row r="150" spans="3:81" x14ac:dyDescent="0.15">
      <c r="C150" s="14">
        <v>63</v>
      </c>
      <c r="D150" s="14">
        <f>求节点(节奏总纲!$AL$4:$AL$83,节奏总纲!AM$4:AM$83,'[1]功能-城建'!$AT68)</f>
        <v>3972.7200361130153</v>
      </c>
      <c r="E150" s="14">
        <f>求节点(节奏总纲!$AL$4:$AL$83,节奏总纲!AN$4:AN$83,'[1]功能-城建'!$AT68)</f>
        <v>3178.1760288904125</v>
      </c>
      <c r="F150" s="14">
        <f>求节点(节奏总纲!$AL$4:$AL$83,节奏总纲!AO$4:AO$83,'[1]功能-城建'!$AT68)</f>
        <v>2383.6320216678091</v>
      </c>
      <c r="G150" s="14">
        <f>求节点(节奏总纲!$AL$4:$AL$83,节奏总纲!AP$4:AP$83,'[1]功能-城建'!$AT68)</f>
        <v>1589.0880144452062</v>
      </c>
      <c r="H150" s="14">
        <f>求节点(节奏总纲!$AL$4:$AL$83,节奏总纲!AQ$4:AQ$83,'[1]功能-城建'!$AT68)</f>
        <v>794.54400722260311</v>
      </c>
      <c r="L150" s="15">
        <v>146</v>
      </c>
      <c r="M150" s="15">
        <f>24*3600*节奏总纲!W149</f>
        <v>143685378.98947164</v>
      </c>
      <c r="N150" s="15">
        <f>24*3600*节奏总纲!X149</f>
        <v>121315516.01387903</v>
      </c>
      <c r="O150" s="15">
        <f>24*3600*节奏总纲!Y149</f>
        <v>92339311.864485949</v>
      </c>
      <c r="P150" s="15">
        <f>24*3600*节奏总纲!Z149</f>
        <v>64148240.506751634</v>
      </c>
      <c r="Q150" s="15">
        <f>24*3600*节奏总纲!AA149</f>
        <v>34394639.124055624</v>
      </c>
      <c r="R150" s="15">
        <f>SUM(M$5:M150)</f>
        <v>2145528019.5010288</v>
      </c>
      <c r="S150" s="15">
        <f>SUM(N$5:N150)</f>
        <v>1817476785.3193214</v>
      </c>
      <c r="T150" s="15">
        <f>SUM(O$5:O150)</f>
        <v>1444584015.5300426</v>
      </c>
      <c r="U150" s="15">
        <f>SUM(P$5:P150)</f>
        <v>1023631418.1039408</v>
      </c>
      <c r="V150" s="15">
        <f>SUM(Q$5:Q150)</f>
        <v>546465986.56691194</v>
      </c>
      <c r="X150" s="15">
        <v>146</v>
      </c>
      <c r="Y150" s="15">
        <f>[1]养成buff汇总!CC151</f>
        <v>0.39792362972951528</v>
      </c>
      <c r="Z150" s="15">
        <f>[1]养成buff汇总!CD151</f>
        <v>0.40347999999999989</v>
      </c>
      <c r="AA150" s="15">
        <f>[1]养成buff汇总!CE151</f>
        <v>0.41556362972951527</v>
      </c>
      <c r="AB150" s="15">
        <f>[1]养成buff汇总!CF151</f>
        <v>0.43287999999999999</v>
      </c>
      <c r="AC150" s="15">
        <f>[1]养成buff汇总!CG151</f>
        <v>0.4567464741810105</v>
      </c>
      <c r="AD150" s="15">
        <f>[1]养成buff汇总!CH151</f>
        <v>1236773337.9919071</v>
      </c>
      <c r="AE150" s="15">
        <f>[1]养成buff汇总!CI151</f>
        <v>1070932014.0674764</v>
      </c>
      <c r="AF150" s="15">
        <f>[1]养成buff汇总!CJ151</f>
        <v>892241497.52141702</v>
      </c>
      <c r="AG150" s="15">
        <f>[1]养成buff汇总!CK151</f>
        <v>675795897.97547948</v>
      </c>
      <c r="AH150" s="15">
        <f>[1]养成buff汇总!CL151</f>
        <v>395059035.84724432</v>
      </c>
      <c r="AK150" s="15">
        <v>146</v>
      </c>
      <c r="AL150" s="15">
        <f>R150+AD150+('[1]功能-日常任务'!AB150+'[1]功能-子任务'!BJ150+[8]繁荣度奖励!AT152+[3]投放设计!AY153+'[1]功能-行军令'!DL150+'[1]功能-九鼎之争'!CS151)*[1]把控!$V$7/[1]把控!$V$9++'[1]资源-玩家经验'!BN149/4</f>
        <v>3556871262.4783721</v>
      </c>
      <c r="AM150" s="15">
        <f>S150+AE150+('[1]功能-日常任务'!AC150+'[1]功能-子任务'!BK150+[8]繁荣度奖励!AU152+[3]投放设计!AZ153+'[1]功能-行军令'!DM150+'[1]功能-九鼎之争'!CT151)*[1]把控!$V$7/[1]把控!$V$9++'[1]资源-玩家经验'!BO149/4</f>
        <v>3077332488.7369456</v>
      </c>
      <c r="AN150" s="15">
        <f>T150+AF150+('[1]功能-日常任务'!AD150+'[1]功能-子任务'!BL150+[8]繁荣度奖励!AV152+[3]投放设计!BA153+'[1]功能-行军令'!DN150+'[1]功能-九鼎之争'!CU151)*[1]把控!$V$7/[1]把控!$V$9++'[1]资源-玩家经验'!BP149/4</f>
        <v>8644052338.9132519</v>
      </c>
      <c r="AO150" s="15">
        <f>U150+AG150+('[1]功能-日常任务'!AE150+'[1]功能-子任务'!BM150+[8]繁荣度奖励!AW152+[3]投放设计!BB153+'[1]功能-行军令'!DO150+'[1]功能-九鼎之争'!CV151)*[1]把控!$V$7/[1]把控!$V$9++'[1]资源-玩家经验'!BQ149/4</f>
        <v>7030764440.5044727</v>
      </c>
      <c r="AP150" s="15">
        <f>V150+AH150+('[1]功能-日常任务'!AF150+'[1]功能-子任务'!BN150+[8]繁荣度奖励!AX152+[3]投放设计!BC153+'[1]功能-行军令'!DP150+'[1]功能-九鼎之争'!CW151)*[1]把控!$V$7/[1]把控!$V$9++'[1]资源-玩家经验'!BR149/4</f>
        <v>5136555280.4483252</v>
      </c>
      <c r="AS150" s="35">
        <v>146</v>
      </c>
      <c r="AT150" s="34">
        <f t="shared" si="33"/>
        <v>0.60320654338387791</v>
      </c>
      <c r="AU150" s="34">
        <f t="shared" si="34"/>
        <v>0.34771383238935188</v>
      </c>
      <c r="AV150" s="34">
        <f>(('[1]功能-日常任务'!AB150+'[1]功能-子任务'!BJ150+[8]繁荣度奖励!AT152+[3]投放设计!AY153+'[1]功能-行军令'!DL150+'[1]功能-九鼎之争'!CS151)*[1]把控!$V$7/[1]把控!$V$9+'[1]资源-玩家经验'!BN149/4)/AL150</f>
        <v>4.9079624226770084E-2</v>
      </c>
      <c r="AX150" s="15">
        <v>146</v>
      </c>
      <c r="AY150" s="15">
        <f>'[1]功能-战损相关'!R156/求节点($D$88:$D$167,$D$4:$D$83,节奏总纲!P149)*3600</f>
        <v>206911139.40950298</v>
      </c>
      <c r="AZ150" s="15">
        <f>'[1]功能-战损相关'!S156/求节点($D$88:$D$167,$D$4:$D$83,节奏总纲!Q149)*3600</f>
        <v>242844722.96499494</v>
      </c>
      <c r="BA150" s="15">
        <f>'[1]功能-战损相关'!T156/求节点($D$88:$D$167,$D$4:$D$83,节奏总纲!R149)*3600</f>
        <v>239584007.19222832</v>
      </c>
      <c r="BB150" s="15">
        <f>'[1]功能-战损相关'!U156/求节点($D$88:$D$167,$D$4:$D$83,节奏总纲!S149)*3600</f>
        <v>179843810.49563879</v>
      </c>
      <c r="BC150" s="15">
        <f>'[1]功能-战损相关'!V156/求节点($D$88:$D$167,$D$4:$D$83,节奏总纲!T149)*3600</f>
        <v>92083547.729815051</v>
      </c>
      <c r="BD150" s="15">
        <f>SUM(AY$5:AY150)</f>
        <v>2794531928.283268</v>
      </c>
      <c r="BE150" s="15">
        <f>SUM(AZ$5:AZ150)</f>
        <v>3291315791.2733026</v>
      </c>
      <c r="BF150" s="15">
        <f>SUM(BA$5:BA150)</f>
        <v>3391597307.595809</v>
      </c>
      <c r="BG150" s="15">
        <f>SUM(BB$5:BB150)</f>
        <v>2597112510.0887346</v>
      </c>
      <c r="BH150" s="15">
        <f>SUM(BC$5:BC150)</f>
        <v>1324231766.54842</v>
      </c>
      <c r="BK150" s="14">
        <v>146</v>
      </c>
      <c r="BL150" s="14">
        <f t="shared" si="35"/>
        <v>1.2727967880701305</v>
      </c>
      <c r="BM150" s="14">
        <f t="shared" si="36"/>
        <v>0.93498548419336758</v>
      </c>
      <c r="BN150" s="14">
        <f t="shared" si="37"/>
        <v>2.5486670600764021</v>
      </c>
      <c r="BO150" s="14">
        <f t="shared" si="38"/>
        <v>2.7071466535210886</v>
      </c>
      <c r="BP150" s="14">
        <f t="shared" si="39"/>
        <v>3.8788944731605706</v>
      </c>
      <c r="BR150" s="9">
        <v>146</v>
      </c>
      <c r="BS150" s="9">
        <f t="shared" si="40"/>
        <v>-43419369.897729874</v>
      </c>
      <c r="BT150" s="9">
        <f t="shared" si="41"/>
        <v>26870965.16468811</v>
      </c>
      <c r="BU150" s="9">
        <f t="shared" si="42"/>
        <v>-342943384.94952583</v>
      </c>
      <c r="BV150" s="9">
        <f t="shared" si="43"/>
        <v>-289766282.62031078</v>
      </c>
      <c r="BW150" s="9">
        <f t="shared" si="44"/>
        <v>-235515098.53990316</v>
      </c>
      <c r="BX150" s="37">
        <f>SUMPRODUCT(BS$5:BS150,'[1]功能-付费相关'!BR$6:BR151)/'[1]资源-钻石'!L149</f>
        <v>-5.9891696470465612E-2</v>
      </c>
      <c r="BY150" s="37">
        <f>SUMPRODUCT(BT$5:BT150,'[1]功能-付费相关'!BS$6:BS151)/'[1]资源-钻石'!M149</f>
        <v>1.1570710348004661E-2</v>
      </c>
      <c r="BZ150" s="37">
        <f>SUMPRODUCT(BU$5:BU150,'[1]功能-付费相关'!BT$6:BT151)/'[1]资源-钻石'!N149</f>
        <v>-0.17767764056698085</v>
      </c>
      <c r="CA150" s="37">
        <f>SUMPRODUCT(BV$5:BV150,'[1]功能-付费相关'!BU$6:BU151)/'[1]资源-钻石'!O149</f>
        <v>-6.7266322619550775E-2</v>
      </c>
      <c r="CB150" s="37">
        <f>SUMPRODUCT(BW$5:BW150,'[1]功能-付费相关'!BV$6:BV151)/'[1]资源-钻石'!P149</f>
        <v>-4.2906068447320318E-2</v>
      </c>
      <c r="CC150" s="14">
        <f>SUMPRODUCT(BS$5:BS150,'[1]功能-付费相关'!BR$6:BR151)/节奏总纲!P149</f>
        <v>-171.07673975768884</v>
      </c>
    </row>
    <row r="151" spans="3:81" x14ac:dyDescent="0.15">
      <c r="C151" s="14">
        <v>64</v>
      </c>
      <c r="D151" s="14">
        <f>求节点(节奏总纲!$AL$4:$AL$83,节奏总纲!AM$4:AM$83,'[1]功能-城建'!$AT69)</f>
        <v>4599.2048883665893</v>
      </c>
      <c r="E151" s="14">
        <f>求节点(节奏总纲!$AL$4:$AL$83,节奏总纲!AN$4:AN$83,'[1]功能-城建'!$AT69)</f>
        <v>3679.3639106932715</v>
      </c>
      <c r="F151" s="14">
        <f>求节点(节奏总纲!$AL$4:$AL$83,节奏总纲!AO$4:AO$83,'[1]功能-城建'!$AT69)</f>
        <v>2759.5229330199536</v>
      </c>
      <c r="G151" s="14">
        <f>求节点(节奏总纲!$AL$4:$AL$83,节奏总纲!AP$4:AP$83,'[1]功能-城建'!$AT69)</f>
        <v>1839.6819553466357</v>
      </c>
      <c r="H151" s="14">
        <f>求节点(节奏总纲!$AL$4:$AL$83,节奏总纲!AQ$4:AQ$83,'[1]功能-城建'!$AT69)</f>
        <v>919.84097767331787</v>
      </c>
      <c r="L151" s="15">
        <v>147</v>
      </c>
      <c r="M151" s="15">
        <f>24*3600*节奏总纲!W150</f>
        <v>153998176.15538535</v>
      </c>
      <c r="N151" s="15">
        <f>24*3600*节奏总纲!X150</f>
        <v>124013181.6733889</v>
      </c>
      <c r="O151" s="15">
        <f>24*3600*节奏总纲!Y150</f>
        <v>96558440.798885942</v>
      </c>
      <c r="P151" s="15">
        <f>24*3600*节奏总纲!Z150</f>
        <v>67723714.354593307</v>
      </c>
      <c r="Q151" s="15">
        <f>24*3600*节奏总纲!AA150</f>
        <v>37153761.890685916</v>
      </c>
      <c r="R151" s="15">
        <f>SUM(M$5:M151)</f>
        <v>2299526195.656414</v>
      </c>
      <c r="S151" s="15">
        <f>SUM(N$5:N151)</f>
        <v>1941489966.9927104</v>
      </c>
      <c r="T151" s="15">
        <f>SUM(O$5:O151)</f>
        <v>1541142456.3289285</v>
      </c>
      <c r="U151" s="15">
        <f>SUM(P$5:P151)</f>
        <v>1091355132.4585342</v>
      </c>
      <c r="V151" s="15">
        <f>SUM(Q$5:Q151)</f>
        <v>583619748.45759785</v>
      </c>
      <c r="X151" s="15">
        <v>147</v>
      </c>
      <c r="Y151" s="15">
        <f>[1]养成buff汇总!CC152</f>
        <v>0.39792362972951528</v>
      </c>
      <c r="Z151" s="15">
        <f>[1]养成buff汇总!CD152</f>
        <v>0.40347999999999989</v>
      </c>
      <c r="AA151" s="15">
        <f>[1]养成buff汇总!CE152</f>
        <v>0.41556362972951527</v>
      </c>
      <c r="AB151" s="15">
        <f>[1]养成buff汇总!CF152</f>
        <v>0.43287999999999999</v>
      </c>
      <c r="AC151" s="15">
        <f>[1]养成buff汇总!CG152</f>
        <v>0.4567464741810105</v>
      </c>
      <c r="AD151" s="15">
        <f>[1]养成buff汇总!CH152</f>
        <v>1338553637.3913774</v>
      </c>
      <c r="AE151" s="15">
        <f>[1]养成buff汇总!CI152</f>
        <v>1154813256.1743276</v>
      </c>
      <c r="AF151" s="15">
        <f>[1]养成buff汇总!CJ152</f>
        <v>960899401.41065764</v>
      </c>
      <c r="AG151" s="15">
        <f>[1]养成buff汇总!CK152</f>
        <v>727489087.19436848</v>
      </c>
      <c r="AH151" s="15">
        <f>[1]养成buff汇总!CL152</f>
        <v>426296476.45206773</v>
      </c>
      <c r="AK151" s="15">
        <v>147</v>
      </c>
      <c r="AL151" s="15">
        <f>R151+AD151+('[1]功能-日常任务'!AB151+'[1]功能-子任务'!BJ151+[8]繁荣度奖励!AT153+[3]投放设计!AY154+'[1]功能-行军令'!DL151+'[1]功能-九鼎之争'!CS152)*[1]把控!$V$7/[1]把控!$V$9++'[1]资源-玩家经验'!BN150/4</f>
        <v>3825168405.892519</v>
      </c>
      <c r="AM151" s="15">
        <f>S151+AE151+('[1]功能-日常任务'!AC151+'[1]功能-子任务'!BK151+[8]繁荣度奖励!AU153+[3]投放设计!AZ154+'[1]功能-行军令'!DM151+'[1]功能-九鼎之争'!CT152)*[1]把控!$V$7/[1]把控!$V$9++'[1]资源-玩家经验'!BO150/4</f>
        <v>3298108675.759994</v>
      </c>
      <c r="AN151" s="15">
        <f>T151+AF151+('[1]功能-日常任务'!AD151+'[1]功能-子任务'!BL151+[8]繁荣度奖励!AV153+[3]投放设计!BA154+'[1]功能-行军令'!DN151+'[1]功能-九鼎之争'!CU152)*[1]把控!$V$7/[1]把控!$V$9++'[1]资源-玩家经验'!BP150/4</f>
        <v>9263953014.1546326</v>
      </c>
      <c r="AO151" s="15">
        <f>U151+AG151+('[1]功能-日常任务'!AE151+'[1]功能-子任务'!BM151+[8]繁荣度奖励!AW153+[3]投放设计!BB154+'[1]功能-行军令'!DO151+'[1]功能-九鼎之争'!CV152)*[1]把控!$V$7/[1]把控!$V$9++'[1]资源-玩家经验'!BQ150/4</f>
        <v>7512135105.0094357</v>
      </c>
      <c r="AP151" s="15">
        <f>V151+AH151+('[1]功能-日常任务'!AF151+'[1]功能-子任务'!BN151+[8]繁荣度奖励!AX153+[3]投放设计!BC154+'[1]功能-行军令'!DP151+'[1]功能-九鼎之争'!CW152)*[1]把控!$V$7/[1]把控!$V$9++'[1]资源-玩家经验'!BR150/4</f>
        <v>5482211723.8807888</v>
      </c>
      <c r="AS151" s="35">
        <v>147</v>
      </c>
      <c r="AT151" s="34">
        <f t="shared" si="33"/>
        <v>0.60115685158177246</v>
      </c>
      <c r="AU151" s="34">
        <f t="shared" si="34"/>
        <v>0.34993325661933972</v>
      </c>
      <c r="AV151" s="34">
        <f>(('[1]功能-日常任务'!AB151+'[1]功能-子任务'!BJ151+[8]繁荣度奖励!AT153+[3]投放设计!AY154+'[1]功能-行军令'!DL151+'[1]功能-九鼎之争'!CS152)*[1]把控!$V$7/[1]把控!$V$9+'[1]资源-玩家经验'!BN150/4)/AL151</f>
        <v>4.890989179888789E-2</v>
      </c>
      <c r="AX151" s="15">
        <v>147</v>
      </c>
      <c r="AY151" s="15">
        <f>'[1]功能-战损相关'!R157/求节点($D$88:$D$167,$D$4:$D$83,节奏总纲!P150)*3600</f>
        <v>223358427.35188761</v>
      </c>
      <c r="AZ151" s="15">
        <f>'[1]功能-战损相关'!S157/求节点($D$88:$D$167,$D$4:$D$83,节奏总纲!Q150)*3600</f>
        <v>249924805.83911446</v>
      </c>
      <c r="BA151" s="15">
        <f>'[1]功能-战损相关'!T157/求节点($D$88:$D$167,$D$4:$D$83,节奏总纲!R150)*3600</f>
        <v>252227473.34530771</v>
      </c>
      <c r="BB151" s="15">
        <f>'[1]功能-战损相关'!U157/求节点($D$88:$D$167,$D$4:$D$83,节奏总纲!S150)*3600</f>
        <v>191136964.48396897</v>
      </c>
      <c r="BC151" s="15">
        <f>'[1]功能-战损相关'!V157/求节点($D$88:$D$167,$D$4:$D$83,节奏总纲!T150)*3600</f>
        <v>100134675.26204279</v>
      </c>
      <c r="BD151" s="15">
        <f>SUM(AY$5:AY151)</f>
        <v>3017890355.6351557</v>
      </c>
      <c r="BE151" s="15">
        <f>SUM(AZ$5:AZ151)</f>
        <v>3541240597.1124172</v>
      </c>
      <c r="BF151" s="15">
        <f>SUM(BA$5:BA151)</f>
        <v>3643824780.9411168</v>
      </c>
      <c r="BG151" s="15">
        <f>SUM(BB$5:BB151)</f>
        <v>2788249474.5727034</v>
      </c>
      <c r="BH151" s="15">
        <f>SUM(BC$5:BC151)</f>
        <v>1424366441.8104627</v>
      </c>
      <c r="BK151" s="14">
        <v>147</v>
      </c>
      <c r="BL151" s="14">
        <f t="shared" si="35"/>
        <v>1.26749747509878</v>
      </c>
      <c r="BM151" s="14">
        <f t="shared" si="36"/>
        <v>0.93134272730560108</v>
      </c>
      <c r="BN151" s="14">
        <f t="shared" si="37"/>
        <v>2.5423706053620845</v>
      </c>
      <c r="BO151" s="14">
        <f t="shared" si="38"/>
        <v>2.6942119683033972</v>
      </c>
      <c r="BP151" s="14">
        <f t="shared" si="39"/>
        <v>3.8488773415024715</v>
      </c>
      <c r="BR151" s="9">
        <v>147</v>
      </c>
      <c r="BS151" s="9">
        <f t="shared" si="40"/>
        <v>-44938716.062259197</v>
      </c>
      <c r="BT151" s="9">
        <f t="shared" si="41"/>
        <v>29148618.816066265</v>
      </c>
      <c r="BU151" s="9">
        <f t="shared" si="42"/>
        <v>-367673201.89607286</v>
      </c>
      <c r="BV151" s="9">
        <f t="shared" si="43"/>
        <v>-290233700.02099419</v>
      </c>
      <c r="BW151" s="9">
        <f t="shared" si="44"/>
        <v>-245521768.17042089</v>
      </c>
      <c r="BX151" s="37">
        <f>SUMPRODUCT(BS$5:BS151,'[1]功能-付费相关'!BR$6:BR152)/'[1]资源-钻石'!L150</f>
        <v>-5.9396726285640827E-2</v>
      </c>
      <c r="BY151" s="37">
        <f>SUMPRODUCT(BT$5:BT151,'[1]功能-付费相关'!BS$6:BS152)/'[1]资源-钻石'!M150</f>
        <v>1.2341329614919985E-2</v>
      </c>
      <c r="BZ151" s="37">
        <f>SUMPRODUCT(BU$5:BU151,'[1]功能-付费相关'!BT$6:BT152)/'[1]资源-钻石'!N150</f>
        <v>-0.17842630937778942</v>
      </c>
      <c r="CA151" s="37">
        <f>SUMPRODUCT(BV$5:BV151,'[1]功能-付费相关'!BU$6:BU152)/'[1]资源-钻石'!O150</f>
        <v>-6.7262477348982372E-2</v>
      </c>
      <c r="CB151" s="37">
        <f>SUMPRODUCT(BW$5:BW151,'[1]功能-付费相关'!BV$6:BV152)/'[1]资源-钻石'!P150</f>
        <v>-4.2776130626907487E-2</v>
      </c>
      <c r="CC151" s="14">
        <f>SUMPRODUCT(BS$5:BS151,'[1]功能-付费相关'!BR$6:BR152)/节奏总纲!P150</f>
        <v>-169.00025887026581</v>
      </c>
    </row>
    <row r="152" spans="3:81" x14ac:dyDescent="0.15">
      <c r="C152" s="14">
        <v>65</v>
      </c>
      <c r="D152" s="14">
        <f>求节点(节奏总纲!$AL$4:$AL$83,节奏总纲!AM$4:AM$83,'[1]功能-城建'!$AT70)</f>
        <v>5324.1500000000005</v>
      </c>
      <c r="E152" s="14">
        <f>求节点(节奏总纲!$AL$4:$AL$83,节奏总纲!AN$4:AN$83,'[1]功能-城建'!$AT70)</f>
        <v>4259.3200000000006</v>
      </c>
      <c r="F152" s="14">
        <f>求节点(节奏总纲!$AL$4:$AL$83,节奏总纲!AO$4:AO$83,'[1]功能-城建'!$AT70)</f>
        <v>3194.4900000000002</v>
      </c>
      <c r="G152" s="14">
        <f>求节点(节奏总纲!$AL$4:$AL$83,节奏总纲!AP$4:AP$83,'[1]功能-城建'!$AT70)</f>
        <v>2129.6600000000003</v>
      </c>
      <c r="H152" s="14">
        <f>求节点(节奏总纲!$AL$4:$AL$83,节奏总纲!AQ$4:AQ$83,'[1]功能-城建'!$AT70)</f>
        <v>1064.8300000000002</v>
      </c>
      <c r="L152" s="15">
        <v>148</v>
      </c>
      <c r="M152" s="15">
        <f>24*3600*节奏总纲!W151</f>
        <v>165051158.48233572</v>
      </c>
      <c r="N152" s="15">
        <f>24*3600*节奏总纲!X151</f>
        <v>139352693.10663632</v>
      </c>
      <c r="O152" s="15">
        <f>24*3600*节奏总纲!Y151</f>
        <v>111603117.35651696</v>
      </c>
      <c r="P152" s="15">
        <f>24*3600*节奏总纲!Z151</f>
        <v>80797857.169855341</v>
      </c>
      <c r="Q152" s="15">
        <f>24*3600*节奏总纲!AA151</f>
        <v>42136441.758230671</v>
      </c>
      <c r="R152" s="15">
        <f>SUM(M$5:M152)</f>
        <v>2464577354.1387496</v>
      </c>
      <c r="S152" s="15">
        <f>SUM(N$5:N152)</f>
        <v>2080842660.0993466</v>
      </c>
      <c r="T152" s="15">
        <f>SUM(O$5:O152)</f>
        <v>1652745573.6854453</v>
      </c>
      <c r="U152" s="15">
        <f>SUM(P$5:P152)</f>
        <v>1172152989.6283896</v>
      </c>
      <c r="V152" s="15">
        <f>SUM(Q$5:Q152)</f>
        <v>625756190.21582854</v>
      </c>
      <c r="X152" s="15">
        <v>148</v>
      </c>
      <c r="Y152" s="15">
        <f>[1]养成buff汇总!CC153</f>
        <v>0.39792362972951528</v>
      </c>
      <c r="Z152" s="15">
        <f>[1]养成buff汇总!CD153</f>
        <v>0.40347999999999989</v>
      </c>
      <c r="AA152" s="15">
        <f>[1]养成buff汇总!CE153</f>
        <v>0.41556362972951527</v>
      </c>
      <c r="AB152" s="15">
        <f>[1]养成buff汇总!CF153</f>
        <v>0.43287999999999999</v>
      </c>
      <c r="AC152" s="15">
        <f>[1]养成buff汇总!CG153</f>
        <v>0.4567464741810105</v>
      </c>
      <c r="AD152" s="15">
        <f>[1]养成buff汇总!CH153</f>
        <v>1447639061.296731</v>
      </c>
      <c r="AE152" s="15">
        <f>[1]养成buff汇总!CI153</f>
        <v>1249069986.2331111</v>
      </c>
      <c r="AF152" s="15">
        <f>[1]养成buff汇总!CJ153</f>
        <v>1040254826.3927456</v>
      </c>
      <c r="AG152" s="15">
        <f>[1]养成buff汇总!CK153</f>
        <v>789161707.47171187</v>
      </c>
      <c r="AH152" s="15">
        <f>[1]养成buff汇总!CL153</f>
        <v>461723160.85064805</v>
      </c>
      <c r="AK152" s="15">
        <v>148</v>
      </c>
      <c r="AL152" s="15">
        <f>R152+AD152+('[1]功能-日常任务'!AB152+'[1]功能-子任务'!BJ152+[8]繁荣度奖励!AT154+[3]投放设计!AY155+'[1]功能-行军令'!DL152+'[1]功能-九鼎之争'!CS153)*[1]把控!$V$7/[1]把控!$V$9++'[1]资源-玩家经验'!BN151/4</f>
        <v>4112721730.9535646</v>
      </c>
      <c r="AM152" s="15">
        <f>S152+AE152+('[1]功能-日常任务'!AC152+'[1]功能-子任务'!BK152+[8]繁荣度奖励!AU154+[3]投放设计!AZ155+'[1]功能-行军令'!DM152+'[1]功能-九鼎之争'!CT153)*[1]把控!$V$7/[1]把控!$V$9++'[1]资源-玩家经验'!BO151/4</f>
        <v>3546192464.8844528</v>
      </c>
      <c r="AN152" s="15">
        <f>T152+AF152+('[1]功能-日常任务'!AD152+'[1]功能-子任务'!BL152+[8]繁荣度奖励!AV154+[3]投放设计!BA155+'[1]功能-行军令'!DN152+'[1]功能-九鼎之争'!CU153)*[1]把控!$V$7/[1]把控!$V$9++'[1]资源-玩家经验'!BP151/4</f>
        <v>9943292423.3212318</v>
      </c>
      <c r="AO152" s="15">
        <f>U152+AG152+('[1]功能-日常任务'!AE152+'[1]功能-子任务'!BM152+[8]繁荣度奖励!AW154+[3]投放设计!BB155+'[1]功能-行军令'!DO152+'[1]功能-九鼎之争'!CV153)*[1]把控!$V$7/[1]把控!$V$9++'[1]资源-玩家经验'!BQ151/4</f>
        <v>8063366170.9723682</v>
      </c>
      <c r="AP152" s="15">
        <f>V152+AH152+('[1]功能-日常任务'!AF152+'[1]功能-子任务'!BN152+[8]繁荣度奖励!AX154+[3]投放设计!BC155+'[1]功能-行军令'!DP152+'[1]功能-九鼎之争'!CW153)*[1]把控!$V$7/[1]把控!$V$9++'[1]资源-玩家经验'!BR151/4</f>
        <v>5885873051.4430885</v>
      </c>
      <c r="AS152" s="35">
        <v>148</v>
      </c>
      <c r="AT152" s="34">
        <f t="shared" si="33"/>
        <v>0.59925701648852359</v>
      </c>
      <c r="AU152" s="34">
        <f t="shared" si="34"/>
        <v>0.35199052014663906</v>
      </c>
      <c r="AV152" s="34">
        <f>(('[1]功能-日常任务'!AB152+'[1]功能-子任务'!BJ152+[8]繁荣度奖励!AT154+[3]投放设计!AY155+'[1]功能-行军令'!DL152+'[1]功能-九鼎之争'!CS153)*[1]把控!$V$7/[1]把控!$V$9+'[1]资源-玩家经验'!BN151/4)/AL152</f>
        <v>4.8752463364837337E-2</v>
      </c>
      <c r="AX152" s="15">
        <v>148</v>
      </c>
      <c r="AY152" s="15">
        <f>'[1]功能-战损相关'!R158/求节点($D$88:$D$167,$D$4:$D$83,节奏总纲!P151)*3600</f>
        <v>241039504.07725763</v>
      </c>
      <c r="AZ152" s="15">
        <f>'[1]功能-战损相关'!S158/求节点($D$88:$D$167,$D$4:$D$83,节奏总纲!Q151)*3600</f>
        <v>282822668.18678826</v>
      </c>
      <c r="BA152" s="15">
        <f>'[1]功能-战损相关'!T158/求节点($D$88:$D$167,$D$4:$D$83,节奏总纲!R151)*3600</f>
        <v>293546927.31289464</v>
      </c>
      <c r="BB152" s="15">
        <f>'[1]功能-战损相关'!U158/求节点($D$88:$D$167,$D$4:$D$83,节奏总纲!S151)*3600</f>
        <v>229609325.29657111</v>
      </c>
      <c r="BC152" s="15">
        <f>'[1]功能-战损相关'!V158/求节点($D$88:$D$167,$D$4:$D$83,节奏总纲!T151)*3600</f>
        <v>114330381.21505435</v>
      </c>
      <c r="BD152" s="15">
        <f>SUM(AY$5:AY152)</f>
        <v>3258929859.7124133</v>
      </c>
      <c r="BE152" s="15">
        <f>SUM(AZ$5:AZ152)</f>
        <v>3824063265.2992053</v>
      </c>
      <c r="BF152" s="15">
        <f>SUM(BA$5:BA152)</f>
        <v>3937371708.2540116</v>
      </c>
      <c r="BG152" s="15">
        <f>SUM(BB$5:BB152)</f>
        <v>3017858799.8692746</v>
      </c>
      <c r="BH152" s="15">
        <f>SUM(BC$5:BC152)</f>
        <v>1538696823.025517</v>
      </c>
      <c r="BK152" s="14">
        <v>148</v>
      </c>
      <c r="BL152" s="14">
        <f t="shared" si="35"/>
        <v>1.2619853473362248</v>
      </c>
      <c r="BM152" s="14">
        <f t="shared" si="36"/>
        <v>0.92733624390154767</v>
      </c>
      <c r="BN152" s="14">
        <f t="shared" si="37"/>
        <v>2.5253628968981663</v>
      </c>
      <c r="BO152" s="14">
        <f t="shared" si="38"/>
        <v>2.6718831813210251</v>
      </c>
      <c r="BP152" s="14">
        <f t="shared" si="39"/>
        <v>3.8252324716377739</v>
      </c>
      <c r="BR152" s="9">
        <v>148</v>
      </c>
      <c r="BS152" s="9">
        <f t="shared" si="40"/>
        <v>-46513820.983788013</v>
      </c>
      <c r="BT152" s="9">
        <f t="shared" si="41"/>
        <v>34738879.062329292</v>
      </c>
      <c r="BU152" s="9">
        <f t="shared" si="42"/>
        <v>-385792481.85370445</v>
      </c>
      <c r="BV152" s="9">
        <f t="shared" si="43"/>
        <v>-321621740.66636133</v>
      </c>
      <c r="BW152" s="9">
        <f t="shared" si="44"/>
        <v>-289330946.34724545</v>
      </c>
      <c r="BX152" s="37">
        <f>SUMPRODUCT(BS$5:BS152,'[1]功能-付费相关'!BR$6:BR153)/'[1]资源-钻石'!L151</f>
        <v>-5.881801401478267E-2</v>
      </c>
      <c r="BY152" s="37">
        <f>SUMPRODUCT(BT$5:BT152,'[1]功能-付费相关'!BS$6:BS153)/'[1]资源-钻石'!M151</f>
        <v>1.3203069168183092E-2</v>
      </c>
      <c r="BZ152" s="37">
        <f>SUMPRODUCT(BU$5:BU152,'[1]功能-付费相关'!BT$6:BT153)/'[1]资源-钻石'!N151</f>
        <v>-0.17802410696718146</v>
      </c>
      <c r="CA152" s="37">
        <f>SUMPRODUCT(BV$5:BV152,'[1]功能-付费相关'!BU$6:BU153)/'[1]资源-钻石'!O151</f>
        <v>-6.6931726139087128E-2</v>
      </c>
      <c r="CB152" s="37">
        <f>SUMPRODUCT(BW$5:BW152,'[1]功能-付费相关'!BV$6:BV153)/'[1]资源-钻石'!P151</f>
        <v>-4.2754323295768226E-2</v>
      </c>
      <c r="CC152" s="14">
        <f>SUMPRODUCT(BS$5:BS152,'[1]功能-付费相关'!BR$6:BR153)/节奏总纲!P151</f>
        <v>-166.74143164019932</v>
      </c>
    </row>
    <row r="153" spans="3:81" x14ac:dyDescent="0.15">
      <c r="C153" s="14">
        <v>66</v>
      </c>
      <c r="D153" s="14">
        <f>求节点(节奏总纲!$AL$4:$AL$83,节奏总纲!AM$4:AM$83,'[1]功能-城建'!$AT71)</f>
        <v>6162.9846853088866</v>
      </c>
      <c r="E153" s="14">
        <f>求节点(节奏总纲!$AL$4:$AL$83,节奏总纲!AN$4:AN$83,'[1]功能-城建'!$AT71)</f>
        <v>4930.3877482471098</v>
      </c>
      <c r="F153" s="14">
        <f>求节点(节奏总纲!$AL$4:$AL$83,节奏总纲!AO$4:AO$83,'[1]功能-城建'!$AT71)</f>
        <v>3697.7908111853317</v>
      </c>
      <c r="G153" s="14">
        <f>求节点(节奏总纲!$AL$4:$AL$83,节奏总纲!AP$4:AP$83,'[1]功能-城建'!$AT71)</f>
        <v>2465.1938741235549</v>
      </c>
      <c r="H153" s="14">
        <f>求节点(节奏总纲!$AL$4:$AL$83,节奏总纲!AQ$4:AQ$83,'[1]功能-城建'!$AT71)</f>
        <v>1232.5969370617775</v>
      </c>
      <c r="L153" s="15">
        <v>149</v>
      </c>
      <c r="M153" s="15">
        <f>24*3600*节奏总纲!W152</f>
        <v>176897451.62223986</v>
      </c>
      <c r="N153" s="15">
        <f>24*3600*节奏总纲!X152</f>
        <v>149882813.36580914</v>
      </c>
      <c r="O153" s="15">
        <f>24*3600*节奏总纲!Y152</f>
        <v>120212315.94133055</v>
      </c>
      <c r="P153" s="15">
        <f>24*3600*节奏总纲!Z152</f>
        <v>84924870.433265403</v>
      </c>
      <c r="Q153" s="15">
        <f>24*3600*节奏总纲!AA152</f>
        <v>45442557.92803885</v>
      </c>
      <c r="R153" s="15">
        <f>SUM(M$5:M153)</f>
        <v>2641474805.7609897</v>
      </c>
      <c r="S153" s="15">
        <f>SUM(N$5:N153)</f>
        <v>2230725473.4651556</v>
      </c>
      <c r="T153" s="15">
        <f>SUM(O$5:O153)</f>
        <v>1772957889.6267757</v>
      </c>
      <c r="U153" s="15">
        <f>SUM(P$5:P153)</f>
        <v>1257077860.061655</v>
      </c>
      <c r="V153" s="15">
        <f>SUM(Q$5:Q153)</f>
        <v>671198748.14386737</v>
      </c>
      <c r="X153" s="15">
        <v>149</v>
      </c>
      <c r="Y153" s="15">
        <f>[1]养成buff汇总!CC154</f>
        <v>0.39792362972951528</v>
      </c>
      <c r="Z153" s="15">
        <f>[1]养成buff汇总!CD154</f>
        <v>0.40347999999999989</v>
      </c>
      <c r="AA153" s="15">
        <f>[1]养成buff汇总!CE154</f>
        <v>0.41556362972951527</v>
      </c>
      <c r="AB153" s="15">
        <f>[1]养成buff汇总!CF154</f>
        <v>0.43287999999999999</v>
      </c>
      <c r="AC153" s="15">
        <f>[1]养成buff汇总!CG154</f>
        <v>0.4567464741810105</v>
      </c>
      <c r="AD153" s="15">
        <f>[1]养成buff汇总!CH154</f>
        <v>1564553923.7880116</v>
      </c>
      <c r="AE153" s="15">
        <f>[1]养成buff汇总!CI154</f>
        <v>1350449181.4601557</v>
      </c>
      <c r="AF153" s="15">
        <f>[1]养成buff汇总!CJ154</f>
        <v>1125731824.2182751</v>
      </c>
      <c r="AG153" s="15">
        <f>[1]养成buff汇总!CK154</f>
        <v>853984457.35383892</v>
      </c>
      <c r="AH153" s="15">
        <f>[1]养成buff汇总!CL154</f>
        <v>499929499.37391394</v>
      </c>
      <c r="AK153" s="15">
        <v>149</v>
      </c>
      <c r="AL153" s="15">
        <f>R153+AD153+('[1]功能-日常任务'!AB153+'[1]功能-子任务'!BJ153+[8]繁荣度奖励!AT155+[3]投放设计!AY156+'[1]功能-行军令'!DL153+'[1]功能-九鼎之争'!CS154)*[1]把控!$V$7/[1]把控!$V$9++'[1]资源-玩家经验'!BN152/4</f>
        <v>4420913299.0580587</v>
      </c>
      <c r="AM153" s="15">
        <f>S153+AE153+('[1]功能-日常任务'!AC153+'[1]功能-子任务'!BK153+[8]繁荣度奖励!AU155+[3]投放设计!AZ156+'[1]功能-行军令'!DM153+'[1]功能-九鼎之争'!CT154)*[1]把控!$V$7/[1]把控!$V$9++'[1]资源-玩家经验'!BO152/4</f>
        <v>3813022117.5375342</v>
      </c>
      <c r="AN153" s="15">
        <f>T153+AF153+('[1]功能-日常任务'!AD153+'[1]功能-子任务'!BL153+[8]繁荣度奖励!AV155+[3]投放设计!BA156+'[1]功能-行军令'!DN153+'[1]功能-九鼎之争'!CU154)*[1]把控!$V$7/[1]把控!$V$9++'[1]资源-玩家经验'!BP152/4</f>
        <v>10672493408.720745</v>
      </c>
      <c r="AO153" s="15">
        <f>U153+AG153+('[1]功能-日常任务'!AE153+'[1]功能-子任务'!BM153+[8]繁荣度奖励!AW155+[3]投放设计!BB156+'[1]功能-行军令'!DO153+'[1]功能-九鼎之争'!CV154)*[1]把控!$V$7/[1]把控!$V$9++'[1]资源-玩家经验'!BQ152/4</f>
        <v>8658343291.2373543</v>
      </c>
      <c r="AP153" s="15">
        <f>V153+AH153+('[1]功能-日常任务'!AF153+'[1]功能-子任务'!BN153+[8]繁荣度奖励!AX155+[3]投放设计!BC156+'[1]功能-行军令'!DP153+'[1]功能-九鼎之争'!CW154)*[1]把控!$V$7/[1]把控!$V$9++'[1]资源-玩家经验'!BR152/4</f>
        <v>6322304606.6845331</v>
      </c>
      <c r="AS153" s="35">
        <v>149</v>
      </c>
      <c r="AT153" s="34">
        <f t="shared" si="33"/>
        <v>0.59749527463562679</v>
      </c>
      <c r="AU153" s="34">
        <f t="shared" si="34"/>
        <v>0.35389835039772505</v>
      </c>
      <c r="AV153" s="34">
        <f>(('[1]功能-日常任务'!AB153+'[1]功能-子任务'!BJ153+[8]繁荣度奖励!AT155+[3]投放设计!AY156+'[1]功能-行军令'!DL153+'[1]功能-九鼎之争'!CS154)*[1]把控!$V$7/[1]把控!$V$9+'[1]资源-玩家经验'!BN152/4)/AL153</f>
        <v>4.8606374966648193E-2</v>
      </c>
      <c r="AX153" s="15">
        <v>149</v>
      </c>
      <c r="AY153" s="15">
        <f>'[1]功能-战损相关'!R159/求节点($D$88:$D$167,$D$4:$D$83,节奏总纲!P152)*3600</f>
        <v>260174185.39413285</v>
      </c>
      <c r="AZ153" s="15">
        <f>'[1]功能-战损相关'!S159/求节点($D$88:$D$167,$D$4:$D$83,节奏总纲!Q152)*3600</f>
        <v>306294614.47212201</v>
      </c>
      <c r="BA153" s="15">
        <f>'[1]功能-战损相关'!T159/求节点($D$88:$D$167,$D$4:$D$83,节奏总纲!R152)*3600</f>
        <v>318374732.60813767</v>
      </c>
      <c r="BB153" s="15">
        <f>'[1]功能-战损相关'!U159/求节点($D$88:$D$167,$D$4:$D$83,节奏总纲!S152)*3600</f>
        <v>242992001.26933619</v>
      </c>
      <c r="BC153" s="15">
        <f>'[1]功能-战损相关'!V159/求节点($D$88:$D$167,$D$4:$D$83,节奏总纲!T152)*3600</f>
        <v>124156788.86006682</v>
      </c>
      <c r="BD153" s="15">
        <f>SUM(AY$5:AY153)</f>
        <v>3519104045.1065464</v>
      </c>
      <c r="BE153" s="15">
        <f>SUM(AZ$5:AZ153)</f>
        <v>4130357879.7713275</v>
      </c>
      <c r="BF153" s="15">
        <f>SUM(BA$5:BA153)</f>
        <v>4255746440.8621492</v>
      </c>
      <c r="BG153" s="15">
        <f>SUM(BB$5:BB153)</f>
        <v>3260850801.1386108</v>
      </c>
      <c r="BH153" s="15">
        <f>SUM(BC$5:BC153)</f>
        <v>1662853611.8855839</v>
      </c>
      <c r="BK153" s="14">
        <v>149</v>
      </c>
      <c r="BL153" s="14">
        <f t="shared" si="35"/>
        <v>1.2562610375801517</v>
      </c>
      <c r="BM153" s="14">
        <f t="shared" si="36"/>
        <v>0.92316991130769466</v>
      </c>
      <c r="BN153" s="14">
        <f t="shared" si="37"/>
        <v>2.507784135409783</v>
      </c>
      <c r="BO153" s="14">
        <f t="shared" si="38"/>
        <v>2.6552405550766287</v>
      </c>
      <c r="BP153" s="14">
        <f t="shared" si="39"/>
        <v>3.8020812905565329</v>
      </c>
      <c r="BR153" s="9">
        <v>149</v>
      </c>
      <c r="BS153" s="9">
        <f t="shared" si="40"/>
        <v>-48017382.710361004</v>
      </c>
      <c r="BT153" s="9">
        <f t="shared" si="41"/>
        <v>39464961.819040775</v>
      </c>
      <c r="BU153" s="9">
        <f t="shared" si="42"/>
        <v>-410826252.79137564</v>
      </c>
      <c r="BV153" s="9">
        <f t="shared" si="43"/>
        <v>-351985118.99564981</v>
      </c>
      <c r="BW153" s="9">
        <f t="shared" si="44"/>
        <v>-312274766.3813777</v>
      </c>
      <c r="BX153" s="37">
        <f>SUMPRODUCT(BS$5:BS153,'[1]功能-付费相关'!BR$6:BR154)/'[1]资源-钻石'!L152</f>
        <v>-5.8156191324766328E-2</v>
      </c>
      <c r="BY153" s="37">
        <f>SUMPRODUCT(BT$5:BT153,'[1]功能-付费相关'!BS$6:BS154)/'[1]资源-钻石'!M152</f>
        <v>1.4112017880956495E-2</v>
      </c>
      <c r="BZ153" s="37">
        <f>SUMPRODUCT(BU$5:BU153,'[1]功能-付费相关'!BT$6:BT154)/'[1]资源-钻石'!N152</f>
        <v>-0.17751586692519772</v>
      </c>
      <c r="CA153" s="37">
        <f>SUMPRODUCT(BV$5:BV153,'[1]功能-付费相关'!BU$6:BU154)/'[1]资源-钻石'!O152</f>
        <v>-6.6801929880393393E-2</v>
      </c>
      <c r="CB153" s="37">
        <f>SUMPRODUCT(BW$5:BW153,'[1]功能-付费相关'!BV$6:BV154)/'[1]资源-钻石'!P152</f>
        <v>-4.2736080624243736E-2</v>
      </c>
      <c r="CC153" s="14">
        <f>SUMPRODUCT(BS$5:BS153,'[1]功能-付费相关'!BR$6:BR154)/节奏总纲!P152</f>
        <v>-164.30045032856256</v>
      </c>
    </row>
    <row r="154" spans="3:81" x14ac:dyDescent="0.15">
      <c r="C154" s="14">
        <v>67</v>
      </c>
      <c r="D154" s="14">
        <f>求节点(节奏总纲!$AL$4:$AL$83,节奏总纲!AM$4:AM$83,'[1]功能-城建'!$AT72)</f>
        <v>7133.5498113340191</v>
      </c>
      <c r="E154" s="14">
        <f>求节点(节奏总纲!$AL$4:$AL$83,节奏总纲!AN$4:AN$83,'[1]功能-城建'!$AT72)</f>
        <v>5706.8398490672153</v>
      </c>
      <c r="F154" s="14">
        <f>求节点(节奏总纲!$AL$4:$AL$83,节奏总纲!AO$4:AO$83,'[1]功能-城建'!$AT72)</f>
        <v>4280.1298868004114</v>
      </c>
      <c r="G154" s="14">
        <f>求节点(节奏总纲!$AL$4:$AL$83,节奏总纲!AP$4:AP$83,'[1]功能-城建'!$AT72)</f>
        <v>2853.4199245336076</v>
      </c>
      <c r="H154" s="14">
        <f>求节点(节奏总纲!$AL$4:$AL$83,节奏总纲!AQ$4:AQ$83,'[1]功能-城建'!$AT72)</f>
        <v>1426.7099622668038</v>
      </c>
      <c r="L154" s="15">
        <v>150</v>
      </c>
      <c r="M154" s="15">
        <f>24*3600*节奏总纲!W153</f>
        <v>189593994.23901045</v>
      </c>
      <c r="N154" s="15">
        <f>24*3600*节奏总纲!X153</f>
        <v>160112128.13484436</v>
      </c>
      <c r="O154" s="15">
        <f>24*3600*节奏总纲!Y153</f>
        <v>127538595.8132237</v>
      </c>
      <c r="P154" s="15">
        <f>24*3600*节奏总纲!Z153</f>
        <v>91077102.498345241</v>
      </c>
      <c r="Q154" s="15">
        <f>24*3600*节奏总纲!AA153</f>
        <v>50723795.856132656</v>
      </c>
      <c r="R154" s="15">
        <f>SUM(M$5:M154)</f>
        <v>2831068800</v>
      </c>
      <c r="S154" s="15">
        <f>SUM(N$5:N154)</f>
        <v>2390837601.5999999</v>
      </c>
      <c r="T154" s="15">
        <f>SUM(O$5:O154)</f>
        <v>1900496485.4399993</v>
      </c>
      <c r="U154" s="15">
        <f>SUM(P$5:P154)</f>
        <v>1348154962.5600002</v>
      </c>
      <c r="V154" s="15">
        <f>SUM(Q$5:Q154)</f>
        <v>721922544</v>
      </c>
      <c r="X154" s="15">
        <v>150</v>
      </c>
      <c r="Y154" s="15">
        <f>[1]养成buff汇总!CC155</f>
        <v>0.39792362972951528</v>
      </c>
      <c r="Z154" s="15">
        <f>[1]养成buff汇总!CD155</f>
        <v>0.40347999999999989</v>
      </c>
      <c r="AA154" s="15">
        <f>[1]养成buff汇总!CE155</f>
        <v>0.41556362972951527</v>
      </c>
      <c r="AB154" s="15">
        <f>[1]养成buff汇总!CF155</f>
        <v>0.43287999999999999</v>
      </c>
      <c r="AC154" s="15">
        <f>[1]养成buff汇总!CG155</f>
        <v>0.4567464741810105</v>
      </c>
      <c r="AD154" s="15">
        <f>[1]养成buff汇总!CH155</f>
        <v>1689860170.7822433</v>
      </c>
      <c r="AE154" s="15">
        <f>[1]养成buff汇总!CI155</f>
        <v>1458747380.1120818</v>
      </c>
      <c r="AF154" s="15">
        <f>[1]养成buff汇总!CJ155</f>
        <v>1216418175.2101197</v>
      </c>
      <c r="AG154" s="15">
        <f>[1]养成buff汇总!CK155</f>
        <v>923503176.72449005</v>
      </c>
      <c r="AH154" s="15">
        <f>[1]养成buff汇总!CL155</f>
        <v>542576097.71754885</v>
      </c>
      <c r="AK154" s="15">
        <v>150</v>
      </c>
      <c r="AL154" s="15">
        <f>R154+AD154+('[1]功能-日常任务'!AB154+'[1]功能-子任务'!BJ154+[8]繁荣度奖励!AT156+[3]投放设计!AY157+'[1]功能-行军令'!DL154+'[1]功能-九鼎之争'!CS155)*[1]把控!$V$7/[1]把控!$V$9++'[1]资源-玩家经验'!BN153/4</f>
        <v>4751224408.3698874</v>
      </c>
      <c r="AM154" s="15">
        <f>S154+AE154+('[1]功能-日常任务'!AC154+'[1]功能-子任务'!BK154+[8]繁荣度奖励!AU156+[3]投放设计!AZ157+'[1]功能-行军令'!DM154+'[1]功能-九鼎之争'!CT155)*[1]把控!$V$7/[1]把控!$V$9++'[1]资源-玩家经验'!BO153/4</f>
        <v>4098062135.9823856</v>
      </c>
      <c r="AN154" s="15">
        <f>T154+AF154+('[1]功能-日常任务'!AD154+'[1]功能-子任务'!BL154+[8]繁荣度奖励!AV156+[3]投放设计!BA157+'[1]功能-行军令'!DN154+'[1]功能-九鼎之争'!CU155)*[1]把控!$V$7/[1]把控!$V$9++'[1]资源-玩家经验'!BP153/4</f>
        <v>11451633321.83325</v>
      </c>
      <c r="AO154" s="15">
        <f>U154+AG154+('[1]功能-日常任务'!AE154+'[1]功能-子任务'!BM154+[8]繁荣度奖励!AW156+[3]投放设计!BB157+'[1]功能-行军令'!DO154+'[1]功能-九鼎之争'!CV155)*[1]把控!$V$7/[1]把控!$V$9++'[1]资源-玩家经验'!BQ153/4</f>
        <v>9296458781.6432648</v>
      </c>
      <c r="AP154" s="15">
        <f>V154+AH154+('[1]功能-日常任务'!AF154+'[1]功能-子任务'!BN154+[8]繁荣度奖励!AX156+[3]投放设计!BC157+'[1]功能-行军令'!DP154+'[1]功能-九鼎之争'!CW155)*[1]把控!$V$7/[1]把控!$V$9++'[1]资源-玩家经验'!BR153/4</f>
        <v>6796967521.3401737</v>
      </c>
      <c r="AS154" s="35">
        <v>150</v>
      </c>
      <c r="AT154" s="34">
        <f t="shared" si="33"/>
        <v>0.59586088904003598</v>
      </c>
      <c r="AU154" s="34">
        <f t="shared" si="34"/>
        <v>0.35566835525708684</v>
      </c>
      <c r="AV154" s="34">
        <f>(('[1]功能-日常任务'!AB154+'[1]功能-子任务'!BJ154+[8]繁荣度奖励!AT156+[3]投放设计!AY157+'[1]功能-行军令'!DL154+'[1]功能-九鼎之争'!CS155)*[1]把控!$V$7/[1]把控!$V$9+'[1]资源-玩家经验'!BN153/4)/AL154</f>
        <v>4.8470755702877177E-2</v>
      </c>
      <c r="AX154" s="15">
        <v>150</v>
      </c>
      <c r="AY154" s="15">
        <f>'[1]功能-战损相关'!R160/求节点($D$88:$D$167,$D$4:$D$83,节奏总纲!P153)*3600</f>
        <v>280572140.42418104</v>
      </c>
      <c r="AZ154" s="15">
        <f>'[1]功能-战损相关'!S160/求节点($D$88:$D$167,$D$4:$D$83,节奏总纲!Q153)*3600</f>
        <v>329303272.51123816</v>
      </c>
      <c r="BA154" s="15">
        <f>'[1]功能-战损相关'!T160/求节点($D$88:$D$167,$D$4:$D$83,节奏总纲!R153)*3600</f>
        <v>340086783.89953965</v>
      </c>
      <c r="BB154" s="15">
        <f>'[1]功能-战损相关'!U160/求节点($D$88:$D$167,$D$4:$D$83,节奏总纲!S153)*3600</f>
        <v>262454806.88508144</v>
      </c>
      <c r="BC154" s="15">
        <f>'[1]功能-战损相关'!V160/求节点($D$88:$D$167,$D$4:$D$83,节奏总纲!T153)*3600</f>
        <v>139727850.22619322</v>
      </c>
      <c r="BD154" s="15">
        <f>SUM(AY$5:AY154)</f>
        <v>3799676185.5307274</v>
      </c>
      <c r="BE154" s="15">
        <f>SUM(AZ$5:AZ154)</f>
        <v>4459661152.2825661</v>
      </c>
      <c r="BF154" s="15">
        <f>SUM(BA$5:BA154)</f>
        <v>4595833224.7616892</v>
      </c>
      <c r="BG154" s="15">
        <f>SUM(BB$5:BB154)</f>
        <v>3523305608.0236921</v>
      </c>
      <c r="BH154" s="15">
        <f>SUM(BC$5:BC154)</f>
        <v>1802581462.1117771</v>
      </c>
      <c r="BK154" s="14">
        <v>150</v>
      </c>
      <c r="BL154" s="14">
        <f t="shared" si="35"/>
        <v>1.2504287671835517</v>
      </c>
      <c r="BM154" s="14">
        <f t="shared" si="36"/>
        <v>0.91891782717278758</v>
      </c>
      <c r="BN154" s="14">
        <f t="shared" si="37"/>
        <v>2.491742576761379</v>
      </c>
      <c r="BO154" s="14">
        <f t="shared" si="38"/>
        <v>2.6385615714039279</v>
      </c>
      <c r="BP154" s="14">
        <f t="shared" si="39"/>
        <v>3.770685355533018</v>
      </c>
      <c r="BR154" s="9">
        <v>150</v>
      </c>
      <c r="BS154" s="9">
        <f t="shared" si="40"/>
        <v>-49738968.887647629</v>
      </c>
      <c r="BT154" s="9">
        <f t="shared" si="41"/>
        <v>44263254.066387177</v>
      </c>
      <c r="BU154" s="9">
        <f t="shared" si="42"/>
        <v>-439053129.21296501</v>
      </c>
      <c r="BV154" s="9">
        <f t="shared" si="43"/>
        <v>-375660683.5208292</v>
      </c>
      <c r="BW154" s="9">
        <f t="shared" si="44"/>
        <v>-334935064.42944741</v>
      </c>
      <c r="BX154" s="37">
        <f>SUMPRODUCT(BS$5:BS154,'[1]功能-付费相关'!BR$6:BR155)/'[1]资源-钻石'!L153</f>
        <v>-5.743073185726922E-2</v>
      </c>
      <c r="BY154" s="37">
        <f>SUMPRODUCT(BT$5:BT154,'[1]功能-付费相关'!BS$6:BS155)/'[1]资源-钻石'!M153</f>
        <v>1.5049393124921259E-2</v>
      </c>
      <c r="BZ154" s="37">
        <f>SUMPRODUCT(BU$5:BU154,'[1]功能-付费相关'!BT$6:BT155)/'[1]资源-钻石'!N153</f>
        <v>-0.17712821649252772</v>
      </c>
      <c r="CA154" s="37">
        <f>SUMPRODUCT(BV$5:BV154,'[1]功能-付费相关'!BU$6:BU155)/'[1]资源-钻石'!O153</f>
        <v>-6.6659717598018545E-2</v>
      </c>
      <c r="CB154" s="37">
        <f>SUMPRODUCT(BW$5:BW154,'[1]功能-付费相关'!BV$6:BV155)/'[1]资源-钻石'!P153</f>
        <v>-4.2602188261844698E-2</v>
      </c>
      <c r="CC154" s="14">
        <f>SUMPRODUCT(BS$5:BS154,'[1]功能-付费相关'!BR$6:BR155)/节奏总纲!P153</f>
        <v>-161.73051152418259</v>
      </c>
    </row>
    <row r="155" spans="3:81" x14ac:dyDescent="0.15">
      <c r="C155" s="14">
        <v>68</v>
      </c>
      <c r="D155" s="14">
        <f>求节点(节奏总纲!$AL$4:$AL$83,节奏总纲!AM$4:AM$83,'[1]功能-城建'!$AT73)</f>
        <v>8256.4738250473602</v>
      </c>
      <c r="E155" s="14">
        <f>求节点(节奏总纲!$AL$4:$AL$83,节奏总纲!AN$4:AN$83,'[1]功能-城建'!$AT73)</f>
        <v>6605.1790600378881</v>
      </c>
      <c r="F155" s="14">
        <f>求节点(节奏总纲!$AL$4:$AL$83,节奏总纲!AO$4:AO$83,'[1]功能-城建'!$AT73)</f>
        <v>4953.8842950284161</v>
      </c>
      <c r="G155" s="14">
        <f>求节点(节奏总纲!$AL$4:$AL$83,节奏总纲!AP$4:AP$83,'[1]功能-城建'!$AT73)</f>
        <v>3302.5895300189441</v>
      </c>
      <c r="H155" s="14">
        <f>求节点(节奏总纲!$AL$4:$AL$83,节奏总纲!AQ$4:AQ$83,'[1]功能-城建'!$AT73)</f>
        <v>1651.294765009472</v>
      </c>
      <c r="L155" s="15">
        <v>151</v>
      </c>
      <c r="M155" s="15">
        <f>24*3600*节奏总纲!W154</f>
        <v>203201811.68162772</v>
      </c>
      <c r="N155" s="15">
        <f>24*3600*节奏总纲!X154</f>
        <v>172817638.20980713</v>
      </c>
      <c r="O155" s="15">
        <f>24*3600*节奏总纲!Y154</f>
        <v>137926511.48771739</v>
      </c>
      <c r="P155" s="15">
        <f>24*3600*节奏总纲!Z154</f>
        <v>103743525.12965876</v>
      </c>
      <c r="Q155" s="15">
        <f>24*3600*节奏总纲!AA154</f>
        <v>63953544.425541483</v>
      </c>
      <c r="R155" s="15">
        <f>SUM(M$5:M155)</f>
        <v>3034270611.6816278</v>
      </c>
      <c r="S155" s="15">
        <f>SUM(N$5:N155)</f>
        <v>2563655239.8098068</v>
      </c>
      <c r="T155" s="15">
        <f>SUM(O$5:O155)</f>
        <v>2038422996.9277167</v>
      </c>
      <c r="U155" s="15">
        <f>SUM(P$5:P155)</f>
        <v>1451898487.6896589</v>
      </c>
      <c r="V155" s="15">
        <f>SUM(Q$5:Q155)</f>
        <v>785876088.42554152</v>
      </c>
      <c r="X155" s="15">
        <v>151</v>
      </c>
      <c r="Y155" s="15">
        <f>[1]养成buff汇总!CC156</f>
        <v>0.39792362972951528</v>
      </c>
      <c r="Z155" s="15">
        <f>[1]养成buff汇总!CD156</f>
        <v>0.40347999999999989</v>
      </c>
      <c r="AA155" s="15">
        <f>[1]养成buff汇总!CE156</f>
        <v>0.41556362972951527</v>
      </c>
      <c r="AB155" s="15">
        <f>[1]养成buff汇总!CF156</f>
        <v>0.43287999999999999</v>
      </c>
      <c r="AC155" s="15">
        <f>[1]养成buff汇总!CG156</f>
        <v>0.4567464741810105</v>
      </c>
      <c r="AD155" s="15">
        <f>[1]养成buff汇总!CH156</f>
        <v>1824160081.0006771</v>
      </c>
      <c r="AE155" s="15">
        <f>[1]养成buff汇总!CI156</f>
        <v>1575639455.2560718</v>
      </c>
      <c r="AF155" s="15">
        <f>[1]养成buff汇总!CJ156</f>
        <v>1314490856.2844315</v>
      </c>
      <c r="AG155" s="15">
        <f>[1]养成buff汇总!CK156</f>
        <v>1002690116.2754258</v>
      </c>
      <c r="AH155" s="15">
        <f>[1]养成buff汇总!CL156</f>
        <v>596345755.04965341</v>
      </c>
      <c r="AK155" s="15">
        <v>151</v>
      </c>
      <c r="AL155" s="15">
        <f>R155+AD155+('[1]功能-日常任务'!AB155+'[1]功能-子任务'!BJ155+[8]繁荣度奖励!AT157+[3]投放设计!AY158+'[1]功能-行军令'!DL155+'[1]功能-九鼎之争'!CS156)*[1]把控!$V$7/[1]把控!$V$9++'[1]资源-玩家经验'!BN154/4</f>
        <v>5105244375.9357471</v>
      </c>
      <c r="AM155" s="15">
        <f>S155+AE155+('[1]功能-日常任务'!AC155+'[1]功能-子任务'!BK155+[8]繁荣度奖励!AU157+[3]投放设计!AZ158+'[1]功能-行军令'!DM155+'[1]功能-九鼎之争'!CT156)*[1]把控!$V$7/[1]把控!$V$9++'[1]资源-玩家经验'!BO154/4</f>
        <v>4405722416.4269733</v>
      </c>
      <c r="AN155" s="15">
        <f>T155+AF155+('[1]功能-日常任务'!AD155+'[1]功能-子任务'!BL155+[8]繁荣度奖励!AV157+[3]投放设计!BA158+'[1]功能-行军令'!DN155+'[1]功能-九鼎之争'!CU156)*[1]把控!$V$7/[1]把控!$V$9++'[1]资源-玩家经验'!BP154/4</f>
        <v>12288969210.630079</v>
      </c>
      <c r="AO155" s="15">
        <f>U155+AG155+('[1]功能-日常任务'!AE155+'[1]功能-子任务'!BM155+[8]繁荣度奖励!AW157+[3]投放设计!BB158+'[1]功能-行军令'!DO155+'[1]功能-九鼎之争'!CV156)*[1]把控!$V$7/[1]把控!$V$9++'[1]资源-玩家经验'!BQ154/4</f>
        <v>9992440234.3419456</v>
      </c>
      <c r="AP155" s="15">
        <f>V155+AH155+('[1]功能-日常任务'!AF155+'[1]功能-子任务'!BN155+[8]繁荣度奖励!AX157+[3]投放设计!BC158+'[1]功能-行军令'!DP155+'[1]功能-九鼎之争'!CW156)*[1]把控!$V$7/[1]把控!$V$9++'[1]资源-玩家经验'!BR154/4</f>
        <v>7325495742.5678196</v>
      </c>
      <c r="AS155" s="35">
        <v>151</v>
      </c>
      <c r="AT155" s="34">
        <f t="shared" si="33"/>
        <v>0.5943438527613033</v>
      </c>
      <c r="AU155" s="34">
        <f t="shared" si="34"/>
        <v>0.35731102111371982</v>
      </c>
      <c r="AV155" s="34">
        <f>(('[1]功能-日常任务'!AB155+'[1]功能-子任务'!BJ155+[8]繁荣度奖励!AT157+[3]投放设计!AY158+'[1]功能-行军令'!DL155+'[1]功能-九鼎之争'!CS156)*[1]把控!$V$7/[1]把控!$V$9+'[1]资源-玩家经验'!BN154/4)/AL155</f>
        <v>4.834512612497692E-2</v>
      </c>
      <c r="AX155" s="15">
        <v>151</v>
      </c>
      <c r="AY155" s="15">
        <f>'[1]功能-战损相关'!R161/求节点($D$88:$D$167,$D$4:$D$83,节奏总纲!P154)*3600</f>
        <v>302418127.79170078</v>
      </c>
      <c r="AZ155" s="15">
        <f>'[1]功能-战损相关'!S161/求节点($D$88:$D$167,$D$4:$D$83,节奏总纲!Q154)*3600</f>
        <v>357397849.64853138</v>
      </c>
      <c r="BA155" s="15">
        <f>'[1]功能-战损相关'!T161/求节点($D$88:$D$167,$D$4:$D$83,节奏总纲!R154)*3600</f>
        <v>370001635.76372415</v>
      </c>
      <c r="BB155" s="15">
        <f>'[1]功能-战损相关'!U161/求节点($D$88:$D$167,$D$4:$D$83,节奏总纲!S154)*3600</f>
        <v>301095316.41533607</v>
      </c>
      <c r="BC155" s="15">
        <f>'[1]功能-战损相关'!V161/求节点($D$88:$D$167,$D$4:$D$83,节奏总纲!T154)*3600</f>
        <v>177583897.53896177</v>
      </c>
      <c r="BD155" s="15">
        <f>SUM(AY$5:AY155)</f>
        <v>4102094313.3224282</v>
      </c>
      <c r="BE155" s="15">
        <f>SUM(AZ$5:AZ155)</f>
        <v>4817059001.931097</v>
      </c>
      <c r="BF155" s="15">
        <f>SUM(BA$5:BA155)</f>
        <v>4965834860.5254135</v>
      </c>
      <c r="BG155" s="15">
        <f>SUM(BB$5:BB155)</f>
        <v>3824400924.4390283</v>
      </c>
      <c r="BH155" s="15">
        <f>SUM(BC$5:BC155)</f>
        <v>1980165359.6507387</v>
      </c>
      <c r="BK155" s="14">
        <v>151</v>
      </c>
      <c r="BL155" s="14">
        <f t="shared" si="35"/>
        <v>1.2445458309808661</v>
      </c>
      <c r="BM155" s="14">
        <f t="shared" si="36"/>
        <v>0.91460835639770566</v>
      </c>
      <c r="BN155" s="14">
        <f t="shared" si="37"/>
        <v>2.4747035605871592</v>
      </c>
      <c r="BO155" s="14">
        <f t="shared" si="38"/>
        <v>2.6128118970182657</v>
      </c>
      <c r="BP155" s="14">
        <f t="shared" si="39"/>
        <v>3.6994363661931189</v>
      </c>
      <c r="BR155" s="9">
        <v>151</v>
      </c>
      <c r="BS155" s="9">
        <f t="shared" si="40"/>
        <v>-51601839.774158955</v>
      </c>
      <c r="BT155" s="9">
        <f t="shared" si="41"/>
        <v>49737569.203943253</v>
      </c>
      <c r="BU155" s="9">
        <f t="shared" si="42"/>
        <v>-467334253.0331049</v>
      </c>
      <c r="BV155" s="9">
        <f t="shared" si="43"/>
        <v>-394886136.28334475</v>
      </c>
      <c r="BW155" s="9">
        <f t="shared" si="44"/>
        <v>-350944323.68868423</v>
      </c>
      <c r="BX155" s="37">
        <f>SUMPRODUCT(BS$5:BS155,'[1]功能-付费相关'!BR$6:BR156)/'[1]资源-钻石'!L154</f>
        <v>-5.6653451899621031E-2</v>
      </c>
      <c r="BY155" s="37">
        <f>SUMPRODUCT(BT$5:BT155,'[1]功能-付费相关'!BS$6:BS156)/'[1]资源-钻石'!M154</f>
        <v>1.601061629415779E-2</v>
      </c>
      <c r="BZ155" s="37">
        <f>SUMPRODUCT(BU$5:BU155,'[1]功能-付费相关'!BT$6:BT156)/'[1]资源-钻石'!N154</f>
        <v>-0.17661300929471818</v>
      </c>
      <c r="CA155" s="37">
        <f>SUMPRODUCT(BV$5:BV155,'[1]功能-付费相关'!BU$6:BU156)/'[1]资源-钻石'!O154</f>
        <v>-6.6165241926024382E-2</v>
      </c>
      <c r="CB155" s="37">
        <f>SUMPRODUCT(BW$5:BW155,'[1]功能-付费相关'!BV$6:BV156)/'[1]资源-钻石'!P154</f>
        <v>-4.1898866859894378E-2</v>
      </c>
      <c r="CC155" s="14">
        <f>SUMPRODUCT(BS$5:BS155,'[1]功能-付费相关'!BR$6:BR156)/节奏总纲!P154</f>
        <v>-159.0626381238508</v>
      </c>
    </row>
    <row r="156" spans="3:81" x14ac:dyDescent="0.15">
      <c r="C156" s="14">
        <v>69</v>
      </c>
      <c r="D156" s="14">
        <f>求节点(节奏总纲!$AL$4:$AL$83,节奏总纲!AM$4:AM$83,'[1]功能-城建'!$AT74)</f>
        <v>9555.6072874592737</v>
      </c>
      <c r="E156" s="14">
        <f>求节点(节奏总纲!$AL$4:$AL$83,节奏总纲!AN$4:AN$83,'[1]功能-城建'!$AT74)</f>
        <v>7644.4858299674197</v>
      </c>
      <c r="F156" s="14">
        <f>求节点(节奏总纲!$AL$4:$AL$83,节奏总纲!AO$4:AO$83,'[1]功能-城建'!$AT74)</f>
        <v>5733.3643724755639</v>
      </c>
      <c r="G156" s="14">
        <f>求节点(节奏总纲!$AL$4:$AL$83,节奏总纲!AP$4:AP$83,'[1]功能-城建'!$AT74)</f>
        <v>3822.2429149837099</v>
      </c>
      <c r="H156" s="14">
        <f>求节点(节奏总纲!$AL$4:$AL$83,节奏总纲!AQ$4:AQ$83,'[1]功能-城建'!$AT74)</f>
        <v>1911.1214574918549</v>
      </c>
      <c r="L156" s="15">
        <v>152</v>
      </c>
      <c r="M156" s="15">
        <f>24*3600*节奏总纲!W155</f>
        <v>217786309.29967231</v>
      </c>
      <c r="N156" s="15">
        <f>24*3600*节奏总纲!X155</f>
        <v>183357241.34309694</v>
      </c>
      <c r="O156" s="15">
        <f>24*3600*节奏总纲!Y155</f>
        <v>158341453.19515082</v>
      </c>
      <c r="P156" s="15">
        <f>24*3600*节奏总纲!Z155</f>
        <v>125349118.98627172</v>
      </c>
      <c r="Q156" s="15">
        <f>24*3600*节奏总纲!AA155</f>
        <v>433645256.94244593</v>
      </c>
      <c r="R156" s="15">
        <f>SUM(M$5:M156)</f>
        <v>3252056920.9812999</v>
      </c>
      <c r="S156" s="15">
        <f>SUM(N$5:N156)</f>
        <v>2747012481.1529036</v>
      </c>
      <c r="T156" s="15">
        <f>SUM(O$5:O156)</f>
        <v>2196764450.1228676</v>
      </c>
      <c r="U156" s="15">
        <f>SUM(P$5:P156)</f>
        <v>1577247606.6759305</v>
      </c>
      <c r="V156" s="15">
        <f>SUM(Q$5:Q156)</f>
        <v>1219521345.3679874</v>
      </c>
      <c r="X156" s="15">
        <v>152</v>
      </c>
      <c r="Y156" s="15">
        <f>[1]养成buff汇总!CC157</f>
        <v>0.39792362972951528</v>
      </c>
      <c r="Z156" s="15">
        <f>[1]养成buff汇总!CD157</f>
        <v>0.40347999999999989</v>
      </c>
      <c r="AA156" s="15">
        <f>[1]养成buff汇总!CE157</f>
        <v>0.41556362972951527</v>
      </c>
      <c r="AB156" s="15">
        <f>[1]养成buff汇总!CF157</f>
        <v>0.43287999999999999</v>
      </c>
      <c r="AC156" s="15">
        <f>[1]养成buff汇总!CG157</f>
        <v>0.4567464741810105</v>
      </c>
      <c r="AD156" s="15">
        <f>[1]养成buff汇总!CH157</f>
        <v>1968099160.7938056</v>
      </c>
      <c r="AE156" s="15">
        <f>[1]养成buff汇总!CI157</f>
        <v>1699660409.6869588</v>
      </c>
      <c r="AF156" s="15">
        <f>[1]养成buff汇总!CJ157</f>
        <v>1427079586.8522596</v>
      </c>
      <c r="AG156" s="15">
        <f>[1]养成buff汇总!CK157</f>
        <v>1098368502.9074919</v>
      </c>
      <c r="AH156" s="15">
        <f>[1]养成buff汇总!CL157</f>
        <v>960937851.99956918</v>
      </c>
      <c r="AK156" s="15">
        <v>152</v>
      </c>
      <c r="AL156" s="15">
        <f>R156+AD156+('[1]功能-日常任务'!AB156+'[1]功能-子任务'!BJ156+[8]繁荣度奖励!AT158+[3]投放设计!AY159+'[1]功能-行军令'!DL156+'[1]功能-九鼎之争'!CS157)*[1]把控!$V$7/[1]把控!$V$9++'[1]资源-玩家经验'!BN155/4</f>
        <v>5484673021.1258135</v>
      </c>
      <c r="AM156" s="15">
        <f>S156+AE156+('[1]功能-日常任务'!AC156+'[1]功能-子任务'!BK156+[8]繁荣度奖励!AU158+[3]投放设计!AZ159+'[1]功能-行军令'!DM156+'[1]功能-九鼎之争'!CT157)*[1]把控!$V$7/[1]把控!$V$9++'[1]资源-玩家经验'!BO155/4</f>
        <v>4732145442.336627</v>
      </c>
      <c r="AN156" s="15">
        <f>T156+AF156+('[1]功能-日常任务'!AD156+'[1]功能-子任务'!BL156+[8]繁荣度奖励!AV158+[3]投放设计!BA159+'[1]功能-行军令'!DN156+'[1]功能-九鼎之争'!CU157)*[1]把控!$V$7/[1]把控!$V$9++'[1]资源-玩家经验'!BP155/4</f>
        <v>13205772542.303162</v>
      </c>
      <c r="AO156" s="15">
        <f>U156+AG156+('[1]功能-日常任务'!AE156+'[1]功能-子任务'!BM156+[8]繁荣度奖励!AW158+[3]投放设计!BB159+'[1]功能-行军令'!DO156+'[1]功能-九鼎之争'!CV157)*[1]把控!$V$7/[1]把控!$V$9++'[1]资源-玩家经验'!BQ155/4</f>
        <v>10756479053.575108</v>
      </c>
      <c r="AP156" s="15">
        <f>V156+AH156+('[1]功能-日常任务'!AF156+'[1]功能-子任务'!BN156+[8]繁荣度奖励!AX158+[3]投放设计!BC159+'[1]功能-行军令'!DP156+'[1]功能-九鼎之争'!CW157)*[1]把控!$V$7/[1]把控!$V$9++'[1]资源-玩家经验'!BR155/4</f>
        <v>8659266904.1512833</v>
      </c>
      <c r="AS156" s="35">
        <v>152</v>
      </c>
      <c r="AT156" s="34">
        <f t="shared" si="33"/>
        <v>0.5929354235804134</v>
      </c>
      <c r="AU156" s="34">
        <f t="shared" si="34"/>
        <v>0.35883618826739522</v>
      </c>
      <c r="AV156" s="34">
        <f>(('[1]功能-日常任务'!AB156+'[1]功能-子任务'!BJ156+[8]繁荣度奖励!AT158+[3]投放设计!AY159+'[1]功能-行军令'!DL156+'[1]功能-九鼎之争'!CS157)*[1]把控!$V$7/[1]把控!$V$9+'[1]资源-玩家经验'!BN155/4)/AL156</f>
        <v>4.8228388152191382E-2</v>
      </c>
      <c r="AX156" s="15">
        <v>152</v>
      </c>
      <c r="AY156" s="15">
        <f>'[1]功能-战损相关'!R162/求节点($D$88:$D$167,$D$4:$D$83,节奏总纲!P155)*3600</f>
        <v>325894657.59363723</v>
      </c>
      <c r="AZ156" s="15">
        <f>'[1]功能-战损相关'!S162/求节点($D$88:$D$167,$D$4:$D$83,节奏总纲!Q155)*3600</f>
        <v>381495138.70751524</v>
      </c>
      <c r="BA156" s="15">
        <f>'[1]功能-战损相关'!T162/求节点($D$88:$D$167,$D$4:$D$83,节奏总纲!R155)*3600</f>
        <v>427611354.54244614</v>
      </c>
      <c r="BB156" s="15">
        <f>'[1]功能-战损相关'!U162/求节点($D$88:$D$167,$D$4:$D$83,节奏总纲!S155)*3600</f>
        <v>366405319.04676718</v>
      </c>
      <c r="BC156" s="15">
        <f>'[1]功能-战损相关'!V162/求节点($D$88:$D$167,$D$4:$D$83,节奏总纲!T155)*3600</f>
        <v>1207220028.3086157</v>
      </c>
      <c r="BD156" s="15">
        <f>SUM(AY$5:AY156)</f>
        <v>4427988970.9160652</v>
      </c>
      <c r="BE156" s="15">
        <f>SUM(AZ$5:AZ156)</f>
        <v>5198554140.6386127</v>
      </c>
      <c r="BF156" s="15">
        <f>SUM(BA$5:BA156)</f>
        <v>5393446215.0678596</v>
      </c>
      <c r="BG156" s="15">
        <f>SUM(BB$5:BB156)</f>
        <v>4190806243.4857955</v>
      </c>
      <c r="BH156" s="15">
        <f>SUM(BC$5:BC156)</f>
        <v>3187385387.9593544</v>
      </c>
      <c r="BK156" s="14">
        <v>152</v>
      </c>
      <c r="BL156" s="14">
        <f t="shared" si="35"/>
        <v>1.2386374620962846</v>
      </c>
      <c r="BM156" s="14">
        <f t="shared" si="36"/>
        <v>0.91028107322073781</v>
      </c>
      <c r="BN156" s="14">
        <f t="shared" si="37"/>
        <v>2.4484850716430122</v>
      </c>
      <c r="BO156" s="14">
        <f t="shared" si="38"/>
        <v>2.5666848879723365</v>
      </c>
      <c r="BP156" s="14">
        <f t="shared" si="39"/>
        <v>2.7167304389555373</v>
      </c>
      <c r="BR156" s="9">
        <v>152</v>
      </c>
      <c r="BS156" s="9">
        <f t="shared" si="40"/>
        <v>-53533987.596429348</v>
      </c>
      <c r="BT156" s="9">
        <f t="shared" si="41"/>
        <v>55072112.797862053</v>
      </c>
      <c r="BU156" s="9">
        <f t="shared" si="42"/>
        <v>-489191977.13063622</v>
      </c>
      <c r="BV156" s="9">
        <f t="shared" si="43"/>
        <v>-397633500.18639469</v>
      </c>
      <c r="BW156" s="9">
        <f t="shared" si="44"/>
        <v>-126551133.27484798</v>
      </c>
      <c r="BX156" s="37">
        <f>SUMPRODUCT(BS$5:BS156,'[1]功能-付费相关'!BR$6:BR157)/'[1]资源-钻石'!L155</f>
        <v>-5.5830603022986348E-2</v>
      </c>
      <c r="BY156" s="37">
        <f>SUMPRODUCT(BT$5:BT156,'[1]功能-付费相关'!BS$6:BS157)/'[1]资源-钻石'!M155</f>
        <v>1.6986274970683508E-2</v>
      </c>
      <c r="BZ156" s="37">
        <f>SUMPRODUCT(BU$5:BU156,'[1]功能-付费相关'!BT$6:BT157)/'[1]资源-钻石'!N155</f>
        <v>-0.17510119879774672</v>
      </c>
      <c r="CA156" s="37">
        <f>SUMPRODUCT(BV$5:BV156,'[1]功能-付费相关'!BU$6:BU157)/'[1]资源-钻石'!O155</f>
        <v>-6.4868893099597646E-2</v>
      </c>
      <c r="CB156" s="37">
        <f>SUMPRODUCT(BW$5:BW156,'[1]功能-付费相关'!BV$6:BV157)/'[1]资源-钻石'!P155</f>
        <v>-2.7685942830243015E-2</v>
      </c>
      <c r="CC156" s="14">
        <f>SUMPRODUCT(BS$5:BS156,'[1]功能-付费相关'!BR$6:BR157)/节奏总纲!P155</f>
        <v>-156.31196337382903</v>
      </c>
    </row>
    <row r="157" spans="3:81" x14ac:dyDescent="0.15">
      <c r="C157" s="14">
        <v>70</v>
      </c>
      <c r="D157" s="14">
        <f>求节点(节奏总纲!$AL$4:$AL$83,节奏总纲!AM$4:AM$83,'[1]功能-城建'!$AT75)</f>
        <v>11058.525000000001</v>
      </c>
      <c r="E157" s="14">
        <f>求节点(节奏总纲!$AL$4:$AL$83,节奏总纲!AN$4:AN$83,'[1]功能-城建'!$AT75)</f>
        <v>8846.8200000000015</v>
      </c>
      <c r="F157" s="14">
        <f>求节点(节奏总纲!$AL$4:$AL$83,节奏总纲!AO$4:AO$83,'[1]功能-城建'!$AT75)</f>
        <v>6635.1150000000007</v>
      </c>
      <c r="G157" s="14">
        <f>求节点(节奏总纲!$AL$4:$AL$83,节奏总纲!AP$4:AP$83,'[1]功能-城建'!$AT75)</f>
        <v>4423.4100000000008</v>
      </c>
      <c r="H157" s="14">
        <f>求节点(节奏总纲!$AL$4:$AL$83,节奏总纲!AQ$4:AQ$83,'[1]功能-城建'!$AT75)</f>
        <v>2211.7050000000004</v>
      </c>
      <c r="L157" s="15">
        <v>153</v>
      </c>
      <c r="M157" s="15">
        <f>24*3600*节奏总纲!W156</f>
        <v>233417586.81111044</v>
      </c>
      <c r="N157" s="15">
        <f>24*3600*节奏总纲!X156</f>
        <v>219126324.97843677</v>
      </c>
      <c r="O157" s="15">
        <f>24*3600*节奏总纲!Y156</f>
        <v>183814638.69934842</v>
      </c>
      <c r="P157" s="15">
        <f>24*3600*节奏总纲!Z156</f>
        <v>514037097.99951553</v>
      </c>
      <c r="Q157" s="15">
        <f>24*3600*节奏总纲!AA156</f>
        <v>871763359.30745864</v>
      </c>
      <c r="R157" s="15">
        <f>SUM(M$5:M157)</f>
        <v>3485474507.7924104</v>
      </c>
      <c r="S157" s="15">
        <f>SUM(N$5:N157)</f>
        <v>2966138806.1313405</v>
      </c>
      <c r="T157" s="15">
        <f>SUM(O$5:O157)</f>
        <v>2380579088.822216</v>
      </c>
      <c r="U157" s="15">
        <f>SUM(P$5:P157)</f>
        <v>2091284704.675446</v>
      </c>
      <c r="V157" s="15">
        <f>SUM(Q$5:Q157)</f>
        <v>2091284704.675446</v>
      </c>
      <c r="X157" s="15">
        <v>153</v>
      </c>
      <c r="Y157" s="15">
        <f>[1]养成buff汇总!CC158</f>
        <v>0.39792362972951528</v>
      </c>
      <c r="Z157" s="15">
        <f>[1]养成buff汇总!CD158</f>
        <v>0.40347999999999989</v>
      </c>
      <c r="AA157" s="15">
        <f>[1]养成buff汇总!CE158</f>
        <v>0.41556362972951527</v>
      </c>
      <c r="AB157" s="15">
        <f>[1]养成buff汇总!CF158</f>
        <v>0.43287999999999999</v>
      </c>
      <c r="AC157" s="15">
        <f>[1]养成buff汇总!CG158</f>
        <v>0.4567464741810105</v>
      </c>
      <c r="AD157" s="15">
        <f>[1]养成buff汇总!CH158</f>
        <v>2122369246.7379751</v>
      </c>
      <c r="AE157" s="15">
        <f>[1]养成buff汇总!CI158</f>
        <v>1847875204.8359892</v>
      </c>
      <c r="AF157" s="15">
        <f>[1]养成buff汇总!CJ158</f>
        <v>1557781032.4518344</v>
      </c>
      <c r="AG157" s="15">
        <f>[1]养成buff汇总!CK158</f>
        <v>1490730576.1583562</v>
      </c>
      <c r="AH157" s="15">
        <f>[1]养成buff汇总!CL158</f>
        <v>1693882640.6847436</v>
      </c>
      <c r="AK157" s="15">
        <v>153</v>
      </c>
      <c r="AL157" s="15">
        <f>R157+AD157+('[1]功能-日常任务'!AB157+'[1]功能-子任务'!BJ157+[8]繁荣度奖励!AT159+[3]投放设计!AY160+'[1]功能-行军令'!DL157+'[1]功能-九鼎之争'!CS158)*[1]把控!$V$7/[1]把控!$V$9++'[1]资源-玩家经验'!BN156/4</f>
        <v>5891333991.2761631</v>
      </c>
      <c r="AM157" s="15">
        <f>S157+AE157+('[1]功能-日常任务'!AC157+'[1]功能-子任务'!BK157+[8]繁荣度奖励!AU159+[3]投放设计!AZ160+'[1]功能-行军令'!DM157+'[1]功能-九鼎之争'!CT158)*[1]把控!$V$7/[1]把控!$V$9++'[1]资源-玩家经验'!BO156/4</f>
        <v>5122245052.684227</v>
      </c>
      <c r="AN157" s="15">
        <f>T157+AF157+('[1]功能-日常任务'!AD157+'[1]功能-子任务'!BL157+[8]繁荣度奖励!AV159+[3]投放设计!BA160+'[1]功能-行军令'!DN157+'[1]功能-九鼎之争'!CU158)*[1]把控!$V$7/[1]把控!$V$9++'[1]资源-玩家经验'!BP156/4</f>
        <v>14214363923.636871</v>
      </c>
      <c r="AO157" s="15">
        <f>U157+AG157+('[1]功能-日常任务'!AE157+'[1]功能-子任务'!BM157+[8]繁荣度奖励!AW159+[3]投放设计!BB160+'[1]功能-行军令'!DO157+'[1]功能-九鼎之争'!CV158)*[1]把控!$V$7/[1]把控!$V$9++'[1]资源-玩家经验'!BQ156/4</f>
        <v>12404888464.776913</v>
      </c>
      <c r="AP157" s="15">
        <f>V157+AH157+('[1]功能-日常任务'!AF157+'[1]功能-子任务'!BN157+[8]繁荣度奖励!AX159+[3]投放设计!BC160+'[1]功能-行军令'!DP157+'[1]功能-九鼎之争'!CW158)*[1]把控!$V$7/[1]把控!$V$9++'[1]资源-玩家经验'!BR156/4</f>
        <v>11005192180.964392</v>
      </c>
      <c r="AS157" s="35">
        <v>153</v>
      </c>
      <c r="AT157" s="34">
        <f t="shared" si="33"/>
        <v>0.59162738234730383</v>
      </c>
      <c r="AU157" s="34">
        <f t="shared" si="34"/>
        <v>0.36025274579250832</v>
      </c>
      <c r="AV157" s="34">
        <f>(('[1]功能-日常任务'!AB157+'[1]功能-子任务'!BJ157+[8]繁荣度奖励!AT159+[3]投放设计!AY160+'[1]功能-行军令'!DL157+'[1]功能-九鼎之争'!CS158)*[1]把控!$V$7/[1]把控!$V$9+'[1]资源-玩家经验'!BN156/4)/AL157</f>
        <v>4.8119871860187721E-2</v>
      </c>
      <c r="AX157" s="15">
        <v>153</v>
      </c>
      <c r="AY157" s="15">
        <f>'[1]功能-战损相关'!R163/求节点($D$88:$D$167,$D$4:$D$83,节奏总纲!P156)*3600</f>
        <v>351403727.58441645</v>
      </c>
      <c r="AZ157" s="15">
        <f>'[1]功能-战损相关'!S163/求节点($D$88:$D$167,$D$4:$D$83,节奏总纲!Q156)*3600</f>
        <v>458996179.89944363</v>
      </c>
      <c r="BA157" s="15">
        <f>'[1]功能-战损相关'!T163/求节点($D$88:$D$167,$D$4:$D$83,节奏总纲!R156)*3600</f>
        <v>499828925.8128463</v>
      </c>
      <c r="BB157" s="15">
        <f>'[1]功能-战损相关'!U163/求节点($D$88:$D$167,$D$4:$D$83,节奏总纲!S156)*3600</f>
        <v>1506338994.322643</v>
      </c>
      <c r="BC157" s="15">
        <f>'[1]功能-战损相关'!V163/求节点($D$88:$D$167,$D$4:$D$83,节奏总纲!T156)*3600</f>
        <v>2426891572.8287001</v>
      </c>
      <c r="BD157" s="15">
        <f>SUM(AY$5:AY157)</f>
        <v>4779392698.5004816</v>
      </c>
      <c r="BE157" s="15">
        <f>SUM(AZ$5:AZ157)</f>
        <v>5657550320.5380564</v>
      </c>
      <c r="BF157" s="15">
        <f>SUM(BA$5:BA157)</f>
        <v>5893275140.8807058</v>
      </c>
      <c r="BG157" s="15">
        <f>SUM(BB$5:BB157)</f>
        <v>5697145237.8084383</v>
      </c>
      <c r="BH157" s="15">
        <f>SUM(BC$5:BC157)</f>
        <v>5614276960.7880545</v>
      </c>
      <c r="BK157" s="14">
        <v>153</v>
      </c>
      <c r="BL157" s="14">
        <f t="shared" si="35"/>
        <v>1.232653260135864</v>
      </c>
      <c r="BM157" s="14">
        <f t="shared" si="36"/>
        <v>0.90538214641935</v>
      </c>
      <c r="BN157" s="14">
        <f t="shared" si="37"/>
        <v>2.4119633962164952</v>
      </c>
      <c r="BO157" s="14">
        <f t="shared" si="38"/>
        <v>2.1773867344039819</v>
      </c>
      <c r="BP157" s="14">
        <f t="shared" si="39"/>
        <v>1.9602154040187634</v>
      </c>
      <c r="BR157" s="9">
        <v>153</v>
      </c>
      <c r="BS157" s="9">
        <f t="shared" si="40"/>
        <v>-55257242.565933228</v>
      </c>
      <c r="BT157" s="9">
        <f t="shared" si="41"/>
        <v>68896569.551843643</v>
      </c>
      <c r="BU157" s="9">
        <f t="shared" si="42"/>
        <v>-508762455.52086353</v>
      </c>
      <c r="BV157" s="9">
        <f t="shared" si="43"/>
        <v>-142070416.87916231</v>
      </c>
      <c r="BW157" s="9">
        <f t="shared" si="44"/>
        <v>80966296.015591621</v>
      </c>
      <c r="BX157" s="37">
        <f>SUMPRODUCT(BS$5:BS157,'[1]功能-付费相关'!BR$6:BR158)/'[1]资源-钻石'!L156</f>
        <v>-5.4954160969552059E-2</v>
      </c>
      <c r="BY157" s="37">
        <f>SUMPRODUCT(BT$5:BT157,'[1]功能-付费相关'!BS$6:BS158)/'[1]资源-钻石'!M156</f>
        <v>1.8102941039131661E-2</v>
      </c>
      <c r="BZ157" s="37">
        <f>SUMPRODUCT(BU$5:BU157,'[1]功能-付费相关'!BT$6:BT158)/'[1]资源-钻石'!N156</f>
        <v>-0.17236925693318839</v>
      </c>
      <c r="CA157" s="37">
        <f>SUMPRODUCT(BV$5:BV157,'[1]功能-付费相关'!BU$6:BU158)/'[1]资源-钻石'!O156</f>
        <v>-5.0070022538724772E-2</v>
      </c>
      <c r="CB157" s="37">
        <f>SUMPRODUCT(BW$5:BW157,'[1]功能-付费相关'!BV$6:BV158)/'[1]资源-钻石'!P156</f>
        <v>-1.5932111756961402E-2</v>
      </c>
      <c r="CC157" s="14">
        <f>SUMPRODUCT(BS$5:BS157,'[1]功能-付费相关'!BR$6:BR158)/节奏总纲!P156</f>
        <v>-153.45367684024376</v>
      </c>
    </row>
    <row r="158" spans="3:81" x14ac:dyDescent="0.15">
      <c r="C158" s="14">
        <v>71</v>
      </c>
      <c r="D158" s="14">
        <f>求节点(节奏总纲!$AL$4:$AL$83,节奏总纲!AM$4:AM$83,'[1]功能-城建'!$AT76)</f>
        <v>12797.106216824561</v>
      </c>
      <c r="E158" s="14">
        <f>求节点(节奏总纲!$AL$4:$AL$83,节奏总纲!AN$4:AN$83,'[1]功能-城建'!$AT76)</f>
        <v>10237.684973459649</v>
      </c>
      <c r="F158" s="14">
        <f>求节点(节奏总纲!$AL$4:$AL$83,节奏总纲!AO$4:AO$83,'[1]功能-城建'!$AT76)</f>
        <v>7678.2637300947363</v>
      </c>
      <c r="G158" s="14">
        <f>求节点(节奏总纲!$AL$4:$AL$83,节奏总纲!AP$4:AP$83,'[1]功能-城建'!$AT76)</f>
        <v>5118.8424867298245</v>
      </c>
      <c r="H158" s="14">
        <f>求节点(节奏总纲!$AL$4:$AL$83,节奏总纲!AQ$4:AQ$83,'[1]功能-城建'!$AT76)</f>
        <v>2559.4212433649122</v>
      </c>
      <c r="L158" s="15">
        <v>154</v>
      </c>
      <c r="M158" s="15">
        <f>24*3600*节奏总纲!W157</f>
        <v>250170775.23340371</v>
      </c>
      <c r="N158" s="15">
        <f>24*3600*节奏总纲!X157</f>
        <v>227837910.85573035</v>
      </c>
      <c r="O158" s="15">
        <f>24*3600*节奏总纲!Y157</f>
        <v>551902458.35304773</v>
      </c>
      <c r="P158" s="15">
        <f>24*3600*节奏总纲!Z157</f>
        <v>859875068.91494727</v>
      </c>
      <c r="Q158" s="15">
        <f>24*3600*节奏总纲!AA157</f>
        <v>859875068.91494727</v>
      </c>
      <c r="R158" s="15">
        <f>SUM(M$5:M158)</f>
        <v>3735645283.0258141</v>
      </c>
      <c r="S158" s="15">
        <f>SUM(N$5:N158)</f>
        <v>3193976716.987071</v>
      </c>
      <c r="T158" s="15">
        <f>SUM(O$5:O158)</f>
        <v>2932481547.1752639</v>
      </c>
      <c r="U158" s="15">
        <f>SUM(P$5:P158)</f>
        <v>2951159773.5903931</v>
      </c>
      <c r="V158" s="15">
        <f>SUM(Q$5:Q158)</f>
        <v>2951159773.5903931</v>
      </c>
      <c r="X158" s="15">
        <v>154</v>
      </c>
      <c r="Y158" s="15">
        <f>[1]养成buff汇总!CC159</f>
        <v>0.39792362972951528</v>
      </c>
      <c r="Z158" s="15">
        <f>[1]养成buff汇总!CD159</f>
        <v>0.40347999999999989</v>
      </c>
      <c r="AA158" s="15">
        <f>[1]养成buff汇总!CE159</f>
        <v>0.41556362972951527</v>
      </c>
      <c r="AB158" s="15">
        <f>[1]养成buff汇总!CF159</f>
        <v>0.43287999999999999</v>
      </c>
      <c r="AC158" s="15">
        <f>[1]养成buff汇总!CG159</f>
        <v>0.4567464741810105</v>
      </c>
      <c r="AD158" s="15">
        <f>[1]养成buff汇总!CH159</f>
        <v>2287711830.9161253</v>
      </c>
      <c r="AE158" s="15">
        <f>[1]养成buff汇总!CI159</f>
        <v>2001982427.179029</v>
      </c>
      <c r="AF158" s="15">
        <f>[1]养成buff汇总!CJ159</f>
        <v>1950211415.8376062</v>
      </c>
      <c r="AG158" s="15">
        <f>[1]养成buff汇总!CK159</f>
        <v>2147069128.5492122</v>
      </c>
      <c r="AH158" s="15">
        <f>[1]养成buff汇总!CL159</f>
        <v>2416832216.338151</v>
      </c>
      <c r="AK158" s="15">
        <v>154</v>
      </c>
      <c r="AL158" s="15">
        <f>R158+AD158+('[1]功能-日常任务'!AB158+'[1]功能-子任务'!BJ158+[8]繁荣度奖励!AT160+[3]投放设计!AY161+'[1]功能-行军令'!DL158+'[1]功能-九鼎之争'!CS159)*[1]把控!$V$7/[1]把控!$V$9++'[1]资源-玩家经验'!BN157/4</f>
        <v>6327181864.6420975</v>
      </c>
      <c r="AM158" s="15">
        <f>S158+AE158+('[1]功能-日常任务'!AC158+'[1]功能-子任务'!BK158+[8]繁荣度奖励!AU160+[3]投放设计!AZ161+'[1]功能-行军令'!DM158+'[1]功能-九鼎之争'!CT159)*[1]把控!$V$7/[1]把控!$V$9++'[1]资源-玩家经验'!BO157/4</f>
        <v>5527852171.6910362</v>
      </c>
      <c r="AN158" s="15">
        <f>T158+AF158+('[1]功能-日常任务'!AD158+'[1]功能-子任务'!BL158+[8]繁荣度奖励!AV160+[3]投放设计!BA161+'[1]功能-行军令'!DN158+'[1]功能-九鼎之争'!CU159)*[1]把控!$V$7/[1]把控!$V$9++'[1]资源-玩家经验'!BP157/4</f>
        <v>15949067919.69733</v>
      </c>
      <c r="AO158" s="15">
        <f>U158+AG158+('[1]功能-日常任务'!AE158+'[1]功能-子任务'!BM158+[8]繁荣度奖励!AW160+[3]投放设计!BB161+'[1]功能-行军令'!DO158+'[1]功能-九鼎之争'!CV159)*[1]把控!$V$7/[1]把控!$V$9++'[1]资源-玩家经验'!BQ157/4</f>
        <v>14710340257.231724</v>
      </c>
      <c r="AP158" s="15">
        <f>V158+AH158+('[1]功能-日常任务'!AF158+'[1]功能-子任务'!BN158+[8]繁荣度奖励!AX160+[3]投放设计!BC161+'[1]功能-行军令'!DP158+'[1]功能-九鼎之争'!CW159)*[1]把控!$V$7/[1]把控!$V$9++'[1]资源-玩家经验'!BR157/4</f>
        <v>14538585375.000778</v>
      </c>
      <c r="AS158" s="35">
        <v>154</v>
      </c>
      <c r="AT158" s="34">
        <f t="shared" si="33"/>
        <v>0.59041218712260357</v>
      </c>
      <c r="AU158" s="34">
        <f t="shared" si="34"/>
        <v>0.36156884373759529</v>
      </c>
      <c r="AV158" s="34">
        <f>(('[1]功能-日常任务'!AB158+'[1]功能-子任务'!BJ158+[8]繁荣度奖励!AT160+[3]投放设计!AY161+'[1]功能-行军令'!DL158+'[1]功能-九鼎之争'!CS159)*[1]把控!$V$7/[1]把控!$V$9+'[1]资源-玩家经验'!BN157/4)/AL158</f>
        <v>4.8018969139801089E-2</v>
      </c>
      <c r="AX158" s="15">
        <v>154</v>
      </c>
      <c r="AY158" s="15">
        <f>'[1]功能-战损相关'!R164/求节点($D$88:$D$167,$D$4:$D$83,节奏总纲!P157)*3600</f>
        <v>378818139.52671105</v>
      </c>
      <c r="AZ158" s="15">
        <f>'[1]功能-战损相关'!S164/求节点($D$88:$D$167,$D$4:$D$83,节奏总纲!Q157)*3600</f>
        <v>480322473.13657373</v>
      </c>
      <c r="BA158" s="15">
        <f>'[1]功能-战损相关'!T164/求节点($D$88:$D$167,$D$4:$D$83,节奏总纲!R157)*3600</f>
        <v>1504080974.076648</v>
      </c>
      <c r="BB158" s="15">
        <f>'[1]功能-战损相关'!U164/求节点($D$88:$D$167,$D$4:$D$83,节奏总纲!S157)*3600</f>
        <v>2519785344.3584561</v>
      </c>
      <c r="BC158" s="15">
        <f>'[1]功能-战损相关'!V164/求节点($D$88:$D$167,$D$4:$D$83,节奏总纲!T157)*3600</f>
        <v>2393795908.8365812</v>
      </c>
      <c r="BD158" s="15">
        <f>SUM(AY$5:AY158)</f>
        <v>5158210838.0271931</v>
      </c>
      <c r="BE158" s="15">
        <f>SUM(AZ$5:AZ158)</f>
        <v>6137872793.6746302</v>
      </c>
      <c r="BF158" s="15">
        <f>SUM(BA$5:BA158)</f>
        <v>7397356114.9573536</v>
      </c>
      <c r="BG158" s="15">
        <f>SUM(BB$5:BB158)</f>
        <v>8216930582.1668949</v>
      </c>
      <c r="BH158" s="15">
        <f>SUM(BC$5:BC158)</f>
        <v>8008072869.6246357</v>
      </c>
      <c r="BK158" s="14">
        <v>154</v>
      </c>
      <c r="BL158" s="14">
        <f t="shared" si="35"/>
        <v>1.2266233512591331</v>
      </c>
      <c r="BM158" s="14">
        <f t="shared" si="36"/>
        <v>0.9006136747225767</v>
      </c>
      <c r="BN158" s="14">
        <f t="shared" si="37"/>
        <v>2.1560497658681772</v>
      </c>
      <c r="BO158" s="14">
        <f t="shared" si="38"/>
        <v>1.7902476003822398</v>
      </c>
      <c r="BP158" s="14">
        <f t="shared" si="39"/>
        <v>1.8154911439613621</v>
      </c>
      <c r="BR158" s="9">
        <v>154</v>
      </c>
      <c r="BS158" s="9">
        <f t="shared" si="40"/>
        <v>-57029733.839222908</v>
      </c>
      <c r="BT158" s="9">
        <f t="shared" si="41"/>
        <v>74715354.129764557</v>
      </c>
      <c r="BU158" s="9">
        <f t="shared" si="42"/>
        <v>-230623021.98381138</v>
      </c>
      <c r="BV158" s="9">
        <f t="shared" si="43"/>
        <v>214333551.90364552</v>
      </c>
      <c r="BW158" s="9">
        <f t="shared" si="44"/>
        <v>-1139597285.1998053</v>
      </c>
      <c r="BX158" s="37">
        <f>SUMPRODUCT(BS$5:BS158,'[1]功能-付费相关'!BR$6:BR159)/'[1]资源-钻石'!L157</f>
        <v>-5.4031054589501845E-2</v>
      </c>
      <c r="BY158" s="37">
        <f>SUMPRODUCT(BT$5:BT158,'[1]功能-付费相关'!BS$6:BS159)/'[1]资源-钻石'!M157</f>
        <v>1.9202917663087304E-2</v>
      </c>
      <c r="BZ158" s="37">
        <f>SUMPRODUCT(BU$5:BU158,'[1]功能-付费相关'!BT$6:BT159)/'[1]资源-钻石'!N157</f>
        <v>-0.1443135087161235</v>
      </c>
      <c r="CA158" s="37">
        <f>SUMPRODUCT(BV$5:BV158,'[1]功能-付费相关'!BU$6:BU159)/'[1]资源-钻石'!O157</f>
        <v>-3.4422566584522155E-2</v>
      </c>
      <c r="CB158" s="37">
        <f>SUMPRODUCT(BW$5:BW158,'[1]功能-付费相关'!BV$6:BV159)/'[1]资源-钻石'!P157</f>
        <v>-1.3688787608598804E-2</v>
      </c>
      <c r="CC158" s="14">
        <f>SUMPRODUCT(BS$5:BS158,'[1]功能-付费相关'!BR$6:BR159)/节奏总纲!P157</f>
        <v>-150.50496190074855</v>
      </c>
    </row>
    <row r="159" spans="3:81" x14ac:dyDescent="0.15">
      <c r="C159" s="14">
        <v>72</v>
      </c>
      <c r="D159" s="14">
        <f>求节点(节奏总纲!$AL$4:$AL$83,节奏总纲!AM$4:AM$83,'[1]功能-城建'!$AT77)</f>
        <v>14808.205062920617</v>
      </c>
      <c r="E159" s="14">
        <f>求节点(节奏总纲!$AL$4:$AL$83,节奏总纲!AN$4:AN$83,'[1]功能-城建'!$AT77)</f>
        <v>11846.564050336494</v>
      </c>
      <c r="F159" s="14">
        <f>求节点(节奏总纲!$AL$4:$AL$83,节奏总纲!AO$4:AO$83,'[1]功能-城建'!$AT77)</f>
        <v>8884.9230377523691</v>
      </c>
      <c r="G159" s="14">
        <f>求节点(节奏总纲!$AL$4:$AL$83,节奏总纲!AP$4:AP$83,'[1]功能-城建'!$AT77)</f>
        <v>5923.2820251682469</v>
      </c>
      <c r="H159" s="14">
        <f>求节点(节奏总纲!$AL$4:$AL$83,节奏总纲!AQ$4:AQ$83,'[1]功能-城建'!$AT77)</f>
        <v>2961.6410125841235</v>
      </c>
      <c r="L159" s="15">
        <v>155</v>
      </c>
      <c r="M159" s="15">
        <f>24*3600*节奏总纲!W158</f>
        <v>268126397.99730039</v>
      </c>
      <c r="N159" s="15">
        <f>24*3600*节奏总纲!X158</f>
        <v>614410906.00211549</v>
      </c>
      <c r="O159" s="15">
        <f>24*3600*节奏总纲!Y158</f>
        <v>903932477.58108437</v>
      </c>
      <c r="P159" s="15">
        <f>24*3600*节奏总纲!Z158</f>
        <v>885254251.16595519</v>
      </c>
      <c r="Q159" s="15">
        <f>24*3600*节奏总纲!AA158</f>
        <v>897265566.20902455</v>
      </c>
      <c r="R159" s="15">
        <f>SUM(M$5:M159)</f>
        <v>4003771681.0231142</v>
      </c>
      <c r="S159" s="15">
        <f>SUM(N$5:N159)</f>
        <v>3808387622.9891863</v>
      </c>
      <c r="T159" s="15">
        <f>SUM(O$5:O159)</f>
        <v>3836414024.7563481</v>
      </c>
      <c r="U159" s="15">
        <f>SUM(P$5:P159)</f>
        <v>3836414024.7563481</v>
      </c>
      <c r="V159" s="15">
        <f>SUM(Q$5:Q159)</f>
        <v>3848425339.7994175</v>
      </c>
      <c r="X159" s="15">
        <v>155</v>
      </c>
      <c r="Y159" s="15">
        <f>[1]养成buff汇总!CC160</f>
        <v>0.39792362972951528</v>
      </c>
      <c r="Z159" s="15">
        <f>[1]养成buff汇总!CD160</f>
        <v>0.40347999999999989</v>
      </c>
      <c r="AA159" s="15">
        <f>[1]养成buff汇总!CE160</f>
        <v>0.41556362972951527</v>
      </c>
      <c r="AB159" s="15">
        <f>[1]养成buff汇总!CF160</f>
        <v>0.43287999999999999</v>
      </c>
      <c r="AC159" s="15">
        <f>[1]养成buff汇总!CG160</f>
        <v>0.4567464741810105</v>
      </c>
      <c r="AD159" s="15">
        <f>[1]养成buff汇总!CH160</f>
        <v>2464921624.8654442</v>
      </c>
      <c r="AE159" s="15">
        <f>[1]养成buff汇总!CI160</f>
        <v>2417563652.2070808</v>
      </c>
      <c r="AF159" s="15">
        <f>[1]养成buff汇总!CJ160</f>
        <v>2592952833.9326801</v>
      </c>
      <c r="AG159" s="15">
        <f>[1]养成buff汇总!CK160</f>
        <v>2822779490.1035895</v>
      </c>
      <c r="AH159" s="15">
        <f>[1]养成buff汇总!CL160</f>
        <v>3171218270.5329504</v>
      </c>
      <c r="AK159" s="15">
        <v>155</v>
      </c>
      <c r="AL159" s="15">
        <f>R159+AD159+('[1]功能-日常任务'!AB159+'[1]功能-子任务'!BJ159+[8]繁荣度奖励!AT161+[3]投放设计!AY162+'[1]功能-行军令'!DL159+'[1]功能-九鼎之争'!CS160)*[1]把控!$V$7/[1]把控!$V$9++'[1]资源-玩家经验'!BN158/4</f>
        <v>6794311464.892664</v>
      </c>
      <c r="AM159" s="15">
        <f>S159+AE159+('[1]功能-日常任务'!AC159+'[1]功能-子任务'!BK159+[8]繁荣度奖励!AU161+[3]投放设计!AZ162+'[1]功能-行军令'!DM159+'[1]功能-九鼎之争'!CT160)*[1]把控!$V$7/[1]把控!$V$9++'[1]资源-玩家经验'!BO158/4</f>
        <v>6621640633.4808197</v>
      </c>
      <c r="AN159" s="15">
        <f>T159+AF159+('[1]功能-日常任务'!AD159+'[1]功能-子任务'!BL159+[8]繁荣度奖励!AV161+[3]投放设计!BA162+'[1]功能-行军令'!DN159+'[1]功能-九鼎之争'!CU160)*[1]把控!$V$7/[1]把控!$V$9++'[1]资源-玩家经验'!BP158/4</f>
        <v>18383757188.838936</v>
      </c>
      <c r="AO159" s="15">
        <f>U159+AG159+('[1]功能-日常任务'!AE159+'[1]功能-子任务'!BM159+[8]繁荣度奖励!AW161+[3]投放设计!BB162+'[1]功能-行军令'!DO159+'[1]功能-九鼎之争'!CV160)*[1]把控!$V$7/[1]把控!$V$9++'[1]资源-玩家经验'!BQ158/4</f>
        <v>18143831047.138855</v>
      </c>
      <c r="AP159" s="15">
        <f>V159+AH159+('[1]功能-日常任务'!AF159+'[1]功能-子任务'!BN159+[8]繁荣度奖励!AX161+[3]投放设计!BC162+'[1]功能-行军令'!DP159+'[1]功能-九鼎之争'!CW160)*[1]把控!$V$7/[1]把控!$V$9++'[1]资源-玩家经验'!BR158/4</f>
        <v>18624488319.936764</v>
      </c>
      <c r="AS159" s="35">
        <v>155</v>
      </c>
      <c r="AT159" s="34">
        <f t="shared" si="33"/>
        <v>0.58928291729210058</v>
      </c>
      <c r="AU159" s="34">
        <f t="shared" si="34"/>
        <v>0.36279196760438548</v>
      </c>
      <c r="AV159" s="34">
        <f>(('[1]功能-日常任务'!AB159+'[1]功能-子任务'!BJ159+[8]繁荣度奖励!AT161+[3]投放设计!AY162+'[1]功能-行军令'!DL159+'[1]功能-九鼎之争'!CS160)*[1]把控!$V$7/[1]把控!$V$9+'[1]资源-玩家经验'!BN158/4)/AL159</f>
        <v>4.7925115103513952E-2</v>
      </c>
      <c r="AX159" s="15">
        <v>155</v>
      </c>
      <c r="AY159" s="15">
        <f>'[1]功能-战损相关'!R165/求节点($D$88:$D$167,$D$4:$D$83,节奏总纲!P158)*3600</f>
        <v>408398465.56280744</v>
      </c>
      <c r="AZ159" s="15">
        <f>'[1]功能-战损相关'!S165/求节点($D$88:$D$167,$D$4:$D$83,节奏总纲!Q158)*3600</f>
        <v>1297710182.0131993</v>
      </c>
      <c r="BA159" s="15">
        <f>'[1]功能-战损相关'!T165/求节点($D$88:$D$167,$D$4:$D$83,节奏总纲!R158)*3600</f>
        <v>2463455870.1666055</v>
      </c>
      <c r="BB159" s="15">
        <f>'[1]功能-战损相关'!U165/求节点($D$88:$D$167,$D$4:$D$83,节奏总纲!S158)*3600</f>
        <v>2594156702.5731015</v>
      </c>
      <c r="BC159" s="15">
        <f>'[1]功能-战损相关'!V165/求节点($D$88:$D$167,$D$4:$D$83,节奏总纲!T158)*3600</f>
        <v>2497886849.9295526</v>
      </c>
      <c r="BD159" s="15">
        <f>SUM(AY$5:AY159)</f>
        <v>5566609303.5900002</v>
      </c>
      <c r="BE159" s="15">
        <f>SUM(AZ$5:AZ159)</f>
        <v>7435582975.68783</v>
      </c>
      <c r="BF159" s="15">
        <f>SUM(BA$5:BA159)</f>
        <v>9860811985.1239586</v>
      </c>
      <c r="BG159" s="15">
        <f>SUM(BB$5:BB159)</f>
        <v>10811087284.739996</v>
      </c>
      <c r="BH159" s="15">
        <f>SUM(BC$5:BC159)</f>
        <v>10505959719.554188</v>
      </c>
      <c r="BK159" s="14">
        <v>155</v>
      </c>
      <c r="BL159" s="14">
        <f t="shared" si="35"/>
        <v>1.2205475711239333</v>
      </c>
      <c r="BM159" s="14">
        <f t="shared" si="36"/>
        <v>0.89053415920871803</v>
      </c>
      <c r="BN159" s="14">
        <f t="shared" si="37"/>
        <v>1.8643248868929567</v>
      </c>
      <c r="BO159" s="14">
        <f t="shared" si="38"/>
        <v>1.6782614522730874</v>
      </c>
      <c r="BP159" s="14">
        <f t="shared" si="39"/>
        <v>1.7727545904513595</v>
      </c>
      <c r="BR159" s="9">
        <v>155</v>
      </c>
      <c r="BS159" s="9">
        <f t="shared" si="40"/>
        <v>-58731134.687759399</v>
      </c>
      <c r="BT159" s="9">
        <f t="shared" si="41"/>
        <v>203921720.22341633</v>
      </c>
      <c r="BU159" s="9">
        <f t="shared" si="42"/>
        <v>28766601.024999619</v>
      </c>
      <c r="BV159" s="9">
        <f t="shared" si="43"/>
        <v>-839334087.33403015</v>
      </c>
      <c r="BW159" s="9">
        <f t="shared" si="44"/>
        <v>-1588016095.0064335</v>
      </c>
      <c r="BX159" s="37">
        <f>SUMPRODUCT(BS$5:BS159,'[1]功能-付费相关'!BR$6:BR160)/'[1]资源-钻石'!L158</f>
        <v>-5.3067980211281347E-2</v>
      </c>
      <c r="BY159" s="37">
        <f>SUMPRODUCT(BT$5:BT159,'[1]功能-付费相关'!BS$6:BS160)/'[1]资源-钻石'!M158</f>
        <v>2.1592260765628601E-2</v>
      </c>
      <c r="BZ159" s="37">
        <f>SUMPRODUCT(BU$5:BU159,'[1]功能-付费相关'!BT$6:BT160)/'[1]资源-钻石'!N158</f>
        <v>-0.11033542540163709</v>
      </c>
      <c r="CA159" s="37">
        <f>SUMPRODUCT(BV$5:BV159,'[1]功能-付费相关'!BU$6:BU160)/'[1]资源-钻石'!O158</f>
        <v>-2.9937597630244991E-2</v>
      </c>
      <c r="CB159" s="37">
        <f>SUMPRODUCT(BW$5:BW159,'[1]功能-付费相关'!BV$6:BV160)/'[1]资源-钻石'!P158</f>
        <v>-1.3056107445624115E-2</v>
      </c>
      <c r="CC159" s="14">
        <f>SUMPRODUCT(BS$5:BS159,'[1]功能-付费相关'!BR$6:BR160)/节奏总纲!P158</f>
        <v>-147.46697431451938</v>
      </c>
    </row>
    <row r="160" spans="3:81" x14ac:dyDescent="0.15">
      <c r="C160" s="14">
        <v>73</v>
      </c>
      <c r="D160" s="14">
        <f>求节点(节奏总纲!$AL$4:$AL$83,节奏总纲!AM$4:AM$83,'[1]功能-城建'!$AT78)</f>
        <v>17134.425155737379</v>
      </c>
      <c r="E160" s="14">
        <f>求节点(节奏总纲!$AL$4:$AL$83,节奏总纲!AN$4:AN$83,'[1]功能-城建'!$AT78)</f>
        <v>13707.540124589905</v>
      </c>
      <c r="F160" s="14">
        <f>求节点(节奏总纲!$AL$4:$AL$83,节奏总纲!AO$4:AO$83,'[1]功能-城建'!$AT78)</f>
        <v>10280.655093442427</v>
      </c>
      <c r="G160" s="14">
        <f>求节点(节奏总纲!$AL$4:$AL$83,节奏总纲!AP$4:AP$83,'[1]功能-城建'!$AT78)</f>
        <v>6853.7700622949524</v>
      </c>
      <c r="H160" s="14">
        <f>求节点(节奏总纲!$AL$4:$AL$83,节奏总纲!AQ$4:AQ$83,'[1]功能-城建'!$AT78)</f>
        <v>3426.8850311474762</v>
      </c>
      <c r="L160" s="15">
        <v>156</v>
      </c>
      <c r="M160" s="15">
        <f>24*3600*节奏总纲!W159</f>
        <v>287370757.97894329</v>
      </c>
      <c r="N160" s="15">
        <f>24*3600*节奏总纲!X159</f>
        <v>482754816.01287103</v>
      </c>
      <c r="O160" s="15">
        <f>24*3600*节奏总纲!Y159</f>
        <v>497639838.63572961</v>
      </c>
      <c r="P160" s="15">
        <f>24*3600*节奏总纲!Z159</f>
        <v>497639838.63572961</v>
      </c>
      <c r="Q160" s="15">
        <f>24*3600*节奏总纲!AA159</f>
        <v>498501950.9096663</v>
      </c>
      <c r="R160" s="15">
        <f>SUM(M$5:M160)</f>
        <v>4291142439.0020576</v>
      </c>
      <c r="S160" s="15">
        <f>SUM(N$5:N160)</f>
        <v>4291142439.0020571</v>
      </c>
      <c r="T160" s="15">
        <f>SUM(O$5:O160)</f>
        <v>4334053863.3920774</v>
      </c>
      <c r="U160" s="15">
        <f>SUM(P$5:P160)</f>
        <v>4334053863.3920774</v>
      </c>
      <c r="V160" s="15">
        <f>SUM(Q$5:Q160)</f>
        <v>4346927290.7090836</v>
      </c>
      <c r="X160" s="15">
        <v>156</v>
      </c>
      <c r="Y160" s="15">
        <f>[1]养成buff汇总!CC161</f>
        <v>0.42632362972951537</v>
      </c>
      <c r="Z160" s="15">
        <f>[1]养成buff汇总!CD161</f>
        <v>0.43230000000000002</v>
      </c>
      <c r="AA160" s="15">
        <f>[1]养成buff汇总!CE161</f>
        <v>0.44522362972951535</v>
      </c>
      <c r="AB160" s="15">
        <f>[1]养成buff汇总!CF161</f>
        <v>0.4638000000000001</v>
      </c>
      <c r="AC160" s="15">
        <f>[1]养成buff汇总!CG161</f>
        <v>0.48934647418101063</v>
      </c>
      <c r="AD160" s="15">
        <f>[1]养成buff汇总!CH161</f>
        <v>2678479217.558239</v>
      </c>
      <c r="AE160" s="15">
        <f>[1]养成buff汇总!CI161</f>
        <v>2785178425.7888393</v>
      </c>
      <c r="AF160" s="15">
        <f>[1]养成buff汇总!CJ161</f>
        <v>2992322791.1415396</v>
      </c>
      <c r="AG160" s="15">
        <f>[1]养成buff汇总!CK161</f>
        <v>3253225885.4024549</v>
      </c>
      <c r="AH160" s="15">
        <f>[1]养成buff汇总!CL161</f>
        <v>3648920195.0595021</v>
      </c>
      <c r="AK160" s="15">
        <v>156</v>
      </c>
      <c r="AL160" s="15">
        <f>R160+AD160+('[1]功能-日常任务'!AB160+'[1]功能-子任务'!BJ160+[8]繁荣度奖励!AT162+[3]投放设计!AY163+'[1]功能-行军令'!DL160+'[1]功能-九鼎之争'!CS161)*[1]把控!$V$7/[1]把控!$V$9++'[1]资源-玩家经验'!BN159/4</f>
        <v>7318595088.1168585</v>
      </c>
      <c r="AM160" s="15">
        <f>S160+AE160+('[1]功能-日常任务'!AC160+'[1]功能-子任务'!BK160+[8]繁荣度奖励!AU162+[3]投放设计!AZ163+'[1]功能-行军令'!DM160+'[1]功能-九鼎之争'!CT161)*[1]把控!$V$7/[1]把控!$V$9++'[1]资源-玩家经验'!BO159/4</f>
        <v>7522137634.5754519</v>
      </c>
      <c r="AN160" s="15">
        <f>T160+AF160+('[1]功能-日常任务'!AD160+'[1]功能-子任务'!BL160+[8]繁荣度奖励!AV162+[3]投放设计!BA163+'[1]功能-行军令'!DN160+'[1]功能-九鼎之争'!CU161)*[1]把控!$V$7/[1]把控!$V$9++'[1]资源-玩家经验'!BP159/4</f>
        <v>20170809159.780151</v>
      </c>
      <c r="AO160" s="15">
        <f>U160+AG160+('[1]功能-日常任务'!AE160+'[1]功能-子任务'!BM160+[8]繁荣度奖励!AW162+[3]投放设计!BB163+'[1]功能-行军令'!DO160+'[1]功能-九鼎之争'!CV161)*[1]把控!$V$7/[1]把控!$V$9++'[1]资源-玩家经验'!BQ159/4</f>
        <v>20510640730.738014</v>
      </c>
      <c r="AP160" s="15">
        <f>V160+AH160+('[1]功能-日常任务'!AF160+'[1]功能-子任务'!BN160+[8]繁荣度奖励!AX162+[3]投放设计!BC163+'[1]功能-行军令'!DP160+'[1]功能-九鼎之争'!CW161)*[1]把控!$V$7/[1]把控!$V$9++'[1]资源-玩家经验'!BR159/4</f>
        <v>21086547690.709381</v>
      </c>
      <c r="AS160" s="35">
        <v>156</v>
      </c>
      <c r="AT160" s="34">
        <f t="shared" si="33"/>
        <v>0.58633417853237291</v>
      </c>
      <c r="AU160" s="34">
        <f t="shared" si="34"/>
        <v>0.36598270368957331</v>
      </c>
      <c r="AV160" s="34">
        <f>(('[1]功能-日常任务'!AB160+'[1]功能-子任务'!BJ160+[8]繁荣度奖励!AT162+[3]投放设计!AY163+'[1]功能-行军令'!DL160+'[1]功能-九鼎之争'!CS161)*[1]把控!$V$7/[1]把控!$V$9+'[1]资源-玩家经验'!BN159/4)/AL160</f>
        <v>4.768311777805366E-2</v>
      </c>
      <c r="AX160" s="15">
        <v>156</v>
      </c>
      <c r="AY160" s="15">
        <f>'[1]功能-战损相关'!R166/求节点($D$88:$D$167,$D$4:$D$83,节奏总纲!P159)*3600</f>
        <v>438653481.25537193</v>
      </c>
      <c r="AZ160" s="15">
        <f>'[1]功能-战损相关'!S166/求节点($D$88:$D$167,$D$4:$D$83,节奏总纲!Q159)*3600</f>
        <v>1019636806.4669362</v>
      </c>
      <c r="BA160" s="15">
        <f>'[1]功能-战损相关'!T166/求节点($D$88:$D$167,$D$4:$D$83,节奏总纲!R159)*3600</f>
        <v>1356200985.6965978</v>
      </c>
      <c r="BB160" s="15">
        <f>'[1]功能-战损相关'!U166/求节点($D$88:$D$167,$D$4:$D$83,节奏总纲!S159)*3600</f>
        <v>1458288334.6196835</v>
      </c>
      <c r="BC160" s="15">
        <f>'[1]功能-战损相关'!V166/求节点($D$88:$D$167,$D$4:$D$83,节奏总纲!T159)*3600</f>
        <v>1387773773.2382467</v>
      </c>
      <c r="BD160" s="15">
        <f>SUM(AY$5:AY160)</f>
        <v>6005262784.8453722</v>
      </c>
      <c r="BE160" s="15">
        <f>SUM(AZ$5:AZ160)</f>
        <v>8455219782.1547661</v>
      </c>
      <c r="BF160" s="15">
        <f>SUM(BA$5:BA160)</f>
        <v>11217012970.820557</v>
      </c>
      <c r="BG160" s="15">
        <f>SUM(BB$5:BB160)</f>
        <v>12269375619.35968</v>
      </c>
      <c r="BH160" s="15">
        <f>SUM(BC$5:BC160)</f>
        <v>11893733492.792435</v>
      </c>
      <c r="BK160" s="14">
        <v>156</v>
      </c>
      <c r="BL160" s="14">
        <f t="shared" si="35"/>
        <v>1.2186968914309222</v>
      </c>
      <c r="BM160" s="14">
        <f t="shared" si="36"/>
        <v>0.88964424679431298</v>
      </c>
      <c r="BN160" s="14">
        <f t="shared" si="37"/>
        <v>1.7982335593487861</v>
      </c>
      <c r="BO160" s="14">
        <f t="shared" si="38"/>
        <v>1.6716939286115386</v>
      </c>
      <c r="BP160" s="14">
        <f t="shared" si="39"/>
        <v>1.7729124083272727</v>
      </c>
      <c r="BR160" s="9">
        <v>156</v>
      </c>
      <c r="BS160" s="9">
        <f t="shared" si="40"/>
        <v>-85630141.968822479</v>
      </c>
      <c r="BT160" s="9">
        <f t="shared" si="41"/>
        <v>119139805.37230396</v>
      </c>
      <c r="BU160" s="9">
        <f t="shared" si="42"/>
        <v>-430850985.24461746</v>
      </c>
      <c r="BV160" s="9">
        <f t="shared" si="43"/>
        <v>-908521348.97947502</v>
      </c>
      <c r="BW160" s="9">
        <f t="shared" si="44"/>
        <v>-1074285597.5343704</v>
      </c>
      <c r="BX160" s="37">
        <f>SUMPRODUCT(BS$5:BS160,'[1]功能-付费相关'!BR$6:BR161)/'[1]资源-钻石'!L159</f>
        <v>-5.3140806032580389E-2</v>
      </c>
      <c r="BY160" s="37">
        <f>SUMPRODUCT(BT$5:BT160,'[1]功能-付费相关'!BS$6:BS161)/'[1]资源-钻石'!M159</f>
        <v>2.2046419359721101E-2</v>
      </c>
      <c r="BZ160" s="37">
        <f>SUMPRODUCT(BU$5:BU160,'[1]功能-付费相关'!BT$6:BT161)/'[1]资源-钻石'!N159</f>
        <v>-0.10279405681629156</v>
      </c>
      <c r="CA160" s="37">
        <f>SUMPRODUCT(BV$5:BV160,'[1]功能-付费相关'!BU$6:BU161)/'[1]资源-钻石'!O159</f>
        <v>-2.980179958421602E-2</v>
      </c>
      <c r="CB160" s="37">
        <f>SUMPRODUCT(BW$5:BW160,'[1]功能-付费相关'!BV$6:BV161)/'[1]资源-钻石'!P159</f>
        <v>-1.3091732487458759E-2</v>
      </c>
      <c r="CC160" s="14">
        <f>SUMPRODUCT(BS$5:BS160,'[1]功能-付费相关'!BR$6:BR161)/节奏总纲!P159</f>
        <v>-147.16979750001903</v>
      </c>
    </row>
    <row r="161" spans="3:81" x14ac:dyDescent="0.15">
      <c r="C161" s="14">
        <v>74</v>
      </c>
      <c r="D161" s="14">
        <f>求节点(节奏总纲!$AL$4:$AL$83,节奏总纲!AM$4:AM$83,'[1]功能-城建'!$AT79)</f>
        <v>19825.014596370729</v>
      </c>
      <c r="E161" s="14">
        <f>求节点(节奏总纲!$AL$4:$AL$83,节奏总纲!AN$4:AN$83,'[1]功能-城建'!$AT79)</f>
        <v>15860.011677096583</v>
      </c>
      <c r="F161" s="14">
        <f>求节点(节奏总纲!$AL$4:$AL$83,节奏总纲!AO$4:AO$83,'[1]功能-城建'!$AT79)</f>
        <v>11895.008757822437</v>
      </c>
      <c r="G161" s="14">
        <f>求节点(节奏总纲!$AL$4:$AL$83,节奏总纲!AP$4:AP$83,'[1]功能-城建'!$AT79)</f>
        <v>7930.0058385482916</v>
      </c>
      <c r="H161" s="14">
        <f>求节点(节奏总纲!$AL$4:$AL$83,节奏总纲!AQ$4:AQ$83,'[1]功能-城建'!$AT79)</f>
        <v>3965.0029192741458</v>
      </c>
      <c r="L161" s="15">
        <v>157</v>
      </c>
      <c r="M161" s="15">
        <f>24*3600*节奏总纲!W160</f>
        <v>307996352.31077069</v>
      </c>
      <c r="N161" s="15">
        <f>24*3600*节奏总纲!X160</f>
        <v>307996352.31077069</v>
      </c>
      <c r="O161" s="15">
        <f>24*3600*节奏总纲!Y160</f>
        <v>311076315.83387876</v>
      </c>
      <c r="P161" s="15">
        <f>24*3600*节奏总纲!Z160</f>
        <v>311076315.83387876</v>
      </c>
      <c r="Q161" s="15">
        <f>24*3600*节奏总纲!AA160</f>
        <v>298202888.51687264</v>
      </c>
      <c r="R161" s="15">
        <f>SUM(M$5:M161)</f>
        <v>4599138791.3128281</v>
      </c>
      <c r="S161" s="15">
        <f>SUM(N$5:N161)</f>
        <v>4599138791.3128281</v>
      </c>
      <c r="T161" s="15">
        <f>SUM(O$5:O161)</f>
        <v>4645130179.225956</v>
      </c>
      <c r="U161" s="15">
        <f>SUM(P$5:P161)</f>
        <v>4645130179.225956</v>
      </c>
      <c r="V161" s="15">
        <f>SUM(Q$5:Q161)</f>
        <v>4645130179.225956</v>
      </c>
      <c r="X161" s="15">
        <v>157</v>
      </c>
      <c r="Y161" s="15">
        <f>[1]养成buff汇总!CC162</f>
        <v>0.42632362972951537</v>
      </c>
      <c r="Z161" s="15">
        <f>[1]养成buff汇总!CD162</f>
        <v>0.43230000000000002</v>
      </c>
      <c r="AA161" s="15">
        <f>[1]养成buff汇总!CE162</f>
        <v>0.44522362972951535</v>
      </c>
      <c r="AB161" s="15">
        <f>[1]养成buff汇总!CF162</f>
        <v>0.4638000000000001</v>
      </c>
      <c r="AC161" s="15">
        <f>[1]养成buff汇总!CG162</f>
        <v>0.48934647418101063</v>
      </c>
      <c r="AD161" s="15">
        <f>[1]养成buff汇总!CH162</f>
        <v>2907364578.1295109</v>
      </c>
      <c r="AE161" s="15">
        <f>[1]养成buff汇总!CI162</f>
        <v>3019715722.0790386</v>
      </c>
      <c r="AF161" s="15">
        <f>[1]养成buff汇总!CJ162</f>
        <v>3241970277.7331524</v>
      </c>
      <c r="AG161" s="15">
        <f>[1]养成buff汇总!CK162</f>
        <v>3522299356.6515279</v>
      </c>
      <c r="AH161" s="15">
        <f>[1]养成buff汇总!CL162</f>
        <v>3934680548.6226935</v>
      </c>
      <c r="AK161" s="15">
        <v>157</v>
      </c>
      <c r="AL161" s="15">
        <f>R161+AD161+('[1]功能-日常任务'!AB161+'[1]功能-子任务'!BJ161+[8]繁荣度奖励!AT163+[3]投放设计!AY164+'[1]功能-行军令'!DL161+'[1]功能-九鼎之争'!CS162)*[1]把控!$V$7/[1]把控!$V$9++'[1]资源-玩家经验'!BN160/4</f>
        <v>7880507903.0908165</v>
      </c>
      <c r="AM161" s="15">
        <f>S161+AE161+('[1]功能-日常任务'!AC161+'[1]功能-子任务'!BK161+[8]繁荣度奖励!AU163+[3]投放设计!AZ164+'[1]功能-行军令'!DM161+'[1]功能-九鼎之争'!CT162)*[1]把控!$V$7/[1]把控!$V$9++'[1]资源-玩家经验'!BO160/4</f>
        <v>8096654761.2626867</v>
      </c>
      <c r="AN161" s="15">
        <f>T161+AF161+('[1]功能-日常任务'!AD161+'[1]功能-子任务'!BL161+[8]繁荣度奖励!AV163+[3]投放设计!BA164+'[1]功能-行军令'!DN161+'[1]功能-九鼎之争'!CU162)*[1]把控!$V$7/[1]把控!$V$9++'[1]资源-玩家经验'!BP160/4</f>
        <v>21656344240.766666</v>
      </c>
      <c r="AO161" s="15">
        <f>U161+AG161+('[1]功能-日常任务'!AE161+'[1]功能-子任务'!BM161+[8]繁荣度奖励!AW163+[3]投放设计!BB164+'[1]功能-行军令'!DO161+'[1]功能-九鼎之争'!CV162)*[1]把控!$V$7/[1]把控!$V$9++'[1]资源-玩家经验'!BQ160/4</f>
        <v>22020941939.803802</v>
      </c>
      <c r="AP161" s="15">
        <f>V161+AH161+('[1]功能-日常任务'!AF161+'[1]功能-子任务'!BN161+[8]繁荣度奖励!AX163+[3]投放设计!BC164+'[1]功能-行军令'!DP161+'[1]功能-九鼎之争'!CW162)*[1]把控!$V$7/[1]把控!$V$9++'[1]资源-玩家经验'!BR160/4</f>
        <v>22610155555.084404</v>
      </c>
      <c r="AS161" s="35">
        <v>157</v>
      </c>
      <c r="AT161" s="34">
        <f t="shared" si="33"/>
        <v>0.58360943835980394</v>
      </c>
      <c r="AU161" s="34">
        <f t="shared" si="34"/>
        <v>0.36893111635472281</v>
      </c>
      <c r="AV161" s="34">
        <f>(('[1]功能-日常任务'!AB161+'[1]功能-子任务'!BJ161+[8]繁荣度奖励!AT163+[3]投放设计!AY164+'[1]功能-行军令'!DL161+'[1]功能-九鼎之争'!CS162)*[1]把控!$V$7/[1]把控!$V$9+'[1]资源-玩家经验'!BN160/4)/AL161</f>
        <v>4.7459445285473224E-2</v>
      </c>
      <c r="AX161" s="15">
        <v>157</v>
      </c>
      <c r="AY161" s="15">
        <f>'[1]功能-战损相关'!R167/求节点($D$88:$D$167,$D$4:$D$83,节奏总纲!P160)*3600</f>
        <v>470137078.73396832</v>
      </c>
      <c r="AZ161" s="15">
        <f>'[1]功能-战损相关'!S167/求节点($D$88:$D$167,$D$4:$D$83,节奏总纲!Q160)*3600</f>
        <v>650526073.26126266</v>
      </c>
      <c r="BA161" s="15">
        <f>'[1]功能-战损相关'!T167/求节点($D$88:$D$167,$D$4:$D$83,节奏总纲!R160)*3600</f>
        <v>847766049.67978978</v>
      </c>
      <c r="BB161" s="15">
        <f>'[1]功能-战损相关'!U167/求节点($D$88:$D$167,$D$4:$D$83,节奏总纲!S160)*3600</f>
        <v>911581098.47413921</v>
      </c>
      <c r="BC161" s="15">
        <f>'[1]功能-战损相关'!V167/求节点($D$88:$D$167,$D$4:$D$83,节奏总纲!T160)*3600</f>
        <v>830163700.80392075</v>
      </c>
      <c r="BD161" s="15">
        <f>SUM(AY$5:AY161)</f>
        <v>6475399863.5793409</v>
      </c>
      <c r="BE161" s="15">
        <f>SUM(AZ$5:AZ161)</f>
        <v>9105745855.416029</v>
      </c>
      <c r="BF161" s="15">
        <f>SUM(BA$5:BA161)</f>
        <v>12064779020.500347</v>
      </c>
      <c r="BG161" s="15">
        <f>SUM(BB$5:BB161)</f>
        <v>13180956717.83382</v>
      </c>
      <c r="BH161" s="15">
        <f>SUM(BC$5:BC161)</f>
        <v>12723897193.596355</v>
      </c>
      <c r="BK161" s="14">
        <v>157</v>
      </c>
      <c r="BL161" s="14">
        <f t="shared" si="35"/>
        <v>1.2169917023062091</v>
      </c>
      <c r="BM161" s="14">
        <f t="shared" si="36"/>
        <v>0.88918084139662845</v>
      </c>
      <c r="BN161" s="14">
        <f t="shared" si="37"/>
        <v>1.7950054620949485</v>
      </c>
      <c r="BO161" s="14">
        <f t="shared" si="38"/>
        <v>1.6706633980528509</v>
      </c>
      <c r="BP161" s="14">
        <f t="shared" si="39"/>
        <v>1.7769835146470356</v>
      </c>
      <c r="BR161" s="9">
        <v>157</v>
      </c>
      <c r="BS161" s="9">
        <f t="shared" si="40"/>
        <v>-91775736.239989281</v>
      </c>
      <c r="BT161" s="9">
        <f t="shared" si="41"/>
        <v>76008946.574028015</v>
      </c>
      <c r="BU161" s="9">
        <f t="shared" si="42"/>
        <v>-637769031.30672455</v>
      </c>
      <c r="BV161" s="9">
        <f t="shared" si="43"/>
        <v>-598720110.5916481</v>
      </c>
      <c r="BW161" s="9">
        <f t="shared" si="44"/>
        <v>-693444163.57110214</v>
      </c>
      <c r="BX161" s="37">
        <f>SUMPRODUCT(BS$5:BS161,'[1]功能-付费相关'!BR$6:BR162)/'[1]资源-钻石'!L160</f>
        <v>-5.3209187719996408E-2</v>
      </c>
      <c r="BY161" s="37">
        <f>SUMPRODUCT(BT$5:BT161,'[1]功能-付费相关'!BS$6:BS162)/'[1]资源-钻石'!M160</f>
        <v>2.2293937912190885E-2</v>
      </c>
      <c r="BZ161" s="37">
        <f>SUMPRODUCT(BU$5:BU161,'[1]功能-付费相关'!BT$6:BT162)/'[1]资源-钻石'!N160</f>
        <v>-0.10285186206209242</v>
      </c>
      <c r="CA161" s="37">
        <f>SUMPRODUCT(BV$5:BV161,'[1]功能-付费相关'!BU$6:BU162)/'[1]资源-钻石'!O160</f>
        <v>-2.9836847221047284E-2</v>
      </c>
      <c r="CB161" s="37">
        <f>SUMPRODUCT(BW$5:BW161,'[1]功能-付费相关'!BV$6:BV162)/'[1]资源-钻石'!P160</f>
        <v>-1.3177321918502847E-2</v>
      </c>
      <c r="CC161" s="14">
        <f>SUMPRODUCT(BS$5:BS161,'[1]功能-付费相关'!BR$6:BR162)/节奏总纲!P160</f>
        <v>-146.89248310204198</v>
      </c>
    </row>
    <row r="162" spans="3:81" x14ac:dyDescent="0.15">
      <c r="C162" s="14">
        <v>75</v>
      </c>
      <c r="D162" s="14">
        <f>求节点(节奏总纲!$AL$4:$AL$83,节奏总纲!AM$4:AM$83,'[1]功能-城建'!$AT80)</f>
        <v>22936.899999999998</v>
      </c>
      <c r="E162" s="14">
        <f>求节点(节奏总纲!$AL$4:$AL$83,节奏总纲!AN$4:AN$83,'[1]功能-城建'!$AT80)</f>
        <v>18349.52</v>
      </c>
      <c r="F162" s="14">
        <f>求节点(节奏总纲!$AL$4:$AL$83,节奏总纲!AO$4:AO$83,'[1]功能-城建'!$AT80)</f>
        <v>13762.139999999998</v>
      </c>
      <c r="G162" s="14">
        <f>求节点(节奏总纲!$AL$4:$AL$83,节奏总纲!AP$4:AP$83,'[1]功能-城建'!$AT80)</f>
        <v>9174.76</v>
      </c>
      <c r="H162" s="14">
        <f>求节点(节奏总纲!$AL$4:$AL$83,节奏总纲!AQ$4:AQ$83,'[1]功能-城建'!$AT80)</f>
        <v>4587.38</v>
      </c>
      <c r="L162" s="15">
        <v>158</v>
      </c>
      <c r="M162" s="15">
        <f>24*3600*节奏总纲!W161</f>
        <v>330102316.96467143</v>
      </c>
      <c r="N162" s="15">
        <f>24*3600*节奏总纲!X161</f>
        <v>330102316.96467143</v>
      </c>
      <c r="O162" s="15">
        <f>24*3600*节奏总纲!Y161</f>
        <v>333403340.13431793</v>
      </c>
      <c r="P162" s="15">
        <f>24*3600*节奏总纲!Z161</f>
        <v>333403340.13431793</v>
      </c>
      <c r="Q162" s="15">
        <f>24*3600*节奏总纲!AA161</f>
        <v>333403340.13431793</v>
      </c>
      <c r="R162" s="15">
        <f>SUM(M$5:M162)</f>
        <v>4929241108.2774992</v>
      </c>
      <c r="S162" s="15">
        <f>SUM(N$5:N162)</f>
        <v>4929241108.2774992</v>
      </c>
      <c r="T162" s="15">
        <f>SUM(O$5:O162)</f>
        <v>4978533519.3602743</v>
      </c>
      <c r="U162" s="15">
        <f>SUM(P$5:P162)</f>
        <v>4978533519.3602743</v>
      </c>
      <c r="V162" s="15">
        <f>SUM(Q$5:Q162)</f>
        <v>4978533519.3602743</v>
      </c>
      <c r="X162" s="15">
        <v>158</v>
      </c>
      <c r="Y162" s="15">
        <f>[1]养成buff汇总!CC163</f>
        <v>0.42632362972951537</v>
      </c>
      <c r="Z162" s="15">
        <f>[1]养成buff汇总!CD163</f>
        <v>0.43230000000000002</v>
      </c>
      <c r="AA162" s="15">
        <f>[1]养成buff汇总!CE163</f>
        <v>0.44522362972951535</v>
      </c>
      <c r="AB162" s="15">
        <f>[1]养成buff汇总!CF163</f>
        <v>0.4638000000000001</v>
      </c>
      <c r="AC162" s="15">
        <f>[1]养成buff汇总!CG163</f>
        <v>0.48934647418101063</v>
      </c>
      <c r="AD162" s="15">
        <f>[1]养成buff汇总!CH163</f>
        <v>3152677833.5528574</v>
      </c>
      <c r="AE162" s="15">
        <f>[1]养成buff汇总!CI163</f>
        <v>3271086572.2178926</v>
      </c>
      <c r="AF162" s="15">
        <f>[1]养成buff汇总!CJ163</f>
        <v>3509535828.850935</v>
      </c>
      <c r="AG162" s="15">
        <f>[1]养成buff汇总!CK163</f>
        <v>3810685162.6088138</v>
      </c>
      <c r="AH162" s="15">
        <f>[1]养成buff汇总!CL163</f>
        <v>4254172612.6659999</v>
      </c>
      <c r="AK162" s="15">
        <v>158</v>
      </c>
      <c r="AL162" s="15">
        <f>R162+AD162+('[1]功能-日常任务'!AB162+'[1]功能-子任务'!BJ162+[8]繁荣度奖励!AT164+[3]投放设计!AY165+'[1]功能-行军令'!DL162+'[1]功能-九鼎之争'!CS163)*[1]把控!$V$7/[1]把控!$V$9++'[1]资源-玩家经验'!BN161/4</f>
        <v>8482750687.1988811</v>
      </c>
      <c r="AM162" s="15">
        <f>S162+AE162+('[1]功能-日常任务'!AC162+'[1]功能-子任务'!BK162+[8]繁荣度奖励!AU164+[3]投放设计!AZ165+'[1]功能-行军令'!DM162+'[1]功能-九鼎之争'!CT163)*[1]把控!$V$7/[1]把控!$V$9++'[1]资源-玩家经验'!BO161/4</f>
        <v>8712406512.1785755</v>
      </c>
      <c r="AN162" s="15">
        <f>T162+AF162+('[1]功能-日常任务'!AD162+'[1]功能-子任务'!BL162+[8]繁荣度奖励!AV164+[3]投放设计!BA165+'[1]功能-行军令'!DN162+'[1]功能-九鼎之争'!CU163)*[1]把控!$V$7/[1]把控!$V$9++'[1]资源-玩家经验'!BP161/4</f>
        <v>23248500858.994652</v>
      </c>
      <c r="AO162" s="15">
        <f>U162+AG162+('[1]功能-日常任务'!AE162+'[1]功能-子任务'!BM162+[8]繁荣度奖励!AW164+[3]投放设计!BB165+'[1]功能-行军令'!DO162+'[1]功能-九鼎之争'!CV163)*[1]把控!$V$7/[1]把控!$V$9++'[1]资源-玩家经验'!BQ161/4</f>
        <v>23639642236.87693</v>
      </c>
      <c r="AP162" s="15">
        <f>V162+AH162+('[1]功能-日常任务'!AF162+'[1]功能-子任务'!BN162+[8]繁荣度奖励!AX164+[3]投放设计!BC165+'[1]功能-行军令'!DP162+'[1]功能-九鼎之争'!CW163)*[1]把控!$V$7/[1]把控!$V$9++'[1]资源-玩家经验'!BR161/4</f>
        <v>24272298981.344433</v>
      </c>
      <c r="AS162" s="35">
        <v>158</v>
      </c>
      <c r="AT162" s="34">
        <f t="shared" si="33"/>
        <v>0.58108994240701906</v>
      </c>
      <c r="AU162" s="34">
        <f t="shared" si="34"/>
        <v>0.3716574905720722</v>
      </c>
      <c r="AV162" s="34">
        <f>(('[1]功能-日常任务'!AB162+'[1]功能-子任务'!BJ162+[8]繁荣度奖励!AT164+[3]投放设计!AY165+'[1]功能-行军令'!DL162+'[1]功能-九鼎之争'!CS163)*[1]把控!$V$7/[1]把控!$V$9+'[1]资源-玩家经验'!BN161/4)/AL162</f>
        <v>4.7252567020908666E-2</v>
      </c>
      <c r="AX162" s="15">
        <v>158</v>
      </c>
      <c r="AY162" s="15">
        <f>'[1]功能-战损相关'!R168/求节点($D$88:$D$167,$D$4:$D$83,节奏总纲!P161)*3600</f>
        <v>503880363.0167188</v>
      </c>
      <c r="AZ162" s="15">
        <f>'[1]功能-战损相关'!S168/求节点($D$88:$D$167,$D$4:$D$83,节奏总纲!Q161)*3600</f>
        <v>697216509.01337099</v>
      </c>
      <c r="BA162" s="15">
        <f>'[1]功能-战损相关'!T168/求节点($D$88:$D$167,$D$4:$D$83,节奏总纲!R161)*3600</f>
        <v>908613095.23915207</v>
      </c>
      <c r="BB162" s="15">
        <f>'[1]功能-战损相关'!U168/求节点($D$88:$D$167,$D$4:$D$83,节奏总纲!S161)*3600</f>
        <v>977008388.67176259</v>
      </c>
      <c r="BC162" s="15">
        <f>'[1]功能-战损相关'!V168/求节点($D$88:$D$167,$D$4:$D$83,节奏总纲!T161)*3600</f>
        <v>928157800.93422198</v>
      </c>
      <c r="BD162" s="15">
        <f>SUM(AY$5:AY162)</f>
        <v>6979280226.5960598</v>
      </c>
      <c r="BE162" s="15">
        <f>SUM(AZ$5:AZ162)</f>
        <v>9802962364.4293995</v>
      </c>
      <c r="BF162" s="15">
        <f>SUM(BA$5:BA162)</f>
        <v>12973392115.7395</v>
      </c>
      <c r="BG162" s="15">
        <f>SUM(BB$5:BB162)</f>
        <v>14157965106.505583</v>
      </c>
      <c r="BH162" s="15">
        <f>SUM(BC$5:BC162)</f>
        <v>13652054994.530577</v>
      </c>
      <c r="BK162" s="14">
        <v>158</v>
      </c>
      <c r="BL162" s="14">
        <f t="shared" si="35"/>
        <v>1.2154191280174595</v>
      </c>
      <c r="BM162" s="14">
        <f t="shared" si="36"/>
        <v>0.88875241873742505</v>
      </c>
      <c r="BN162" s="14">
        <f t="shared" si="37"/>
        <v>1.7920140431729683</v>
      </c>
      <c r="BO162" s="14">
        <f t="shared" si="38"/>
        <v>1.6697062084165273</v>
      </c>
      <c r="BP162" s="14">
        <f t="shared" si="39"/>
        <v>1.7779227369849187</v>
      </c>
      <c r="BR162" s="9">
        <v>158</v>
      </c>
      <c r="BS162" s="9">
        <f t="shared" si="40"/>
        <v>-98362421.091345787</v>
      </c>
      <c r="BT162" s="9">
        <f t="shared" si="41"/>
        <v>81464758.097481728</v>
      </c>
      <c r="BU162" s="9">
        <f t="shared" si="42"/>
        <v>-683543522.98883247</v>
      </c>
      <c r="BV162" s="9">
        <f t="shared" si="43"/>
        <v>-641691908.40136528</v>
      </c>
      <c r="BW162" s="9">
        <f t="shared" si="44"/>
        <v>-733985625.32580757</v>
      </c>
      <c r="BX162" s="37">
        <f>SUMPRODUCT(BS$5:BS162,'[1]功能-付费相关'!BR$6:BR163)/'[1]资源-钻石'!L161</f>
        <v>-5.3273369570609207E-2</v>
      </c>
      <c r="BY162" s="37">
        <f>SUMPRODUCT(BT$5:BT162,'[1]功能-付费相关'!BS$6:BS163)/'[1]资源-钻石'!M161</f>
        <v>2.2525803477740594E-2</v>
      </c>
      <c r="BZ162" s="37">
        <f>SUMPRODUCT(BU$5:BU162,'[1]功能-付费相关'!BT$6:BT163)/'[1]资源-钻石'!N161</f>
        <v>-0.10290590602143618</v>
      </c>
      <c r="CA162" s="37">
        <f>SUMPRODUCT(BV$5:BV162,'[1]功能-付费相关'!BU$6:BU163)/'[1]资源-钻石'!O161</f>
        <v>-2.986957040010732E-2</v>
      </c>
      <c r="CB162" s="37">
        <f>SUMPRODUCT(BW$5:BW162,'[1]功能-付费相关'!BV$6:BV163)/'[1]资源-钻石'!P161</f>
        <v>-1.3209523776184973E-2</v>
      </c>
      <c r="CC162" s="14">
        <f>SUMPRODUCT(BS$5:BS162,'[1]功能-付费相关'!BR$6:BR163)/节奏总纲!P161</f>
        <v>-146.63370353236544</v>
      </c>
    </row>
    <row r="163" spans="3:81" x14ac:dyDescent="0.15">
      <c r="C163" s="14">
        <v>76</v>
      </c>
      <c r="D163" s="14">
        <f>求节点(节奏总纲!$AL$4:$AL$83,节奏总纲!AM$4:AM$83,'[1]功能-城建'!$AT81)</f>
        <v>26535.88112606269</v>
      </c>
      <c r="E163" s="14">
        <f>求节点(节奏总纲!$AL$4:$AL$83,节奏总纲!AN$4:AN$83,'[1]功能-城建'!$AT81)</f>
        <v>21228.704900850153</v>
      </c>
      <c r="F163" s="14">
        <f>求节点(节奏总纲!$AL$4:$AL$83,节奏总纲!AO$4:AO$83,'[1]功能-城建'!$AT81)</f>
        <v>15921.528675637614</v>
      </c>
      <c r="G163" s="14">
        <f>求节点(节奏总纲!$AL$4:$AL$83,节奏总纲!AP$4:AP$83,'[1]功能-城建'!$AT81)</f>
        <v>10614.352450425076</v>
      </c>
      <c r="H163" s="14">
        <f>求节点(节奏总纲!$AL$4:$AL$83,节奏总纲!AQ$4:AQ$83,'[1]功能-城建'!$AT81)</f>
        <v>5307.1762252125382</v>
      </c>
      <c r="L163" s="15">
        <v>159</v>
      </c>
      <c r="M163" s="15">
        <f>24*3600*节奏总纲!W162</f>
        <v>353794903.24447906</v>
      </c>
      <c r="N163" s="15">
        <f>24*3600*节奏总纲!X162</f>
        <v>353794903.24447906</v>
      </c>
      <c r="O163" s="15">
        <f>24*3600*节奏总纲!Y162</f>
        <v>357332852.27692389</v>
      </c>
      <c r="P163" s="15">
        <f>24*3600*节奏总纲!Z162</f>
        <v>357332852.27692389</v>
      </c>
      <c r="Q163" s="15">
        <f>24*3600*节奏总纲!AA162</f>
        <v>357332852.27692389</v>
      </c>
      <c r="R163" s="15">
        <f>SUM(M$5:M163)</f>
        <v>5283036011.5219784</v>
      </c>
      <c r="S163" s="15">
        <f>SUM(N$5:N163)</f>
        <v>5283036011.5219784</v>
      </c>
      <c r="T163" s="15">
        <f>SUM(O$5:O163)</f>
        <v>5335866371.6371984</v>
      </c>
      <c r="U163" s="15">
        <f>SUM(P$5:P163)</f>
        <v>5335866371.6371984</v>
      </c>
      <c r="V163" s="15">
        <f>SUM(Q$5:Q163)</f>
        <v>5335866371.6371984</v>
      </c>
      <c r="X163" s="15">
        <v>159</v>
      </c>
      <c r="Y163" s="15">
        <f>[1]养成buff汇总!CC164</f>
        <v>0.42632362972951537</v>
      </c>
      <c r="Z163" s="15">
        <f>[1]养成buff汇总!CD164</f>
        <v>0.43230000000000002</v>
      </c>
      <c r="AA163" s="15">
        <f>[1]养成buff汇总!CE164</f>
        <v>0.44522362972951535</v>
      </c>
      <c r="AB163" s="15">
        <f>[1]养成buff汇总!CF164</f>
        <v>0.4638000000000001</v>
      </c>
      <c r="AC163" s="15">
        <f>[1]养成buff汇总!CG164</f>
        <v>0.48934647418101063</v>
      </c>
      <c r="AD163" s="15">
        <f>[1]养成buff汇总!CH164</f>
        <v>3415598070.7239876</v>
      </c>
      <c r="AE163" s="15">
        <f>[1]养成buff汇总!CI164</f>
        <v>3540499178.6519041</v>
      </c>
      <c r="AF163" s="15">
        <f>[1]养成buff汇总!CJ164</f>
        <v>3796305486.027873</v>
      </c>
      <c r="AG163" s="15">
        <f>[1]养成buff汇总!CK164</f>
        <v>4119769416.4059744</v>
      </c>
      <c r="AH163" s="15">
        <f>[1]养成buff汇总!CL164</f>
        <v>4596595728.3985615</v>
      </c>
      <c r="AK163" s="15">
        <v>159</v>
      </c>
      <c r="AL163" s="15">
        <f>R163+AD163+('[1]功能-日常任务'!AB163+'[1]功能-子任务'!BJ163+[8]繁荣度奖励!AT165+[3]投放设计!AY166+'[1]功能-行军令'!DL163+'[1]功能-九鼎之争'!CS164)*[1]把控!$V$7/[1]把控!$V$9++'[1]资源-玩家经验'!BN162/4</f>
        <v>9128218061.9697704</v>
      </c>
      <c r="AM163" s="15">
        <f>S163+AE163+('[1]功能-日常任务'!AC163+'[1]功能-子任务'!BK163+[8]繁荣度奖励!AU165+[3]投放设计!AZ166+'[1]功能-行军令'!DM163+'[1]功能-九鼎之争'!CT164)*[1]把控!$V$7/[1]把控!$V$9++'[1]资源-玩家经验'!BO162/4</f>
        <v>9372352439.0803757</v>
      </c>
      <c r="AN163" s="15">
        <f>T163+AF163+('[1]功能-日常任务'!AD163+'[1]功能-子任务'!BL163+[8]繁荣度奖励!AV165+[3]投放设计!BA166+'[1]功能-行军令'!DN163+'[1]功能-九鼎之争'!CU164)*[1]把控!$V$7/[1]把控!$V$9++'[1]资源-玩家经验'!BP162/4</f>
        <v>24954931611.372826</v>
      </c>
      <c r="AO163" s="15">
        <f>U163+AG163+('[1]功能-日常任务'!AE163+'[1]功能-子任务'!BM163+[8]繁荣度奖励!AW165+[3]投放设计!BB166+'[1]功能-行军令'!DO163+'[1]功能-九鼎之争'!CV164)*[1]把控!$V$7/[1]把控!$V$9++'[1]资源-玩家经验'!BQ162/4</f>
        <v>25374521799.839417</v>
      </c>
      <c r="AP163" s="15">
        <f>V163+AH163+('[1]功能-日常任务'!AF163+'[1]功能-子任务'!BN163+[8]繁荣度奖励!AX165+[3]投放设计!BC166+'[1]功能-行军令'!DP163+'[1]功能-九鼎之争'!CW164)*[1]把控!$V$7/[1]把控!$V$9++'[1]资源-玩家经验'!BR162/4</f>
        <v>26053739737.298969</v>
      </c>
      <c r="AS163" s="35">
        <v>159</v>
      </c>
      <c r="AT163" s="34">
        <f t="shared" si="33"/>
        <v>0.57875874301604457</v>
      </c>
      <c r="AU163" s="34">
        <f t="shared" si="34"/>
        <v>0.37418015734682597</v>
      </c>
      <c r="AV163" s="34">
        <f>(('[1]功能-日常任务'!AB163+'[1]功能-子任务'!BJ163+[8]繁荣度奖励!AT165+[3]投放设计!AY166+'[1]功能-行军令'!DL163+'[1]功能-九鼎之争'!CS164)*[1]把控!$V$7/[1]把控!$V$9+'[1]资源-玩家经验'!BN162/4)/AL163</f>
        <v>4.7061099637129525E-2</v>
      </c>
      <c r="AX163" s="15">
        <v>159</v>
      </c>
      <c r="AY163" s="15">
        <f>'[1]功能-战损相关'!R169/求节点($D$88:$D$167,$D$4:$D$83,节奏总纲!P162)*3600</f>
        <v>540045519.64977336</v>
      </c>
      <c r="AZ163" s="15">
        <f>'[1]功能-战损相关'!S169/求节点($D$88:$D$167,$D$4:$D$83,节奏总纲!Q162)*3600</f>
        <v>747258079.0067184</v>
      </c>
      <c r="BA163" s="15">
        <f>'[1]功能-战损相关'!T169/求节点($D$88:$D$167,$D$4:$D$83,节奏总纲!R162)*3600</f>
        <v>973827343.94339442</v>
      </c>
      <c r="BB163" s="15">
        <f>'[1]功能-战损相关'!U169/求节点($D$88:$D$167,$D$4:$D$83,节奏总纲!S162)*3600</f>
        <v>1047131622.0312114</v>
      </c>
      <c r="BC163" s="15">
        <f>'[1]功能-战损相关'!V169/求节点($D$88:$D$167,$D$4:$D$83,节奏总纲!T162)*3600</f>
        <v>994774872.62569797</v>
      </c>
      <c r="BD163" s="15">
        <f>SUM(AY$5:AY163)</f>
        <v>7519325746.2458334</v>
      </c>
      <c r="BE163" s="15">
        <f>SUM(AZ$5:AZ163)</f>
        <v>10550220443.436117</v>
      </c>
      <c r="BF163" s="15">
        <f>SUM(BA$5:BA163)</f>
        <v>13947219459.682894</v>
      </c>
      <c r="BG163" s="15">
        <f>SUM(BB$5:BB163)</f>
        <v>15205096728.536795</v>
      </c>
      <c r="BH163" s="15">
        <f>SUM(BC$5:BC163)</f>
        <v>14646829867.156275</v>
      </c>
      <c r="BK163" s="14">
        <v>159</v>
      </c>
      <c r="BL163" s="14">
        <f t="shared" si="35"/>
        <v>1.213967630877969</v>
      </c>
      <c r="BM163" s="14">
        <f t="shared" si="36"/>
        <v>0.88835607647529691</v>
      </c>
      <c r="BN163" s="14">
        <f t="shared" si="37"/>
        <v>1.789240621294433</v>
      </c>
      <c r="BO163" s="14">
        <f t="shared" si="38"/>
        <v>1.6688168614025805</v>
      </c>
      <c r="BP163" s="14">
        <f t="shared" si="39"/>
        <v>1.7787971850291848</v>
      </c>
      <c r="BR163" s="9">
        <v>159</v>
      </c>
      <c r="BS163" s="9">
        <f t="shared" si="40"/>
        <v>-105421855.12111568</v>
      </c>
      <c r="BT163" s="9">
        <f t="shared" si="41"/>
        <v>87312152.104917526</v>
      </c>
      <c r="BU163" s="9">
        <f t="shared" si="42"/>
        <v>-732603408.43478012</v>
      </c>
      <c r="BV163" s="9">
        <f t="shared" si="43"/>
        <v>-687747940.93127441</v>
      </c>
      <c r="BW163" s="9">
        <f t="shared" si="44"/>
        <v>-786665883.32883835</v>
      </c>
      <c r="BX163" s="37">
        <f>SUMPRODUCT(BS$5:BS163,'[1]功能-付费相关'!BR$6:BR164)/'[1]资源-钻石'!L162</f>
        <v>-5.3333585832865564E-2</v>
      </c>
      <c r="BY163" s="37">
        <f>SUMPRODUCT(BT$5:BT163,'[1]功能-付费相关'!BS$6:BS164)/'[1]资源-钻石'!M162</f>
        <v>2.2742949982852756E-2</v>
      </c>
      <c r="BZ163" s="37">
        <f>SUMPRODUCT(BU$5:BU163,'[1]功能-付费相关'!BT$6:BT164)/'[1]资源-钻石'!N162</f>
        <v>-0.10295642641043121</v>
      </c>
      <c r="CA163" s="37">
        <f>SUMPRODUCT(BV$5:BV163,'[1]功能-付费相关'!BU$6:BU164)/'[1]资源-钻石'!O162</f>
        <v>-2.9900121799345876E-2</v>
      </c>
      <c r="CB163" s="37">
        <f>SUMPRODUCT(BW$5:BW163,'[1]功能-付费相关'!BV$6:BV164)/'[1]资源-钻石'!P162</f>
        <v>-1.3239577588417919E-2</v>
      </c>
      <c r="CC163" s="14">
        <f>SUMPRODUCT(BS$5:BS163,'[1]功能-付费相关'!BR$6:BR164)/节奏总纲!P162</f>
        <v>-146.39221994363066</v>
      </c>
    </row>
    <row r="164" spans="3:81" x14ac:dyDescent="0.15">
      <c r="C164" s="14">
        <v>77</v>
      </c>
      <c r="D164" s="14">
        <f>求节点(节奏总纲!$AL$4:$AL$83,节奏总纲!AM$4:AM$83,'[1]功能-城建'!$AT82)</f>
        <v>30698.011006346387</v>
      </c>
      <c r="E164" s="14">
        <f>求节点(节奏总纲!$AL$4:$AL$83,节奏总纲!AN$4:AN$83,'[1]功能-城建'!$AT82)</f>
        <v>24558.40880507711</v>
      </c>
      <c r="F164" s="14">
        <f>求节点(节奏总纲!$AL$4:$AL$83,节奏总纲!AO$4:AO$83,'[1]功能-城建'!$AT82)</f>
        <v>18418.806603807832</v>
      </c>
      <c r="G164" s="14">
        <f>求节点(节奏总纲!$AL$4:$AL$83,节奏总纲!AP$4:AP$83,'[1]功能-城建'!$AT82)</f>
        <v>12279.204402538555</v>
      </c>
      <c r="H164" s="14">
        <f>求节点(节奏总纲!$AL$4:$AL$83,节奏总纲!AQ$4:AQ$83,'[1]功能-城建'!$AT82)</f>
        <v>6139.6022012692774</v>
      </c>
      <c r="L164" s="15">
        <v>160</v>
      </c>
      <c r="M164" s="15">
        <f>24*3600*节奏总纲!W163</f>
        <v>379187988.47802091</v>
      </c>
      <c r="N164" s="15">
        <f>24*3600*节奏总纲!X163</f>
        <v>379187988.47802091</v>
      </c>
      <c r="O164" s="15">
        <f>24*3600*节奏总纲!Y163</f>
        <v>382979868.36280173</v>
      </c>
      <c r="P164" s="15">
        <f>24*3600*节奏总纲!Z163</f>
        <v>382979868.36280173</v>
      </c>
      <c r="Q164" s="15">
        <f>24*3600*节奏总纲!AA163</f>
        <v>382979868.36280173</v>
      </c>
      <c r="R164" s="15">
        <f>SUM(M$5:M164)</f>
        <v>5662223999.999999</v>
      </c>
      <c r="S164" s="15">
        <f>SUM(N$5:N164)</f>
        <v>5662223999.999999</v>
      </c>
      <c r="T164" s="15">
        <f>SUM(O$5:O164)</f>
        <v>5718846240</v>
      </c>
      <c r="U164" s="15">
        <f>SUM(P$5:P164)</f>
        <v>5718846240</v>
      </c>
      <c r="V164" s="15">
        <f>SUM(Q$5:Q164)</f>
        <v>5718846240</v>
      </c>
      <c r="X164" s="15">
        <v>160</v>
      </c>
      <c r="Y164" s="15">
        <f>[1]养成buff汇总!CC165</f>
        <v>0.42632362972951537</v>
      </c>
      <c r="Z164" s="15">
        <f>[1]养成buff汇总!CD165</f>
        <v>0.43230000000000002</v>
      </c>
      <c r="AA164" s="15">
        <f>[1]养成buff汇总!CE165</f>
        <v>0.44522362972951535</v>
      </c>
      <c r="AB164" s="15">
        <f>[1]养成buff汇总!CF165</f>
        <v>0.4638000000000001</v>
      </c>
      <c r="AC164" s="15">
        <f>[1]养成buff汇总!CG165</f>
        <v>0.48934647418101063</v>
      </c>
      <c r="AD164" s="15">
        <f>[1]养成buff汇总!CH165</f>
        <v>3697389003.687748</v>
      </c>
      <c r="AE164" s="15">
        <f>[1]养成buff汇总!CI165</f>
        <v>3829248460.7006068</v>
      </c>
      <c r="AF164" s="15">
        <f>[1]养成buff汇总!CJ165</f>
        <v>4103657594.4507399</v>
      </c>
      <c r="AG164" s="15">
        <f>[1]养成buff汇总!CK165</f>
        <v>4451037717.3135977</v>
      </c>
      <c r="AH164" s="15">
        <f>[1]养成buff汇总!CL165</f>
        <v>4963595736.7997084</v>
      </c>
      <c r="AK164" s="15">
        <v>160</v>
      </c>
      <c r="AL164" s="15">
        <f>R164+AD164+('[1]功能-日常任务'!AB164+'[1]功能-子任务'!BJ164+[8]繁荣度奖励!AT166+[3]投放设计!AY167+'[1]功能-行军令'!DL164+'[1]功能-九鼎之争'!CS165)*[1]把控!$V$7/[1]把控!$V$9++'[1]资源-玩家经验'!BN163/4</f>
        <v>9820012405.9420586</v>
      </c>
      <c r="AM164" s="15">
        <f>S164+AE164+('[1]功能-日常任务'!AC164+'[1]功能-子任务'!BK164+[8]繁荣度奖励!AU166+[3]投放设计!AZ167+'[1]功能-行军令'!DM164+'[1]功能-九鼎之争'!CT165)*[1]把控!$V$7/[1]把控!$V$9++'[1]资源-玩家经验'!BO163/4</f>
        <v>10079664511.00252</v>
      </c>
      <c r="AN164" s="15">
        <f>T164+AF164+('[1]功能-日常任务'!AD164+'[1]功能-子任务'!BL164+[8]繁荣度奖励!AV166+[3]投放设计!BA167+'[1]功能-行军令'!DN164+'[1]功能-九鼎之争'!CU165)*[1]把控!$V$7/[1]把控!$V$9++'[1]资源-玩家经验'!BP163/4</f>
        <v>26783838348.187454</v>
      </c>
      <c r="AO164" s="15">
        <f>U164+AG164+('[1]功能-日常任务'!AE164+'[1]功能-子任务'!BM164+[8]繁荣度奖励!AW166+[3]投放设计!BB167+'[1]功能-行军令'!DO164+'[1]功能-九鼎之争'!CV165)*[1]把控!$V$7/[1]把控!$V$9++'[1]资源-玩家经验'!BQ163/4</f>
        <v>27233919216.879036</v>
      </c>
      <c r="AP164" s="15">
        <f>V164+AH164+('[1]功能-日常任务'!AF164+'[1]功能-子任务'!BN164+[8]繁荣度奖励!AX166+[3]投放设计!BC167+'[1]功能-行军令'!DP164+'[1]功能-九鼎之争'!CW165)*[1]把控!$V$7/[1]把控!$V$9++'[1]资源-玩家经验'!BR163/4</f>
        <v>27963040205.371502</v>
      </c>
      <c r="AS164" s="35">
        <v>160</v>
      </c>
      <c r="AT164" s="34">
        <f t="shared" si="33"/>
        <v>0.57660049355679077</v>
      </c>
      <c r="AU164" s="34">
        <f t="shared" si="34"/>
        <v>0.37651571615637364</v>
      </c>
      <c r="AV164" s="34">
        <f>(('[1]功能-日常任务'!AB164+'[1]功能-子任务'!BJ164+[8]繁荣度奖励!AT166+[3]投放设计!AY167+'[1]功能-行军令'!DL164+'[1]功能-九鼎之争'!CS165)*[1]把控!$V$7/[1]把控!$V$9+'[1]资源-玩家经验'!BN163/4)/AL164</f>
        <v>4.6883790286835522E-2</v>
      </c>
      <c r="AX164" s="15">
        <v>160</v>
      </c>
      <c r="AY164" s="15">
        <f>'[1]功能-战损相关'!R170/求节点($D$88:$D$167,$D$4:$D$83,节奏总纲!P163)*3600</f>
        <v>578806374.797539</v>
      </c>
      <c r="AZ164" s="15">
        <f>'[1]功能-战损相关'!S170/求节点($D$88:$D$167,$D$4:$D$83,节奏总纲!Q163)*3600</f>
        <v>800891305.74922431</v>
      </c>
      <c r="BA164" s="15">
        <f>'[1]功能-战损相关'!T170/求节点($D$88:$D$167,$D$4:$D$83,节奏总纲!R163)*3600</f>
        <v>1043722245.0838224</v>
      </c>
      <c r="BB164" s="15">
        <f>'[1]功能-战损相关'!U170/求节点($D$88:$D$167,$D$4:$D$83,节奏总纲!S163)*3600</f>
        <v>1122287842.653091</v>
      </c>
      <c r="BC164" s="15">
        <f>'[1]功能-战损相关'!V170/求节点($D$88:$D$167,$D$4:$D$83,节奏总纲!T163)*3600</f>
        <v>1066173282.2164838</v>
      </c>
      <c r="BD164" s="15">
        <f>SUM(AY$5:AY164)</f>
        <v>8098132121.0433722</v>
      </c>
      <c r="BE164" s="15">
        <f>SUM(AZ$5:AZ164)</f>
        <v>11351111749.185341</v>
      </c>
      <c r="BF164" s="15">
        <f>SUM(BA$5:BA164)</f>
        <v>14990941704.766716</v>
      </c>
      <c r="BG164" s="15">
        <f>SUM(BB$5:BB164)</f>
        <v>16327384571.189886</v>
      </c>
      <c r="BH164" s="15">
        <f>SUM(BC$5:BC164)</f>
        <v>15713003149.372759</v>
      </c>
      <c r="BK164" s="14">
        <v>160</v>
      </c>
      <c r="BL164" s="14">
        <f t="shared" si="35"/>
        <v>1.2126268451985738</v>
      </c>
      <c r="BM164" s="14">
        <f t="shared" si="36"/>
        <v>0.88798918852384023</v>
      </c>
      <c r="BN164" s="14">
        <f t="shared" si="37"/>
        <v>1.7866681677289769</v>
      </c>
      <c r="BO164" s="14">
        <f t="shared" si="38"/>
        <v>1.6679903078251752</v>
      </c>
      <c r="BP164" s="14">
        <f t="shared" si="39"/>
        <v>1.779611442799701</v>
      </c>
      <c r="BR164" s="9">
        <v>160</v>
      </c>
      <c r="BS164" s="9">
        <f t="shared" si="40"/>
        <v>-112987969.17474937</v>
      </c>
      <c r="BT164" s="9">
        <f t="shared" si="41"/>
        <v>93579233.827079773</v>
      </c>
      <c r="BU164" s="9">
        <f t="shared" si="42"/>
        <v>-785184491.73080635</v>
      </c>
      <c r="BV164" s="9">
        <f t="shared" si="43"/>
        <v>-737109574.38652802</v>
      </c>
      <c r="BW164" s="9">
        <f t="shared" si="44"/>
        <v>-843127185.85604858</v>
      </c>
      <c r="BX164" s="37">
        <f>SUMPRODUCT(BS$5:BS164,'[1]功能-付费相关'!BR$6:BR165)/'[1]资源-钻石'!L163</f>
        <v>-5.3390060673006209E-2</v>
      </c>
      <c r="BY164" s="37">
        <f>SUMPRODUCT(BT$5:BT164,'[1]功能-付费相关'!BS$6:BS165)/'[1]资源-钻石'!M163</f>
        <v>2.2946262738620604E-2</v>
      </c>
      <c r="BZ164" s="37">
        <f>SUMPRODUCT(BU$5:BU164,'[1]功能-付费相关'!BT$6:BT165)/'[1]资源-钻石'!N163</f>
        <v>-0.10300364682177908</v>
      </c>
      <c r="CA164" s="37">
        <f>SUMPRODUCT(BV$5:BV164,'[1]功能-付费相关'!BU$6:BU165)/'[1]资源-钻石'!O163</f>
        <v>-2.9928644260130845E-2</v>
      </c>
      <c r="CB164" s="37">
        <f>SUMPRODUCT(BW$5:BW164,'[1]功能-付费相关'!BV$6:BV165)/'[1]资源-钻石'!P163</f>
        <v>-1.3267626085694848E-2</v>
      </c>
      <c r="CC164" s="14">
        <f>SUMPRODUCT(BS$5:BS164,'[1]功能-付费相关'!BR$6:BR165)/节奏总纲!P163</f>
        <v>-146.16687629679197</v>
      </c>
    </row>
    <row r="165" spans="3:81" x14ac:dyDescent="0.15">
      <c r="C165" s="14">
        <v>78</v>
      </c>
      <c r="D165" s="14">
        <f>求节点(节奏总纲!$AL$4:$AL$83,节奏总纲!AM$4:AM$83,'[1]功能-城建'!$AT83)</f>
        <v>35511.190322760085</v>
      </c>
      <c r="E165" s="14">
        <f>求节点(节奏总纲!$AL$4:$AL$83,节奏总纲!AN$4:AN$83,'[1]功能-城建'!$AT83)</f>
        <v>28408.952258208068</v>
      </c>
      <c r="F165" s="14">
        <f>求节点(节奏总纲!$AL$4:$AL$83,节奏总纲!AO$4:AO$83,'[1]功能-城建'!$AT83)</f>
        <v>21306.714193656051</v>
      </c>
      <c r="G165" s="14">
        <f>求节点(节奏总纲!$AL$4:$AL$83,节奏总纲!AP$4:AP$83,'[1]功能-城建'!$AT83)</f>
        <v>14204.476129104034</v>
      </c>
      <c r="H165" s="14">
        <f>求节点(节奏总纲!$AL$4:$AL$83,节奏总纲!AQ$4:AQ$83,'[1]功能-城建'!$AT83)</f>
        <v>7102.238064552017</v>
      </c>
    </row>
    <row r="166" spans="3:81" x14ac:dyDescent="0.15">
      <c r="C166" s="14">
        <v>79</v>
      </c>
      <c r="D166" s="14">
        <f>求节点(节奏总纲!$AL$4:$AL$83,节奏总纲!AM$4:AM$83,'[1]功能-城建'!$AT84)</f>
        <v>41077.009235645834</v>
      </c>
      <c r="E166" s="14">
        <f>求节点(节奏总纲!$AL$4:$AL$83,节奏总纲!AN$4:AN$83,'[1]功能-城建'!$AT84)</f>
        <v>32861.60738851667</v>
      </c>
      <c r="F166" s="14">
        <f>求节点(节奏总纲!$AL$4:$AL$83,节奏总纲!AO$4:AO$83,'[1]功能-城建'!$AT84)</f>
        <v>24646.205541387499</v>
      </c>
      <c r="G166" s="14">
        <f>求节点(节奏总纲!$AL$4:$AL$83,节奏总纲!AP$4:AP$83,'[1]功能-城建'!$AT84)</f>
        <v>16430.803694258335</v>
      </c>
      <c r="H166" s="14">
        <f>求节点(节奏总纲!$AL$4:$AL$83,节奏总纲!AQ$4:AQ$83,'[1]功能-城建'!$AT84)</f>
        <v>8215.4018471291674</v>
      </c>
    </row>
    <row r="167" spans="3:81" x14ac:dyDescent="0.15">
      <c r="C167" s="14">
        <v>80</v>
      </c>
      <c r="D167" s="14">
        <f>求节点(节奏总纲!$AL$4:$AL$83,节奏总纲!AM$4:AM$83,'[1]功能-城建'!$AT85)</f>
        <v>47512.875</v>
      </c>
      <c r="E167" s="14">
        <f>求节点(节奏总纲!$AL$4:$AL$83,节奏总纲!AN$4:AN$83,'[1]功能-城建'!$AT85)</f>
        <v>38010.300000000003</v>
      </c>
      <c r="F167" s="14">
        <f>求节点(节奏总纲!$AL$4:$AL$83,节奏总纲!AO$4:AO$83,'[1]功能-城建'!$AT85)</f>
        <v>28507.724999999999</v>
      </c>
      <c r="G167" s="14">
        <f>求节点(节奏总纲!$AL$4:$AL$83,节奏总纲!AP$4:AP$83,'[1]功能-城建'!$AT85)</f>
        <v>19005.150000000001</v>
      </c>
      <c r="H167" s="14">
        <f>求节点(节奏总纲!$AL$4:$AL$83,节奏总纲!AQ$4:AQ$83,'[1]功能-城建'!$AT85)</f>
        <v>9502.5750000000007</v>
      </c>
    </row>
  </sheetData>
  <mergeCells count="11">
    <mergeCell ref="D86:H86"/>
    <mergeCell ref="BL3:BP3"/>
    <mergeCell ref="BS3:BW3"/>
    <mergeCell ref="BX3:CB3"/>
    <mergeCell ref="M3:Q3"/>
    <mergeCell ref="AY3:BC3"/>
    <mergeCell ref="BD3:BH3"/>
    <mergeCell ref="Y3:AC3"/>
    <mergeCell ref="AD3:AH3"/>
    <mergeCell ref="AL3:AP3"/>
    <mergeCell ref="R3:V3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/>
  <dimension ref="B1:AN165"/>
  <sheetViews>
    <sheetView workbookViewId="0">
      <selection activeCell="G47" sqref="G47"/>
    </sheetView>
  </sheetViews>
  <sheetFormatPr defaultColWidth="9" defaultRowHeight="11.25" x14ac:dyDescent="0.15"/>
  <cols>
    <col min="1" max="1" width="9" style="8"/>
    <col min="2" max="3" width="9" style="9"/>
    <col min="4" max="4" width="6.75" style="9" bestFit="1" customWidth="1"/>
    <col min="5" max="9" width="9" style="9"/>
    <col min="10" max="10" width="6.75" style="9" bestFit="1" customWidth="1"/>
    <col min="11" max="11" width="6" style="9" customWidth="1"/>
    <col min="12" max="12" width="6.625" style="9" customWidth="1"/>
    <col min="13" max="20" width="9" style="9"/>
    <col min="21" max="21" width="6" style="9" bestFit="1" customWidth="1"/>
    <col min="22" max="22" width="6" style="9" customWidth="1"/>
    <col min="23" max="23" width="9" style="9"/>
    <col min="24" max="24" width="1.625" style="11" customWidth="1"/>
    <col min="25" max="25" width="9" style="9"/>
    <col min="26" max="26" width="7.375" style="9" bestFit="1" customWidth="1"/>
    <col min="27" max="27" width="6.75" style="9" bestFit="1" customWidth="1"/>
    <col min="28" max="31" width="9" style="9"/>
    <col min="32" max="32" width="9" style="8"/>
    <col min="33" max="33" width="1.625" style="11" customWidth="1"/>
    <col min="34" max="34" width="9" style="8"/>
    <col min="35" max="40" width="9" style="9"/>
    <col min="41" max="16384" width="9" style="8"/>
  </cols>
  <sheetData>
    <row r="1" spans="2:40" x14ac:dyDescent="0.15">
      <c r="B1" s="8"/>
      <c r="C1" s="16" t="s">
        <v>65</v>
      </c>
      <c r="M1" s="8"/>
      <c r="N1" s="16" t="s">
        <v>66</v>
      </c>
      <c r="AI1" s="16" t="s">
        <v>143</v>
      </c>
    </row>
    <row r="3" spans="2:40" x14ac:dyDescent="0.15">
      <c r="C3" s="106" t="s">
        <v>67</v>
      </c>
      <c r="D3" s="106"/>
      <c r="E3" s="106"/>
      <c r="F3" s="106"/>
      <c r="G3" s="106"/>
      <c r="H3" s="106"/>
      <c r="J3" s="106" t="s">
        <v>68</v>
      </c>
      <c r="K3" s="106"/>
      <c r="N3" s="106" t="s">
        <v>69</v>
      </c>
      <c r="O3" s="106"/>
      <c r="P3" s="106"/>
      <c r="Q3" s="106"/>
      <c r="R3" s="106"/>
      <c r="S3" s="106"/>
      <c r="U3" s="106" t="s">
        <v>68</v>
      </c>
      <c r="V3" s="106"/>
      <c r="AI3" s="106" t="s">
        <v>144</v>
      </c>
      <c r="AJ3" s="106"/>
      <c r="AK3" s="106"/>
      <c r="AL3" s="106"/>
      <c r="AM3" s="106"/>
      <c r="AN3" s="106"/>
    </row>
    <row r="4" spans="2:40" x14ac:dyDescent="0.15">
      <c r="C4" s="17" t="s">
        <v>390</v>
      </c>
      <c r="D4" s="15" t="s">
        <v>70</v>
      </c>
      <c r="E4" s="15" t="s">
        <v>71</v>
      </c>
      <c r="F4" s="15" t="s">
        <v>72</v>
      </c>
      <c r="G4" s="15" t="s">
        <v>73</v>
      </c>
      <c r="H4" s="15" t="s">
        <v>74</v>
      </c>
      <c r="J4" s="15" t="s">
        <v>75</v>
      </c>
      <c r="K4" s="15" t="s">
        <v>76</v>
      </c>
      <c r="N4" s="17" t="s">
        <v>390</v>
      </c>
      <c r="O4" s="15" t="s">
        <v>70</v>
      </c>
      <c r="P4" s="15" t="s">
        <v>71</v>
      </c>
      <c r="Q4" s="15" t="s">
        <v>72</v>
      </c>
      <c r="R4" s="15" t="s">
        <v>73</v>
      </c>
      <c r="S4" s="15" t="s">
        <v>74</v>
      </c>
      <c r="U4" s="15" t="s">
        <v>75</v>
      </c>
      <c r="V4" s="15" t="s">
        <v>76</v>
      </c>
      <c r="Z4" s="106" t="s">
        <v>77</v>
      </c>
      <c r="AA4" s="106"/>
      <c r="AB4" s="106"/>
      <c r="AC4" s="106"/>
      <c r="AD4" s="106"/>
      <c r="AE4" s="106"/>
      <c r="AI4" s="17" t="s">
        <v>390</v>
      </c>
      <c r="AJ4" s="15" t="s">
        <v>70</v>
      </c>
      <c r="AK4" s="15" t="s">
        <v>71</v>
      </c>
      <c r="AL4" s="15" t="s">
        <v>72</v>
      </c>
      <c r="AM4" s="15" t="s">
        <v>73</v>
      </c>
      <c r="AN4" s="15" t="s">
        <v>74</v>
      </c>
    </row>
    <row r="5" spans="2:40" x14ac:dyDescent="0.15">
      <c r="C5" s="15">
        <v>1</v>
      </c>
      <c r="D5" s="15">
        <f>(士兵阶位属性!T5+士兵训练属性!AH6)</f>
        <v>203.68514508852272</v>
      </c>
      <c r="E5" s="15">
        <f>(士兵阶位属性!U5+士兵训练属性!AI6)</f>
        <v>203.88601051525791</v>
      </c>
      <c r="F5" s="15">
        <f>(士兵阶位属性!V5+士兵训练属性!AJ6)</f>
        <v>204.11531438201263</v>
      </c>
      <c r="G5" s="15">
        <f>(士兵阶位属性!W5+士兵训练属性!AK6)</f>
        <v>204.37318389784843</v>
      </c>
      <c r="H5" s="15">
        <f>(士兵阶位属性!X5+士兵训练属性!AL6)</f>
        <v>204.64996212907357</v>
      </c>
      <c r="J5" s="18">
        <f>士兵阶位属性!T5/D5</f>
        <v>0.98190763942593295</v>
      </c>
      <c r="K5" s="18">
        <f>士兵训练属性!AH6/D5</f>
        <v>1.8092360574067049E-2</v>
      </c>
      <c r="L5" s="18"/>
      <c r="N5" s="15">
        <v>1</v>
      </c>
      <c r="O5" s="15">
        <f>(士兵阶位属性!AA5+士兵训练属性!AM6)</f>
        <v>203.68514508852272</v>
      </c>
      <c r="P5" s="15">
        <f>(士兵阶位属性!AB5+士兵训练属性!AN6)</f>
        <v>203.88601051525791</v>
      </c>
      <c r="Q5" s="15">
        <f>(士兵阶位属性!AC5+士兵训练属性!AO6)</f>
        <v>204.11531438201263</v>
      </c>
      <c r="R5" s="15">
        <f>(士兵阶位属性!AD5+士兵训练属性!AP6)</f>
        <v>204.37318389784843</v>
      </c>
      <c r="S5" s="15">
        <f>(士兵阶位属性!AE5+士兵训练属性!AQ6)</f>
        <v>204.64996212907357</v>
      </c>
      <c r="U5" s="18">
        <f>士兵阶位属性!AA5/O5</f>
        <v>0.98190763942593295</v>
      </c>
      <c r="V5" s="18">
        <f>士兵训练属性!AM6/O5</f>
        <v>1.8092360574067049E-2</v>
      </c>
      <c r="Z5" s="15" t="s">
        <v>390</v>
      </c>
      <c r="AA5" s="15" t="s">
        <v>70</v>
      </c>
      <c r="AB5" s="15" t="s">
        <v>71</v>
      </c>
      <c r="AC5" s="15" t="s">
        <v>72</v>
      </c>
      <c r="AD5" s="15" t="s">
        <v>73</v>
      </c>
      <c r="AE5" s="15" t="s">
        <v>74</v>
      </c>
      <c r="AI5" s="15">
        <v>1</v>
      </c>
      <c r="AJ5" s="15">
        <f>士兵阶位属性!AZ5</f>
        <v>400</v>
      </c>
      <c r="AK5" s="15">
        <f>士兵阶位属性!BA5</f>
        <v>400</v>
      </c>
      <c r="AL5" s="15">
        <f>士兵阶位属性!BB5</f>
        <v>400</v>
      </c>
      <c r="AM5" s="15">
        <f>士兵阶位属性!BC5</f>
        <v>400</v>
      </c>
      <c r="AN5" s="15">
        <f>士兵阶位属性!BD5</f>
        <v>400</v>
      </c>
    </row>
    <row r="6" spans="2:40" x14ac:dyDescent="0.15">
      <c r="C6" s="15">
        <v>2</v>
      </c>
      <c r="D6" s="15">
        <f>(士兵阶位属性!T6+士兵训练属性!AH7)</f>
        <v>209.450769103634</v>
      </c>
      <c r="E6" s="15">
        <f>(士兵阶位属性!U6+士兵训练属性!AI7)</f>
        <v>209.94345887292502</v>
      </c>
      <c r="F6" s="15">
        <f>(士兵阶位属性!V6+士兵训练属性!AJ7)</f>
        <v>210.50936340307638</v>
      </c>
      <c r="G6" s="15">
        <f>(士兵阶位属性!W6+士兵训练属性!AK7)</f>
        <v>211.15751288998956</v>
      </c>
      <c r="H6" s="15">
        <f>(士兵阶位属性!X6+士兵训练属性!AL7)</f>
        <v>211.85229778945197</v>
      </c>
      <c r="J6" s="18">
        <f>士兵阶位属性!T6/D6</f>
        <v>0.96481134822952741</v>
      </c>
      <c r="K6" s="18">
        <f>士兵训练属性!AH7/D6</f>
        <v>3.5188651770472555E-2</v>
      </c>
      <c r="L6" s="18"/>
      <c r="N6" s="15">
        <v>2</v>
      </c>
      <c r="O6" s="15">
        <f>(士兵阶位属性!AA6+士兵训练属性!AM7)</f>
        <v>209.450769103634</v>
      </c>
      <c r="P6" s="15">
        <f>(士兵阶位属性!AB6+士兵训练属性!AN7)</f>
        <v>209.94345887292502</v>
      </c>
      <c r="Q6" s="15">
        <f>(士兵阶位属性!AC6+士兵训练属性!AO7)</f>
        <v>210.50936340307638</v>
      </c>
      <c r="R6" s="15">
        <f>(士兵阶位属性!AD6+士兵训练属性!AP7)</f>
        <v>211.15751288998956</v>
      </c>
      <c r="S6" s="15">
        <f>(士兵阶位属性!AE6+士兵训练属性!AQ7)</f>
        <v>211.85229778945197</v>
      </c>
      <c r="U6" s="18">
        <f>士兵阶位属性!AA6/O6</f>
        <v>0.96481134822952741</v>
      </c>
      <c r="V6" s="18">
        <f>士兵训练属性!AM7/O6</f>
        <v>3.5188651770472555E-2</v>
      </c>
      <c r="Z6" s="15">
        <v>1</v>
      </c>
      <c r="AA6" s="15"/>
      <c r="AB6" s="15"/>
      <c r="AC6" s="15"/>
      <c r="AD6" s="15"/>
      <c r="AE6" s="15"/>
      <c r="AI6" s="15">
        <v>2</v>
      </c>
      <c r="AJ6" s="15">
        <f>士兵阶位属性!AZ6</f>
        <v>405.20119731647145</v>
      </c>
      <c r="AK6" s="15">
        <f>士兵阶位属性!BA6</f>
        <v>405.42859460602295</v>
      </c>
      <c r="AL6" s="15">
        <f>士兵阶位属性!BB6</f>
        <v>405.69683659762779</v>
      </c>
      <c r="AM6" s="15">
        <f>士兵阶位属性!BC6</f>
        <v>406.02786273573179</v>
      </c>
      <c r="AN6" s="15">
        <f>士兵阶位属性!BD6</f>
        <v>406.38093382826207</v>
      </c>
    </row>
    <row r="7" spans="2:40" x14ac:dyDescent="0.15">
      <c r="C7" s="15">
        <v>3</v>
      </c>
      <c r="D7" s="15">
        <f>(士兵阶位属性!T7+士兵训练属性!AH8)</f>
        <v>215.21639311874529</v>
      </c>
      <c r="E7" s="15">
        <f>(士兵阶位属性!U7+士兵训练属性!AI8)</f>
        <v>216.00090723059213</v>
      </c>
      <c r="F7" s="15">
        <f>(士兵阶位属性!V7+士兵训练属性!AJ8)</f>
        <v>216.90341242414007</v>
      </c>
      <c r="G7" s="15">
        <f>(士兵阶位属性!W7+士兵训练属性!AK8)</f>
        <v>217.94184188213072</v>
      </c>
      <c r="H7" s="15">
        <f>(士兵阶位属性!X7+士兵训练属性!AL8)</f>
        <v>219.05463344983039</v>
      </c>
      <c r="J7" s="18">
        <f>士兵阶位属性!T7/D7</f>
        <v>0.94863107263642166</v>
      </c>
      <c r="K7" s="18">
        <f>士兵训练属性!AH8/D7</f>
        <v>5.1368927363578322E-2</v>
      </c>
      <c r="L7" s="18"/>
      <c r="N7" s="15">
        <v>3</v>
      </c>
      <c r="O7" s="15">
        <f>(士兵阶位属性!AA7+士兵训练属性!AM8)</f>
        <v>215.21639311874529</v>
      </c>
      <c r="P7" s="15">
        <f>(士兵阶位属性!AB7+士兵训练属性!AN8)</f>
        <v>216.00090723059213</v>
      </c>
      <c r="Q7" s="15">
        <f>(士兵阶位属性!AC7+士兵训练属性!AO8)</f>
        <v>216.90341242414007</v>
      </c>
      <c r="R7" s="15">
        <f>(士兵阶位属性!AD7+士兵训练属性!AP8)</f>
        <v>217.94184188213072</v>
      </c>
      <c r="S7" s="15">
        <f>(士兵阶位属性!AE7+士兵训练属性!AQ8)</f>
        <v>219.05463344983039</v>
      </c>
      <c r="U7" s="18">
        <f>士兵阶位属性!AA7/O7</f>
        <v>0.94863107263642166</v>
      </c>
      <c r="V7" s="18">
        <f>士兵训练属性!AM8/O7</f>
        <v>5.1368927363578322E-2</v>
      </c>
      <c r="Z7" s="15">
        <v>10</v>
      </c>
      <c r="AA7" s="15">
        <f>(INDEX(D$5:D$164,$Z7,1)/INDEX(D$5:D$164,$Z6,1))^2</f>
        <v>1.7009100313591796</v>
      </c>
      <c r="AB7" s="15">
        <f t="shared" ref="AB7:AE7" si="0">(INDEX(E$5:E$164,$Z7,1)/INDEX(E$5:E$164,$Z6,1))^2</f>
        <v>1.73066988216713</v>
      </c>
      <c r="AC7" s="15">
        <f t="shared" si="0"/>
        <v>1.7607988845266431</v>
      </c>
      <c r="AD7" s="15">
        <f t="shared" si="0"/>
        <v>1.7976788163469763</v>
      </c>
      <c r="AE7" s="15">
        <f t="shared" si="0"/>
        <v>1.8389200985783056</v>
      </c>
      <c r="AI7" s="15">
        <v>3</v>
      </c>
      <c r="AJ7" s="15">
        <f>士兵阶位属性!AZ7</f>
        <v>410.40239463294284</v>
      </c>
      <c r="AK7" s="15">
        <f>士兵阶位属性!BA7</f>
        <v>410.85718921204597</v>
      </c>
      <c r="AL7" s="15">
        <f>士兵阶位属性!BB7</f>
        <v>411.39367319525553</v>
      </c>
      <c r="AM7" s="15">
        <f>士兵阶位属性!BC7</f>
        <v>412.05572547146357</v>
      </c>
      <c r="AN7" s="15">
        <f>士兵阶位属性!BD7</f>
        <v>412.76186765652415</v>
      </c>
    </row>
    <row r="8" spans="2:40" x14ac:dyDescent="0.15">
      <c r="C8" s="15">
        <v>4</v>
      </c>
      <c r="D8" s="15">
        <f>(士兵阶位属性!T8+士兵训练属性!AH9)</f>
        <v>220.98201713385657</v>
      </c>
      <c r="E8" s="15">
        <f>(士兵阶位属性!U8+士兵训练属性!AI9)</f>
        <v>222.05835558825922</v>
      </c>
      <c r="F8" s="15">
        <f>(士兵阶位属性!V8+士兵训练属性!AJ9)</f>
        <v>223.29746144520382</v>
      </c>
      <c r="G8" s="15">
        <f>(士兵阶位属性!W8+士兵训练属性!AK9)</f>
        <v>225.43969439192202</v>
      </c>
      <c r="H8" s="15">
        <f>(士兵阶位属性!X8+士兵训练属性!AL9)</f>
        <v>227.97577402268143</v>
      </c>
      <c r="J8" s="18">
        <f>士兵阶位属性!T8/D8</f>
        <v>0.93329511357857697</v>
      </c>
      <c r="K8" s="18">
        <f>士兵训练属性!AH9/D8</f>
        <v>6.6704886421423026E-2</v>
      </c>
      <c r="L8" s="18"/>
      <c r="N8" s="15">
        <v>4</v>
      </c>
      <c r="O8" s="15">
        <f>(士兵阶位属性!AA8+士兵训练属性!AM9)</f>
        <v>220.98201713385657</v>
      </c>
      <c r="P8" s="15">
        <f>(士兵阶位属性!AB8+士兵训练属性!AN9)</f>
        <v>222.05835558825922</v>
      </c>
      <c r="Q8" s="15">
        <f>(士兵阶位属性!AC8+士兵训练属性!AO9)</f>
        <v>223.29746144520382</v>
      </c>
      <c r="R8" s="15">
        <f>(士兵阶位属性!AD8+士兵训练属性!AP9)</f>
        <v>225.43969439192202</v>
      </c>
      <c r="S8" s="15">
        <f>(士兵阶位属性!AE8+士兵训练属性!AQ9)</f>
        <v>227.97577402268143</v>
      </c>
      <c r="U8" s="18">
        <f>士兵阶位属性!AA8/O8</f>
        <v>0.93329511357857697</v>
      </c>
      <c r="V8" s="18">
        <f>士兵训练属性!AM9/O8</f>
        <v>6.6704886421423026E-2</v>
      </c>
      <c r="Z8" s="15">
        <v>20</v>
      </c>
      <c r="AA8" s="15">
        <f t="shared" ref="AA8:AA22" si="1">(INDEX(D$5:D$164,$Z8,1)/INDEX(D$5:D$164,$Z7,1))^2</f>
        <v>1.4286953197599812</v>
      </c>
      <c r="AB8" s="15">
        <f t="shared" ref="AB8:AB22" si="2">(INDEX(E$5:E$164,$Z8,1)/INDEX(E$5:E$164,$Z7,1))^2</f>
        <v>1.445596966338943</v>
      </c>
      <c r="AC8" s="15">
        <f t="shared" ref="AC8:AC22" si="3">(INDEX(F$5:F$164,$Z8,1)/INDEX(F$5:F$164,$Z7,1))^2</f>
        <v>1.4681582391488399</v>
      </c>
      <c r="AD8" s="15">
        <f t="shared" ref="AD8:AD22" si="4">(INDEX(G$5:G$164,$Z8,1)/INDEX(G$5:G$164,$Z7,1))^2</f>
        <v>1.4928399937422472</v>
      </c>
      <c r="AE8" s="15">
        <f t="shared" ref="AE8:AE22" si="5">(INDEX(H$5:H$164,$Z8,1)/INDEX(H$5:H$164,$Z7,1))^2</f>
        <v>1.5107645801593168</v>
      </c>
      <c r="AI8" s="15">
        <v>4</v>
      </c>
      <c r="AJ8" s="15">
        <f>士兵阶位属性!AZ8</f>
        <v>415.60359194941429</v>
      </c>
      <c r="AK8" s="15">
        <f>士兵阶位属性!BA8</f>
        <v>416.28578381806892</v>
      </c>
      <c r="AL8" s="15">
        <f>士兵阶位属性!BB8</f>
        <v>417.09050979288332</v>
      </c>
      <c r="AM8" s="15">
        <f>士兵阶位属性!BC8</f>
        <v>418.08358820719536</v>
      </c>
      <c r="AN8" s="15">
        <f>士兵阶位属性!BD8</f>
        <v>419.14280148478622</v>
      </c>
    </row>
    <row r="9" spans="2:40" x14ac:dyDescent="0.15">
      <c r="C9" s="15">
        <v>5</v>
      </c>
      <c r="D9" s="15">
        <f>(士兵阶位属性!T9+士兵训练属性!AH10)</f>
        <v>228.30339684087497</v>
      </c>
      <c r="E9" s="15">
        <f>(士兵阶位属性!U9+士兵训练属性!AI10)</f>
        <v>230.54830618943279</v>
      </c>
      <c r="F9" s="15">
        <f>(士兵阶位属性!V9+士兵训练属性!AJ10)</f>
        <v>233.13524558991168</v>
      </c>
      <c r="G9" s="15">
        <f>(士兵阶位属性!W9+士兵训练属性!AK10)</f>
        <v>236.06542633400036</v>
      </c>
      <c r="H9" s="15">
        <f>(士兵阶位属性!X9+士兵训练属性!AL10)</f>
        <v>239.39931151938754</v>
      </c>
      <c r="J9" s="18">
        <f>士兵阶位属性!T9/D9</f>
        <v>0.91247838879748433</v>
      </c>
      <c r="K9" s="18">
        <f>士兵训练属性!AH10/D9</f>
        <v>8.7521611202515587E-2</v>
      </c>
      <c r="L9" s="18"/>
      <c r="N9" s="15">
        <v>5</v>
      </c>
      <c r="O9" s="15">
        <f>(士兵阶位属性!AA9+士兵训练属性!AM10)</f>
        <v>228.30339684087497</v>
      </c>
      <c r="P9" s="15">
        <f>(士兵阶位属性!AB9+士兵训练属性!AN10)</f>
        <v>230.54830618943279</v>
      </c>
      <c r="Q9" s="15">
        <f>(士兵阶位属性!AC9+士兵训练属性!AO10)</f>
        <v>233.13524558991168</v>
      </c>
      <c r="R9" s="15">
        <f>(士兵阶位属性!AD9+士兵训练属性!AP10)</f>
        <v>236.06542633400036</v>
      </c>
      <c r="S9" s="15">
        <f>(士兵阶位属性!AE9+士兵训练属性!AQ10)</f>
        <v>239.39931151938754</v>
      </c>
      <c r="U9" s="18">
        <f>士兵阶位属性!AA9/O9</f>
        <v>0.91247838879748433</v>
      </c>
      <c r="V9" s="18">
        <f>士兵训练属性!AM10/O9</f>
        <v>8.7521611202515587E-2</v>
      </c>
      <c r="Z9" s="15">
        <v>30</v>
      </c>
      <c r="AA9" s="15">
        <f t="shared" si="1"/>
        <v>1.3820171215940995</v>
      </c>
      <c r="AB9" s="15">
        <f t="shared" si="2"/>
        <v>1.3799274746640846</v>
      </c>
      <c r="AC9" s="15">
        <f t="shared" si="3"/>
        <v>1.3779018932621381</v>
      </c>
      <c r="AD9" s="15">
        <f t="shared" si="4"/>
        <v>1.3742805560473297</v>
      </c>
      <c r="AE9" s="15">
        <f t="shared" si="5"/>
        <v>1.3776890339952019</v>
      </c>
      <c r="AI9" s="15">
        <v>5</v>
      </c>
      <c r="AJ9" s="15">
        <f>士兵阶位属性!AZ9</f>
        <v>420.80478926588569</v>
      </c>
      <c r="AK9" s="15">
        <f>士兵阶位属性!BA9</f>
        <v>421.71437842409188</v>
      </c>
      <c r="AL9" s="15">
        <f>士兵阶位属性!BB9</f>
        <v>422.78734639051112</v>
      </c>
      <c r="AM9" s="15">
        <f>士兵阶位属性!BC9</f>
        <v>424.11145094292715</v>
      </c>
      <c r="AN9" s="15">
        <f>士兵阶位属性!BD9</f>
        <v>425.52373531304835</v>
      </c>
    </row>
    <row r="10" spans="2:40" x14ac:dyDescent="0.15">
      <c r="C10" s="15">
        <v>6</v>
      </c>
      <c r="D10" s="15">
        <f>(士兵阶位属性!T10+士兵训练属性!AH11)</f>
        <v>237.38657587886024</v>
      </c>
      <c r="E10" s="15">
        <f>(士兵阶位属性!U10+士兵训练属性!AI11)</f>
        <v>240.10056706275876</v>
      </c>
      <c r="F10" s="15">
        <f>(士兵阶位属性!V10+士兵训练属性!AJ11)</f>
        <v>243.2477239781839</v>
      </c>
      <c r="G10" s="15">
        <f>(士兵阶位属性!W10+士兵训练属性!AK11)</f>
        <v>246.79887355359554</v>
      </c>
      <c r="H10" s="15">
        <f>(士兵阶位属性!X10+士兵训练属性!AL11)</f>
        <v>249.9553704198168</v>
      </c>
      <c r="J10" s="18">
        <f>士兵阶位属性!T10/D10</f>
        <v>0.88632810787208305</v>
      </c>
      <c r="K10" s="18">
        <f>士兵训练属性!AH11/D10</f>
        <v>0.1136718921279169</v>
      </c>
      <c r="L10" s="18"/>
      <c r="N10" s="15">
        <v>6</v>
      </c>
      <c r="O10" s="15">
        <f>(士兵阶位属性!AA10+士兵训练属性!AM11)</f>
        <v>237.38657587886024</v>
      </c>
      <c r="P10" s="15">
        <f>(士兵阶位属性!AB10+士兵训练属性!AN11)</f>
        <v>240.10056706275876</v>
      </c>
      <c r="Q10" s="15">
        <f>(士兵阶位属性!AC10+士兵训练属性!AO11)</f>
        <v>243.2477239781839</v>
      </c>
      <c r="R10" s="15">
        <f>(士兵阶位属性!AD10+士兵训练属性!AP11)</f>
        <v>246.79887355359554</v>
      </c>
      <c r="S10" s="15">
        <f>(士兵阶位属性!AE10+士兵训练属性!AQ11)</f>
        <v>249.9553704198168</v>
      </c>
      <c r="U10" s="18">
        <f>士兵阶位属性!AA10/O10</f>
        <v>0.88632810787208305</v>
      </c>
      <c r="V10" s="18">
        <f>士兵训练属性!AM11/O10</f>
        <v>0.1136718921279169</v>
      </c>
      <c r="Z10" s="15">
        <v>40</v>
      </c>
      <c r="AA10" s="15">
        <f t="shared" si="1"/>
        <v>1.3263331658716351</v>
      </c>
      <c r="AB10" s="15">
        <f t="shared" si="2"/>
        <v>1.3280174357512118</v>
      </c>
      <c r="AC10" s="15">
        <f t="shared" si="3"/>
        <v>1.3292635013616456</v>
      </c>
      <c r="AD10" s="15">
        <f t="shared" si="4"/>
        <v>1.3299491516690547</v>
      </c>
      <c r="AE10" s="15">
        <f t="shared" si="5"/>
        <v>1.3325812038934088</v>
      </c>
      <c r="AI10" s="15">
        <v>6</v>
      </c>
      <c r="AJ10" s="15">
        <f>士兵阶位属性!AZ10</f>
        <v>426.00598658235714</v>
      </c>
      <c r="AK10" s="15">
        <f>士兵阶位属性!BA10</f>
        <v>427.14297303011483</v>
      </c>
      <c r="AL10" s="15">
        <f>士兵阶位属性!BB10</f>
        <v>428.48418298813885</v>
      </c>
      <c r="AM10" s="15">
        <f>士兵阶位属性!BC10</f>
        <v>430.13931367865899</v>
      </c>
      <c r="AN10" s="15">
        <f>士兵阶位属性!BD10</f>
        <v>431.90466914131042</v>
      </c>
    </row>
    <row r="11" spans="2:40" x14ac:dyDescent="0.15">
      <c r="C11" s="15">
        <v>7</v>
      </c>
      <c r="D11" s="15">
        <f>(士兵阶位属性!T11+士兵训练属性!AH12)</f>
        <v>246.54870815310809</v>
      </c>
      <c r="E11" s="15">
        <f>(士兵阶位属性!U11+士兵训练属性!AI12)</f>
        <v>249.52539540810028</v>
      </c>
      <c r="F11" s="15">
        <f>(士兵阶位属性!V11+士兵训练属性!AJ12)</f>
        <v>251.76419481999176</v>
      </c>
      <c r="G11" s="15">
        <f>(士兵阶位属性!W11+士兵训练属性!AK12)</f>
        <v>254.28924241664885</v>
      </c>
      <c r="H11" s="15">
        <f>(士兵阶位属性!X11+士兵训练属性!AL12)</f>
        <v>257.06162625828313</v>
      </c>
      <c r="J11" s="18">
        <f>士兵阶位属性!T11/D11</f>
        <v>0.86182919047208484</v>
      </c>
      <c r="K11" s="18">
        <f>士兵训练属性!AH12/D11</f>
        <v>0.13817080952791522</v>
      </c>
      <c r="L11" s="18"/>
      <c r="N11" s="15">
        <v>7</v>
      </c>
      <c r="O11" s="15">
        <f>(士兵阶位属性!AA11+士兵训练属性!AM12)</f>
        <v>246.54870815310809</v>
      </c>
      <c r="P11" s="15">
        <f>(士兵阶位属性!AB11+士兵训练属性!AN12)</f>
        <v>249.52539540810028</v>
      </c>
      <c r="Q11" s="15">
        <f>(士兵阶位属性!AC11+士兵训练属性!AO12)</f>
        <v>251.76419481999176</v>
      </c>
      <c r="R11" s="15">
        <f>(士兵阶位属性!AD11+士兵训练属性!AP12)</f>
        <v>254.28924241664885</v>
      </c>
      <c r="S11" s="15">
        <f>(士兵阶位属性!AE11+士兵训练属性!AQ12)</f>
        <v>257.06162625828313</v>
      </c>
      <c r="U11" s="18">
        <f>士兵阶位属性!AA11/O11</f>
        <v>0.86182919047208484</v>
      </c>
      <c r="V11" s="18">
        <f>士兵训练属性!AM12/O11</f>
        <v>0.13817080952791522</v>
      </c>
      <c r="Z11" s="15">
        <v>50</v>
      </c>
      <c r="AA11" s="15">
        <f t="shared" si="1"/>
        <v>1.3249032607112319</v>
      </c>
      <c r="AB11" s="15">
        <f t="shared" si="2"/>
        <v>1.3322340132339461</v>
      </c>
      <c r="AC11" s="15">
        <f t="shared" si="3"/>
        <v>1.3383843077892468</v>
      </c>
      <c r="AD11" s="15">
        <f t="shared" si="4"/>
        <v>1.343772411344285</v>
      </c>
      <c r="AE11" s="15">
        <f t="shared" si="5"/>
        <v>1.3486627017690038</v>
      </c>
      <c r="AI11" s="15">
        <v>7</v>
      </c>
      <c r="AJ11" s="15">
        <f>士兵阶位属性!AZ11</f>
        <v>431.20718389882859</v>
      </c>
      <c r="AK11" s="15">
        <f>士兵阶位属性!BA11</f>
        <v>432.57156763613784</v>
      </c>
      <c r="AL11" s="15">
        <f>士兵阶位属性!BB11</f>
        <v>434.18101958576665</v>
      </c>
      <c r="AM11" s="15">
        <f>士兵阶位属性!BC11</f>
        <v>436.16717641439078</v>
      </c>
      <c r="AN11" s="15">
        <f>士兵阶位属性!BD11</f>
        <v>438.28560296957249</v>
      </c>
    </row>
    <row r="12" spans="2:40" x14ac:dyDescent="0.15">
      <c r="C12" s="15">
        <v>8</v>
      </c>
      <c r="D12" s="15">
        <f>(士兵阶位属性!T12+士兵训练属性!AH13)</f>
        <v>253.51576728828991</v>
      </c>
      <c r="E12" s="15">
        <f>(士兵阶位属性!U12+士兵训练属性!AI13)</f>
        <v>255.73588173913353</v>
      </c>
      <c r="F12" s="15">
        <f>(士兵阶位属性!V12+士兵训练属性!AJ13)</f>
        <v>258.26210273190679</v>
      </c>
      <c r="G12" s="15">
        <f>(士兵阶位属性!W12+士兵训练属性!AK13)</f>
        <v>261.15309278395915</v>
      </c>
      <c r="H12" s="15">
        <f>(士兵阶位属性!X12+士兵训练属性!AL13)</f>
        <v>264.27237915731752</v>
      </c>
      <c r="J12" s="18">
        <f>士兵阶位属性!T12/D12</f>
        <v>0.8463511156768625</v>
      </c>
      <c r="K12" s="18">
        <f>士兵训练属性!AH13/D12</f>
        <v>0.15364888432313742</v>
      </c>
      <c r="L12" s="18"/>
      <c r="N12" s="15">
        <v>8</v>
      </c>
      <c r="O12" s="15">
        <f>(士兵阶位属性!AA12+士兵训练属性!AM13)</f>
        <v>253.51576728828991</v>
      </c>
      <c r="P12" s="15">
        <f>(士兵阶位属性!AB12+士兵训练属性!AN13)</f>
        <v>255.73588173913353</v>
      </c>
      <c r="Q12" s="15">
        <f>(士兵阶位属性!AC12+士兵训练属性!AO13)</f>
        <v>258.26210273190679</v>
      </c>
      <c r="R12" s="15">
        <f>(士兵阶位属性!AD12+士兵训练属性!AP13)</f>
        <v>261.15309278395915</v>
      </c>
      <c r="S12" s="15">
        <f>(士兵阶位属性!AE12+士兵训练属性!AQ13)</f>
        <v>264.27237915731752</v>
      </c>
      <c r="U12" s="18">
        <f>士兵阶位属性!AA12/O12</f>
        <v>0.8463511156768625</v>
      </c>
      <c r="V12" s="18">
        <f>士兵训练属性!AM13/O12</f>
        <v>0.15364888432313742</v>
      </c>
      <c r="Z12" s="15">
        <v>60</v>
      </c>
      <c r="AA12" s="15">
        <f t="shared" si="1"/>
        <v>1.3417286446021814</v>
      </c>
      <c r="AB12" s="15">
        <f t="shared" si="2"/>
        <v>1.3380718205671276</v>
      </c>
      <c r="AC12" s="15">
        <f t="shared" si="3"/>
        <v>1.3344415434558266</v>
      </c>
      <c r="AD12" s="15">
        <f t="shared" si="4"/>
        <v>1.3310509166560411</v>
      </c>
      <c r="AE12" s="15">
        <f t="shared" si="5"/>
        <v>1.3279719029037536</v>
      </c>
      <c r="AI12" s="15">
        <v>8</v>
      </c>
      <c r="AJ12" s="15">
        <f>士兵阶位属性!AZ12</f>
        <v>436.40838121529998</v>
      </c>
      <c r="AK12" s="15">
        <f>士兵阶位属性!BA12</f>
        <v>438.0001622421608</v>
      </c>
      <c r="AL12" s="15">
        <f>士兵阶位属性!BB12</f>
        <v>439.87785618339444</v>
      </c>
      <c r="AM12" s="15">
        <f>士兵阶位属性!BC12</f>
        <v>442.19503915012257</v>
      </c>
      <c r="AN12" s="15">
        <f>士兵阶位属性!BD12</f>
        <v>444.66653679783457</v>
      </c>
    </row>
    <row r="13" spans="2:40" x14ac:dyDescent="0.15">
      <c r="C13" s="15">
        <v>9</v>
      </c>
      <c r="D13" s="15">
        <f>(士兵阶位属性!T13+士兵训练属性!AH14)</f>
        <v>259.5432837130013</v>
      </c>
      <c r="E13" s="15">
        <f>(士兵阶位属性!U13+士兵训练属性!AI14)</f>
        <v>262.02551372532736</v>
      </c>
      <c r="F13" s="15">
        <f>(士兵阶位属性!V13+士兵训练属性!AJ14)</f>
        <v>264.84610624613327</v>
      </c>
      <c r="G13" s="15">
        <f>(士兵阶位属性!W13+士兵训练属性!AK14)</f>
        <v>267.96589510519186</v>
      </c>
      <c r="H13" s="15">
        <f>(士兵阶位属性!X13+士兵训练属性!AL14)</f>
        <v>271.01603780168654</v>
      </c>
      <c r="J13" s="18">
        <f>士兵阶位属性!T13/D13</f>
        <v>0.83471176103431666</v>
      </c>
      <c r="K13" s="18">
        <f>士兵训练属性!AH14/D13</f>
        <v>0.1652882389656834</v>
      </c>
      <c r="L13" s="18"/>
      <c r="N13" s="15">
        <v>9</v>
      </c>
      <c r="O13" s="15">
        <f>(士兵阶位属性!AA13+士兵训练属性!AM14)</f>
        <v>259.5432837130013</v>
      </c>
      <c r="P13" s="15">
        <f>(士兵阶位属性!AB13+士兵训练属性!AN14)</f>
        <v>262.02551372532736</v>
      </c>
      <c r="Q13" s="15">
        <f>(士兵阶位属性!AC13+士兵训练属性!AO14)</f>
        <v>264.84610624613327</v>
      </c>
      <c r="R13" s="15">
        <f>(士兵阶位属性!AD13+士兵训练属性!AP14)</f>
        <v>267.96589510519186</v>
      </c>
      <c r="S13" s="15">
        <f>(士兵阶位属性!AE13+士兵训练属性!AQ14)</f>
        <v>271.01603780168654</v>
      </c>
      <c r="U13" s="18">
        <f>士兵阶位属性!AA13/O13</f>
        <v>0.83471176103431666</v>
      </c>
      <c r="V13" s="18">
        <f>士兵训练属性!AM14/O13</f>
        <v>0.1652882389656834</v>
      </c>
      <c r="Z13" s="15">
        <v>70</v>
      </c>
      <c r="AA13" s="15">
        <f t="shared" si="1"/>
        <v>1.3256711814075237</v>
      </c>
      <c r="AB13" s="15">
        <f t="shared" si="2"/>
        <v>1.3232739485795391</v>
      </c>
      <c r="AC13" s="15">
        <f t="shared" si="3"/>
        <v>1.3207210484295162</v>
      </c>
      <c r="AD13" s="15">
        <f t="shared" si="4"/>
        <v>1.3177383058499024</v>
      </c>
      <c r="AE13" s="15">
        <f t="shared" si="5"/>
        <v>1.3138153672520949</v>
      </c>
      <c r="AI13" s="15">
        <v>9</v>
      </c>
      <c r="AJ13" s="15">
        <f>士兵阶位属性!AZ13</f>
        <v>441.60957853177143</v>
      </c>
      <c r="AK13" s="15">
        <f>士兵阶位属性!BA13</f>
        <v>443.42875684818375</v>
      </c>
      <c r="AL13" s="15">
        <f>士兵阶位属性!BB13</f>
        <v>445.57469278102224</v>
      </c>
      <c r="AM13" s="15">
        <f>士兵阶位属性!BC13</f>
        <v>448.22290188585436</v>
      </c>
      <c r="AN13" s="15">
        <f>士兵阶位属性!BD13</f>
        <v>451.04747062609664</v>
      </c>
    </row>
    <row r="14" spans="2:40" x14ac:dyDescent="0.15">
      <c r="C14" s="15">
        <v>10</v>
      </c>
      <c r="D14" s="15">
        <f>(士兵阶位属性!T14+士兵训练属性!AH15)</f>
        <v>265.6440103078624</v>
      </c>
      <c r="E14" s="15">
        <f>(士兵阶位属性!U14+士兵训练属性!AI15)</f>
        <v>268.22209232520026</v>
      </c>
      <c r="F14" s="15">
        <f>(士兵阶位属性!V14+士兵训练属性!AJ15)</f>
        <v>270.85101500656867</v>
      </c>
      <c r="G14" s="15">
        <f>(士兵阶位属性!W14+士兵训练属性!AK15)</f>
        <v>274.01854829635141</v>
      </c>
      <c r="H14" s="15">
        <f>(士兵阶位属性!X14+士兵训练属性!AL15)</f>
        <v>277.519240543808</v>
      </c>
      <c r="J14" s="18">
        <f>士兵阶位属性!T14/D14</f>
        <v>0.82337377035458592</v>
      </c>
      <c r="K14" s="18">
        <f>士兵训练属性!AH15/D14</f>
        <v>0.17662622964541413</v>
      </c>
      <c r="L14" s="18"/>
      <c r="N14" s="15">
        <v>10</v>
      </c>
      <c r="O14" s="15">
        <f>(士兵阶位属性!AA14+士兵训练属性!AM15)</f>
        <v>265.6440103078624</v>
      </c>
      <c r="P14" s="15">
        <f>(士兵阶位属性!AB14+士兵训练属性!AN15)</f>
        <v>268.22209232520026</v>
      </c>
      <c r="Q14" s="15">
        <f>(士兵阶位属性!AC14+士兵训练属性!AO15)</f>
        <v>270.85101500656867</v>
      </c>
      <c r="R14" s="15">
        <f>(士兵阶位属性!AD14+士兵训练属性!AP15)</f>
        <v>274.01854829635141</v>
      </c>
      <c r="S14" s="15">
        <f>(士兵阶位属性!AE14+士兵训练属性!AQ15)</f>
        <v>277.519240543808</v>
      </c>
      <c r="U14" s="18">
        <f>士兵阶位属性!AA14/O14</f>
        <v>0.82337377035458592</v>
      </c>
      <c r="V14" s="18">
        <f>士兵训练属性!AM15/O14</f>
        <v>0.17662622964541413</v>
      </c>
      <c r="Z14" s="15">
        <v>80</v>
      </c>
      <c r="AA14" s="15">
        <f t="shared" si="1"/>
        <v>1.3101449093108166</v>
      </c>
      <c r="AB14" s="15">
        <f t="shared" si="2"/>
        <v>1.3072969174497531</v>
      </c>
      <c r="AC14" s="15">
        <f t="shared" si="3"/>
        <v>1.303473231621064</v>
      </c>
      <c r="AD14" s="15">
        <f t="shared" si="4"/>
        <v>1.2993149329586828</v>
      </c>
      <c r="AE14" s="15">
        <f t="shared" si="5"/>
        <v>1.2940596195188907</v>
      </c>
      <c r="AI14" s="15">
        <v>10</v>
      </c>
      <c r="AJ14" s="15">
        <f>士兵阶位属性!AZ14</f>
        <v>446.81077584824288</v>
      </c>
      <c r="AK14" s="15">
        <f>士兵阶位属性!BA14</f>
        <v>448.85735145420676</v>
      </c>
      <c r="AL14" s="15">
        <f>士兵阶位属性!BB14</f>
        <v>451.27152937864997</v>
      </c>
      <c r="AM14" s="15">
        <f>士兵阶位属性!BC14</f>
        <v>454.25076462158614</v>
      </c>
      <c r="AN14" s="15">
        <f>士兵阶位属性!BD14</f>
        <v>457.42840445435877</v>
      </c>
    </row>
    <row r="15" spans="2:40" x14ac:dyDescent="0.15">
      <c r="C15" s="15">
        <v>11</v>
      </c>
      <c r="D15" s="15">
        <f>(士兵阶位属性!T15+士兵训练属性!AH16)</f>
        <v>271.07299869444296</v>
      </c>
      <c r="E15" s="15">
        <f>(士兵阶位属性!U15+士兵训练属性!AI16)</f>
        <v>273.5854237849648</v>
      </c>
      <c r="F15" s="15">
        <f>(士兵阶位属性!V15+士兵训练属性!AJ16)</f>
        <v>276.5621769470909</v>
      </c>
      <c r="G15" s="15">
        <f>(士兵阶位属性!W15+士兵训练属性!AK16)</f>
        <v>280.14474676757777</v>
      </c>
      <c r="H15" s="15">
        <f>(士兵阶位属性!X15+士兵训练属性!AL16)</f>
        <v>284.10610834704084</v>
      </c>
      <c r="J15" s="18">
        <f>士兵阶位属性!T15/D15</f>
        <v>0.81455840430193405</v>
      </c>
      <c r="K15" s="18">
        <f>士兵训练属性!AH16/D15</f>
        <v>0.18544159569806593</v>
      </c>
      <c r="L15" s="18"/>
      <c r="N15" s="15">
        <v>11</v>
      </c>
      <c r="O15" s="15">
        <f>(士兵阶位属性!AA15+士兵训练属性!AM16)</f>
        <v>271.07299869444296</v>
      </c>
      <c r="P15" s="15">
        <f>(士兵阶位属性!AB15+士兵训练属性!AN16)</f>
        <v>273.5854237849648</v>
      </c>
      <c r="Q15" s="15">
        <f>(士兵阶位属性!AC15+士兵训练属性!AO16)</f>
        <v>276.5621769470909</v>
      </c>
      <c r="R15" s="15">
        <f>(士兵阶位属性!AD15+士兵训练属性!AP16)</f>
        <v>280.14474676757777</v>
      </c>
      <c r="S15" s="15">
        <f>(士兵阶位属性!AE15+士兵训练属性!AQ16)</f>
        <v>284.10610834704084</v>
      </c>
      <c r="U15" s="18">
        <f>士兵阶位属性!AA15/O15</f>
        <v>0.81455840430193405</v>
      </c>
      <c r="V15" s="18">
        <f>士兵训练属性!AM16/O15</f>
        <v>0.18544159569806593</v>
      </c>
      <c r="Z15" s="15">
        <v>90</v>
      </c>
      <c r="AA15" s="15">
        <f t="shared" si="1"/>
        <v>1.2733152849717997</v>
      </c>
      <c r="AB15" s="15">
        <f t="shared" si="2"/>
        <v>1.2697103475138694</v>
      </c>
      <c r="AC15" s="15">
        <f t="shared" si="3"/>
        <v>1.2650230503746105</v>
      </c>
      <c r="AD15" s="15">
        <f t="shared" si="4"/>
        <v>1.2635526223890068</v>
      </c>
      <c r="AE15" s="15">
        <f t="shared" si="5"/>
        <v>1.2655409022166639</v>
      </c>
      <c r="AI15" s="15">
        <v>11</v>
      </c>
      <c r="AJ15" s="15">
        <f>士兵阶位属性!AZ15</f>
        <v>452.01197316471428</v>
      </c>
      <c r="AK15" s="15">
        <f>士兵阶位属性!BA15</f>
        <v>454.28594606022972</v>
      </c>
      <c r="AL15" s="15">
        <f>士兵阶位属性!BB15</f>
        <v>456.96836597627777</v>
      </c>
      <c r="AM15" s="15">
        <f>士兵阶位属性!BC15</f>
        <v>460.27862735731793</v>
      </c>
      <c r="AN15" s="15">
        <f>士兵阶位属性!BD15</f>
        <v>463.80933828262084</v>
      </c>
    </row>
    <row r="16" spans="2:40" x14ac:dyDescent="0.15">
      <c r="C16" s="15">
        <v>12</v>
      </c>
      <c r="D16" s="15">
        <f>(士兵阶位属性!T16+士兵训练属性!AH17)</f>
        <v>276.21936672560975</v>
      </c>
      <c r="E16" s="15">
        <f>(士兵阶位属性!U16+士兵训练属性!AI17)</f>
        <v>279.0066895969403</v>
      </c>
      <c r="F16" s="15">
        <f>(士兵阶位属性!V16+士兵训练属性!AJ17)</f>
        <v>282.33819730351462</v>
      </c>
      <c r="G16" s="15">
        <f>(士兵阶位属性!W16+士兵训练属性!AK17)</f>
        <v>286.344490518871</v>
      </c>
      <c r="H16" s="15">
        <f>(士兵阶位属性!X16+士兵训练属性!AL17)</f>
        <v>290.51350851277977</v>
      </c>
      <c r="J16" s="18">
        <f>士兵阶位属性!T16/D16</f>
        <v>0.80691397867798176</v>
      </c>
      <c r="K16" s="18">
        <f>士兵训练属性!AH17/D16</f>
        <v>0.19308602132201819</v>
      </c>
      <c r="L16" s="18"/>
      <c r="N16" s="15">
        <v>12</v>
      </c>
      <c r="O16" s="15">
        <f>(士兵阶位属性!AA16+士兵训练属性!AM17)</f>
        <v>276.21936672560975</v>
      </c>
      <c r="P16" s="15">
        <f>(士兵阶位属性!AB16+士兵训练属性!AN17)</f>
        <v>279.0066895969403</v>
      </c>
      <c r="Q16" s="15">
        <f>(士兵阶位属性!AC16+士兵训练属性!AO17)</f>
        <v>282.33819730351462</v>
      </c>
      <c r="R16" s="15">
        <f>(士兵阶位属性!AD16+士兵训练属性!AP17)</f>
        <v>286.344490518871</v>
      </c>
      <c r="S16" s="15">
        <f>(士兵阶位属性!AE16+士兵训练属性!AQ17)</f>
        <v>290.51350851277977</v>
      </c>
      <c r="U16" s="18">
        <f>士兵阶位属性!AA16/O16</f>
        <v>0.80691397867798176</v>
      </c>
      <c r="V16" s="18">
        <f>士兵训练属性!AM17/O16</f>
        <v>0.19308602132201819</v>
      </c>
      <c r="Z16" s="15">
        <v>100</v>
      </c>
      <c r="AA16" s="15">
        <f t="shared" si="1"/>
        <v>1.3293037435496484</v>
      </c>
      <c r="AB16" s="15">
        <f t="shared" si="2"/>
        <v>1.3301216763154056</v>
      </c>
      <c r="AC16" s="15">
        <f t="shared" si="3"/>
        <v>1.3315938602133521</v>
      </c>
      <c r="AD16" s="15">
        <f t="shared" si="4"/>
        <v>1.327755189422881</v>
      </c>
      <c r="AE16" s="15">
        <f t="shared" si="5"/>
        <v>1.3195255721484689</v>
      </c>
      <c r="AI16" s="15">
        <v>12</v>
      </c>
      <c r="AJ16" s="15">
        <f>士兵阶位属性!AZ16</f>
        <v>457.21317048118573</v>
      </c>
      <c r="AK16" s="15">
        <f>士兵阶位属性!BA16</f>
        <v>459.71454066625267</v>
      </c>
      <c r="AL16" s="15">
        <f>士兵阶位属性!BB16</f>
        <v>462.6652025739055</v>
      </c>
      <c r="AM16" s="15">
        <f>士兵阶位属性!BC16</f>
        <v>466.30649009304977</v>
      </c>
      <c r="AN16" s="15">
        <f>士兵阶位属性!BD16</f>
        <v>470.19027211088292</v>
      </c>
    </row>
    <row r="17" spans="3:40" x14ac:dyDescent="0.15">
      <c r="C17" s="15">
        <v>13</v>
      </c>
      <c r="D17" s="15">
        <f>(士兵阶位属性!T17+士兵训练属性!AH18)</f>
        <v>281.41852595302555</v>
      </c>
      <c r="E17" s="15">
        <f>(士兵阶位属性!U17+士兵训练属性!AI18)</f>
        <v>284.48588976112677</v>
      </c>
      <c r="F17" s="15">
        <f>(士兵阶位属性!V17+士兵训练属性!AJ18)</f>
        <v>288.17907607583982</v>
      </c>
      <c r="G17" s="15">
        <f>(士兵阶位属性!W17+士兵训练属性!AK18)</f>
        <v>292.20428271457155</v>
      </c>
      <c r="H17" s="15">
        <f>(士兵阶位属性!X17+士兵训练属性!AL18)</f>
        <v>296.61645293805486</v>
      </c>
      <c r="J17" s="18">
        <f>士兵阶位属性!T17/D17</f>
        <v>0.79939920926390673</v>
      </c>
      <c r="K17" s="18">
        <f>士兵训练属性!AH18/D17</f>
        <v>0.20060079073609316</v>
      </c>
      <c r="L17" s="18"/>
      <c r="N17" s="15">
        <v>13</v>
      </c>
      <c r="O17" s="15">
        <f>(士兵阶位属性!AA17+士兵训练属性!AM18)</f>
        <v>281.41852595302555</v>
      </c>
      <c r="P17" s="15">
        <f>(士兵阶位属性!AB17+士兵训练属性!AN18)</f>
        <v>284.48588976112677</v>
      </c>
      <c r="Q17" s="15">
        <f>(士兵阶位属性!AC17+士兵训练属性!AO18)</f>
        <v>288.17907607583982</v>
      </c>
      <c r="R17" s="15">
        <f>(士兵阶位属性!AD17+士兵训练属性!AP18)</f>
        <v>292.20428271457155</v>
      </c>
      <c r="S17" s="15">
        <f>(士兵阶位属性!AE17+士兵训练属性!AQ18)</f>
        <v>296.61645293805486</v>
      </c>
      <c r="U17" s="18">
        <f>士兵阶位属性!AA17/O17</f>
        <v>0.79939920926390673</v>
      </c>
      <c r="V17" s="18">
        <f>士兵训练属性!AM18/O17</f>
        <v>0.20060079073609316</v>
      </c>
      <c r="Z17" s="15">
        <v>110</v>
      </c>
      <c r="AA17" s="15">
        <f t="shared" si="1"/>
        <v>1.3047151202126472</v>
      </c>
      <c r="AB17" s="15">
        <f t="shared" si="2"/>
        <v>1.2987881986435246</v>
      </c>
      <c r="AC17" s="15">
        <f t="shared" si="3"/>
        <v>1.2929935159391748</v>
      </c>
      <c r="AD17" s="15">
        <f t="shared" si="4"/>
        <v>1.2880141558551539</v>
      </c>
      <c r="AE17" s="15">
        <f t="shared" si="5"/>
        <v>1.2828621146834487</v>
      </c>
      <c r="AI17" s="15">
        <v>13</v>
      </c>
      <c r="AJ17" s="15">
        <f>士兵阶位属性!AZ17</f>
        <v>462.41436779765718</v>
      </c>
      <c r="AK17" s="15">
        <f>士兵阶位属性!BA17</f>
        <v>465.14313527227569</v>
      </c>
      <c r="AL17" s="15">
        <f>士兵阶位属性!BB17</f>
        <v>468.3620391715333</v>
      </c>
      <c r="AM17" s="15">
        <f>士兵阶位属性!BC17</f>
        <v>472.33435282878156</v>
      </c>
      <c r="AN17" s="15">
        <f>士兵阶位属性!BD17</f>
        <v>476.57120593914499</v>
      </c>
    </row>
    <row r="18" spans="3:40" x14ac:dyDescent="0.15">
      <c r="C18" s="15">
        <v>14</v>
      </c>
      <c r="D18" s="15">
        <f>(士兵阶位属性!T18+士兵训练属性!AH19)</f>
        <v>286.67047637669037</v>
      </c>
      <c r="E18" s="15">
        <f>(士兵阶位属性!U18+士兵训练属性!AI19)</f>
        <v>289.94033714123742</v>
      </c>
      <c r="F18" s="15">
        <f>(士兵阶位属性!V18+士兵训练属性!AJ19)</f>
        <v>293.5926851600567</v>
      </c>
      <c r="G18" s="15">
        <f>(士兵阶位属性!W18+士兵训练属性!AK19)</f>
        <v>297.93420198026308</v>
      </c>
      <c r="H18" s="15">
        <f>(士兵阶位属性!X18+士兵训练属性!AL19)</f>
        <v>302.78871271155424</v>
      </c>
      <c r="J18" s="18">
        <f>士兵阶位属性!T18/D18</f>
        <v>0.79201119318373203</v>
      </c>
      <c r="K18" s="18">
        <f>士兵训练属性!AH19/D18</f>
        <v>0.20798880681626797</v>
      </c>
      <c r="L18" s="18"/>
      <c r="N18" s="15">
        <v>14</v>
      </c>
      <c r="O18" s="15">
        <f>(士兵阶位属性!AA18+士兵训练属性!AM19)</f>
        <v>286.67047637669037</v>
      </c>
      <c r="P18" s="15">
        <f>(士兵阶位属性!AB18+士兵训练属性!AN19)</f>
        <v>289.94033714123742</v>
      </c>
      <c r="Q18" s="15">
        <f>(士兵阶位属性!AC18+士兵训练属性!AO19)</f>
        <v>293.5926851600567</v>
      </c>
      <c r="R18" s="15">
        <f>(士兵阶位属性!AD18+士兵训练属性!AP19)</f>
        <v>297.93420198026308</v>
      </c>
      <c r="S18" s="15">
        <f>(士兵阶位属性!AE18+士兵训练属性!AQ19)</f>
        <v>302.78871271155424</v>
      </c>
      <c r="U18" s="18">
        <f>士兵阶位属性!AA18/O18</f>
        <v>0.79201119318373203</v>
      </c>
      <c r="V18" s="18">
        <f>士兵训练属性!AM19/O18</f>
        <v>0.20798880681626797</v>
      </c>
      <c r="Z18" s="15">
        <v>120</v>
      </c>
      <c r="AA18" s="15">
        <f t="shared" si="1"/>
        <v>1.2758737227889569</v>
      </c>
      <c r="AB18" s="15">
        <f t="shared" si="2"/>
        <v>1.272646395318191</v>
      </c>
      <c r="AC18" s="15">
        <f t="shared" si="3"/>
        <v>1.2689923286154505</v>
      </c>
      <c r="AD18" s="15">
        <f t="shared" si="4"/>
        <v>1.2657961601025054</v>
      </c>
      <c r="AE18" s="15">
        <f t="shared" si="5"/>
        <v>1.2629615931222258</v>
      </c>
      <c r="AI18" s="15">
        <v>14</v>
      </c>
      <c r="AJ18" s="15">
        <f>士兵阶位属性!AZ18</f>
        <v>467.61556511412857</v>
      </c>
      <c r="AK18" s="15">
        <f>士兵阶位属性!BA18</f>
        <v>470.57172987829864</v>
      </c>
      <c r="AL18" s="15">
        <f>士兵阶位属性!BB18</f>
        <v>474.05887576916109</v>
      </c>
      <c r="AM18" s="15">
        <f>士兵阶位属性!BC18</f>
        <v>478.36221556451335</v>
      </c>
      <c r="AN18" s="15">
        <f>士兵阶位属性!BD18</f>
        <v>482.95213976740706</v>
      </c>
    </row>
    <row r="19" spans="3:40" x14ac:dyDescent="0.15">
      <c r="C19" s="15">
        <v>15</v>
      </c>
      <c r="D19" s="15">
        <f>(士兵阶位属性!T19+士兵训练属性!AH20)</f>
        <v>291.78375432272264</v>
      </c>
      <c r="E19" s="15">
        <f>(士兵阶位属性!U19+士兵训练属性!AI20)</f>
        <v>295.11370000526165</v>
      </c>
      <c r="F19" s="15">
        <f>(士兵阶位属性!V19+士兵训练属性!AJ20)</f>
        <v>299.02580690400299</v>
      </c>
      <c r="G19" s="15">
        <f>(士兵阶位属性!W19+士兵训练属性!AK20)</f>
        <v>303.72489796016237</v>
      </c>
      <c r="H19" s="15">
        <f>(士兵阶位属性!X19+士兵训练属性!AL20)</f>
        <v>309.03028783327795</v>
      </c>
      <c r="J19" s="18">
        <f>士兵阶位属性!T19/D19</f>
        <v>0.78526203593507193</v>
      </c>
      <c r="K19" s="18">
        <f>士兵训练属性!AH20/D19</f>
        <v>0.21473796406492801</v>
      </c>
      <c r="L19" s="18"/>
      <c r="N19" s="15">
        <v>15</v>
      </c>
      <c r="O19" s="15">
        <f>(士兵阶位属性!AA19+士兵训练属性!AM20)</f>
        <v>291.78375432272264</v>
      </c>
      <c r="P19" s="15">
        <f>(士兵阶位属性!AB19+士兵训练属性!AN20)</f>
        <v>295.11370000526165</v>
      </c>
      <c r="Q19" s="15">
        <f>(士兵阶位属性!AC19+士兵训练属性!AO20)</f>
        <v>299.02580690400299</v>
      </c>
      <c r="R19" s="15">
        <f>(士兵阶位属性!AD19+士兵训练属性!AP20)</f>
        <v>303.72489796016237</v>
      </c>
      <c r="S19" s="15">
        <f>(士兵阶位属性!AE19+士兵训练属性!AQ20)</f>
        <v>309.03028783327795</v>
      </c>
      <c r="U19" s="18">
        <f>士兵阶位属性!AA19/O19</f>
        <v>0.78526203593507193</v>
      </c>
      <c r="V19" s="18">
        <f>士兵训练属性!AM20/O19</f>
        <v>0.21473796406492801</v>
      </c>
      <c r="Z19" s="15">
        <v>130</v>
      </c>
      <c r="AA19" s="15">
        <f t="shared" si="1"/>
        <v>1.2585134800422979</v>
      </c>
      <c r="AB19" s="15">
        <f t="shared" si="2"/>
        <v>1.2564804548239887</v>
      </c>
      <c r="AC19" s="15">
        <f t="shared" si="3"/>
        <v>1.2542034274940226</v>
      </c>
      <c r="AD19" s="15">
        <f t="shared" si="4"/>
        <v>1.2514457376806047</v>
      </c>
      <c r="AE19" s="15">
        <f t="shared" si="5"/>
        <v>1.2488677598820981</v>
      </c>
      <c r="AI19" s="15">
        <v>15</v>
      </c>
      <c r="AJ19" s="15">
        <f>士兵阶位属性!AZ19</f>
        <v>472.81676243060002</v>
      </c>
      <c r="AK19" s="15">
        <f>士兵阶位属性!BA19</f>
        <v>476.0003244843216</v>
      </c>
      <c r="AL19" s="15">
        <f>士兵阶位属性!BB19</f>
        <v>479.75571236678888</v>
      </c>
      <c r="AM19" s="15">
        <f>士兵阶位属性!BC19</f>
        <v>484.39007830024514</v>
      </c>
      <c r="AN19" s="15">
        <f>士兵阶位属性!BD19</f>
        <v>489.33307359566913</v>
      </c>
    </row>
    <row r="20" spans="3:40" x14ac:dyDescent="0.15">
      <c r="C20" s="15">
        <v>16</v>
      </c>
      <c r="D20" s="15">
        <f>(士兵阶位属性!T20+士兵训练属性!AH21)</f>
        <v>296.76896897086817</v>
      </c>
      <c r="E20" s="15">
        <f>(士兵阶位属性!U20+士兵训练属性!AI21)</f>
        <v>300.33706319746705</v>
      </c>
      <c r="F20" s="15">
        <f>(士兵阶位属性!V20+士兵训练属性!AJ21)</f>
        <v>304.51332031506706</v>
      </c>
      <c r="G20" s="15">
        <f>(士兵阶位属性!W20+士兵训练属性!AK21)</f>
        <v>309.57637065426951</v>
      </c>
      <c r="H20" s="15">
        <f>(士兵阶位属性!X20+士兵训练属性!AL21)</f>
        <v>315.49263317040658</v>
      </c>
      <c r="J20" s="18">
        <f>士兵阶位属性!T20/D20</f>
        <v>0.7790814002576012</v>
      </c>
      <c r="K20" s="18">
        <f>士兵训练属性!AH21/D20</f>
        <v>0.22091859974239866</v>
      </c>
      <c r="L20" s="18"/>
      <c r="N20" s="15">
        <v>16</v>
      </c>
      <c r="O20" s="15">
        <f>(士兵阶位属性!AA20+士兵训练属性!AM21)</f>
        <v>296.76896897086817</v>
      </c>
      <c r="P20" s="15">
        <f>(士兵阶位属性!AB20+士兵训练属性!AN21)</f>
        <v>300.33706319746705</v>
      </c>
      <c r="Q20" s="15">
        <f>(士兵阶位属性!AC20+士兵训练属性!AO21)</f>
        <v>304.51332031506706</v>
      </c>
      <c r="R20" s="15">
        <f>(士兵阶位属性!AD20+士兵训练属性!AP21)</f>
        <v>309.57637065426951</v>
      </c>
      <c r="S20" s="15">
        <f>(士兵阶位属性!AE20+士兵训练属性!AQ21)</f>
        <v>315.49263317040658</v>
      </c>
      <c r="U20" s="18">
        <f>士兵阶位属性!AA20/O20</f>
        <v>0.7790814002576012</v>
      </c>
      <c r="V20" s="18">
        <f>士兵训练属性!AM21/O20</f>
        <v>0.22091859974239866</v>
      </c>
      <c r="Z20" s="15">
        <v>140</v>
      </c>
      <c r="AA20" s="15">
        <f t="shared" si="1"/>
        <v>1.2434636890259132</v>
      </c>
      <c r="AB20" s="15">
        <f t="shared" si="2"/>
        <v>1.2419424009463702</v>
      </c>
      <c r="AC20" s="15">
        <f t="shared" si="3"/>
        <v>1.2406335001678588</v>
      </c>
      <c r="AD20" s="15">
        <f t="shared" si="4"/>
        <v>1.2385414558205203</v>
      </c>
      <c r="AE20" s="15">
        <f t="shared" si="5"/>
        <v>1.2383947848313697</v>
      </c>
      <c r="AI20" s="15">
        <v>16</v>
      </c>
      <c r="AJ20" s="15">
        <f>士兵阶位属性!AZ20</f>
        <v>478.01795974707147</v>
      </c>
      <c r="AK20" s="15">
        <f>士兵阶位属性!BA20</f>
        <v>481.42891909034461</v>
      </c>
      <c r="AL20" s="15">
        <f>士兵阶位属性!BB20</f>
        <v>485.45254896441662</v>
      </c>
      <c r="AM20" s="15">
        <f>士兵阶位属性!BC20</f>
        <v>490.41794103597692</v>
      </c>
      <c r="AN20" s="15">
        <f>士兵阶位属性!BD20</f>
        <v>495.71400742393121</v>
      </c>
    </row>
    <row r="21" spans="3:40" x14ac:dyDescent="0.15">
      <c r="C21" s="15">
        <v>17</v>
      </c>
      <c r="D21" s="15">
        <f>(士兵阶位属性!T21+士兵训练属性!AH22)</f>
        <v>301.80030561768223</v>
      </c>
      <c r="E21" s="15">
        <f>(士兵阶位属性!U21+士兵训练属性!AI22)</f>
        <v>305.61042671785367</v>
      </c>
      <c r="F21" s="15">
        <f>(士兵阶位属性!V21+士兵训练属性!AJ22)</f>
        <v>310.05522539324886</v>
      </c>
      <c r="G21" s="15">
        <f>(士兵阶位属性!W21+士兵训练属性!AK22)</f>
        <v>315.68395522096574</v>
      </c>
      <c r="H21" s="15">
        <f>(士兵阶位属性!X21+士兵训练属性!AL22)</f>
        <v>322.10667086097237</v>
      </c>
      <c r="J21" s="18">
        <f>士兵阶位属性!T21/D21</f>
        <v>0.77298683428420301</v>
      </c>
      <c r="K21" s="18">
        <f>士兵训练属性!AH22/D21</f>
        <v>0.22701316571579697</v>
      </c>
      <c r="L21" s="18"/>
      <c r="N21" s="15">
        <v>17</v>
      </c>
      <c r="O21" s="15">
        <f>(士兵阶位属性!AA21+士兵训练属性!AM22)</f>
        <v>301.80030561768223</v>
      </c>
      <c r="P21" s="15">
        <f>(士兵阶位属性!AB21+士兵训练属性!AN22)</f>
        <v>305.61042671785367</v>
      </c>
      <c r="Q21" s="15">
        <f>(士兵阶位属性!AC21+士兵训练属性!AO22)</f>
        <v>310.05522539324886</v>
      </c>
      <c r="R21" s="15">
        <f>(士兵阶位属性!AD21+士兵训练属性!AP22)</f>
        <v>315.68395522096574</v>
      </c>
      <c r="S21" s="15">
        <f>(士兵阶位属性!AE21+士兵训练属性!AQ22)</f>
        <v>322.10667086097237</v>
      </c>
      <c r="U21" s="18">
        <f>士兵阶位属性!AA21/O21</f>
        <v>0.77298683428420301</v>
      </c>
      <c r="V21" s="18">
        <f>士兵训练属性!AM22/O21</f>
        <v>0.22701316571579697</v>
      </c>
      <c r="Z21" s="15">
        <v>150</v>
      </c>
      <c r="AA21" s="15">
        <f t="shared" si="1"/>
        <v>1.2445042776291673</v>
      </c>
      <c r="AB21" s="15">
        <f t="shared" si="2"/>
        <v>1.2480253529631695</v>
      </c>
      <c r="AC21" s="15">
        <f t="shared" si="3"/>
        <v>1.2496849668882202</v>
      </c>
      <c r="AD21" s="15">
        <f t="shared" si="4"/>
        <v>1.2536274594349199</v>
      </c>
      <c r="AE21" s="15">
        <f t="shared" si="5"/>
        <v>1.2609590384981841</v>
      </c>
      <c r="AI21" s="15">
        <v>17</v>
      </c>
      <c r="AJ21" s="15">
        <f>士兵阶位属性!AZ21</f>
        <v>483.21915706354287</v>
      </c>
      <c r="AK21" s="15">
        <f>士兵阶位属性!BA21</f>
        <v>486.85751369636756</v>
      </c>
      <c r="AL21" s="15">
        <f>士兵阶位属性!BB21</f>
        <v>491.14938556204442</v>
      </c>
      <c r="AM21" s="15">
        <f>士兵阶位属性!BC21</f>
        <v>496.44580377170871</v>
      </c>
      <c r="AN21" s="15">
        <f>士兵阶位属性!BD21</f>
        <v>501.96637561593718</v>
      </c>
    </row>
    <row r="22" spans="3:40" x14ac:dyDescent="0.15">
      <c r="C22" s="15">
        <v>18</v>
      </c>
      <c r="D22" s="15">
        <f>(士兵阶位属性!T22+士兵训练属性!AH23)</f>
        <v>306.87776426316486</v>
      </c>
      <c r="E22" s="15">
        <f>(士兵阶位属性!U22+士兵训练属性!AI23)</f>
        <v>310.93379056642152</v>
      </c>
      <c r="F22" s="15">
        <f>(士兵阶位属性!V22+士兵训练属性!AJ23)</f>
        <v>315.87777543292435</v>
      </c>
      <c r="G22" s="15">
        <f>(士兵阶位属性!W22+士兵训练属性!AK23)</f>
        <v>322.02530761509297</v>
      </c>
      <c r="H22" s="15">
        <f>(士兵阶位属性!X22+士兵训练属性!AL23)</f>
        <v>328.6633891764676</v>
      </c>
      <c r="J22" s="18">
        <f>士兵阶位属性!T22/D22</f>
        <v>0.7669768525495525</v>
      </c>
      <c r="K22" s="18">
        <f>士兵训练属性!AH23/D22</f>
        <v>0.2330231474504475</v>
      </c>
      <c r="L22" s="18"/>
      <c r="N22" s="15">
        <v>18</v>
      </c>
      <c r="O22" s="15">
        <f>(士兵阶位属性!AA22+士兵训练属性!AM23)</f>
        <v>306.87776426316486</v>
      </c>
      <c r="P22" s="15">
        <f>(士兵阶位属性!AB22+士兵训练属性!AN23)</f>
        <v>310.93379056642152</v>
      </c>
      <c r="Q22" s="15">
        <f>(士兵阶位属性!AC22+士兵训练属性!AO23)</f>
        <v>315.87777543292435</v>
      </c>
      <c r="R22" s="15">
        <f>(士兵阶位属性!AD22+士兵训练属性!AP23)</f>
        <v>322.02530761509297</v>
      </c>
      <c r="S22" s="15">
        <f>(士兵阶位属性!AE22+士兵训练属性!AQ23)</f>
        <v>328.6633891764676</v>
      </c>
      <c r="U22" s="18">
        <f>士兵阶位属性!AA22/O22</f>
        <v>0.7669768525495525</v>
      </c>
      <c r="V22" s="18">
        <f>士兵训练属性!AM23/O22</f>
        <v>0.2330231474504475</v>
      </c>
      <c r="Z22" s="15">
        <v>160</v>
      </c>
      <c r="AA22" s="15">
        <f t="shared" si="1"/>
        <v>1.1602861552643173</v>
      </c>
      <c r="AB22" s="15">
        <f t="shared" si="2"/>
        <v>1.1369536935858389</v>
      </c>
      <c r="AC22" s="15">
        <f t="shared" si="3"/>
        <v>1.1144264434467601</v>
      </c>
      <c r="AD22" s="15">
        <f t="shared" si="4"/>
        <v>1.0894601811095388</v>
      </c>
      <c r="AE22" s="15">
        <f t="shared" si="5"/>
        <v>1.0585134778579075</v>
      </c>
      <c r="AI22" s="15">
        <v>18</v>
      </c>
      <c r="AJ22" s="15">
        <f>士兵阶位属性!AZ22</f>
        <v>488.42035438001426</v>
      </c>
      <c r="AK22" s="15">
        <f>士兵阶位属性!BA22</f>
        <v>492.28610830239052</v>
      </c>
      <c r="AL22" s="15">
        <f>士兵阶位属性!BB22</f>
        <v>496.84622215967221</v>
      </c>
      <c r="AM22" s="15">
        <f>士兵阶位属性!BC22</f>
        <v>502.39703443807269</v>
      </c>
      <c r="AN22" s="15">
        <f>士兵阶位属性!BD22</f>
        <v>507.95571430200619</v>
      </c>
    </row>
    <row r="23" spans="3:40" x14ac:dyDescent="0.15">
      <c r="C23" s="15">
        <v>19</v>
      </c>
      <c r="D23" s="15">
        <f>(士兵阶位属性!T23+士兵训练属性!AH24)</f>
        <v>312.00134490731602</v>
      </c>
      <c r="E23" s="15">
        <f>(士兵阶位属性!U23+士兵训练属性!AI24)</f>
        <v>316.5691270856172</v>
      </c>
      <c r="F23" s="15">
        <f>(士兵阶位属性!V23+士兵训练属性!AJ24)</f>
        <v>321.99311426294253</v>
      </c>
      <c r="G23" s="15">
        <f>(士兵阶位属性!W23+士兵训练属性!AK24)</f>
        <v>328.3797290648136</v>
      </c>
      <c r="H23" s="15">
        <f>(士兵阶位属性!X23+士兵训练属性!AL24)</f>
        <v>335.2910512311197</v>
      </c>
      <c r="J23" s="18">
        <f>士兵阶位属性!T23/D23</f>
        <v>0.76104999082337754</v>
      </c>
      <c r="K23" s="18">
        <f>士兵训练属性!AH24/D23</f>
        <v>0.2389500091766226</v>
      </c>
      <c r="L23" s="18"/>
      <c r="N23" s="15">
        <v>19</v>
      </c>
      <c r="O23" s="15">
        <f>(士兵阶位属性!AA23+士兵训练属性!AM24)</f>
        <v>312.00134490731602</v>
      </c>
      <c r="P23" s="15">
        <f>(士兵阶位属性!AB23+士兵训练属性!AN24)</f>
        <v>316.5691270856172</v>
      </c>
      <c r="Q23" s="15">
        <f>(士兵阶位属性!AC23+士兵训练属性!AO24)</f>
        <v>321.99311426294253</v>
      </c>
      <c r="R23" s="15">
        <f>(士兵阶位属性!AD23+士兵训练属性!AP24)</f>
        <v>328.3797290648136</v>
      </c>
      <c r="S23" s="15">
        <f>(士兵阶位属性!AE23+士兵训练属性!AQ24)</f>
        <v>335.2910512311197</v>
      </c>
      <c r="U23" s="18">
        <f>士兵阶位属性!AA23/O23</f>
        <v>0.76104999082337754</v>
      </c>
      <c r="V23" s="18">
        <f>士兵训练属性!AM24/O23</f>
        <v>0.2389500091766226</v>
      </c>
      <c r="AI23" s="15">
        <v>19</v>
      </c>
      <c r="AJ23" s="15">
        <f>士兵阶位属性!AZ23</f>
        <v>493.62155169648571</v>
      </c>
      <c r="AK23" s="15">
        <f>士兵阶位属性!BA23</f>
        <v>497.71470290841347</v>
      </c>
      <c r="AL23" s="15">
        <f>士兵阶位属性!BB23</f>
        <v>502.56246649545659</v>
      </c>
      <c r="AM23" s="15">
        <f>士兵阶位属性!BC23</f>
        <v>508.23815914993804</v>
      </c>
      <c r="AN23" s="15">
        <f>士兵阶位属性!BD23</f>
        <v>513.94505298807519</v>
      </c>
    </row>
    <row r="24" spans="3:40" x14ac:dyDescent="0.15">
      <c r="C24" s="15">
        <v>20</v>
      </c>
      <c r="D24" s="15">
        <f>(士兵阶位属性!T24+士兵训练属性!AH25)</f>
        <v>317.51908835885251</v>
      </c>
      <c r="E24" s="15">
        <f>(士兵阶位属性!U24+士兵训练属性!AI25)</f>
        <v>322.49141667007871</v>
      </c>
      <c r="F24" s="15">
        <f>(士兵阶位属性!V24+士兵训练属性!AJ25)</f>
        <v>328.18361971253546</v>
      </c>
      <c r="G24" s="15">
        <f>(士兵阶位属性!W24+士兵训练属性!AK25)</f>
        <v>334.80088083179589</v>
      </c>
      <c r="H24" s="15">
        <f>(士兵阶位属性!X24+士兵训练属性!AL25)</f>
        <v>341.10767832531286</v>
      </c>
      <c r="J24" s="18">
        <f>士兵阶位属性!T24/D24</f>
        <v>0.75437700720050183</v>
      </c>
      <c r="K24" s="18">
        <f>士兵训练属性!AH25/D24</f>
        <v>0.24562299279949815</v>
      </c>
      <c r="L24" s="18"/>
      <c r="N24" s="15">
        <v>20</v>
      </c>
      <c r="O24" s="15">
        <f>(士兵阶位属性!AA24+士兵训练属性!AM25)</f>
        <v>317.51908835885251</v>
      </c>
      <c r="P24" s="15">
        <f>(士兵阶位属性!AB24+士兵训练属性!AN25)</f>
        <v>322.49141667007871</v>
      </c>
      <c r="Q24" s="15">
        <f>(士兵阶位属性!AC24+士兵训练属性!AO25)</f>
        <v>328.18361971253546</v>
      </c>
      <c r="R24" s="15">
        <f>(士兵阶位属性!AD24+士兵训练属性!AP25)</f>
        <v>334.80088083179589</v>
      </c>
      <c r="S24" s="15">
        <f>(士兵阶位属性!AE24+士兵训练属性!AQ25)</f>
        <v>341.10767832531286</v>
      </c>
      <c r="U24" s="18">
        <f>士兵阶位属性!AA24/O24</f>
        <v>0.75437700720050183</v>
      </c>
      <c r="V24" s="18">
        <f>士兵训练属性!AM25/O24</f>
        <v>0.24562299279949815</v>
      </c>
      <c r="AI24" s="15">
        <v>20</v>
      </c>
      <c r="AJ24" s="15">
        <f>士兵阶位属性!AZ24</f>
        <v>498.82274901295716</v>
      </c>
      <c r="AK24" s="15">
        <f>士兵阶位属性!BA24</f>
        <v>503.26751969199762</v>
      </c>
      <c r="AL24" s="15">
        <f>士兵阶位属性!BB24</f>
        <v>508.30277936459811</v>
      </c>
      <c r="AM24" s="15">
        <f>士兵阶位属性!BC24</f>
        <v>514.07928386180333</v>
      </c>
      <c r="AN24" s="15">
        <f>士兵阶位属性!BD24</f>
        <v>519.93439167414408</v>
      </c>
    </row>
    <row r="25" spans="3:40" x14ac:dyDescent="0.15">
      <c r="C25" s="15">
        <v>21</v>
      </c>
      <c r="D25" s="15">
        <f>(士兵阶位属性!T25+士兵训练属性!AH26)</f>
        <v>323.34114120436072</v>
      </c>
      <c r="E25" s="15">
        <f>(士兵阶位属性!U25+士兵训练属性!AI26)</f>
        <v>328.51788374346449</v>
      </c>
      <c r="F25" s="15">
        <f>(士兵阶位属性!V25+士兵训练属性!AJ26)</f>
        <v>334.43756178965361</v>
      </c>
      <c r="G25" s="15">
        <f>(士兵阶位属性!W25+士兵训练属性!AK26)</f>
        <v>340.60701755444956</v>
      </c>
      <c r="H25" s="15">
        <f>(士兵阶位属性!X25+士兵训练属性!AL26)</f>
        <v>346.92918235834503</v>
      </c>
      <c r="J25" s="18">
        <f>士兵阶位属性!T25/D25</f>
        <v>0.74757097482834667</v>
      </c>
      <c r="K25" s="18">
        <f>士兵训练属性!AH26/D25</f>
        <v>0.25242902517165328</v>
      </c>
      <c r="L25" s="18"/>
      <c r="N25" s="15">
        <v>21</v>
      </c>
      <c r="O25" s="15">
        <f>(士兵阶位属性!AA25+士兵训练属性!AM26)</f>
        <v>323.34114120436072</v>
      </c>
      <c r="P25" s="15">
        <f>(士兵阶位属性!AB25+士兵训练属性!AN26)</f>
        <v>328.51788374346449</v>
      </c>
      <c r="Q25" s="15">
        <f>(士兵阶位属性!AC25+士兵训练属性!AO26)</f>
        <v>334.43756178965361</v>
      </c>
      <c r="R25" s="15">
        <f>(士兵阶位属性!AD25+士兵训练属性!AP26)</f>
        <v>340.60701755444956</v>
      </c>
      <c r="S25" s="15">
        <f>(士兵阶位属性!AE25+士兵训练属性!AQ26)</f>
        <v>346.92918235834503</v>
      </c>
      <c r="U25" s="18">
        <f>士兵阶位属性!AA25/O25</f>
        <v>0.74757097482834667</v>
      </c>
      <c r="V25" s="18">
        <f>士兵训练属性!AM26/O25</f>
        <v>0.25242902517165328</v>
      </c>
      <c r="Z25" s="106" t="s">
        <v>78</v>
      </c>
      <c r="AA25" s="106"/>
      <c r="AB25" s="106"/>
      <c r="AC25" s="106"/>
      <c r="AD25" s="106"/>
      <c r="AE25" s="106"/>
      <c r="AI25" s="15">
        <v>21</v>
      </c>
      <c r="AJ25" s="15">
        <f>士兵阶位属性!AZ25</f>
        <v>504.30113033063503</v>
      </c>
      <c r="AK25" s="15">
        <f>士兵阶位属性!BA25</f>
        <v>508.91065073307323</v>
      </c>
      <c r="AL25" s="15">
        <f>士兵阶位属性!BB25</f>
        <v>514.04309223373969</v>
      </c>
      <c r="AM25" s="15">
        <f>士兵阶位属性!BC25</f>
        <v>519.92040857366862</v>
      </c>
      <c r="AN25" s="15">
        <f>士兵阶位属性!BD25</f>
        <v>525.92373036021309</v>
      </c>
    </row>
    <row r="26" spans="3:40" x14ac:dyDescent="0.15">
      <c r="C26" s="15">
        <v>22</v>
      </c>
      <c r="D26" s="15">
        <f>(士兵阶位属性!T26+士兵训练属性!AH27)</f>
        <v>329.26069121755421</v>
      </c>
      <c r="E26" s="15">
        <f>(士兵阶位属性!U26+士兵训练属性!AI27)</f>
        <v>334.60447242243765</v>
      </c>
      <c r="F26" s="15">
        <f>(士兵阶位属性!V26+士兵训练属性!AJ27)</f>
        <v>340.19171737726333</v>
      </c>
      <c r="G26" s="15">
        <f>(士兵阶位属性!W26+士兵训练属性!AK27)</f>
        <v>346.28058047246469</v>
      </c>
      <c r="H26" s="15">
        <f>(士兵阶位属性!X26+士兵训练属性!AL27)</f>
        <v>352.80364988763279</v>
      </c>
      <c r="J26" s="18">
        <f>士兵阶位属性!T26/D26</f>
        <v>0.74088480189493744</v>
      </c>
      <c r="K26" s="18">
        <f>士兵训练属性!AH27/D26</f>
        <v>0.25911519810506256</v>
      </c>
      <c r="L26" s="18"/>
      <c r="N26" s="15">
        <v>22</v>
      </c>
      <c r="O26" s="15">
        <f>(士兵阶位属性!AA26+士兵训练属性!AM27)</f>
        <v>329.26069121755421</v>
      </c>
      <c r="P26" s="15">
        <f>(士兵阶位属性!AB26+士兵训练属性!AN27)</f>
        <v>334.60447242243765</v>
      </c>
      <c r="Q26" s="15">
        <f>(士兵阶位属性!AC26+士兵训练属性!AO27)</f>
        <v>340.19171737726333</v>
      </c>
      <c r="R26" s="15">
        <f>(士兵阶位属性!AD26+士兵训练属性!AP27)</f>
        <v>346.28058047246469</v>
      </c>
      <c r="S26" s="15">
        <f>(士兵阶位属性!AE26+士兵训练属性!AQ27)</f>
        <v>352.80364988763279</v>
      </c>
      <c r="U26" s="18">
        <f>士兵阶位属性!AA26/O26</f>
        <v>0.74088480189493744</v>
      </c>
      <c r="V26" s="18">
        <f>士兵训练属性!AM27/O26</f>
        <v>0.25911519810506256</v>
      </c>
      <c r="Z26" s="15" t="s">
        <v>390</v>
      </c>
      <c r="AA26" s="15" t="s">
        <v>70</v>
      </c>
      <c r="AB26" s="15" t="s">
        <v>71</v>
      </c>
      <c r="AC26" s="15" t="s">
        <v>72</v>
      </c>
      <c r="AD26" s="15" t="s">
        <v>73</v>
      </c>
      <c r="AE26" s="15" t="s">
        <v>74</v>
      </c>
      <c r="AI26" s="15">
        <v>22</v>
      </c>
      <c r="AJ26" s="15">
        <f>士兵阶位属性!AZ26</f>
        <v>509.86060496126953</v>
      </c>
      <c r="AK26" s="15">
        <f>士兵阶位属性!BA26</f>
        <v>514.55378177414877</v>
      </c>
      <c r="AL26" s="15">
        <f>士兵阶位属性!BB26</f>
        <v>519.78340510288115</v>
      </c>
      <c r="AM26" s="15">
        <f>士兵阶位属性!BC26</f>
        <v>525.76153328553403</v>
      </c>
      <c r="AN26" s="15">
        <f>士兵阶位属性!BD26</f>
        <v>531.91306904628209</v>
      </c>
    </row>
    <row r="27" spans="3:40" x14ac:dyDescent="0.15">
      <c r="C27" s="15">
        <v>23</v>
      </c>
      <c r="D27" s="15">
        <f>(士兵阶位属性!T27+士兵训练属性!AH28)</f>
        <v>335.2381251038193</v>
      </c>
      <c r="E27" s="15">
        <f>(士兵阶位属性!U27+士兵训练属性!AI28)</f>
        <v>340.25931450591486</v>
      </c>
      <c r="F27" s="15">
        <f>(士兵阶位属性!V27+士兵训练属性!AJ28)</f>
        <v>345.72880686278017</v>
      </c>
      <c r="G27" s="15">
        <f>(士兵阶位属性!W27+士兵训练属性!AK28)</f>
        <v>352.00454544777972</v>
      </c>
      <c r="H27" s="15">
        <f>(士兵阶位属性!X27+士兵训练属性!AL28)</f>
        <v>358.73108091317613</v>
      </c>
      <c r="J27" s="18">
        <f>士兵阶位属性!T27/D27</f>
        <v>0.73430798409496612</v>
      </c>
      <c r="K27" s="18">
        <f>士兵训练属性!AH28/D27</f>
        <v>0.26569201590503383</v>
      </c>
      <c r="L27" s="18"/>
      <c r="N27" s="15">
        <v>23</v>
      </c>
      <c r="O27" s="15">
        <f>(士兵阶位属性!AA27+士兵训练属性!AM28)</f>
        <v>335.2381251038193</v>
      </c>
      <c r="P27" s="15">
        <f>(士兵阶位属性!AB27+士兵训练属性!AN28)</f>
        <v>340.25931450591486</v>
      </c>
      <c r="Q27" s="15">
        <f>(士兵阶位属性!AC27+士兵训练属性!AO28)</f>
        <v>345.72880686278017</v>
      </c>
      <c r="R27" s="15">
        <f>(士兵阶位属性!AD27+士兵训练属性!AP28)</f>
        <v>352.00454544777972</v>
      </c>
      <c r="S27" s="15">
        <f>(士兵阶位属性!AE27+士兵训练属性!AQ28)</f>
        <v>358.73108091317613</v>
      </c>
      <c r="U27" s="18">
        <f>士兵阶位属性!AA27/O27</f>
        <v>0.73430798409496612</v>
      </c>
      <c r="V27" s="18">
        <f>士兵训练属性!AM28/O27</f>
        <v>0.26569201590503383</v>
      </c>
      <c r="Z27" s="15">
        <v>1</v>
      </c>
      <c r="AA27" s="15"/>
      <c r="AB27" s="15"/>
      <c r="AC27" s="15"/>
      <c r="AD27" s="15"/>
      <c r="AE27" s="15"/>
      <c r="AI27" s="15">
        <v>23</v>
      </c>
      <c r="AJ27" s="15">
        <f>士兵阶位属性!AZ27</f>
        <v>515.42007959190403</v>
      </c>
      <c r="AK27" s="15">
        <f>士兵阶位属性!BA27</f>
        <v>520.19691281522444</v>
      </c>
      <c r="AL27" s="15">
        <f>士兵阶位属性!BB27</f>
        <v>525.52371797202272</v>
      </c>
      <c r="AM27" s="15">
        <f>士兵阶位属性!BC27</f>
        <v>531.60265799739932</v>
      </c>
      <c r="AN27" s="15">
        <f>士兵阶位属性!BD27</f>
        <v>537.90240773235109</v>
      </c>
    </row>
    <row r="28" spans="3:40" x14ac:dyDescent="0.15">
      <c r="C28" s="15">
        <v>24</v>
      </c>
      <c r="D28" s="15">
        <f>(士兵阶位属性!T28+士兵训练属性!AH29)</f>
        <v>340.7589151302513</v>
      </c>
      <c r="E28" s="15">
        <f>(士兵阶位属性!U28+士兵训练属性!AI29)</f>
        <v>345.68404865627269</v>
      </c>
      <c r="F28" s="15">
        <f>(士兵阶位属性!V28+士兵训练属性!AJ29)</f>
        <v>351.31394329172139</v>
      </c>
      <c r="G28" s="15">
        <f>(士兵阶位属性!W28+士兵训练属性!AK29)</f>
        <v>357.77891248039469</v>
      </c>
      <c r="H28" s="15">
        <f>(士兵阶位属性!X28+士兵训练属性!AL29)</f>
        <v>364.67931969021424</v>
      </c>
      <c r="J28" s="18">
        <f>士兵阶位属性!T28/D28</f>
        <v>0.72893711847295439</v>
      </c>
      <c r="K28" s="18">
        <f>士兵训练属性!AH29/D28</f>
        <v>0.27106288152704566</v>
      </c>
      <c r="L28" s="18"/>
      <c r="N28" s="15">
        <v>24</v>
      </c>
      <c r="O28" s="15">
        <f>(士兵阶位属性!AA28+士兵训练属性!AM29)</f>
        <v>340.7589151302513</v>
      </c>
      <c r="P28" s="15">
        <f>(士兵阶位属性!AB28+士兵训练属性!AN29)</f>
        <v>345.68404865627269</v>
      </c>
      <c r="Q28" s="15">
        <f>(士兵阶位属性!AC28+士兵训练属性!AO29)</f>
        <v>351.31394329172139</v>
      </c>
      <c r="R28" s="15">
        <f>(士兵阶位属性!AD28+士兵训练属性!AP29)</f>
        <v>357.77891248039469</v>
      </c>
      <c r="S28" s="15">
        <f>(士兵阶位属性!AE28+士兵训练属性!AQ29)</f>
        <v>364.67931969021424</v>
      </c>
      <c r="U28" s="18">
        <f>士兵阶位属性!AA28/O28</f>
        <v>0.72893711847295439</v>
      </c>
      <c r="V28" s="18">
        <f>士兵训练属性!AM29/O28</f>
        <v>0.27106288152704566</v>
      </c>
      <c r="Z28" s="15">
        <v>10</v>
      </c>
      <c r="AA28" s="15">
        <f>(INDEX(O$5:O$164,$Z28,1)/INDEX(O$5:O$164,$Z27,1))^2</f>
        <v>1.7009100313591796</v>
      </c>
      <c r="AB28" s="15">
        <f t="shared" ref="AB28:AE28" si="6">(INDEX(P$5:P$164,$Z28,1)/INDEX(P$5:P$164,$Z27,1))^2</f>
        <v>1.73066988216713</v>
      </c>
      <c r="AC28" s="15">
        <f t="shared" si="6"/>
        <v>1.7607988845266431</v>
      </c>
      <c r="AD28" s="15">
        <f t="shared" si="6"/>
        <v>1.7976788163469763</v>
      </c>
      <c r="AE28" s="15">
        <f t="shared" si="6"/>
        <v>1.8389200985783056</v>
      </c>
      <c r="AI28" s="15">
        <v>24</v>
      </c>
      <c r="AJ28" s="15">
        <f>士兵阶位属性!AZ28</f>
        <v>520.97955422253847</v>
      </c>
      <c r="AK28" s="15">
        <f>士兵阶位属性!BA28</f>
        <v>525.84004385629999</v>
      </c>
      <c r="AL28" s="15">
        <f>士兵阶位属性!BB28</f>
        <v>531.2640308411643</v>
      </c>
      <c r="AM28" s="15">
        <f>士兵阶位属性!BC28</f>
        <v>537.44378270926461</v>
      </c>
      <c r="AN28" s="15">
        <f>士兵阶位属性!BD28</f>
        <v>543.89174641841998</v>
      </c>
    </row>
    <row r="29" spans="3:40" x14ac:dyDescent="0.15">
      <c r="C29" s="15">
        <v>25</v>
      </c>
      <c r="D29" s="15">
        <f>(士兵阶位属性!T29+士兵训练属性!AH30)</f>
        <v>346.09669661279719</v>
      </c>
      <c r="E29" s="15">
        <f>(士兵阶位属性!U29+士兵训练属性!AI30)</f>
        <v>351.15488094288173</v>
      </c>
      <c r="F29" s="15">
        <f>(士兵阶位属性!V29+士兵训练属性!AJ30)</f>
        <v>356.9471266640868</v>
      </c>
      <c r="G29" s="15">
        <f>(士兵阶位属性!W29+士兵训练属性!AK30)</f>
        <v>363.6036815703095</v>
      </c>
      <c r="H29" s="15">
        <f>(士兵阶位属性!X29+士兵训练属性!AL30)</f>
        <v>370.5168323019796</v>
      </c>
      <c r="J29" s="18">
        <f>士兵阶位属性!T29/D29</f>
        <v>0.72412020684973644</v>
      </c>
      <c r="K29" s="18">
        <f>士兵训练属性!AH30/D29</f>
        <v>0.27587979315026351</v>
      </c>
      <c r="L29" s="18"/>
      <c r="N29" s="15">
        <v>25</v>
      </c>
      <c r="O29" s="15">
        <f>(士兵阶位属性!AA29+士兵训练属性!AM30)</f>
        <v>346.09669661279719</v>
      </c>
      <c r="P29" s="15">
        <f>(士兵阶位属性!AB29+士兵训练属性!AN30)</f>
        <v>351.15488094288173</v>
      </c>
      <c r="Q29" s="15">
        <f>(士兵阶位属性!AC29+士兵训练属性!AO30)</f>
        <v>356.9471266640868</v>
      </c>
      <c r="R29" s="15">
        <f>(士兵阶位属性!AD29+士兵训练属性!AP30)</f>
        <v>363.6036815703095</v>
      </c>
      <c r="S29" s="15">
        <f>(士兵阶位属性!AE29+士兵训练属性!AQ30)</f>
        <v>370.5168323019796</v>
      </c>
      <c r="U29" s="18">
        <f>士兵阶位属性!AA29/O29</f>
        <v>0.72412020684973644</v>
      </c>
      <c r="V29" s="18">
        <f>士兵训练属性!AM30/O29</f>
        <v>0.27587979315026351</v>
      </c>
      <c r="Z29" s="15">
        <v>20</v>
      </c>
      <c r="AA29" s="15">
        <f t="shared" ref="AA29:AA43" si="7">(INDEX(O$5:O$164,$Z29,1)/INDEX(O$5:O$164,$Z28,1))^2</f>
        <v>1.4286953197599812</v>
      </c>
      <c r="AB29" s="15">
        <f t="shared" ref="AB29:AB43" si="8">(INDEX(P$5:P$164,$Z29,1)/INDEX(P$5:P$164,$Z28,1))^2</f>
        <v>1.445596966338943</v>
      </c>
      <c r="AC29" s="15">
        <f t="shared" ref="AC29:AC43" si="9">(INDEX(Q$5:Q$164,$Z29,1)/INDEX(Q$5:Q$164,$Z28,1))^2</f>
        <v>1.4681582391488399</v>
      </c>
      <c r="AD29" s="15">
        <f t="shared" ref="AD29:AD43" si="10">(INDEX(R$5:R$164,$Z29,1)/INDEX(R$5:R$164,$Z28,1))^2</f>
        <v>1.4928399937422472</v>
      </c>
      <c r="AE29" s="15">
        <f t="shared" ref="AE29:AE43" si="11">(INDEX(S$5:S$164,$Z29,1)/INDEX(S$5:S$164,$Z28,1))^2</f>
        <v>1.5107645801593168</v>
      </c>
      <c r="AI29" s="15">
        <v>25</v>
      </c>
      <c r="AJ29" s="15">
        <f>士兵阶位属性!AZ29</f>
        <v>526.53902885317291</v>
      </c>
      <c r="AK29" s="15">
        <f>士兵阶位属性!BA29</f>
        <v>531.48317489737565</v>
      </c>
      <c r="AL29" s="15">
        <f>士兵阶位属性!BB29</f>
        <v>537.00434371030576</v>
      </c>
      <c r="AM29" s="15">
        <f>士兵阶位属性!BC29</f>
        <v>543.2849074211299</v>
      </c>
      <c r="AN29" s="15">
        <f>士兵阶位属性!BD29</f>
        <v>549.88108510448899</v>
      </c>
    </row>
    <row r="30" spans="3:40" x14ac:dyDescent="0.15">
      <c r="C30" s="15">
        <v>26</v>
      </c>
      <c r="D30" s="15">
        <f>(士兵阶位属性!T30+士兵训练属性!AH31)</f>
        <v>351.47903756373859</v>
      </c>
      <c r="E30" s="15">
        <f>(士兵阶位属性!U30+士兵训练属性!AI31)</f>
        <v>356.67181136574192</v>
      </c>
      <c r="F30" s="15">
        <f>(士兵阶位属性!V30+士兵训练属性!AJ31)</f>
        <v>362.62835697987646</v>
      </c>
      <c r="G30" s="15">
        <f>(士兵阶位属性!W30+士兵训练属性!AK31)</f>
        <v>369.30421717093697</v>
      </c>
      <c r="H30" s="15">
        <f>(士兵阶位属性!X30+士兵训练属性!AL31)</f>
        <v>376.40370407976138</v>
      </c>
      <c r="J30" s="18">
        <f>士兵阶位属性!T30/D30</f>
        <v>0.7193584093835812</v>
      </c>
      <c r="K30" s="18">
        <f>士兵训练属性!AH31/D30</f>
        <v>0.28064159061641886</v>
      </c>
      <c r="L30" s="18"/>
      <c r="N30" s="15">
        <v>26</v>
      </c>
      <c r="O30" s="15">
        <f>(士兵阶位属性!AA30+士兵训练属性!AM31)</f>
        <v>351.47903756373859</v>
      </c>
      <c r="P30" s="15">
        <f>(士兵阶位属性!AB30+士兵训练属性!AN31)</f>
        <v>356.67181136574192</v>
      </c>
      <c r="Q30" s="15">
        <f>(士兵阶位属性!AC30+士兵训练属性!AO31)</f>
        <v>362.62835697987646</v>
      </c>
      <c r="R30" s="15">
        <f>(士兵阶位属性!AD30+士兵训练属性!AP31)</f>
        <v>369.30421717093697</v>
      </c>
      <c r="S30" s="15">
        <f>(士兵阶位属性!AE30+士兵训练属性!AQ31)</f>
        <v>376.40370407976138</v>
      </c>
      <c r="U30" s="18">
        <f>士兵阶位属性!AA30/O30</f>
        <v>0.7193584093835812</v>
      </c>
      <c r="V30" s="18">
        <f>士兵训练属性!AM31/O30</f>
        <v>0.28064159061641886</v>
      </c>
      <c r="Z30" s="15">
        <v>30</v>
      </c>
      <c r="AA30" s="15">
        <f t="shared" si="7"/>
        <v>1.3820171215940995</v>
      </c>
      <c r="AB30" s="15">
        <f t="shared" si="8"/>
        <v>1.3799274746640846</v>
      </c>
      <c r="AC30" s="15">
        <f t="shared" si="9"/>
        <v>1.3779018932621381</v>
      </c>
      <c r="AD30" s="15">
        <f t="shared" si="10"/>
        <v>1.3742805560473297</v>
      </c>
      <c r="AE30" s="15">
        <f t="shared" si="11"/>
        <v>1.3776890339952019</v>
      </c>
      <c r="AI30" s="15">
        <v>26</v>
      </c>
      <c r="AJ30" s="15">
        <f>士兵阶位属性!AZ30</f>
        <v>532.09850348380746</v>
      </c>
      <c r="AK30" s="15">
        <f>士兵阶位属性!BA30</f>
        <v>537.1263059384512</v>
      </c>
      <c r="AL30" s="15">
        <f>士兵阶位属性!BB30</f>
        <v>542.74465657944734</v>
      </c>
      <c r="AM30" s="15">
        <f>士兵阶位属性!BC30</f>
        <v>549.12603213299519</v>
      </c>
      <c r="AN30" s="15">
        <f>士兵阶位属性!BD30</f>
        <v>555.87042379055799</v>
      </c>
    </row>
    <row r="31" spans="3:40" x14ac:dyDescent="0.15">
      <c r="C31" s="15">
        <v>27</v>
      </c>
      <c r="D31" s="15">
        <f>(士兵阶位属性!T31+士兵训练属性!AH32)</f>
        <v>356.90593798307555</v>
      </c>
      <c r="E31" s="15">
        <f>(士兵阶位属性!U31+士兵训练属性!AI32)</f>
        <v>362.2348399248533</v>
      </c>
      <c r="F31" s="15">
        <f>(士兵阶位属性!V31+士兵训练属性!AJ32)</f>
        <v>368.25699701755525</v>
      </c>
      <c r="G31" s="15">
        <f>(士兵阶位属性!W31+士兵训练属性!AK32)</f>
        <v>375.02940668431842</v>
      </c>
      <c r="H31" s="15">
        <f>(士兵阶位属性!X31+士兵训练属性!AL32)</f>
        <v>382.33993502355946</v>
      </c>
      <c r="J31" s="18">
        <f>士兵阶位属性!T31/D31</f>
        <v>0.71465101613936111</v>
      </c>
      <c r="K31" s="18">
        <f>士兵训练属性!AH32/D31</f>
        <v>0.28534898386063895</v>
      </c>
      <c r="L31" s="18"/>
      <c r="N31" s="15">
        <v>27</v>
      </c>
      <c r="O31" s="15">
        <f>(士兵阶位属性!AA31+士兵训练属性!AM32)</f>
        <v>356.90593798307555</v>
      </c>
      <c r="P31" s="15">
        <f>(士兵阶位属性!AB31+士兵训练属性!AN32)</f>
        <v>362.2348399248533</v>
      </c>
      <c r="Q31" s="15">
        <f>(士兵阶位属性!AC31+士兵训练属性!AO32)</f>
        <v>368.25699701755525</v>
      </c>
      <c r="R31" s="15">
        <f>(士兵阶位属性!AD31+士兵训练属性!AP32)</f>
        <v>375.02940668431842</v>
      </c>
      <c r="S31" s="15">
        <f>(士兵阶位属性!AE31+士兵训练属性!AQ32)</f>
        <v>382.33993502355946</v>
      </c>
      <c r="U31" s="18">
        <f>士兵阶位属性!AA31/O31</f>
        <v>0.71465101613936111</v>
      </c>
      <c r="V31" s="18">
        <f>士兵训练属性!AM32/O31</f>
        <v>0.28534898386063895</v>
      </c>
      <c r="Z31" s="15">
        <v>40</v>
      </c>
      <c r="AA31" s="15">
        <f t="shared" si="7"/>
        <v>1.3263331658716351</v>
      </c>
      <c r="AB31" s="15">
        <f t="shared" si="8"/>
        <v>1.3280174357512118</v>
      </c>
      <c r="AC31" s="15">
        <f t="shared" si="9"/>
        <v>1.3292635013616456</v>
      </c>
      <c r="AD31" s="15">
        <f t="shared" si="10"/>
        <v>1.3299491516690547</v>
      </c>
      <c r="AE31" s="15">
        <f t="shared" si="11"/>
        <v>1.3325812038934088</v>
      </c>
      <c r="AI31" s="15">
        <v>27</v>
      </c>
      <c r="AJ31" s="15">
        <f>士兵阶位属性!AZ31</f>
        <v>537.6579781144419</v>
      </c>
      <c r="AK31" s="15">
        <f>士兵阶位属性!BA31</f>
        <v>542.76943697952674</v>
      </c>
      <c r="AL31" s="15">
        <f>士兵阶位属性!BB31</f>
        <v>548.4849694485888</v>
      </c>
      <c r="AM31" s="15">
        <f>士兵阶位属性!BC31</f>
        <v>554.9671568448606</v>
      </c>
      <c r="AN31" s="15">
        <f>士兵阶位属性!BD31</f>
        <v>561.85976247662688</v>
      </c>
    </row>
    <row r="32" spans="3:40" x14ac:dyDescent="0.15">
      <c r="C32" s="15">
        <v>28</v>
      </c>
      <c r="D32" s="15">
        <f>(士兵阶位属性!T32+士兵训练属性!AH33)</f>
        <v>362.37739787080812</v>
      </c>
      <c r="E32" s="15">
        <f>(士兵阶位属性!U32+士兵训练属性!AI33)</f>
        <v>367.77595586736959</v>
      </c>
      <c r="F32" s="15">
        <f>(士兵阶位属性!V32+士兵训练属性!AJ33)</f>
        <v>373.87122305611882</v>
      </c>
      <c r="G32" s="15">
        <f>(士兵阶位属性!W32+士兵训练属性!AK33)</f>
        <v>380.8014521623677</v>
      </c>
      <c r="H32" s="15">
        <f>(士兵阶位属性!X32+士兵训练属性!AL33)</f>
        <v>388.32552513337396</v>
      </c>
      <c r="J32" s="18">
        <f>士兵阶位属性!T32/D32</f>
        <v>0.70999731939616284</v>
      </c>
      <c r="K32" s="18">
        <f>士兵训练属性!AH33/D32</f>
        <v>0.29000268060383716</v>
      </c>
      <c r="L32" s="18"/>
      <c r="N32" s="15">
        <v>28</v>
      </c>
      <c r="O32" s="15">
        <f>(士兵阶位属性!AA32+士兵训练属性!AM33)</f>
        <v>362.37739787080812</v>
      </c>
      <c r="P32" s="15">
        <f>(士兵阶位属性!AB32+士兵训练属性!AN33)</f>
        <v>367.77595586736959</v>
      </c>
      <c r="Q32" s="15">
        <f>(士兵阶位属性!AC32+士兵训练属性!AO33)</f>
        <v>373.87122305611882</v>
      </c>
      <c r="R32" s="15">
        <f>(士兵阶位属性!AD32+士兵训练属性!AP33)</f>
        <v>380.8014521623677</v>
      </c>
      <c r="S32" s="15">
        <f>(士兵阶位属性!AE32+士兵训练属性!AQ33)</f>
        <v>388.32552513337396</v>
      </c>
      <c r="U32" s="18">
        <f>士兵阶位属性!AA32/O32</f>
        <v>0.70999731939616284</v>
      </c>
      <c r="V32" s="18">
        <f>士兵训练属性!AM33/O32</f>
        <v>0.29000268060383716</v>
      </c>
      <c r="Z32" s="15">
        <v>50</v>
      </c>
      <c r="AA32" s="15">
        <f t="shared" si="7"/>
        <v>1.3249032607112319</v>
      </c>
      <c r="AB32" s="15">
        <f t="shared" si="8"/>
        <v>1.3322340132339461</v>
      </c>
      <c r="AC32" s="15">
        <f t="shared" si="9"/>
        <v>1.3383843077892468</v>
      </c>
      <c r="AD32" s="15">
        <f t="shared" si="10"/>
        <v>1.343772411344285</v>
      </c>
      <c r="AE32" s="15">
        <f t="shared" si="11"/>
        <v>1.3486627017690038</v>
      </c>
      <c r="AI32" s="15">
        <v>28</v>
      </c>
      <c r="AJ32" s="15">
        <f>士兵阶位属性!AZ32</f>
        <v>543.21745274507634</v>
      </c>
      <c r="AK32" s="15">
        <f>士兵阶位属性!BA32</f>
        <v>548.41256802060241</v>
      </c>
      <c r="AL32" s="15">
        <f>士兵阶位属性!BB32</f>
        <v>554.22528231773038</v>
      </c>
      <c r="AM32" s="15">
        <f>士兵阶位属性!BC32</f>
        <v>560.80828155672589</v>
      </c>
      <c r="AN32" s="15">
        <f>士兵阶位属性!BD32</f>
        <v>567.84910116269589</v>
      </c>
    </row>
    <row r="33" spans="3:40" x14ac:dyDescent="0.15">
      <c r="C33" s="15">
        <v>29</v>
      </c>
      <c r="D33" s="15">
        <f>(士兵阶位属性!T33+士兵训练属性!AH34)</f>
        <v>367.84072066694489</v>
      </c>
      <c r="E33" s="15">
        <f>(士兵阶位属性!U33+士兵训练属性!AI34)</f>
        <v>373.28205084712056</v>
      </c>
      <c r="F33" s="15">
        <f>(士兵阶位属性!V33+士兵训练属性!AJ34)</f>
        <v>379.53064955424588</v>
      </c>
      <c r="G33" s="15">
        <f>(士兵阶位属性!W33+士兵训练属性!AK34)</f>
        <v>386.62035360508469</v>
      </c>
      <c r="H33" s="15">
        <f>(士兵阶位属性!X33+士兵训练属性!AL34)</f>
        <v>394.35814385157698</v>
      </c>
      <c r="J33" s="18">
        <f>士兵阶位属性!T33/D33</f>
        <v>0.7054976688816732</v>
      </c>
      <c r="K33" s="18">
        <f>士兵训练属性!AH34/D33</f>
        <v>0.29450233111832674</v>
      </c>
      <c r="L33" s="18"/>
      <c r="N33" s="15">
        <v>29</v>
      </c>
      <c r="O33" s="15">
        <f>(士兵阶位属性!AA33+士兵训练属性!AM34)</f>
        <v>367.84072066694489</v>
      </c>
      <c r="P33" s="15">
        <f>(士兵阶位属性!AB33+士兵训练属性!AN34)</f>
        <v>373.28205084712056</v>
      </c>
      <c r="Q33" s="15">
        <f>(士兵阶位属性!AC33+士兵训练属性!AO34)</f>
        <v>379.53064955424588</v>
      </c>
      <c r="R33" s="15">
        <f>(士兵阶位属性!AD33+士兵训练属性!AP34)</f>
        <v>386.62035360508469</v>
      </c>
      <c r="S33" s="15">
        <f>(士兵阶位属性!AE33+士兵训练属性!AQ34)</f>
        <v>394.35814385157698</v>
      </c>
      <c r="U33" s="18">
        <f>士兵阶位属性!AA33/O33</f>
        <v>0.7054976688816732</v>
      </c>
      <c r="V33" s="18">
        <f>士兵训练属性!AM34/O33</f>
        <v>0.29450233111832674</v>
      </c>
      <c r="Z33" s="15">
        <v>60</v>
      </c>
      <c r="AA33" s="15">
        <f t="shared" si="7"/>
        <v>1.3417286446021814</v>
      </c>
      <c r="AB33" s="15">
        <f t="shared" si="8"/>
        <v>1.3380718205671276</v>
      </c>
      <c r="AC33" s="15">
        <f t="shared" si="9"/>
        <v>1.3344415434558266</v>
      </c>
      <c r="AD33" s="15">
        <f t="shared" si="10"/>
        <v>1.3310509166560411</v>
      </c>
      <c r="AE33" s="15">
        <f t="shared" si="11"/>
        <v>1.3279719029037536</v>
      </c>
      <c r="AI33" s="15">
        <v>29</v>
      </c>
      <c r="AJ33" s="15">
        <f>士兵阶位属性!AZ33</f>
        <v>548.7769273757109</v>
      </c>
      <c r="AK33" s="15">
        <f>士兵阶位属性!BA33</f>
        <v>554.05569906167796</v>
      </c>
      <c r="AL33" s="15">
        <f>士兵阶位属性!BB33</f>
        <v>559.96559518687195</v>
      </c>
      <c r="AM33" s="15">
        <f>士兵阶位属性!BC33</f>
        <v>566.64940626859118</v>
      </c>
      <c r="AN33" s="15">
        <f>士兵阶位属性!BD33</f>
        <v>573.83843984876489</v>
      </c>
    </row>
    <row r="34" spans="3:40" x14ac:dyDescent="0.15">
      <c r="C34" s="15">
        <v>30</v>
      </c>
      <c r="D34" s="15">
        <f>(士兵阶位属性!T34+士兵训练属性!AH35)</f>
        <v>373.27297725105331</v>
      </c>
      <c r="E34" s="15">
        <f>(士兵阶位属性!U34+士兵训练属性!AI35)</f>
        <v>378.8316808201248</v>
      </c>
      <c r="F34" s="15">
        <f>(士兵阶位属性!V34+士兵训练属性!AJ35)</f>
        <v>385.23527651193649</v>
      </c>
      <c r="G34" s="15">
        <f>(士兵阶位属性!W34+士兵训练属性!AK35)</f>
        <v>392.48611101246956</v>
      </c>
      <c r="H34" s="15">
        <f>(士兵阶位属性!X34+士兵训练属性!AL35)</f>
        <v>400.37513329239539</v>
      </c>
      <c r="J34" s="18">
        <f>士兵阶位属性!T34/D34</f>
        <v>0.70118807616363432</v>
      </c>
      <c r="K34" s="18">
        <f>士兵训练属性!AH35/D34</f>
        <v>0.29881192383636562</v>
      </c>
      <c r="L34" s="18"/>
      <c r="N34" s="15">
        <v>30</v>
      </c>
      <c r="O34" s="15">
        <f>(士兵阶位属性!AA34+士兵训练属性!AM35)</f>
        <v>373.27297725105331</v>
      </c>
      <c r="P34" s="15">
        <f>(士兵阶位属性!AB34+士兵训练属性!AN35)</f>
        <v>378.8316808201248</v>
      </c>
      <c r="Q34" s="15">
        <f>(士兵阶位属性!AC34+士兵训练属性!AO35)</f>
        <v>385.23527651193649</v>
      </c>
      <c r="R34" s="15">
        <f>(士兵阶位属性!AD34+士兵训练属性!AP35)</f>
        <v>392.48611101246956</v>
      </c>
      <c r="S34" s="15">
        <f>(士兵阶位属性!AE34+士兵训练属性!AQ35)</f>
        <v>400.37513329239539</v>
      </c>
      <c r="U34" s="18">
        <f>士兵阶位属性!AA34/O34</f>
        <v>0.70118807616363432</v>
      </c>
      <c r="V34" s="18">
        <f>士兵训练属性!AM35/O34</f>
        <v>0.29881192383636562</v>
      </c>
      <c r="Z34" s="15">
        <v>70</v>
      </c>
      <c r="AA34" s="15">
        <f t="shared" si="7"/>
        <v>1.3256711814075237</v>
      </c>
      <c r="AB34" s="15">
        <f t="shared" si="8"/>
        <v>1.3232739485795391</v>
      </c>
      <c r="AC34" s="15">
        <f t="shared" si="9"/>
        <v>1.3207210484295162</v>
      </c>
      <c r="AD34" s="15">
        <f t="shared" si="10"/>
        <v>1.3177383058499024</v>
      </c>
      <c r="AE34" s="15">
        <f t="shared" si="11"/>
        <v>1.3138153672520949</v>
      </c>
      <c r="AI34" s="15">
        <v>30</v>
      </c>
      <c r="AJ34" s="15">
        <f>士兵阶位属性!AZ34</f>
        <v>554.33640200634534</v>
      </c>
      <c r="AK34" s="15">
        <f>士兵阶位属性!BA34</f>
        <v>559.69883010275362</v>
      </c>
      <c r="AL34" s="15">
        <f>士兵阶位属性!BB34</f>
        <v>565.70590805601341</v>
      </c>
      <c r="AM34" s="15">
        <f>士兵阶位属性!BC34</f>
        <v>572.49053098045647</v>
      </c>
      <c r="AN34" s="15">
        <f>士兵阶位属性!BD34</f>
        <v>579.8277785348339</v>
      </c>
    </row>
    <row r="35" spans="3:40" x14ac:dyDescent="0.15">
      <c r="C35" s="15">
        <v>31</v>
      </c>
      <c r="D35" s="15">
        <f>(士兵阶位属性!T35+士兵训练属性!AH36)</f>
        <v>378.74762043415313</v>
      </c>
      <c r="E35" s="15">
        <f>(士兵阶位属性!U35+士兵训练属性!AI36)</f>
        <v>384.42484578638226</v>
      </c>
      <c r="F35" s="15">
        <f>(士兵阶位属性!V35+士兵训练属性!AJ36)</f>
        <v>390.9851039291907</v>
      </c>
      <c r="G35" s="15">
        <f>(士兵阶位属性!W35+士兵训练属性!AK36)</f>
        <v>398.36836034952609</v>
      </c>
      <c r="H35" s="15">
        <f>(士兵阶位属性!X35+士兵训练属性!AL36)</f>
        <v>406.44029609235002</v>
      </c>
      <c r="J35" s="18">
        <f>士兵阶位属性!T35/D35</f>
        <v>0.69692411625509387</v>
      </c>
      <c r="K35" s="18">
        <f>士兵训练属性!AH36/D35</f>
        <v>0.30307588374490618</v>
      </c>
      <c r="L35" s="18"/>
      <c r="N35" s="15">
        <v>31</v>
      </c>
      <c r="O35" s="15">
        <f>(士兵阶位属性!AA35+士兵训练属性!AM36)</f>
        <v>378.74762043415313</v>
      </c>
      <c r="P35" s="15">
        <f>(士兵阶位属性!AB35+士兵训练属性!AN36)</f>
        <v>384.42484578638226</v>
      </c>
      <c r="Q35" s="15">
        <f>(士兵阶位属性!AC35+士兵训练属性!AO36)</f>
        <v>390.9851039291907</v>
      </c>
      <c r="R35" s="15">
        <f>(士兵阶位属性!AD35+士兵训练属性!AP36)</f>
        <v>398.36836034952609</v>
      </c>
      <c r="S35" s="15">
        <f>(士兵阶位属性!AE35+士兵训练属性!AQ36)</f>
        <v>406.44029609235002</v>
      </c>
      <c r="U35" s="18">
        <f>士兵阶位属性!AA35/O35</f>
        <v>0.69692411625509387</v>
      </c>
      <c r="V35" s="18">
        <f>士兵训练属性!AM36/O35</f>
        <v>0.30307588374490618</v>
      </c>
      <c r="Z35" s="15">
        <v>80</v>
      </c>
      <c r="AA35" s="15">
        <f t="shared" si="7"/>
        <v>1.3101449093108166</v>
      </c>
      <c r="AB35" s="15">
        <f t="shared" si="8"/>
        <v>1.3072969174497531</v>
      </c>
      <c r="AC35" s="15">
        <f t="shared" si="9"/>
        <v>1.303473231621064</v>
      </c>
      <c r="AD35" s="15">
        <f t="shared" si="10"/>
        <v>1.2993149329586828</v>
      </c>
      <c r="AE35" s="15">
        <f t="shared" si="11"/>
        <v>1.2940596195188907</v>
      </c>
      <c r="AI35" s="15">
        <v>31</v>
      </c>
      <c r="AJ35" s="15">
        <f>士兵阶位属性!AZ35</f>
        <v>559.89587663697978</v>
      </c>
      <c r="AK35" s="15">
        <f>士兵阶位属性!BA35</f>
        <v>565.34196114382917</v>
      </c>
      <c r="AL35" s="15">
        <f>士兵阶位属性!BB35</f>
        <v>571.44622092515499</v>
      </c>
      <c r="AM35" s="15">
        <f>士兵阶位属性!BC35</f>
        <v>578.33165569232187</v>
      </c>
      <c r="AN35" s="15">
        <f>士兵阶位属性!BD35</f>
        <v>585.81711722090279</v>
      </c>
    </row>
    <row r="36" spans="3:40" x14ac:dyDescent="0.15">
      <c r="C36" s="15">
        <v>32</v>
      </c>
      <c r="D36" s="15">
        <f>(士兵阶位属性!T36+士兵训练属性!AH37)</f>
        <v>384.26465021624449</v>
      </c>
      <c r="E36" s="15">
        <f>(士兵阶位属性!U36+士兵训练属性!AI37)</f>
        <v>390.06154574589283</v>
      </c>
      <c r="F36" s="15">
        <f>(士兵阶位属性!V36+士兵训练属性!AJ37)</f>
        <v>396.76961454568914</v>
      </c>
      <c r="G36" s="15">
        <f>(士兵阶位属性!W36+士兵训练属性!AK37)</f>
        <v>404.27776313474851</v>
      </c>
      <c r="H36" s="15">
        <f>(士兵阶位属性!X36+士兵训练属性!AL37)</f>
        <v>412.55363225144066</v>
      </c>
      <c r="J36" s="18">
        <f>士兵阶位属性!T36/D36</f>
        <v>0.69270524977317582</v>
      </c>
      <c r="K36" s="18">
        <f>士兵训练属性!AH37/D36</f>
        <v>0.30729475022682418</v>
      </c>
      <c r="L36" s="18"/>
      <c r="N36" s="15">
        <v>32</v>
      </c>
      <c r="O36" s="15">
        <f>(士兵阶位属性!AA36+士兵训练属性!AM37)</f>
        <v>384.26465021624449</v>
      </c>
      <c r="P36" s="15">
        <f>(士兵阶位属性!AB36+士兵训练属性!AN37)</f>
        <v>390.06154574589283</v>
      </c>
      <c r="Q36" s="15">
        <f>(士兵阶位属性!AC36+士兵训练属性!AO37)</f>
        <v>396.76961454568914</v>
      </c>
      <c r="R36" s="15">
        <f>(士兵阶位属性!AD36+士兵训练属性!AP37)</f>
        <v>404.27776313474851</v>
      </c>
      <c r="S36" s="15">
        <f>(士兵阶位属性!AE36+士兵训练属性!AQ37)</f>
        <v>412.55363225144066</v>
      </c>
      <c r="U36" s="18">
        <f>士兵阶位属性!AA36/O36</f>
        <v>0.69270524977317582</v>
      </c>
      <c r="V36" s="18">
        <f>士兵训练属性!AM37/O36</f>
        <v>0.30729475022682418</v>
      </c>
      <c r="Z36" s="15">
        <v>90</v>
      </c>
      <c r="AA36" s="15">
        <f t="shared" si="7"/>
        <v>1.2733152849717997</v>
      </c>
      <c r="AB36" s="15">
        <f t="shared" si="8"/>
        <v>1.2697103475138694</v>
      </c>
      <c r="AC36" s="15">
        <f t="shared" si="9"/>
        <v>1.2650230503746105</v>
      </c>
      <c r="AD36" s="15">
        <f t="shared" si="10"/>
        <v>1.2635526223890068</v>
      </c>
      <c r="AE36" s="15">
        <f t="shared" si="11"/>
        <v>1.2655409022166639</v>
      </c>
      <c r="AI36" s="15">
        <v>32</v>
      </c>
      <c r="AJ36" s="15">
        <f>士兵阶位属性!AZ36</f>
        <v>565.45535126761433</v>
      </c>
      <c r="AK36" s="15">
        <f>士兵阶位属性!BA36</f>
        <v>570.98509218490472</v>
      </c>
      <c r="AL36" s="15">
        <f>士兵阶位属性!BB36</f>
        <v>577.18653379429657</v>
      </c>
      <c r="AM36" s="15">
        <f>士兵阶位属性!BC36</f>
        <v>584.17278040418717</v>
      </c>
      <c r="AN36" s="15">
        <f>士兵阶位属性!BD36</f>
        <v>591.80645590697179</v>
      </c>
    </row>
    <row r="37" spans="3:40" x14ac:dyDescent="0.15">
      <c r="C37" s="15">
        <v>33</v>
      </c>
      <c r="D37" s="15">
        <f>(士兵阶位属性!T37+士兵训练属性!AH38)</f>
        <v>389.82406659732737</v>
      </c>
      <c r="E37" s="15">
        <f>(士兵阶位属性!U37+士兵训练属性!AI38)</f>
        <v>395.74178069865661</v>
      </c>
      <c r="F37" s="15">
        <f>(士兵阶位属性!V37+士兵训练属性!AJ38)</f>
        <v>402.56828447645211</v>
      </c>
      <c r="G37" s="15">
        <f>(士兵阶位属性!W37+士兵训练属性!AK38)</f>
        <v>410.2331714628483</v>
      </c>
      <c r="H37" s="15">
        <f>(士兵阶位属性!X37+士兵训练属性!AL38)</f>
        <v>418.71514176966741</v>
      </c>
      <c r="J37" s="18">
        <f>士兵阶位属性!T37/D37</f>
        <v>0.68853093833365631</v>
      </c>
      <c r="K37" s="18">
        <f>士兵训练属性!AH38/D37</f>
        <v>0.31146906166634369</v>
      </c>
      <c r="L37" s="18"/>
      <c r="N37" s="15">
        <v>33</v>
      </c>
      <c r="O37" s="15">
        <f>(士兵阶位属性!AA37+士兵训练属性!AM38)</f>
        <v>389.82406659732737</v>
      </c>
      <c r="P37" s="15">
        <f>(士兵阶位属性!AB37+士兵训练属性!AN38)</f>
        <v>395.74178069865661</v>
      </c>
      <c r="Q37" s="15">
        <f>(士兵阶位属性!AC37+士兵训练属性!AO38)</f>
        <v>402.56828447645211</v>
      </c>
      <c r="R37" s="15">
        <f>(士兵阶位属性!AD37+士兵训练属性!AP38)</f>
        <v>410.2331714628483</v>
      </c>
      <c r="S37" s="15">
        <f>(士兵阶位属性!AE37+士兵训练属性!AQ38)</f>
        <v>418.71514176966741</v>
      </c>
      <c r="U37" s="18">
        <f>士兵阶位属性!AA37/O37</f>
        <v>0.68853093833365631</v>
      </c>
      <c r="V37" s="18">
        <f>士兵训练属性!AM38/O37</f>
        <v>0.31146906166634369</v>
      </c>
      <c r="Z37" s="15">
        <v>100</v>
      </c>
      <c r="AA37" s="15">
        <f t="shared" si="7"/>
        <v>1.3293037435496484</v>
      </c>
      <c r="AB37" s="15">
        <f t="shared" si="8"/>
        <v>1.3301216763154056</v>
      </c>
      <c r="AC37" s="15">
        <f t="shared" si="9"/>
        <v>1.3315938602133521</v>
      </c>
      <c r="AD37" s="15">
        <f t="shared" si="10"/>
        <v>1.327755189422881</v>
      </c>
      <c r="AE37" s="15">
        <f t="shared" si="11"/>
        <v>1.3195255721484689</v>
      </c>
      <c r="AI37" s="15">
        <v>33</v>
      </c>
      <c r="AJ37" s="15">
        <f>士兵阶位属性!AZ37</f>
        <v>571.01482589824877</v>
      </c>
      <c r="AK37" s="15">
        <f>士兵阶位属性!BA37</f>
        <v>576.62822322598038</v>
      </c>
      <c r="AL37" s="15">
        <f>士兵阶位属性!BB37</f>
        <v>582.92684666343803</v>
      </c>
      <c r="AM37" s="15">
        <f>士兵阶位属性!BC37</f>
        <v>590.01390511605246</v>
      </c>
      <c r="AN37" s="15">
        <f>士兵阶位属性!BD37</f>
        <v>597.7957945930408</v>
      </c>
    </row>
    <row r="38" spans="3:40" x14ac:dyDescent="0.15">
      <c r="C38" s="15">
        <v>34</v>
      </c>
      <c r="D38" s="15">
        <f>(士兵阶位属性!T38+士兵训练属性!AH39)</f>
        <v>395.42586957740161</v>
      </c>
      <c r="E38" s="15">
        <f>(士兵阶位属性!U38+士兵训练属性!AI39)</f>
        <v>401.46075136966044</v>
      </c>
      <c r="F38" s="15">
        <f>(士兵阶位属性!V38+士兵训练属性!AJ39)</f>
        <v>408.41145773064227</v>
      </c>
      <c r="G38" s="15">
        <f>(士兵阶位属性!W38+士兵训练属性!AK39)</f>
        <v>416.23458533382563</v>
      </c>
      <c r="H38" s="15">
        <f>(士兵阶位属性!X38+士兵训练属性!AL39)</f>
        <v>424.92482464703039</v>
      </c>
      <c r="J38" s="18">
        <f>士兵阶位属性!T38/D38</f>
        <v>0.68440064505840226</v>
      </c>
      <c r="K38" s="18">
        <f>士兵训练属性!AH39/D38</f>
        <v>0.31559935494159769</v>
      </c>
      <c r="L38" s="18"/>
      <c r="N38" s="15">
        <v>34</v>
      </c>
      <c r="O38" s="15">
        <f>(士兵阶位属性!AA38+士兵训练属性!AM39)</f>
        <v>395.42586957740161</v>
      </c>
      <c r="P38" s="15">
        <f>(士兵阶位属性!AB38+士兵训练属性!AN39)</f>
        <v>401.46075136966044</v>
      </c>
      <c r="Q38" s="15">
        <f>(士兵阶位属性!AC38+士兵训练属性!AO39)</f>
        <v>408.41145773064227</v>
      </c>
      <c r="R38" s="15">
        <f>(士兵阶位属性!AD38+士兵训练属性!AP39)</f>
        <v>416.23458533382563</v>
      </c>
      <c r="S38" s="15">
        <f>(士兵阶位属性!AE38+士兵训练属性!AQ39)</f>
        <v>424.92482464703039</v>
      </c>
      <c r="U38" s="18">
        <f>士兵阶位属性!AA38/O38</f>
        <v>0.68440064505840226</v>
      </c>
      <c r="V38" s="18">
        <f>士兵训练属性!AM39/O38</f>
        <v>0.31559935494159769</v>
      </c>
      <c r="Z38" s="15">
        <v>110</v>
      </c>
      <c r="AA38" s="15">
        <f t="shared" si="7"/>
        <v>1.3047151202126472</v>
      </c>
      <c r="AB38" s="15">
        <f t="shared" si="8"/>
        <v>1.2987881986435246</v>
      </c>
      <c r="AC38" s="15">
        <f t="shared" si="9"/>
        <v>1.2929935159391748</v>
      </c>
      <c r="AD38" s="15">
        <f t="shared" si="10"/>
        <v>1.2880141558551539</v>
      </c>
      <c r="AE38" s="15">
        <f t="shared" si="11"/>
        <v>1.2828621146834487</v>
      </c>
      <c r="AI38" s="15">
        <v>34</v>
      </c>
      <c r="AJ38" s="15">
        <f>士兵阶位属性!AZ38</f>
        <v>576.57430052888321</v>
      </c>
      <c r="AK38" s="15">
        <f>士兵阶位属性!BA38</f>
        <v>582.27135426705593</v>
      </c>
      <c r="AL38" s="15">
        <f>士兵阶位属性!BB38</f>
        <v>588.6671595325796</v>
      </c>
      <c r="AM38" s="15">
        <f>士兵阶位属性!BC38</f>
        <v>595.85502982791775</v>
      </c>
      <c r="AN38" s="15">
        <f>士兵阶位属性!BD38</f>
        <v>603.7851332791098</v>
      </c>
    </row>
    <row r="39" spans="3:40" x14ac:dyDescent="0.15">
      <c r="C39" s="15">
        <v>35</v>
      </c>
      <c r="D39" s="15">
        <f>(士兵阶位属性!T39+士兵训练属性!AH40)</f>
        <v>401.06733337137814</v>
      </c>
      <c r="E39" s="15">
        <f>(士兵阶位属性!U39+士兵训练属性!AI40)</f>
        <v>407.22308219574961</v>
      </c>
      <c r="F39" s="15">
        <f>(士兵阶位属性!V39+士兵训练属性!AJ40)</f>
        <v>414.29913430825968</v>
      </c>
      <c r="G39" s="15">
        <f>(士兵阶位属性!W39+士兵训练属性!AK40)</f>
        <v>422.28200474768033</v>
      </c>
      <c r="H39" s="15">
        <f>(士兵阶位属性!X39+士兵训练属性!AL40)</f>
        <v>431.03712609114427</v>
      </c>
      <c r="J39" s="18">
        <f>士兵阶位属性!T39/D39</f>
        <v>0.68031845867424889</v>
      </c>
      <c r="K39" s="18">
        <f>士兵训练属性!AH40/D39</f>
        <v>0.31968154132575122</v>
      </c>
      <c r="L39" s="18"/>
      <c r="N39" s="15">
        <v>35</v>
      </c>
      <c r="O39" s="15">
        <f>(士兵阶位属性!AA39+士兵训练属性!AM40)</f>
        <v>401.06733337137814</v>
      </c>
      <c r="P39" s="15">
        <f>(士兵阶位属性!AB39+士兵训练属性!AN40)</f>
        <v>407.22308219574961</v>
      </c>
      <c r="Q39" s="15">
        <f>(士兵阶位属性!AC39+士兵训练属性!AO40)</f>
        <v>414.29913430825968</v>
      </c>
      <c r="R39" s="15">
        <f>(士兵阶位属性!AD39+士兵训练属性!AP40)</f>
        <v>422.28200474768033</v>
      </c>
      <c r="S39" s="15">
        <f>(士兵阶位属性!AE39+士兵训练属性!AQ40)</f>
        <v>431.03712609114427</v>
      </c>
      <c r="U39" s="18">
        <f>士兵阶位属性!AA39/O39</f>
        <v>0.68031845867424889</v>
      </c>
      <c r="V39" s="18">
        <f>士兵训练属性!AM40/O39</f>
        <v>0.31968154132575122</v>
      </c>
      <c r="Z39" s="15">
        <v>120</v>
      </c>
      <c r="AA39" s="15">
        <f t="shared" si="7"/>
        <v>1.2758737227889569</v>
      </c>
      <c r="AB39" s="15">
        <f t="shared" si="8"/>
        <v>1.272646395318191</v>
      </c>
      <c r="AC39" s="15">
        <f t="shared" si="9"/>
        <v>1.2689923286154505</v>
      </c>
      <c r="AD39" s="15">
        <f t="shared" si="10"/>
        <v>1.2657961601025054</v>
      </c>
      <c r="AE39" s="15">
        <f t="shared" si="11"/>
        <v>1.2629615931222258</v>
      </c>
      <c r="AI39" s="15">
        <v>35</v>
      </c>
      <c r="AJ39" s="15">
        <f>士兵阶位属性!AZ39</f>
        <v>582.13377515951765</v>
      </c>
      <c r="AK39" s="15">
        <f>士兵阶位属性!BA39</f>
        <v>587.91448530813159</v>
      </c>
      <c r="AL39" s="15">
        <f>士兵阶位属性!BB39</f>
        <v>594.40747240172107</v>
      </c>
      <c r="AM39" s="15">
        <f>士兵阶位属性!BC39</f>
        <v>601.69615453978304</v>
      </c>
      <c r="AN39" s="15">
        <f>士兵阶位属性!BD39</f>
        <v>609.77447196517869</v>
      </c>
    </row>
    <row r="40" spans="3:40" x14ac:dyDescent="0.15">
      <c r="C40" s="15">
        <v>36</v>
      </c>
      <c r="D40" s="15">
        <f>(士兵阶位属性!T40+士兵训练属性!AH41)</f>
        <v>406.75072652253391</v>
      </c>
      <c r="E40" s="15">
        <f>(士兵阶位属性!U40+士兵训练属性!AI41)</f>
        <v>413.02886705861403</v>
      </c>
      <c r="F40" s="15">
        <f>(士兵阶位属性!V40+士兵训练属性!AJ41)</f>
        <v>420.23131420930417</v>
      </c>
      <c r="G40" s="15">
        <f>(士兵阶位属性!W40+士兵训练属性!AK41)</f>
        <v>428.34284803501288</v>
      </c>
      <c r="H40" s="15">
        <f>(士兵阶位属性!X40+士兵训练属性!AL41)</f>
        <v>437.15316410789069</v>
      </c>
      <c r="J40" s="18">
        <f>士兵阶位属性!T40/D40</f>
        <v>0.67627979983662467</v>
      </c>
      <c r="K40" s="18">
        <f>士兵训练属性!AH41/D40</f>
        <v>0.32372020016337533</v>
      </c>
      <c r="L40" s="18"/>
      <c r="N40" s="15">
        <v>36</v>
      </c>
      <c r="O40" s="15">
        <f>(士兵阶位属性!AA40+士兵训练属性!AM41)</f>
        <v>406.75072652253391</v>
      </c>
      <c r="P40" s="15">
        <f>(士兵阶位属性!AB40+士兵训练属性!AN41)</f>
        <v>413.02886705861403</v>
      </c>
      <c r="Q40" s="15">
        <f>(士兵阶位属性!AC40+士兵训练属性!AO41)</f>
        <v>420.23131420930417</v>
      </c>
      <c r="R40" s="15">
        <f>(士兵阶位属性!AD40+士兵训练属性!AP41)</f>
        <v>428.34284803501288</v>
      </c>
      <c r="S40" s="15">
        <f>(士兵阶位属性!AE40+士兵训练属性!AQ41)</f>
        <v>437.15316410789069</v>
      </c>
      <c r="U40" s="18">
        <f>士兵阶位属性!AA40/O40</f>
        <v>0.67627979983662467</v>
      </c>
      <c r="V40" s="18">
        <f>士兵训练属性!AM41/O40</f>
        <v>0.32372020016337533</v>
      </c>
      <c r="Z40" s="15">
        <v>130</v>
      </c>
      <c r="AA40" s="15">
        <f t="shared" si="7"/>
        <v>1.2585134800422979</v>
      </c>
      <c r="AB40" s="15">
        <f t="shared" si="8"/>
        <v>1.2564804548239887</v>
      </c>
      <c r="AC40" s="15">
        <f t="shared" si="9"/>
        <v>1.2542034274940226</v>
      </c>
      <c r="AD40" s="15">
        <f t="shared" si="10"/>
        <v>1.2514457376806047</v>
      </c>
      <c r="AE40" s="15">
        <f t="shared" si="11"/>
        <v>1.2488677598820981</v>
      </c>
      <c r="AI40" s="15">
        <v>36</v>
      </c>
      <c r="AJ40" s="15">
        <f>士兵阶位属性!AZ40</f>
        <v>587.69324979015221</v>
      </c>
      <c r="AK40" s="15">
        <f>士兵阶位属性!BA40</f>
        <v>593.55761634920714</v>
      </c>
      <c r="AL40" s="15">
        <f>士兵阶位属性!BB40</f>
        <v>600.14778527086264</v>
      </c>
      <c r="AM40" s="15">
        <f>士兵阶位属性!BC40</f>
        <v>607.53727925164844</v>
      </c>
      <c r="AN40" s="15">
        <f>士兵阶位属性!BD40</f>
        <v>615.7638106512477</v>
      </c>
    </row>
    <row r="41" spans="3:40" x14ac:dyDescent="0.15">
      <c r="C41" s="15">
        <v>37</v>
      </c>
      <c r="D41" s="15">
        <f>(士兵阶位属性!T41+士兵训练属性!AH42)</f>
        <v>412.47645516718927</v>
      </c>
      <c r="E41" s="15">
        <f>(士兵阶位属性!U41+士兵训练属性!AI42)</f>
        <v>418.87810595825374</v>
      </c>
      <c r="F41" s="15">
        <f>(士兵阶位属性!V41+士兵训练属性!AJ42)</f>
        <v>426.20799743377586</v>
      </c>
      <c r="G41" s="15">
        <f>(士兵阶位属性!W41+士兵训练属性!AK42)</f>
        <v>434.34850989397938</v>
      </c>
      <c r="H41" s="15">
        <f>(士兵阶位属性!X41+士兵训练属性!AL42)</f>
        <v>443.31421643180295</v>
      </c>
      <c r="J41" s="18">
        <f>士兵阶位属性!T41/D41</f>
        <v>0.67228343895633047</v>
      </c>
      <c r="K41" s="18">
        <f>士兵训练属性!AH42/D41</f>
        <v>0.32771656104366947</v>
      </c>
      <c r="L41" s="18"/>
      <c r="N41" s="15">
        <v>37</v>
      </c>
      <c r="O41" s="15">
        <f>(士兵阶位属性!AA41+士兵训练属性!AM42)</f>
        <v>412.47645516718927</v>
      </c>
      <c r="P41" s="15">
        <f>(士兵阶位属性!AB41+士兵训练属性!AN42)</f>
        <v>418.87810595825374</v>
      </c>
      <c r="Q41" s="15">
        <f>(士兵阶位属性!AC41+士兵训练属性!AO42)</f>
        <v>426.20799743377586</v>
      </c>
      <c r="R41" s="15">
        <f>(士兵阶位属性!AD41+士兵训练属性!AP42)</f>
        <v>434.34850989397938</v>
      </c>
      <c r="S41" s="15">
        <f>(士兵阶位属性!AE41+士兵训练属性!AQ42)</f>
        <v>443.31421643180295</v>
      </c>
      <c r="U41" s="18">
        <f>士兵阶位属性!AA41/O41</f>
        <v>0.67228343895633047</v>
      </c>
      <c r="V41" s="18">
        <f>士兵训练属性!AM42/O41</f>
        <v>0.32771656104366947</v>
      </c>
      <c r="Z41" s="15">
        <v>140</v>
      </c>
      <c r="AA41" s="15">
        <f t="shared" si="7"/>
        <v>1.2434636890259132</v>
      </c>
      <c r="AB41" s="15">
        <f t="shared" si="8"/>
        <v>1.2419424009463702</v>
      </c>
      <c r="AC41" s="15">
        <f t="shared" si="9"/>
        <v>1.2406335001678588</v>
      </c>
      <c r="AD41" s="15">
        <f t="shared" si="10"/>
        <v>1.2385414558205203</v>
      </c>
      <c r="AE41" s="15">
        <f t="shared" si="11"/>
        <v>1.2383947848313697</v>
      </c>
      <c r="AI41" s="15">
        <v>37</v>
      </c>
      <c r="AJ41" s="15">
        <f>士兵阶位属性!AZ41</f>
        <v>593.25272442078665</v>
      </c>
      <c r="AK41" s="15">
        <f>士兵阶位属性!BA41</f>
        <v>599.20074739028269</v>
      </c>
      <c r="AL41" s="15">
        <f>士兵阶位属性!BB41</f>
        <v>605.88809814000422</v>
      </c>
      <c r="AM41" s="15">
        <f>士兵阶位属性!BC41</f>
        <v>613.37840396351373</v>
      </c>
      <c r="AN41" s="15">
        <f>士兵阶位属性!BD41</f>
        <v>621.7531493373167</v>
      </c>
    </row>
    <row r="42" spans="3:40" x14ac:dyDescent="0.15">
      <c r="C42" s="15">
        <v>38</v>
      </c>
      <c r="D42" s="15">
        <f>(士兵阶位属性!T42+士兵训练属性!AH43)</f>
        <v>418.24451930534428</v>
      </c>
      <c r="E42" s="15">
        <f>(士兵阶位属性!U42+士兵训练属性!AI43)</f>
        <v>424.77079889466847</v>
      </c>
      <c r="F42" s="15">
        <f>(士兵阶位属性!V42+士兵训练属性!AJ43)</f>
        <v>432.15792278866502</v>
      </c>
      <c r="G42" s="15">
        <f>(士兵阶位属性!W42+士兵训练属性!AK43)</f>
        <v>440.39799111199522</v>
      </c>
      <c r="H42" s="15">
        <f>(士兵阶位属性!X42+士兵训练属性!AL43)</f>
        <v>449.52028306288099</v>
      </c>
      <c r="J42" s="18">
        <f>士兵阶位属性!T42/D42</f>
        <v>0.66832885242543505</v>
      </c>
      <c r="K42" s="18">
        <f>士兵训练属性!AH43/D42</f>
        <v>0.33167114757456484</v>
      </c>
      <c r="L42" s="18"/>
      <c r="N42" s="15">
        <v>38</v>
      </c>
      <c r="O42" s="15">
        <f>(士兵阶位属性!AA42+士兵训练属性!AM43)</f>
        <v>418.24451930534428</v>
      </c>
      <c r="P42" s="15">
        <f>(士兵阶位属性!AB42+士兵训练属性!AN43)</f>
        <v>424.77079889466847</v>
      </c>
      <c r="Q42" s="15">
        <f>(士兵阶位属性!AC42+士兵训练属性!AO43)</f>
        <v>432.15792278866502</v>
      </c>
      <c r="R42" s="15">
        <f>(士兵阶位属性!AD42+士兵训练属性!AP43)</f>
        <v>440.39799111199522</v>
      </c>
      <c r="S42" s="15">
        <f>(士兵阶位属性!AE42+士兵训练属性!AQ43)</f>
        <v>449.52028306288099</v>
      </c>
      <c r="U42" s="18">
        <f>士兵阶位属性!AA42/O42</f>
        <v>0.66832885242543505</v>
      </c>
      <c r="V42" s="18">
        <f>士兵训练属性!AM43/O42</f>
        <v>0.33167114757456484</v>
      </c>
      <c r="Z42" s="15">
        <v>150</v>
      </c>
      <c r="AA42" s="15">
        <f t="shared" si="7"/>
        <v>1.2445042776291673</v>
      </c>
      <c r="AB42" s="15">
        <f t="shared" si="8"/>
        <v>1.2480253529631695</v>
      </c>
      <c r="AC42" s="15">
        <f t="shared" si="9"/>
        <v>1.2496849668882202</v>
      </c>
      <c r="AD42" s="15">
        <f t="shared" si="10"/>
        <v>1.2536274594349199</v>
      </c>
      <c r="AE42" s="15">
        <f t="shared" si="11"/>
        <v>1.2609590384981841</v>
      </c>
      <c r="AI42" s="15">
        <v>38</v>
      </c>
      <c r="AJ42" s="15">
        <f>士兵阶位属性!AZ42</f>
        <v>598.81219905142109</v>
      </c>
      <c r="AK42" s="15">
        <f>士兵阶位属性!BA42</f>
        <v>604.84387843135835</v>
      </c>
      <c r="AL42" s="15">
        <f>士兵阶位属性!BB42</f>
        <v>611.62841100914568</v>
      </c>
      <c r="AM42" s="15">
        <f>士兵阶位属性!BC42</f>
        <v>619.21952867537902</v>
      </c>
      <c r="AN42" s="15">
        <f>士兵阶位属性!BD42</f>
        <v>627.7424880233857</v>
      </c>
    </row>
    <row r="43" spans="3:40" x14ac:dyDescent="0.15">
      <c r="C43" s="15">
        <v>39</v>
      </c>
      <c r="D43" s="15">
        <f>(士兵阶位属性!T43+士兵训练属性!AH44)</f>
        <v>424.05491893699889</v>
      </c>
      <c r="E43" s="15">
        <f>(士兵阶位属性!U43+士兵训练属性!AI44)</f>
        <v>430.66708891216484</v>
      </c>
      <c r="F43" s="15">
        <f>(士兵阶位属性!V43+士兵训练属性!AJ44)</f>
        <v>438.13341016001448</v>
      </c>
      <c r="G43" s="15">
        <f>(士兵阶位属性!W43+士兵训练属性!AK44)</f>
        <v>446.49129168906063</v>
      </c>
      <c r="H43" s="15">
        <f>(士兵阶位属性!X43+士兵训练属性!AL44)</f>
        <v>455.77136400112499</v>
      </c>
      <c r="J43" s="18">
        <f>士兵阶位属性!T43/D43</f>
        <v>0.66441551999702464</v>
      </c>
      <c r="K43" s="18">
        <f>士兵训练属性!AH44/D43</f>
        <v>0.33558448000297536</v>
      </c>
      <c r="L43" s="18"/>
      <c r="N43" s="15">
        <v>39</v>
      </c>
      <c r="O43" s="15">
        <f>(士兵阶位属性!AA43+士兵训练属性!AM44)</f>
        <v>424.05491893699889</v>
      </c>
      <c r="P43" s="15">
        <f>(士兵阶位属性!AB43+士兵训练属性!AN44)</f>
        <v>430.66708891216484</v>
      </c>
      <c r="Q43" s="15">
        <f>(士兵阶位属性!AC43+士兵训练属性!AO44)</f>
        <v>438.13341016001448</v>
      </c>
      <c r="R43" s="15">
        <f>(士兵阶位属性!AD43+士兵训练属性!AP44)</f>
        <v>446.49129168906063</v>
      </c>
      <c r="S43" s="15">
        <f>(士兵阶位属性!AE43+士兵训练属性!AQ44)</f>
        <v>455.77136400112499</v>
      </c>
      <c r="U43" s="18">
        <f>士兵阶位属性!AA43/O43</f>
        <v>0.66441551999702464</v>
      </c>
      <c r="V43" s="18">
        <f>士兵训练属性!AM44/O43</f>
        <v>0.33558448000297536</v>
      </c>
      <c r="Z43" s="15">
        <v>160</v>
      </c>
      <c r="AA43" s="15">
        <f t="shared" si="7"/>
        <v>1.1602861552643173</v>
      </c>
      <c r="AB43" s="15">
        <f t="shared" si="8"/>
        <v>1.1369536935858389</v>
      </c>
      <c r="AC43" s="15">
        <f t="shared" si="9"/>
        <v>1.1144264434467601</v>
      </c>
      <c r="AD43" s="15">
        <f t="shared" si="10"/>
        <v>1.0894601811095388</v>
      </c>
      <c r="AE43" s="15">
        <f t="shared" si="11"/>
        <v>1.0585134778579075</v>
      </c>
      <c r="AI43" s="15">
        <v>39</v>
      </c>
      <c r="AJ43" s="15">
        <f>士兵阶位属性!AZ43</f>
        <v>604.37167368205564</v>
      </c>
      <c r="AK43" s="15">
        <f>士兵阶位属性!BA43</f>
        <v>610.4870094724339</v>
      </c>
      <c r="AL43" s="15">
        <f>士兵阶位属性!BB43</f>
        <v>617.36872387828726</v>
      </c>
      <c r="AM43" s="15">
        <f>士兵阶位属性!BC43</f>
        <v>625.06065338724432</v>
      </c>
      <c r="AN43" s="15">
        <f>士兵阶位属性!BD43</f>
        <v>633.73182670945459</v>
      </c>
    </row>
    <row r="44" spans="3:40" x14ac:dyDescent="0.15">
      <c r="C44" s="15">
        <v>40</v>
      </c>
      <c r="D44" s="15">
        <f>(士兵阶位属性!T44+士兵训练属性!AH45)</f>
        <v>429.88556816836683</v>
      </c>
      <c r="E44" s="15">
        <f>(士兵阶位属性!U44+士兵训练属性!AI45)</f>
        <v>436.56426074815414</v>
      </c>
      <c r="F44" s="15">
        <f>(士兵阶位属性!V44+士兵训练属性!AJ45)</f>
        <v>444.15196647138112</v>
      </c>
      <c r="G44" s="15">
        <f>(士兵阶位属性!W44+士兵训练属性!AK45)</f>
        <v>452.62841162517532</v>
      </c>
      <c r="H44" s="15">
        <f>(士兵阶位属性!X44+士兵训练属性!AL45)</f>
        <v>462.18296875797864</v>
      </c>
      <c r="J44" s="18">
        <f>士兵阶位属性!T44/D44</f>
        <v>0.66057686126801263</v>
      </c>
      <c r="K44" s="18">
        <f>士兵训练属性!AH45/D44</f>
        <v>0.33942313873198737</v>
      </c>
      <c r="L44" s="18"/>
      <c r="N44" s="15">
        <v>40</v>
      </c>
      <c r="O44" s="15">
        <f>(士兵阶位属性!AA44+士兵训练属性!AM45)</f>
        <v>429.88556816836683</v>
      </c>
      <c r="P44" s="15">
        <f>(士兵阶位属性!AB44+士兵训练属性!AN45)</f>
        <v>436.56426074815414</v>
      </c>
      <c r="Q44" s="15">
        <f>(士兵阶位属性!AC44+士兵训练属性!AO45)</f>
        <v>444.15196647138112</v>
      </c>
      <c r="R44" s="15">
        <f>(士兵阶位属性!AD44+士兵训练属性!AP45)</f>
        <v>452.62841162517532</v>
      </c>
      <c r="S44" s="15">
        <f>(士兵阶位属性!AE44+士兵训练属性!AQ45)</f>
        <v>462.18296875797864</v>
      </c>
      <c r="U44" s="18">
        <f>士兵阶位属性!AA44/O44</f>
        <v>0.66057686126801263</v>
      </c>
      <c r="V44" s="18">
        <f>士兵训练属性!AM45/O44</f>
        <v>0.33942313873198737</v>
      </c>
      <c r="AI44" s="15">
        <v>40</v>
      </c>
      <c r="AJ44" s="15">
        <f>士兵阶位属性!AZ44</f>
        <v>609.93114831269008</v>
      </c>
      <c r="AK44" s="15">
        <f>士兵阶位属性!BA44</f>
        <v>616.13014051350956</v>
      </c>
      <c r="AL44" s="15">
        <f>士兵阶位属性!BB44</f>
        <v>623.10903674742872</v>
      </c>
      <c r="AM44" s="15">
        <f>士兵阶位属性!BC44</f>
        <v>630.90177809910961</v>
      </c>
      <c r="AN44" s="15">
        <f>士兵阶位属性!BD44</f>
        <v>639.7211653955236</v>
      </c>
    </row>
    <row r="45" spans="3:40" x14ac:dyDescent="0.15">
      <c r="C45" s="15">
        <v>41</v>
      </c>
      <c r="D45" s="15">
        <f>(士兵阶位属性!T45+士兵训练属性!AH46)</f>
        <v>435.71012872592098</v>
      </c>
      <c r="E45" s="15">
        <f>(士兵阶位属性!U45+士兵训练属性!AI46)</f>
        <v>442.50359252040573</v>
      </c>
      <c r="F45" s="15">
        <f>(士兵阶位属性!V45+士兵训练属性!AJ46)</f>
        <v>450.21359172276505</v>
      </c>
      <c r="G45" s="15">
        <f>(士兵阶位属性!W45+士兵训练属性!AK46)</f>
        <v>458.8093509203394</v>
      </c>
      <c r="H45" s="15">
        <f>(士兵阶位属性!X45+士兵训练属性!AL46)</f>
        <v>469.29456373905253</v>
      </c>
      <c r="J45" s="18">
        <f>士兵阶位属性!T45/D45</f>
        <v>0.65685011733422127</v>
      </c>
      <c r="K45" s="18">
        <f>士兵训练属性!AH46/D45</f>
        <v>0.34314988266577878</v>
      </c>
      <c r="L45" s="18"/>
      <c r="N45" s="15">
        <v>41</v>
      </c>
      <c r="O45" s="15">
        <f>(士兵阶位属性!AA45+士兵训练属性!AM46)</f>
        <v>435.71012872592098</v>
      </c>
      <c r="P45" s="15">
        <f>(士兵阶位属性!AB45+士兵训练属性!AN46)</f>
        <v>442.50359252040573</v>
      </c>
      <c r="Q45" s="15">
        <f>(士兵阶位属性!AC45+士兵训练属性!AO46)</f>
        <v>450.21359172276505</v>
      </c>
      <c r="R45" s="15">
        <f>(士兵阶位属性!AD45+士兵训练属性!AP46)</f>
        <v>458.8093509203394</v>
      </c>
      <c r="S45" s="15">
        <f>(士兵阶位属性!AE45+士兵训练属性!AQ46)</f>
        <v>469.29456373905253</v>
      </c>
      <c r="U45" s="18">
        <f>士兵阶位属性!AA45/O45</f>
        <v>0.65685011733422127</v>
      </c>
      <c r="V45" s="18">
        <f>士兵训练属性!AM46/O45</f>
        <v>0.34314988266577878</v>
      </c>
      <c r="Z45" s="8"/>
      <c r="AA45" s="8"/>
      <c r="AB45" s="8"/>
      <c r="AC45" s="8"/>
      <c r="AD45" s="8"/>
      <c r="AE45" s="8"/>
      <c r="AI45" s="15">
        <v>41</v>
      </c>
      <c r="AJ45" s="15">
        <f>士兵阶位属性!AZ45</f>
        <v>615.49062294332452</v>
      </c>
      <c r="AK45" s="15">
        <f>士兵阶位属性!BA45</f>
        <v>621.77327155458511</v>
      </c>
      <c r="AL45" s="15">
        <f>士兵阶位属性!BB45</f>
        <v>628.84934961657029</v>
      </c>
      <c r="AM45" s="15">
        <f>士兵阶位属性!BC45</f>
        <v>636.74290281097501</v>
      </c>
      <c r="AN45" s="15">
        <f>士兵阶位属性!BD45</f>
        <v>645.7105040815926</v>
      </c>
    </row>
    <row r="46" spans="3:40" x14ac:dyDescent="0.15">
      <c r="C46" s="15">
        <v>42</v>
      </c>
      <c r="D46" s="15">
        <f>(士兵阶位属性!T46+士兵训练属性!AH47)</f>
        <v>441.57593171622523</v>
      </c>
      <c r="E46" s="15">
        <f>(士兵阶位属性!U46+士兵训练属性!AI47)</f>
        <v>448.4850842289195</v>
      </c>
      <c r="F46" s="15">
        <f>(士兵阶位属性!V46+士兵训练属性!AJ47)</f>
        <v>456.31828591416615</v>
      </c>
      <c r="G46" s="15">
        <f>(士兵阶位属性!W46+士兵训练属性!AK47)</f>
        <v>465.45775897223575</v>
      </c>
      <c r="H46" s="15">
        <f>(士兵阶位属性!X46+士兵训练属性!AL47)</f>
        <v>476.53218428687308</v>
      </c>
      <c r="J46" s="18">
        <f>士兵阶位属性!T46/D46</f>
        <v>0.65316068724265108</v>
      </c>
      <c r="K46" s="18">
        <f>士兵训练属性!AH47/D46</f>
        <v>0.34683931275734892</v>
      </c>
      <c r="L46" s="18"/>
      <c r="N46" s="15">
        <v>42</v>
      </c>
      <c r="O46" s="15">
        <f>(士兵阶位属性!AA46+士兵训练属性!AM47)</f>
        <v>441.57593171622523</v>
      </c>
      <c r="P46" s="15">
        <f>(士兵阶位属性!AB46+士兵训练属性!AN47)</f>
        <v>448.4850842289195</v>
      </c>
      <c r="Q46" s="15">
        <f>(士兵阶位属性!AC46+士兵训练属性!AO47)</f>
        <v>456.31828591416615</v>
      </c>
      <c r="R46" s="15">
        <f>(士兵阶位属性!AD46+士兵训练属性!AP47)</f>
        <v>465.45775897223575</v>
      </c>
      <c r="S46" s="15">
        <f>(士兵阶位属性!AE46+士兵训练属性!AQ47)</f>
        <v>476.53218428687308</v>
      </c>
      <c r="U46" s="18">
        <f>士兵阶位属性!AA46/O46</f>
        <v>0.65316068724265108</v>
      </c>
      <c r="V46" s="18">
        <f>士兵训练属性!AM47/O46</f>
        <v>0.34683931275734892</v>
      </c>
      <c r="Z46" s="8"/>
      <c r="AA46" s="8"/>
      <c r="AB46" s="8"/>
      <c r="AC46" s="8"/>
      <c r="AD46" s="8"/>
      <c r="AE46" s="8"/>
      <c r="AI46" s="15">
        <v>42</v>
      </c>
      <c r="AJ46" s="15">
        <f>士兵阶位属性!AZ46</f>
        <v>621.05009757395908</v>
      </c>
      <c r="AK46" s="15">
        <f>士兵阶位属性!BA46</f>
        <v>627.41640259566066</v>
      </c>
      <c r="AL46" s="15">
        <f>士兵阶位属性!BB46</f>
        <v>634.58966248571187</v>
      </c>
      <c r="AM46" s="15">
        <f>士兵阶位属性!BC46</f>
        <v>642.5840275228403</v>
      </c>
      <c r="AN46" s="15">
        <f>士兵阶位属性!BD46</f>
        <v>652.41886186065972</v>
      </c>
    </row>
    <row r="47" spans="3:40" x14ac:dyDescent="0.15">
      <c r="C47" s="15">
        <v>43</v>
      </c>
      <c r="D47" s="15">
        <f>(士兵阶位属性!T47+士兵训练属性!AH48)</f>
        <v>447.4829771392794</v>
      </c>
      <c r="E47" s="15">
        <f>(士兵阶位属性!U47+士兵训练属性!AI48)</f>
        <v>454.50873587369551</v>
      </c>
      <c r="F47" s="15">
        <f>(士兵阶位属性!V47+士兵训练属性!AJ48)</f>
        <v>462.57549563667226</v>
      </c>
      <c r="G47" s="15">
        <f>(士兵阶位属性!W47+士兵训练属性!AK48)</f>
        <v>472.43034805480573</v>
      </c>
      <c r="H47" s="15">
        <f>(士兵阶位属性!X47+士兵训练属性!AL48)</f>
        <v>484.00289238543439</v>
      </c>
      <c r="J47" s="18">
        <f>士兵阶位属性!T47/D47</f>
        <v>0.64950812372774192</v>
      </c>
      <c r="K47" s="18">
        <f>士兵训练属性!AH48/D47</f>
        <v>0.35049187627225803</v>
      </c>
      <c r="L47" s="18"/>
      <c r="N47" s="15">
        <v>43</v>
      </c>
      <c r="O47" s="15">
        <f>(士兵阶位属性!AA47+士兵训练属性!AM48)</f>
        <v>447.4829771392794</v>
      </c>
      <c r="P47" s="15">
        <f>(士兵阶位属性!AB47+士兵训练属性!AN48)</f>
        <v>454.50873587369551</v>
      </c>
      <c r="Q47" s="15">
        <f>(士兵阶位属性!AC47+士兵训练属性!AO48)</f>
        <v>462.57549563667226</v>
      </c>
      <c r="R47" s="15">
        <f>(士兵阶位属性!AD47+士兵训练属性!AP48)</f>
        <v>472.43034805480573</v>
      </c>
      <c r="S47" s="15">
        <f>(士兵阶位属性!AE47+士兵训练属性!AQ48)</f>
        <v>484.00289238543439</v>
      </c>
      <c r="U47" s="18">
        <f>士兵阶位属性!AA47/O47</f>
        <v>0.64950812372774192</v>
      </c>
      <c r="V47" s="18">
        <f>士兵训练属性!AM48/O47</f>
        <v>0.35049187627225803</v>
      </c>
      <c r="Z47" s="8"/>
      <c r="AA47" s="8"/>
      <c r="AB47" s="8"/>
      <c r="AC47" s="8"/>
      <c r="AD47" s="8"/>
      <c r="AE47" s="8"/>
      <c r="AI47" s="15">
        <v>43</v>
      </c>
      <c r="AJ47" s="15">
        <f>士兵阶位属性!AZ47</f>
        <v>626.60957220459352</v>
      </c>
      <c r="AK47" s="15">
        <f>士兵阶位属性!BA47</f>
        <v>633.05953363673632</v>
      </c>
      <c r="AL47" s="15">
        <f>士兵阶位属性!BB47</f>
        <v>640.32997535485333</v>
      </c>
      <c r="AM47" s="15">
        <f>士兵阶位属性!BC47</f>
        <v>648.42515223470559</v>
      </c>
      <c r="AN47" s="15">
        <f>士兵阶位属性!BD47</f>
        <v>660.94164008104553</v>
      </c>
    </row>
    <row r="48" spans="3:40" x14ac:dyDescent="0.15">
      <c r="C48" s="15">
        <v>44</v>
      </c>
      <c r="D48" s="15">
        <f>(士兵阶位属性!T48+士兵训练属性!AH49)</f>
        <v>453.43126499508361</v>
      </c>
      <c r="E48" s="15">
        <f>(士兵阶位属性!U48+士兵训练属性!AI49)</f>
        <v>460.57454745473365</v>
      </c>
      <c r="F48" s="15">
        <f>(士兵阶位属性!V48+士兵训练属性!AJ49)</f>
        <v>469.43332806605997</v>
      </c>
      <c r="G48" s="15">
        <f>(士兵阶位属性!W48+士兵训练属性!AK49)</f>
        <v>479.70739095126197</v>
      </c>
      <c r="H48" s="15">
        <f>(士兵阶位属性!X48+士兵训练属性!AL49)</f>
        <v>491.53483458265663</v>
      </c>
      <c r="J48" s="18">
        <f>士兵阶位属性!T48/D48</f>
        <v>0.64589198262997294</v>
      </c>
      <c r="K48" s="18">
        <f>士兵训练属性!AH49/D48</f>
        <v>0.35410801737002706</v>
      </c>
      <c r="L48" s="18"/>
      <c r="N48" s="15">
        <v>44</v>
      </c>
      <c r="O48" s="15">
        <f>(士兵阶位属性!AA48+士兵训练属性!AM49)</f>
        <v>453.43126499508361</v>
      </c>
      <c r="P48" s="15">
        <f>(士兵阶位属性!AB48+士兵训练属性!AN49)</f>
        <v>460.57454745473365</v>
      </c>
      <c r="Q48" s="15">
        <f>(士兵阶位属性!AC48+士兵训练属性!AO49)</f>
        <v>469.43332806605997</v>
      </c>
      <c r="R48" s="15">
        <f>(士兵阶位属性!AD48+士兵训练属性!AP49)</f>
        <v>479.70739095126197</v>
      </c>
      <c r="S48" s="15">
        <f>(士兵阶位属性!AE48+士兵训练属性!AQ49)</f>
        <v>491.53483458265663</v>
      </c>
      <c r="U48" s="18">
        <f>士兵阶位属性!AA48/O48</f>
        <v>0.64589198262997294</v>
      </c>
      <c r="V48" s="18">
        <f>士兵训练属性!AM49/O48</f>
        <v>0.35410801737002706</v>
      </c>
      <c r="Y48" s="8"/>
      <c r="Z48" s="8"/>
      <c r="AA48" s="8"/>
      <c r="AB48" s="8"/>
      <c r="AC48" s="8"/>
      <c r="AD48" s="8"/>
      <c r="AE48" s="8"/>
      <c r="AI48" s="15">
        <v>44</v>
      </c>
      <c r="AJ48" s="15">
        <f>士兵阶位属性!AZ48</f>
        <v>632.16904683522796</v>
      </c>
      <c r="AK48" s="15">
        <f>士兵阶位属性!BA48</f>
        <v>638.70266467781187</v>
      </c>
      <c r="AL48" s="15">
        <f>士兵阶位属性!BB48</f>
        <v>646.07028822399491</v>
      </c>
      <c r="AM48" s="15">
        <f>士兵阶位属性!BC48</f>
        <v>656.24093523380031</v>
      </c>
      <c r="AN48" s="15">
        <f>士兵阶位属性!BD48</f>
        <v>669.46441830143135</v>
      </c>
    </row>
    <row r="49" spans="3:40" x14ac:dyDescent="0.15">
      <c r="C49" s="15">
        <v>45</v>
      </c>
      <c r="D49" s="15">
        <f>(士兵阶位属性!T49+士兵训练属性!AH50)</f>
        <v>459.42079528363786</v>
      </c>
      <c r="E49" s="15">
        <f>(士兵阶位属性!U49+士兵训练属性!AI50)</f>
        <v>467.24391132221842</v>
      </c>
      <c r="F49" s="15">
        <f>(士兵阶位属性!V49+士兵训练属性!AJ50)</f>
        <v>476.47251000928657</v>
      </c>
      <c r="G49" s="15">
        <f>(士兵阶位属性!W49+士兵训练属性!AK50)</f>
        <v>487.13596514128699</v>
      </c>
      <c r="H49" s="15">
        <f>(士兵阶位属性!X49+士兵训练属性!AL50)</f>
        <v>498.95802401331372</v>
      </c>
      <c r="J49" s="18">
        <f>士兵阶位属性!T49/D49</f>
        <v>0.64231182309490586</v>
      </c>
      <c r="K49" s="18">
        <f>士兵训练属性!AH50/D49</f>
        <v>0.35768817690509408</v>
      </c>
      <c r="L49" s="18"/>
      <c r="N49" s="15">
        <v>45</v>
      </c>
      <c r="O49" s="15">
        <f>(士兵阶位属性!AA49+士兵训练属性!AM50)</f>
        <v>459.42079528363786</v>
      </c>
      <c r="P49" s="15">
        <f>(士兵阶位属性!AB49+士兵训练属性!AN50)</f>
        <v>467.24391132221842</v>
      </c>
      <c r="Q49" s="15">
        <f>(士兵阶位属性!AC49+士兵训练属性!AO50)</f>
        <v>476.47251000928657</v>
      </c>
      <c r="R49" s="15">
        <f>(士兵阶位属性!AD49+士兵训练属性!AP50)</f>
        <v>487.13596514128699</v>
      </c>
      <c r="S49" s="15">
        <f>(士兵阶位属性!AE49+士兵训练属性!AQ50)</f>
        <v>498.95802401331372</v>
      </c>
      <c r="U49" s="18">
        <f>士兵阶位属性!AA49/O49</f>
        <v>0.64231182309490586</v>
      </c>
      <c r="V49" s="18">
        <f>士兵训练属性!AM50/O49</f>
        <v>0.35768817690509408</v>
      </c>
      <c r="W49" s="8"/>
      <c r="X49" s="10"/>
      <c r="Y49" s="8"/>
      <c r="Z49" s="8"/>
      <c r="AA49" s="8"/>
      <c r="AB49" s="8"/>
      <c r="AC49" s="8"/>
      <c r="AD49" s="8"/>
      <c r="AE49" s="8"/>
      <c r="AG49" s="10"/>
      <c r="AI49" s="15">
        <v>45</v>
      </c>
      <c r="AJ49" s="15">
        <f>士兵阶位属性!AZ49</f>
        <v>637.72852146586251</v>
      </c>
      <c r="AK49" s="15">
        <f>士兵阶位属性!BA49</f>
        <v>644.34579571888753</v>
      </c>
      <c r="AL49" s="15">
        <f>士兵阶位属性!BB49</f>
        <v>652.69848262644462</v>
      </c>
      <c r="AM49" s="15">
        <f>士兵阶位属性!BC49</f>
        <v>664.78564095165166</v>
      </c>
      <c r="AN49" s="15">
        <f>士兵阶位属性!BD49</f>
        <v>677.98719652181717</v>
      </c>
    </row>
    <row r="50" spans="3:40" x14ac:dyDescent="0.15">
      <c r="C50" s="15">
        <v>46</v>
      </c>
      <c r="D50" s="15">
        <f>(士兵阶位属性!T50+士兵训练属性!AH51)</f>
        <v>465.88196567286434</v>
      </c>
      <c r="E50" s="15">
        <f>(士兵阶位属性!U50+士兵训练属性!AI51)</f>
        <v>474.08039252961521</v>
      </c>
      <c r="F50" s="15">
        <f>(士兵阶位属性!V50+士兵训练属性!AJ51)</f>
        <v>483.84701686552086</v>
      </c>
      <c r="G50" s="15">
        <f>(士兵阶位属性!W50+士兵训练属性!AK51)</f>
        <v>494.61326603960993</v>
      </c>
      <c r="H50" s="15">
        <f>(士兵阶位属性!X50+士兵训练属性!AL51)</f>
        <v>506.37853175486384</v>
      </c>
      <c r="J50" s="18">
        <f>士兵阶位属性!T50/D50</f>
        <v>0.63817709279472146</v>
      </c>
      <c r="K50" s="18">
        <f>士兵训练属性!AH51/D50</f>
        <v>0.36182290720527854</v>
      </c>
      <c r="L50" s="18"/>
      <c r="N50" s="15">
        <v>46</v>
      </c>
      <c r="O50" s="15">
        <f>(士兵阶位属性!AA50+士兵训练属性!AM51)</f>
        <v>465.88196567286434</v>
      </c>
      <c r="P50" s="15">
        <f>(士兵阶位属性!AB50+士兵训练属性!AN51)</f>
        <v>474.08039252961521</v>
      </c>
      <c r="Q50" s="15">
        <f>(士兵阶位属性!AC50+士兵训练属性!AO51)</f>
        <v>483.84701686552086</v>
      </c>
      <c r="R50" s="15">
        <f>(士兵阶位属性!AD50+士兵训练属性!AP51)</f>
        <v>494.61326603960993</v>
      </c>
      <c r="S50" s="15">
        <f>(士兵阶位属性!AE50+士兵训练属性!AQ51)</f>
        <v>506.37853175486384</v>
      </c>
      <c r="U50" s="18">
        <f>士兵阶位属性!AA50/O50</f>
        <v>0.63817709279472146</v>
      </c>
      <c r="V50" s="18">
        <f>士兵训练属性!AM51/O50</f>
        <v>0.36182290720527854</v>
      </c>
      <c r="W50" s="8"/>
      <c r="X50" s="10"/>
      <c r="Y50" s="8"/>
      <c r="Z50" s="8"/>
      <c r="AA50" s="8"/>
      <c r="AB50" s="8"/>
      <c r="AC50" s="8"/>
      <c r="AD50" s="8"/>
      <c r="AE50" s="8"/>
      <c r="AG50" s="10"/>
      <c r="AI50" s="15">
        <v>46</v>
      </c>
      <c r="AJ50" s="15">
        <f>士兵阶位属性!AZ50</f>
        <v>643.28799609649695</v>
      </c>
      <c r="AK50" s="15">
        <f>士兵阶位属性!BA50</f>
        <v>649.98892675996308</v>
      </c>
      <c r="AL50" s="15">
        <f>士兵阶位属性!BB50</f>
        <v>661.25372685249454</v>
      </c>
      <c r="AM50" s="15">
        <f>士兵阶位属性!BC50</f>
        <v>673.33034666950311</v>
      </c>
      <c r="AN50" s="15">
        <f>士兵阶位属性!BD50</f>
        <v>686.50997474220298</v>
      </c>
    </row>
    <row r="51" spans="3:40" x14ac:dyDescent="0.15">
      <c r="C51" s="15">
        <v>47</v>
      </c>
      <c r="D51" s="15">
        <f>(士兵阶位属性!T51+士兵训练属性!AH52)</f>
        <v>472.66072296283801</v>
      </c>
      <c r="E51" s="15">
        <f>(士兵阶位属性!U51+士兵训练属性!AI52)</f>
        <v>481.44351451801606</v>
      </c>
      <c r="F51" s="15">
        <f>(士兵阶位属性!V51+士兵训练属性!AJ52)</f>
        <v>491.28112373679022</v>
      </c>
      <c r="G51" s="15">
        <f>(士兵阶位属性!W51+士兵训练属性!AK52)</f>
        <v>502.04579001744753</v>
      </c>
      <c r="H51" s="15">
        <f>(士兵阶位属性!X51+士兵训练属性!AL52)</f>
        <v>513.85645020854815</v>
      </c>
      <c r="J51" s="18">
        <f>士兵阶位属性!T51/D51</f>
        <v>0.63372938291384795</v>
      </c>
      <c r="K51" s="18">
        <f>士兵训练属性!AH52/D51</f>
        <v>0.36627061708615216</v>
      </c>
      <c r="L51" s="18"/>
      <c r="N51" s="15">
        <v>47</v>
      </c>
      <c r="O51" s="15">
        <f>(士兵阶位属性!AA51+士兵训练属性!AM52)</f>
        <v>472.66072296283801</v>
      </c>
      <c r="P51" s="15">
        <f>(士兵阶位属性!AB51+士兵训练属性!AN52)</f>
        <v>481.44351451801606</v>
      </c>
      <c r="Q51" s="15">
        <f>(士兵阶位属性!AC51+士兵训练属性!AO52)</f>
        <v>491.28112373679022</v>
      </c>
      <c r="R51" s="15">
        <f>(士兵阶位属性!AD51+士兵训练属性!AP52)</f>
        <v>502.04579001744753</v>
      </c>
      <c r="S51" s="15">
        <f>(士兵阶位属性!AE51+士兵训练属性!AQ52)</f>
        <v>513.85645020854815</v>
      </c>
      <c r="U51" s="18">
        <f>士兵阶位属性!AA51/O51</f>
        <v>0.63372938291384795</v>
      </c>
      <c r="V51" s="18">
        <f>士兵训练属性!AM52/O51</f>
        <v>0.36627061708615216</v>
      </c>
      <c r="W51" s="8"/>
      <c r="X51" s="10"/>
      <c r="Y51" s="8"/>
      <c r="Z51" s="8"/>
      <c r="AA51" s="8"/>
      <c r="AB51" s="8"/>
      <c r="AC51" s="8"/>
      <c r="AD51" s="8"/>
      <c r="AE51" s="8"/>
      <c r="AG51" s="10"/>
      <c r="AI51" s="15">
        <v>47</v>
      </c>
      <c r="AJ51" s="15">
        <f>士兵阶位属性!AZ51</f>
        <v>648.84747072713139</v>
      </c>
      <c r="AK51" s="15">
        <f>士兵阶位属性!BA51</f>
        <v>658.55723839399559</v>
      </c>
      <c r="AL51" s="15">
        <f>士兵阶位属性!BB51</f>
        <v>669.80897107854435</v>
      </c>
      <c r="AM51" s="15">
        <f>士兵阶位属性!BC51</f>
        <v>681.87505238735446</v>
      </c>
      <c r="AN51" s="15">
        <f>士兵阶位属性!BD51</f>
        <v>695.0327529625888</v>
      </c>
    </row>
    <row r="52" spans="3:40" x14ac:dyDescent="0.15">
      <c r="C52" s="15">
        <v>48</v>
      </c>
      <c r="D52" s="15">
        <f>(士兵阶位属性!T52+士兵训练属性!AH53)</f>
        <v>479.91319975813633</v>
      </c>
      <c r="E52" s="15">
        <f>(士兵阶位属性!U52+士兵训练属性!AI53)</f>
        <v>488.86730122733877</v>
      </c>
      <c r="F52" s="15">
        <f>(士兵阶位属性!V52+士兵训练属性!AJ53)</f>
        <v>498.74989750930706</v>
      </c>
      <c r="G52" s="15">
        <f>(士兵阶位属性!W52+士兵训练属性!AK53)</f>
        <v>509.5364664390313</v>
      </c>
      <c r="H52" s="15">
        <f>(士兵阶位属性!X52+士兵训练属性!AL53)</f>
        <v>521.39177937436671</v>
      </c>
      <c r="J52" s="18">
        <f>士兵阶位属性!T52/D52</f>
        <v>0.62937003811138537</v>
      </c>
      <c r="K52" s="18">
        <f>士兵训练属性!AH53/D52</f>
        <v>0.37062996188861458</v>
      </c>
      <c r="L52" s="18"/>
      <c r="N52" s="15">
        <v>48</v>
      </c>
      <c r="O52" s="15">
        <f>(士兵阶位属性!AA52+士兵训练属性!AM53)</f>
        <v>479.91319975813633</v>
      </c>
      <c r="P52" s="15">
        <f>(士兵阶位属性!AB52+士兵训练属性!AN53)</f>
        <v>488.86730122733877</v>
      </c>
      <c r="Q52" s="15">
        <f>(士兵阶位属性!AC52+士兵训练属性!AO53)</f>
        <v>498.74989750930706</v>
      </c>
      <c r="R52" s="15">
        <f>(士兵阶位属性!AD52+士兵训练属性!AP53)</f>
        <v>509.5364664390313</v>
      </c>
      <c r="S52" s="15">
        <f>(士兵阶位属性!AE52+士兵训练属性!AQ53)</f>
        <v>521.39177937436671</v>
      </c>
      <c r="U52" s="18">
        <f>士兵阶位属性!AA52/O52</f>
        <v>0.62937003811138537</v>
      </c>
      <c r="V52" s="18">
        <f>士兵训练属性!AM53/O52</f>
        <v>0.37062996188861458</v>
      </c>
      <c r="W52" s="8"/>
      <c r="X52" s="10"/>
      <c r="Y52" s="8"/>
      <c r="Z52" s="8"/>
      <c r="AA52" s="8"/>
      <c r="AB52" s="8"/>
      <c r="AC52" s="8"/>
      <c r="AD52" s="8"/>
      <c r="AE52" s="8"/>
      <c r="AG52" s="10"/>
      <c r="AI52" s="15">
        <v>48</v>
      </c>
      <c r="AJ52" s="15">
        <f>士兵阶位属性!AZ52</f>
        <v>656.80996273978383</v>
      </c>
      <c r="AK52" s="15">
        <f>士兵阶位属性!BA52</f>
        <v>667.13130125218129</v>
      </c>
      <c r="AL52" s="15">
        <f>士兵阶位属性!BB52</f>
        <v>678.36421530459415</v>
      </c>
      <c r="AM52" s="15">
        <f>士兵阶位属性!BC52</f>
        <v>690.4197581052058</v>
      </c>
      <c r="AN52" s="15">
        <f>士兵阶位属性!BD52</f>
        <v>703.55553118297462</v>
      </c>
    </row>
    <row r="53" spans="3:40" x14ac:dyDescent="0.15">
      <c r="C53" s="15">
        <v>49</v>
      </c>
      <c r="D53" s="15">
        <f>(士兵阶位属性!T53+士兵训练属性!AH54)</f>
        <v>487.33510162289809</v>
      </c>
      <c r="E53" s="15">
        <f>(士兵阶位属性!U53+士兵训练属性!AI54)</f>
        <v>496.35062016011824</v>
      </c>
      <c r="F53" s="15">
        <f>(士兵阶位属性!V53+士兵训练属性!AJ54)</f>
        <v>506.26199570957408</v>
      </c>
      <c r="G53" s="15">
        <f>(士兵阶位属性!W53+士兵训练属性!AK54)</f>
        <v>517.08529530436101</v>
      </c>
      <c r="H53" s="15">
        <f>(士兵阶位属性!X53+士兵训练属性!AL54)</f>
        <v>528.98753478623894</v>
      </c>
      <c r="J53" s="18">
        <f>士兵阶位属性!T53/D53</f>
        <v>0.62507352870747346</v>
      </c>
      <c r="K53" s="18">
        <f>士兵训练属性!AH54/D53</f>
        <v>0.37492647129252654</v>
      </c>
      <c r="L53" s="18"/>
      <c r="N53" s="15">
        <v>49</v>
      </c>
      <c r="O53" s="15">
        <f>(士兵阶位属性!AA53+士兵训练属性!AM54)</f>
        <v>487.33510162289809</v>
      </c>
      <c r="P53" s="15">
        <f>(士兵阶位属性!AB53+士兵训练属性!AN54)</f>
        <v>496.35062016011824</v>
      </c>
      <c r="Q53" s="15">
        <f>(士兵阶位属性!AC53+士兵训练属性!AO54)</f>
        <v>506.26199570957408</v>
      </c>
      <c r="R53" s="15">
        <f>(士兵阶位属性!AD53+士兵训练属性!AP54)</f>
        <v>517.08529530436101</v>
      </c>
      <c r="S53" s="15">
        <f>(士兵阶位属性!AE53+士兵训练属性!AQ54)</f>
        <v>528.98753478623894</v>
      </c>
      <c r="U53" s="18">
        <f>士兵阶位属性!AA53/O53</f>
        <v>0.62507352870747346</v>
      </c>
      <c r="V53" s="18">
        <f>士兵训练属性!AM54/O53</f>
        <v>0.37492647129252654</v>
      </c>
      <c r="W53" s="8"/>
      <c r="X53" s="10"/>
      <c r="Y53" s="8"/>
      <c r="Z53" s="8"/>
      <c r="AA53" s="8"/>
      <c r="AB53" s="8"/>
      <c r="AC53" s="8"/>
      <c r="AD53" s="8"/>
      <c r="AE53" s="8"/>
      <c r="AG53" s="10"/>
      <c r="AI53" s="15">
        <v>49</v>
      </c>
      <c r="AJ53" s="15">
        <f>士兵阶位属性!AZ53</f>
        <v>665.40090544813359</v>
      </c>
      <c r="AK53" s="15">
        <f>士兵阶位属性!BA53</f>
        <v>675.70536411036687</v>
      </c>
      <c r="AL53" s="15">
        <f>士兵阶位属性!BB53</f>
        <v>686.91945953064396</v>
      </c>
      <c r="AM53" s="15">
        <f>士兵阶位属性!BC53</f>
        <v>698.96446382305726</v>
      </c>
      <c r="AN53" s="15">
        <f>士兵阶位属性!BD53</f>
        <v>712.07830940336032</v>
      </c>
    </row>
    <row r="54" spans="3:40" x14ac:dyDescent="0.15">
      <c r="C54" s="15">
        <v>50</v>
      </c>
      <c r="D54" s="15">
        <f>(士兵阶位属性!T54+士兵训练属性!AH55)</f>
        <v>494.81738520664754</v>
      </c>
      <c r="E54" s="15">
        <f>(士兵阶位属性!U54+士兵训练属性!AI55)</f>
        <v>503.89313094025806</v>
      </c>
      <c r="F54" s="15">
        <f>(士兵阶位属性!V54+士兵训练属性!AJ55)</f>
        <v>513.833017351737</v>
      </c>
      <c r="G54" s="15">
        <f>(士兵阶位属性!W54+士兵训练属性!AK55)</f>
        <v>524.69227661343689</v>
      </c>
      <c r="H54" s="15">
        <f>(士兵阶位属性!X54+士兵训练属性!AL55)</f>
        <v>536.74203860625926</v>
      </c>
      <c r="J54" s="18">
        <f>士兵阶位属性!T54/D54</f>
        <v>0.62083015599512936</v>
      </c>
      <c r="K54" s="18">
        <f>士兵训练属性!AH55/D54</f>
        <v>0.37916984400487069</v>
      </c>
      <c r="L54" s="18"/>
      <c r="N54" s="15">
        <v>50</v>
      </c>
      <c r="O54" s="15">
        <f>(士兵阶位属性!AA54+士兵训练属性!AM55)</f>
        <v>494.81738520664754</v>
      </c>
      <c r="P54" s="15">
        <f>(士兵阶位属性!AB54+士兵训练属性!AN55)</f>
        <v>503.89313094025806</v>
      </c>
      <c r="Q54" s="15">
        <f>(士兵阶位属性!AC54+士兵训练属性!AO55)</f>
        <v>513.833017351737</v>
      </c>
      <c r="R54" s="15">
        <f>(士兵阶位属性!AD54+士兵训练属性!AP55)</f>
        <v>524.69227661343689</v>
      </c>
      <c r="S54" s="15">
        <f>(士兵阶位属性!AE54+士兵训练属性!AQ55)</f>
        <v>536.74203860625926</v>
      </c>
      <c r="U54" s="18">
        <f>士兵阶位属性!AA54/O54</f>
        <v>0.62083015599512936</v>
      </c>
      <c r="V54" s="18">
        <f>士兵训练属性!AM55/O54</f>
        <v>0.37916984400487069</v>
      </c>
      <c r="W54" s="8"/>
      <c r="X54" s="10"/>
      <c r="Y54" s="8"/>
      <c r="Z54" s="8"/>
      <c r="AA54" s="8"/>
      <c r="AB54" s="8"/>
      <c r="AC54" s="8"/>
      <c r="AD54" s="8"/>
      <c r="AE54" s="8"/>
      <c r="AG54" s="10"/>
      <c r="AI54" s="15">
        <v>50</v>
      </c>
      <c r="AJ54" s="15">
        <f>士兵阶位属性!AZ54</f>
        <v>673.99184815648334</v>
      </c>
      <c r="AK54" s="15">
        <f>士兵阶位属性!BA54</f>
        <v>684.27942696855257</v>
      </c>
      <c r="AL54" s="15">
        <f>士兵阶位属性!BB54</f>
        <v>695.47470375669377</v>
      </c>
      <c r="AM54" s="15">
        <f>士兵阶位属性!BC54</f>
        <v>707.5091695409086</v>
      </c>
      <c r="AN54" s="15">
        <f>士兵阶位属性!BD54</f>
        <v>720.60108762374614</v>
      </c>
    </row>
    <row r="55" spans="3:40" x14ac:dyDescent="0.15">
      <c r="C55" s="15">
        <v>51</v>
      </c>
      <c r="D55" s="15">
        <f>(士兵阶位属性!T55+士兵训练属性!AH56)</f>
        <v>502.36615209479055</v>
      </c>
      <c r="E55" s="15">
        <f>(士兵阶位属性!U55+士兵训练属性!AI56)</f>
        <v>511.49536876826858</v>
      </c>
      <c r="F55" s="15">
        <f>(士兵阶位属性!V55+士兵训练属性!AJ56)</f>
        <v>521.46296243579627</v>
      </c>
      <c r="G55" s="15">
        <f>(士兵阶位属性!W55+士兵训练属性!AK56)</f>
        <v>532.38313923262956</v>
      </c>
      <c r="H55" s="15">
        <f>(士兵阶位属性!X55+士兵训练属性!AL56)</f>
        <v>544.55561421125765</v>
      </c>
      <c r="J55" s="18">
        <f>士兵阶位属性!T55/D55</f>
        <v>0.61663158627972026</v>
      </c>
      <c r="K55" s="18">
        <f>士兵训练属性!AH56/D55</f>
        <v>0.38336841372027974</v>
      </c>
      <c r="L55" s="18"/>
      <c r="N55" s="15">
        <v>51</v>
      </c>
      <c r="O55" s="15">
        <f>(士兵阶位属性!AA55+士兵训练属性!AM56)</f>
        <v>502.36615209479055</v>
      </c>
      <c r="P55" s="15">
        <f>(士兵阶位属性!AB55+士兵训练属性!AN56)</f>
        <v>511.49536876826858</v>
      </c>
      <c r="Q55" s="15">
        <f>(士兵阶位属性!AC55+士兵训练属性!AO56)</f>
        <v>521.46296243579627</v>
      </c>
      <c r="R55" s="15">
        <f>(士兵阶位属性!AD55+士兵训练属性!AP56)</f>
        <v>532.38313923262956</v>
      </c>
      <c r="S55" s="15">
        <f>(士兵阶位属性!AE55+士兵训练属性!AQ56)</f>
        <v>544.55561421125765</v>
      </c>
      <c r="U55" s="18">
        <f>士兵阶位属性!AA55/O55</f>
        <v>0.61663158627972026</v>
      </c>
      <c r="V55" s="18">
        <f>士兵训练属性!AM56/O55</f>
        <v>0.38336841372027974</v>
      </c>
      <c r="W55" s="8"/>
      <c r="X55" s="10"/>
      <c r="Y55" s="8"/>
      <c r="Z55" s="8"/>
      <c r="AA55" s="8"/>
      <c r="AB55" s="8"/>
      <c r="AC55" s="8"/>
      <c r="AD55" s="8"/>
      <c r="AE55" s="8"/>
      <c r="AG55" s="10"/>
      <c r="AI55" s="15">
        <v>51</v>
      </c>
      <c r="AJ55" s="15">
        <f>士兵阶位属性!AZ55</f>
        <v>682.58279086483299</v>
      </c>
      <c r="AK55" s="15">
        <f>士兵阶位属性!BA55</f>
        <v>692.85348982673827</v>
      </c>
      <c r="AL55" s="15">
        <f>士兵阶位属性!BB55</f>
        <v>704.02994798274369</v>
      </c>
      <c r="AM55" s="15">
        <f>士兵阶位属性!BC55</f>
        <v>716.05387525875994</v>
      </c>
      <c r="AN55" s="15">
        <f>士兵阶位属性!BD55</f>
        <v>729.12386584413196</v>
      </c>
    </row>
    <row r="56" spans="3:40" x14ac:dyDescent="0.15">
      <c r="C56" s="15">
        <v>52</v>
      </c>
      <c r="D56" s="15">
        <f>(士兵阶位属性!T56+士兵训练属性!AH57)</f>
        <v>509.97494108958813</v>
      </c>
      <c r="E56" s="15">
        <f>(士兵阶位属性!U56+士兵训练属性!AI57)</f>
        <v>519.15733364414973</v>
      </c>
      <c r="F56" s="15">
        <f>(士兵阶位属性!V56+士兵训练属性!AJ57)</f>
        <v>529.15197756751218</v>
      </c>
      <c r="G56" s="15">
        <f>(士兵阶位属性!W56+士兵训练属性!AK57)</f>
        <v>540.16576594988624</v>
      </c>
      <c r="H56" s="15">
        <f>(士兵阶位属性!X56+士兵训练属性!AL57)</f>
        <v>552.42826160123411</v>
      </c>
      <c r="J56" s="18">
        <f>士兵阶位属性!T56/D56</f>
        <v>0.61248523193041238</v>
      </c>
      <c r="K56" s="18">
        <f>士兵训练属性!AH57/D56</f>
        <v>0.38751476806958757</v>
      </c>
      <c r="L56" s="18"/>
      <c r="N56" s="15">
        <v>52</v>
      </c>
      <c r="O56" s="15">
        <f>(士兵阶位属性!AA56+士兵训练属性!AM57)</f>
        <v>509.97494108958813</v>
      </c>
      <c r="P56" s="15">
        <f>(士兵阶位属性!AB56+士兵训练属性!AN57)</f>
        <v>519.15733364414973</v>
      </c>
      <c r="Q56" s="15">
        <f>(士兵阶位属性!AC56+士兵训练属性!AO57)</f>
        <v>529.15197756751218</v>
      </c>
      <c r="R56" s="15">
        <f>(士兵阶位属性!AD56+士兵训练属性!AP57)</f>
        <v>540.16576594988624</v>
      </c>
      <c r="S56" s="15">
        <f>(士兵阶位属性!AE56+士兵训练属性!AQ57)</f>
        <v>552.42826160123411</v>
      </c>
      <c r="U56" s="18">
        <f>士兵阶位属性!AA56/O56</f>
        <v>0.61248523193041238</v>
      </c>
      <c r="V56" s="18">
        <f>士兵训练属性!AM57/O56</f>
        <v>0.38751476806958757</v>
      </c>
      <c r="W56" s="8"/>
      <c r="X56" s="10"/>
      <c r="Y56" s="8"/>
      <c r="Z56" s="8"/>
      <c r="AA56" s="8"/>
      <c r="AB56" s="8"/>
      <c r="AC56" s="8"/>
      <c r="AD56" s="8"/>
      <c r="AE56" s="8"/>
      <c r="AG56" s="10"/>
      <c r="AI56" s="15">
        <v>52</v>
      </c>
      <c r="AJ56" s="15">
        <f>士兵阶位属性!AZ56</f>
        <v>691.17373357318274</v>
      </c>
      <c r="AK56" s="15">
        <f>士兵阶位属性!BA56</f>
        <v>701.42755268492385</v>
      </c>
      <c r="AL56" s="15">
        <f>士兵阶位属性!BB56</f>
        <v>712.5851922087935</v>
      </c>
      <c r="AM56" s="15">
        <f>士兵阶位属性!BC56</f>
        <v>724.59858097661129</v>
      </c>
      <c r="AN56" s="15">
        <f>士兵阶位属性!BD56</f>
        <v>737.64664406451777</v>
      </c>
    </row>
    <row r="57" spans="3:40" x14ac:dyDescent="0.15">
      <c r="C57" s="15">
        <v>53</v>
      </c>
      <c r="D57" s="15">
        <f>(士兵阶位属性!T57+士兵训练属性!AH58)</f>
        <v>517.64375219104045</v>
      </c>
      <c r="E57" s="15">
        <f>(士兵阶位属性!U57+士兵训练属性!AI58)</f>
        <v>526.87902556790152</v>
      </c>
      <c r="F57" s="15">
        <f>(士兵阶位属性!V57+士兵训练属性!AJ58)</f>
        <v>536.91718376473614</v>
      </c>
      <c r="G57" s="15">
        <f>(士兵阶位属性!W57+士兵训练属性!AK58)</f>
        <v>548.00748552747677</v>
      </c>
      <c r="H57" s="15">
        <f>(士兵阶位属性!X57+士兵训练属性!AL58)</f>
        <v>560.35998077618865</v>
      </c>
      <c r="J57" s="18">
        <f>士兵阶位属性!T57/D57</f>
        <v>0.60839023276423632</v>
      </c>
      <c r="K57" s="18">
        <f>士兵训练属性!AH58/D57</f>
        <v>0.39160976723576363</v>
      </c>
      <c r="L57" s="18"/>
      <c r="N57" s="15">
        <v>53</v>
      </c>
      <c r="O57" s="15">
        <f>(士兵阶位属性!AA57+士兵训练属性!AM58)</f>
        <v>517.64375219104045</v>
      </c>
      <c r="P57" s="15">
        <f>(士兵阶位属性!AB57+士兵训练属性!AN58)</f>
        <v>526.87902556790152</v>
      </c>
      <c r="Q57" s="15">
        <f>(士兵阶位属性!AC57+士兵训练属性!AO58)</f>
        <v>536.91718376473614</v>
      </c>
      <c r="R57" s="15">
        <f>(士兵阶位属性!AD57+士兵训练属性!AP58)</f>
        <v>548.00748552747677</v>
      </c>
      <c r="S57" s="15">
        <f>(士兵阶位属性!AE57+士兵训练属性!AQ58)</f>
        <v>560.35998077618865</v>
      </c>
      <c r="U57" s="18">
        <f>士兵阶位属性!AA57/O57</f>
        <v>0.60839023276423632</v>
      </c>
      <c r="V57" s="18">
        <f>士兵训练属性!AM58/O57</f>
        <v>0.39160976723576363</v>
      </c>
      <c r="W57" s="8"/>
      <c r="X57" s="10"/>
      <c r="Y57" s="8"/>
      <c r="Z57" s="8"/>
      <c r="AA57" s="8"/>
      <c r="AB57" s="8"/>
      <c r="AC57" s="8"/>
      <c r="AD57" s="8"/>
      <c r="AE57" s="8"/>
      <c r="AG57" s="10"/>
      <c r="AI57" s="15">
        <v>53</v>
      </c>
      <c r="AJ57" s="15">
        <f>士兵阶位属性!AZ57</f>
        <v>699.7646762815325</v>
      </c>
      <c r="AK57" s="15">
        <f>士兵阶位属性!BA57</f>
        <v>710.00161554310955</v>
      </c>
      <c r="AL57" s="15">
        <f>士兵阶位属性!BB57</f>
        <v>721.14043643484331</v>
      </c>
      <c r="AM57" s="15">
        <f>士兵阶位属性!BC57</f>
        <v>733.14328669446263</v>
      </c>
      <c r="AN57" s="15">
        <f>士兵阶位属性!BD57</f>
        <v>746.16942228490359</v>
      </c>
    </row>
    <row r="58" spans="3:40" x14ac:dyDescent="0.15">
      <c r="C58" s="15">
        <v>54</v>
      </c>
      <c r="D58" s="15">
        <f>(士兵阶位属性!T58+士兵训练属性!AH59)</f>
        <v>525.37258539914717</v>
      </c>
      <c r="E58" s="15">
        <f>(士兵阶位属性!U58+士兵训练属性!AI59)</f>
        <v>534.63687470803848</v>
      </c>
      <c r="F58" s="15">
        <f>(士兵阶位属性!V58+士兵训练属性!AJ59)</f>
        <v>544.74159156138239</v>
      </c>
      <c r="G58" s="15">
        <f>(士兵阶位属性!W58+士兵训练属性!AK59)</f>
        <v>555.90829796540152</v>
      </c>
      <c r="H58" s="15">
        <f>(士兵阶位属性!X58+士兵训练属性!AL59)</f>
        <v>568.37059379930395</v>
      </c>
      <c r="J58" s="18">
        <f>士兵阶位属性!T58/D58</f>
        <v>0.60434574342272118</v>
      </c>
      <c r="K58" s="18">
        <f>士兵训练属性!AH59/D58</f>
        <v>0.39565425657727882</v>
      </c>
      <c r="L58" s="18"/>
      <c r="N58" s="15">
        <v>54</v>
      </c>
      <c r="O58" s="15">
        <f>(士兵阶位属性!AA58+士兵训练属性!AM59)</f>
        <v>525.37258539914717</v>
      </c>
      <c r="P58" s="15">
        <f>(士兵阶位属性!AB58+士兵训练属性!AN59)</f>
        <v>534.63687470803848</v>
      </c>
      <c r="Q58" s="15">
        <f>(士兵阶位属性!AC58+士兵训练属性!AO59)</f>
        <v>544.74159156138239</v>
      </c>
      <c r="R58" s="15">
        <f>(士兵阶位属性!AD58+士兵训练属性!AP59)</f>
        <v>555.90829796540152</v>
      </c>
      <c r="S58" s="15">
        <f>(士兵阶位属性!AE58+士兵训练属性!AQ59)</f>
        <v>568.37059379930395</v>
      </c>
      <c r="U58" s="18">
        <f>士兵阶位属性!AA58/O58</f>
        <v>0.60434574342272118</v>
      </c>
      <c r="V58" s="18">
        <f>士兵训练属性!AM59/O58</f>
        <v>0.39565425657727882</v>
      </c>
      <c r="W58" s="8"/>
      <c r="X58" s="10"/>
      <c r="Y58" s="8"/>
      <c r="AG58" s="10"/>
      <c r="AI58" s="15">
        <v>54</v>
      </c>
      <c r="AJ58" s="15">
        <f>士兵阶位属性!AZ58</f>
        <v>708.35561898988215</v>
      </c>
      <c r="AK58" s="15">
        <f>士兵阶位属性!BA58</f>
        <v>718.57567840129514</v>
      </c>
      <c r="AL58" s="15">
        <f>士兵阶位属性!BB58</f>
        <v>729.69568066089312</v>
      </c>
      <c r="AM58" s="15">
        <f>士兵阶位属性!BC58</f>
        <v>741.68799241231409</v>
      </c>
      <c r="AN58" s="15">
        <f>士兵阶位属性!BD58</f>
        <v>754.69220050528941</v>
      </c>
    </row>
    <row r="59" spans="3:40" x14ac:dyDescent="0.15">
      <c r="C59" s="15">
        <v>55</v>
      </c>
      <c r="D59" s="15">
        <f>(士兵阶位属性!T59+士兵训练属性!AH60)</f>
        <v>533.15666966452943</v>
      </c>
      <c r="E59" s="15">
        <f>(士兵阶位属性!U59+士兵训练属性!AI60)</f>
        <v>542.44505171906792</v>
      </c>
      <c r="F59" s="15">
        <f>(士兵阶位属性!V59+士兵训练属性!AJ60)</f>
        <v>552.6252009574506</v>
      </c>
      <c r="G59" s="15">
        <f>(士兵阶位属性!W59+士兵训练属性!AK60)</f>
        <v>563.86820326366001</v>
      </c>
      <c r="H59" s="15">
        <f>(士兵阶位属性!X59+士兵训练属性!AL60)</f>
        <v>576.464660425685</v>
      </c>
      <c r="J59" s="18">
        <f>士兵阶位属性!T59/D59</f>
        <v>0.60035630560688935</v>
      </c>
      <c r="K59" s="18">
        <f>士兵训练属性!AH60/D59</f>
        <v>0.39964369439311065</v>
      </c>
      <c r="L59" s="18"/>
      <c r="N59" s="15">
        <v>55</v>
      </c>
      <c r="O59" s="15">
        <f>(士兵阶位属性!AA59+士兵训练属性!AM60)</f>
        <v>533.15666966452943</v>
      </c>
      <c r="P59" s="15">
        <f>(士兵阶位属性!AB59+士兵训练属性!AN60)</f>
        <v>542.44505171906792</v>
      </c>
      <c r="Q59" s="15">
        <f>(士兵阶位属性!AC59+士兵训练属性!AO60)</f>
        <v>552.6252009574506</v>
      </c>
      <c r="R59" s="15">
        <f>(士兵阶位属性!AD59+士兵训练属性!AP60)</f>
        <v>563.86820326366001</v>
      </c>
      <c r="S59" s="15">
        <f>(士兵阶位属性!AE59+士兵训练属性!AQ60)</f>
        <v>576.464660425685</v>
      </c>
      <c r="U59" s="18">
        <f>士兵阶位属性!AA59/O59</f>
        <v>0.60035630560688935</v>
      </c>
      <c r="V59" s="18">
        <f>士兵训练属性!AM60/O59</f>
        <v>0.39964369439311065</v>
      </c>
      <c r="W59" s="8"/>
      <c r="X59" s="10"/>
      <c r="Y59" s="8"/>
      <c r="AG59" s="10"/>
      <c r="AI59" s="15">
        <v>55</v>
      </c>
      <c r="AJ59" s="15">
        <f>士兵阶位属性!AZ59</f>
        <v>716.9465616982319</v>
      </c>
      <c r="AK59" s="15">
        <f>士兵阶位属性!BA59</f>
        <v>727.14974125948083</v>
      </c>
      <c r="AL59" s="15">
        <f>士兵阶位属性!BB59</f>
        <v>738.25092488694293</v>
      </c>
      <c r="AM59" s="15">
        <f>士兵阶位属性!BC59</f>
        <v>750.23269813016543</v>
      </c>
      <c r="AN59" s="15">
        <f>士兵阶位属性!BD59</f>
        <v>763.21497872567522</v>
      </c>
    </row>
    <row r="60" spans="3:40" x14ac:dyDescent="0.15">
      <c r="C60" s="15">
        <v>56</v>
      </c>
      <c r="D60" s="15">
        <f>(士兵阶位属性!T60+士兵训练属性!AH61)</f>
        <v>540.99641620955617</v>
      </c>
      <c r="E60" s="15">
        <f>(士兵阶位属性!U60+士兵训练属性!AI61)</f>
        <v>550.31243392513375</v>
      </c>
      <c r="F60" s="15">
        <f>(士兵阶位属性!V60+士兵训练属性!AJ61)</f>
        <v>560.56801195294076</v>
      </c>
      <c r="G60" s="15">
        <f>(士兵阶位属性!W60+士兵训练属性!AK61)</f>
        <v>572.00369602907824</v>
      </c>
      <c r="H60" s="15">
        <f>(士兵阶位属性!X60+士兵训练属性!AL61)</f>
        <v>584.61847334557808</v>
      </c>
      <c r="J60" s="18">
        <f>士兵阶位属性!T60/D60</f>
        <v>0.59642031195450829</v>
      </c>
      <c r="K60" s="18">
        <f>士兵训练属性!AH61/D60</f>
        <v>0.40357968804549171</v>
      </c>
      <c r="L60" s="18"/>
      <c r="N60" s="15">
        <v>56</v>
      </c>
      <c r="O60" s="15">
        <f>(士兵阶位属性!AA60+士兵训练属性!AM61)</f>
        <v>540.99641620955617</v>
      </c>
      <c r="P60" s="15">
        <f>(士兵阶位属性!AB60+士兵训练属性!AN61)</f>
        <v>550.31243392513375</v>
      </c>
      <c r="Q60" s="15">
        <f>(士兵阶位属性!AC60+士兵训练属性!AO61)</f>
        <v>560.56801195294076</v>
      </c>
      <c r="R60" s="15">
        <f>(士兵阶位属性!AD60+士兵训练属性!AP61)</f>
        <v>572.00369602907824</v>
      </c>
      <c r="S60" s="15">
        <f>(士兵阶位属性!AE60+士兵训练属性!AQ61)</f>
        <v>584.61847334557808</v>
      </c>
      <c r="U60" s="18">
        <f>士兵阶位属性!AA60/O60</f>
        <v>0.59642031195450829</v>
      </c>
      <c r="V60" s="18">
        <f>士兵训练属性!AM61/O60</f>
        <v>0.40357968804549171</v>
      </c>
      <c r="W60" s="8"/>
      <c r="X60" s="10"/>
      <c r="Y60" s="8"/>
      <c r="AG60" s="10"/>
      <c r="AI60" s="15">
        <v>56</v>
      </c>
      <c r="AJ60" s="15">
        <f>士兵阶位属性!AZ60</f>
        <v>725.53750440658155</v>
      </c>
      <c r="AK60" s="15">
        <f>士兵阶位属性!BA60</f>
        <v>735.72380411766653</v>
      </c>
      <c r="AL60" s="15">
        <f>士兵阶位属性!BB60</f>
        <v>746.80616911299285</v>
      </c>
      <c r="AM60" s="15">
        <f>士兵阶位属性!BC60</f>
        <v>758.77740384801677</v>
      </c>
      <c r="AN60" s="15">
        <f>士兵阶位属性!BD60</f>
        <v>771.73775694606093</v>
      </c>
    </row>
    <row r="61" spans="3:40" x14ac:dyDescent="0.15">
      <c r="C61" s="15">
        <v>57</v>
      </c>
      <c r="D61" s="15">
        <f>(士兵阶位属性!T61+士兵训练属性!AH62)</f>
        <v>548.89603960771342</v>
      </c>
      <c r="E61" s="15">
        <f>(士兵阶位属性!U61+士兵训练属性!AI62)</f>
        <v>558.23902132623596</v>
      </c>
      <c r="F61" s="15">
        <f>(士兵阶位属性!V61+士兵训练属性!AJ62)</f>
        <v>568.64752882037897</v>
      </c>
      <c r="G61" s="15">
        <f>(士兵阶位属性!W61+士兵训练属性!AK62)</f>
        <v>580.22034660166366</v>
      </c>
      <c r="H61" s="15">
        <f>(士兵阶位属性!X61+士兵训练属性!AL62)</f>
        <v>592.83203255898297</v>
      </c>
      <c r="J61" s="18">
        <f>士兵阶位属性!T61/D61</f>
        <v>0.59253212022976476</v>
      </c>
      <c r="K61" s="18">
        <f>士兵训练属性!AH62/D61</f>
        <v>0.4074678797702353</v>
      </c>
      <c r="L61" s="18"/>
      <c r="N61" s="15">
        <v>57</v>
      </c>
      <c r="O61" s="15">
        <f>(士兵阶位属性!AA61+士兵训练属性!AM62)</f>
        <v>548.89603960771342</v>
      </c>
      <c r="P61" s="15">
        <f>(士兵阶位属性!AB61+士兵训练属性!AN62)</f>
        <v>558.23902132623596</v>
      </c>
      <c r="Q61" s="15">
        <f>(士兵阶位属性!AC61+士兵训练属性!AO62)</f>
        <v>568.64752882037897</v>
      </c>
      <c r="R61" s="15">
        <f>(士兵阶位属性!AD61+士兵训练属性!AP62)</f>
        <v>580.22034660166366</v>
      </c>
      <c r="S61" s="15">
        <f>(士兵阶位属性!AE61+士兵训练属性!AQ62)</f>
        <v>592.83203255898297</v>
      </c>
      <c r="U61" s="18">
        <f>士兵阶位属性!AA61/O61</f>
        <v>0.59253212022976476</v>
      </c>
      <c r="V61" s="18">
        <f>士兵训练属性!AM62/O61</f>
        <v>0.4074678797702353</v>
      </c>
      <c r="W61" s="8"/>
      <c r="X61" s="10"/>
      <c r="Y61" s="8"/>
      <c r="AG61" s="10"/>
      <c r="AI61" s="15">
        <v>57</v>
      </c>
      <c r="AJ61" s="15">
        <f>士兵阶位属性!AZ61</f>
        <v>734.1284471149313</v>
      </c>
      <c r="AK61" s="15">
        <f>士兵阶位属性!BA61</f>
        <v>744.29786697585212</v>
      </c>
      <c r="AL61" s="15">
        <f>士兵阶位属性!BB61</f>
        <v>755.36141333904266</v>
      </c>
      <c r="AM61" s="15">
        <f>士兵阶位属性!BC61</f>
        <v>767.32210956586823</v>
      </c>
      <c r="AN61" s="15">
        <f>士兵阶位属性!BD61</f>
        <v>780.26053516644674</v>
      </c>
    </row>
    <row r="62" spans="3:40" x14ac:dyDescent="0.15">
      <c r="C62" s="15">
        <v>58</v>
      </c>
      <c r="D62" s="15">
        <f>(士兵阶位属性!T62+士兵训练属性!AH63)</f>
        <v>556.8555398590014</v>
      </c>
      <c r="E62" s="15">
        <f>(士兵阶位属性!U62+士兵训练属性!AI63)</f>
        <v>566.25557036511191</v>
      </c>
      <c r="F62" s="15">
        <f>(士兵阶位属性!V62+士兵训练属性!AJ63)</f>
        <v>576.89292537559754</v>
      </c>
      <c r="G62" s="15">
        <f>(士兵阶位属性!W62+士兵训练属性!AK63)</f>
        <v>588.49819556804596</v>
      </c>
      <c r="H62" s="15">
        <f>(士兵阶位属性!X62+士兵训练属性!AL63)</f>
        <v>601.10533806590001</v>
      </c>
      <c r="J62" s="18">
        <f>士兵阶位属性!T62/D62</f>
        <v>0.58869095031359275</v>
      </c>
      <c r="K62" s="18">
        <f>士兵训练属性!AH63/D62</f>
        <v>0.41130904968640725</v>
      </c>
      <c r="L62" s="18"/>
      <c r="N62" s="15">
        <v>58</v>
      </c>
      <c r="O62" s="15">
        <f>(士兵阶位属性!AA62+士兵训练属性!AM63)</f>
        <v>556.8555398590014</v>
      </c>
      <c r="P62" s="15">
        <f>(士兵阶位属性!AB62+士兵训练属性!AN63)</f>
        <v>566.25557036511191</v>
      </c>
      <c r="Q62" s="15">
        <f>(士兵阶位属性!AC62+士兵训练属性!AO63)</f>
        <v>576.89292537559754</v>
      </c>
      <c r="R62" s="15">
        <f>(士兵阶位属性!AD62+士兵训练属性!AP63)</f>
        <v>588.49819556804596</v>
      </c>
      <c r="S62" s="15">
        <f>(士兵阶位属性!AE62+士兵训练属性!AQ63)</f>
        <v>601.10533806590001</v>
      </c>
      <c r="U62" s="18">
        <f>士兵阶位属性!AA62/O62</f>
        <v>0.58869095031359275</v>
      </c>
      <c r="V62" s="18">
        <f>士兵训练属性!AM63/O62</f>
        <v>0.41130904968640725</v>
      </c>
      <c r="W62" s="8"/>
      <c r="X62" s="10"/>
      <c r="Y62" s="8"/>
      <c r="AG62" s="10"/>
      <c r="AI62" s="15">
        <v>58</v>
      </c>
      <c r="AJ62" s="15">
        <f>士兵阶位属性!AZ62</f>
        <v>742.71938982328106</v>
      </c>
      <c r="AK62" s="15">
        <f>士兵阶位属性!BA62</f>
        <v>752.87192983403781</v>
      </c>
      <c r="AL62" s="15">
        <f>士兵阶位属性!BB62</f>
        <v>763.91665756509246</v>
      </c>
      <c r="AM62" s="15">
        <f>士兵阶位属性!BC62</f>
        <v>775.86681528371957</v>
      </c>
      <c r="AN62" s="15">
        <f>士兵阶位属性!BD62</f>
        <v>788.78331338683256</v>
      </c>
    </row>
    <row r="63" spans="3:40" x14ac:dyDescent="0.15">
      <c r="C63" s="15">
        <v>59</v>
      </c>
      <c r="D63" s="15">
        <f>(士兵阶位属性!T63+士兵训练属性!AH64)</f>
        <v>564.87491696342011</v>
      </c>
      <c r="E63" s="15">
        <f>(士兵阶位属性!U63+士兵训练属性!AI64)</f>
        <v>574.53569718090307</v>
      </c>
      <c r="F63" s="15">
        <f>(士兵阶位属性!V63+士兵训练属性!AJ64)</f>
        <v>585.20034347744786</v>
      </c>
      <c r="G63" s="15">
        <f>(士兵阶位属性!W63+士兵训练属性!AK64)</f>
        <v>596.8372429282249</v>
      </c>
      <c r="H63" s="15">
        <f>(士兵阶位属性!X63+士兵训练属性!AL64)</f>
        <v>609.7720467726075</v>
      </c>
      <c r="J63" s="18">
        <f>士兵阶位属性!T63/D63</f>
        <v>0.58489603598540507</v>
      </c>
      <c r="K63" s="18">
        <f>士兵训练属性!AH64/D63</f>
        <v>0.41510396401459498</v>
      </c>
      <c r="L63" s="18"/>
      <c r="N63" s="15">
        <v>59</v>
      </c>
      <c r="O63" s="15">
        <f>(士兵阶位属性!AA63+士兵训练属性!AM64)</f>
        <v>564.87491696342011</v>
      </c>
      <c r="P63" s="15">
        <f>(士兵阶位属性!AB63+士兵训练属性!AN64)</f>
        <v>574.53569718090307</v>
      </c>
      <c r="Q63" s="15">
        <f>(士兵阶位属性!AC63+士兵训练属性!AO64)</f>
        <v>585.20034347744786</v>
      </c>
      <c r="R63" s="15">
        <f>(士兵阶位属性!AD63+士兵训练属性!AP64)</f>
        <v>596.8372429282249</v>
      </c>
      <c r="S63" s="15">
        <f>(士兵阶位属性!AE63+士兵训练属性!AQ64)</f>
        <v>609.7720467726075</v>
      </c>
      <c r="U63" s="18">
        <f>士兵阶位属性!AA63/O63</f>
        <v>0.58489603598540507</v>
      </c>
      <c r="V63" s="18">
        <f>士兵训练属性!AM64/O63</f>
        <v>0.41510396401459498</v>
      </c>
      <c r="W63" s="8"/>
      <c r="X63" s="10"/>
      <c r="Y63" s="8"/>
      <c r="AG63" s="10"/>
      <c r="AI63" s="15">
        <v>59</v>
      </c>
      <c r="AJ63" s="15">
        <f>士兵阶位属性!AZ63</f>
        <v>751.31033253163071</v>
      </c>
      <c r="AK63" s="15">
        <f>士兵阶位属性!BA63</f>
        <v>761.4459926922234</v>
      </c>
      <c r="AL63" s="15">
        <f>士兵阶位属性!BB63</f>
        <v>772.47190179114227</v>
      </c>
      <c r="AM63" s="15">
        <f>士兵阶位属性!BC63</f>
        <v>784.41152100157092</v>
      </c>
      <c r="AN63" s="15">
        <f>士兵阶位属性!BD63</f>
        <v>797.30609160721838</v>
      </c>
    </row>
    <row r="64" spans="3:40" x14ac:dyDescent="0.15">
      <c r="C64" s="15">
        <v>60</v>
      </c>
      <c r="D64" s="15">
        <f>(士兵阶位属性!T64+士兵训练属性!AH65)</f>
        <v>573.16187642206046</v>
      </c>
      <c r="E64" s="15">
        <f>(士兵阶位属性!U64+士兵训练属性!AI65)</f>
        <v>582.87865322907692</v>
      </c>
      <c r="F64" s="15">
        <f>(士兵阶位属性!V64+士兵训练属性!AJ65)</f>
        <v>593.56978312592992</v>
      </c>
      <c r="G64" s="15">
        <f>(士兵阶位属性!W64+士兵训练属性!AK65)</f>
        <v>605.3436707151443</v>
      </c>
      <c r="H64" s="15">
        <f>(士兵阶位属性!X64+士兵训练属性!AL65)</f>
        <v>618.52898291710153</v>
      </c>
      <c r="I64" s="87">
        <f>D64*50%</f>
        <v>286.58093821103023</v>
      </c>
      <c r="J64" s="18">
        <f>士兵阶位属性!T64/D64</f>
        <v>0.5809360257010604</v>
      </c>
      <c r="K64" s="18">
        <f>士兵训练属性!AH65/D64</f>
        <v>0.41906397429893955</v>
      </c>
      <c r="L64" s="18"/>
      <c r="N64" s="15">
        <v>60</v>
      </c>
      <c r="O64" s="15">
        <f>(士兵阶位属性!AA64+士兵训练属性!AM65)</f>
        <v>573.16187642206046</v>
      </c>
      <c r="P64" s="15">
        <f>(士兵阶位属性!AB64+士兵训练属性!AN65)</f>
        <v>582.87865322907692</v>
      </c>
      <c r="Q64" s="15">
        <f>(士兵阶位属性!AC64+士兵训练属性!AO65)</f>
        <v>593.56978312592992</v>
      </c>
      <c r="R64" s="15">
        <f>(士兵阶位属性!AD64+士兵训练属性!AP65)</f>
        <v>605.3436707151443</v>
      </c>
      <c r="S64" s="15">
        <f>(士兵阶位属性!AE64+士兵训练属性!AQ65)</f>
        <v>618.52898291710153</v>
      </c>
      <c r="U64" s="18">
        <f>士兵阶位属性!AA64/O64</f>
        <v>0.5809360257010604</v>
      </c>
      <c r="V64" s="18">
        <f>士兵训练属性!AM65/O64</f>
        <v>0.41906397429893955</v>
      </c>
      <c r="W64" s="8"/>
      <c r="X64" s="10"/>
      <c r="Y64" s="8"/>
      <c r="AG64" s="10"/>
      <c r="AI64" s="15">
        <v>60</v>
      </c>
      <c r="AJ64" s="15">
        <f>士兵阶位属性!AZ64</f>
        <v>759.90127523998046</v>
      </c>
      <c r="AK64" s="15">
        <f>士兵阶位属性!BA64</f>
        <v>770.0200555504091</v>
      </c>
      <c r="AL64" s="15">
        <f>士兵阶位属性!BB64</f>
        <v>781.02714601719208</v>
      </c>
      <c r="AM64" s="15">
        <f>士兵阶位属性!BC64</f>
        <v>792.95622671942226</v>
      </c>
      <c r="AN64" s="15">
        <f>士兵阶位属性!BD64</f>
        <v>805.82886982760419</v>
      </c>
    </row>
    <row r="65" spans="3:40" x14ac:dyDescent="0.15">
      <c r="C65" s="15">
        <v>61</v>
      </c>
      <c r="D65" s="15">
        <f>(士兵阶位属性!T65+士兵训练属性!AH66)</f>
        <v>581.516486834018</v>
      </c>
      <c r="E65" s="15">
        <f>(士兵阶位属性!U65+士兵训练属性!AI66)</f>
        <v>591.28443850963333</v>
      </c>
      <c r="F65" s="15">
        <f>(士兵阶位属性!V65+士兵训练属性!AJ66)</f>
        <v>602.0107629397603</v>
      </c>
      <c r="G65" s="15">
        <f>(士兵阶位属性!W65+士兵训练属性!AK66)</f>
        <v>614.05778590293789</v>
      </c>
      <c r="H65" s="15">
        <f>(士兵阶位属性!X65+士兵训练属性!AL66)</f>
        <v>627.3509989188982</v>
      </c>
      <c r="I65" s="87">
        <f t="shared" ref="I65:I128" si="12">D65*50%</f>
        <v>290.758243417009</v>
      </c>
      <c r="J65" s="18">
        <f>士兵阶位属性!T65/D65</f>
        <v>0.57702175773440156</v>
      </c>
      <c r="K65" s="18">
        <f>士兵训练属性!AH66/D65</f>
        <v>0.42297824226559838</v>
      </c>
      <c r="L65" s="18"/>
      <c r="N65" s="15">
        <v>61</v>
      </c>
      <c r="O65" s="15">
        <f>(士兵阶位属性!AA65+士兵训练属性!AM66)</f>
        <v>581.516486834018</v>
      </c>
      <c r="P65" s="15">
        <f>(士兵阶位属性!AB65+士兵训练属性!AN66)</f>
        <v>591.28443850963333</v>
      </c>
      <c r="Q65" s="15">
        <f>(士兵阶位属性!AC65+士兵训练属性!AO66)</f>
        <v>602.0107629397603</v>
      </c>
      <c r="R65" s="15">
        <f>(士兵阶位属性!AD65+士兵训练属性!AP66)</f>
        <v>614.05778590293789</v>
      </c>
      <c r="S65" s="15">
        <f>(士兵阶位属性!AE65+士兵训练属性!AQ66)</f>
        <v>627.3509989188982</v>
      </c>
      <c r="U65" s="18">
        <f>士兵阶位属性!AA65/O65</f>
        <v>0.57702175773440156</v>
      </c>
      <c r="V65" s="18">
        <f>士兵训练属性!AM66/O65</f>
        <v>0.42297824226559838</v>
      </c>
      <c r="W65" s="8"/>
      <c r="X65" s="10"/>
      <c r="Y65" s="8"/>
      <c r="Z65" s="8"/>
      <c r="AA65" s="8"/>
      <c r="AB65" s="8"/>
      <c r="AC65" s="8"/>
      <c r="AD65" s="8"/>
      <c r="AE65" s="8"/>
      <c r="AG65" s="10"/>
      <c r="AI65" s="15">
        <v>61</v>
      </c>
      <c r="AJ65" s="15">
        <f>士兵阶位属性!AZ65</f>
        <v>768.49221794833011</v>
      </c>
      <c r="AK65" s="15">
        <f>士兵阶位属性!BA65</f>
        <v>778.5941184085948</v>
      </c>
      <c r="AL65" s="15">
        <f>士兵阶位属性!BB65</f>
        <v>789.58239024324189</v>
      </c>
      <c r="AM65" s="15">
        <f>士兵阶位属性!BC65</f>
        <v>801.5009324372736</v>
      </c>
      <c r="AN65" s="15">
        <f>士兵阶位属性!BD65</f>
        <v>814.35164804799001</v>
      </c>
    </row>
    <row r="66" spans="3:40" x14ac:dyDescent="0.15">
      <c r="C66" s="15">
        <v>62</v>
      </c>
      <c r="D66" s="15">
        <f>(士兵阶位属性!T66+士兵训练属性!AH67)</f>
        <v>589.93425952432142</v>
      </c>
      <c r="E66" s="15">
        <f>(士兵阶位属性!U66+士兵训练属性!AI67)</f>
        <v>599.75305302257243</v>
      </c>
      <c r="F66" s="15">
        <f>(士兵阶位属性!V66+士兵训练属性!AJ67)</f>
        <v>610.69317316046806</v>
      </c>
      <c r="G66" s="15">
        <f>(士兵阶位属性!W66+士兵训练属性!AK67)</f>
        <v>622.83683759140422</v>
      </c>
      <c r="H66" s="15">
        <f>(士兵阶位属性!X66+士兵训练属性!AL67)</f>
        <v>636.23809477799773</v>
      </c>
      <c r="I66" s="87">
        <f t="shared" si="12"/>
        <v>294.96712976216071</v>
      </c>
      <c r="J66" s="18">
        <f>士兵阶位属性!T66/D66</f>
        <v>0.57315699628911609</v>
      </c>
      <c r="K66" s="18">
        <f>士兵训练属性!AH67/D66</f>
        <v>0.42684300371088385</v>
      </c>
      <c r="L66" s="18"/>
      <c r="N66" s="15">
        <v>62</v>
      </c>
      <c r="O66" s="15">
        <f>(士兵阶位属性!AA66+士兵训练属性!AM67)</f>
        <v>589.93425952432142</v>
      </c>
      <c r="P66" s="15">
        <f>(士兵阶位属性!AB66+士兵训练属性!AN67)</f>
        <v>599.75305302257243</v>
      </c>
      <c r="Q66" s="15">
        <f>(士兵阶位属性!AC66+士兵训练属性!AO67)</f>
        <v>610.69317316046806</v>
      </c>
      <c r="R66" s="15">
        <f>(士兵阶位属性!AD66+士兵训练属性!AP67)</f>
        <v>622.83683759140422</v>
      </c>
      <c r="S66" s="15">
        <f>(士兵阶位属性!AE66+士兵训练属性!AQ67)</f>
        <v>636.23809477799773</v>
      </c>
      <c r="U66" s="18">
        <f>士兵阶位属性!AA66/O66</f>
        <v>0.57315699628911609</v>
      </c>
      <c r="V66" s="18">
        <f>士兵训练属性!AM67/O66</f>
        <v>0.42684300371088385</v>
      </c>
      <c r="W66" s="8"/>
      <c r="X66" s="10"/>
      <c r="Y66" s="8"/>
      <c r="Z66" s="8"/>
      <c r="AA66" s="8"/>
      <c r="AB66" s="8"/>
      <c r="AC66" s="8"/>
      <c r="AD66" s="8"/>
      <c r="AE66" s="8"/>
      <c r="AG66" s="10"/>
      <c r="AI66" s="15">
        <v>62</v>
      </c>
      <c r="AJ66" s="15">
        <f>士兵阶位属性!AZ66</f>
        <v>777.08316065667987</v>
      </c>
      <c r="AK66" s="15">
        <f>士兵阶位属性!BA66</f>
        <v>787.16818126678038</v>
      </c>
      <c r="AL66" s="15">
        <f>士兵阶位属性!BB66</f>
        <v>798.13763446929181</v>
      </c>
      <c r="AM66" s="15">
        <f>士兵阶位属性!BC66</f>
        <v>810.04563815512506</v>
      </c>
      <c r="AN66" s="15">
        <f>士兵阶位属性!BD66</f>
        <v>822.87442626837583</v>
      </c>
    </row>
    <row r="67" spans="3:40" x14ac:dyDescent="0.15">
      <c r="C67" s="15">
        <v>63</v>
      </c>
      <c r="D67" s="15">
        <f>(士兵阶位属性!T67+士兵训练属性!AH68)</f>
        <v>598.41519449297084</v>
      </c>
      <c r="E67" s="15">
        <f>(士兵阶位属性!U67+士兵训练属性!AI68)</f>
        <v>608.36937379475012</v>
      </c>
      <c r="F67" s="15">
        <f>(士兵阶位属性!V67+士兵训练属性!AJ68)</f>
        <v>619.44041941506202</v>
      </c>
      <c r="G67" s="15">
        <f>(士兵阶位属性!W67+士兵训练属性!AK68)</f>
        <v>631.6808257805435</v>
      </c>
      <c r="H67" s="15">
        <f>(士兵阶位属性!X67+士兵训练属性!AL68)</f>
        <v>645.05135578620957</v>
      </c>
      <c r="I67" s="87">
        <f t="shared" si="12"/>
        <v>299.20759724648542</v>
      </c>
      <c r="J67" s="18">
        <f>士兵阶位属性!T67/D67</f>
        <v>0.56934087594179705</v>
      </c>
      <c r="K67" s="18">
        <f>士兵训练属性!AH68/D67</f>
        <v>0.43065912405820295</v>
      </c>
      <c r="L67" s="18"/>
      <c r="N67" s="15">
        <v>63</v>
      </c>
      <c r="O67" s="15">
        <f>(士兵阶位属性!AA67+士兵训练属性!AM68)</f>
        <v>598.41519449297084</v>
      </c>
      <c r="P67" s="15">
        <f>(士兵阶位属性!AB67+士兵训练属性!AN68)</f>
        <v>608.36937379475012</v>
      </c>
      <c r="Q67" s="15">
        <f>(士兵阶位属性!AC67+士兵训练属性!AO68)</f>
        <v>619.44041941506202</v>
      </c>
      <c r="R67" s="15">
        <f>(士兵阶位属性!AD67+士兵训练属性!AP68)</f>
        <v>631.6808257805435</v>
      </c>
      <c r="S67" s="15">
        <f>(士兵阶位属性!AE67+士兵训练属性!AQ68)</f>
        <v>645.05135578620957</v>
      </c>
      <c r="U67" s="18">
        <f>士兵阶位属性!AA67/O67</f>
        <v>0.56934087594179705</v>
      </c>
      <c r="V67" s="18">
        <f>士兵训练属性!AM68/O67</f>
        <v>0.43065912405820295</v>
      </c>
      <c r="W67" s="8"/>
      <c r="X67" s="10"/>
      <c r="Y67" s="8"/>
      <c r="Z67" s="8"/>
      <c r="AA67" s="8"/>
      <c r="AB67" s="8"/>
      <c r="AC67" s="8"/>
      <c r="AD67" s="8"/>
      <c r="AE67" s="8"/>
      <c r="AG67" s="10"/>
      <c r="AI67" s="15">
        <v>63</v>
      </c>
      <c r="AJ67" s="15">
        <f>士兵阶位属性!AZ67</f>
        <v>785.67410336502962</v>
      </c>
      <c r="AK67" s="15">
        <f>士兵阶位属性!BA67</f>
        <v>795.74224412496608</v>
      </c>
      <c r="AL67" s="15">
        <f>士兵阶位属性!BB67</f>
        <v>806.69287869534162</v>
      </c>
      <c r="AM67" s="15">
        <f>士兵阶位属性!BC67</f>
        <v>818.5903438729764</v>
      </c>
      <c r="AN67" s="15">
        <f>士兵阶位属性!BD67</f>
        <v>831.39720448876164</v>
      </c>
    </row>
    <row r="68" spans="3:40" x14ac:dyDescent="0.15">
      <c r="C68" s="15">
        <v>64</v>
      </c>
      <c r="D68" s="15">
        <f>(士兵阶位属性!T68+士兵训练属性!AH69)</f>
        <v>606.9965457998801</v>
      </c>
      <c r="E68" s="15">
        <f>(士兵阶位属性!U68+士兵训练属性!AI69)</f>
        <v>617.07063621430143</v>
      </c>
      <c r="F68" s="15">
        <f>(士兵阶位属性!V68+士兵训练属性!AJ69)</f>
        <v>628.25250170354184</v>
      </c>
      <c r="G68" s="15">
        <f>(士兵阶位属性!W68+士兵训练属性!AK69)</f>
        <v>640.54270784874973</v>
      </c>
      <c r="H68" s="15">
        <f>(士兵阶位属性!X68+士兵训练属性!AL69)</f>
        <v>653.88734147346395</v>
      </c>
      <c r="I68" s="87">
        <f t="shared" si="12"/>
        <v>303.49827289994005</v>
      </c>
      <c r="J68" s="18">
        <f>士兵阶位属性!T68/D68</f>
        <v>0.56553783740177843</v>
      </c>
      <c r="K68" s="18">
        <f>士兵训练属性!AH69/D68</f>
        <v>0.43446216259822151</v>
      </c>
      <c r="L68" s="18"/>
      <c r="N68" s="15">
        <v>64</v>
      </c>
      <c r="O68" s="15">
        <f>(士兵阶位属性!AA68+士兵训练属性!AM69)</f>
        <v>606.9965457998801</v>
      </c>
      <c r="P68" s="15">
        <f>(士兵阶位属性!AB68+士兵训练属性!AN69)</f>
        <v>617.07063621430143</v>
      </c>
      <c r="Q68" s="15">
        <f>(士兵阶位属性!AC68+士兵训练属性!AO69)</f>
        <v>628.25250170354184</v>
      </c>
      <c r="R68" s="15">
        <f>(士兵阶位属性!AD68+士兵训练属性!AP69)</f>
        <v>640.54270784874973</v>
      </c>
      <c r="S68" s="15">
        <f>(士兵阶位属性!AE68+士兵训练属性!AQ69)</f>
        <v>653.88734147346395</v>
      </c>
      <c r="U68" s="18">
        <f>士兵阶位属性!AA68/O68</f>
        <v>0.56553783740177843</v>
      </c>
      <c r="V68" s="18">
        <f>士兵训练属性!AM69/O68</f>
        <v>0.43446216259822151</v>
      </c>
      <c r="W68" s="8"/>
      <c r="X68" s="10"/>
      <c r="Y68" s="8"/>
      <c r="Z68" s="8"/>
      <c r="AA68" s="8"/>
      <c r="AB68" s="8"/>
      <c r="AC68" s="8"/>
      <c r="AD68" s="8"/>
      <c r="AE68" s="8"/>
      <c r="AG68" s="10"/>
      <c r="AI68" s="15">
        <v>64</v>
      </c>
      <c r="AJ68" s="15">
        <f>士兵阶位属性!AZ68</f>
        <v>794.26504607337938</v>
      </c>
      <c r="AK68" s="15">
        <f>士兵阶位属性!BA68</f>
        <v>804.31630698315166</v>
      </c>
      <c r="AL68" s="15">
        <f>士兵阶位属性!BB68</f>
        <v>815.24812292139143</v>
      </c>
      <c r="AM68" s="15">
        <f>士兵阶位属性!BC68</f>
        <v>827.13504959082775</v>
      </c>
      <c r="AN68" s="15">
        <f>士兵阶位属性!BD68</f>
        <v>839.91998270914746</v>
      </c>
    </row>
    <row r="69" spans="3:40" x14ac:dyDescent="0.15">
      <c r="C69" s="15">
        <v>65</v>
      </c>
      <c r="D69" s="15">
        <f>(士兵阶位属性!T69+士兵训练属性!AH70)</f>
        <v>615.6605179565787</v>
      </c>
      <c r="E69" s="15">
        <f>(士兵阶位属性!U69+士兵训练属性!AI70)</f>
        <v>625.83630782869034</v>
      </c>
      <c r="F69" s="15">
        <f>(士兵阶位属性!V69+士兵训练属性!AJ70)</f>
        <v>637.12942002590739</v>
      </c>
      <c r="G69" s="15">
        <f>(士兵阶位属性!W69+士兵训练属性!AK70)</f>
        <v>649.3278757047882</v>
      </c>
      <c r="H69" s="15">
        <f>(士兵阶位属性!X69+士兵训练属性!AL70)</f>
        <v>662.78582468988884</v>
      </c>
      <c r="I69" s="87">
        <f t="shared" si="12"/>
        <v>307.83025897828935</v>
      </c>
      <c r="J69" s="18">
        <f>士兵阶位属性!T69/D69</f>
        <v>0.56176543167400461</v>
      </c>
      <c r="K69" s="18">
        <f>士兵训练属性!AH70/D69</f>
        <v>0.43823456832599533</v>
      </c>
      <c r="L69" s="18"/>
      <c r="N69" s="15">
        <v>65</v>
      </c>
      <c r="O69" s="15">
        <f>(士兵阶位属性!AA69+士兵训练属性!AM70)</f>
        <v>615.6605179565787</v>
      </c>
      <c r="P69" s="15">
        <f>(士兵阶位属性!AB69+士兵训练属性!AN70)</f>
        <v>625.83630782869034</v>
      </c>
      <c r="Q69" s="15">
        <f>(士兵阶位属性!AC69+士兵训练属性!AO70)</f>
        <v>637.12942002590739</v>
      </c>
      <c r="R69" s="15">
        <f>(士兵阶位属性!AD69+士兵训练属性!AP70)</f>
        <v>649.3278757047882</v>
      </c>
      <c r="S69" s="15">
        <f>(士兵阶位属性!AE69+士兵训练属性!AQ70)</f>
        <v>662.78582468988884</v>
      </c>
      <c r="U69" s="18">
        <f>士兵阶位属性!AA69/O69</f>
        <v>0.56176543167400461</v>
      </c>
      <c r="V69" s="18">
        <f>士兵训练属性!AM70/O69</f>
        <v>0.43823456832599533</v>
      </c>
      <c r="W69" s="8"/>
      <c r="X69" s="10"/>
      <c r="Y69" s="8"/>
      <c r="Z69" s="8"/>
      <c r="AA69" s="8"/>
      <c r="AB69" s="8"/>
      <c r="AC69" s="8"/>
      <c r="AD69" s="8"/>
      <c r="AE69" s="8"/>
      <c r="AG69" s="10"/>
      <c r="AI69" s="15">
        <v>65</v>
      </c>
      <c r="AJ69" s="15">
        <f>士兵阶位属性!AZ69</f>
        <v>802.85598878172902</v>
      </c>
      <c r="AK69" s="15">
        <f>士兵阶位属性!BA69</f>
        <v>812.89036984133736</v>
      </c>
      <c r="AL69" s="15">
        <f>士兵阶位属性!BB69</f>
        <v>823.80336714744135</v>
      </c>
      <c r="AM69" s="15">
        <f>士兵阶位属性!BC69</f>
        <v>835.6797553086792</v>
      </c>
      <c r="AN69" s="15">
        <f>士兵阶位属性!BD69</f>
        <v>848.44276092953316</v>
      </c>
    </row>
    <row r="70" spans="3:40" x14ac:dyDescent="0.15">
      <c r="C70" s="15">
        <v>66</v>
      </c>
      <c r="D70" s="15">
        <f>(士兵阶位属性!T70+士兵训练属性!AH71)</f>
        <v>624.38849345435892</v>
      </c>
      <c r="E70" s="15">
        <f>(士兵阶位属性!U70+士兵训练属性!AI71)</f>
        <v>634.66638863791673</v>
      </c>
      <c r="F70" s="15">
        <f>(士兵阶位属性!V70+士兵训练属性!AJ71)</f>
        <v>645.94335862998321</v>
      </c>
      <c r="G70" s="15">
        <f>(士兵阶位属性!W70+士兵训练属性!AK71)</f>
        <v>658.17526531296778</v>
      </c>
      <c r="H70" s="15">
        <f>(士兵阶位属性!X70+士兵训练属性!AL71)</f>
        <v>671.89907579928422</v>
      </c>
      <c r="I70" s="87">
        <f t="shared" si="12"/>
        <v>312.19424672717946</v>
      </c>
      <c r="J70" s="18">
        <f>士兵阶位属性!T70/D70</f>
        <v>0.5580405198041869</v>
      </c>
      <c r="K70" s="18">
        <f>士兵训练属性!AH71/D70</f>
        <v>0.44195948019581316</v>
      </c>
      <c r="L70" s="18"/>
      <c r="N70" s="15">
        <v>66</v>
      </c>
      <c r="O70" s="15">
        <f>(士兵阶位属性!AA70+士兵训练属性!AM71)</f>
        <v>624.38849345435892</v>
      </c>
      <c r="P70" s="15">
        <f>(士兵阶位属性!AB70+士兵训练属性!AN71)</f>
        <v>634.66638863791673</v>
      </c>
      <c r="Q70" s="15">
        <f>(士兵阶位属性!AC70+士兵训练属性!AO71)</f>
        <v>645.94335862998321</v>
      </c>
      <c r="R70" s="15">
        <f>(士兵阶位属性!AD70+士兵训练属性!AP71)</f>
        <v>658.17526531296778</v>
      </c>
      <c r="S70" s="15">
        <f>(士兵阶位属性!AE70+士兵训练属性!AQ71)</f>
        <v>671.89907579928422</v>
      </c>
      <c r="U70" s="18">
        <f>士兵阶位属性!AA70/O70</f>
        <v>0.5580405198041869</v>
      </c>
      <c r="V70" s="18">
        <f>士兵训练属性!AM71/O70</f>
        <v>0.44195948019581316</v>
      </c>
      <c r="W70" s="8"/>
      <c r="X70" s="10"/>
      <c r="Y70" s="8"/>
      <c r="Z70" s="8"/>
      <c r="AA70" s="8"/>
      <c r="AB70" s="8"/>
      <c r="AC70" s="8"/>
      <c r="AD70" s="8"/>
      <c r="AE70" s="8"/>
      <c r="AG70" s="10"/>
      <c r="AI70" s="15">
        <v>66</v>
      </c>
      <c r="AJ70" s="15">
        <f>士兵阶位属性!AZ70</f>
        <v>811.44693149007878</v>
      </c>
      <c r="AK70" s="15">
        <f>士兵阶位属性!BA70</f>
        <v>821.46443269952306</v>
      </c>
      <c r="AL70" s="15">
        <f>士兵阶位属性!BB70</f>
        <v>832.35861137349116</v>
      </c>
      <c r="AM70" s="15">
        <f>士兵阶位属性!BC70</f>
        <v>844.22446102653055</v>
      </c>
      <c r="AN70" s="15">
        <f>士兵阶位属性!BD70</f>
        <v>859.0621345859015</v>
      </c>
    </row>
    <row r="71" spans="3:40" x14ac:dyDescent="0.15">
      <c r="C71" s="15">
        <v>67</v>
      </c>
      <c r="D71" s="15">
        <f>(士兵阶位属性!T71+士兵训练属性!AH72)</f>
        <v>633.18047229322099</v>
      </c>
      <c r="E71" s="15">
        <f>(士兵阶位属性!U71+士兵训练属性!AI72)</f>
        <v>643.51955342938891</v>
      </c>
      <c r="F71" s="15">
        <f>(士兵阶位属性!V71+士兵训练属性!AJ72)</f>
        <v>654.80036581072443</v>
      </c>
      <c r="G71" s="15">
        <f>(士兵阶位属性!W71+士兵训练属性!AK72)</f>
        <v>667.14460049256104</v>
      </c>
      <c r="H71" s="15">
        <f>(士兵阶位属性!X71+士兵训练属性!AL72)</f>
        <v>681.08958037136756</v>
      </c>
      <c r="I71" s="87">
        <f t="shared" si="12"/>
        <v>316.59023614661049</v>
      </c>
      <c r="J71" s="18">
        <f>士兵阶位属性!T71/D71</f>
        <v>0.554362267345759</v>
      </c>
      <c r="K71" s="18">
        <f>士兵训练属性!AH72/D71</f>
        <v>0.44563773265424095</v>
      </c>
      <c r="L71" s="18"/>
      <c r="N71" s="15">
        <v>67</v>
      </c>
      <c r="O71" s="15">
        <f>(士兵阶位属性!AA71+士兵训练属性!AM72)</f>
        <v>633.18047229322099</v>
      </c>
      <c r="P71" s="15">
        <f>(士兵阶位属性!AB71+士兵训练属性!AN72)</f>
        <v>643.51955342938891</v>
      </c>
      <c r="Q71" s="15">
        <f>(士兵阶位属性!AC71+士兵训练属性!AO72)</f>
        <v>654.80036581072443</v>
      </c>
      <c r="R71" s="15">
        <f>(士兵阶位属性!AD71+士兵训练属性!AP72)</f>
        <v>667.14460049256104</v>
      </c>
      <c r="S71" s="15">
        <f>(士兵阶位属性!AE71+士兵训练属性!AQ72)</f>
        <v>681.08958037136756</v>
      </c>
      <c r="U71" s="18">
        <f>士兵阶位属性!AA71/O71</f>
        <v>0.554362267345759</v>
      </c>
      <c r="V71" s="18">
        <f>士兵训练属性!AM72/O71</f>
        <v>0.44563773265424095</v>
      </c>
      <c r="W71" s="8"/>
      <c r="X71" s="10"/>
      <c r="Y71" s="8"/>
      <c r="Z71" s="8"/>
      <c r="AA71" s="8"/>
      <c r="AB71" s="8"/>
      <c r="AC71" s="8"/>
      <c r="AD71" s="8"/>
      <c r="AE71" s="8"/>
      <c r="AG71" s="10"/>
      <c r="AI71" s="15">
        <v>67</v>
      </c>
      <c r="AJ71" s="15">
        <f>士兵阶位属性!AZ71</f>
        <v>820.03787419842843</v>
      </c>
      <c r="AK71" s="15">
        <f>士兵阶位属性!BA71</f>
        <v>830.03849555770864</v>
      </c>
      <c r="AL71" s="15">
        <f>士兵阶位属性!BB71</f>
        <v>840.91385559954097</v>
      </c>
      <c r="AM71" s="15">
        <f>士兵阶位属性!BC71</f>
        <v>853.60130358754122</v>
      </c>
      <c r="AN71" s="15">
        <f>士兵阶位属性!BD71</f>
        <v>870.15023008240371</v>
      </c>
    </row>
    <row r="72" spans="3:40" x14ac:dyDescent="0.15">
      <c r="C72" s="15">
        <v>68</v>
      </c>
      <c r="D72" s="15">
        <f>(士兵阶位属性!T72+士兵训练属性!AH73)</f>
        <v>642.03403475828236</v>
      </c>
      <c r="E72" s="15">
        <f>(士兵阶位属性!U72+士兵训练属性!AI73)</f>
        <v>652.4066640623937</v>
      </c>
      <c r="F72" s="15">
        <f>(士兵阶位属性!V72+士兵训练属性!AJ73)</f>
        <v>663.72007317206078</v>
      </c>
      <c r="G72" s="15">
        <f>(士兵阶位属性!W72+士兵训练属性!AK73)</f>
        <v>676.30238521159299</v>
      </c>
      <c r="H72" s="15">
        <f>(士兵阶位属性!X72+士兵训练属性!AL73)</f>
        <v>690.31835904208197</v>
      </c>
      <c r="I72" s="87">
        <f t="shared" si="12"/>
        <v>321.01701737914118</v>
      </c>
      <c r="J72" s="18">
        <f>士兵阶位属性!T72/D72</f>
        <v>0.55073193309005042</v>
      </c>
      <c r="K72" s="18">
        <f>士兵训练属性!AH73/D72</f>
        <v>0.44926806690994953</v>
      </c>
      <c r="L72" s="18"/>
      <c r="N72" s="15">
        <v>68</v>
      </c>
      <c r="O72" s="15">
        <f>(士兵阶位属性!AA72+士兵训练属性!AM73)</f>
        <v>642.03403475828236</v>
      </c>
      <c r="P72" s="15">
        <f>(士兵阶位属性!AB72+士兵训练属性!AN73)</f>
        <v>652.4066640623937</v>
      </c>
      <c r="Q72" s="15">
        <f>(士兵阶位属性!AC72+士兵训练属性!AO73)</f>
        <v>663.72007317206078</v>
      </c>
      <c r="R72" s="15">
        <f>(士兵阶位属性!AD72+士兵训练属性!AP73)</f>
        <v>676.30238521159299</v>
      </c>
      <c r="S72" s="15">
        <f>(士兵阶位属性!AE72+士兵训练属性!AQ73)</f>
        <v>690.31835904208197</v>
      </c>
      <c r="U72" s="18">
        <f>士兵阶位属性!AA72/O72</f>
        <v>0.55073193309005042</v>
      </c>
      <c r="V72" s="18">
        <f>士兵训练属性!AM73/O72</f>
        <v>0.44926806690994953</v>
      </c>
      <c r="W72" s="8"/>
      <c r="X72" s="10"/>
      <c r="Y72" s="8"/>
      <c r="Z72" s="8"/>
      <c r="AA72" s="8"/>
      <c r="AB72" s="8"/>
      <c r="AC72" s="8"/>
      <c r="AD72" s="8"/>
      <c r="AE72" s="8"/>
      <c r="AG72" s="10"/>
      <c r="AI72" s="15">
        <v>68</v>
      </c>
      <c r="AJ72" s="15">
        <f>士兵阶位属性!AZ72</f>
        <v>828.62881690677818</v>
      </c>
      <c r="AK72" s="15">
        <f>士兵阶位属性!BA72</f>
        <v>838.61255841589434</v>
      </c>
      <c r="AL72" s="15">
        <f>士兵阶位属性!BB72</f>
        <v>849.46909982559077</v>
      </c>
      <c r="AM72" s="15">
        <f>士兵阶位属性!BC72</f>
        <v>864.71370027459966</v>
      </c>
      <c r="AN72" s="15">
        <f>士兵阶位属性!BD72</f>
        <v>881.23832557890591</v>
      </c>
    </row>
    <row r="73" spans="3:40" x14ac:dyDescent="0.15">
      <c r="C73" s="15">
        <v>69</v>
      </c>
      <c r="D73" s="15">
        <f>(士兵阶位属性!T73+士兵训练属性!AH74)</f>
        <v>650.94803177037875</v>
      </c>
      <c r="E73" s="15">
        <f>(士兵阶位属性!U73+士兵训练属性!AI74)</f>
        <v>661.35715252778584</v>
      </c>
      <c r="F73" s="15">
        <f>(士兵阶位属性!V73+士兵训练属性!AJ74)</f>
        <v>672.88628361609187</v>
      </c>
      <c r="G73" s="15">
        <f>(士兵阶位属性!W73+士兵训练属性!AK74)</f>
        <v>685.56182919687967</v>
      </c>
      <c r="H73" s="15">
        <f>(士兵阶位属性!X73+士兵训练属性!AL74)</f>
        <v>699.61148658854086</v>
      </c>
      <c r="I73" s="87">
        <f t="shared" si="12"/>
        <v>325.47401588518937</v>
      </c>
      <c r="J73" s="18">
        <f>士兵阶位属性!T73/D73</f>
        <v>0.54714955803134757</v>
      </c>
      <c r="K73" s="18">
        <f>士兵训练属性!AH74/D73</f>
        <v>0.45285044196865237</v>
      </c>
      <c r="L73" s="18"/>
      <c r="N73" s="15">
        <v>69</v>
      </c>
      <c r="O73" s="15">
        <f>(士兵阶位属性!AA73+士兵训练属性!AM74)</f>
        <v>650.94803177037875</v>
      </c>
      <c r="P73" s="15">
        <f>(士兵阶位属性!AB73+士兵训练属性!AN74)</f>
        <v>661.35715252778584</v>
      </c>
      <c r="Q73" s="15">
        <f>(士兵阶位属性!AC73+士兵训练属性!AO74)</f>
        <v>672.88628361609187</v>
      </c>
      <c r="R73" s="15">
        <f>(士兵阶位属性!AD73+士兵训练属性!AP74)</f>
        <v>685.56182919687967</v>
      </c>
      <c r="S73" s="15">
        <f>(士兵阶位属性!AE73+士兵训练属性!AQ74)</f>
        <v>699.61148658854086</v>
      </c>
      <c r="U73" s="18">
        <f>士兵阶位属性!AA73/O73</f>
        <v>0.54714955803134757</v>
      </c>
      <c r="V73" s="18">
        <f>士兵训练属性!AM74/O73</f>
        <v>0.45285044196865237</v>
      </c>
      <c r="W73" s="8"/>
      <c r="X73" s="10"/>
      <c r="Y73" s="8"/>
      <c r="Z73" s="8"/>
      <c r="AA73" s="8"/>
      <c r="AB73" s="8"/>
      <c r="AC73" s="8"/>
      <c r="AD73" s="8"/>
      <c r="AE73" s="8"/>
      <c r="AG73" s="10"/>
      <c r="AI73" s="15">
        <v>69</v>
      </c>
      <c r="AJ73" s="15">
        <f>士兵阶位属性!AZ73</f>
        <v>837.21975961512794</v>
      </c>
      <c r="AK73" s="15">
        <f>士兵阶位属性!BA73</f>
        <v>847.18662127407993</v>
      </c>
      <c r="AL73" s="15">
        <f>士兵阶位属性!BB73</f>
        <v>860.45894158576436</v>
      </c>
      <c r="AM73" s="15">
        <f>士兵阶位属性!BC73</f>
        <v>875.8260969616581</v>
      </c>
      <c r="AN73" s="15">
        <f>士兵阶位属性!BD73</f>
        <v>892.32642107540801</v>
      </c>
    </row>
    <row r="74" spans="3:40" x14ac:dyDescent="0.15">
      <c r="C74" s="15">
        <v>70</v>
      </c>
      <c r="D74" s="15">
        <f>(士兵阶位属性!T74+士兵训练属性!AH75)</f>
        <v>659.92594571088216</v>
      </c>
      <c r="E74" s="15">
        <f>(士兵阶位属性!U74+士兵训练属性!AI75)</f>
        <v>670.5065608328282</v>
      </c>
      <c r="F74" s="15">
        <f>(士兵阶位属性!V74+士兵训练属性!AJ75)</f>
        <v>682.14599527666633</v>
      </c>
      <c r="G74" s="15">
        <f>(士兵阶位属性!W74+士兵训练属性!AK75)</f>
        <v>694.89084710909481</v>
      </c>
      <c r="H74" s="15">
        <f>(士兵阶位属性!X74+士兵训练属性!AL75)</f>
        <v>708.96896301074457</v>
      </c>
      <c r="I74" s="87">
        <f t="shared" si="12"/>
        <v>329.96297285544108</v>
      </c>
      <c r="J74" s="18">
        <f>士兵阶位属性!T74/D74</f>
        <v>0.54361131431285026</v>
      </c>
      <c r="K74" s="18">
        <f>士兵训练属性!AH75/D74</f>
        <v>0.45638868568714974</v>
      </c>
      <c r="L74" s="18"/>
      <c r="N74" s="15">
        <v>70</v>
      </c>
      <c r="O74" s="15">
        <f>(士兵阶位属性!AA74+士兵训练属性!AM75)</f>
        <v>659.92594571088216</v>
      </c>
      <c r="P74" s="15">
        <f>(士兵阶位属性!AB74+士兵训练属性!AN75)</f>
        <v>670.5065608328282</v>
      </c>
      <c r="Q74" s="15">
        <f>(士兵阶位属性!AC74+士兵训练属性!AO75)</f>
        <v>682.14599527666633</v>
      </c>
      <c r="R74" s="15">
        <f>(士兵阶位属性!AD74+士兵训练属性!AP75)</f>
        <v>694.89084710909481</v>
      </c>
      <c r="S74" s="15">
        <f>(士兵阶位属性!AE74+士兵训练属性!AQ75)</f>
        <v>708.96896301074457</v>
      </c>
      <c r="U74" s="18">
        <f>士兵阶位属性!AA74/O74</f>
        <v>0.54361131431285026</v>
      </c>
      <c r="V74" s="18">
        <f>士兵训练属性!AM75/O74</f>
        <v>0.45638868568714974</v>
      </c>
      <c r="W74" s="8"/>
      <c r="X74" s="10"/>
      <c r="Y74" s="8"/>
      <c r="Z74" s="8"/>
      <c r="AA74" s="8"/>
      <c r="AB74" s="8"/>
      <c r="AC74" s="8"/>
      <c r="AD74" s="8"/>
      <c r="AE74" s="8"/>
      <c r="AG74" s="10"/>
      <c r="AI74" s="15">
        <v>70</v>
      </c>
      <c r="AJ74" s="15">
        <f>士兵阶位属性!AZ74</f>
        <v>845.81070232347759</v>
      </c>
      <c r="AK74" s="15">
        <f>士兵阶位属性!BA74</f>
        <v>857.51740025846198</v>
      </c>
      <c r="AL74" s="15">
        <f>士兵阶位属性!BB74</f>
        <v>871.60985922293969</v>
      </c>
      <c r="AM74" s="15">
        <f>士兵阶位属性!BC74</f>
        <v>886.93849364871653</v>
      </c>
      <c r="AN74" s="15">
        <f>士兵阶位属性!BD74</f>
        <v>903.41451657191021</v>
      </c>
    </row>
    <row r="75" spans="3:40" x14ac:dyDescent="0.15">
      <c r="C75" s="15">
        <v>71</v>
      </c>
      <c r="D75" s="15">
        <f>(士兵阶位属性!T75+士兵训练属性!AH76)</f>
        <v>669.07301706180533</v>
      </c>
      <c r="E75" s="15">
        <f>(士兵阶位属性!U75+士兵训练属性!AI76)</f>
        <v>679.78982185765199</v>
      </c>
      <c r="F75" s="15">
        <f>(士兵阶位属性!V75+士兵训练属性!AJ76)</f>
        <v>691.48516112431309</v>
      </c>
      <c r="G75" s="15">
        <f>(士兵阶位属性!W75+士兵训练属性!AK76)</f>
        <v>704.28520058171807</v>
      </c>
      <c r="H75" s="15">
        <f>(士兵阶位属性!X75+士兵训练属性!AL76)</f>
        <v>718.4029206771304</v>
      </c>
      <c r="I75" s="87">
        <f t="shared" si="12"/>
        <v>334.53650853090267</v>
      </c>
      <c r="J75" s="18">
        <f>士兵阶位属性!T75/D75</f>
        <v>0.54011973749170061</v>
      </c>
      <c r="K75" s="18">
        <f>士兵训练属性!AH76/D75</f>
        <v>0.45988026250829944</v>
      </c>
      <c r="L75" s="18"/>
      <c r="N75" s="15">
        <v>71</v>
      </c>
      <c r="O75" s="15">
        <f>(士兵阶位属性!AA75+士兵训练属性!AM76)</f>
        <v>669.07301706180533</v>
      </c>
      <c r="P75" s="15">
        <f>(士兵阶位属性!AB75+士兵训练属性!AN76)</f>
        <v>679.78982185765199</v>
      </c>
      <c r="Q75" s="15">
        <f>(士兵阶位属性!AC75+士兵训练属性!AO76)</f>
        <v>691.48516112431309</v>
      </c>
      <c r="R75" s="15">
        <f>(士兵阶位属性!AD75+士兵训练属性!AP76)</f>
        <v>704.28520058171807</v>
      </c>
      <c r="S75" s="15">
        <f>(士兵阶位属性!AE75+士兵训练属性!AQ76)</f>
        <v>718.4029206771304</v>
      </c>
      <c r="U75" s="18">
        <f>士兵阶位属性!AA75/O75</f>
        <v>0.54011973749170061</v>
      </c>
      <c r="V75" s="18">
        <f>士兵训练属性!AM76/O75</f>
        <v>0.45988026250829944</v>
      </c>
      <c r="W75" s="8"/>
      <c r="X75" s="10"/>
      <c r="Y75" s="8"/>
      <c r="Z75" s="8"/>
      <c r="AA75" s="8"/>
      <c r="AB75" s="8"/>
      <c r="AC75" s="8"/>
      <c r="AD75" s="8"/>
      <c r="AE75" s="8"/>
      <c r="AG75" s="10"/>
      <c r="AI75" s="15">
        <v>71</v>
      </c>
      <c r="AJ75" s="15">
        <f>士兵阶位属性!AZ75</f>
        <v>855.74809307584349</v>
      </c>
      <c r="AK75" s="15">
        <f>士兵阶位属性!BA75</f>
        <v>868.70611688765257</v>
      </c>
      <c r="AL75" s="15">
        <f>士兵阶位属性!BB75</f>
        <v>882.76077686011513</v>
      </c>
      <c r="AM75" s="15">
        <f>士兵阶位属性!BC75</f>
        <v>898.05089033577497</v>
      </c>
      <c r="AN75" s="15">
        <f>士兵阶位属性!BD75</f>
        <v>914.50261206841242</v>
      </c>
    </row>
    <row r="76" spans="3:40" x14ac:dyDescent="0.15">
      <c r="C76" s="15">
        <v>72</v>
      </c>
      <c r="D76" s="15">
        <f>(士兵阶位属性!T76+士兵训练属性!AH77)</f>
        <v>678.38692336895883</v>
      </c>
      <c r="E76" s="15">
        <f>(士兵阶位属性!U76+士兵训练属性!AI77)</f>
        <v>689.14404408360178</v>
      </c>
      <c r="F76" s="15">
        <f>(士兵阶位属性!V76+士兵训练属性!AJ77)</f>
        <v>700.89014231905537</v>
      </c>
      <c r="G76" s="15">
        <f>(士兵阶位属性!W76+士兵训练属性!AK77)</f>
        <v>713.74488961474935</v>
      </c>
      <c r="H76" s="15">
        <f>(士兵阶位属性!X76+士兵训练属性!AL77)</f>
        <v>728.04290384823207</v>
      </c>
      <c r="I76" s="87">
        <f t="shared" si="12"/>
        <v>339.19346168447942</v>
      </c>
      <c r="J76" s="18">
        <f>士兵阶位属性!T76/D76</f>
        <v>0.53667318987153145</v>
      </c>
      <c r="K76" s="18">
        <f>士兵训练属性!AH77/D76</f>
        <v>0.46332681012846866</v>
      </c>
      <c r="L76" s="18"/>
      <c r="N76" s="15">
        <v>72</v>
      </c>
      <c r="O76" s="15">
        <f>(士兵阶位属性!AA76+士兵训练属性!AM77)</f>
        <v>678.38692336895883</v>
      </c>
      <c r="P76" s="15">
        <f>(士兵阶位属性!AB76+士兵训练属性!AN77)</f>
        <v>689.14404408360178</v>
      </c>
      <c r="Q76" s="15">
        <f>(士兵阶位属性!AC76+士兵训练属性!AO77)</f>
        <v>700.89014231905537</v>
      </c>
      <c r="R76" s="15">
        <f>(士兵阶位属性!AD76+士兵训练属性!AP77)</f>
        <v>713.74488961474935</v>
      </c>
      <c r="S76" s="15">
        <f>(士兵阶位属性!AE76+士兵训练属性!AQ77)</f>
        <v>728.04290384823207</v>
      </c>
      <c r="U76" s="18">
        <f>士兵阶位属性!AA76/O76</f>
        <v>0.53667318987153145</v>
      </c>
      <c r="V76" s="18">
        <f>士兵训练属性!AM77/O76</f>
        <v>0.46332681012846866</v>
      </c>
      <c r="W76" s="8"/>
      <c r="X76" s="10"/>
      <c r="Y76" s="8"/>
      <c r="Z76" s="8"/>
      <c r="AA76" s="8"/>
      <c r="AB76" s="8"/>
      <c r="AC76" s="8"/>
      <c r="AD76" s="8"/>
      <c r="AE76" s="8"/>
      <c r="AG76" s="10"/>
      <c r="AI76" s="15">
        <v>72</v>
      </c>
      <c r="AJ76" s="15">
        <f>士兵阶位属性!AZ76</f>
        <v>866.96697554813863</v>
      </c>
      <c r="AK76" s="15">
        <f>士兵阶位属性!BA76</f>
        <v>879.89483351684305</v>
      </c>
      <c r="AL76" s="15">
        <f>士兵阶位属性!BB76</f>
        <v>893.91169449729045</v>
      </c>
      <c r="AM76" s="15">
        <f>士兵阶位属性!BC76</f>
        <v>909.1632870228334</v>
      </c>
      <c r="AN76" s="15">
        <f>士兵阶位属性!BD76</f>
        <v>925.59070756491451</v>
      </c>
    </row>
    <row r="77" spans="3:40" x14ac:dyDescent="0.15">
      <c r="C77" s="15">
        <v>73</v>
      </c>
      <c r="D77" s="15">
        <f>(士兵阶位属性!T77+士兵训练属性!AH78)</f>
        <v>687.77112232065576</v>
      </c>
      <c r="E77" s="15">
        <f>(士兵阶位属性!U77+士兵训练属性!AI78)</f>
        <v>698.56452868036502</v>
      </c>
      <c r="F77" s="15">
        <f>(士兵阶位属性!V77+士兵训练属性!AJ78)</f>
        <v>710.36093886089293</v>
      </c>
      <c r="G77" s="15">
        <f>(士兵阶位属性!W77+士兵训练属性!AK78)</f>
        <v>723.33661635499129</v>
      </c>
      <c r="H77" s="15">
        <f>(士兵阶位属性!X77+士兵训练属性!AL78)</f>
        <v>737.749399522251</v>
      </c>
      <c r="I77" s="87">
        <f t="shared" si="12"/>
        <v>343.88556116032788</v>
      </c>
      <c r="J77" s="18">
        <f>士兵阶位属性!T77/D77</f>
        <v>0.53326549199591067</v>
      </c>
      <c r="K77" s="18">
        <f>士兵训练属性!AH78/D77</f>
        <v>0.46673450800408939</v>
      </c>
      <c r="L77" s="18"/>
      <c r="N77" s="15">
        <v>73</v>
      </c>
      <c r="O77" s="15">
        <f>(士兵阶位属性!AA77+士兵训练属性!AM78)</f>
        <v>687.77112232065576</v>
      </c>
      <c r="P77" s="15">
        <f>(士兵阶位属性!AB77+士兵训练属性!AN78)</f>
        <v>698.56452868036502</v>
      </c>
      <c r="Q77" s="15">
        <f>(士兵阶位属性!AC77+士兵训练属性!AO78)</f>
        <v>710.36093886089293</v>
      </c>
      <c r="R77" s="15">
        <f>(士兵阶位属性!AD77+士兵训练属性!AP78)</f>
        <v>723.33661635499129</v>
      </c>
      <c r="S77" s="15">
        <f>(士兵阶位属性!AE77+士兵训练属性!AQ78)</f>
        <v>737.749399522251</v>
      </c>
      <c r="U77" s="18">
        <f>士兵阶位属性!AA77/O77</f>
        <v>0.53326549199591067</v>
      </c>
      <c r="V77" s="18">
        <f>士兵训练属性!AM78/O77</f>
        <v>0.46673450800408939</v>
      </c>
      <c r="W77" s="8"/>
      <c r="X77" s="10"/>
      <c r="Y77" s="8"/>
      <c r="Z77" s="8"/>
      <c r="AA77" s="8"/>
      <c r="AB77" s="8"/>
      <c r="AC77" s="8"/>
      <c r="AD77" s="8"/>
      <c r="AE77" s="8"/>
      <c r="AG77" s="10"/>
      <c r="AI77" s="15">
        <v>73</v>
      </c>
      <c r="AJ77" s="15">
        <f>士兵阶位属性!AZ77</f>
        <v>878.1858580204339</v>
      </c>
      <c r="AK77" s="15">
        <f>士兵阶位属性!BA77</f>
        <v>891.08355014603364</v>
      </c>
      <c r="AL77" s="15">
        <f>士兵阶位属性!BB77</f>
        <v>905.06261213446589</v>
      </c>
      <c r="AM77" s="15">
        <f>士兵阶位属性!BC77</f>
        <v>920.27568370989184</v>
      </c>
      <c r="AN77" s="15">
        <f>士兵阶位属性!BD77</f>
        <v>936.67880306141672</v>
      </c>
    </row>
    <row r="78" spans="3:40" x14ac:dyDescent="0.15">
      <c r="C78" s="15">
        <v>74</v>
      </c>
      <c r="D78" s="15">
        <f>(士兵阶位属性!T78+士兵训练属性!AH79)</f>
        <v>697.22215668326498</v>
      </c>
      <c r="E78" s="15">
        <f>(士兵阶位属性!U78+士兵训练属性!AI79)</f>
        <v>708.05127564794179</v>
      </c>
      <c r="F78" s="15">
        <f>(士兵阶位属性!V78+士兵训练属性!AJ79)</f>
        <v>719.91799438272994</v>
      </c>
      <c r="G78" s="15">
        <f>(士兵阶位属性!W78+士兵训练属性!AK79)</f>
        <v>733.04304004891219</v>
      </c>
      <c r="H78" s="15">
        <f>(士兵阶位属性!X78+士兵训练属性!AL79)</f>
        <v>747.52240769918694</v>
      </c>
      <c r="I78" s="87">
        <f t="shared" si="12"/>
        <v>348.61107834163249</v>
      </c>
      <c r="J78" s="18">
        <f>士兵阶位属性!T78/D78</f>
        <v>0.5298987333905002</v>
      </c>
      <c r="K78" s="18">
        <f>士兵训练属性!AH79/D78</f>
        <v>0.47010126660949986</v>
      </c>
      <c r="L78" s="18"/>
      <c r="N78" s="15">
        <v>74</v>
      </c>
      <c r="O78" s="15">
        <f>(士兵阶位属性!AA78+士兵训练属性!AM79)</f>
        <v>697.22215668326498</v>
      </c>
      <c r="P78" s="15">
        <f>(士兵阶位属性!AB78+士兵训练属性!AN79)</f>
        <v>708.05127564794179</v>
      </c>
      <c r="Q78" s="15">
        <f>(士兵阶位属性!AC78+士兵训练属性!AO79)</f>
        <v>719.91799438272994</v>
      </c>
      <c r="R78" s="15">
        <f>(士兵阶位属性!AD78+士兵训练属性!AP79)</f>
        <v>733.04304004891219</v>
      </c>
      <c r="S78" s="15">
        <f>(士兵阶位属性!AE78+士兵训练属性!AQ79)</f>
        <v>747.52240769918694</v>
      </c>
      <c r="U78" s="18">
        <f>士兵阶位属性!AA78/O78</f>
        <v>0.5298987333905002</v>
      </c>
      <c r="V78" s="18">
        <f>士兵训练属性!AM79/O78</f>
        <v>0.47010126660949986</v>
      </c>
      <c r="W78" s="8"/>
      <c r="X78" s="10"/>
      <c r="Y78" s="8"/>
      <c r="Z78" s="8"/>
      <c r="AA78" s="8"/>
      <c r="AB78" s="8"/>
      <c r="AC78" s="8"/>
      <c r="AD78" s="8"/>
      <c r="AE78" s="8"/>
      <c r="AG78" s="10"/>
      <c r="AI78" s="15">
        <v>74</v>
      </c>
      <c r="AJ78" s="15">
        <f>士兵阶位属性!AZ78</f>
        <v>889.40474049272905</v>
      </c>
      <c r="AK78" s="15">
        <f>士兵阶位属性!BA78</f>
        <v>902.27226677522413</v>
      </c>
      <c r="AL78" s="15">
        <f>士兵阶位属性!BB78</f>
        <v>916.21352977164122</v>
      </c>
      <c r="AM78" s="15">
        <f>士兵阶位属性!BC78</f>
        <v>931.38808039695027</v>
      </c>
      <c r="AN78" s="15">
        <f>士兵阶位属性!BD78</f>
        <v>947.76689855791892</v>
      </c>
    </row>
    <row r="79" spans="3:40" x14ac:dyDescent="0.15">
      <c r="C79" s="15">
        <v>75</v>
      </c>
      <c r="D79" s="15">
        <f>(士兵阶位属性!T79+士兵训练属性!AH80)</f>
        <v>706.74002645678661</v>
      </c>
      <c r="E79" s="15">
        <f>(士兵阶位属性!U79+士兵训练属性!AI80)</f>
        <v>717.60476766290185</v>
      </c>
      <c r="F79" s="15">
        <f>(士兵阶位属性!V79+士兵训练属性!AJ80)</f>
        <v>729.60632400723603</v>
      </c>
      <c r="G79" s="15">
        <f>(士兵阶位属性!W79+士兵训练属性!AK80)</f>
        <v>742.81642382375537</v>
      </c>
      <c r="H79" s="15">
        <f>(士兵阶位属性!X79+士兵训练属性!AL80)</f>
        <v>757.36192837903991</v>
      </c>
      <c r="I79" s="87">
        <f t="shared" si="12"/>
        <v>353.3700132283933</v>
      </c>
      <c r="J79" s="18">
        <f>士兵阶位属性!T79/D79</f>
        <v>0.52657222681636362</v>
      </c>
      <c r="K79" s="18">
        <f>士兵训练属性!AH80/D79</f>
        <v>0.47342777318363638</v>
      </c>
      <c r="L79" s="18"/>
      <c r="N79" s="15">
        <v>75</v>
      </c>
      <c r="O79" s="15">
        <f>(士兵阶位属性!AA79+士兵训练属性!AM80)</f>
        <v>706.74002645678661</v>
      </c>
      <c r="P79" s="15">
        <f>(士兵阶位属性!AB79+士兵训练属性!AN80)</f>
        <v>717.60476766290185</v>
      </c>
      <c r="Q79" s="15">
        <f>(士兵阶位属性!AC79+士兵训练属性!AO80)</f>
        <v>729.60632400723603</v>
      </c>
      <c r="R79" s="15">
        <f>(士兵阶位属性!AD79+士兵训练属性!AP80)</f>
        <v>742.81642382375537</v>
      </c>
      <c r="S79" s="15">
        <f>(士兵阶位属性!AE79+士兵训练属性!AQ80)</f>
        <v>757.36192837903991</v>
      </c>
      <c r="U79" s="18">
        <f>士兵阶位属性!AA79/O79</f>
        <v>0.52657222681636362</v>
      </c>
      <c r="V79" s="18">
        <f>士兵训练属性!AM80/O79</f>
        <v>0.47342777318363638</v>
      </c>
      <c r="W79" s="8"/>
      <c r="X79" s="10"/>
      <c r="Y79" s="8"/>
      <c r="Z79" s="8"/>
      <c r="AA79" s="8"/>
      <c r="AB79" s="8"/>
      <c r="AC79" s="8"/>
      <c r="AD79" s="8"/>
      <c r="AE79" s="8"/>
      <c r="AG79" s="10"/>
      <c r="AI79" s="15">
        <v>75</v>
      </c>
      <c r="AJ79" s="15">
        <f>士兵阶位属性!AZ79</f>
        <v>900.62362296502431</v>
      </c>
      <c r="AK79" s="15">
        <f>士兵阶位属性!BA79</f>
        <v>913.46098340441472</v>
      </c>
      <c r="AL79" s="15">
        <f>士兵阶位属性!BB79</f>
        <v>927.36444740881666</v>
      </c>
      <c r="AM79" s="15">
        <f>士兵阶位属性!BC79</f>
        <v>942.50047708400871</v>
      </c>
      <c r="AN79" s="15">
        <f>士兵阶位属性!BD79</f>
        <v>958.85499405442101</v>
      </c>
    </row>
    <row r="80" spans="3:40" x14ac:dyDescent="0.15">
      <c r="C80" s="15">
        <v>76</v>
      </c>
      <c r="D80" s="15">
        <f>(士兵阶位属性!T80+士兵训练属性!AH81)</f>
        <v>716.32473164122052</v>
      </c>
      <c r="E80" s="15">
        <f>(士兵阶位属性!U80+士兵训练属性!AI81)</f>
        <v>727.2870146909512</v>
      </c>
      <c r="F80" s="15">
        <f>(士兵阶位属性!V80+士兵训练属性!AJ81)</f>
        <v>739.36168146644445</v>
      </c>
      <c r="G80" s="15">
        <f>(士兵阶位属性!W80+士兵训练属性!AK81)</f>
        <v>752.65676767952118</v>
      </c>
      <c r="H80" s="15">
        <f>(士兵阶位属性!X80+士兵训练属性!AL81)</f>
        <v>767.17103061755313</v>
      </c>
      <c r="I80" s="87">
        <f t="shared" si="12"/>
        <v>358.16236582061026</v>
      </c>
      <c r="J80" s="18">
        <f>士兵阶位属性!T80/D80</f>
        <v>0.52328529889807118</v>
      </c>
      <c r="K80" s="18">
        <f>士兵训练属性!AH81/D80</f>
        <v>0.47671470110192887</v>
      </c>
      <c r="L80" s="18"/>
      <c r="N80" s="15">
        <v>76</v>
      </c>
      <c r="O80" s="15">
        <f>(士兵阶位属性!AA80+士兵训练属性!AM81)</f>
        <v>716.32473164122052</v>
      </c>
      <c r="P80" s="15">
        <f>(士兵阶位属性!AB80+士兵训练属性!AN81)</f>
        <v>727.2870146909512</v>
      </c>
      <c r="Q80" s="15">
        <f>(士兵阶位属性!AC80+士兵训练属性!AO81)</f>
        <v>739.36168146644445</v>
      </c>
      <c r="R80" s="15">
        <f>(士兵阶位属性!AD80+士兵训练属性!AP81)</f>
        <v>752.65676767952118</v>
      </c>
      <c r="S80" s="15">
        <f>(士兵阶位属性!AE80+士兵训练属性!AQ81)</f>
        <v>767.17103061755313</v>
      </c>
      <c r="U80" s="18">
        <f>士兵阶位属性!AA80/O80</f>
        <v>0.52328529889807118</v>
      </c>
      <c r="V80" s="18">
        <f>士兵训练属性!AM81/O80</f>
        <v>0.47671470110192887</v>
      </c>
      <c r="W80" s="8"/>
      <c r="X80" s="10"/>
      <c r="Y80" s="8"/>
      <c r="Z80" s="8"/>
      <c r="AA80" s="8"/>
      <c r="AB80" s="8"/>
      <c r="AC80" s="8"/>
      <c r="AD80" s="8"/>
      <c r="AE80" s="8"/>
      <c r="AG80" s="10"/>
      <c r="AI80" s="15">
        <v>76</v>
      </c>
      <c r="AJ80" s="15">
        <f>士兵阶位属性!AZ80</f>
        <v>911.84250543731946</v>
      </c>
      <c r="AK80" s="15">
        <f>士兵阶位属性!BA80</f>
        <v>924.64970003360531</v>
      </c>
      <c r="AL80" s="15">
        <f>士兵阶位属性!BB80</f>
        <v>938.51536504599198</v>
      </c>
      <c r="AM80" s="15">
        <f>士兵阶位属性!BC80</f>
        <v>953.61287377106714</v>
      </c>
      <c r="AN80" s="15">
        <f>士兵阶位属性!BD80</f>
        <v>969.94308955092322</v>
      </c>
    </row>
    <row r="81" spans="3:40" x14ac:dyDescent="0.15">
      <c r="C81" s="15">
        <v>77</v>
      </c>
      <c r="D81" s="15">
        <f>(士兵阶位属性!T81+士兵训练属性!AH82)</f>
        <v>725.98289210163489</v>
      </c>
      <c r="E81" s="15">
        <f>(士兵阶位属性!U81+士兵训练属性!AI82)</f>
        <v>737.03641898643627</v>
      </c>
      <c r="F81" s="15">
        <f>(士兵阶位属性!V81+士兵训练属性!AJ82)</f>
        <v>749.18406676035522</v>
      </c>
      <c r="G81" s="15">
        <f>(士兵阶位属性!W81+士兵训练属性!AK82)</f>
        <v>762.49953560446556</v>
      </c>
      <c r="H81" s="15">
        <f>(士兵阶位属性!X81+士兵训练属性!AL82)</f>
        <v>777.02808099717697</v>
      </c>
      <c r="I81" s="87">
        <f t="shared" si="12"/>
        <v>362.99144605081744</v>
      </c>
      <c r="J81" s="18">
        <f>士兵阶位属性!T81/D81</f>
        <v>0.52003254788193287</v>
      </c>
      <c r="K81" s="18">
        <f>士兵训练属性!AH82/D81</f>
        <v>0.47996745211806718</v>
      </c>
      <c r="L81" s="18"/>
      <c r="N81" s="15">
        <v>77</v>
      </c>
      <c r="O81" s="15">
        <f>(士兵阶位属性!AA81+士兵训练属性!AM82)</f>
        <v>725.98289210163489</v>
      </c>
      <c r="P81" s="15">
        <f>(士兵阶位属性!AB81+士兵训练属性!AN82)</f>
        <v>737.03641898643627</v>
      </c>
      <c r="Q81" s="15">
        <f>(士兵阶位属性!AC81+士兵训练属性!AO82)</f>
        <v>749.18406676035522</v>
      </c>
      <c r="R81" s="15">
        <f>(士兵阶位属性!AD81+士兵训练属性!AP82)</f>
        <v>762.49953560446556</v>
      </c>
      <c r="S81" s="15">
        <f>(士兵阶位属性!AE81+士兵训练属性!AQ82)</f>
        <v>777.02808099717697</v>
      </c>
      <c r="U81" s="18">
        <f>士兵阶位属性!AA81/O81</f>
        <v>0.52003254788193287</v>
      </c>
      <c r="V81" s="18">
        <f>士兵训练属性!AM82/O81</f>
        <v>0.47996745211806718</v>
      </c>
      <c r="W81" s="8"/>
      <c r="X81" s="10"/>
      <c r="Y81" s="8"/>
      <c r="Z81" s="8"/>
      <c r="AA81" s="8"/>
      <c r="AB81" s="8"/>
      <c r="AC81" s="8"/>
      <c r="AD81" s="8"/>
      <c r="AE81" s="8"/>
      <c r="AG81" s="10"/>
      <c r="AI81" s="15">
        <v>77</v>
      </c>
      <c r="AJ81" s="15">
        <f>士兵阶位属性!AZ81</f>
        <v>923.06138790961472</v>
      </c>
      <c r="AK81" s="15">
        <f>士兵阶位属性!BA81</f>
        <v>935.83841666279579</v>
      </c>
      <c r="AL81" s="15">
        <f>士兵阶位属性!BB81</f>
        <v>949.66628268316742</v>
      </c>
      <c r="AM81" s="15">
        <f>士兵阶位属性!BC81</f>
        <v>964.72527045812558</v>
      </c>
      <c r="AN81" s="15">
        <f>士兵阶位属性!BD81</f>
        <v>981.03118504742542</v>
      </c>
    </row>
    <row r="82" spans="3:40" x14ac:dyDescent="0.15">
      <c r="C82" s="15">
        <v>78</v>
      </c>
      <c r="D82" s="15">
        <f>(士兵阶位属性!T82+士兵训练属性!AH83)</f>
        <v>735.70883388311154</v>
      </c>
      <c r="E82" s="15">
        <f>(士兵阶位属性!U82+士兵训练属性!AI83)</f>
        <v>746.85298054935743</v>
      </c>
      <c r="F82" s="15">
        <f>(士兵阶位属性!V82+士兵训练属性!AJ83)</f>
        <v>759.07114049603911</v>
      </c>
      <c r="G82" s="15">
        <f>(士兵阶位属性!W82+士兵训练属性!AK83)</f>
        <v>772.29802016236295</v>
      </c>
      <c r="H82" s="15">
        <f>(士兵阶位属性!X82+士兵训练属性!AL83)</f>
        <v>786.95008257739096</v>
      </c>
      <c r="I82" s="87">
        <f t="shared" si="12"/>
        <v>367.85441694155577</v>
      </c>
      <c r="J82" s="18">
        <f>士兵阶位属性!T82/D82</f>
        <v>0.51681758785577991</v>
      </c>
      <c r="K82" s="18">
        <f>士兵训练属性!AH83/D82</f>
        <v>0.4831824121442202</v>
      </c>
      <c r="L82" s="18"/>
      <c r="N82" s="15">
        <v>78</v>
      </c>
      <c r="O82" s="15">
        <f>(士兵阶位属性!AA82+士兵训练属性!AM83)</f>
        <v>735.70883388311154</v>
      </c>
      <c r="P82" s="15">
        <f>(士兵阶位属性!AB82+士兵训练属性!AN83)</f>
        <v>746.85298054935743</v>
      </c>
      <c r="Q82" s="15">
        <f>(士兵阶位属性!AC82+士兵训练属性!AO83)</f>
        <v>759.07114049603911</v>
      </c>
      <c r="R82" s="15">
        <f>(士兵阶位属性!AD82+士兵训练属性!AP83)</f>
        <v>772.29802016236295</v>
      </c>
      <c r="S82" s="15">
        <f>(士兵阶位属性!AE82+士兵训练属性!AQ83)</f>
        <v>786.95008257739096</v>
      </c>
      <c r="U82" s="18">
        <f>士兵阶位属性!AA82/O82</f>
        <v>0.51681758785577991</v>
      </c>
      <c r="V82" s="18">
        <f>士兵训练属性!AM83/O82</f>
        <v>0.4831824121442202</v>
      </c>
      <c r="W82" s="8"/>
      <c r="X82" s="10"/>
      <c r="Y82" s="8"/>
      <c r="Z82" s="8"/>
      <c r="AA82" s="8"/>
      <c r="AB82" s="8"/>
      <c r="AC82" s="8"/>
      <c r="AD82" s="8"/>
      <c r="AE82" s="8"/>
      <c r="AG82" s="10"/>
      <c r="AI82" s="15">
        <v>78</v>
      </c>
      <c r="AJ82" s="15">
        <f>士兵阶位属性!AZ82</f>
        <v>934.28027038190987</v>
      </c>
      <c r="AK82" s="15">
        <f>士兵阶位属性!BA82</f>
        <v>947.02713329198639</v>
      </c>
      <c r="AL82" s="15">
        <f>士兵阶位属性!BB82</f>
        <v>960.81720032034275</v>
      </c>
      <c r="AM82" s="15">
        <f>士兵阶位属性!BC82</f>
        <v>975.83766714518401</v>
      </c>
      <c r="AN82" s="15">
        <f>士兵阶位属性!BD82</f>
        <v>992.11928054392752</v>
      </c>
    </row>
    <row r="83" spans="3:40" x14ac:dyDescent="0.15">
      <c r="C83" s="15">
        <v>79</v>
      </c>
      <c r="D83" s="15">
        <f>(士兵阶位属性!T83+士兵训练属性!AH84)</f>
        <v>745.50171755902875</v>
      </c>
      <c r="E83" s="15">
        <f>(士兵阶位属性!U83+士兵训练属性!AI84)</f>
        <v>756.7366993797142</v>
      </c>
      <c r="F83" s="15">
        <f>(士兵阶位属性!V83+士兵训练属性!AJ84)</f>
        <v>768.90509451541607</v>
      </c>
      <c r="G83" s="15">
        <f>(士兵阶位属性!W83+士兵训练属性!AK84)</f>
        <v>782.16106801119099</v>
      </c>
      <c r="H83" s="15">
        <f>(士兵阶位属性!X83+士兵训练属性!AL84)</f>
        <v>796.93703535819532</v>
      </c>
      <c r="I83" s="87">
        <f t="shared" si="12"/>
        <v>372.75085877951437</v>
      </c>
      <c r="J83" s="18">
        <f>士兵阶位属性!T83/D83</f>
        <v>0.51364039500645364</v>
      </c>
      <c r="K83" s="18">
        <f>士兵训练属性!AH84/D83</f>
        <v>0.48635960499354625</v>
      </c>
      <c r="L83" s="18"/>
      <c r="N83" s="15">
        <v>79</v>
      </c>
      <c r="O83" s="15">
        <f>(士兵阶位属性!AA83+士兵训练属性!AM84)</f>
        <v>745.50171755902875</v>
      </c>
      <c r="P83" s="15">
        <f>(士兵阶位属性!AB83+士兵训练属性!AN84)</f>
        <v>756.7366993797142</v>
      </c>
      <c r="Q83" s="15">
        <f>(士兵阶位属性!AC83+士兵训练属性!AO84)</f>
        <v>768.90509451541607</v>
      </c>
      <c r="R83" s="15">
        <f>(士兵阶位属性!AD83+士兵训练属性!AP84)</f>
        <v>782.16106801119099</v>
      </c>
      <c r="S83" s="15">
        <f>(士兵阶位属性!AE83+士兵训练属性!AQ84)</f>
        <v>796.93703535819532</v>
      </c>
      <c r="U83" s="18">
        <f>士兵阶位属性!AA83/O83</f>
        <v>0.51364039500645364</v>
      </c>
      <c r="V83" s="18">
        <f>士兵训练属性!AM84/O83</f>
        <v>0.48635960499354625</v>
      </c>
      <c r="W83" s="8"/>
      <c r="X83" s="10"/>
      <c r="Y83" s="8"/>
      <c r="Z83" s="8"/>
      <c r="AA83" s="8"/>
      <c r="AB83" s="8"/>
      <c r="AC83" s="8"/>
      <c r="AD83" s="8"/>
      <c r="AE83" s="8"/>
      <c r="AG83" s="10"/>
      <c r="AI83" s="15">
        <v>79</v>
      </c>
      <c r="AJ83" s="15">
        <f>士兵阶位属性!AZ83</f>
        <v>945.49915285420514</v>
      </c>
      <c r="AK83" s="15">
        <f>士兵阶位属性!BA83</f>
        <v>958.21584992117687</v>
      </c>
      <c r="AL83" s="15">
        <f>士兵阶位属性!BB83</f>
        <v>971.96811795751819</v>
      </c>
      <c r="AM83" s="15">
        <f>士兵阶位属性!BC83</f>
        <v>986.95006383224245</v>
      </c>
      <c r="AN83" s="15">
        <f>士兵阶位属性!BD83</f>
        <v>1003.2073760404297</v>
      </c>
    </row>
    <row r="84" spans="3:40" x14ac:dyDescent="0.15">
      <c r="C84" s="15">
        <v>80</v>
      </c>
      <c r="D84" s="15">
        <f>(士兵阶位属性!T84+士兵训练属性!AH85)</f>
        <v>755.36154312938606</v>
      </c>
      <c r="E84" s="15">
        <f>(士兵阶位属性!U84+士兵训练属性!AI85)</f>
        <v>766.63766132188971</v>
      </c>
      <c r="F84" s="15">
        <f>(士兵阶位属性!V84+士兵训练属性!AJ85)</f>
        <v>778.80439241378156</v>
      </c>
      <c r="G84" s="15">
        <f>(士兵阶位属性!W84+士兵训练属性!AK85)</f>
        <v>792.08867915094982</v>
      </c>
      <c r="H84" s="15">
        <f>(士兵阶位属性!X84+士兵训练属性!AL85)</f>
        <v>806.4999892738781</v>
      </c>
      <c r="I84" s="87">
        <f t="shared" si="12"/>
        <v>377.68077156469303</v>
      </c>
      <c r="J84" s="18">
        <f>士兵阶位属性!T84/D84</f>
        <v>0.51050034514705023</v>
      </c>
      <c r="K84" s="18">
        <f>士兵训练属性!AH85/D84</f>
        <v>0.48949965485294988</v>
      </c>
      <c r="L84" s="18"/>
      <c r="N84" s="15">
        <v>80</v>
      </c>
      <c r="O84" s="15">
        <f>(士兵阶位属性!AA84+士兵训练属性!AM85)</f>
        <v>755.36154312938606</v>
      </c>
      <c r="P84" s="15">
        <f>(士兵阶位属性!AB84+士兵训练属性!AN85)</f>
        <v>766.63766132188971</v>
      </c>
      <c r="Q84" s="15">
        <f>(士兵阶位属性!AC84+士兵训练属性!AO85)</f>
        <v>778.80439241378156</v>
      </c>
      <c r="R84" s="15">
        <f>(士兵阶位属性!AD84+士兵训练属性!AP85)</f>
        <v>792.08867915094982</v>
      </c>
      <c r="S84" s="15">
        <f>(士兵阶位属性!AE84+士兵训练属性!AQ85)</f>
        <v>806.4999892738781</v>
      </c>
      <c r="U84" s="18">
        <f>士兵阶位属性!AA84/O84</f>
        <v>0.51050034514705023</v>
      </c>
      <c r="V84" s="18">
        <f>士兵训练属性!AM85/O84</f>
        <v>0.48949965485294988</v>
      </c>
      <c r="W84" s="8"/>
      <c r="X84" s="10"/>
      <c r="Y84" s="8"/>
      <c r="Z84" s="8"/>
      <c r="AA84" s="8"/>
      <c r="AB84" s="8"/>
      <c r="AC84" s="8"/>
      <c r="AD84" s="8"/>
      <c r="AE84" s="8"/>
      <c r="AG84" s="10"/>
      <c r="AI84" s="15">
        <v>80</v>
      </c>
      <c r="AJ84" s="15">
        <f>士兵阶位属性!AZ84</f>
        <v>956.71803532650029</v>
      </c>
      <c r="AK84" s="15">
        <f>士兵阶位属性!BA84</f>
        <v>969.40456655036746</v>
      </c>
      <c r="AL84" s="15">
        <f>士兵阶位属性!BB84</f>
        <v>983.11903559469351</v>
      </c>
      <c r="AM84" s="15">
        <f>士兵阶位属性!BC84</f>
        <v>998.06246051930088</v>
      </c>
      <c r="AN84" s="15">
        <f>士兵阶位属性!BD84</f>
        <v>1014.2954715369318</v>
      </c>
    </row>
    <row r="85" spans="3:40" x14ac:dyDescent="0.15">
      <c r="C85" s="15">
        <v>81</v>
      </c>
      <c r="D85" s="15">
        <f>(士兵阶位属性!T85+士兵训练属性!AH86)</f>
        <v>765.28671829733798</v>
      </c>
      <c r="E85" s="15">
        <f>(士兵阶位属性!U85+士兵训练属性!AI86)</f>
        <v>776.59097464358581</v>
      </c>
      <c r="F85" s="15">
        <f>(士兵阶位属性!V85+士兵训练属性!AJ86)</f>
        <v>788.76903419113557</v>
      </c>
      <c r="G85" s="15">
        <f>(士兵阶位属性!W85+士兵训练属性!AK86)</f>
        <v>802.07771619561515</v>
      </c>
      <c r="H85" s="15">
        <f>(士兵阶位属性!X85+士兵训练属性!AL86)</f>
        <v>815.66452504491895</v>
      </c>
      <c r="I85" s="87">
        <f t="shared" si="12"/>
        <v>382.64335914866899</v>
      </c>
      <c r="J85" s="18">
        <f>士兵阶位属性!T85/D85</f>
        <v>0.50739788237229311</v>
      </c>
      <c r="K85" s="18">
        <f>士兵训练属性!AH86/D85</f>
        <v>0.49260211762770678</v>
      </c>
      <c r="L85" s="18"/>
      <c r="N85" s="15">
        <v>81</v>
      </c>
      <c r="O85" s="15">
        <f>(士兵阶位属性!AA85+士兵训练属性!AM86)</f>
        <v>765.28671829733798</v>
      </c>
      <c r="P85" s="15">
        <f>(士兵阶位属性!AB85+士兵训练属性!AN86)</f>
        <v>776.59097464358581</v>
      </c>
      <c r="Q85" s="15">
        <f>(士兵阶位属性!AC85+士兵训练属性!AO86)</f>
        <v>788.76903419113557</v>
      </c>
      <c r="R85" s="15">
        <f>(士兵阶位属性!AD85+士兵训练属性!AP86)</f>
        <v>802.07771619561515</v>
      </c>
      <c r="S85" s="15">
        <f>(士兵阶位属性!AE85+士兵训练属性!AQ86)</f>
        <v>815.66452504491895</v>
      </c>
      <c r="U85" s="18">
        <f>士兵阶位属性!AA85/O85</f>
        <v>0.50739788237229311</v>
      </c>
      <c r="V85" s="18">
        <f>士兵训练属性!AM86/O85</f>
        <v>0.49260211762770678</v>
      </c>
      <c r="W85" s="8"/>
      <c r="X85" s="10"/>
      <c r="Y85" s="8"/>
      <c r="Z85" s="8"/>
      <c r="AA85" s="8"/>
      <c r="AB85" s="8"/>
      <c r="AC85" s="8"/>
      <c r="AD85" s="8"/>
      <c r="AE85" s="8"/>
      <c r="AG85" s="10"/>
      <c r="AI85" s="15">
        <v>81</v>
      </c>
      <c r="AJ85" s="15">
        <f>士兵阶位属性!AZ85</f>
        <v>967.93691779879555</v>
      </c>
      <c r="AK85" s="15">
        <f>士兵阶位属性!BA85</f>
        <v>980.59328317955794</v>
      </c>
      <c r="AL85" s="15">
        <f>士兵阶位属性!BB85</f>
        <v>994.26995323186895</v>
      </c>
      <c r="AM85" s="15">
        <f>士兵阶位属性!BC85</f>
        <v>1009.1748572063593</v>
      </c>
      <c r="AN85" s="15">
        <f>士兵阶位属性!BD85</f>
        <v>1025.383567033434</v>
      </c>
    </row>
    <row r="86" spans="3:40" x14ac:dyDescent="0.15">
      <c r="C86" s="15">
        <v>82</v>
      </c>
      <c r="D86" s="15">
        <f>(士兵阶位属性!T86+士兵训练属性!AH87)</f>
        <v>775.27789054753566</v>
      </c>
      <c r="E86" s="15">
        <f>(士兵阶位属性!U86+士兵训练属性!AI87)</f>
        <v>786.61056178048943</v>
      </c>
      <c r="F86" s="15">
        <f>(士兵阶位属性!V86+士兵训练属性!AJ87)</f>
        <v>798.79901984747812</v>
      </c>
      <c r="G86" s="15">
        <f>(士兵阶位属性!W86+士兵训练属性!AK87)</f>
        <v>811.29616998757683</v>
      </c>
      <c r="H86" s="15">
        <f>(士兵阶位属性!X86+士兵训练属性!AL87)</f>
        <v>824.88144977258639</v>
      </c>
      <c r="I86" s="87">
        <f t="shared" si="12"/>
        <v>387.63894527376783</v>
      </c>
      <c r="J86" s="18">
        <f>士兵阶位属性!T86/D86</f>
        <v>0.50433192643856006</v>
      </c>
      <c r="K86" s="18">
        <f>士兵训练属性!AH87/D86</f>
        <v>0.49566807356143994</v>
      </c>
      <c r="L86" s="18"/>
      <c r="N86" s="15">
        <v>82</v>
      </c>
      <c r="O86" s="15">
        <f>(士兵阶位属性!AA86+士兵训练属性!AM87)</f>
        <v>775.27789054753566</v>
      </c>
      <c r="P86" s="15">
        <f>(士兵阶位属性!AB86+士兵训练属性!AN87)</f>
        <v>786.61056178048943</v>
      </c>
      <c r="Q86" s="15">
        <f>(士兵阶位属性!AC86+士兵训练属性!AO87)</f>
        <v>798.79901984747812</v>
      </c>
      <c r="R86" s="15">
        <f>(士兵阶位属性!AD86+士兵训练属性!AP87)</f>
        <v>811.29616998757683</v>
      </c>
      <c r="S86" s="15">
        <f>(士兵阶位属性!AE86+士兵训练属性!AQ87)</f>
        <v>824.88144977258639</v>
      </c>
      <c r="U86" s="18">
        <f>士兵阶位属性!AA86/O86</f>
        <v>0.50433192643856006</v>
      </c>
      <c r="V86" s="18">
        <f>士兵训练属性!AM87/O86</f>
        <v>0.49566807356143994</v>
      </c>
      <c r="W86" s="8"/>
      <c r="X86" s="10"/>
      <c r="Y86" s="8"/>
      <c r="Z86" s="8"/>
      <c r="AA86" s="8"/>
      <c r="AB86" s="8"/>
      <c r="AC86" s="8"/>
      <c r="AD86" s="8"/>
      <c r="AE86" s="8"/>
      <c r="AG86" s="10"/>
      <c r="AI86" s="15">
        <v>82</v>
      </c>
      <c r="AJ86" s="15">
        <f>士兵阶位属性!AZ86</f>
        <v>979.1558002710907</v>
      </c>
      <c r="AK86" s="15">
        <f>士兵阶位属性!BA86</f>
        <v>991.78199980874854</v>
      </c>
      <c r="AL86" s="15">
        <f>士兵阶位属性!BB86</f>
        <v>1005.4208708690443</v>
      </c>
      <c r="AM86" s="15">
        <f>士兵阶位属性!BC86</f>
        <v>1020.2872538934178</v>
      </c>
      <c r="AN86" s="15">
        <f>士兵阶位属性!BD86</f>
        <v>1036.4716625299361</v>
      </c>
    </row>
    <row r="87" spans="3:40" x14ac:dyDescent="0.15">
      <c r="C87" s="15">
        <v>83</v>
      </c>
      <c r="D87" s="15">
        <f>(士兵阶位属性!T87+士兵训练属性!AH88)</f>
        <v>785.33596990156695</v>
      </c>
      <c r="E87" s="15">
        <f>(士兵阶位属性!U87+士兵训练属性!AI88)</f>
        <v>796.69642273260069</v>
      </c>
      <c r="F87" s="15">
        <f>(士兵阶位属性!V87+士兵训练属性!AJ88)</f>
        <v>808.28763468203533</v>
      </c>
      <c r="G87" s="15">
        <f>(士兵阶位属性!W87+士兵训练属性!AK88)</f>
        <v>820.56803316860157</v>
      </c>
      <c r="H87" s="15">
        <f>(士兵阶位属性!X87+士兵训练属性!AL88)</f>
        <v>834.15076345688044</v>
      </c>
      <c r="I87" s="87">
        <f t="shared" si="12"/>
        <v>392.66798495078348</v>
      </c>
      <c r="J87" s="18">
        <f>士兵阶位属性!T87/D87</f>
        <v>0.50130127607392949</v>
      </c>
      <c r="K87" s="18">
        <f>士兵训练属性!AH88/D87</f>
        <v>0.49869872392607051</v>
      </c>
      <c r="L87" s="18"/>
      <c r="N87" s="15">
        <v>83</v>
      </c>
      <c r="O87" s="15">
        <f>(士兵阶位属性!AA87+士兵训练属性!AM88)</f>
        <v>785.33596990156695</v>
      </c>
      <c r="P87" s="15">
        <f>(士兵阶位属性!AB87+士兵训练属性!AN88)</f>
        <v>796.69642273260069</v>
      </c>
      <c r="Q87" s="15">
        <f>(士兵阶位属性!AC87+士兵训练属性!AO88)</f>
        <v>808.28763468203533</v>
      </c>
      <c r="R87" s="15">
        <f>(士兵阶位属性!AD87+士兵训练属性!AP88)</f>
        <v>820.56803316860157</v>
      </c>
      <c r="S87" s="15">
        <f>(士兵阶位属性!AE87+士兵训练属性!AQ88)</f>
        <v>834.15076345688044</v>
      </c>
      <c r="U87" s="18">
        <f>士兵阶位属性!AA87/O87</f>
        <v>0.50130127607392949</v>
      </c>
      <c r="V87" s="18">
        <f>士兵训练属性!AM88/O87</f>
        <v>0.49869872392607051</v>
      </c>
      <c r="W87" s="8"/>
      <c r="X87" s="10"/>
      <c r="Y87" s="8"/>
      <c r="Z87" s="8"/>
      <c r="AA87" s="8"/>
      <c r="AB87" s="8"/>
      <c r="AC87" s="8"/>
      <c r="AD87" s="8"/>
      <c r="AE87" s="8"/>
      <c r="AG87" s="10"/>
      <c r="AI87" s="15">
        <v>83</v>
      </c>
      <c r="AJ87" s="15">
        <f>士兵阶位属性!AZ87</f>
        <v>990.37468274338585</v>
      </c>
      <c r="AK87" s="15">
        <f>士兵阶位属性!BA87</f>
        <v>1002.970716437939</v>
      </c>
      <c r="AL87" s="15">
        <f>士兵阶位属性!BB87</f>
        <v>1016.5717885062197</v>
      </c>
      <c r="AM87" s="15">
        <f>士兵阶位属性!BC87</f>
        <v>1031.3996505804762</v>
      </c>
      <c r="AN87" s="15">
        <f>士兵阶位属性!BD87</f>
        <v>1047.5597580264384</v>
      </c>
    </row>
    <row r="88" spans="3:40" x14ac:dyDescent="0.15">
      <c r="C88" s="15">
        <v>84</v>
      </c>
      <c r="D88" s="15">
        <f>(士兵阶位属性!T88+士兵训练属性!AH89)</f>
        <v>795.46095635943186</v>
      </c>
      <c r="E88" s="15">
        <f>(士兵阶位属性!U88+士兵训练属性!AI89)</f>
        <v>806.38403464378325</v>
      </c>
      <c r="F88" s="15">
        <f>(士兵阶位属性!V88+士兵训练属性!AJ89)</f>
        <v>817.55856229486096</v>
      </c>
      <c r="G88" s="15">
        <f>(士兵阶位属性!W88+士兵训练属性!AK89)</f>
        <v>829.89330573868938</v>
      </c>
      <c r="H88" s="15">
        <f>(士兵阶位属性!X88+士兵训练属性!AL89)</f>
        <v>843.4724660978012</v>
      </c>
      <c r="I88" s="87">
        <f t="shared" si="12"/>
        <v>397.73047817971593</v>
      </c>
      <c r="J88" s="18">
        <f>士兵阶位属性!T88/D88</f>
        <v>0.49830535676556403</v>
      </c>
      <c r="K88" s="18">
        <f>士兵训练属性!AH89/D88</f>
        <v>0.50169464323443602</v>
      </c>
      <c r="L88" s="18"/>
      <c r="N88" s="15">
        <v>84</v>
      </c>
      <c r="O88" s="15">
        <f>(士兵阶位属性!AA88+士兵训练属性!AM89)</f>
        <v>795.46095635943186</v>
      </c>
      <c r="P88" s="15">
        <f>(士兵阶位属性!AB88+士兵训练属性!AN89)</f>
        <v>806.38403464378325</v>
      </c>
      <c r="Q88" s="15">
        <f>(士兵阶位属性!AC88+士兵训练属性!AO89)</f>
        <v>817.55856229486096</v>
      </c>
      <c r="R88" s="15">
        <f>(士兵阶位属性!AD88+士兵训练属性!AP89)</f>
        <v>829.89330573868938</v>
      </c>
      <c r="S88" s="15">
        <f>(士兵阶位属性!AE88+士兵训练属性!AQ89)</f>
        <v>843.4724660978012</v>
      </c>
      <c r="U88" s="18">
        <f>士兵阶位属性!AA88/O88</f>
        <v>0.49830535676556403</v>
      </c>
      <c r="V88" s="18">
        <f>士兵训练属性!AM89/O88</f>
        <v>0.50169464323443602</v>
      </c>
      <c r="W88" s="8"/>
      <c r="X88" s="10"/>
      <c r="Y88" s="8"/>
      <c r="Z88" s="8"/>
      <c r="AA88" s="8"/>
      <c r="AB88" s="8"/>
      <c r="AC88" s="8"/>
      <c r="AD88" s="8"/>
      <c r="AE88" s="8"/>
      <c r="AG88" s="10"/>
      <c r="AI88" s="15">
        <v>84</v>
      </c>
      <c r="AJ88" s="15">
        <f>士兵阶位属性!AZ88</f>
        <v>1001.5935652156811</v>
      </c>
      <c r="AK88" s="15">
        <f>士兵阶位属性!BA88</f>
        <v>1014.1594330671296</v>
      </c>
      <c r="AL88" s="15">
        <f>士兵阶位属性!BB88</f>
        <v>1027.722706143395</v>
      </c>
      <c r="AM88" s="15">
        <f>士兵阶位属性!BC88</f>
        <v>1042.5120472675346</v>
      </c>
      <c r="AN88" s="15">
        <f>士兵阶位属性!BD88</f>
        <v>1058.6478535229405</v>
      </c>
    </row>
    <row r="89" spans="3:40" x14ac:dyDescent="0.15">
      <c r="C89" s="15">
        <v>85</v>
      </c>
      <c r="D89" s="15">
        <f>(士兵阶位属性!T89+士兵训练属性!AH90)</f>
        <v>805.28636964709744</v>
      </c>
      <c r="E89" s="15">
        <f>(士兵阶位属性!U89+士兵训练属性!AI90)</f>
        <v>815.65908964135201</v>
      </c>
      <c r="F89" s="15">
        <f>(士兵阶位属性!V89+士兵训练属性!AJ90)</f>
        <v>826.8830604285215</v>
      </c>
      <c r="G89" s="15">
        <f>(士兵阶位属性!W89+士兵训练属性!AK90)</f>
        <v>839.27198769784013</v>
      </c>
      <c r="H89" s="15">
        <f>(士兵阶位属性!X89+士兵训练属性!AL90)</f>
        <v>852.90787175737978</v>
      </c>
      <c r="I89" s="87">
        <f t="shared" si="12"/>
        <v>402.64318482354872</v>
      </c>
      <c r="J89" s="18">
        <f>士兵阶位属性!T89/D89</f>
        <v>0.49556903293917898</v>
      </c>
      <c r="K89" s="18">
        <f>士兵训练属性!AH90/D89</f>
        <v>0.50443096706082091</v>
      </c>
      <c r="L89" s="18"/>
      <c r="N89" s="15">
        <v>85</v>
      </c>
      <c r="O89" s="15">
        <f>(士兵阶位属性!AA89+士兵训练属性!AM90)</f>
        <v>805.28636964709744</v>
      </c>
      <c r="P89" s="15">
        <f>(士兵阶位属性!AB89+士兵训练属性!AN90)</f>
        <v>815.65908964135201</v>
      </c>
      <c r="Q89" s="15">
        <f>(士兵阶位属性!AC89+士兵训练属性!AO90)</f>
        <v>826.8830604285215</v>
      </c>
      <c r="R89" s="15">
        <f>(士兵阶位属性!AD89+士兵训练属性!AP90)</f>
        <v>839.27198769784013</v>
      </c>
      <c r="S89" s="15">
        <f>(士兵阶位属性!AE89+士兵训练属性!AQ90)</f>
        <v>852.90787175737978</v>
      </c>
      <c r="U89" s="18">
        <f>士兵阶位属性!AA89/O89</f>
        <v>0.49556903293917898</v>
      </c>
      <c r="V89" s="18">
        <f>士兵训练属性!AM90/O89</f>
        <v>0.50443096706082091</v>
      </c>
      <c r="W89" s="8"/>
      <c r="X89" s="10"/>
      <c r="Y89" s="8"/>
      <c r="Z89" s="8"/>
      <c r="AA89" s="8"/>
      <c r="AB89" s="8"/>
      <c r="AC89" s="8"/>
      <c r="AD89" s="8"/>
      <c r="AE89" s="8"/>
      <c r="AG89" s="10"/>
      <c r="AI89" s="15">
        <v>85</v>
      </c>
      <c r="AJ89" s="15">
        <f>士兵阶位属性!AZ89</f>
        <v>1012.8124476879764</v>
      </c>
      <c r="AK89" s="15">
        <f>士兵阶位属性!BA89</f>
        <v>1025.3481496963202</v>
      </c>
      <c r="AL89" s="15">
        <f>士兵阶位属性!BB89</f>
        <v>1038.8736237805704</v>
      </c>
      <c r="AM89" s="15">
        <f>士兵阶位属性!BC89</f>
        <v>1053.6244439545931</v>
      </c>
      <c r="AN89" s="15">
        <f>士兵阶位属性!BD89</f>
        <v>1069.7359490194426</v>
      </c>
    </row>
    <row r="90" spans="3:40" x14ac:dyDescent="0.15">
      <c r="C90" s="15">
        <v>86</v>
      </c>
      <c r="D90" s="15">
        <f>(士兵阶位属性!T90+士兵训练属性!AH91)</f>
        <v>814.57297840428919</v>
      </c>
      <c r="E90" s="15">
        <f>(士兵阶位属性!U90+士兵训练属性!AI91)</f>
        <v>824.98785990390957</v>
      </c>
      <c r="F90" s="15">
        <f>(士兵阶位属性!V90+士兵训练属性!AJ91)</f>
        <v>836.26112908301684</v>
      </c>
      <c r="G90" s="15">
        <f>(士兵阶位属性!W90+士兵训练属性!AK91)</f>
        <v>848.70407904605395</v>
      </c>
      <c r="H90" s="15">
        <f>(士兵阶位属性!X90+士兵训练属性!AL91)</f>
        <v>862.74952891326109</v>
      </c>
      <c r="I90" s="87">
        <f t="shared" si="12"/>
        <v>407.28648920214459</v>
      </c>
      <c r="J90" s="18">
        <f>士兵阶位属性!T90/D90</f>
        <v>0.49322470777941735</v>
      </c>
      <c r="K90" s="18">
        <f>士兵训练属性!AH91/D90</f>
        <v>0.5067752922205826</v>
      </c>
      <c r="L90" s="18"/>
      <c r="N90" s="15">
        <v>86</v>
      </c>
      <c r="O90" s="15">
        <f>(士兵阶位属性!AA90+士兵训练属性!AM91)</f>
        <v>814.57297840428919</v>
      </c>
      <c r="P90" s="15">
        <f>(士兵阶位属性!AB90+士兵训练属性!AN91)</f>
        <v>824.98785990390957</v>
      </c>
      <c r="Q90" s="15">
        <f>(士兵阶位属性!AC90+士兵训练属性!AO91)</f>
        <v>836.26112908301684</v>
      </c>
      <c r="R90" s="15">
        <f>(士兵阶位属性!AD90+士兵训练属性!AP91)</f>
        <v>848.70407904605395</v>
      </c>
      <c r="S90" s="15">
        <f>(士兵阶位属性!AE90+士兵训练属性!AQ91)</f>
        <v>862.74952891326109</v>
      </c>
      <c r="U90" s="18">
        <f>士兵阶位属性!AA90/O90</f>
        <v>0.49322470777941735</v>
      </c>
      <c r="V90" s="18">
        <f>士兵训练属性!AM91/O90</f>
        <v>0.5067752922205826</v>
      </c>
      <c r="W90" s="8"/>
      <c r="X90" s="10"/>
      <c r="Y90" s="8"/>
      <c r="Z90" s="8"/>
      <c r="AA90" s="8"/>
      <c r="AB90" s="8"/>
      <c r="AC90" s="8"/>
      <c r="AD90" s="8"/>
      <c r="AE90" s="8"/>
      <c r="AG90" s="10"/>
      <c r="AI90" s="15">
        <v>86</v>
      </c>
      <c r="AJ90" s="15">
        <f>士兵阶位属性!AZ90</f>
        <v>1024.0313301602714</v>
      </c>
      <c r="AK90" s="15">
        <f>士兵阶位属性!BA90</f>
        <v>1036.5368663255106</v>
      </c>
      <c r="AL90" s="15">
        <f>士兵阶位属性!BB90</f>
        <v>1050.0245414177459</v>
      </c>
      <c r="AM90" s="15">
        <f>士兵阶位属性!BC90</f>
        <v>1064.7368406416515</v>
      </c>
      <c r="AN90" s="15">
        <f>士兵阶位属性!BD90</f>
        <v>1080.8240445159449</v>
      </c>
    </row>
    <row r="91" spans="3:40" x14ac:dyDescent="0.15">
      <c r="C91" s="15">
        <v>87</v>
      </c>
      <c r="D91" s="15">
        <f>(士兵阶位属性!T91+士兵训练属性!AH92)</f>
        <v>823.91349669882993</v>
      </c>
      <c r="E91" s="15">
        <f>(士兵阶位属性!U91+士兵训练属性!AI92)</f>
        <v>834.37034543145546</v>
      </c>
      <c r="F91" s="15">
        <f>(士兵阶位属性!V91+士兵训练属性!AJ92)</f>
        <v>845.69276825834709</v>
      </c>
      <c r="G91" s="15">
        <f>(士兵阶位属性!W91+士兵训练属性!AK92)</f>
        <v>858.5402233433249</v>
      </c>
      <c r="H91" s="15">
        <f>(士兵阶位属性!X91+士兵训练属性!AL92)</f>
        <v>872.64888941276376</v>
      </c>
      <c r="I91" s="87">
        <f t="shared" si="12"/>
        <v>411.95674834941497</v>
      </c>
      <c r="J91" s="18">
        <f>士兵阶位属性!T91/D91</f>
        <v>0.49090111116320351</v>
      </c>
      <c r="K91" s="18">
        <f>士兵训练属性!AH92/D91</f>
        <v>0.50909888883679644</v>
      </c>
      <c r="L91" s="18"/>
      <c r="N91" s="15">
        <v>87</v>
      </c>
      <c r="O91" s="15">
        <f>(士兵阶位属性!AA91+士兵训练属性!AM92)</f>
        <v>823.91349669882993</v>
      </c>
      <c r="P91" s="15">
        <f>(士兵阶位属性!AB91+士兵训练属性!AN92)</f>
        <v>834.37034543145546</v>
      </c>
      <c r="Q91" s="15">
        <f>(士兵阶位属性!AC91+士兵训练属性!AO92)</f>
        <v>845.69276825834709</v>
      </c>
      <c r="R91" s="15">
        <f>(士兵阶位属性!AD91+士兵训练属性!AP92)</f>
        <v>858.5402233433249</v>
      </c>
      <c r="S91" s="15">
        <f>(士兵阶位属性!AE91+士兵训练属性!AQ92)</f>
        <v>872.64888941276376</v>
      </c>
      <c r="U91" s="18">
        <f>士兵阶位属性!AA91/O91</f>
        <v>0.49090111116320351</v>
      </c>
      <c r="V91" s="18">
        <f>士兵训练属性!AM92/O91</f>
        <v>0.50909888883679644</v>
      </c>
      <c r="W91" s="8"/>
      <c r="X91" s="10"/>
      <c r="Y91" s="8"/>
      <c r="Z91" s="8"/>
      <c r="AA91" s="8"/>
      <c r="AB91" s="8"/>
      <c r="AC91" s="8"/>
      <c r="AD91" s="8"/>
      <c r="AE91" s="8"/>
      <c r="AG91" s="10"/>
      <c r="AI91" s="15">
        <v>87</v>
      </c>
      <c r="AJ91" s="15">
        <f>士兵阶位属性!AZ91</f>
        <v>1035.2502126325667</v>
      </c>
      <c r="AK91" s="15">
        <f>士兵阶位属性!BA91</f>
        <v>1047.7255829547012</v>
      </c>
      <c r="AL91" s="15">
        <f>士兵阶位属性!BB91</f>
        <v>1061.1754590549212</v>
      </c>
      <c r="AM91" s="15">
        <f>士兵阶位属性!BC91</f>
        <v>1075.8492373287099</v>
      </c>
      <c r="AN91" s="15">
        <f>士兵阶位属性!BD91</f>
        <v>1091.912140012447</v>
      </c>
    </row>
    <row r="92" spans="3:40" x14ac:dyDescent="0.15">
      <c r="C92" s="15">
        <v>88</v>
      </c>
      <c r="D92" s="15">
        <f>(士兵阶位属性!T92+士兵训练属性!AH93)</f>
        <v>833.30792453072013</v>
      </c>
      <c r="E92" s="15">
        <f>(士兵阶位属性!U92+士兵训练属性!AI93)</f>
        <v>843.80654622399027</v>
      </c>
      <c r="F92" s="15">
        <f>(士兵阶位属性!V92+士兵训练属性!AJ93)</f>
        <v>855.45211946564802</v>
      </c>
      <c r="G92" s="15">
        <f>(士兵阶位属性!W92+士兵训练属性!AK93)</f>
        <v>868.56817190077777</v>
      </c>
      <c r="H92" s="15">
        <f>(士兵阶位属性!X92+士兵训练属性!AL93)</f>
        <v>883.08610254508494</v>
      </c>
      <c r="I92" s="87">
        <f t="shared" si="12"/>
        <v>416.65396226536006</v>
      </c>
      <c r="J92" s="18">
        <f>士兵阶位属性!T92/D92</f>
        <v>0.48859799701827639</v>
      </c>
      <c r="K92" s="18">
        <f>士兵训练属性!AH93/D92</f>
        <v>0.51140200298172356</v>
      </c>
      <c r="L92" s="18"/>
      <c r="N92" s="15">
        <v>88</v>
      </c>
      <c r="O92" s="15">
        <f>(士兵阶位属性!AA92+士兵训练属性!AM93)</f>
        <v>833.30792453072013</v>
      </c>
      <c r="P92" s="15">
        <f>(士兵阶位属性!AB92+士兵训练属性!AN93)</f>
        <v>843.80654622399027</v>
      </c>
      <c r="Q92" s="15">
        <f>(士兵阶位属性!AC92+士兵训练属性!AO93)</f>
        <v>855.45211946564802</v>
      </c>
      <c r="R92" s="15">
        <f>(士兵阶位属性!AD92+士兵训练属性!AP93)</f>
        <v>868.56817190077777</v>
      </c>
      <c r="S92" s="15">
        <f>(士兵阶位属性!AE92+士兵训练属性!AQ93)</f>
        <v>883.08610254508494</v>
      </c>
      <c r="U92" s="18">
        <f>士兵阶位属性!AA92/O92</f>
        <v>0.48859799701827639</v>
      </c>
      <c r="V92" s="18">
        <f>士兵训练属性!AM93/O92</f>
        <v>0.51140200298172356</v>
      </c>
      <c r="W92" s="8"/>
      <c r="X92" s="10"/>
      <c r="Y92" s="8"/>
      <c r="Z92" s="8"/>
      <c r="AA92" s="8"/>
      <c r="AB92" s="8"/>
      <c r="AC92" s="8"/>
      <c r="AD92" s="8"/>
      <c r="AE92" s="8"/>
      <c r="AG92" s="10"/>
      <c r="AI92" s="15">
        <v>88</v>
      </c>
      <c r="AJ92" s="15">
        <f>士兵阶位属性!AZ92</f>
        <v>1046.4690951048619</v>
      </c>
      <c r="AK92" s="15">
        <f>士兵阶位属性!BA92</f>
        <v>1058.9142995838918</v>
      </c>
      <c r="AL92" s="15">
        <f>士兵阶位属性!BB92</f>
        <v>1072.3263766920966</v>
      </c>
      <c r="AM92" s="15">
        <f>士兵阶位属性!BC92</f>
        <v>1086.9616340157686</v>
      </c>
      <c r="AN92" s="15">
        <f>士兵阶位属性!BD92</f>
        <v>1104.7780288432782</v>
      </c>
    </row>
    <row r="93" spans="3:40" x14ac:dyDescent="0.15">
      <c r="C93" s="15">
        <v>89</v>
      </c>
      <c r="D93" s="15">
        <f>(士兵阶位属性!T93+士兵训练属性!AH94)</f>
        <v>842.75626189995944</v>
      </c>
      <c r="E93" s="15">
        <f>(士兵阶位属性!U93+士兵训练属性!AI94)</f>
        <v>853.47380683434505</v>
      </c>
      <c r="F93" s="15">
        <f>(士兵阶位属性!V93+士兵训练属性!AJ94)</f>
        <v>865.66820930848712</v>
      </c>
      <c r="G93" s="15">
        <f>(士兵阶位属性!W93+士兵训练属性!AK94)</f>
        <v>878.65575830993464</v>
      </c>
      <c r="H93" s="15">
        <f>(士兵阶位属性!X93+士兵训练属性!AL94)</f>
        <v>894.88736940421347</v>
      </c>
      <c r="I93" s="87">
        <f t="shared" si="12"/>
        <v>421.37813094997972</v>
      </c>
      <c r="J93" s="18">
        <f>士兵阶位属性!T93/D93</f>
        <v>0.4863151223516734</v>
      </c>
      <c r="K93" s="18">
        <f>士兵训练属性!AH94/D93</f>
        <v>0.5136848776483266</v>
      </c>
      <c r="L93" s="18"/>
      <c r="N93" s="15">
        <v>89</v>
      </c>
      <c r="O93" s="15">
        <f>(士兵阶位属性!AA93+士兵训练属性!AM94)</f>
        <v>842.75626189995944</v>
      </c>
      <c r="P93" s="15">
        <f>(士兵阶位属性!AB93+士兵训练属性!AN94)</f>
        <v>853.47380683434505</v>
      </c>
      <c r="Q93" s="15">
        <f>(士兵阶位属性!AC93+士兵训练属性!AO94)</f>
        <v>865.66820930848712</v>
      </c>
      <c r="R93" s="15">
        <f>(士兵阶位属性!AD93+士兵训练属性!AP94)</f>
        <v>878.65575830993464</v>
      </c>
      <c r="S93" s="15">
        <f>(士兵阶位属性!AE93+士兵训练属性!AQ94)</f>
        <v>894.88736940421347</v>
      </c>
      <c r="U93" s="18">
        <f>士兵阶位属性!AA93/O93</f>
        <v>0.4863151223516734</v>
      </c>
      <c r="V93" s="18">
        <f>士兵训练属性!AM94/O93</f>
        <v>0.5136848776483266</v>
      </c>
      <c r="W93" s="8"/>
      <c r="X93" s="10"/>
      <c r="Y93" s="8"/>
      <c r="Z93" s="8"/>
      <c r="AA93" s="8"/>
      <c r="AB93" s="8"/>
      <c r="AC93" s="8"/>
      <c r="AD93" s="8"/>
      <c r="AE93" s="8"/>
      <c r="AG93" s="10"/>
      <c r="AI93" s="15">
        <v>89</v>
      </c>
      <c r="AJ93" s="15">
        <f>士兵阶位属性!AZ93</f>
        <v>1057.6879775771572</v>
      </c>
      <c r="AK93" s="15">
        <f>士兵阶位属性!BA93</f>
        <v>1070.1030162130824</v>
      </c>
      <c r="AL93" s="15">
        <f>士兵阶位属性!BB93</f>
        <v>1083.4772943292719</v>
      </c>
      <c r="AM93" s="15">
        <f>士兵阶位属性!BC93</f>
        <v>1098.0740307028268</v>
      </c>
      <c r="AN93" s="15">
        <f>士兵阶位属性!BD93</f>
        <v>1122.4363893090758</v>
      </c>
    </row>
    <row r="94" spans="3:40" x14ac:dyDescent="0.15">
      <c r="C94" s="15">
        <v>90</v>
      </c>
      <c r="D94" s="15">
        <f>(士兵阶位属性!T94+士兵训练属性!AH95)</f>
        <v>852.35957959574091</v>
      </c>
      <c r="E94" s="15">
        <f>(士兵阶位属性!U94+士兵训练属性!AI95)</f>
        <v>863.85823915669039</v>
      </c>
      <c r="F94" s="15">
        <f>(士兵阶位属性!V94+士兵训练属性!AJ95)</f>
        <v>875.94656067987444</v>
      </c>
      <c r="G94" s="15">
        <f>(士兵阶位属性!W94+士兵训练属性!AK95)</f>
        <v>890.36990655141744</v>
      </c>
      <c r="H94" s="15">
        <f>(士兵阶位属性!X94+士兵训练属性!AL95)</f>
        <v>907.28234304951457</v>
      </c>
      <c r="I94" s="87">
        <f t="shared" si="12"/>
        <v>426.17978979787046</v>
      </c>
      <c r="J94" s="18">
        <f>士兵阶位属性!T94/D94</f>
        <v>0.48399484945957649</v>
      </c>
      <c r="K94" s="18">
        <f>士兵训练属性!AH95/D94</f>
        <v>0.51600515054042351</v>
      </c>
      <c r="L94" s="18"/>
      <c r="N94" s="15">
        <v>90</v>
      </c>
      <c r="O94" s="15">
        <f>(士兵阶位属性!AA94+士兵训练属性!AM95)</f>
        <v>852.35957959574091</v>
      </c>
      <c r="P94" s="15">
        <f>(士兵阶位属性!AB94+士兵训练属性!AN95)</f>
        <v>863.85823915669039</v>
      </c>
      <c r="Q94" s="15">
        <f>(士兵阶位属性!AC94+士兵训练属性!AO95)</f>
        <v>875.94656067987444</v>
      </c>
      <c r="R94" s="15">
        <f>(士兵阶位属性!AD94+士兵训练属性!AP95)</f>
        <v>890.36990655141744</v>
      </c>
      <c r="S94" s="15">
        <f>(士兵阶位属性!AE94+士兵训练属性!AQ95)</f>
        <v>907.28234304951457</v>
      </c>
      <c r="U94" s="18">
        <f>士兵阶位属性!AA94/O94</f>
        <v>0.48399484945957649</v>
      </c>
      <c r="V94" s="18">
        <f>士兵训练属性!AM95/O94</f>
        <v>0.51600515054042351</v>
      </c>
      <c r="W94" s="8"/>
      <c r="X94" s="10"/>
      <c r="Y94" s="8"/>
      <c r="Z94" s="8"/>
      <c r="AA94" s="8"/>
      <c r="AB94" s="8"/>
      <c r="AC94" s="8"/>
      <c r="AD94" s="8"/>
      <c r="AE94" s="8"/>
      <c r="AG94" s="10"/>
      <c r="AI94" s="15">
        <v>90</v>
      </c>
      <c r="AJ94" s="15">
        <f>士兵阶位属性!AZ94</f>
        <v>1068.9068600494525</v>
      </c>
      <c r="AK94" s="15">
        <f>士兵阶位属性!BA94</f>
        <v>1081.2917328422727</v>
      </c>
      <c r="AL94" s="15">
        <f>士兵阶位属性!BB94</f>
        <v>1094.6282119664475</v>
      </c>
      <c r="AM94" s="15">
        <f>士兵阶位属性!BC94</f>
        <v>1114.8530741297452</v>
      </c>
      <c r="AN94" s="15">
        <f>士兵阶位属性!BD94</f>
        <v>1140.0947497748734</v>
      </c>
    </row>
    <row r="95" spans="3:40" x14ac:dyDescent="0.15">
      <c r="C95" s="15">
        <v>91</v>
      </c>
      <c r="D95" s="15">
        <f>(士兵阶位属性!T95+士兵训练属性!AH96)</f>
        <v>862.92828874104589</v>
      </c>
      <c r="E95" s="15">
        <f>(士兵阶位属性!U95+士兵训练属性!AI96)</f>
        <v>874.30723942354803</v>
      </c>
      <c r="F95" s="15">
        <f>(士兵阶位属性!V95+士兵训练属性!AJ96)</f>
        <v>887.31547910923962</v>
      </c>
      <c r="G95" s="15">
        <f>(士兵阶位属性!W95+士兵训练属性!AK96)</f>
        <v>902.49112560596291</v>
      </c>
      <c r="H95" s="15">
        <f>(士兵阶位属性!X95+士兵训练属性!AL96)</f>
        <v>921.14754735208021</v>
      </c>
      <c r="I95" s="87">
        <f t="shared" si="12"/>
        <v>431.46414437052294</v>
      </c>
      <c r="J95" s="18">
        <f>士兵阶位属性!T95/D95</f>
        <v>0.48118735197685109</v>
      </c>
      <c r="K95" s="18">
        <f>士兵训练属性!AH96/D95</f>
        <v>0.51881264802314897</v>
      </c>
      <c r="L95" s="18"/>
      <c r="N95" s="15">
        <v>91</v>
      </c>
      <c r="O95" s="15">
        <f>(士兵阶位属性!AA95+士兵训练属性!AM96)</f>
        <v>862.92828874104589</v>
      </c>
      <c r="P95" s="15">
        <f>(士兵阶位属性!AB95+士兵训练属性!AN96)</f>
        <v>874.30723942354803</v>
      </c>
      <c r="Q95" s="15">
        <f>(士兵阶位属性!AC95+士兵训练属性!AO96)</f>
        <v>887.31547910923962</v>
      </c>
      <c r="R95" s="15">
        <f>(士兵阶位属性!AD95+士兵训练属性!AP96)</f>
        <v>902.49112560596291</v>
      </c>
      <c r="S95" s="15">
        <f>(士兵阶位属性!AE95+士兵训练属性!AQ96)</f>
        <v>921.14754735208021</v>
      </c>
      <c r="U95" s="18">
        <f>士兵阶位属性!AA95/O95</f>
        <v>0.48118735197685109</v>
      </c>
      <c r="V95" s="18">
        <f>士兵训练属性!AM96/O95</f>
        <v>0.51881264802314897</v>
      </c>
      <c r="W95" s="8"/>
      <c r="X95" s="10"/>
      <c r="Y95" s="8"/>
      <c r="Z95" s="8"/>
      <c r="AA95" s="8"/>
      <c r="AB95" s="8"/>
      <c r="AC95" s="8"/>
      <c r="AD95" s="8"/>
      <c r="AE95" s="8"/>
      <c r="AG95" s="10"/>
      <c r="AI95" s="15">
        <v>91</v>
      </c>
      <c r="AJ95" s="15">
        <f>士兵阶位属性!AZ95</f>
        <v>1080.1257425217475</v>
      </c>
      <c r="AK95" s="15">
        <f>士兵阶位属性!BA95</f>
        <v>1092.4804494714633</v>
      </c>
      <c r="AL95" s="15">
        <f>士兵阶位属性!BB95</f>
        <v>1109.4504613061288</v>
      </c>
      <c r="AM95" s="15">
        <f>士兵阶位属性!BC95</f>
        <v>1132.8201515088952</v>
      </c>
      <c r="AN95" s="15">
        <f>士兵阶位属性!BD95</f>
        <v>1157.753110240671</v>
      </c>
    </row>
    <row r="96" spans="3:40" x14ac:dyDescent="0.15">
      <c r="C96" s="15">
        <v>92</v>
      </c>
      <c r="D96" s="15">
        <f>(士兵阶位属性!T96+士兵训练属性!AH97)</f>
        <v>873.56403052658163</v>
      </c>
      <c r="E96" s="15">
        <f>(士兵阶位属性!U96+士兵训练属性!AI97)</f>
        <v>885.49414849725258</v>
      </c>
      <c r="F96" s="15">
        <f>(士兵阶位属性!V96+士兵训练属性!AJ97)</f>
        <v>899.7196288184449</v>
      </c>
      <c r="G96" s="15">
        <f>(士兵阶位属性!W96+士兵训练属性!AK97)</f>
        <v>916.6391039815835</v>
      </c>
      <c r="H96" s="15">
        <f>(士兵阶位属性!X96+士兵训练属性!AL97)</f>
        <v>935.1205358210841</v>
      </c>
      <c r="I96" s="87">
        <f t="shared" si="12"/>
        <v>436.78201526329082</v>
      </c>
      <c r="J96" s="18">
        <f>士兵阶位属性!T96/D96</f>
        <v>0.47841107851779086</v>
      </c>
      <c r="K96" s="18">
        <f>士兵训练属性!AH97/D96</f>
        <v>0.52158892148220914</v>
      </c>
      <c r="L96" s="18"/>
      <c r="N96" s="15">
        <v>92</v>
      </c>
      <c r="O96" s="15">
        <f>(士兵阶位属性!AA96+士兵训练属性!AM97)</f>
        <v>873.56403052658163</v>
      </c>
      <c r="P96" s="15">
        <f>(士兵阶位属性!AB96+士兵训练属性!AN97)</f>
        <v>885.49414849725258</v>
      </c>
      <c r="Q96" s="15">
        <f>(士兵阶位属性!AC96+士兵训练属性!AO97)</f>
        <v>899.7196288184449</v>
      </c>
      <c r="R96" s="15">
        <f>(士兵阶位属性!AD96+士兵训练属性!AP97)</f>
        <v>916.6391039815835</v>
      </c>
      <c r="S96" s="15">
        <f>(士兵阶位属性!AE96+士兵训练属性!AQ97)</f>
        <v>935.1205358210841</v>
      </c>
      <c r="U96" s="18">
        <f>士兵阶位属性!AA96/O96</f>
        <v>0.47841107851779086</v>
      </c>
      <c r="V96" s="18">
        <f>士兵训练属性!AM97/O96</f>
        <v>0.52158892148220914</v>
      </c>
      <c r="W96" s="8"/>
      <c r="X96" s="10"/>
      <c r="Y96" s="8"/>
      <c r="Z96" s="8"/>
      <c r="AA96" s="8"/>
      <c r="AB96" s="8"/>
      <c r="AC96" s="8"/>
      <c r="AD96" s="8"/>
      <c r="AE96" s="8"/>
      <c r="AG96" s="10"/>
      <c r="AI96" s="15">
        <v>92</v>
      </c>
      <c r="AJ96" s="15">
        <f>士兵阶位属性!AZ96</f>
        <v>1091.3446249940428</v>
      </c>
      <c r="AK96" s="15">
        <f>士兵阶位属性!BA96</f>
        <v>1106.0509944817297</v>
      </c>
      <c r="AL96" s="15">
        <f>士兵阶位属性!BB96</f>
        <v>1127.6852687746957</v>
      </c>
      <c r="AM96" s="15">
        <f>士兵阶位属性!BC96</f>
        <v>1150.7872288880451</v>
      </c>
      <c r="AN96" s="15">
        <f>士兵阶位属性!BD96</f>
        <v>1175.4114707064687</v>
      </c>
    </row>
    <row r="97" spans="3:40" x14ac:dyDescent="0.15">
      <c r="C97" s="15">
        <v>93</v>
      </c>
      <c r="D97" s="15">
        <f>(士兵阶位属性!T97+士兵训练属性!AH98)</f>
        <v>884.74989808670966</v>
      </c>
      <c r="E97" s="15">
        <f>(士兵阶位属性!U97+士兵训练属性!AI98)</f>
        <v>898.14160937054476</v>
      </c>
      <c r="F97" s="15">
        <f>(士兵阶位属性!V97+士兵训练属性!AJ98)</f>
        <v>913.79739476889449</v>
      </c>
      <c r="G97" s="15">
        <f>(士兵阶位属性!W97+士兵训练属性!AK98)</f>
        <v>930.9049163035005</v>
      </c>
      <c r="H97" s="15">
        <f>(士兵阶位属性!X97+士兵训练属性!AL98)</f>
        <v>949.20130845652625</v>
      </c>
      <c r="I97" s="87">
        <f t="shared" si="12"/>
        <v>442.37494904335483</v>
      </c>
      <c r="J97" s="18">
        <f>士兵阶位属性!T97/D97</f>
        <v>0.47567309034936955</v>
      </c>
      <c r="K97" s="18">
        <f>士兵训练属性!AH98/D97</f>
        <v>0.52432690965063045</v>
      </c>
      <c r="L97" s="18"/>
      <c r="N97" s="15">
        <v>93</v>
      </c>
      <c r="O97" s="15">
        <f>(士兵阶位属性!AA97+士兵训练属性!AM98)</f>
        <v>884.74989808670966</v>
      </c>
      <c r="P97" s="15">
        <f>(士兵阶位属性!AB97+士兵训练属性!AN98)</f>
        <v>898.14160937054476</v>
      </c>
      <c r="Q97" s="15">
        <f>(士兵阶位属性!AC97+士兵训练属性!AO98)</f>
        <v>913.79739476889449</v>
      </c>
      <c r="R97" s="15">
        <f>(士兵阶位属性!AD97+士兵训练属性!AP98)</f>
        <v>930.9049163035005</v>
      </c>
      <c r="S97" s="15">
        <f>(士兵阶位属性!AE97+士兵训练属性!AQ98)</f>
        <v>949.20130845652625</v>
      </c>
      <c r="U97" s="18">
        <f>士兵阶位属性!AA97/O97</f>
        <v>0.47567309034936955</v>
      </c>
      <c r="V97" s="18">
        <f>士兵训练属性!AM98/O97</f>
        <v>0.52432690965063045</v>
      </c>
      <c r="W97" s="8"/>
      <c r="X97" s="10"/>
      <c r="Y97" s="8"/>
      <c r="Z97" s="8"/>
      <c r="AA97" s="8"/>
      <c r="AB97" s="8"/>
      <c r="AC97" s="8"/>
      <c r="AD97" s="8"/>
      <c r="AE97" s="8"/>
      <c r="AG97" s="10"/>
      <c r="AI97" s="15">
        <v>93</v>
      </c>
      <c r="AJ97" s="15">
        <f>士兵阶位属性!AZ97</f>
        <v>1104.2585910459748</v>
      </c>
      <c r="AK97" s="15">
        <f>士兵阶位属性!BA97</f>
        <v>1124.5028335981992</v>
      </c>
      <c r="AL97" s="15">
        <f>士兵阶位属性!BB97</f>
        <v>1145.9200762432624</v>
      </c>
      <c r="AM97" s="15">
        <f>士兵阶位属性!BC97</f>
        <v>1168.754306267195</v>
      </c>
      <c r="AN97" s="15">
        <f>士兵阶位属性!BD97</f>
        <v>1193.0698311722663</v>
      </c>
    </row>
    <row r="98" spans="3:40" x14ac:dyDescent="0.15">
      <c r="C98" s="15">
        <v>94</v>
      </c>
      <c r="D98" s="15">
        <f>(士兵阶位属性!T98+士兵训练属性!AH99)</f>
        <v>897.64973029821238</v>
      </c>
      <c r="E98" s="15">
        <f>(士兵阶位属性!U98+士兵训练属性!AI99)</f>
        <v>912.33478938654935</v>
      </c>
      <c r="F98" s="15">
        <f>(士兵阶位属性!V98+士兵训练属性!AJ99)</f>
        <v>928.23821180938671</v>
      </c>
      <c r="G98" s="15">
        <f>(士兵阶位属性!W98+士兵训练属性!AK99)</f>
        <v>945.28368479870971</v>
      </c>
      <c r="H98" s="15">
        <f>(士兵阶位属性!X98+士兵训练属性!AL99)</f>
        <v>962.51256697329268</v>
      </c>
      <c r="I98" s="87">
        <f t="shared" si="12"/>
        <v>448.82486514910619</v>
      </c>
      <c r="J98" s="18">
        <f>士兵阶位属性!T98/D98</f>
        <v>0.47298979357324938</v>
      </c>
      <c r="K98" s="18">
        <f>士兵训练属性!AH99/D98</f>
        <v>0.52701020642675056</v>
      </c>
      <c r="L98" s="18"/>
      <c r="N98" s="15">
        <v>94</v>
      </c>
      <c r="O98" s="15">
        <f>(士兵阶位属性!AA98+士兵训练属性!AM99)</f>
        <v>897.64973029821238</v>
      </c>
      <c r="P98" s="15">
        <f>(士兵阶位属性!AB98+士兵训练属性!AN99)</f>
        <v>912.33478938654935</v>
      </c>
      <c r="Q98" s="15">
        <f>(士兵阶位属性!AC98+士兵训练属性!AO99)</f>
        <v>928.23821180938671</v>
      </c>
      <c r="R98" s="15">
        <f>(士兵阶位属性!AD98+士兵训练属性!AP99)</f>
        <v>945.28368479870971</v>
      </c>
      <c r="S98" s="15">
        <f>(士兵阶位属性!AE98+士兵训练属性!AQ99)</f>
        <v>962.51256697329268</v>
      </c>
      <c r="U98" s="18">
        <f>士兵阶位属性!AA98/O98</f>
        <v>0.47298979357324938</v>
      </c>
      <c r="V98" s="18">
        <f>士兵训练属性!AM99/O98</f>
        <v>0.52701020642675056</v>
      </c>
      <c r="W98" s="8"/>
      <c r="X98" s="10"/>
      <c r="Y98" s="8"/>
      <c r="Z98" s="8"/>
      <c r="AA98" s="8"/>
      <c r="AB98" s="8"/>
      <c r="AC98" s="8"/>
      <c r="AD98" s="8"/>
      <c r="AE98" s="8"/>
      <c r="AG98" s="10"/>
      <c r="AI98" s="15">
        <v>94</v>
      </c>
      <c r="AJ98" s="15">
        <f>士兵阶位属性!AZ98</f>
        <v>1122.8958031741722</v>
      </c>
      <c r="AK98" s="15">
        <f>士兵阶位属性!BA98</f>
        <v>1142.9546727146687</v>
      </c>
      <c r="AL98" s="15">
        <f>士兵阶位属性!BB98</f>
        <v>1164.1548837118294</v>
      </c>
      <c r="AM98" s="15">
        <f>士兵阶位属性!BC98</f>
        <v>1186.7213836463452</v>
      </c>
      <c r="AN98" s="15">
        <f>士兵阶位属性!BD98</f>
        <v>1210.7281916380639</v>
      </c>
    </row>
    <row r="99" spans="3:40" x14ac:dyDescent="0.15">
      <c r="C99" s="15">
        <v>95</v>
      </c>
      <c r="D99" s="15">
        <f>(士兵阶位属性!T99+士兵训练属性!AH100)</f>
        <v>912.09649683730777</v>
      </c>
      <c r="E99" s="15">
        <f>(士兵阶位属性!U99+士兵训练属性!AI100)</f>
        <v>926.97299342577639</v>
      </c>
      <c r="F99" s="15">
        <f>(士兵阶位属性!V99+士兵训练属性!AJ100)</f>
        <v>942.79510856114291</v>
      </c>
      <c r="G99" s="15">
        <f>(士兵阶位属性!W99+士兵训练属性!AK100)</f>
        <v>958.98050590659477</v>
      </c>
      <c r="H99" s="15">
        <f>(士兵阶位属性!X99+士兵训练属性!AL100)</f>
        <v>975.70966689569354</v>
      </c>
      <c r="I99" s="87">
        <f t="shared" si="12"/>
        <v>456.04824841865388</v>
      </c>
      <c r="J99" s="18">
        <f>士兵阶位属性!T99/D99</f>
        <v>0.46958474738761308</v>
      </c>
      <c r="K99" s="18">
        <f>士兵训练属性!AH100/D99</f>
        <v>0.53041525261238698</v>
      </c>
      <c r="L99" s="18"/>
      <c r="N99" s="15">
        <v>95</v>
      </c>
      <c r="O99" s="15">
        <f>(士兵阶位属性!AA99+士兵训练属性!AM100)</f>
        <v>912.09649683730777</v>
      </c>
      <c r="P99" s="15">
        <f>(士兵阶位属性!AB99+士兵训练属性!AN100)</f>
        <v>926.97299342577639</v>
      </c>
      <c r="Q99" s="15">
        <f>(士兵阶位属性!AC99+士兵训练属性!AO100)</f>
        <v>942.79510856114291</v>
      </c>
      <c r="R99" s="15">
        <f>(士兵阶位属性!AD99+士兵训练属性!AP100)</f>
        <v>958.98050590659477</v>
      </c>
      <c r="S99" s="15">
        <f>(士兵阶位属性!AE99+士兵训练属性!AQ100)</f>
        <v>975.70966689569354</v>
      </c>
      <c r="U99" s="18">
        <f>士兵阶位属性!AA99/O99</f>
        <v>0.46958474738761308</v>
      </c>
      <c r="V99" s="18">
        <f>士兵训练属性!AM100/O99</f>
        <v>0.53041525261238698</v>
      </c>
      <c r="W99" s="8"/>
      <c r="X99" s="10"/>
      <c r="Y99" s="8"/>
      <c r="Z99" s="8"/>
      <c r="AA99" s="8"/>
      <c r="AB99" s="8"/>
      <c r="AC99" s="8"/>
      <c r="AD99" s="8"/>
      <c r="AE99" s="8"/>
      <c r="AG99" s="10"/>
      <c r="AI99" s="15">
        <v>95</v>
      </c>
      <c r="AJ99" s="15">
        <f>士兵阶位属性!AZ99</f>
        <v>1141.5330153023699</v>
      </c>
      <c r="AK99" s="15">
        <f>士兵阶位属性!BA99</f>
        <v>1161.4065118311382</v>
      </c>
      <c r="AL99" s="15">
        <f>士兵阶位属性!BB99</f>
        <v>1182.3896911803961</v>
      </c>
      <c r="AM99" s="15">
        <f>士兵阶位属性!BC99</f>
        <v>1204.6884610254951</v>
      </c>
      <c r="AN99" s="15">
        <f>士兵阶位属性!BD99</f>
        <v>1228.3865521038615</v>
      </c>
    </row>
    <row r="100" spans="3:40" x14ac:dyDescent="0.15">
      <c r="C100" s="15">
        <v>96</v>
      </c>
      <c r="D100" s="15">
        <f>(士兵阶位属性!T100+士兵训练属性!AH101)</f>
        <v>926.91161306391086</v>
      </c>
      <c r="E100" s="15">
        <f>(士兵阶位属性!U100+士兵训练属性!AI101)</f>
        <v>941.73067797406384</v>
      </c>
      <c r="F100" s="15">
        <f>(士兵阶位属性!V100+士兵训练属性!AJ101)</f>
        <v>956.72795558355165</v>
      </c>
      <c r="G100" s="15">
        <f>(士兵阶位属性!W100+士兵训练属性!AK101)</f>
        <v>972.31558862317718</v>
      </c>
      <c r="H100" s="15">
        <f>(士兵阶位属性!X100+士兵训练属性!AL101)</f>
        <v>988.99724065399266</v>
      </c>
      <c r="I100" s="87">
        <f t="shared" si="12"/>
        <v>463.45580653195543</v>
      </c>
      <c r="J100" s="18">
        <f>士兵阶位属性!T100/D100</f>
        <v>0.46610058542477728</v>
      </c>
      <c r="K100" s="18">
        <f>士兵训练属性!AH101/D100</f>
        <v>0.53389941457522283</v>
      </c>
      <c r="L100" s="18"/>
      <c r="N100" s="15">
        <v>96</v>
      </c>
      <c r="O100" s="15">
        <f>(士兵阶位属性!AA100+士兵训练属性!AM101)</f>
        <v>926.91161306391086</v>
      </c>
      <c r="P100" s="15">
        <f>(士兵阶位属性!AB100+士兵训练属性!AN101)</f>
        <v>941.73067797406384</v>
      </c>
      <c r="Q100" s="15">
        <f>(士兵阶位属性!AC100+士兵训练属性!AO101)</f>
        <v>956.72795558355165</v>
      </c>
      <c r="R100" s="15">
        <f>(士兵阶位属性!AD100+士兵训练属性!AP101)</f>
        <v>972.31558862317718</v>
      </c>
      <c r="S100" s="15">
        <f>(士兵阶位属性!AE100+士兵训练属性!AQ101)</f>
        <v>988.99724065399266</v>
      </c>
      <c r="U100" s="18">
        <f>士兵阶位属性!AA100/O100</f>
        <v>0.46610058542477728</v>
      </c>
      <c r="V100" s="18">
        <f>士兵训练属性!AM101/O100</f>
        <v>0.53389941457522283</v>
      </c>
      <c r="W100" s="8"/>
      <c r="X100" s="10"/>
      <c r="Y100" s="8"/>
      <c r="Z100" s="8"/>
      <c r="AA100" s="8"/>
      <c r="AB100" s="8"/>
      <c r="AC100" s="8"/>
      <c r="AD100" s="8"/>
      <c r="AE100" s="8"/>
      <c r="AG100" s="10"/>
      <c r="AI100" s="15">
        <v>96</v>
      </c>
      <c r="AJ100" s="15">
        <f>士兵阶位属性!AZ100</f>
        <v>1160.1702274305676</v>
      </c>
      <c r="AK100" s="15">
        <f>士兵阶位属性!BA100</f>
        <v>1179.8583509476075</v>
      </c>
      <c r="AL100" s="15">
        <f>士兵阶位属性!BB100</f>
        <v>1200.6244986489628</v>
      </c>
      <c r="AM100" s="15">
        <f>士兵阶位属性!BC100</f>
        <v>1222.6555384046451</v>
      </c>
      <c r="AN100" s="15">
        <f>士兵阶位属性!BD100</f>
        <v>1246.0449125696591</v>
      </c>
    </row>
    <row r="101" spans="3:40" x14ac:dyDescent="0.15">
      <c r="C101" s="15">
        <v>97</v>
      </c>
      <c r="D101" s="15">
        <f>(士兵阶位属性!T101+士兵训练属性!AH102)</f>
        <v>941.84915479041433</v>
      </c>
      <c r="E101" s="15">
        <f>(士兵阶位属性!U101+士兵训练属性!AI102)</f>
        <v>955.7511853054782</v>
      </c>
      <c r="F101" s="15">
        <f>(士兵阶位属性!V101+士兵训练属性!AJ102)</f>
        <v>970.13696448806877</v>
      </c>
      <c r="G101" s="15">
        <f>(士兵阶位属性!W101+士兵训练属性!AK102)</f>
        <v>985.74320637658411</v>
      </c>
      <c r="H101" s="15">
        <f>(士兵阶位属性!X101+士兵训练属性!AL102)</f>
        <v>1002.3752882481901</v>
      </c>
      <c r="I101" s="87">
        <f t="shared" si="12"/>
        <v>470.92457739520717</v>
      </c>
      <c r="J101" s="18">
        <f>士兵阶位属性!T101/D101</f>
        <v>0.46266590111101302</v>
      </c>
      <c r="K101" s="18">
        <f>士兵训练属性!AH102/D101</f>
        <v>0.53733409888898709</v>
      </c>
      <c r="L101" s="18"/>
      <c r="N101" s="15">
        <v>97</v>
      </c>
      <c r="O101" s="15">
        <f>(士兵阶位属性!AA101+士兵训练属性!AM102)</f>
        <v>941.84915479041433</v>
      </c>
      <c r="P101" s="15">
        <f>(士兵阶位属性!AB101+士兵训练属性!AN102)</f>
        <v>955.7511853054782</v>
      </c>
      <c r="Q101" s="15">
        <f>(士兵阶位属性!AC101+士兵训练属性!AO102)</f>
        <v>970.13696448806877</v>
      </c>
      <c r="R101" s="15">
        <f>(士兵阶位属性!AD101+士兵训练属性!AP102)</f>
        <v>985.74320637658411</v>
      </c>
      <c r="S101" s="15">
        <f>(士兵阶位属性!AE101+士兵训练属性!AQ102)</f>
        <v>1002.3752882481901</v>
      </c>
      <c r="U101" s="18">
        <f>士兵阶位属性!AA101/O101</f>
        <v>0.46266590111101302</v>
      </c>
      <c r="V101" s="18">
        <f>士兵训练属性!AM102/O101</f>
        <v>0.53733409888898709</v>
      </c>
      <c r="W101" s="8"/>
      <c r="X101" s="10"/>
      <c r="Y101" s="8"/>
      <c r="Z101" s="8"/>
      <c r="AA101" s="8"/>
      <c r="AB101" s="8"/>
      <c r="AC101" s="8"/>
      <c r="AD101" s="8"/>
      <c r="AE101" s="8"/>
      <c r="AG101" s="10"/>
      <c r="AI101" s="15">
        <v>97</v>
      </c>
      <c r="AJ101" s="15">
        <f>士兵阶位属性!AZ101</f>
        <v>1178.8074395587651</v>
      </c>
      <c r="AK101" s="15">
        <f>士兵阶位属性!BA101</f>
        <v>1198.310190064077</v>
      </c>
      <c r="AL101" s="15">
        <f>士兵阶位属性!BB101</f>
        <v>1218.8593061175297</v>
      </c>
      <c r="AM101" s="15">
        <f>士兵阶位属性!BC101</f>
        <v>1240.622615783795</v>
      </c>
      <c r="AN101" s="15">
        <f>士兵阶位属性!BD101</f>
        <v>1263.7032730354567</v>
      </c>
    </row>
    <row r="102" spans="3:40" x14ac:dyDescent="0.15">
      <c r="C102" s="15">
        <v>98</v>
      </c>
      <c r="D102" s="15">
        <f>(士兵阶位属性!T102+士兵训练属性!AH103)</f>
        <v>955.80294024961222</v>
      </c>
      <c r="E102" s="15">
        <f>(士兵阶位属性!U102+士兵训练属性!AI103)</f>
        <v>969.17257810292858</v>
      </c>
      <c r="F102" s="15">
        <f>(士兵阶位属性!V102+士兵训练属性!AJ103)</f>
        <v>983.63947117203918</v>
      </c>
      <c r="G102" s="15">
        <f>(士兵阶位属性!W102+士兵训练属性!AK103)</f>
        <v>999.26335916681603</v>
      </c>
      <c r="H102" s="15">
        <f>(士兵阶位属性!X102+士兵训练属性!AL103)</f>
        <v>1015.6303251697807</v>
      </c>
      <c r="I102" s="87">
        <f t="shared" si="12"/>
        <v>477.90147012480611</v>
      </c>
      <c r="J102" s="18">
        <f>士兵阶位属性!T102/D102</f>
        <v>0.45981123496294962</v>
      </c>
      <c r="K102" s="18">
        <f>士兵训练属性!AH103/D102</f>
        <v>0.54018876503705027</v>
      </c>
      <c r="L102" s="18"/>
      <c r="N102" s="15">
        <v>98</v>
      </c>
      <c r="O102" s="15">
        <f>(士兵阶位属性!AA102+士兵训练属性!AM103)</f>
        <v>955.80294024961222</v>
      </c>
      <c r="P102" s="15">
        <f>(士兵阶位属性!AB102+士兵训练属性!AN103)</f>
        <v>969.17257810292858</v>
      </c>
      <c r="Q102" s="15">
        <f>(士兵阶位属性!AC102+士兵训练属性!AO103)</f>
        <v>983.63947117203918</v>
      </c>
      <c r="R102" s="15">
        <f>(士兵阶位属性!AD102+士兵训练属性!AP103)</f>
        <v>999.26335916681603</v>
      </c>
      <c r="S102" s="15">
        <f>(士兵阶位属性!AE102+士兵训练属性!AQ103)</f>
        <v>1015.6303251697807</v>
      </c>
      <c r="U102" s="18">
        <f>士兵阶位属性!AA102/O102</f>
        <v>0.45981123496294962</v>
      </c>
      <c r="V102" s="18">
        <f>士兵训练属性!AM103/O102</f>
        <v>0.54018876503705027</v>
      </c>
      <c r="W102" s="8"/>
      <c r="X102" s="10"/>
      <c r="Y102" s="8"/>
      <c r="Z102" s="8"/>
      <c r="AA102" s="8"/>
      <c r="AB102" s="8"/>
      <c r="AC102" s="8"/>
      <c r="AD102" s="8"/>
      <c r="AE102" s="8"/>
      <c r="AG102" s="10"/>
      <c r="AI102" s="15">
        <v>98</v>
      </c>
      <c r="AJ102" s="15">
        <f>士兵阶位属性!AZ102</f>
        <v>1197.4446516869627</v>
      </c>
      <c r="AK102" s="15">
        <f>士兵阶位属性!BA102</f>
        <v>1216.7620291805465</v>
      </c>
      <c r="AL102" s="15">
        <f>士兵阶位属性!BB102</f>
        <v>1237.0941135860965</v>
      </c>
      <c r="AM102" s="15">
        <f>士兵阶位属性!BC102</f>
        <v>1258.589693162945</v>
      </c>
      <c r="AN102" s="15">
        <f>士兵阶位属性!BD102</f>
        <v>1281.3616335012543</v>
      </c>
    </row>
    <row r="103" spans="3:40" x14ac:dyDescent="0.15">
      <c r="C103" s="15">
        <v>99</v>
      </c>
      <c r="D103" s="15">
        <f>(士兵阶位属性!T103+士兵训练属性!AH104)</f>
        <v>969.22086209001941</v>
      </c>
      <c r="E103" s="15">
        <f>(士兵阶位属性!U103+士兵训练属性!AI104)</f>
        <v>982.68734699890103</v>
      </c>
      <c r="F103" s="15">
        <f>(士兵阶位属性!V103+士兵训练属性!AJ104)</f>
        <v>997.23547563546254</v>
      </c>
      <c r="G103" s="15">
        <f>(士兵阶位属性!W103+士兵训练属性!AK104)</f>
        <v>1012.661948751859</v>
      </c>
      <c r="H103" s="15">
        <f>(士兵阶位属性!X103+士兵训练属性!AL104)</f>
        <v>1028.8726997532181</v>
      </c>
      <c r="I103" s="87">
        <f t="shared" si="12"/>
        <v>484.6104310450097</v>
      </c>
      <c r="J103" s="18">
        <f>士兵阶位属性!T103/D103</f>
        <v>0.45729140807729224</v>
      </c>
      <c r="K103" s="18">
        <f>士兵训练属性!AH104/D103</f>
        <v>0.54270859192270782</v>
      </c>
      <c r="L103" s="18"/>
      <c r="N103" s="15">
        <v>99</v>
      </c>
      <c r="O103" s="15">
        <f>(士兵阶位属性!AA103+士兵训练属性!AM104)</f>
        <v>969.22086209001941</v>
      </c>
      <c r="P103" s="15">
        <f>(士兵阶位属性!AB103+士兵训练属性!AN104)</f>
        <v>982.68734699890103</v>
      </c>
      <c r="Q103" s="15">
        <f>(士兵阶位属性!AC103+士兵训练属性!AO104)</f>
        <v>997.23547563546254</v>
      </c>
      <c r="R103" s="15">
        <f>(士兵阶位属性!AD103+士兵训练属性!AP104)</f>
        <v>1012.661948751859</v>
      </c>
      <c r="S103" s="15">
        <f>(士兵阶位属性!AE103+士兵训练属性!AQ104)</f>
        <v>1028.8726997532181</v>
      </c>
      <c r="U103" s="18">
        <f>士兵阶位属性!AA103/O103</f>
        <v>0.45729140807729224</v>
      </c>
      <c r="V103" s="18">
        <f>士兵训练属性!AM104/O103</f>
        <v>0.54270859192270782</v>
      </c>
      <c r="W103" s="8"/>
      <c r="X103" s="10"/>
      <c r="Y103" s="8"/>
      <c r="Z103" s="8"/>
      <c r="AA103" s="8"/>
      <c r="AB103" s="8"/>
      <c r="AC103" s="8"/>
      <c r="AD103" s="8"/>
      <c r="AE103" s="8"/>
      <c r="AG103" s="10"/>
      <c r="AI103" s="15">
        <v>99</v>
      </c>
      <c r="AJ103" s="15">
        <f>士兵阶位属性!AZ103</f>
        <v>1216.0818638151604</v>
      </c>
      <c r="AK103" s="15">
        <f>士兵阶位属性!BA103</f>
        <v>1235.213868297016</v>
      </c>
      <c r="AL103" s="15">
        <f>士兵阶位属性!BB103</f>
        <v>1255.3289210546634</v>
      </c>
      <c r="AM103" s="15">
        <f>士兵阶位属性!BC103</f>
        <v>1276.5567705420951</v>
      </c>
      <c r="AN103" s="15">
        <f>士兵阶位属性!BD103</f>
        <v>1299.0199939670517</v>
      </c>
    </row>
    <row r="104" spans="3:40" x14ac:dyDescent="0.15">
      <c r="C104" s="15">
        <v>100</v>
      </c>
      <c r="D104" s="15">
        <f>(士兵阶位属性!T104+士兵训练属性!AH105)</f>
        <v>982.73168889068324</v>
      </c>
      <c r="E104" s="15">
        <f>(士兵阶位属性!U104+士兵训练属性!AI105)</f>
        <v>996.29549199339499</v>
      </c>
      <c r="F104" s="15">
        <f>(士兵阶位属性!V104+士兵训练属性!AJ105)</f>
        <v>1010.7959747077305</v>
      </c>
      <c r="G104" s="15">
        <f>(士兵阶位属性!W104+士兵训练属性!AK105)</f>
        <v>1025.9577505583366</v>
      </c>
      <c r="H104" s="15">
        <f>(士兵阶位属性!X104+士兵训练属性!AL105)</f>
        <v>1042.2007097431497</v>
      </c>
      <c r="I104" s="87">
        <f t="shared" si="12"/>
        <v>491.36584444534162</v>
      </c>
      <c r="J104" s="18">
        <f>士兵阶位属性!T104/D104</f>
        <v>0.45479739815166226</v>
      </c>
      <c r="K104" s="18">
        <f>士兵训练属性!AH105/D104</f>
        <v>0.54520260184833769</v>
      </c>
      <c r="L104" s="18"/>
      <c r="N104" s="15">
        <v>100</v>
      </c>
      <c r="O104" s="15">
        <f>(士兵阶位属性!AA104+士兵训练属性!AM105)</f>
        <v>982.73168889068324</v>
      </c>
      <c r="P104" s="15">
        <f>(士兵阶位属性!AB104+士兵训练属性!AN105)</f>
        <v>996.29549199339499</v>
      </c>
      <c r="Q104" s="15">
        <f>(士兵阶位属性!AC104+士兵训练属性!AO105)</f>
        <v>1010.7959747077305</v>
      </c>
      <c r="R104" s="15">
        <f>(士兵阶位属性!AD104+士兵训练属性!AP105)</f>
        <v>1025.9577505583366</v>
      </c>
      <c r="S104" s="15">
        <f>(士兵阶位属性!AE104+士兵训练属性!AQ105)</f>
        <v>1042.2007097431497</v>
      </c>
      <c r="U104" s="18">
        <f>士兵阶位属性!AA104/O104</f>
        <v>0.45479739815166226</v>
      </c>
      <c r="V104" s="18">
        <f>士兵训练属性!AM105/O104</f>
        <v>0.54520260184833769</v>
      </c>
      <c r="W104" s="8"/>
      <c r="X104" s="10"/>
      <c r="Z104" s="8"/>
      <c r="AA104" s="8"/>
      <c r="AB104" s="8"/>
      <c r="AC104" s="8"/>
      <c r="AD104" s="8"/>
      <c r="AE104" s="8"/>
      <c r="AG104" s="10"/>
      <c r="AI104" s="15">
        <v>100</v>
      </c>
      <c r="AJ104" s="15">
        <f>士兵阶位属性!AZ104</f>
        <v>1234.7190759433579</v>
      </c>
      <c r="AK104" s="15">
        <f>士兵阶位属性!BA104</f>
        <v>1253.6657074134855</v>
      </c>
      <c r="AL104" s="15">
        <f>士兵阶位属性!BB104</f>
        <v>1273.5637285232301</v>
      </c>
      <c r="AM104" s="15">
        <f>士兵阶位属性!BC104</f>
        <v>1294.5238479212451</v>
      </c>
      <c r="AN104" s="15">
        <f>士兵阶位属性!BD104</f>
        <v>1316.6783544328493</v>
      </c>
    </row>
    <row r="105" spans="3:40" x14ac:dyDescent="0.15">
      <c r="C105" s="15">
        <v>101</v>
      </c>
      <c r="D105" s="15">
        <f>(士兵阶位属性!T105+士兵训练属性!AH106)</f>
        <v>996.33542065160327</v>
      </c>
      <c r="E105" s="15">
        <f>(士兵阶位属性!U105+士兵训练属性!AI106)</f>
        <v>1009.9392055492676</v>
      </c>
      <c r="F105" s="15">
        <f>(士兵阶位属性!V105+士兵训练属性!AJ106)</f>
        <v>1024.2680961942365</v>
      </c>
      <c r="G105" s="15">
        <f>(士兵阶位属性!W105+士兵训练属性!AK106)</f>
        <v>1039.3397019890979</v>
      </c>
      <c r="H105" s="15">
        <f>(士兵阶位属性!X105+士兵训练属性!AL106)</f>
        <v>1055.6143551395753</v>
      </c>
      <c r="I105" s="87">
        <f t="shared" si="12"/>
        <v>498.16771032580164</v>
      </c>
      <c r="J105" s="18">
        <f>士兵阶位属性!T105/D105</f>
        <v>0.45232885258618244</v>
      </c>
      <c r="K105" s="18">
        <f>士兵训练属性!AH106/D105</f>
        <v>0.54767114741381762</v>
      </c>
      <c r="L105" s="18"/>
      <c r="N105" s="15">
        <v>101</v>
      </c>
      <c r="O105" s="15">
        <f>(士兵阶位属性!AA105+士兵训练属性!AM106)</f>
        <v>996.33542065160327</v>
      </c>
      <c r="P105" s="15">
        <f>(士兵阶位属性!AB105+士兵训练属性!AN106)</f>
        <v>1009.9392055492676</v>
      </c>
      <c r="Q105" s="15">
        <f>(士兵阶位属性!AC105+士兵训练属性!AO106)</f>
        <v>1024.2680961942365</v>
      </c>
      <c r="R105" s="15">
        <f>(士兵阶位属性!AD105+士兵训练属性!AP106)</f>
        <v>1039.3397019890979</v>
      </c>
      <c r="S105" s="15">
        <f>(士兵阶位属性!AE105+士兵训练属性!AQ106)</f>
        <v>1055.6143551395753</v>
      </c>
      <c r="U105" s="18">
        <f>士兵阶位属性!AA105/O105</f>
        <v>0.45232885258618244</v>
      </c>
      <c r="V105" s="18">
        <f>士兵训练属性!AM106/O105</f>
        <v>0.54767114741381762</v>
      </c>
      <c r="Z105" s="8"/>
      <c r="AA105" s="8"/>
      <c r="AB105" s="8"/>
      <c r="AC105" s="8"/>
      <c r="AD105" s="8"/>
      <c r="AE105" s="8"/>
      <c r="AI105" s="15">
        <v>101</v>
      </c>
      <c r="AJ105" s="15">
        <f>士兵阶位属性!AZ105</f>
        <v>1253.3562880715556</v>
      </c>
      <c r="AK105" s="15">
        <f>士兵阶位属性!BA105</f>
        <v>1272.117546529955</v>
      </c>
      <c r="AL105" s="15">
        <f>士兵阶位属性!BB105</f>
        <v>1291.7985359917971</v>
      </c>
      <c r="AM105" s="15">
        <f>士兵阶位属性!BC105</f>
        <v>1312.490925300395</v>
      </c>
      <c r="AN105" s="15">
        <f>士兵阶位属性!BD105</f>
        <v>1334.336714898647</v>
      </c>
    </row>
    <row r="106" spans="3:40" x14ac:dyDescent="0.15">
      <c r="C106" s="15">
        <v>102</v>
      </c>
      <c r="D106" s="15">
        <f>(士兵阶位属性!T106+士兵训练属性!AH107)</f>
        <v>1010.0318117774187</v>
      </c>
      <c r="E106" s="15">
        <f>(士兵阶位属性!U106+士兵训练属性!AI107)</f>
        <v>1023.5773568518354</v>
      </c>
      <c r="F106" s="15">
        <f>(士兵阶位属性!V106+士兵训练属性!AJ107)</f>
        <v>1037.8287848840805</v>
      </c>
      <c r="G106" s="15">
        <f>(士兵阶位属性!W106+士兵训练属性!AK107)</f>
        <v>1052.8078030441427</v>
      </c>
      <c r="H106" s="15">
        <f>(士兵阶位属性!X106+士兵训练属性!AL107)</f>
        <v>1069.1412179190597</v>
      </c>
      <c r="I106" s="87">
        <f t="shared" si="12"/>
        <v>505.01590588870937</v>
      </c>
      <c r="J106" s="18">
        <f>士兵阶位属性!T106/D106</f>
        <v>0.44988553305099932</v>
      </c>
      <c r="K106" s="18">
        <f>士兵训练属性!AH107/D106</f>
        <v>0.55011446694900068</v>
      </c>
      <c r="L106" s="18"/>
      <c r="N106" s="15">
        <v>102</v>
      </c>
      <c r="O106" s="15">
        <f>(士兵阶位属性!AA106+士兵训练属性!AM107)</f>
        <v>1010.0318117774187</v>
      </c>
      <c r="P106" s="15">
        <f>(士兵阶位属性!AB106+士兵训练属性!AN107)</f>
        <v>1023.5773568518354</v>
      </c>
      <c r="Q106" s="15">
        <f>(士兵阶位属性!AC106+士兵训练属性!AO107)</f>
        <v>1037.8287848840805</v>
      </c>
      <c r="R106" s="15">
        <f>(士兵阶位属性!AD106+士兵训练属性!AP107)</f>
        <v>1052.8078030441427</v>
      </c>
      <c r="S106" s="15">
        <f>(士兵阶位属性!AE106+士兵训练属性!AQ107)</f>
        <v>1069.1412179190597</v>
      </c>
      <c r="U106" s="18">
        <f>士兵阶位属性!AA106/O106</f>
        <v>0.44988553305099932</v>
      </c>
      <c r="V106" s="18">
        <f>士兵训练属性!AM107/O106</f>
        <v>0.55011446694900068</v>
      </c>
      <c r="Z106" s="8"/>
      <c r="AA106" s="8"/>
      <c r="AB106" s="8"/>
      <c r="AC106" s="8"/>
      <c r="AD106" s="8"/>
      <c r="AE106" s="8"/>
      <c r="AI106" s="15">
        <v>102</v>
      </c>
      <c r="AJ106" s="15">
        <f>士兵阶位属性!AZ106</f>
        <v>1271.9935001997533</v>
      </c>
      <c r="AK106" s="15">
        <f>士兵阶位属性!BA106</f>
        <v>1290.5693856464243</v>
      </c>
      <c r="AL106" s="15">
        <f>士兵阶位属性!BB106</f>
        <v>1310.0333434603638</v>
      </c>
      <c r="AM106" s="15">
        <f>士兵阶位属性!BC106</f>
        <v>1330.4580026795452</v>
      </c>
      <c r="AN106" s="15">
        <f>士兵阶位属性!BD106</f>
        <v>1351.9950753644446</v>
      </c>
    </row>
    <row r="107" spans="3:40" x14ac:dyDescent="0.15">
      <c r="C107" s="15">
        <v>103</v>
      </c>
      <c r="D107" s="15">
        <f>(士兵阶位属性!T107+士兵训练属性!AH108)</f>
        <v>1023.8207233923367</v>
      </c>
      <c r="E107" s="15">
        <f>(士兵阶位属性!U107+士兵训练属性!AI108)</f>
        <v>1037.3063664618044</v>
      </c>
      <c r="F107" s="15">
        <f>(士兵阶位属性!V107+士兵训练属性!AJ108)</f>
        <v>1051.4780407772628</v>
      </c>
      <c r="G107" s="15">
        <f>(士兵阶位属性!W107+士兵训练属性!AK108)</f>
        <v>1066.3862694424579</v>
      </c>
      <c r="H107" s="15">
        <f>(士兵阶位属性!X107+士兵训练属性!AL108)</f>
        <v>1082.8122950123461</v>
      </c>
      <c r="I107" s="87">
        <f t="shared" si="12"/>
        <v>511.91036169616837</v>
      </c>
      <c r="J107" s="18">
        <f>士兵阶位属性!T107/D107</f>
        <v>0.44746715122900704</v>
      </c>
      <c r="K107" s="18">
        <f>士兵训练属性!AH108/D107</f>
        <v>0.55253284877099296</v>
      </c>
      <c r="L107" s="18"/>
      <c r="N107" s="15">
        <v>103</v>
      </c>
      <c r="O107" s="15">
        <f>(士兵阶位属性!AA107+士兵训练属性!AM108)</f>
        <v>1023.8207233923367</v>
      </c>
      <c r="P107" s="15">
        <f>(士兵阶位属性!AB107+士兵训练属性!AN108)</f>
        <v>1037.3063664618044</v>
      </c>
      <c r="Q107" s="15">
        <f>(士兵阶位属性!AC107+士兵训练属性!AO108)</f>
        <v>1051.4780407772628</v>
      </c>
      <c r="R107" s="15">
        <f>(士兵阶位属性!AD107+士兵训练属性!AP108)</f>
        <v>1066.3862694424579</v>
      </c>
      <c r="S107" s="15">
        <f>(士兵阶位属性!AE107+士兵训练属性!AQ108)</f>
        <v>1082.8122950123461</v>
      </c>
      <c r="U107" s="18">
        <f>士兵阶位属性!AA107/O107</f>
        <v>0.44746715122900704</v>
      </c>
      <c r="V107" s="18">
        <f>士兵训练属性!AM108/O107</f>
        <v>0.55253284877099296</v>
      </c>
      <c r="Z107" s="8"/>
      <c r="AA107" s="8"/>
      <c r="AB107" s="8"/>
      <c r="AC107" s="8"/>
      <c r="AD107" s="8"/>
      <c r="AE107" s="8"/>
      <c r="AI107" s="15">
        <v>103</v>
      </c>
      <c r="AJ107" s="15">
        <f>士兵阶位属性!AZ107</f>
        <v>1290.6307123279507</v>
      </c>
      <c r="AK107" s="15">
        <f>士兵阶位属性!BA107</f>
        <v>1309.0212247628938</v>
      </c>
      <c r="AL107" s="15">
        <f>士兵阶位属性!BB107</f>
        <v>1328.2681509289305</v>
      </c>
      <c r="AM107" s="15">
        <f>士兵阶位属性!BC107</f>
        <v>1348.4250800586951</v>
      </c>
      <c r="AN107" s="15">
        <f>士兵阶位属性!BD107</f>
        <v>1369.6534358302422</v>
      </c>
    </row>
    <row r="108" spans="3:40" x14ac:dyDescent="0.15">
      <c r="C108" s="15">
        <v>104</v>
      </c>
      <c r="D108" s="15">
        <f>(士兵阶位属性!T108+士兵训练属性!AH109)</f>
        <v>1037.7025297474995</v>
      </c>
      <c r="E108" s="15">
        <f>(士兵阶位属性!U108+士兵训练属性!AI109)</f>
        <v>1051.1262343791745</v>
      </c>
      <c r="F108" s="15">
        <f>(士兵阶位属性!V108+士兵训练属性!AJ109)</f>
        <v>1065.2226905759353</v>
      </c>
      <c r="G108" s="15">
        <f>(士兵阶位属性!W108+士兵训练属性!AK109)</f>
        <v>1080.230609196065</v>
      </c>
      <c r="H108" s="15">
        <f>(士兵阶位属性!X108+士兵训练属性!AL109)</f>
        <v>1096.5702885460701</v>
      </c>
      <c r="I108" s="87">
        <f t="shared" si="12"/>
        <v>518.85126487374976</v>
      </c>
      <c r="J108" s="18">
        <f>士兵阶位属性!T108/D108</f>
        <v>0.44507319935281536</v>
      </c>
      <c r="K108" s="18">
        <f>士兵训练属性!AH109/D108</f>
        <v>0.55492680064718469</v>
      </c>
      <c r="L108" s="18"/>
      <c r="N108" s="15">
        <v>104</v>
      </c>
      <c r="O108" s="15">
        <f>(士兵阶位属性!AA108+士兵训练属性!AM109)</f>
        <v>1037.7025297474995</v>
      </c>
      <c r="P108" s="15">
        <f>(士兵阶位属性!AB108+士兵训练属性!AN109)</f>
        <v>1051.1262343791745</v>
      </c>
      <c r="Q108" s="15">
        <f>(士兵阶位属性!AC108+士兵训练属性!AO109)</f>
        <v>1065.2226905759353</v>
      </c>
      <c r="R108" s="15">
        <f>(士兵阶位属性!AD108+士兵训练属性!AP109)</f>
        <v>1080.230609196065</v>
      </c>
      <c r="S108" s="15">
        <f>(士兵阶位属性!AE108+士兵训练属性!AQ109)</f>
        <v>1096.5702885460701</v>
      </c>
      <c r="U108" s="18">
        <f>士兵阶位属性!AA108/O108</f>
        <v>0.44507319935281536</v>
      </c>
      <c r="V108" s="18">
        <f>士兵训练属性!AM109/O108</f>
        <v>0.55492680064718469</v>
      </c>
      <c r="Z108" s="8"/>
      <c r="AA108" s="8"/>
      <c r="AB108" s="8"/>
      <c r="AC108" s="8"/>
      <c r="AD108" s="8"/>
      <c r="AE108" s="8"/>
      <c r="AI108" s="15">
        <v>104</v>
      </c>
      <c r="AJ108" s="15">
        <f>士兵阶位属性!AZ108</f>
        <v>1309.2679244561484</v>
      </c>
      <c r="AK108" s="15">
        <f>士兵阶位属性!BA108</f>
        <v>1327.4730638793633</v>
      </c>
      <c r="AL108" s="15">
        <f>士兵阶位属性!BB108</f>
        <v>1346.5029583974974</v>
      </c>
      <c r="AM108" s="15">
        <f>士兵阶位属性!BC108</f>
        <v>1366.3921574378451</v>
      </c>
      <c r="AN108" s="15">
        <f>士兵阶位属性!BD108</f>
        <v>1387.3117962960398</v>
      </c>
    </row>
    <row r="109" spans="3:40" x14ac:dyDescent="0.15">
      <c r="C109" s="15">
        <v>105</v>
      </c>
      <c r="D109" s="15">
        <f>(士兵阶位属性!T109+士兵训练属性!AH110)</f>
        <v>1051.677230842907</v>
      </c>
      <c r="E109" s="15">
        <f>(士兵阶位属性!U109+士兵训练属性!AI110)</f>
        <v>1065.0390721639601</v>
      </c>
      <c r="F109" s="15">
        <f>(士兵阶位属性!V109+士兵训练属性!AJ110)</f>
        <v>1079.1523474500648</v>
      </c>
      <c r="G109" s="15">
        <f>(士兵阶位属性!W109+士兵训练属性!AK110)</f>
        <v>1094.1641926234022</v>
      </c>
      <c r="H109" s="15">
        <f>(士兵阶位属性!X109+士兵训练属性!AL110)</f>
        <v>1110.3831967340593</v>
      </c>
      <c r="I109" s="87">
        <f t="shared" si="12"/>
        <v>525.83861542145348</v>
      </c>
      <c r="J109" s="18">
        <f>士兵阶位属性!T109/D109</f>
        <v>0.44270334439370856</v>
      </c>
      <c r="K109" s="18">
        <f>士兵训练属性!AH110/D109</f>
        <v>0.55729665560629149</v>
      </c>
      <c r="L109" s="18"/>
      <c r="N109" s="15">
        <v>105</v>
      </c>
      <c r="O109" s="15">
        <f>(士兵阶位属性!AA109+士兵训练属性!AM110)</f>
        <v>1051.677230842907</v>
      </c>
      <c r="P109" s="15">
        <f>(士兵阶位属性!AB109+士兵训练属性!AN110)</f>
        <v>1065.0390721639601</v>
      </c>
      <c r="Q109" s="15">
        <f>(士兵阶位属性!AC109+士兵训练属性!AO110)</f>
        <v>1079.1523474500648</v>
      </c>
      <c r="R109" s="15">
        <f>(士兵阶位属性!AD109+士兵训练属性!AP110)</f>
        <v>1094.1641926234022</v>
      </c>
      <c r="S109" s="15">
        <f>(士兵阶位属性!AE109+士兵训练属性!AQ110)</f>
        <v>1110.3831967340593</v>
      </c>
      <c r="U109" s="18">
        <f>士兵阶位属性!AA109/O109</f>
        <v>0.44270334439370856</v>
      </c>
      <c r="V109" s="18">
        <f>士兵训练属性!AM110/O109</f>
        <v>0.55729665560629149</v>
      </c>
      <c r="Z109" s="8"/>
      <c r="AA109" s="8"/>
      <c r="AB109" s="8"/>
      <c r="AC109" s="8"/>
      <c r="AD109" s="8"/>
      <c r="AE109" s="8"/>
      <c r="AI109" s="15">
        <v>105</v>
      </c>
      <c r="AJ109" s="15">
        <f>士兵阶位属性!AZ109</f>
        <v>1327.9051365843459</v>
      </c>
      <c r="AK109" s="15">
        <f>士兵阶位属性!BA109</f>
        <v>1345.9249029958328</v>
      </c>
      <c r="AL109" s="15">
        <f>士兵阶位属性!BB109</f>
        <v>1364.7377658660641</v>
      </c>
      <c r="AM109" s="15">
        <f>士兵阶位属性!BC109</f>
        <v>1384.359234816995</v>
      </c>
      <c r="AN109" s="15">
        <f>士兵阶位属性!BD109</f>
        <v>1405.7157915981672</v>
      </c>
    </row>
    <row r="110" spans="3:40" x14ac:dyDescent="0.15">
      <c r="C110" s="15">
        <v>106</v>
      </c>
      <c r="D110" s="15">
        <f>(士兵阶位属性!T110+士兵训练属性!AH111)</f>
        <v>1065.7460186214248</v>
      </c>
      <c r="E110" s="15">
        <f>(士兵阶位属性!U110+士兵训练属性!AI111)</f>
        <v>1079.0675643229088</v>
      </c>
      <c r="F110" s="15">
        <f>(士兵阶位属性!V110+士兵训练属性!AJ111)</f>
        <v>1093.1721633139521</v>
      </c>
      <c r="G110" s="15">
        <f>(士兵阶位属性!W110+士兵训练属性!AK111)</f>
        <v>1108.157520957041</v>
      </c>
      <c r="H110" s="15">
        <f>(士兵阶位属性!X110+士兵训练属性!AL111)</f>
        <v>1124.2012445579551</v>
      </c>
      <c r="I110" s="87">
        <f t="shared" si="12"/>
        <v>532.8730093107124</v>
      </c>
      <c r="J110" s="18">
        <f>士兵阶位属性!T110/D110</f>
        <v>0.44035676562936976</v>
      </c>
      <c r="K110" s="18">
        <f>士兵训练属性!AH111/D110</f>
        <v>0.55964323437063035</v>
      </c>
      <c r="L110" s="18"/>
      <c r="N110" s="15">
        <v>106</v>
      </c>
      <c r="O110" s="15">
        <f>(士兵阶位属性!AA110+士兵训练属性!AM111)</f>
        <v>1065.7460186214248</v>
      </c>
      <c r="P110" s="15">
        <f>(士兵阶位属性!AB110+士兵训练属性!AN111)</f>
        <v>1079.0675643229088</v>
      </c>
      <c r="Q110" s="15">
        <f>(士兵阶位属性!AC110+士兵训练属性!AO111)</f>
        <v>1093.1721633139521</v>
      </c>
      <c r="R110" s="15">
        <f>(士兵阶位属性!AD110+士兵训练属性!AP111)</f>
        <v>1108.157520957041</v>
      </c>
      <c r="S110" s="15">
        <f>(士兵阶位属性!AE110+士兵训练属性!AQ111)</f>
        <v>1124.2012445579551</v>
      </c>
      <c r="U110" s="18">
        <f>士兵阶位属性!AA110/O110</f>
        <v>0.44035676562936976</v>
      </c>
      <c r="V110" s="18">
        <f>士兵训练属性!AM111/O110</f>
        <v>0.55964323437063035</v>
      </c>
      <c r="Z110" s="8"/>
      <c r="AA110" s="8"/>
      <c r="AB110" s="8"/>
      <c r="AC110" s="8"/>
      <c r="AD110" s="8"/>
      <c r="AE110" s="8"/>
      <c r="AI110" s="15">
        <v>106</v>
      </c>
      <c r="AJ110" s="15">
        <f>士兵阶位属性!AZ110</f>
        <v>1346.5423487125436</v>
      </c>
      <c r="AK110" s="15">
        <f>士兵阶位属性!BA110</f>
        <v>1364.3767421123023</v>
      </c>
      <c r="AL110" s="15">
        <f>士兵阶位属性!BB110</f>
        <v>1382.9725733346309</v>
      </c>
      <c r="AM110" s="15">
        <f>士兵阶位属性!BC110</f>
        <v>1402.637703716669</v>
      </c>
      <c r="AN110" s="15">
        <f>士兵阶位属性!BD110</f>
        <v>1426.0233016475088</v>
      </c>
    </row>
    <row r="111" spans="3:40" x14ac:dyDescent="0.15">
      <c r="C111" s="15">
        <v>107</v>
      </c>
      <c r="D111" s="15">
        <f>(士兵阶位属性!T111+士兵训练属性!AH112)</f>
        <v>1079.914400973722</v>
      </c>
      <c r="E111" s="15">
        <f>(士兵阶位属性!U111+士兵训练属性!AI112)</f>
        <v>1093.1873345098008</v>
      </c>
      <c r="F111" s="15">
        <f>(士兵阶位属性!V111+士兵训练属性!AJ112)</f>
        <v>1107.261154992435</v>
      </c>
      <c r="G111" s="15">
        <f>(士兵阶位属性!W111+士兵训练属性!AK112)</f>
        <v>1122.0403430837423</v>
      </c>
      <c r="H111" s="15">
        <f>(士兵阶位属性!X111+士兵训练属性!AL112)</f>
        <v>1138.130123599236</v>
      </c>
      <c r="I111" s="87">
        <f t="shared" si="12"/>
        <v>539.95720048686098</v>
      </c>
      <c r="J111" s="18">
        <f>士兵阶位属性!T111/D111</f>
        <v>0.43803093258283055</v>
      </c>
      <c r="K111" s="18">
        <f>士兵训练属性!AH112/D111</f>
        <v>0.56196906741716957</v>
      </c>
      <c r="L111" s="18"/>
      <c r="N111" s="15">
        <v>107</v>
      </c>
      <c r="O111" s="15">
        <f>(士兵阶位属性!AA111+士兵训练属性!AM112)</f>
        <v>1079.914400973722</v>
      </c>
      <c r="P111" s="15">
        <f>(士兵阶位属性!AB111+士兵训练属性!AN112)</f>
        <v>1093.1873345098008</v>
      </c>
      <c r="Q111" s="15">
        <f>(士兵阶位属性!AC111+士兵训练属性!AO112)</f>
        <v>1107.261154992435</v>
      </c>
      <c r="R111" s="15">
        <f>(士兵阶位属性!AD111+士兵训练属性!AP112)</f>
        <v>1122.0403430837423</v>
      </c>
      <c r="S111" s="15">
        <f>(士兵阶位属性!AE111+士兵训练属性!AQ112)</f>
        <v>1138.130123599236</v>
      </c>
      <c r="U111" s="18">
        <f>士兵阶位属性!AA111/O111</f>
        <v>0.43803093258283055</v>
      </c>
      <c r="V111" s="18">
        <f>士兵训练属性!AM112/O111</f>
        <v>0.56196906741716957</v>
      </c>
      <c r="Z111" s="8"/>
      <c r="AA111" s="8"/>
      <c r="AB111" s="8"/>
      <c r="AC111" s="8"/>
      <c r="AD111" s="8"/>
      <c r="AE111" s="8"/>
      <c r="AI111" s="15">
        <v>107</v>
      </c>
      <c r="AJ111" s="15">
        <f>士兵阶位属性!AZ111</f>
        <v>1365.1795608407413</v>
      </c>
      <c r="AK111" s="15">
        <f>士兵阶位属性!BA111</f>
        <v>1382.8285812287718</v>
      </c>
      <c r="AL111" s="15">
        <f>士兵阶位属性!BB111</f>
        <v>1401.3542975140576</v>
      </c>
      <c r="AM111" s="15">
        <f>士兵阶位属性!BC111</f>
        <v>1423.0097874203063</v>
      </c>
      <c r="AN111" s="15">
        <f>士兵阶位属性!BD111</f>
        <v>1446.3308116968501</v>
      </c>
    </row>
    <row r="112" spans="3:40" x14ac:dyDescent="0.15">
      <c r="C112" s="15">
        <v>108</v>
      </c>
      <c r="D112" s="15">
        <f>(士兵阶位属性!T112+士兵训练属性!AH113)</f>
        <v>1094.1758022887768</v>
      </c>
      <c r="E112" s="15">
        <f>(士兵阶位属性!U112+士兵训练属性!AI113)</f>
        <v>1107.3728391435584</v>
      </c>
      <c r="F112" s="15">
        <f>(士兵阶位属性!V112+士兵训练属性!AJ113)</f>
        <v>1121.1425312715728</v>
      </c>
      <c r="G112" s="15">
        <f>(士兵阶位属性!W112+士兵训练属性!AK113)</f>
        <v>1136.05672040333</v>
      </c>
      <c r="H112" s="15">
        <f>(士兵阶位属性!X112+士兵训练属性!AL113)</f>
        <v>1152.1450481460681</v>
      </c>
      <c r="I112" s="87">
        <f t="shared" si="12"/>
        <v>547.08790114438841</v>
      </c>
      <c r="J112" s="18">
        <f>士兵阶位属性!T112/D112</f>
        <v>0.43572829301882104</v>
      </c>
      <c r="K112" s="18">
        <f>士兵训练属性!AH113/D112</f>
        <v>0.5642717069811789</v>
      </c>
      <c r="L112" s="18"/>
      <c r="N112" s="15">
        <v>108</v>
      </c>
      <c r="O112" s="15">
        <f>(士兵阶位属性!AA112+士兵训练属性!AM113)</f>
        <v>1094.1758022887768</v>
      </c>
      <c r="P112" s="15">
        <f>(士兵阶位属性!AB112+士兵训练属性!AN113)</f>
        <v>1107.3728391435584</v>
      </c>
      <c r="Q112" s="15">
        <f>(士兵阶位属性!AC112+士兵训练属性!AO113)</f>
        <v>1121.1425312715728</v>
      </c>
      <c r="R112" s="15">
        <f>(士兵阶位属性!AD112+士兵训练属性!AP113)</f>
        <v>1136.05672040333</v>
      </c>
      <c r="S112" s="15">
        <f>(士兵阶位属性!AE112+士兵训练属性!AQ113)</f>
        <v>1152.1450481460681</v>
      </c>
      <c r="U112" s="18">
        <f>士兵阶位属性!AA112/O112</f>
        <v>0.43572829301882104</v>
      </c>
      <c r="V112" s="18">
        <f>士兵训练属性!AM113/O112</f>
        <v>0.5642717069811789</v>
      </c>
      <c r="Z112" s="8"/>
      <c r="AA112" s="8"/>
      <c r="AB112" s="8"/>
      <c r="AC112" s="8"/>
      <c r="AD112" s="8"/>
      <c r="AE112" s="8"/>
      <c r="AI112" s="15">
        <v>108</v>
      </c>
      <c r="AJ112" s="15">
        <f>士兵阶位属性!AZ112</f>
        <v>1383.8167729689387</v>
      </c>
      <c r="AK112" s="15">
        <f>士兵阶位属性!BA112</f>
        <v>1401.42771112382</v>
      </c>
      <c r="AL112" s="15">
        <f>士兵阶位属性!BB112</f>
        <v>1421.8079558450438</v>
      </c>
      <c r="AM112" s="15">
        <f>士兵阶位属性!BC112</f>
        <v>1443.3818711239439</v>
      </c>
      <c r="AN112" s="15">
        <f>士兵阶位属性!BD112</f>
        <v>1466.6383217461914</v>
      </c>
    </row>
    <row r="113" spans="3:40" x14ac:dyDescent="0.15">
      <c r="C113" s="15">
        <v>109</v>
      </c>
      <c r="D113" s="15">
        <f>(士兵阶位属性!T113+士兵训练属性!AH114)</f>
        <v>1108.4768834445056</v>
      </c>
      <c r="E113" s="15">
        <f>(士兵阶位属性!U113+士兵训练属性!AI114)</f>
        <v>1121.3049027709035</v>
      </c>
      <c r="F113" s="15">
        <f>(士兵阶位属性!V113+士兵训练属性!AJ114)</f>
        <v>1135.202414765469</v>
      </c>
      <c r="G113" s="15">
        <f>(士兵阶位属性!W113+士兵训练属性!AK114)</f>
        <v>1150.1679791581528</v>
      </c>
      <c r="H113" s="15">
        <f>(士兵阶位属性!X113+士兵训练属性!AL114)</f>
        <v>1166.2460181984516</v>
      </c>
      <c r="I113" s="87">
        <f t="shared" si="12"/>
        <v>554.23844172225279</v>
      </c>
      <c r="J113" s="18">
        <f>士兵阶位属性!T113/D113</f>
        <v>0.43344805019858285</v>
      </c>
      <c r="K113" s="18">
        <f>士兵训练属性!AH114/D113</f>
        <v>0.56655194980141721</v>
      </c>
      <c r="L113" s="18"/>
      <c r="N113" s="15">
        <v>109</v>
      </c>
      <c r="O113" s="15">
        <f>(士兵阶位属性!AA113+士兵训练属性!AM114)</f>
        <v>1108.4768834445056</v>
      </c>
      <c r="P113" s="15">
        <f>(士兵阶位属性!AB113+士兵训练属性!AN114)</f>
        <v>1121.3049027709035</v>
      </c>
      <c r="Q113" s="15">
        <f>(士兵阶位属性!AC113+士兵训练属性!AO114)</f>
        <v>1135.202414765469</v>
      </c>
      <c r="R113" s="15">
        <f>(士兵阶位属性!AD113+士兵训练属性!AP114)</f>
        <v>1150.1679791581528</v>
      </c>
      <c r="S113" s="15">
        <f>(士兵阶位属性!AE113+士兵训练属性!AQ114)</f>
        <v>1166.2460181984516</v>
      </c>
      <c r="U113" s="18">
        <f>士兵阶位属性!AA113/O113</f>
        <v>0.43344805019858285</v>
      </c>
      <c r="V113" s="18">
        <f>士兵训练属性!AM114/O113</f>
        <v>0.56655194980141721</v>
      </c>
      <c r="Z113" s="8"/>
      <c r="AA113" s="8"/>
      <c r="AB113" s="8"/>
      <c r="AC113" s="8"/>
      <c r="AD113" s="8"/>
      <c r="AE113" s="8"/>
      <c r="AI113" s="15">
        <v>109</v>
      </c>
      <c r="AJ113" s="15">
        <f>士兵阶位属性!AZ113</f>
        <v>1402.7250056121325</v>
      </c>
      <c r="AK113" s="15">
        <f>士兵阶位属性!BA113</f>
        <v>1422.0021233154337</v>
      </c>
      <c r="AL113" s="15">
        <f>士兵阶位属性!BB113</f>
        <v>1442.26161417603</v>
      </c>
      <c r="AM113" s="15">
        <f>士兵阶位属性!BC113</f>
        <v>1463.7539548275815</v>
      </c>
      <c r="AN113" s="15">
        <f>士兵阶位属性!BD113</f>
        <v>1486.9458317955327</v>
      </c>
    </row>
    <row r="114" spans="3:40" x14ac:dyDescent="0.15">
      <c r="C114" s="15">
        <v>110</v>
      </c>
      <c r="D114" s="15">
        <f>(士兵阶位属性!T114+士兵训练属性!AH115)</f>
        <v>1122.5166929561894</v>
      </c>
      <c r="E114" s="15">
        <f>(士兵阶位属性!U114+士兵训练属性!AI115)</f>
        <v>1135.4220712340582</v>
      </c>
      <c r="F114" s="15">
        <f>(士兵阶位属性!V114+士兵训练属性!AJ115)</f>
        <v>1149.374816538749</v>
      </c>
      <c r="G114" s="15">
        <f>(士兵阶位属性!W114+士兵训练属性!AK115)</f>
        <v>1164.3667490702924</v>
      </c>
      <c r="H114" s="15">
        <f>(士兵阶位属性!X114+士兵训练属性!AL115)</f>
        <v>1180.4330337563863</v>
      </c>
      <c r="I114" s="87">
        <f t="shared" si="12"/>
        <v>561.25834647809472</v>
      </c>
      <c r="J114" s="18">
        <f>士兵阶位属性!T114/D114</f>
        <v>0.43118730526023769</v>
      </c>
      <c r="K114" s="18">
        <f>士兵训练属性!AH115/D114</f>
        <v>0.56881269473976237</v>
      </c>
      <c r="L114" s="18"/>
      <c r="N114" s="15">
        <v>110</v>
      </c>
      <c r="O114" s="15">
        <f>(士兵阶位属性!AA114+士兵训练属性!AM115)</f>
        <v>1122.5166929561894</v>
      </c>
      <c r="P114" s="15">
        <f>(士兵阶位属性!AB114+士兵训练属性!AN115)</f>
        <v>1135.4220712340582</v>
      </c>
      <c r="Q114" s="15">
        <f>(士兵阶位属性!AC114+士兵训练属性!AO115)</f>
        <v>1149.374816538749</v>
      </c>
      <c r="R114" s="15">
        <f>(士兵阶位属性!AD114+士兵训练属性!AP115)</f>
        <v>1164.3667490702924</v>
      </c>
      <c r="S114" s="15">
        <f>(士兵阶位属性!AE114+士兵训练属性!AQ115)</f>
        <v>1180.4330337563863</v>
      </c>
      <c r="U114" s="18">
        <f>士兵阶位属性!AA114/O114</f>
        <v>0.43118730526023769</v>
      </c>
      <c r="V114" s="18">
        <f>士兵训练属性!AM115/O114</f>
        <v>0.56881269473976237</v>
      </c>
      <c r="Z114" s="8"/>
      <c r="AA114" s="8"/>
      <c r="AB114" s="8"/>
      <c r="AC114" s="8"/>
      <c r="AD114" s="8"/>
      <c r="AE114" s="8"/>
      <c r="AI114" s="15">
        <v>110</v>
      </c>
      <c r="AJ114" s="15">
        <f>士兵阶位属性!AZ114</f>
        <v>1423.4205296815753</v>
      </c>
      <c r="AK114" s="15">
        <f>士兵阶位属性!BA114</f>
        <v>1442.5765355070473</v>
      </c>
      <c r="AL114" s="15">
        <f>士兵阶位属性!BB114</f>
        <v>1462.7152725070162</v>
      </c>
      <c r="AM114" s="15">
        <f>士兵阶位属性!BC114</f>
        <v>1484.1260385312191</v>
      </c>
      <c r="AN114" s="15">
        <f>士兵阶位属性!BD114</f>
        <v>1507.2533418448741</v>
      </c>
    </row>
    <row r="115" spans="3:40" x14ac:dyDescent="0.15">
      <c r="C115" s="15">
        <v>111</v>
      </c>
      <c r="D115" s="15">
        <f>(士兵阶位属性!T115+士兵训练属性!AH116)</f>
        <v>1136.658185047025</v>
      </c>
      <c r="E115" s="15">
        <f>(士兵阶位属性!U115+士兵训练属性!AI116)</f>
        <v>1149.6517555736946</v>
      </c>
      <c r="F115" s="15">
        <f>(士兵阶位属性!V115+士兵训练属性!AJ116)</f>
        <v>1163.6355728244496</v>
      </c>
      <c r="G115" s="15">
        <f>(士兵阶位属性!W115+士兵训练属性!AK116)</f>
        <v>1178.6530301397493</v>
      </c>
      <c r="H115" s="15">
        <f>(士兵阶位属性!X115+士兵训练属性!AL116)</f>
        <v>1194.6120487210674</v>
      </c>
      <c r="I115" s="87">
        <f t="shared" si="12"/>
        <v>568.32909252351249</v>
      </c>
      <c r="J115" s="18">
        <f>士兵阶位属性!T115/D115</f>
        <v>0.42894403830948707</v>
      </c>
      <c r="K115" s="18">
        <f>士兵训练属性!AH116/D115</f>
        <v>0.57105596169051298</v>
      </c>
      <c r="L115" s="18"/>
      <c r="N115" s="15">
        <v>111</v>
      </c>
      <c r="O115" s="15">
        <f>(士兵阶位属性!AA115+士兵训练属性!AM116)</f>
        <v>1136.658185047025</v>
      </c>
      <c r="P115" s="15">
        <f>(士兵阶位属性!AB115+士兵训练属性!AN116)</f>
        <v>1149.6517555736946</v>
      </c>
      <c r="Q115" s="15">
        <f>(士兵阶位属性!AC115+士兵训练属性!AO116)</f>
        <v>1163.6355728244496</v>
      </c>
      <c r="R115" s="15">
        <f>(士兵阶位属性!AD115+士兵训练属性!AP116)</f>
        <v>1178.6530301397493</v>
      </c>
      <c r="S115" s="15">
        <f>(士兵阶位属性!AE115+士兵训练属性!AQ116)</f>
        <v>1194.6120487210674</v>
      </c>
      <c r="U115" s="18">
        <f>士兵阶位属性!AA115/O115</f>
        <v>0.42894403830948707</v>
      </c>
      <c r="V115" s="18">
        <f>士兵训练属性!AM116/O115</f>
        <v>0.57105596169051298</v>
      </c>
      <c r="Z115" s="8"/>
      <c r="AA115" s="8"/>
      <c r="AB115" s="8"/>
      <c r="AC115" s="8"/>
      <c r="AD115" s="8"/>
      <c r="AE115" s="8"/>
      <c r="AI115" s="15">
        <v>111</v>
      </c>
      <c r="AJ115" s="15">
        <f>士兵阶位属性!AZ115</f>
        <v>1444.1160537510184</v>
      </c>
      <c r="AK115" s="15">
        <f>士兵阶位属性!BA115</f>
        <v>1463.150947698661</v>
      </c>
      <c r="AL115" s="15">
        <f>士兵阶位属性!BB115</f>
        <v>1483.1689308380023</v>
      </c>
      <c r="AM115" s="15">
        <f>士兵阶位属性!BC115</f>
        <v>1504.4981222348565</v>
      </c>
      <c r="AN115" s="15">
        <f>士兵阶位属性!BD115</f>
        <v>1527.5608518942156</v>
      </c>
    </row>
    <row r="116" spans="3:40" x14ac:dyDescent="0.15">
      <c r="C116" s="15">
        <v>112</v>
      </c>
      <c r="D116" s="15">
        <f>(士兵阶位属性!T116+士兵训练属性!AH117)</f>
        <v>1150.8896149099382</v>
      </c>
      <c r="E116" s="15">
        <f>(士兵阶位属性!U116+士兵训练属性!AI117)</f>
        <v>1163.9704378519796</v>
      </c>
      <c r="F116" s="15">
        <f>(士兵阶位属性!V116+士兵训练属性!AJ117)</f>
        <v>1177.9846836225704</v>
      </c>
      <c r="G116" s="15">
        <f>(士兵阶位属性!W116+士兵训练属性!AK117)</f>
        <v>1192.8893399612023</v>
      </c>
      <c r="H116" s="15">
        <f>(士兵阶位属性!X116+士兵训练属性!AL117)</f>
        <v>1208.8443657520668</v>
      </c>
      <c r="I116" s="87">
        <f t="shared" si="12"/>
        <v>575.44480745496912</v>
      </c>
      <c r="J116" s="18">
        <f>士兵阶位属性!T116/D116</f>
        <v>0.42672255430528394</v>
      </c>
      <c r="K116" s="18">
        <f>士兵训练属性!AH117/D116</f>
        <v>0.57327744569471617</v>
      </c>
      <c r="L116" s="18"/>
      <c r="N116" s="15">
        <v>112</v>
      </c>
      <c r="O116" s="15">
        <f>(士兵阶位属性!AA116+士兵训练属性!AM117)</f>
        <v>1150.8896149099382</v>
      </c>
      <c r="P116" s="15">
        <f>(士兵阶位属性!AB116+士兵训练属性!AN117)</f>
        <v>1163.9704378519796</v>
      </c>
      <c r="Q116" s="15">
        <f>(士兵阶位属性!AC116+士兵训练属性!AO117)</f>
        <v>1177.9846836225704</v>
      </c>
      <c r="R116" s="15">
        <f>(士兵阶位属性!AD116+士兵训练属性!AP117)</f>
        <v>1192.8893399612023</v>
      </c>
      <c r="S116" s="15">
        <f>(士兵阶位属性!AE116+士兵训练属性!AQ117)</f>
        <v>1208.8443657520668</v>
      </c>
      <c r="U116" s="18">
        <f>士兵阶位属性!AA116/O116</f>
        <v>0.42672255430528394</v>
      </c>
      <c r="V116" s="18">
        <f>士兵训练属性!AM117/O116</f>
        <v>0.57327744569471617</v>
      </c>
      <c r="Z116" s="8"/>
      <c r="AA116" s="8"/>
      <c r="AB116" s="8"/>
      <c r="AC116" s="8"/>
      <c r="AD116" s="8"/>
      <c r="AE116" s="8"/>
      <c r="AI116" s="15">
        <v>112</v>
      </c>
      <c r="AJ116" s="15">
        <f>士兵阶位属性!AZ116</f>
        <v>1464.8115778204615</v>
      </c>
      <c r="AK116" s="15">
        <f>士兵阶位属性!BA116</f>
        <v>1483.7253598902746</v>
      </c>
      <c r="AL116" s="15">
        <f>士兵阶位属性!BB116</f>
        <v>1503.6225891689885</v>
      </c>
      <c r="AM116" s="15">
        <f>士兵阶位属性!BC116</f>
        <v>1524.8702059384941</v>
      </c>
      <c r="AN116" s="15">
        <f>士兵阶位属性!BD116</f>
        <v>1547.8683619435569</v>
      </c>
    </row>
    <row r="117" spans="3:40" x14ac:dyDescent="0.15">
      <c r="C117" s="15">
        <v>113</v>
      </c>
      <c r="D117" s="15">
        <f>(士兵阶位属性!T117+士兵训练属性!AH118)</f>
        <v>1165.2097896431774</v>
      </c>
      <c r="E117" s="15">
        <f>(士兵阶位属性!U117+士兵训练属性!AI118)</f>
        <v>1178.378118068913</v>
      </c>
      <c r="F117" s="15">
        <f>(士兵阶位属性!V117+士兵训练属性!AJ118)</f>
        <v>1192.3088542999328</v>
      </c>
      <c r="G117" s="15">
        <f>(士兵阶位属性!W117+士兵训练属性!AK118)</f>
        <v>1207.1348332992293</v>
      </c>
      <c r="H117" s="15">
        <f>(士兵阶位属性!X117+士兵训练属性!AL118)</f>
        <v>1223.1609904010543</v>
      </c>
      <c r="I117" s="87">
        <f t="shared" si="12"/>
        <v>582.60489482158869</v>
      </c>
      <c r="J117" s="18">
        <f>士兵阶位属性!T117/D117</f>
        <v>0.42452300411539029</v>
      </c>
      <c r="K117" s="18">
        <f>士兵训练属性!AH118/D117</f>
        <v>0.57547699588460965</v>
      </c>
      <c r="L117" s="18"/>
      <c r="N117" s="15">
        <v>113</v>
      </c>
      <c r="O117" s="15">
        <f>(士兵阶位属性!AA117+士兵训练属性!AM118)</f>
        <v>1165.2097896431774</v>
      </c>
      <c r="P117" s="15">
        <f>(士兵阶位属性!AB117+士兵训练属性!AN118)</f>
        <v>1178.378118068913</v>
      </c>
      <c r="Q117" s="15">
        <f>(士兵阶位属性!AC117+士兵训练属性!AO118)</f>
        <v>1192.3088542999328</v>
      </c>
      <c r="R117" s="15">
        <f>(士兵阶位属性!AD117+士兵训练属性!AP118)</f>
        <v>1207.1348332992293</v>
      </c>
      <c r="S117" s="15">
        <f>(士兵阶位属性!AE117+士兵训练属性!AQ118)</f>
        <v>1223.1609904010543</v>
      </c>
      <c r="U117" s="18">
        <f>士兵阶位属性!AA117/O117</f>
        <v>0.42452300411539029</v>
      </c>
      <c r="V117" s="18">
        <f>士兵训练属性!AM118/O117</f>
        <v>0.57547699588460965</v>
      </c>
      <c r="Z117" s="8"/>
      <c r="AA117" s="8"/>
      <c r="AB117" s="8"/>
      <c r="AC117" s="8"/>
      <c r="AD117" s="8"/>
      <c r="AE117" s="8"/>
      <c r="AI117" s="15">
        <v>113</v>
      </c>
      <c r="AJ117" s="15">
        <f>士兵阶位属性!AZ117</f>
        <v>1485.5071018899043</v>
      </c>
      <c r="AK117" s="15">
        <f>士兵阶位属性!BA117</f>
        <v>1504.2997720818885</v>
      </c>
      <c r="AL117" s="15">
        <f>士兵阶位属性!BB117</f>
        <v>1524.0762474999747</v>
      </c>
      <c r="AM117" s="15">
        <f>士兵阶位属性!BC117</f>
        <v>1545.2422896421317</v>
      </c>
      <c r="AN117" s="15">
        <f>士兵阶位属性!BD117</f>
        <v>1568.1758719928982</v>
      </c>
    </row>
    <row r="118" spans="3:40" x14ac:dyDescent="0.15">
      <c r="C118" s="15">
        <v>114</v>
      </c>
      <c r="D118" s="15">
        <f>(士兵阶位属性!T118+士兵训练属性!AH119)</f>
        <v>1179.6187092467419</v>
      </c>
      <c r="E118" s="15">
        <f>(士兵阶位属性!U118+士兵训练属性!AI119)</f>
        <v>1192.7943939273789</v>
      </c>
      <c r="F118" s="15">
        <f>(士兵阶位属性!V118+士兵训练属性!AJ119)</f>
        <v>1206.6422076805038</v>
      </c>
      <c r="G118" s="15">
        <f>(士兵阶位属性!W118+士兵训练属性!AK119)</f>
        <v>1221.4648655485225</v>
      </c>
      <c r="H118" s="15">
        <f>(士兵阶位属性!X118+士兵训练属性!AL119)</f>
        <v>1237.5619226680296</v>
      </c>
      <c r="I118" s="87">
        <f t="shared" si="12"/>
        <v>589.80935462337095</v>
      </c>
      <c r="J118" s="18">
        <f>士兵阶位属性!T118/D118</f>
        <v>0.42234508536093729</v>
      </c>
      <c r="K118" s="18">
        <f>士兵训练属性!AH119/D118</f>
        <v>0.57765491463906282</v>
      </c>
      <c r="L118" s="18"/>
      <c r="N118" s="15">
        <v>114</v>
      </c>
      <c r="O118" s="15">
        <f>(士兵阶位属性!AA118+士兵训练属性!AM119)</f>
        <v>1179.6187092467419</v>
      </c>
      <c r="P118" s="15">
        <f>(士兵阶位属性!AB118+士兵训练属性!AN119)</f>
        <v>1192.7943939273789</v>
      </c>
      <c r="Q118" s="15">
        <f>(士兵阶位属性!AC118+士兵训练属性!AO119)</f>
        <v>1206.6422076805038</v>
      </c>
      <c r="R118" s="15">
        <f>(士兵阶位属性!AD118+士兵训练属性!AP119)</f>
        <v>1221.4648655485225</v>
      </c>
      <c r="S118" s="15">
        <f>(士兵阶位属性!AE118+士兵训练属性!AQ119)</f>
        <v>1237.5619226680296</v>
      </c>
      <c r="U118" s="18">
        <f>士兵阶位属性!AA118/O118</f>
        <v>0.42234508536093729</v>
      </c>
      <c r="V118" s="18">
        <f>士兵训练属性!AM119/O118</f>
        <v>0.57765491463906282</v>
      </c>
      <c r="Z118" s="8"/>
      <c r="AA118" s="8"/>
      <c r="AB118" s="8"/>
      <c r="AC118" s="8"/>
      <c r="AD118" s="8"/>
      <c r="AE118" s="8"/>
      <c r="AI118" s="15">
        <v>114</v>
      </c>
      <c r="AJ118" s="15">
        <f>士兵阶位属性!AZ118</f>
        <v>1506.2026259593474</v>
      </c>
      <c r="AK118" s="15">
        <f>士兵阶位属性!BA118</f>
        <v>1524.8741842735021</v>
      </c>
      <c r="AL118" s="15">
        <f>士兵阶位属性!BB118</f>
        <v>1544.5299058309608</v>
      </c>
      <c r="AM118" s="15">
        <f>士兵阶位属性!BC118</f>
        <v>1565.6143733457693</v>
      </c>
      <c r="AN118" s="15">
        <f>士兵阶位属性!BD118</f>
        <v>1588.4833820422396</v>
      </c>
    </row>
    <row r="119" spans="3:40" x14ac:dyDescent="0.15">
      <c r="C119" s="15">
        <v>115</v>
      </c>
      <c r="D119" s="15">
        <f>(士兵阶位属性!T119+士兵训练属性!AH120)</f>
        <v>1194.1161918106382</v>
      </c>
      <c r="E119" s="15">
        <f>(士兵阶位属性!U119+士兵训练属性!AI120)</f>
        <v>1207.247976453149</v>
      </c>
      <c r="F119" s="15">
        <f>(士兵阶位属性!V119+士兵训练属性!AJ120)</f>
        <v>1221.0612527147446</v>
      </c>
      <c r="G119" s="15">
        <f>(士兵阶位属性!W119+士兵训练属性!AK120)</f>
        <v>1235.8794367090823</v>
      </c>
      <c r="H119" s="15">
        <f>(士兵阶位属性!X119+士兵训练属性!AL120)</f>
        <v>1252.1054814672057</v>
      </c>
      <c r="I119" s="87">
        <f t="shared" si="12"/>
        <v>597.05809590531908</v>
      </c>
      <c r="J119" s="18">
        <f>士兵阶位属性!T119/D119</f>
        <v>0.42018856457808734</v>
      </c>
      <c r="K119" s="18">
        <f>士兵训练属性!AH120/D119</f>
        <v>0.57981143542191271</v>
      </c>
      <c r="L119" s="18"/>
      <c r="N119" s="15">
        <v>115</v>
      </c>
      <c r="O119" s="15">
        <f>(士兵阶位属性!AA119+士兵训练属性!AM120)</f>
        <v>1194.1161918106382</v>
      </c>
      <c r="P119" s="15">
        <f>(士兵阶位属性!AB119+士兵训练属性!AN120)</f>
        <v>1207.247976453149</v>
      </c>
      <c r="Q119" s="15">
        <f>(士兵阶位属性!AC119+士兵训练属性!AO120)</f>
        <v>1221.0612527147446</v>
      </c>
      <c r="R119" s="15">
        <f>(士兵阶位属性!AD119+士兵训练属性!AP120)</f>
        <v>1235.8794367090823</v>
      </c>
      <c r="S119" s="15">
        <f>(士兵阶位属性!AE119+士兵训练属性!AQ120)</f>
        <v>1252.1054814672057</v>
      </c>
      <c r="U119" s="18">
        <f>士兵阶位属性!AA119/O119</f>
        <v>0.42018856457808734</v>
      </c>
      <c r="V119" s="18">
        <f>士兵训练属性!AM120/O119</f>
        <v>0.57981143542191271</v>
      </c>
      <c r="Z119" s="8"/>
      <c r="AA119" s="8"/>
      <c r="AB119" s="8"/>
      <c r="AC119" s="8"/>
      <c r="AD119" s="8"/>
      <c r="AE119" s="8"/>
      <c r="AI119" s="15">
        <v>115</v>
      </c>
      <c r="AJ119" s="15">
        <f>士兵阶位属性!AZ119</f>
        <v>1526.8981500287905</v>
      </c>
      <c r="AK119" s="15">
        <f>士兵阶位属性!BA119</f>
        <v>1545.4485964651158</v>
      </c>
      <c r="AL119" s="15">
        <f>士兵阶位属性!BB119</f>
        <v>1564.983564161947</v>
      </c>
      <c r="AM119" s="15">
        <f>士兵阶位属性!BC119</f>
        <v>1585.9864570494069</v>
      </c>
      <c r="AN119" s="15">
        <f>士兵阶位属性!BD119</f>
        <v>1608.7908920915809</v>
      </c>
    </row>
    <row r="120" spans="3:40" x14ac:dyDescent="0.15">
      <c r="C120" s="15">
        <v>116</v>
      </c>
      <c r="D120" s="15">
        <f>(士兵阶位属性!T120+士兵训练属性!AH121)</f>
        <v>1208.7023343863607</v>
      </c>
      <c r="E120" s="15">
        <f>(士兵阶位属性!U120+士兵训练属性!AI121)</f>
        <v>1221.7887194309478</v>
      </c>
      <c r="F120" s="15">
        <f>(士兵阶位属性!V120+士兵训练属性!AJ121)</f>
        <v>1235.5659894026548</v>
      </c>
      <c r="G120" s="15">
        <f>(士兵阶位属性!W120+士兵训练属性!AK121)</f>
        <v>1250.4277190496698</v>
      </c>
      <c r="H120" s="15">
        <f>(士兵阶位属性!X120+士兵训练属性!AL121)</f>
        <v>1266.8277123536689</v>
      </c>
      <c r="I120" s="87">
        <f t="shared" si="12"/>
        <v>604.35116719318034</v>
      </c>
      <c r="J120" s="18">
        <f>士兵阶位属性!T120/D120</f>
        <v>0.41805311227357572</v>
      </c>
      <c r="K120" s="18">
        <f>士兵训练属性!AH121/D120</f>
        <v>0.58194688772642422</v>
      </c>
      <c r="L120" s="18"/>
      <c r="N120" s="15">
        <v>116</v>
      </c>
      <c r="O120" s="15">
        <f>(士兵阶位属性!AA120+士兵训练属性!AM121)</f>
        <v>1208.7023343863607</v>
      </c>
      <c r="P120" s="15">
        <f>(士兵阶位属性!AB120+士兵训练属性!AN121)</f>
        <v>1221.7887194309478</v>
      </c>
      <c r="Q120" s="15">
        <f>(士兵阶位属性!AC120+士兵训练属性!AO121)</f>
        <v>1235.5659894026548</v>
      </c>
      <c r="R120" s="15">
        <f>(士兵阶位属性!AD120+士兵训练属性!AP121)</f>
        <v>1250.4277190496698</v>
      </c>
      <c r="S120" s="15">
        <f>(士兵阶位属性!AE120+士兵训练属性!AQ121)</f>
        <v>1266.8277123536689</v>
      </c>
      <c r="U120" s="18">
        <f>士兵阶位属性!AA120/O120</f>
        <v>0.41805311227357572</v>
      </c>
      <c r="V120" s="18">
        <f>士兵训练属性!AM121/O120</f>
        <v>0.58194688772642422</v>
      </c>
      <c r="Z120" s="8"/>
      <c r="AA120" s="8"/>
      <c r="AB120" s="8"/>
      <c r="AC120" s="8"/>
      <c r="AD120" s="8"/>
      <c r="AE120" s="8"/>
      <c r="AI120" s="15">
        <v>116</v>
      </c>
      <c r="AJ120" s="15">
        <f>士兵阶位属性!AZ120</f>
        <v>1547.5936740982334</v>
      </c>
      <c r="AK120" s="15">
        <f>士兵阶位属性!BA120</f>
        <v>1566.0230086567294</v>
      </c>
      <c r="AL120" s="15">
        <f>士兵阶位属性!BB120</f>
        <v>1585.4372224929332</v>
      </c>
      <c r="AM120" s="15">
        <f>士兵阶位属性!BC120</f>
        <v>1606.3585407530445</v>
      </c>
      <c r="AN120" s="15">
        <f>士兵阶位属性!BD120</f>
        <v>1629.0984021409224</v>
      </c>
    </row>
    <row r="121" spans="3:40" x14ac:dyDescent="0.15">
      <c r="C121" s="15">
        <v>117</v>
      </c>
      <c r="D121" s="15">
        <f>(士兵阶位属性!T121+士兵训练属性!AH122)</f>
        <v>1223.3772181044226</v>
      </c>
      <c r="E121" s="15">
        <f>(士兵阶位属性!U121+士兵训练属性!AI122)</f>
        <v>1236.4166228607753</v>
      </c>
      <c r="F121" s="15">
        <f>(士兵阶位属性!V121+士兵训练属性!AJ122)</f>
        <v>1250.1825830327575</v>
      </c>
      <c r="G121" s="15">
        <f>(士兵阶位属性!W121+士兵训练属性!AK122)</f>
        <v>1265.1902773295963</v>
      </c>
      <c r="H121" s="15">
        <f>(士兵阶位属性!X121+士兵训练属性!AL122)</f>
        <v>1281.6362928029816</v>
      </c>
      <c r="I121" s="87">
        <f t="shared" si="12"/>
        <v>611.68860905221129</v>
      </c>
      <c r="J121" s="18">
        <f>士兵阶位属性!T121/D121</f>
        <v>0.41593841155321498</v>
      </c>
      <c r="K121" s="18">
        <f>士兵训练属性!AH122/D121</f>
        <v>0.58406158844678502</v>
      </c>
      <c r="L121" s="18"/>
      <c r="N121" s="15">
        <v>117</v>
      </c>
      <c r="O121" s="15">
        <f>(士兵阶位属性!AA121+士兵训练属性!AM122)</f>
        <v>1223.3772181044226</v>
      </c>
      <c r="P121" s="15">
        <f>(士兵阶位属性!AB121+士兵训练属性!AN122)</f>
        <v>1236.4166228607753</v>
      </c>
      <c r="Q121" s="15">
        <f>(士兵阶位属性!AC121+士兵训练属性!AO122)</f>
        <v>1250.1825830327575</v>
      </c>
      <c r="R121" s="15">
        <f>(士兵阶位属性!AD121+士兵训练属性!AP122)</f>
        <v>1265.1902773295963</v>
      </c>
      <c r="S121" s="15">
        <f>(士兵阶位属性!AE121+士兵训练属性!AQ122)</f>
        <v>1281.6362928029816</v>
      </c>
      <c r="U121" s="18">
        <f>士兵阶位属性!AA121/O121</f>
        <v>0.41593841155321498</v>
      </c>
      <c r="V121" s="18">
        <f>士兵训练属性!AM122/O121</f>
        <v>0.58406158844678502</v>
      </c>
      <c r="AI121" s="15">
        <v>117</v>
      </c>
      <c r="AJ121" s="15">
        <f>士兵阶位属性!AZ121</f>
        <v>1568.2891981676764</v>
      </c>
      <c r="AK121" s="15">
        <f>士兵阶位属性!BA121</f>
        <v>1586.5974208483431</v>
      </c>
      <c r="AL121" s="15">
        <f>士兵阶位属性!BB121</f>
        <v>1605.8908808239194</v>
      </c>
      <c r="AM121" s="15">
        <f>士兵阶位属性!BC121</f>
        <v>1626.7306244566819</v>
      </c>
      <c r="AN121" s="15">
        <f>士兵阶位属性!BD121</f>
        <v>1649.4059121902637</v>
      </c>
    </row>
    <row r="122" spans="3:40" x14ac:dyDescent="0.15">
      <c r="C122" s="15">
        <v>118</v>
      </c>
      <c r="D122" s="15">
        <f>(士兵阶位属性!T122+士兵训练属性!AH123)</f>
        <v>1238.1408429648241</v>
      </c>
      <c r="E122" s="15">
        <f>(士兵阶位属性!U122+士兵训练属性!AI123)</f>
        <v>1251.1409302528596</v>
      </c>
      <c r="F122" s="15">
        <f>(士兵阶位属性!V122+士兵训练属性!AJ123)</f>
        <v>1264.9565993026133</v>
      </c>
      <c r="G122" s="15">
        <f>(士兵阶位属性!W122+士兵训练属性!AK123)</f>
        <v>1280.0397784129673</v>
      </c>
      <c r="H122" s="15">
        <f>(士兵阶位属性!X122+士兵训练属性!AL123)</f>
        <v>1296.5312228151447</v>
      </c>
      <c r="I122" s="87">
        <f t="shared" si="12"/>
        <v>619.07042148241203</v>
      </c>
      <c r="J122" s="18">
        <f>士兵阶位属性!T122/D122</f>
        <v>0.41384417925182049</v>
      </c>
      <c r="K122" s="18">
        <f>士兵训练属性!AH123/D122</f>
        <v>0.5861558207481794</v>
      </c>
      <c r="L122" s="18"/>
      <c r="N122" s="15">
        <v>118</v>
      </c>
      <c r="O122" s="15">
        <f>(士兵阶位属性!AA122+士兵训练属性!AM123)</f>
        <v>1238.1408429648241</v>
      </c>
      <c r="P122" s="15">
        <f>(士兵阶位属性!AB122+士兵训练属性!AN123)</f>
        <v>1251.1409302528596</v>
      </c>
      <c r="Q122" s="15">
        <f>(士兵阶位属性!AC122+士兵训练属性!AO123)</f>
        <v>1264.9565993026133</v>
      </c>
      <c r="R122" s="15">
        <f>(士兵阶位属性!AD122+士兵训练属性!AP123)</f>
        <v>1280.0397784129673</v>
      </c>
      <c r="S122" s="15">
        <f>(士兵阶位属性!AE122+士兵训练属性!AQ123)</f>
        <v>1296.5312228151447</v>
      </c>
      <c r="U122" s="18">
        <f>士兵阶位属性!AA122/O122</f>
        <v>0.41384417925182049</v>
      </c>
      <c r="V122" s="18">
        <f>士兵训练属性!AM123/O122</f>
        <v>0.5861558207481794</v>
      </c>
      <c r="AI122" s="15">
        <v>118</v>
      </c>
      <c r="AJ122" s="15">
        <f>士兵阶位属性!AZ122</f>
        <v>1588.9847222371195</v>
      </c>
      <c r="AK122" s="15">
        <f>士兵阶位属性!BA122</f>
        <v>1607.1718330399567</v>
      </c>
      <c r="AL122" s="15">
        <f>士兵阶位属性!BB122</f>
        <v>1626.3445391549055</v>
      </c>
      <c r="AM122" s="15">
        <f>士兵阶位属性!BC122</f>
        <v>1647.1027081603195</v>
      </c>
      <c r="AN122" s="15">
        <f>士兵阶位属性!BD122</f>
        <v>1669.7134222396051</v>
      </c>
    </row>
    <row r="123" spans="3:40" x14ac:dyDescent="0.15">
      <c r="C123" s="15">
        <v>119</v>
      </c>
      <c r="D123" s="15">
        <f>(士兵阶位属性!T123+士兵训练属性!AH124)</f>
        <v>1252.993115859379</v>
      </c>
      <c r="E123" s="15">
        <f>(士兵阶位属性!U123+士兵训练属性!AI124)</f>
        <v>1265.9707728879475</v>
      </c>
      <c r="F123" s="15">
        <f>(士兵阶位属性!V123+士兵训练属性!AJ124)</f>
        <v>1279.8176280905084</v>
      </c>
      <c r="G123" s="15">
        <f>(士兵阶位属性!W123+士兵训练属性!AK124)</f>
        <v>1294.9762222997829</v>
      </c>
      <c r="H123" s="15">
        <f>(士兵阶位属性!X123+士兵训练属性!AL124)</f>
        <v>1311.5134826359122</v>
      </c>
      <c r="I123" s="87">
        <f t="shared" si="12"/>
        <v>626.49655792968952</v>
      </c>
      <c r="J123" s="18">
        <f>士兵阶位属性!T123/D123</f>
        <v>0.41177016741010453</v>
      </c>
      <c r="K123" s="18">
        <f>士兵训练属性!AH124/D123</f>
        <v>0.58822983258989536</v>
      </c>
      <c r="L123" s="18"/>
      <c r="N123" s="15">
        <v>119</v>
      </c>
      <c r="O123" s="15">
        <f>(士兵阶位属性!AA123+士兵训练属性!AM124)</f>
        <v>1252.993115859379</v>
      </c>
      <c r="P123" s="15">
        <f>(士兵阶位属性!AB123+士兵训练属性!AN124)</f>
        <v>1265.9707728879475</v>
      </c>
      <c r="Q123" s="15">
        <f>(士兵阶位属性!AC123+士兵训练属性!AO124)</f>
        <v>1279.8176280905084</v>
      </c>
      <c r="R123" s="15">
        <f>(士兵阶位属性!AD123+士兵训练属性!AP124)</f>
        <v>1294.9762222997829</v>
      </c>
      <c r="S123" s="15">
        <f>(士兵阶位属性!AE123+士兵训练属性!AQ124)</f>
        <v>1311.5134826359122</v>
      </c>
      <c r="U123" s="18">
        <f>士兵阶位属性!AA123/O123</f>
        <v>0.41177016741010453</v>
      </c>
      <c r="V123" s="18">
        <f>士兵训练属性!AM124/O123</f>
        <v>0.58822983258989536</v>
      </c>
      <c r="AI123" s="15">
        <v>119</v>
      </c>
      <c r="AJ123" s="15">
        <f>士兵阶位属性!AZ123</f>
        <v>1609.6802463065624</v>
      </c>
      <c r="AK123" s="15">
        <f>士兵阶位属性!BA123</f>
        <v>1627.7462452315704</v>
      </c>
      <c r="AL123" s="15">
        <f>士兵阶位属性!BB123</f>
        <v>1646.7981974858917</v>
      </c>
      <c r="AM123" s="15">
        <f>士兵阶位属性!BC123</f>
        <v>1667.4747918639571</v>
      </c>
      <c r="AN123" s="15">
        <f>士兵阶位属性!BD123</f>
        <v>1690.0209322889464</v>
      </c>
    </row>
    <row r="124" spans="3:40" x14ac:dyDescent="0.15">
      <c r="C124" s="15">
        <v>120</v>
      </c>
      <c r="D124" s="15">
        <f>(士兵阶位属性!T124+士兵训练属性!AH125)</f>
        <v>1267.9340201777914</v>
      </c>
      <c r="E124" s="15">
        <f>(士兵阶位属性!U124+士兵训练属性!AI125)</f>
        <v>1280.8881504642709</v>
      </c>
      <c r="F124" s="15">
        <f>(士兵阶位属性!V124+士兵训练属性!AJ125)</f>
        <v>1294.7656693964423</v>
      </c>
      <c r="G124" s="15">
        <f>(士兵阶位属性!W124+士兵训练属性!AK125)</f>
        <v>1310.0011644350116</v>
      </c>
      <c r="H124" s="15">
        <f>(士兵阶位属性!X124+士兵训练属性!AL125)</f>
        <v>1326.5891055253019</v>
      </c>
      <c r="I124" s="87">
        <f t="shared" si="12"/>
        <v>633.96701008889568</v>
      </c>
      <c r="J124" s="18">
        <f>士兵阶位属性!T124/D124</f>
        <v>0.4097161058384341</v>
      </c>
      <c r="K124" s="18">
        <f>士兵训练属性!AH125/D124</f>
        <v>0.5902838941615659</v>
      </c>
      <c r="L124" s="18"/>
      <c r="N124" s="15">
        <v>120</v>
      </c>
      <c r="O124" s="15">
        <f>(士兵阶位属性!AA124+士兵训练属性!AM125)</f>
        <v>1267.9340201777914</v>
      </c>
      <c r="P124" s="15">
        <f>(士兵阶位属性!AB124+士兵训练属性!AN125)</f>
        <v>1280.8881504642709</v>
      </c>
      <c r="Q124" s="15">
        <f>(士兵阶位属性!AC124+士兵训练属性!AO125)</f>
        <v>1294.7656693964423</v>
      </c>
      <c r="R124" s="15">
        <f>(士兵阶位属性!AD124+士兵训练属性!AP125)</f>
        <v>1310.0011644350116</v>
      </c>
      <c r="S124" s="15">
        <f>(士兵阶位属性!AE124+士兵训练属性!AQ125)</f>
        <v>1326.5891055253019</v>
      </c>
      <c r="U124" s="18">
        <f>士兵阶位属性!AA124/O124</f>
        <v>0.4097161058384341</v>
      </c>
      <c r="V124" s="18">
        <f>士兵训练属性!AM125/O124</f>
        <v>0.5902838941615659</v>
      </c>
      <c r="AI124" s="15">
        <v>120</v>
      </c>
      <c r="AJ124" s="15">
        <f>士兵阶位属性!AZ124</f>
        <v>1630.3757703760054</v>
      </c>
      <c r="AK124" s="15">
        <f>士兵阶位属性!BA124</f>
        <v>1648.320657423184</v>
      </c>
      <c r="AL124" s="15">
        <f>士兵阶位属性!BB124</f>
        <v>1667.2518558168777</v>
      </c>
      <c r="AM124" s="15">
        <f>士兵阶位属性!BC124</f>
        <v>1687.8468755675947</v>
      </c>
      <c r="AN124" s="15">
        <f>士兵阶位属性!BD124</f>
        <v>1710.3284423382879</v>
      </c>
    </row>
    <row r="125" spans="3:40" x14ac:dyDescent="0.15">
      <c r="C125" s="15">
        <v>121</v>
      </c>
      <c r="D125" s="15">
        <f>(士兵阶位属性!T125+士兵训练属性!AH126)</f>
        <v>1282.9636628769363</v>
      </c>
      <c r="E125" s="15">
        <f>(士兵阶位属性!U125+士兵训练属性!AI126)</f>
        <v>1295.8930629818292</v>
      </c>
      <c r="F125" s="15">
        <f>(士兵阶位属性!V125+士兵训练属性!AJ126)</f>
        <v>1309.8019208175429</v>
      </c>
      <c r="G125" s="15">
        <f>(士兵阶位属性!W125+士兵训练属性!AK126)</f>
        <v>1325.162264711782</v>
      </c>
      <c r="H125" s="15">
        <f>(士兵阶位属性!X125+士兵训练属性!AL126)</f>
        <v>1341.7511822767292</v>
      </c>
      <c r="I125" s="87">
        <f t="shared" si="12"/>
        <v>641.48183143846813</v>
      </c>
      <c r="J125" s="18">
        <f>士兵阶位属性!T125/D125</f>
        <v>0.40768168925426246</v>
      </c>
      <c r="K125" s="18">
        <f>士兵训练属性!AH126/D125</f>
        <v>0.5923183107457376</v>
      </c>
      <c r="L125" s="18"/>
      <c r="N125" s="15">
        <v>121</v>
      </c>
      <c r="O125" s="15">
        <f>(士兵阶位属性!AA125+士兵训练属性!AM126)</f>
        <v>1282.9636628769363</v>
      </c>
      <c r="P125" s="15">
        <f>(士兵阶位属性!AB125+士兵训练属性!AN126)</f>
        <v>1295.8930629818292</v>
      </c>
      <c r="Q125" s="15">
        <f>(士兵阶位属性!AC125+士兵训练属性!AO126)</f>
        <v>1309.8019208175429</v>
      </c>
      <c r="R125" s="15">
        <f>(士兵阶位属性!AD125+士兵训练属性!AP126)</f>
        <v>1325.162264711782</v>
      </c>
      <c r="S125" s="15">
        <f>(士兵阶位属性!AE125+士兵训练属性!AQ126)</f>
        <v>1341.7511822767292</v>
      </c>
      <c r="U125" s="18">
        <f>士兵阶位属性!AA125/O125</f>
        <v>0.40768168925426246</v>
      </c>
      <c r="V125" s="18">
        <f>士兵训练属性!AM126/O125</f>
        <v>0.5923183107457376</v>
      </c>
      <c r="AI125" s="15">
        <v>121</v>
      </c>
      <c r="AJ125" s="15">
        <f>士兵阶位属性!AZ125</f>
        <v>1651.0712944454485</v>
      </c>
      <c r="AK125" s="15">
        <f>士兵阶位属性!BA125</f>
        <v>1668.8950696147976</v>
      </c>
      <c r="AL125" s="15">
        <f>士兵阶位属性!BB125</f>
        <v>1687.7055141478641</v>
      </c>
      <c r="AM125" s="15">
        <f>士兵阶位属性!BC125</f>
        <v>1708.2189592712321</v>
      </c>
      <c r="AN125" s="15">
        <f>士兵阶位属性!BD125</f>
        <v>1730.635952387629</v>
      </c>
    </row>
    <row r="126" spans="3:40" x14ac:dyDescent="0.15">
      <c r="C126" s="15">
        <v>122</v>
      </c>
      <c r="D126" s="15">
        <f>(士兵阶位属性!T126+士兵训练属性!AH127)</f>
        <v>1298.0820439568131</v>
      </c>
      <c r="E126" s="15">
        <f>(士兵阶位属性!U126+士兵训练属性!AI127)</f>
        <v>1310.9950717995343</v>
      </c>
      <c r="F126" s="15">
        <f>(士兵阶位属性!V126+士兵训练属性!AJ127)</f>
        <v>1325.0493299552534</v>
      </c>
      <c r="G126" s="15">
        <f>(士兵阶位属性!W126+士兵训练属性!AK127)</f>
        <v>1340.4109731875792</v>
      </c>
      <c r="H126" s="15">
        <f>(士兵阶位属性!X126+士兵训练属性!AL127)</f>
        <v>1357.0053031971838</v>
      </c>
      <c r="I126" s="87">
        <f t="shared" si="12"/>
        <v>649.04102197840655</v>
      </c>
      <c r="J126" s="18">
        <f>士兵阶位属性!T126/D126</f>
        <v>0.40566665251338696</v>
      </c>
      <c r="K126" s="18">
        <f>士兵训练属性!AH127/D126</f>
        <v>0.59433334748661304</v>
      </c>
      <c r="L126" s="18"/>
      <c r="N126" s="15">
        <v>122</v>
      </c>
      <c r="O126" s="15">
        <f>(士兵阶位属性!AA126+士兵训练属性!AM127)</f>
        <v>1298.0820439568131</v>
      </c>
      <c r="P126" s="15">
        <f>(士兵阶位属性!AB126+士兵训练属性!AN127)</f>
        <v>1310.9950717995343</v>
      </c>
      <c r="Q126" s="15">
        <f>(士兵阶位属性!AC126+士兵训练属性!AO127)</f>
        <v>1325.0493299552534</v>
      </c>
      <c r="R126" s="15">
        <f>(士兵阶位属性!AD126+士兵训练属性!AP127)</f>
        <v>1340.4109731875792</v>
      </c>
      <c r="S126" s="15">
        <f>(士兵阶位属性!AE126+士兵训练属性!AQ127)</f>
        <v>1357.0053031971838</v>
      </c>
      <c r="U126" s="18">
        <f>士兵阶位属性!AA126/O126</f>
        <v>0.40566665251338696</v>
      </c>
      <c r="V126" s="18">
        <f>士兵训练属性!AM127/O126</f>
        <v>0.59433334748661304</v>
      </c>
      <c r="AI126" s="15">
        <v>122</v>
      </c>
      <c r="AJ126" s="15">
        <f>士兵阶位属性!AZ126</f>
        <v>1671.7668185148914</v>
      </c>
      <c r="AK126" s="15">
        <f>士兵阶位属性!BA126</f>
        <v>1689.4694818064115</v>
      </c>
      <c r="AL126" s="15">
        <f>士兵阶位属性!BB126</f>
        <v>1708.15917247885</v>
      </c>
      <c r="AM126" s="15">
        <f>士兵阶位属性!BC126</f>
        <v>1728.5910429748697</v>
      </c>
      <c r="AN126" s="15">
        <f>士兵阶位属性!BD126</f>
        <v>1751.0933562514808</v>
      </c>
    </row>
    <row r="127" spans="3:40" x14ac:dyDescent="0.15">
      <c r="C127" s="15">
        <v>123</v>
      </c>
      <c r="D127" s="15">
        <f>(士兵阶位属性!T127+士兵训练属性!AH128)</f>
        <v>1313.2891271868507</v>
      </c>
      <c r="E127" s="15">
        <f>(士兵阶位属性!U127+士兵训练属性!AI128)</f>
        <v>1326.2981853513306</v>
      </c>
      <c r="F127" s="15">
        <f>(士兵阶位属性!V127+士兵训练属性!AJ128)</f>
        <v>1340.3854011767507</v>
      </c>
      <c r="G127" s="15">
        <f>(士兵阶位属性!W127+士兵训练属性!AK128)</f>
        <v>1355.7472898624037</v>
      </c>
      <c r="H127" s="15">
        <f>(士兵阶位属性!X127+士兵训练属性!AL128)</f>
        <v>1372.4612500067446</v>
      </c>
      <c r="I127" s="87">
        <f t="shared" si="12"/>
        <v>656.64456359342535</v>
      </c>
      <c r="J127" s="18">
        <f>士兵阶位属性!T127/D127</f>
        <v>0.40367074592437385</v>
      </c>
      <c r="K127" s="18">
        <f>士兵训练属性!AH128/D127</f>
        <v>0.5963292540756262</v>
      </c>
      <c r="L127" s="18"/>
      <c r="N127" s="15">
        <v>123</v>
      </c>
      <c r="O127" s="15">
        <f>(士兵阶位属性!AA127+士兵训练属性!AM128)</f>
        <v>1313.2891271868507</v>
      </c>
      <c r="P127" s="15">
        <f>(士兵阶位属性!AB127+士兵训练属性!AN128)</f>
        <v>1326.2981853513306</v>
      </c>
      <c r="Q127" s="15">
        <f>(士兵阶位属性!AC127+士兵训练属性!AO128)</f>
        <v>1340.3854011767507</v>
      </c>
      <c r="R127" s="15">
        <f>(士兵阶位属性!AD127+士兵训练属性!AP128)</f>
        <v>1355.7472898624037</v>
      </c>
      <c r="S127" s="15">
        <f>(士兵阶位属性!AE127+士兵训练属性!AQ128)</f>
        <v>1372.4612500067446</v>
      </c>
      <c r="U127" s="18">
        <f>士兵阶位属性!AA127/O127</f>
        <v>0.40367074592437385</v>
      </c>
      <c r="V127" s="18">
        <f>士兵训练属性!AM128/O127</f>
        <v>0.5963292540756262</v>
      </c>
      <c r="AI127" s="15">
        <v>123</v>
      </c>
      <c r="AJ127" s="15">
        <f>士兵阶位属性!AZ127</f>
        <v>1692.4623425843345</v>
      </c>
      <c r="AK127" s="15">
        <f>士兵阶位属性!BA127</f>
        <v>1710.0438939980252</v>
      </c>
      <c r="AL127" s="15">
        <f>士兵阶位属性!BB127</f>
        <v>1728.6128308098364</v>
      </c>
      <c r="AM127" s="15">
        <f>士兵阶位属性!BC127</f>
        <v>1748.9631266785073</v>
      </c>
      <c r="AN127" s="15">
        <f>士兵阶位属性!BD127</f>
        <v>1774.6272482162235</v>
      </c>
    </row>
    <row r="128" spans="3:40" x14ac:dyDescent="0.15">
      <c r="C128" s="15">
        <v>124</v>
      </c>
      <c r="D128" s="15">
        <f>(士兵阶位属性!T128+士兵训练属性!AH129)</f>
        <v>1328.5848309975088</v>
      </c>
      <c r="E128" s="15">
        <f>(士兵阶位属性!U128+士兵训练属性!AI129)</f>
        <v>1341.6904621435751</v>
      </c>
      <c r="F128" s="15">
        <f>(士兵阶位属性!V128+士兵训练属性!AJ129)</f>
        <v>1355.8101344820352</v>
      </c>
      <c r="G128" s="15">
        <f>(士兵阶位属性!W128+士兵训练属性!AK129)</f>
        <v>1371.3020566481221</v>
      </c>
      <c r="H128" s="15">
        <f>(士兵阶位属性!X128+士兵训练属性!AL129)</f>
        <v>1387.8366792311435</v>
      </c>
      <c r="I128" s="87">
        <f t="shared" si="12"/>
        <v>664.29241549875439</v>
      </c>
      <c r="J128" s="18">
        <f>士兵阶位属性!T128/D128</f>
        <v>0.40169373702045291</v>
      </c>
      <c r="K128" s="18">
        <f>士兵训练属性!AH129/D128</f>
        <v>0.59830626297954714</v>
      </c>
      <c r="L128" s="18"/>
      <c r="N128" s="15">
        <v>124</v>
      </c>
      <c r="O128" s="15">
        <f>(士兵阶位属性!AA128+士兵训练属性!AM129)</f>
        <v>1328.5848309975088</v>
      </c>
      <c r="P128" s="15">
        <f>(士兵阶位属性!AB128+士兵训练属性!AN129)</f>
        <v>1341.6904621435751</v>
      </c>
      <c r="Q128" s="15">
        <f>(士兵阶位属性!AC128+士兵训练属性!AO129)</f>
        <v>1355.8101344820352</v>
      </c>
      <c r="R128" s="15">
        <f>(士兵阶位属性!AD128+士兵训练属性!AP129)</f>
        <v>1371.3020566481221</v>
      </c>
      <c r="S128" s="15">
        <f>(士兵阶位属性!AE128+士兵训练属性!AQ129)</f>
        <v>1387.8366792311435</v>
      </c>
      <c r="U128" s="18">
        <f>士兵阶位属性!AA128/O128</f>
        <v>0.40169373702045291</v>
      </c>
      <c r="V128" s="18">
        <f>士兵训练属性!AM129/O128</f>
        <v>0.59830626297954714</v>
      </c>
      <c r="AI128" s="15">
        <v>124</v>
      </c>
      <c r="AJ128" s="15">
        <f>士兵阶位属性!AZ128</f>
        <v>1713.1578666537775</v>
      </c>
      <c r="AK128" s="15">
        <f>士兵阶位属性!BA128</f>
        <v>1730.6183061896388</v>
      </c>
      <c r="AL128" s="15">
        <f>士兵阶位属性!BB128</f>
        <v>1749.0664891408223</v>
      </c>
      <c r="AM128" s="15">
        <f>士兵阶位属性!BC128</f>
        <v>1772.4494352033305</v>
      </c>
      <c r="AN128" s="15">
        <f>士兵阶位属性!BD128</f>
        <v>1798.1611401809664</v>
      </c>
    </row>
    <row r="129" spans="3:40" x14ac:dyDescent="0.15">
      <c r="C129" s="15">
        <v>125</v>
      </c>
      <c r="D129" s="15">
        <f>(士兵阶位属性!T129+士兵训练属性!AH130)</f>
        <v>1343.9692711442049</v>
      </c>
      <c r="E129" s="15">
        <f>(士兵阶位属性!U129+士兵训练属性!AI130)</f>
        <v>1357.1761349191347</v>
      </c>
      <c r="F129" s="15">
        <f>(士兵阶位属性!V129+士兵训练属性!AJ130)</f>
        <v>1371.4446814446724</v>
      </c>
      <c r="G129" s="15">
        <f>(士兵阶位属性!W129+士兵训练属性!AK130)</f>
        <v>1386.749338902443</v>
      </c>
      <c r="H129" s="15">
        <f>(士兵阶位属性!X129+士兵训练属性!AL130)</f>
        <v>1403.2715646374813</v>
      </c>
      <c r="I129" s="87">
        <f t="shared" ref="I129:I163" si="13">D129*50%</f>
        <v>671.98463557210243</v>
      </c>
      <c r="J129" s="18">
        <f>士兵阶位属性!T129/D129</f>
        <v>0.3997353372379468</v>
      </c>
      <c r="K129" s="18">
        <f>士兵训练属性!AH130/D129</f>
        <v>0.60026466276205315</v>
      </c>
      <c r="L129" s="18"/>
      <c r="N129" s="15">
        <v>125</v>
      </c>
      <c r="O129" s="15">
        <f>(士兵阶位属性!AA129+士兵训练属性!AM130)</f>
        <v>1343.9692711442049</v>
      </c>
      <c r="P129" s="15">
        <f>(士兵阶位属性!AB129+士兵训练属性!AN130)</f>
        <v>1357.1761349191347</v>
      </c>
      <c r="Q129" s="15">
        <f>(士兵阶位属性!AC129+士兵训练属性!AO130)</f>
        <v>1371.4446814446724</v>
      </c>
      <c r="R129" s="15">
        <f>(士兵阶位属性!AD129+士兵训练属性!AP130)</f>
        <v>1386.749338902443</v>
      </c>
      <c r="S129" s="15">
        <f>(士兵阶位属性!AE129+士兵训练属性!AQ130)</f>
        <v>1403.2715646374813</v>
      </c>
      <c r="U129" s="18">
        <f>士兵阶位属性!AA129/O129</f>
        <v>0.3997353372379468</v>
      </c>
      <c r="V129" s="18">
        <f>士兵训练属性!AM130/O129</f>
        <v>0.60026466276205315</v>
      </c>
      <c r="AI129" s="15">
        <v>125</v>
      </c>
      <c r="AJ129" s="15">
        <f>士兵阶位属性!AZ129</f>
        <v>1733.8533907232204</v>
      </c>
      <c r="AK129" s="15">
        <f>士兵阶位属性!BA129</f>
        <v>1751.3745494218654</v>
      </c>
      <c r="AL129" s="15">
        <f>士兵阶位属性!BB129</f>
        <v>1772.6347005515859</v>
      </c>
      <c r="AM129" s="15">
        <f>士兵阶位属性!BC129</f>
        <v>1796.1027476846868</v>
      </c>
      <c r="AN129" s="15">
        <f>士兵阶位属性!BD129</f>
        <v>1821.6950321457091</v>
      </c>
    </row>
    <row r="130" spans="3:40" x14ac:dyDescent="0.15">
      <c r="C130" s="15">
        <v>126</v>
      </c>
      <c r="D130" s="15">
        <f>(士兵阶位属性!T130+士兵训练属性!AH131)</f>
        <v>1359.4485046608715</v>
      </c>
      <c r="E130" s="15">
        <f>(士兵阶位属性!U130+士兵训练属性!AI131)</f>
        <v>1372.8201490171057</v>
      </c>
      <c r="F130" s="15">
        <f>(士兵阶位属性!V130+士兵训练属性!AJ131)</f>
        <v>1387.0024937857743</v>
      </c>
      <c r="G130" s="15">
        <f>(士兵阶位属性!W130+士兵训练属性!AK131)</f>
        <v>1402.2370278920989</v>
      </c>
      <c r="H130" s="15">
        <f>(士兵阶位属性!X130+士兵训练属性!AL131)</f>
        <v>1418.7916120405712</v>
      </c>
      <c r="I130" s="87">
        <f t="shared" si="13"/>
        <v>679.72425233043577</v>
      </c>
      <c r="J130" s="18">
        <f>士兵阶位属性!T130/D130</f>
        <v>0.39779533149642848</v>
      </c>
      <c r="K130" s="18">
        <f>士兵训练属性!AH131/D130</f>
        <v>0.60220466850357157</v>
      </c>
      <c r="L130" s="18"/>
      <c r="N130" s="15">
        <v>126</v>
      </c>
      <c r="O130" s="15">
        <f>(士兵阶位属性!AA130+士兵训练属性!AM131)</f>
        <v>1359.4485046608715</v>
      </c>
      <c r="P130" s="15">
        <f>(士兵阶位属性!AB130+士兵训练属性!AN131)</f>
        <v>1372.8201490171057</v>
      </c>
      <c r="Q130" s="15">
        <f>(士兵阶位属性!AC130+士兵训练属性!AO131)</f>
        <v>1387.0024937857743</v>
      </c>
      <c r="R130" s="15">
        <f>(士兵阶位属性!AD130+士兵训练属性!AP131)</f>
        <v>1402.2370278920989</v>
      </c>
      <c r="S130" s="15">
        <f>(士兵阶位属性!AE130+士兵训练属性!AQ131)</f>
        <v>1418.7916120405712</v>
      </c>
      <c r="U130" s="18">
        <f>士兵阶位属性!AA130/O130</f>
        <v>0.39779533149642848</v>
      </c>
      <c r="V130" s="18">
        <f>士兵训练属性!AM131/O130</f>
        <v>0.60220466850357157</v>
      </c>
      <c r="AI130" s="15">
        <v>126</v>
      </c>
      <c r="AJ130" s="15">
        <f>士兵阶位属性!AZ130</f>
        <v>1755.215123759303</v>
      </c>
      <c r="AK130" s="15">
        <f>士兵阶位属性!BA130</f>
        <v>1775.0855501306019</v>
      </c>
      <c r="AL130" s="15">
        <f>士兵阶位属性!BB130</f>
        <v>1796.3518590502572</v>
      </c>
      <c r="AM130" s="15">
        <f>士兵阶位属性!BC130</f>
        <v>1819.7560601660432</v>
      </c>
      <c r="AN130" s="15">
        <f>士兵阶位属性!BD130</f>
        <v>1845.228924110452</v>
      </c>
    </row>
    <row r="131" spans="3:40" x14ac:dyDescent="0.15">
      <c r="C131" s="15">
        <v>127</v>
      </c>
      <c r="D131" s="15">
        <f>(士兵阶位属性!T131+士兵训练属性!AH132)</f>
        <v>1375.0383903341924</v>
      </c>
      <c r="E131" s="15">
        <f>(士兵阶位属性!U131+士兵训练属性!AI132)</f>
        <v>1388.4386602284694</v>
      </c>
      <c r="F131" s="15">
        <f>(士兵阶位属性!V131+士兵训练属性!AJ132)</f>
        <v>1402.6121929377832</v>
      </c>
      <c r="G131" s="15">
        <f>(士兵阶位属性!W131+士兵训练属性!AK132)</f>
        <v>1417.8104884772943</v>
      </c>
      <c r="H131" s="15">
        <f>(士兵阶位属性!X131+士兵训练属性!AL132)</f>
        <v>1434.3968214404131</v>
      </c>
      <c r="I131" s="87">
        <f t="shared" si="13"/>
        <v>687.5191951670962</v>
      </c>
      <c r="J131" s="18">
        <f>士兵阶位属性!T131/D131</f>
        <v>0.39587348531076244</v>
      </c>
      <c r="K131" s="18">
        <f>士兵训练属性!AH132/D131</f>
        <v>0.6041265146892375</v>
      </c>
      <c r="L131" s="18"/>
      <c r="N131" s="15">
        <v>127</v>
      </c>
      <c r="O131" s="15">
        <f>(士兵阶位属性!AA131+士兵训练属性!AM132)</f>
        <v>1375.0383903341924</v>
      </c>
      <c r="P131" s="15">
        <f>(士兵阶位属性!AB131+士兵训练属性!AN132)</f>
        <v>1388.4386602284694</v>
      </c>
      <c r="Q131" s="15">
        <f>(士兵阶位属性!AC131+士兵训练属性!AO132)</f>
        <v>1402.6121929377832</v>
      </c>
      <c r="R131" s="15">
        <f>(士兵阶位属性!AD131+士兵训练属性!AP132)</f>
        <v>1417.8104884772943</v>
      </c>
      <c r="S131" s="15">
        <f>(士兵阶位属性!AE131+士兵训练属性!AQ132)</f>
        <v>1434.3968214404131</v>
      </c>
      <c r="U131" s="18">
        <f>士兵阶位属性!AA131/O131</f>
        <v>0.39587348531076244</v>
      </c>
      <c r="V131" s="18">
        <f>士兵训练属性!AM132/O131</f>
        <v>0.6041265146892375</v>
      </c>
      <c r="AI131" s="15">
        <v>127</v>
      </c>
      <c r="AJ131" s="15">
        <f>士兵阶位属性!AZ131</f>
        <v>1778.9416001179827</v>
      </c>
      <c r="AK131" s="15">
        <f>士兵阶位属性!BA131</f>
        <v>1798.7965508393386</v>
      </c>
      <c r="AL131" s="15">
        <f>士兵阶位属性!BB131</f>
        <v>1820.0690175489285</v>
      </c>
      <c r="AM131" s="15">
        <f>士兵阶位属性!BC131</f>
        <v>1843.4093726473996</v>
      </c>
      <c r="AN131" s="15">
        <f>士兵阶位属性!BD131</f>
        <v>1868.7628160751947</v>
      </c>
    </row>
    <row r="132" spans="3:40" x14ac:dyDescent="0.15">
      <c r="C132" s="15">
        <v>128</v>
      </c>
      <c r="D132" s="15">
        <f>(士兵阶位属性!T132+士兵训练属性!AH133)</f>
        <v>1390.7404733204921</v>
      </c>
      <c r="E132" s="15">
        <f>(士兵阶位属性!U132+士兵训练属性!AI133)</f>
        <v>1404.1321656399587</v>
      </c>
      <c r="F132" s="15">
        <f>(士兵阶位属性!V132+士兵训练属性!AJ133)</f>
        <v>1418.3091431553826</v>
      </c>
      <c r="G132" s="15">
        <f>(士兵阶位属性!W132+士兵训练属性!AK133)</f>
        <v>1433.4697206580281</v>
      </c>
      <c r="H132" s="15">
        <f>(士兵阶位属性!X132+士兵训练属性!AL133)</f>
        <v>1450.2367616987933</v>
      </c>
      <c r="I132" s="87">
        <f t="shared" si="13"/>
        <v>695.37023666024606</v>
      </c>
      <c r="J132" s="18">
        <f>士兵阶位属性!T132/D132</f>
        <v>0.39396294418853611</v>
      </c>
      <c r="K132" s="18">
        <f>士兵训练属性!AH133/D132</f>
        <v>0.60603705581146383</v>
      </c>
      <c r="L132" s="18"/>
      <c r="N132" s="15">
        <v>128</v>
      </c>
      <c r="O132" s="15">
        <f>(士兵阶位属性!AA132+士兵训练属性!AM133)</f>
        <v>1390.7404733204921</v>
      </c>
      <c r="P132" s="15">
        <f>(士兵阶位属性!AB132+士兵训练属性!AN133)</f>
        <v>1404.1321656399587</v>
      </c>
      <c r="Q132" s="15">
        <f>(士兵阶位属性!AC132+士兵训练属性!AO133)</f>
        <v>1418.3091431553826</v>
      </c>
      <c r="R132" s="15">
        <f>(士兵阶位属性!AD132+士兵训练属性!AP133)</f>
        <v>1433.4697206580281</v>
      </c>
      <c r="S132" s="15">
        <f>(士兵阶位属性!AE132+士兵训练属性!AQ133)</f>
        <v>1450.2367616987933</v>
      </c>
      <c r="U132" s="18">
        <f>士兵阶位属性!AA132/O132</f>
        <v>0.39396294418853611</v>
      </c>
      <c r="V132" s="18">
        <f>士兵训练属性!AM133/O132</f>
        <v>0.60603705581146383</v>
      </c>
      <c r="AI132" s="15">
        <v>128</v>
      </c>
      <c r="AJ132" s="15">
        <f>士兵阶位属性!AZ132</f>
        <v>1802.6680764766622</v>
      </c>
      <c r="AK132" s="15">
        <f>士兵阶位属性!BA132</f>
        <v>1822.5075515480751</v>
      </c>
      <c r="AL132" s="15">
        <f>士兵阶位属性!BB132</f>
        <v>1843.7861760475998</v>
      </c>
      <c r="AM132" s="15">
        <f>士兵阶位属性!BC132</f>
        <v>1867.0626851287559</v>
      </c>
      <c r="AN132" s="15">
        <f>士兵阶位属性!BD132</f>
        <v>1892.2967080399376</v>
      </c>
    </row>
    <row r="133" spans="3:40" x14ac:dyDescent="0.15">
      <c r="C133" s="15">
        <v>129</v>
      </c>
      <c r="D133" s="15">
        <f>(士兵阶位属性!T133+士兵训练属性!AH134)</f>
        <v>1406.5318762872869</v>
      </c>
      <c r="E133" s="15">
        <f>(士兵阶位属性!U133+士兵训练属性!AI134)</f>
        <v>1419.9139095235314</v>
      </c>
      <c r="F133" s="15">
        <f>(士兵阶位属性!V133+士兵训练属性!AJ134)</f>
        <v>1434.0933444385723</v>
      </c>
      <c r="G133" s="15">
        <f>(士兵阶位属性!W133+士兵训练属性!AK134)</f>
        <v>1449.3451690810887</v>
      </c>
      <c r="H133" s="15">
        <f>(士兵阶位属性!X133+士兵训练属性!AL134)</f>
        <v>1466.3237763316922</v>
      </c>
      <c r="I133" s="87">
        <f t="shared" si="13"/>
        <v>703.26593814364344</v>
      </c>
      <c r="J133" s="18">
        <f>士兵阶位属性!T133/D133</f>
        <v>0.39207016365739633</v>
      </c>
      <c r="K133" s="18">
        <f>士兵训练属性!AH134/D133</f>
        <v>0.60792983634260367</v>
      </c>
      <c r="L133" s="18"/>
      <c r="N133" s="15">
        <v>129</v>
      </c>
      <c r="O133" s="15">
        <f>(士兵阶位属性!AA133+士兵训练属性!AM134)</f>
        <v>1406.5318762872869</v>
      </c>
      <c r="P133" s="15">
        <f>(士兵阶位属性!AB133+士兵训练属性!AN134)</f>
        <v>1419.9139095235314</v>
      </c>
      <c r="Q133" s="15">
        <f>(士兵阶位属性!AC133+士兵训练属性!AO134)</f>
        <v>1434.0933444385723</v>
      </c>
      <c r="R133" s="15">
        <f>(士兵阶位属性!AD133+士兵训练属性!AP134)</f>
        <v>1449.3451690810887</v>
      </c>
      <c r="S133" s="15">
        <f>(士兵阶位属性!AE133+士兵训练属性!AQ134)</f>
        <v>1466.3237763316922</v>
      </c>
      <c r="U133" s="18">
        <f>士兵阶位属性!AA133/O133</f>
        <v>0.39207016365739633</v>
      </c>
      <c r="V133" s="18">
        <f>士兵训练属性!AM134/O133</f>
        <v>0.60792983634260367</v>
      </c>
      <c r="AI133" s="15">
        <v>129</v>
      </c>
      <c r="AJ133" s="15">
        <f>士兵阶位属性!AZ133</f>
        <v>1826.394552835342</v>
      </c>
      <c r="AK133" s="15">
        <f>士兵阶位属性!BA133</f>
        <v>1846.2185522568118</v>
      </c>
      <c r="AL133" s="15">
        <f>士兵阶位属性!BB133</f>
        <v>1867.5033345462712</v>
      </c>
      <c r="AM133" s="15">
        <f>士兵阶位属性!BC133</f>
        <v>1890.7159976101123</v>
      </c>
      <c r="AN133" s="15">
        <f>士兵阶位属性!BD133</f>
        <v>1915.8306000046803</v>
      </c>
    </row>
    <row r="134" spans="3:40" x14ac:dyDescent="0.15">
      <c r="C134" s="15">
        <v>130</v>
      </c>
      <c r="D134" s="15">
        <f>(士兵阶位属性!T134+士兵训练属性!AH135)</f>
        <v>1422.4125992345771</v>
      </c>
      <c r="E134" s="15">
        <f>(士兵阶位属性!U134+士兵训练属性!AI135)</f>
        <v>1435.7838918791867</v>
      </c>
      <c r="F134" s="15">
        <f>(士兵阶位属性!V134+士兵训练属性!AJ135)</f>
        <v>1450.0239223561075</v>
      </c>
      <c r="G134" s="15">
        <f>(士兵阶位属性!W134+士兵训练属性!AK135)</f>
        <v>1465.4725682764351</v>
      </c>
      <c r="H134" s="15">
        <f>(士兵阶位属性!X134+士兵训练属性!AL135)</f>
        <v>1482.4998342991189</v>
      </c>
      <c r="I134" s="87">
        <f t="shared" si="13"/>
        <v>711.20629961728855</v>
      </c>
      <c r="J134" s="18">
        <f>士兵阶位属性!T134/D134</f>
        <v>0.39019490876119023</v>
      </c>
      <c r="K134" s="18">
        <f>士兵训练属性!AH135/D134</f>
        <v>0.60980509123880966</v>
      </c>
      <c r="L134" s="18"/>
      <c r="N134" s="15">
        <v>130</v>
      </c>
      <c r="O134" s="15">
        <f>(士兵阶位属性!AA134+士兵训练属性!AM135)</f>
        <v>1422.4125992345771</v>
      </c>
      <c r="P134" s="15">
        <f>(士兵阶位属性!AB134+士兵训练属性!AN135)</f>
        <v>1435.7838918791867</v>
      </c>
      <c r="Q134" s="15">
        <f>(士兵阶位属性!AC134+士兵训练属性!AO135)</f>
        <v>1450.0239223561075</v>
      </c>
      <c r="R134" s="15">
        <f>(士兵阶位属性!AD134+士兵训练属性!AP135)</f>
        <v>1465.4725682764351</v>
      </c>
      <c r="S134" s="15">
        <f>(士兵阶位属性!AE134+士兵训练属性!AQ135)</f>
        <v>1482.4998342991189</v>
      </c>
      <c r="U134" s="18">
        <f>士兵阶位属性!AA134/O134</f>
        <v>0.39019490876119023</v>
      </c>
      <c r="V134" s="18">
        <f>士兵训练属性!AM135/O134</f>
        <v>0.60980509123880966</v>
      </c>
      <c r="AI134" s="15">
        <v>130</v>
      </c>
      <c r="AJ134" s="15">
        <f>士兵阶位属性!AZ134</f>
        <v>1850.1210291940215</v>
      </c>
      <c r="AK134" s="15">
        <f>士兵阶位属性!BA134</f>
        <v>1869.9295529655485</v>
      </c>
      <c r="AL134" s="15">
        <f>士兵阶位属性!BB134</f>
        <v>1891.2204930449425</v>
      </c>
      <c r="AM134" s="15">
        <f>士兵阶位属性!BC134</f>
        <v>1914.3693100914686</v>
      </c>
      <c r="AN134" s="15">
        <f>士兵阶位属性!BD134</f>
        <v>1939.3644919694229</v>
      </c>
    </row>
    <row r="135" spans="3:40" x14ac:dyDescent="0.15">
      <c r="C135" s="15">
        <v>131</v>
      </c>
      <c r="D135" s="15">
        <f>(士兵阶位属性!T135+士兵训练属性!AH136)</f>
        <v>1438.3826421623619</v>
      </c>
      <c r="E135" s="15">
        <f>(士兵阶位属性!U135+士兵训练属性!AI136)</f>
        <v>1451.7630802723777</v>
      </c>
      <c r="F135" s="15">
        <f>(士兵阶位属性!V135+士兵训练属性!AJ136)</f>
        <v>1466.0977517868405</v>
      </c>
      <c r="G135" s="15">
        <f>(士兵阶位属性!W135+士兵训练属性!AK136)</f>
        <v>1481.6894563572534</v>
      </c>
      <c r="H135" s="15">
        <f>(士兵阶位属性!X135+士兵训练属性!AL136)</f>
        <v>1498.7649356010727</v>
      </c>
      <c r="I135" s="87">
        <f t="shared" si="13"/>
        <v>719.19132108118094</v>
      </c>
      <c r="J135" s="18">
        <f>士兵阶位属性!T135/D135</f>
        <v>0.38833694836109822</v>
      </c>
      <c r="K135" s="18">
        <f>士兵训练属性!AH136/D135</f>
        <v>0.61166305163890178</v>
      </c>
      <c r="L135" s="18"/>
      <c r="N135" s="15">
        <v>131</v>
      </c>
      <c r="O135" s="15">
        <f>(士兵阶位属性!AA135+士兵训练属性!AM136)</f>
        <v>1438.3826421623619</v>
      </c>
      <c r="P135" s="15">
        <f>(士兵阶位属性!AB135+士兵训练属性!AN136)</f>
        <v>1451.7630802723777</v>
      </c>
      <c r="Q135" s="15">
        <f>(士兵阶位属性!AC135+士兵训练属性!AO136)</f>
        <v>1466.0977517868405</v>
      </c>
      <c r="R135" s="15">
        <f>(士兵阶位属性!AD135+士兵训练属性!AP136)</f>
        <v>1481.6894563572534</v>
      </c>
      <c r="S135" s="15">
        <f>(士兵阶位属性!AE135+士兵训练属性!AQ136)</f>
        <v>1498.7649356010727</v>
      </c>
      <c r="U135" s="18">
        <f>士兵阶位属性!AA135/O135</f>
        <v>0.38833694836109822</v>
      </c>
      <c r="V135" s="18">
        <f>士兵训练属性!AM136/O135</f>
        <v>0.61166305163890178</v>
      </c>
      <c r="AI135" s="15">
        <v>131</v>
      </c>
      <c r="AJ135" s="15">
        <f>士兵阶位属性!AZ135</f>
        <v>1873.8475055527013</v>
      </c>
      <c r="AK135" s="15">
        <f>士兵阶位属性!BA135</f>
        <v>1893.640553674285</v>
      </c>
      <c r="AL135" s="15">
        <f>士兵阶位属性!BB135</f>
        <v>1914.9376515436138</v>
      </c>
      <c r="AM135" s="15">
        <f>士兵阶位属性!BC135</f>
        <v>1938.022622572825</v>
      </c>
      <c r="AN135" s="15">
        <f>士兵阶位属性!BD135</f>
        <v>1962.8983839341658</v>
      </c>
    </row>
    <row r="136" spans="3:40" x14ac:dyDescent="0.15">
      <c r="C136" s="15">
        <v>132</v>
      </c>
      <c r="D136" s="15">
        <f>(士兵阶位属性!T136+士兵训练属性!AH137)</f>
        <v>1454.4428839551679</v>
      </c>
      <c r="E136" s="15">
        <f>(士兵阶位属性!U136+士兵训练属性!AI137)</f>
        <v>1467.8428802059545</v>
      </c>
      <c r="F136" s="15">
        <f>(士兵阶位属性!V136+士兵训练属性!AJ137)</f>
        <v>1482.2602780294285</v>
      </c>
      <c r="G136" s="15">
        <f>(士兵阶位属性!W136+士兵训练属性!AK137)</f>
        <v>1497.9958333235429</v>
      </c>
      <c r="H136" s="15">
        <f>(士兵阶位属性!X136+士兵训练属性!AL137)</f>
        <v>1515.0903994940581</v>
      </c>
      <c r="I136" s="87">
        <f t="shared" si="13"/>
        <v>727.22144197758394</v>
      </c>
      <c r="J136" s="18">
        <f>士兵阶位属性!T136/D136</f>
        <v>0.38649582151899375</v>
      </c>
      <c r="K136" s="18">
        <f>士兵训练属性!AH137/D136</f>
        <v>0.61350417848100625</v>
      </c>
      <c r="L136" s="18"/>
      <c r="N136" s="15">
        <v>132</v>
      </c>
      <c r="O136" s="15">
        <f>(士兵阶位属性!AA136+士兵训练属性!AM137)</f>
        <v>1454.4428839551679</v>
      </c>
      <c r="P136" s="15">
        <f>(士兵阶位属性!AB136+士兵训练属性!AN137)</f>
        <v>1467.8428802059545</v>
      </c>
      <c r="Q136" s="15">
        <f>(士兵阶位属性!AC136+士兵训练属性!AO137)</f>
        <v>1482.2602780294285</v>
      </c>
      <c r="R136" s="15">
        <f>(士兵阶位属性!AD136+士兵训练属性!AP137)</f>
        <v>1497.9958333235429</v>
      </c>
      <c r="S136" s="15">
        <f>(士兵阶位属性!AE136+士兵训练属性!AQ137)</f>
        <v>1515.0903994940581</v>
      </c>
      <c r="U136" s="18">
        <f>士兵阶位属性!AA136/O136</f>
        <v>0.38649582151899375</v>
      </c>
      <c r="V136" s="18">
        <f>士兵训练属性!AM137/O136</f>
        <v>0.61350417848100625</v>
      </c>
      <c r="AI136" s="15">
        <v>132</v>
      </c>
      <c r="AJ136" s="15">
        <f>士兵阶位属性!AZ136</f>
        <v>1897.573981911381</v>
      </c>
      <c r="AK136" s="15">
        <f>士兵阶位属性!BA136</f>
        <v>1917.3515543830217</v>
      </c>
      <c r="AL136" s="15">
        <f>士兵阶位属性!BB136</f>
        <v>1938.6548100422851</v>
      </c>
      <c r="AM136" s="15">
        <f>士兵阶位属性!BC136</f>
        <v>1961.6759350541813</v>
      </c>
      <c r="AN136" s="15">
        <f>士兵阶位属性!BD136</f>
        <v>1986.4322758989085</v>
      </c>
    </row>
    <row r="137" spans="3:40" x14ac:dyDescent="0.15">
      <c r="C137" s="15">
        <v>133</v>
      </c>
      <c r="D137" s="15">
        <f>(士兵阶位属性!T137+士兵训练属性!AH138)</f>
        <v>1470.5926802517533</v>
      </c>
      <c r="E137" s="15">
        <f>(士兵阶位属性!U137+士兵训练属性!AI138)</f>
        <v>1484.0113366192877</v>
      </c>
      <c r="F137" s="15">
        <f>(士兵阶位属性!V137+士兵训练属性!AJ138)</f>
        <v>1498.5115010838708</v>
      </c>
      <c r="G137" s="15">
        <f>(士兵阶位属性!W137+士兵训练属性!AK138)</f>
        <v>1514.3836177214075</v>
      </c>
      <c r="H137" s="15">
        <f>(士兵阶位属性!X137+士兵训练属性!AL138)</f>
        <v>1531.435150173761</v>
      </c>
      <c r="I137" s="87">
        <f t="shared" si="13"/>
        <v>735.29634012587667</v>
      </c>
      <c r="J137" s="18">
        <f>士兵阶位属性!T137/D137</f>
        <v>0.38467148404660001</v>
      </c>
      <c r="K137" s="18">
        <f>士兵训练属性!AH138/D137</f>
        <v>0.6153285159534001</v>
      </c>
      <c r="L137" s="18"/>
      <c r="N137" s="15">
        <v>133</v>
      </c>
      <c r="O137" s="15">
        <f>(士兵阶位属性!AA137+士兵训练属性!AM138)</f>
        <v>1470.5926802517533</v>
      </c>
      <c r="P137" s="15">
        <f>(士兵阶位属性!AB137+士兵训练属性!AN138)</f>
        <v>1484.0113366192877</v>
      </c>
      <c r="Q137" s="15">
        <f>(士兵阶位属性!AC137+士兵训练属性!AO138)</f>
        <v>1498.5115010838708</v>
      </c>
      <c r="R137" s="15">
        <f>(士兵阶位属性!AD137+士兵训练属性!AP138)</f>
        <v>1514.3836177214075</v>
      </c>
      <c r="S137" s="15">
        <f>(士兵阶位属性!AE137+士兵训练属性!AQ138)</f>
        <v>1531.435150173761</v>
      </c>
      <c r="U137" s="18">
        <f>士兵阶位属性!AA137/O137</f>
        <v>0.38467148404660001</v>
      </c>
      <c r="V137" s="18">
        <f>士兵训练属性!AM138/O137</f>
        <v>0.6153285159534001</v>
      </c>
      <c r="AI137" s="15">
        <v>133</v>
      </c>
      <c r="AJ137" s="15">
        <f>士兵阶位属性!AZ137</f>
        <v>1921.3004582700605</v>
      </c>
      <c r="AK137" s="15">
        <f>士兵阶位属性!BA137</f>
        <v>1941.0625550917584</v>
      </c>
      <c r="AL137" s="15">
        <f>士兵阶位属性!BB137</f>
        <v>1962.3719685409565</v>
      </c>
      <c r="AM137" s="15">
        <f>士兵阶位属性!BC137</f>
        <v>1985.3292475355377</v>
      </c>
      <c r="AN137" s="15">
        <f>士兵阶位属性!BD137</f>
        <v>2009.9661678636514</v>
      </c>
    </row>
    <row r="138" spans="3:40" x14ac:dyDescent="0.15">
      <c r="C138" s="15">
        <v>134</v>
      </c>
      <c r="D138" s="15">
        <f>(士兵阶位属性!T138+士兵训练属性!AH139)</f>
        <v>1486.8318104684404</v>
      </c>
      <c r="E138" s="15">
        <f>(士兵阶位属性!U138+士兵训练属性!AI139)</f>
        <v>1500.2684495123769</v>
      </c>
      <c r="F138" s="15">
        <f>(士兵阶位属性!V138+士兵训练属性!AJ139)</f>
        <v>1514.8811104764163</v>
      </c>
      <c r="G138" s="15">
        <f>(士兵阶位属性!W138+士兵训练属性!AK139)</f>
        <v>1530.836717990901</v>
      </c>
      <c r="H138" s="15">
        <f>(士兵阶位属性!X138+士兵训练属性!AL139)</f>
        <v>1547.8677460054155</v>
      </c>
      <c r="I138" s="87">
        <f t="shared" si="13"/>
        <v>743.41590523422019</v>
      </c>
      <c r="J138" s="18">
        <f>士兵阶位属性!T138/D138</f>
        <v>0.38286377530149979</v>
      </c>
      <c r="K138" s="18">
        <f>士兵训练属性!AH139/D138</f>
        <v>0.61713622469850027</v>
      </c>
      <c r="L138" s="18"/>
      <c r="N138" s="15">
        <v>134</v>
      </c>
      <c r="O138" s="15">
        <f>(士兵阶位属性!AA138+士兵训练属性!AM139)</f>
        <v>1486.8318104684404</v>
      </c>
      <c r="P138" s="15">
        <f>(士兵阶位属性!AB138+士兵训练属性!AN139)</f>
        <v>1500.2684495123769</v>
      </c>
      <c r="Q138" s="15">
        <f>(士兵阶位属性!AC138+士兵训练属性!AO139)</f>
        <v>1514.8811104764163</v>
      </c>
      <c r="R138" s="15">
        <f>(士兵阶位属性!AD138+士兵训练属性!AP139)</f>
        <v>1530.836717990901</v>
      </c>
      <c r="S138" s="15">
        <f>(士兵阶位属性!AE138+士兵训练属性!AQ139)</f>
        <v>1547.8677460054155</v>
      </c>
      <c r="U138" s="18">
        <f>士兵阶位属性!AA138/O138</f>
        <v>0.38286377530149979</v>
      </c>
      <c r="V138" s="18">
        <f>士兵训练属性!AM139/O138</f>
        <v>0.61713622469850027</v>
      </c>
      <c r="AI138" s="15">
        <v>134</v>
      </c>
      <c r="AJ138" s="15">
        <f>士兵阶位属性!AZ138</f>
        <v>1945.0269346287403</v>
      </c>
      <c r="AK138" s="15">
        <f>士兵阶位属性!BA138</f>
        <v>1964.7735558004949</v>
      </c>
      <c r="AL138" s="15">
        <f>士兵阶位属性!BB138</f>
        <v>1986.0891270396276</v>
      </c>
      <c r="AM138" s="15">
        <f>士兵阶位属性!BC138</f>
        <v>2008.982560016894</v>
      </c>
      <c r="AN138" s="15">
        <f>士兵阶位属性!BD138</f>
        <v>2033.5000598283941</v>
      </c>
    </row>
    <row r="139" spans="3:40" x14ac:dyDescent="0.15">
      <c r="C139" s="15">
        <v>135</v>
      </c>
      <c r="D139" s="15">
        <f>(士兵阶位属性!T139+士兵训练属性!AH140)</f>
        <v>1503.1602746052283</v>
      </c>
      <c r="E139" s="15">
        <f>(士兵阶位属性!U139+士兵训练属性!AI140)</f>
        <v>1516.6503302602132</v>
      </c>
      <c r="F139" s="15">
        <f>(士兵阶位属性!V139+士兵训练属性!AJ140)</f>
        <v>1531.4172202144168</v>
      </c>
      <c r="G139" s="15">
        <f>(士兵阶位属性!W139+士兵训练属性!AK140)</f>
        <v>1547.3789123546949</v>
      </c>
      <c r="H139" s="15">
        <f>(士兵阶位属性!X139+士兵训练属性!AL140)</f>
        <v>1564.3881869890229</v>
      </c>
      <c r="I139" s="87">
        <f t="shared" si="13"/>
        <v>751.58013730261416</v>
      </c>
      <c r="J139" s="18">
        <f>士兵阶位属性!T139/D139</f>
        <v>0.3810724786473948</v>
      </c>
      <c r="K139" s="18">
        <f>士兵训练属性!AH140/D139</f>
        <v>0.6189275213526052</v>
      </c>
      <c r="L139" s="18"/>
      <c r="N139" s="15">
        <v>135</v>
      </c>
      <c r="O139" s="15">
        <f>(士兵阶位属性!AA139+士兵训练属性!AM140)</f>
        <v>1503.1602746052283</v>
      </c>
      <c r="P139" s="15">
        <f>(士兵阶位属性!AB139+士兵训练属性!AN140)</f>
        <v>1516.6503302602132</v>
      </c>
      <c r="Q139" s="15">
        <f>(士兵阶位属性!AC139+士兵训练属性!AO140)</f>
        <v>1531.4172202144168</v>
      </c>
      <c r="R139" s="15">
        <f>(士兵阶位属性!AD139+士兵训练属性!AP140)</f>
        <v>1547.3789123546949</v>
      </c>
      <c r="S139" s="15">
        <f>(士兵阶位属性!AE139+士兵训练属性!AQ140)</f>
        <v>1564.3881869890229</v>
      </c>
      <c r="U139" s="18">
        <f>士兵阶位属性!AA139/O139</f>
        <v>0.3810724786473948</v>
      </c>
      <c r="V139" s="18">
        <f>士兵训练属性!AM140/O139</f>
        <v>0.6189275213526052</v>
      </c>
      <c r="AI139" s="15">
        <v>135</v>
      </c>
      <c r="AJ139" s="15">
        <f>士兵阶位属性!AZ139</f>
        <v>1968.75341098742</v>
      </c>
      <c r="AK139" s="15">
        <f>士兵阶位属性!BA139</f>
        <v>1988.4845565092317</v>
      </c>
      <c r="AL139" s="15">
        <f>士兵阶位属性!BB139</f>
        <v>2009.8062855382989</v>
      </c>
      <c r="AM139" s="15">
        <f>士兵阶位属性!BC139</f>
        <v>2032.6358724982504</v>
      </c>
      <c r="AN139" s="15">
        <f>士兵阶位属性!BD139</f>
        <v>2057.033951793137</v>
      </c>
    </row>
    <row r="140" spans="3:40" x14ac:dyDescent="0.15">
      <c r="C140" s="15">
        <v>136</v>
      </c>
      <c r="D140" s="15">
        <f>(士兵阶位属性!T140+士兵训练属性!AH141)</f>
        <v>1519.5780356113537</v>
      </c>
      <c r="E140" s="15">
        <f>(士兵阶位属性!U140+士兵训练属性!AI141)</f>
        <v>1533.1770952954034</v>
      </c>
      <c r="F140" s="15">
        <f>(士兵阶位属性!V140+士兵训练属性!AJ141)</f>
        <v>1548.0433455229022</v>
      </c>
      <c r="G140" s="15">
        <f>(士兵阶位属性!W140+士兵训练属性!AK141)</f>
        <v>1564.0102008127897</v>
      </c>
      <c r="H140" s="15">
        <f>(士兵阶位属性!X140+士兵训练属性!AL141)</f>
        <v>1580.9903734347349</v>
      </c>
      <c r="I140" s="87">
        <f t="shared" si="13"/>
        <v>759.78901780567685</v>
      </c>
      <c r="J140" s="18">
        <f>士兵阶位属性!T140/D140</f>
        <v>0.37929739019294922</v>
      </c>
      <c r="K140" s="18">
        <f>士兵训练属性!AH141/D140</f>
        <v>0.62070260980705083</v>
      </c>
      <c r="L140" s="18"/>
      <c r="N140" s="15">
        <v>136</v>
      </c>
      <c r="O140" s="15">
        <f>(士兵阶位属性!AA140+士兵训练属性!AM141)</f>
        <v>1519.5780356113537</v>
      </c>
      <c r="P140" s="15">
        <f>(士兵阶位属性!AB140+士兵训练属性!AN141)</f>
        <v>1533.1770952954034</v>
      </c>
      <c r="Q140" s="15">
        <f>(士兵阶位属性!AC140+士兵训练属性!AO141)</f>
        <v>1548.0433455229022</v>
      </c>
      <c r="R140" s="15">
        <f>(士兵阶位属性!AD140+士兵训练属性!AP141)</f>
        <v>1564.0102008127897</v>
      </c>
      <c r="S140" s="15">
        <f>(士兵阶位属性!AE140+士兵训练属性!AQ141)</f>
        <v>1580.9903734347349</v>
      </c>
      <c r="U140" s="18">
        <f>士兵阶位属性!AA140/O140</f>
        <v>0.37929739019294922</v>
      </c>
      <c r="V140" s="18">
        <f>士兵训练属性!AM141/O140</f>
        <v>0.62070260980705083</v>
      </c>
      <c r="AI140" s="15">
        <v>136</v>
      </c>
      <c r="AJ140" s="15">
        <f>士兵阶位属性!AZ140</f>
        <v>1992.4798873460995</v>
      </c>
      <c r="AK140" s="15">
        <f>士兵阶位属性!BA140</f>
        <v>2012.1955572179681</v>
      </c>
      <c r="AL140" s="15">
        <f>士兵阶位属性!BB140</f>
        <v>2033.5234440369702</v>
      </c>
      <c r="AM140" s="15">
        <f>士兵阶位属性!BC140</f>
        <v>2056.2891849796065</v>
      </c>
      <c r="AN140" s="15">
        <f>士兵阶位属性!BD140</f>
        <v>2080.5678437578799</v>
      </c>
    </row>
    <row r="141" spans="3:40" x14ac:dyDescent="0.15">
      <c r="C141" s="15">
        <v>137</v>
      </c>
      <c r="D141" s="15">
        <f>(士兵阶位属性!T141+士兵训练属性!AH142)</f>
        <v>1536.0851038297026</v>
      </c>
      <c r="E141" s="15">
        <f>(士兵阶位属性!U141+士兵训练属性!AI142)</f>
        <v>1549.7936478588763</v>
      </c>
      <c r="F141" s="15">
        <f>(士兵阶位属性!V141+士兵训练属性!AJ142)</f>
        <v>1564.7594864018724</v>
      </c>
      <c r="G141" s="15">
        <f>(士兵阶位属性!W141+士兵训练属性!AK142)</f>
        <v>1580.7226656907203</v>
      </c>
      <c r="H141" s="15">
        <f>(士兵阶位属性!X141+士兵训练属性!AL142)</f>
        <v>1597.5516432576678</v>
      </c>
      <c r="I141" s="87">
        <f t="shared" si="13"/>
        <v>768.04255191485129</v>
      </c>
      <c r="J141" s="18">
        <f>士兵阶位属性!T141/D141</f>
        <v>0.37753829726611987</v>
      </c>
      <c r="K141" s="18">
        <f>士兵训练属性!AH142/D141</f>
        <v>0.62246170273388013</v>
      </c>
      <c r="L141" s="18"/>
      <c r="N141" s="15">
        <v>137</v>
      </c>
      <c r="O141" s="15">
        <f>(士兵阶位属性!AA141+士兵训练属性!AM142)</f>
        <v>1536.0851038297026</v>
      </c>
      <c r="P141" s="15">
        <f>(士兵阶位属性!AB141+士兵训练属性!AN142)</f>
        <v>1549.7936478588763</v>
      </c>
      <c r="Q141" s="15">
        <f>(士兵阶位属性!AC141+士兵训练属性!AO142)</f>
        <v>1564.7594864018724</v>
      </c>
      <c r="R141" s="15">
        <f>(士兵阶位属性!AD141+士兵训练属性!AP142)</f>
        <v>1580.7226656907203</v>
      </c>
      <c r="S141" s="15">
        <f>(士兵阶位属性!AE141+士兵训练属性!AQ142)</f>
        <v>1597.5516432576678</v>
      </c>
      <c r="U141" s="18">
        <f>士兵阶位属性!AA141/O141</f>
        <v>0.37753829726611987</v>
      </c>
      <c r="V141" s="18">
        <f>士兵训练属性!AM142/O141</f>
        <v>0.62246170273388013</v>
      </c>
      <c r="AI141" s="15">
        <v>137</v>
      </c>
      <c r="AJ141" s="15">
        <f>士兵阶位属性!AZ141</f>
        <v>2016.2063637047793</v>
      </c>
      <c r="AK141" s="15">
        <f>士兵阶位属性!BA141</f>
        <v>2035.9065579267049</v>
      </c>
      <c r="AL141" s="15">
        <f>士兵阶位属性!BB141</f>
        <v>2057.2406025356413</v>
      </c>
      <c r="AM141" s="15">
        <f>士兵阶位属性!BC141</f>
        <v>2079.9424974609628</v>
      </c>
      <c r="AN141" s="15">
        <f>士兵阶位属性!BD141</f>
        <v>2104.1017357226224</v>
      </c>
    </row>
    <row r="142" spans="3:40" x14ac:dyDescent="0.15">
      <c r="C142" s="15">
        <v>138</v>
      </c>
      <c r="D142" s="15">
        <f>(士兵阶位属性!T142+士兵训练属性!AH143)</f>
        <v>1552.6815051884016</v>
      </c>
      <c r="E142" s="15">
        <f>(士兵阶位属性!U142+士兵训练属性!AI143)</f>
        <v>1566.4999879506322</v>
      </c>
      <c r="F142" s="15">
        <f>(士兵阶位属性!V142+士兵训练属性!AJ143)</f>
        <v>1581.5487729250149</v>
      </c>
      <c r="G142" s="15">
        <f>(士兵阶位属性!W142+士兵训练属性!AK143)</f>
        <v>1597.3452252462794</v>
      </c>
      <c r="H142" s="15">
        <f>(士兵阶位属性!X142+士兵训练属性!AL143)</f>
        <v>1614.1991533392747</v>
      </c>
      <c r="I142" s="87">
        <f t="shared" si="13"/>
        <v>776.34075259420081</v>
      </c>
      <c r="J142" s="18">
        <f>士兵阶位属性!T142/D142</f>
        <v>0.37579498696915209</v>
      </c>
      <c r="K142" s="18">
        <f>士兵训练属性!AH143/D142</f>
        <v>0.62420501303084786</v>
      </c>
      <c r="L142" s="18"/>
      <c r="N142" s="15">
        <v>138</v>
      </c>
      <c r="O142" s="15">
        <f>(士兵阶位属性!AA142+士兵训练属性!AM143)</f>
        <v>1552.6815051884016</v>
      </c>
      <c r="P142" s="15">
        <f>(士兵阶位属性!AB142+士兵训练属性!AN143)</f>
        <v>1566.4999879506322</v>
      </c>
      <c r="Q142" s="15">
        <f>(士兵阶位属性!AC142+士兵训练属性!AO143)</f>
        <v>1581.5487729250149</v>
      </c>
      <c r="R142" s="15">
        <f>(士兵阶位属性!AD142+士兵训练属性!AP143)</f>
        <v>1597.3452252462794</v>
      </c>
      <c r="S142" s="15">
        <f>(士兵阶位属性!AE142+士兵训练属性!AQ143)</f>
        <v>1614.1991533392747</v>
      </c>
      <c r="U142" s="18">
        <f>士兵阶位属性!AA142/O142</f>
        <v>0.37579498696915209</v>
      </c>
      <c r="V142" s="18">
        <f>士兵训练属性!AM143/O142</f>
        <v>0.62420501303084786</v>
      </c>
      <c r="AI142" s="15">
        <v>138</v>
      </c>
      <c r="AJ142" s="15">
        <f>士兵阶位属性!AZ142</f>
        <v>2039.932840063459</v>
      </c>
      <c r="AK142" s="15">
        <f>士兵阶位属性!BA142</f>
        <v>2059.6175586354416</v>
      </c>
      <c r="AL142" s="15">
        <f>士兵阶位属性!BB142</f>
        <v>2080.9577610343131</v>
      </c>
      <c r="AM142" s="15">
        <f>士兵阶位属性!BC142</f>
        <v>2103.5958099423192</v>
      </c>
      <c r="AN142" s="15">
        <f>士兵阶位属性!BD142</f>
        <v>2127.6356276873653</v>
      </c>
    </row>
    <row r="143" spans="3:40" x14ac:dyDescent="0.15">
      <c r="C143" s="15">
        <v>139</v>
      </c>
      <c r="D143" s="15">
        <f>(士兵阶位属性!T143+士兵训练属性!AH144)</f>
        <v>1569.3672396874506</v>
      </c>
      <c r="E143" s="15">
        <f>(士兵阶位属性!U143+士兵训练属性!AI144)</f>
        <v>1583.2775404944296</v>
      </c>
      <c r="F143" s="15">
        <f>(士兵阶位属性!V143+士兵训练属性!AJ144)</f>
        <v>1598.2757480956052</v>
      </c>
      <c r="G143" s="15">
        <f>(士兵阶位属性!W143+士兵训练属性!AK144)</f>
        <v>1614.054642915836</v>
      </c>
      <c r="H143" s="15">
        <f>(士兵阶位属性!X143+士兵训练属性!AL144)</f>
        <v>1631.0281092010364</v>
      </c>
      <c r="I143" s="87">
        <f t="shared" si="13"/>
        <v>784.6836198437253</v>
      </c>
      <c r="J143" s="18">
        <f>士兵阶位属性!T143/D143</f>
        <v>0.37406725629129056</v>
      </c>
      <c r="K143" s="18">
        <f>士兵训练属性!AH144/D143</f>
        <v>0.62593274370870944</v>
      </c>
      <c r="L143" s="18"/>
      <c r="N143" s="15">
        <v>139</v>
      </c>
      <c r="O143" s="15">
        <f>(士兵阶位属性!AA143+士兵训练属性!AM144)</f>
        <v>1569.3672396874506</v>
      </c>
      <c r="P143" s="15">
        <f>(士兵阶位属性!AB143+士兵训练属性!AN144)</f>
        <v>1583.2775404944296</v>
      </c>
      <c r="Q143" s="15">
        <f>(士兵阶位属性!AC143+士兵训练属性!AO144)</f>
        <v>1598.2757480956052</v>
      </c>
      <c r="R143" s="15">
        <f>(士兵阶位属性!AD143+士兵训练属性!AP144)</f>
        <v>1614.054642915836</v>
      </c>
      <c r="S143" s="15">
        <f>(士兵阶位属性!AE143+士兵训练属性!AQ144)</f>
        <v>1631.0281092010364</v>
      </c>
      <c r="U143" s="18">
        <f>士兵阶位属性!AA143/O143</f>
        <v>0.37406725629129056</v>
      </c>
      <c r="V143" s="18">
        <f>士兵训练属性!AM144/O143</f>
        <v>0.62593274370870944</v>
      </c>
      <c r="AI143" s="15">
        <v>139</v>
      </c>
      <c r="AJ143" s="15">
        <f>士兵阶位属性!AZ143</f>
        <v>2063.6593164221385</v>
      </c>
      <c r="AK143" s="15">
        <f>士兵阶位属性!BA143</f>
        <v>2083.3285593441783</v>
      </c>
      <c r="AL143" s="15">
        <f>士兵阶位属性!BB143</f>
        <v>2104.6749195329839</v>
      </c>
      <c r="AM143" s="15">
        <f>士兵阶位属性!BC143</f>
        <v>2127.2491224236755</v>
      </c>
      <c r="AN143" s="15">
        <f>士兵阶位属性!BD143</f>
        <v>2151.582563913993</v>
      </c>
    </row>
    <row r="144" spans="3:40" x14ac:dyDescent="0.15">
      <c r="C144" s="15">
        <v>140</v>
      </c>
      <c r="D144" s="15">
        <f>(士兵阶位属性!T144+士兵训练属性!AH145)</f>
        <v>1586.1422893946842</v>
      </c>
      <c r="E144" s="15">
        <f>(士兵阶位属性!U144+士兵训练属性!AI145)</f>
        <v>1600.0730258710171</v>
      </c>
      <c r="F144" s="15">
        <f>(士兵阶位属性!V144+士兵训练属性!AJ145)</f>
        <v>1615.0907106272523</v>
      </c>
      <c r="G144" s="15">
        <f>(士兵阶位属性!W144+士兵训练属性!AK145)</f>
        <v>1630.9211593867963</v>
      </c>
      <c r="H144" s="15">
        <f>(士兵阶位属性!X144+士兵训练属性!AL145)</f>
        <v>1649.7730721655664</v>
      </c>
      <c r="I144" s="87">
        <f t="shared" si="13"/>
        <v>793.07114469734211</v>
      </c>
      <c r="J144" s="18">
        <f>士兵阶位属性!T144/D144</f>
        <v>0.37235490968626467</v>
      </c>
      <c r="K144" s="18">
        <f>士兵训练属性!AH145/D144</f>
        <v>0.62764509031373528</v>
      </c>
      <c r="L144" s="18"/>
      <c r="N144" s="15">
        <v>140</v>
      </c>
      <c r="O144" s="15">
        <f>(士兵阶位属性!AA144+士兵训练属性!AM145)</f>
        <v>1586.1422893946842</v>
      </c>
      <c r="P144" s="15">
        <f>(士兵阶位属性!AB144+士兵训练属性!AN145)</f>
        <v>1600.0730258710171</v>
      </c>
      <c r="Q144" s="15">
        <f>(士兵阶位属性!AC144+士兵训练属性!AO145)</f>
        <v>1615.0907106272523</v>
      </c>
      <c r="R144" s="15">
        <f>(士兵阶位属性!AD144+士兵训练属性!AP145)</f>
        <v>1630.9211593867963</v>
      </c>
      <c r="S144" s="15">
        <f>(士兵阶位属性!AE144+士兵训练属性!AQ145)</f>
        <v>1649.7730721655664</v>
      </c>
      <c r="U144" s="18">
        <f>士兵阶位属性!AA144/O144</f>
        <v>0.37235490968626467</v>
      </c>
      <c r="V144" s="18">
        <f>士兵训练属性!AM145/O144</f>
        <v>0.62764509031373528</v>
      </c>
      <c r="AI144" s="15">
        <v>140</v>
      </c>
      <c r="AJ144" s="15">
        <f>士兵阶位属性!AZ144</f>
        <v>2087.3857927808185</v>
      </c>
      <c r="AK144" s="15">
        <f>士兵阶位属性!BA144</f>
        <v>2107.0395600529146</v>
      </c>
      <c r="AL144" s="15">
        <f>士兵阶位属性!BB144</f>
        <v>2128.3920780316553</v>
      </c>
      <c r="AM144" s="15">
        <f>士兵阶位属性!BC144</f>
        <v>2151.2121158279674</v>
      </c>
      <c r="AN144" s="15">
        <f>士兵阶位属性!BD144</f>
        <v>2183.4280212451977</v>
      </c>
    </row>
    <row r="145" spans="3:40" x14ac:dyDescent="0.15">
      <c r="C145" s="15">
        <v>141</v>
      </c>
      <c r="D145" s="15">
        <f>(士兵阶位属性!T145+士兵训练属性!AH146)</f>
        <v>1603.0066419871096</v>
      </c>
      <c r="E145" s="15">
        <f>(士兵阶位属性!U145+士兵训练属性!AI146)</f>
        <v>1616.9572163882517</v>
      </c>
      <c r="F145" s="15">
        <f>(士兵阶位属性!V145+士兵训练属性!AJ146)</f>
        <v>1632.1499230474146</v>
      </c>
      <c r="G145" s="15">
        <f>(士兵阶位属性!W145+士兵训练属性!AK146)</f>
        <v>1649.6540832571998</v>
      </c>
      <c r="H145" s="15">
        <f>(士兵阶位属性!X145+士兵训练属性!AL146)</f>
        <v>1668.8064344818356</v>
      </c>
      <c r="I145" s="87">
        <f t="shared" si="13"/>
        <v>801.50332099355478</v>
      </c>
      <c r="J145" s="18">
        <f>士兵阶位属性!T145/D145</f>
        <v>0.37065775325446382</v>
      </c>
      <c r="K145" s="18">
        <f>士兵训练属性!AH146/D145</f>
        <v>0.62934224674553618</v>
      </c>
      <c r="L145" s="18"/>
      <c r="N145" s="15">
        <v>141</v>
      </c>
      <c r="O145" s="15">
        <f>(士兵阶位属性!AA145+士兵训练属性!AM146)</f>
        <v>1603.0066419871096</v>
      </c>
      <c r="P145" s="15">
        <f>(士兵阶位属性!AB145+士兵训练属性!AN146)</f>
        <v>1616.9572163882517</v>
      </c>
      <c r="Q145" s="15">
        <f>(士兵阶位属性!AC145+士兵训练属性!AO146)</f>
        <v>1632.1499230474146</v>
      </c>
      <c r="R145" s="15">
        <f>(士兵阶位属性!AD145+士兵训练属性!AP146)</f>
        <v>1649.6540832571998</v>
      </c>
      <c r="S145" s="15">
        <f>(士兵阶位属性!AE145+士兵训练属性!AQ146)</f>
        <v>1668.8064344818356</v>
      </c>
      <c r="U145" s="18">
        <f>士兵阶位属性!AA145/O145</f>
        <v>0.37065775325446382</v>
      </c>
      <c r="V145" s="18">
        <f>士兵训练属性!AM146/O145</f>
        <v>0.62934224674553618</v>
      </c>
      <c r="AI145" s="15">
        <v>141</v>
      </c>
      <c r="AJ145" s="15">
        <f>士兵阶位属性!AZ145</f>
        <v>2111.112269139498</v>
      </c>
      <c r="AK145" s="15">
        <f>士兵阶位属性!BA145</f>
        <v>2130.7505607616513</v>
      </c>
      <c r="AL145" s="15">
        <f>士兵阶位属性!BB145</f>
        <v>2152.8106975328255</v>
      </c>
      <c r="AM145" s="15">
        <f>士兵阶位属性!BC145</f>
        <v>2182.9823346910007</v>
      </c>
      <c r="AN145" s="15">
        <f>士兵阶位属性!BD145</f>
        <v>2215.2734785764023</v>
      </c>
    </row>
    <row r="146" spans="3:40" x14ac:dyDescent="0.15">
      <c r="C146" s="15">
        <v>142</v>
      </c>
      <c r="D146" s="15">
        <f>(士兵阶位属性!T146+士兵训练属性!AH147)</f>
        <v>1619.9603271439096</v>
      </c>
      <c r="E146" s="15">
        <f>(士兵阶位属性!U146+士兵训练属性!AI147)</f>
        <v>1634.247113549593</v>
      </c>
      <c r="F146" s="15">
        <f>(士兵阶位属性!V146+士兵训练属性!AJ147)</f>
        <v>1650.9067819050097</v>
      </c>
      <c r="G146" s="15">
        <f>(士兵阶位属性!W146+士兵训练属性!AK147)</f>
        <v>1668.663122787322</v>
      </c>
      <c r="H146" s="15">
        <f>(士兵阶位属性!X146+士兵训练属性!AL147)</f>
        <v>1688.0190337336262</v>
      </c>
      <c r="I146" s="87">
        <f t="shared" si="13"/>
        <v>809.98016357195479</v>
      </c>
      <c r="J146" s="18">
        <f>士兵阶位属性!T146/D146</f>
        <v>0.36897558650621665</v>
      </c>
      <c r="K146" s="18">
        <f>士兵训练属性!AH147/D146</f>
        <v>0.63102441349378335</v>
      </c>
      <c r="L146" s="18"/>
      <c r="N146" s="15">
        <v>142</v>
      </c>
      <c r="O146" s="15">
        <f>(士兵阶位属性!AA146+士兵训练属性!AM147)</f>
        <v>1619.9603271439096</v>
      </c>
      <c r="P146" s="15">
        <f>(士兵阶位属性!AB146+士兵训练属性!AN147)</f>
        <v>1634.247113549593</v>
      </c>
      <c r="Q146" s="15">
        <f>(士兵阶位属性!AC146+士兵训练属性!AO147)</f>
        <v>1650.9067819050097</v>
      </c>
      <c r="R146" s="15">
        <f>(士兵阶位属性!AD146+士兵训练属性!AP147)</f>
        <v>1668.663122787322</v>
      </c>
      <c r="S146" s="15">
        <f>(士兵阶位属性!AE146+士兵训练属性!AQ147)</f>
        <v>1688.0190337336262</v>
      </c>
      <c r="U146" s="18">
        <f>士兵阶位属性!AA146/O146</f>
        <v>0.36897558650621665</v>
      </c>
      <c r="V146" s="18">
        <f>士兵训练属性!AM147/O146</f>
        <v>0.63102441349378335</v>
      </c>
      <c r="AI146" s="15">
        <v>142</v>
      </c>
      <c r="AJ146" s="15">
        <f>士兵阶位属性!AZ146</f>
        <v>2134.8387454981776</v>
      </c>
      <c r="AK146" s="15">
        <f>士兵阶位属性!BA146</f>
        <v>2155.9068638080244</v>
      </c>
      <c r="AL146" s="15">
        <f>士兵阶位属性!BB146</f>
        <v>2184.415383834898</v>
      </c>
      <c r="AM146" s="15">
        <f>士兵阶位属性!BC146</f>
        <v>2214.752553554034</v>
      </c>
      <c r="AN146" s="15">
        <f>士兵阶位属性!BD146</f>
        <v>2247.118935907607</v>
      </c>
    </row>
    <row r="147" spans="3:40" x14ac:dyDescent="0.15">
      <c r="C147" s="15">
        <v>143</v>
      </c>
      <c r="D147" s="15">
        <f>(士兵阶位属性!T147+士兵训练属性!AH148)</f>
        <v>1637.5055190132812</v>
      </c>
      <c r="E147" s="15">
        <f>(士兵阶位属性!U147+士兵训练属性!AI148)</f>
        <v>1653.0027402887908</v>
      </c>
      <c r="F147" s="15">
        <f>(士兵阶位属性!V147+士兵训练属性!AJ148)</f>
        <v>1669.8343606338331</v>
      </c>
      <c r="G147" s="15">
        <f>(士兵阶位属性!W147+士兵训练属性!AK148)</f>
        <v>1687.84431999145</v>
      </c>
      <c r="H147" s="15">
        <f>(士兵阶位属性!X147+士兵训练属性!AL148)</f>
        <v>1707.3389513571183</v>
      </c>
      <c r="I147" s="87">
        <f t="shared" si="13"/>
        <v>818.75275950664059</v>
      </c>
      <c r="J147" s="18">
        <f>士兵阶位属性!T147/D147</f>
        <v>0.36730996604259075</v>
      </c>
      <c r="K147" s="18">
        <f>士兵训练属性!AH148/D147</f>
        <v>0.63269003395740919</v>
      </c>
      <c r="L147" s="18"/>
      <c r="N147" s="15">
        <v>143</v>
      </c>
      <c r="O147" s="15">
        <f>(士兵阶位属性!AA147+士兵训练属性!AM148)</f>
        <v>1637.5055190132812</v>
      </c>
      <c r="P147" s="15">
        <f>(士兵阶位属性!AB147+士兵训练属性!AN148)</f>
        <v>1653.0027402887908</v>
      </c>
      <c r="Q147" s="15">
        <f>(士兵阶位属性!AC147+士兵训练属性!AO148)</f>
        <v>1669.8343606338331</v>
      </c>
      <c r="R147" s="15">
        <f>(士兵阶位属性!AD147+士兵训练属性!AP148)</f>
        <v>1687.84431999145</v>
      </c>
      <c r="S147" s="15">
        <f>(士兵阶位属性!AE147+士兵训练属性!AQ148)</f>
        <v>1707.3389513571183</v>
      </c>
      <c r="U147" s="18">
        <f>士兵阶位属性!AA147/O147</f>
        <v>0.36730996604259075</v>
      </c>
      <c r="V147" s="18">
        <f>士兵训练属性!AM148/O147</f>
        <v>0.63269003395740919</v>
      </c>
      <c r="AI147" s="15">
        <v>143</v>
      </c>
      <c r="AJ147" s="15">
        <f>士兵阶位属性!AZ147</f>
        <v>2161.0407243749246</v>
      </c>
      <c r="AK147" s="15">
        <f>士兵阶位属性!BA147</f>
        <v>2187.2989342452584</v>
      </c>
      <c r="AL147" s="15">
        <f>士兵阶位属性!BB147</f>
        <v>2216.0200701369704</v>
      </c>
      <c r="AM147" s="15">
        <f>士兵阶位属性!BC147</f>
        <v>2246.5227724170672</v>
      </c>
      <c r="AN147" s="15">
        <f>士兵阶位属性!BD147</f>
        <v>2278.9643932388117</v>
      </c>
    </row>
    <row r="148" spans="3:40" x14ac:dyDescent="0.15">
      <c r="C148" s="15">
        <v>144</v>
      </c>
      <c r="D148" s="15">
        <f>(士兵阶位属性!T148+士兵训练属性!AH149)</f>
        <v>1656.0387464933442</v>
      </c>
      <c r="E148" s="15">
        <f>(士兵阶位属性!U148+士兵训练属性!AI149)</f>
        <v>1671.8772700705026</v>
      </c>
      <c r="F148" s="15">
        <f>(士兵阶位属性!V148+士兵训练属性!AJ149)</f>
        <v>1688.8811819494358</v>
      </c>
      <c r="G148" s="15">
        <f>(士兵阶位属性!W148+士兵训练属性!AK149)</f>
        <v>1707.1325320486137</v>
      </c>
      <c r="H148" s="15">
        <f>(士兵阶位属性!X148+士兵训练属性!AL149)</f>
        <v>1726.7661873523111</v>
      </c>
      <c r="I148" s="87">
        <f t="shared" si="13"/>
        <v>828.0193732466721</v>
      </c>
      <c r="J148" s="18">
        <f>士兵阶位属性!T148/D148</f>
        <v>0.36566170020314254</v>
      </c>
      <c r="K148" s="18">
        <f>士兵训练属性!AH149/D148</f>
        <v>0.63433829979685752</v>
      </c>
      <c r="L148" s="18"/>
      <c r="N148" s="15">
        <v>144</v>
      </c>
      <c r="O148" s="15">
        <f>(士兵阶位属性!AA148+士兵训练属性!AM149)</f>
        <v>1656.0387464933442</v>
      </c>
      <c r="P148" s="15">
        <f>(士兵阶位属性!AB148+士兵训练属性!AN149)</f>
        <v>1671.8772700705026</v>
      </c>
      <c r="Q148" s="15">
        <f>(士兵阶位属性!AC148+士兵训练属性!AO149)</f>
        <v>1688.8811819494358</v>
      </c>
      <c r="R148" s="15">
        <f>(士兵阶位属性!AD148+士兵训练属性!AP149)</f>
        <v>1707.1325320486137</v>
      </c>
      <c r="S148" s="15">
        <f>(士兵阶位属性!AE148+士兵训练属性!AQ149)</f>
        <v>1726.7661873523111</v>
      </c>
      <c r="U148" s="18">
        <f>士兵阶位属性!AA148/O148</f>
        <v>0.36566170020314254</v>
      </c>
      <c r="V148" s="18">
        <f>士兵训练属性!AM149/O148</f>
        <v>0.63433829979685752</v>
      </c>
      <c r="AI148" s="15">
        <v>144</v>
      </c>
      <c r="AJ148" s="15">
        <f>士兵阶位属性!AZ148</f>
        <v>2191.6245773377786</v>
      </c>
      <c r="AK148" s="15">
        <f>士兵阶位属性!BA148</f>
        <v>2218.6910046824923</v>
      </c>
      <c r="AL148" s="15">
        <f>士兵阶位属性!BB148</f>
        <v>2247.6247564390428</v>
      </c>
      <c r="AM148" s="15">
        <f>士兵阶位属性!BC148</f>
        <v>2278.2929912801005</v>
      </c>
      <c r="AN148" s="15">
        <f>士兵阶位属性!BD148</f>
        <v>2310.8098505700164</v>
      </c>
    </row>
    <row r="149" spans="3:40" x14ac:dyDescent="0.15">
      <c r="C149" s="15">
        <v>145</v>
      </c>
      <c r="D149" s="15">
        <f>(士兵阶位属性!T149+士兵训练属性!AH150)</f>
        <v>1674.6792033831937</v>
      </c>
      <c r="E149" s="15">
        <f>(士兵阶位属性!U149+士兵训练属性!AI150)</f>
        <v>1690.8568698857684</v>
      </c>
      <c r="F149" s="15">
        <f>(士兵阶位属性!V149+士兵训练属性!AJ150)</f>
        <v>1708.0333390198493</v>
      </c>
      <c r="G149" s="15">
        <f>(士兵阶位属性!W149+士兵训练属性!AK150)</f>
        <v>1726.5277589588131</v>
      </c>
      <c r="H149" s="15">
        <f>(士兵阶位属性!X149+士兵训练属性!AL150)</f>
        <v>1746.1592303034299</v>
      </c>
      <c r="I149" s="87">
        <f t="shared" si="13"/>
        <v>837.33960169159684</v>
      </c>
      <c r="J149" s="18">
        <f>士兵阶位属性!T149/D149</f>
        <v>0.36402660848428675</v>
      </c>
      <c r="K149" s="18">
        <f>士兵训练属性!AH150/D149</f>
        <v>0.6359733915157133</v>
      </c>
      <c r="L149" s="18"/>
      <c r="N149" s="15">
        <v>145</v>
      </c>
      <c r="O149" s="15">
        <f>(士兵阶位属性!AA149+士兵训练属性!AM150)</f>
        <v>1674.6792033831937</v>
      </c>
      <c r="P149" s="15">
        <f>(士兵阶位属性!AB149+士兵训练属性!AN150)</f>
        <v>1690.8568698857684</v>
      </c>
      <c r="Q149" s="15">
        <f>(士兵阶位属性!AC149+士兵训练属性!AO150)</f>
        <v>1708.0333390198493</v>
      </c>
      <c r="R149" s="15">
        <f>(士兵阶位属性!AD149+士兵训练属性!AP150)</f>
        <v>1726.5277589588131</v>
      </c>
      <c r="S149" s="15">
        <f>(士兵阶位属性!AE149+士兵训练属性!AQ150)</f>
        <v>1746.1592303034299</v>
      </c>
      <c r="U149" s="18">
        <f>士兵阶位属性!AA149/O149</f>
        <v>0.36402660848428675</v>
      </c>
      <c r="V149" s="18">
        <f>士兵训练属性!AM150/O149</f>
        <v>0.6359733915157133</v>
      </c>
      <c r="AI149" s="15">
        <v>145</v>
      </c>
      <c r="AJ149" s="15">
        <f>士兵阶位属性!AZ149</f>
        <v>2222.2084303006327</v>
      </c>
      <c r="AK149" s="15">
        <f>士兵阶位属性!BA149</f>
        <v>2250.0830751197268</v>
      </c>
      <c r="AL149" s="15">
        <f>士兵阶位属性!BB149</f>
        <v>2279.2294427411152</v>
      </c>
      <c r="AM149" s="15">
        <f>士兵阶位属性!BC149</f>
        <v>2310.0632101431338</v>
      </c>
      <c r="AN149" s="15">
        <f>士兵阶位属性!BD149</f>
        <v>2342.655307901221</v>
      </c>
    </row>
    <row r="150" spans="3:40" x14ac:dyDescent="0.15">
      <c r="C150" s="15">
        <v>146</v>
      </c>
      <c r="D150" s="15">
        <f>(士兵阶位属性!T150+士兵训练属性!AH151)</f>
        <v>1693.4220946982239</v>
      </c>
      <c r="E150" s="15">
        <f>(士兵阶位属性!U150+士兵训练属性!AI151)</f>
        <v>1709.9410674433566</v>
      </c>
      <c r="F150" s="15">
        <f>(士兵阶位属性!V150+士兵训练属性!AJ151)</f>
        <v>1727.2908318450741</v>
      </c>
      <c r="G150" s="15">
        <f>(士兵阶位属性!W150+士兵训练属性!AK151)</f>
        <v>1745.9460807770515</v>
      </c>
      <c r="H150" s="15">
        <f>(士兵阶位属性!X150+士兵训练属性!AL151)</f>
        <v>1765.5341886445535</v>
      </c>
      <c r="I150" s="87">
        <f t="shared" si="13"/>
        <v>846.71104734911194</v>
      </c>
      <c r="J150" s="18">
        <f>士兵阶位属性!T150/D150</f>
        <v>0.36240559261028787</v>
      </c>
      <c r="K150" s="18">
        <f>士兵训练属性!AH151/D150</f>
        <v>0.63759440738971218</v>
      </c>
      <c r="L150" s="18"/>
      <c r="N150" s="15">
        <v>146</v>
      </c>
      <c r="O150" s="15">
        <f>(士兵阶位属性!AA150+士兵训练属性!AM151)</f>
        <v>1693.4220946982239</v>
      </c>
      <c r="P150" s="15">
        <f>(士兵阶位属性!AB150+士兵训练属性!AN151)</f>
        <v>1709.9410674433566</v>
      </c>
      <c r="Q150" s="15">
        <f>(士兵阶位属性!AC150+士兵训练属性!AO151)</f>
        <v>1727.2908318450741</v>
      </c>
      <c r="R150" s="15">
        <f>(士兵阶位属性!AD150+士兵训练属性!AP151)</f>
        <v>1745.9460807770515</v>
      </c>
      <c r="S150" s="15">
        <f>(士兵阶位属性!AE150+士兵训练属性!AQ151)</f>
        <v>1765.5341886445535</v>
      </c>
      <c r="U150" s="18">
        <f>士兵阶位属性!AA150/O150</f>
        <v>0.36240559261028787</v>
      </c>
      <c r="V150" s="18">
        <f>士兵训练属性!AM151/O150</f>
        <v>0.63759440738971218</v>
      </c>
      <c r="AI150" s="15">
        <v>146</v>
      </c>
      <c r="AJ150" s="15">
        <f>士兵阶位属性!AZ150</f>
        <v>2252.7922832634868</v>
      </c>
      <c r="AK150" s="15">
        <f>士兵阶位属性!BA150</f>
        <v>2281.4751455569608</v>
      </c>
      <c r="AL150" s="15">
        <f>士兵阶位属性!BB150</f>
        <v>2310.8341290431877</v>
      </c>
      <c r="AM150" s="15">
        <f>士兵阶位属性!BC150</f>
        <v>2341.8334290061671</v>
      </c>
      <c r="AN150" s="15">
        <f>士兵阶位属性!BD150</f>
        <v>2374.5007652324257</v>
      </c>
    </row>
    <row r="151" spans="3:40" x14ac:dyDescent="0.15">
      <c r="C151" s="15">
        <v>147</v>
      </c>
      <c r="D151" s="15">
        <f>(士兵阶位属性!T151+士兵训练属性!AH152)</f>
        <v>1712.2674204384357</v>
      </c>
      <c r="E151" s="15">
        <f>(士兵阶位属性!U151+士兵训练属性!AI152)</f>
        <v>1729.1298627432684</v>
      </c>
      <c r="F151" s="15">
        <f>(士兵阶位属性!V151+士兵训练属性!AJ152)</f>
        <v>1746.6739275230127</v>
      </c>
      <c r="G151" s="15">
        <f>(士兵阶位属性!W151+士兵训练属性!AK152)</f>
        <v>1765.398263029329</v>
      </c>
      <c r="H151" s="15">
        <f>(士兵阶位属性!X151+士兵训练属性!AL152)</f>
        <v>1785.0128800351017</v>
      </c>
      <c r="I151" s="87">
        <f t="shared" si="13"/>
        <v>856.13371021921785</v>
      </c>
      <c r="J151" s="18">
        <f>士兵阶位属性!T151/D151</f>
        <v>0.36079848127460828</v>
      </c>
      <c r="K151" s="18">
        <f>士兵训练属性!AH152/D151</f>
        <v>0.63920151872539166</v>
      </c>
      <c r="L151" s="18"/>
      <c r="N151" s="15">
        <v>147</v>
      </c>
      <c r="O151" s="15">
        <f>(士兵阶位属性!AA151+士兵训练属性!AM152)</f>
        <v>1712.2674204384357</v>
      </c>
      <c r="P151" s="15">
        <f>(士兵阶位属性!AB151+士兵训练属性!AN152)</f>
        <v>1729.1298627432684</v>
      </c>
      <c r="Q151" s="15">
        <f>(士兵阶位属性!AC151+士兵训练属性!AO152)</f>
        <v>1746.6739275230127</v>
      </c>
      <c r="R151" s="15">
        <f>(士兵阶位属性!AD151+士兵训练属性!AP152)</f>
        <v>1765.398263029329</v>
      </c>
      <c r="S151" s="15">
        <f>(士兵阶位属性!AE151+士兵训练属性!AQ152)</f>
        <v>1785.0128800351017</v>
      </c>
      <c r="U151" s="18">
        <f>士兵阶位属性!AA151/O151</f>
        <v>0.36079848127460828</v>
      </c>
      <c r="V151" s="18">
        <f>士兵训练属性!AM152/O151</f>
        <v>0.63920151872539166</v>
      </c>
      <c r="AI151" s="15">
        <v>147</v>
      </c>
      <c r="AJ151" s="15">
        <f>士兵阶位属性!AZ151</f>
        <v>2283.3761362263408</v>
      </c>
      <c r="AK151" s="15">
        <f>士兵阶位属性!BA151</f>
        <v>2312.8672159941952</v>
      </c>
      <c r="AL151" s="15">
        <f>士兵阶位属性!BB151</f>
        <v>2342.4388153452601</v>
      </c>
      <c r="AM151" s="15">
        <f>士兵阶位属性!BC151</f>
        <v>2373.6036478692004</v>
      </c>
      <c r="AN151" s="15">
        <f>士兵阶位属性!BD151</f>
        <v>2406.3462225636304</v>
      </c>
    </row>
    <row r="152" spans="3:40" x14ac:dyDescent="0.15">
      <c r="C152" s="15">
        <v>148</v>
      </c>
      <c r="D152" s="15">
        <f>(士兵阶位属性!T152+士兵训练属性!AH153)</f>
        <v>1731.2151806038285</v>
      </c>
      <c r="E152" s="15">
        <f>(士兵阶位属性!U152+士兵训练属性!AI153)</f>
        <v>1748.4760859495109</v>
      </c>
      <c r="F152" s="15">
        <f>(士兵阶位属性!V152+士兵训练属性!AJ153)</f>
        <v>1766.1764084605541</v>
      </c>
      <c r="G152" s="15">
        <f>(士兵阶位属性!W152+士兵训练属性!AK153)</f>
        <v>1784.9553548634444</v>
      </c>
      <c r="H152" s="15">
        <f>(士兵阶位属性!X152+士兵训练属性!AL153)</f>
        <v>1804.5953044750738</v>
      </c>
      <c r="I152" s="87">
        <f t="shared" si="13"/>
        <v>865.60759030191423</v>
      </c>
      <c r="J152" s="18">
        <f>士兵阶位属性!T152/D152</f>
        <v>0.35920510567322683</v>
      </c>
      <c r="K152" s="18">
        <f>士兵训练属性!AH153/D152</f>
        <v>0.64079489432677317</v>
      </c>
      <c r="L152" s="18"/>
      <c r="N152" s="15">
        <v>148</v>
      </c>
      <c r="O152" s="15">
        <f>(士兵阶位属性!AA152+士兵训练属性!AM153)</f>
        <v>1731.2151806038285</v>
      </c>
      <c r="P152" s="15">
        <f>(士兵阶位属性!AB152+士兵训练属性!AN153)</f>
        <v>1748.4760859495109</v>
      </c>
      <c r="Q152" s="15">
        <f>(士兵阶位属性!AC152+士兵训练属性!AO153)</f>
        <v>1766.1764084605541</v>
      </c>
      <c r="R152" s="15">
        <f>(士兵阶位属性!AD152+士兵训练属性!AP153)</f>
        <v>1784.9553548634444</v>
      </c>
      <c r="S152" s="15">
        <f>(士兵阶位属性!AE152+士兵训练属性!AQ153)</f>
        <v>1804.5953044750738</v>
      </c>
      <c r="U152" s="18">
        <f>士兵阶位属性!AA152/O152</f>
        <v>0.35920510567322683</v>
      </c>
      <c r="V152" s="18">
        <f>士兵训练属性!AM153/O152</f>
        <v>0.64079489432677317</v>
      </c>
      <c r="AI152" s="15">
        <v>148</v>
      </c>
      <c r="AJ152" s="15">
        <f>士兵阶位属性!AZ152</f>
        <v>2313.9599891891949</v>
      </c>
      <c r="AK152" s="15">
        <f>士兵阶位属性!BA152</f>
        <v>2344.2592864314292</v>
      </c>
      <c r="AL152" s="15">
        <f>士兵阶位属性!BB152</f>
        <v>2374.0435016473325</v>
      </c>
      <c r="AM152" s="15">
        <f>士兵阶位属性!BC152</f>
        <v>2405.3738667322332</v>
      </c>
      <c r="AN152" s="15">
        <f>士兵阶位属性!BD152</f>
        <v>2438.191679894835</v>
      </c>
    </row>
    <row r="153" spans="3:40" x14ac:dyDescent="0.15">
      <c r="C153" s="15">
        <v>149</v>
      </c>
      <c r="D153" s="15">
        <f>(士兵阶位属性!T153+士兵训练属性!AH154)</f>
        <v>1750.2849515591706</v>
      </c>
      <c r="E153" s="15">
        <f>(士兵阶位属性!U153+士兵训练属性!AI154)</f>
        <v>1767.946496391449</v>
      </c>
      <c r="F153" s="15">
        <f>(士兵阶位属性!V153+士兵训练属性!AJ154)</f>
        <v>1785.784682494718</v>
      </c>
      <c r="G153" s="15">
        <f>(士兵阶位属性!W153+士兵训练属性!AK154)</f>
        <v>1804.6173562793979</v>
      </c>
      <c r="H153" s="15">
        <f>(士兵阶位属性!X153+士兵训练属性!AL154)</f>
        <v>1825.7383913856943</v>
      </c>
      <c r="I153" s="87">
        <f t="shared" si="13"/>
        <v>875.14247577958531</v>
      </c>
      <c r="J153" s="18">
        <f>士兵阶位属性!T153/D153</f>
        <v>0.35762129954669031</v>
      </c>
      <c r="K153" s="18">
        <f>士兵训练属性!AH154/D153</f>
        <v>0.64237870045330958</v>
      </c>
      <c r="L153" s="18"/>
      <c r="N153" s="15">
        <v>149</v>
      </c>
      <c r="O153" s="15">
        <f>(士兵阶位属性!AA153+士兵训练属性!AM154)</f>
        <v>1750.2849515591706</v>
      </c>
      <c r="P153" s="15">
        <f>(士兵阶位属性!AB153+士兵训练属性!AN154)</f>
        <v>1767.946496391449</v>
      </c>
      <c r="Q153" s="15">
        <f>(士兵阶位属性!AC153+士兵训练属性!AO154)</f>
        <v>1785.784682494718</v>
      </c>
      <c r="R153" s="15">
        <f>(士兵阶位属性!AD153+士兵训练属性!AP154)</f>
        <v>1804.6173562793979</v>
      </c>
      <c r="S153" s="15">
        <f>(士兵阶位属性!AE153+士兵训练属性!AQ154)</f>
        <v>1825.7383913856943</v>
      </c>
      <c r="U153" s="18">
        <f>士兵阶位属性!AA153/O153</f>
        <v>0.35762129954669031</v>
      </c>
      <c r="V153" s="18">
        <f>士兵训练属性!AM154/O153</f>
        <v>0.64237870045330958</v>
      </c>
      <c r="AI153" s="15">
        <v>149</v>
      </c>
      <c r="AJ153" s="15">
        <f>士兵阶位属性!AZ153</f>
        <v>2344.5438421520489</v>
      </c>
      <c r="AK153" s="15">
        <f>士兵阶位属性!BA153</f>
        <v>2375.6513568686632</v>
      </c>
      <c r="AL153" s="15">
        <f>士兵阶位属性!BB153</f>
        <v>2405.6481879494049</v>
      </c>
      <c r="AM153" s="15">
        <f>士兵阶位属性!BC153</f>
        <v>2437.1440855952669</v>
      </c>
      <c r="AN153" s="15">
        <f>士兵阶位属性!BD153</f>
        <v>2470.0371372260397</v>
      </c>
    </row>
    <row r="154" spans="3:40" x14ac:dyDescent="0.15">
      <c r="C154" s="15">
        <v>150</v>
      </c>
      <c r="D154" s="15">
        <f>(士兵阶位属性!T154+士兵训练属性!AH155)</f>
        <v>1769.4583363638956</v>
      </c>
      <c r="E154" s="15">
        <f>(士兵阶位属性!U154+士兵训练属性!AI155)</f>
        <v>1787.5224620362678</v>
      </c>
      <c r="F154" s="15">
        <f>(士兵阶位属性!V154+士兵训练属性!AJ155)</f>
        <v>1805.4987496255044</v>
      </c>
      <c r="G154" s="15">
        <f>(士兵阶位属性!W154+士兵训练属性!AK155)</f>
        <v>1826.0691329757519</v>
      </c>
      <c r="H154" s="15">
        <f>(士兵阶位属性!X154+士兵训练属性!AL155)</f>
        <v>1852.5703125989676</v>
      </c>
      <c r="I154" s="87">
        <f t="shared" si="13"/>
        <v>884.72916818194778</v>
      </c>
      <c r="J154" s="18">
        <f>士兵阶位属性!T154/D154</f>
        <v>0.35605078292487985</v>
      </c>
      <c r="K154" s="18">
        <f>士兵训练属性!AH155/D154</f>
        <v>0.6439492170751201</v>
      </c>
      <c r="L154" s="18"/>
      <c r="N154" s="15">
        <v>150</v>
      </c>
      <c r="O154" s="15">
        <f>(士兵阶位属性!AA154+士兵训练属性!AM155)</f>
        <v>1769.4583363638956</v>
      </c>
      <c r="P154" s="15">
        <f>(士兵阶位属性!AB154+士兵训练属性!AN155)</f>
        <v>1787.5224620362678</v>
      </c>
      <c r="Q154" s="15">
        <f>(士兵阶位属性!AC154+士兵训练属性!AO155)</f>
        <v>1805.4987496255044</v>
      </c>
      <c r="R154" s="15">
        <f>(士兵阶位属性!AD154+士兵训练属性!AP155)</f>
        <v>1826.0691329757519</v>
      </c>
      <c r="S154" s="15">
        <f>(士兵阶位属性!AE154+士兵训练属性!AQ155)</f>
        <v>1852.5703125989676</v>
      </c>
      <c r="U154" s="18">
        <f>士兵阶位属性!AA154/O154</f>
        <v>0.35605078292487985</v>
      </c>
      <c r="V154" s="18">
        <f>士兵训练属性!AM155/O154</f>
        <v>0.6439492170751201</v>
      </c>
      <c r="AI154" s="15">
        <v>150</v>
      </c>
      <c r="AJ154" s="15">
        <f>士兵阶位属性!AZ154</f>
        <v>2375.127695114903</v>
      </c>
      <c r="AK154" s="15">
        <f>士兵阶位属性!BA154</f>
        <v>2407.0434273058977</v>
      </c>
      <c r="AL154" s="15">
        <f>士兵阶位属性!BB154</f>
        <v>2437.2528742514774</v>
      </c>
      <c r="AM154" s="15">
        <f>士兵阶位属性!BC154</f>
        <v>2468.9143044582997</v>
      </c>
      <c r="AN154" s="15">
        <f>士兵阶位属性!BD154</f>
        <v>2501.8825945572444</v>
      </c>
    </row>
    <row r="155" spans="3:40" x14ac:dyDescent="0.15">
      <c r="C155" s="15">
        <v>151</v>
      </c>
      <c r="D155" s="15">
        <f>(士兵阶位属性!T155+士兵训练属性!AH156)</f>
        <v>1788.7344226305945</v>
      </c>
      <c r="E155" s="15">
        <f>(士兵阶位属性!U155+士兵训练属性!AI156)</f>
        <v>1807.203982883967</v>
      </c>
      <c r="F155" s="15">
        <f>(士兵阶位属性!V155+士兵训练属性!AJ156)</f>
        <v>1827.376131060887</v>
      </c>
      <c r="G155" s="15">
        <f>(士兵阶位属性!W155+士兵训练属性!AK156)</f>
        <v>1852.2029278919299</v>
      </c>
      <c r="H155" s="15">
        <f>(士兵阶位属性!X155+士兵训练属性!AL156)</f>
        <v>1879.5982816058322</v>
      </c>
      <c r="I155" s="87">
        <f t="shared" si="13"/>
        <v>894.36721131529725</v>
      </c>
      <c r="J155" s="18">
        <f>士兵阶位属性!T155/D155</f>
        <v>0.35449358219679439</v>
      </c>
      <c r="K155" s="18">
        <f>士兵训练属性!AH156/D155</f>
        <v>0.64550641780320561</v>
      </c>
      <c r="L155" s="18"/>
      <c r="N155" s="15">
        <v>151</v>
      </c>
      <c r="O155" s="15">
        <f>(士兵阶位属性!AA155+士兵训练属性!AM156)</f>
        <v>1788.7344226305945</v>
      </c>
      <c r="P155" s="15">
        <f>(士兵阶位属性!AB155+士兵训练属性!AN156)</f>
        <v>1807.203982883967</v>
      </c>
      <c r="Q155" s="15">
        <f>(士兵阶位属性!AC155+士兵训练属性!AO156)</f>
        <v>1827.376131060887</v>
      </c>
      <c r="R155" s="15">
        <f>(士兵阶位属性!AD155+士兵训练属性!AP156)</f>
        <v>1852.2029278919299</v>
      </c>
      <c r="S155" s="15">
        <f>(士兵阶位属性!AE155+士兵训练属性!AQ156)</f>
        <v>1879.5982816058322</v>
      </c>
      <c r="U155" s="18">
        <f>士兵阶位属性!AA155/O155</f>
        <v>0.35449358219679439</v>
      </c>
      <c r="V155" s="18">
        <f>士兵训练属性!AM156/O155</f>
        <v>0.64550641780320561</v>
      </c>
      <c r="AI155" s="15">
        <v>151</v>
      </c>
      <c r="AJ155" s="15">
        <f>士兵阶位属性!AZ155</f>
        <v>2405.711548077757</v>
      </c>
      <c r="AK155" s="15">
        <f>士兵阶位属性!BA155</f>
        <v>2438.4354977431317</v>
      </c>
      <c r="AL155" s="15">
        <f>士兵阶位属性!BB155</f>
        <v>2468.8575605535498</v>
      </c>
      <c r="AM155" s="15">
        <f>士兵阶位属性!BC155</f>
        <v>2500.6845233213335</v>
      </c>
      <c r="AN155" s="15">
        <f>士兵阶位属性!BD155</f>
        <v>2533.728051888449</v>
      </c>
    </row>
    <row r="156" spans="3:40" x14ac:dyDescent="0.15">
      <c r="C156" s="15">
        <v>152</v>
      </c>
      <c r="D156" s="15">
        <f>(士兵阶位属性!T156+士兵训练属性!AH157)</f>
        <v>1808.1132103592681</v>
      </c>
      <c r="E156" s="15">
        <f>(士兵阶位属性!U156+士兵训练属性!AI157)</f>
        <v>1829.4546406640393</v>
      </c>
      <c r="F156" s="15">
        <f>(士兵阶位属性!V156+士兵训练属性!AJ157)</f>
        <v>1852.6788680673289</v>
      </c>
      <c r="G156" s="15">
        <f>(士兵阶位属性!W156+士兵训练属性!AK157)</f>
        <v>1878.5235141904623</v>
      </c>
      <c r="H156" s="15">
        <f>(士兵阶位属性!X156+士兵训练属性!AL157)</f>
        <v>1892.9179335034692</v>
      </c>
      <c r="I156" s="87">
        <f t="shared" si="13"/>
        <v>904.05660517963406</v>
      </c>
      <c r="J156" s="18">
        <f>士兵阶位属性!T156/D156</f>
        <v>0.35294953683345115</v>
      </c>
      <c r="K156" s="18">
        <f>士兵训练属性!AH157/D156</f>
        <v>0.64705046316654879</v>
      </c>
      <c r="L156" s="18"/>
      <c r="N156" s="15">
        <v>152</v>
      </c>
      <c r="O156" s="15">
        <f>(士兵阶位属性!AA156+士兵训练属性!AM157)</f>
        <v>1808.1132103592681</v>
      </c>
      <c r="P156" s="15">
        <f>(士兵阶位属性!AB156+士兵训练属性!AN157)</f>
        <v>1829.4546406640393</v>
      </c>
      <c r="Q156" s="15">
        <f>(士兵阶位属性!AC156+士兵训练属性!AO157)</f>
        <v>1852.6788680673289</v>
      </c>
      <c r="R156" s="15">
        <f>(士兵阶位属性!AD156+士兵训练属性!AP157)</f>
        <v>1878.5235141904623</v>
      </c>
      <c r="S156" s="15">
        <f>(士兵阶位属性!AE156+士兵训练属性!AQ157)</f>
        <v>1892.9179335034692</v>
      </c>
      <c r="U156" s="18">
        <f>士兵阶位属性!AA156/O156</f>
        <v>0.35294953683345115</v>
      </c>
      <c r="V156" s="18">
        <f>士兵训练属性!AM157/O156</f>
        <v>0.64705046316654879</v>
      </c>
      <c r="AI156" s="15">
        <v>152</v>
      </c>
      <c r="AJ156" s="15">
        <f>士兵阶位属性!AZ156</f>
        <v>2436.2954010406111</v>
      </c>
      <c r="AK156" s="15">
        <f>士兵阶位属性!BA156</f>
        <v>2469.8275681803661</v>
      </c>
      <c r="AL156" s="15">
        <f>士兵阶位属性!BB156</f>
        <v>2500.4622468556222</v>
      </c>
      <c r="AM156" s="15">
        <f>士兵阶位属性!BC156</f>
        <v>2532.4547421843663</v>
      </c>
      <c r="AN156" s="15">
        <f>士兵阶位属性!BD156</f>
        <v>2565.5735092196537</v>
      </c>
    </row>
    <row r="157" spans="3:40" x14ac:dyDescent="0.15">
      <c r="C157" s="15">
        <v>153</v>
      </c>
      <c r="D157" s="15">
        <f>(士兵阶位属性!T157+士兵训练属性!AH158)</f>
        <v>1829.7365484735767</v>
      </c>
      <c r="E157" s="15">
        <f>(士兵阶位属性!U157+士兵训练属性!AI158)</f>
        <v>1853.9042491506584</v>
      </c>
      <c r="F157" s="15">
        <f>(士兵阶位属性!V157+士兵训练属性!AJ158)</f>
        <v>1878.1572944194218</v>
      </c>
      <c r="G157" s="15">
        <f>(士兵阶位属性!W157+士兵训练属性!AK158)</f>
        <v>1892.4054851980127</v>
      </c>
      <c r="H157" s="15">
        <f>(士兵阶位属性!X157+士兵训练属性!AL158)</f>
        <v>1905.0192072893269</v>
      </c>
      <c r="I157" s="87">
        <f t="shared" si="13"/>
        <v>914.86827423678835</v>
      </c>
      <c r="J157" s="18">
        <f>士兵阶位属性!T157/D157</f>
        <v>0.35100712599103268</v>
      </c>
      <c r="K157" s="18">
        <f>士兵训练属性!AH158/D157</f>
        <v>0.64899287400896732</v>
      </c>
      <c r="L157" s="18"/>
      <c r="N157" s="15">
        <v>153</v>
      </c>
      <c r="O157" s="15">
        <f>(士兵阶位属性!AA157+士兵训练属性!AM158)</f>
        <v>1829.7365484735767</v>
      </c>
      <c r="P157" s="15">
        <f>(士兵阶位属性!AB157+士兵训练属性!AN158)</f>
        <v>1853.9042491506584</v>
      </c>
      <c r="Q157" s="15">
        <f>(士兵阶位属性!AC157+士兵训练属性!AO158)</f>
        <v>1878.1572944194218</v>
      </c>
      <c r="R157" s="15">
        <f>(士兵阶位属性!AD157+士兵训练属性!AP158)</f>
        <v>1892.4054851980127</v>
      </c>
      <c r="S157" s="15">
        <f>(士兵阶位属性!AE157+士兵训练属性!AQ158)</f>
        <v>1905.0192072893269</v>
      </c>
      <c r="U157" s="18">
        <f>士兵阶位属性!AA157/O157</f>
        <v>0.35100712599103268</v>
      </c>
      <c r="V157" s="18">
        <f>士兵训练属性!AM158/O157</f>
        <v>0.64899287400896732</v>
      </c>
      <c r="AI157" s="15">
        <v>153</v>
      </c>
      <c r="AJ157" s="15">
        <f>士兵阶位属性!AZ157</f>
        <v>2466.8792540034651</v>
      </c>
      <c r="AK157" s="15">
        <f>士兵阶位属性!BA157</f>
        <v>2501.2196386176001</v>
      </c>
      <c r="AL157" s="15">
        <f>士兵阶位属性!BB157</f>
        <v>2532.0669331576946</v>
      </c>
      <c r="AM157" s="15">
        <f>士兵阶位属性!BC157</f>
        <v>2564.2249610473996</v>
      </c>
      <c r="AN157" s="15">
        <f>士兵阶位属性!BD157</f>
        <v>2597.4189665508584</v>
      </c>
    </row>
    <row r="158" spans="3:40" x14ac:dyDescent="0.15">
      <c r="C158" s="15">
        <v>154</v>
      </c>
      <c r="D158" s="15">
        <f>(士兵阶位属性!T158+士兵训练属性!AH159)</f>
        <v>1852.1790026333624</v>
      </c>
      <c r="E158" s="15">
        <f>(士兵阶位属性!U158+士兵训练属性!AI159)</f>
        <v>1878.5181812559008</v>
      </c>
      <c r="F158" s="15">
        <f>(士兵阶位属性!V158+士兵训练属性!AJ159)</f>
        <v>1892.1952153947125</v>
      </c>
      <c r="G158" s="15">
        <f>(士兵阶位属性!W158+士兵训练属性!AK159)</f>
        <v>1904.4781683659653</v>
      </c>
      <c r="H158" s="15">
        <f>(士兵阶位属性!X158+士兵训练属性!AL159)</f>
        <v>1906.0000000000007</v>
      </c>
      <c r="I158" s="87">
        <f t="shared" si="13"/>
        <v>926.08950131668121</v>
      </c>
      <c r="J158" s="18">
        <f>士兵阶位属性!T158/D158</f>
        <v>0.3489556966919769</v>
      </c>
      <c r="K158" s="18">
        <f>士兵训练属性!AH159/D158</f>
        <v>0.65104430330802321</v>
      </c>
      <c r="L158" s="18"/>
      <c r="N158" s="15">
        <v>154</v>
      </c>
      <c r="O158" s="15">
        <f>(士兵阶位属性!AA158+士兵训练属性!AM159)</f>
        <v>1852.1790026333624</v>
      </c>
      <c r="P158" s="15">
        <f>(士兵阶位属性!AB158+士兵训练属性!AN159)</f>
        <v>1878.5181812559008</v>
      </c>
      <c r="Q158" s="15">
        <f>(士兵阶位属性!AC158+士兵训练属性!AO159)</f>
        <v>1892.1952153947125</v>
      </c>
      <c r="R158" s="15">
        <f>(士兵阶位属性!AD158+士兵训练属性!AP159)</f>
        <v>1904.4781683659653</v>
      </c>
      <c r="S158" s="15">
        <f>(士兵阶位属性!AE158+士兵训练属性!AQ159)</f>
        <v>1906.0000000000007</v>
      </c>
      <c r="U158" s="18">
        <f>士兵阶位属性!AA158/O158</f>
        <v>0.3489556966919769</v>
      </c>
      <c r="V158" s="18">
        <f>士兵训练属性!AM159/O158</f>
        <v>0.65104430330802321</v>
      </c>
      <c r="AI158" s="15">
        <v>154</v>
      </c>
      <c r="AJ158" s="15">
        <f>士兵阶位属性!AZ158</f>
        <v>2497.4631069663192</v>
      </c>
      <c r="AK158" s="15">
        <f>士兵阶位属性!BA158</f>
        <v>2532.6117090548341</v>
      </c>
      <c r="AL158" s="15">
        <f>士兵阶位属性!BB158</f>
        <v>2563.671619459767</v>
      </c>
      <c r="AM158" s="15">
        <f>士兵阶位属性!BC158</f>
        <v>2595.9951799104329</v>
      </c>
      <c r="AN158" s="15">
        <f>士兵阶位属性!BD158</f>
        <v>2600</v>
      </c>
    </row>
    <row r="159" spans="3:40" x14ac:dyDescent="0.15">
      <c r="C159" s="15">
        <v>155</v>
      </c>
      <c r="D159" s="15">
        <f>(士兵阶位属性!T159+士兵训练属性!AH160)</f>
        <v>1874.76005364665</v>
      </c>
      <c r="E159" s="15">
        <f>(士兵阶位属性!U159+士兵训练属性!AI160)</f>
        <v>1892.3214362069866</v>
      </c>
      <c r="F159" s="15">
        <f>(士兵阶位属性!V159+士兵训练属性!AJ160)</f>
        <v>1904.2049961895</v>
      </c>
      <c r="G159" s="15">
        <f>(士兵阶位属性!W159+士兵训练属性!AK160)</f>
        <v>1906.0000000000007</v>
      </c>
      <c r="H159" s="15">
        <f>(士兵阶位属性!X159+士兵训练属性!AL160)</f>
        <v>1906.0000000000007</v>
      </c>
      <c r="I159" s="87">
        <f t="shared" si="13"/>
        <v>937.38002682332501</v>
      </c>
      <c r="J159" s="18">
        <f>士兵阶位属性!T159/D159</f>
        <v>0.34692773619683531</v>
      </c>
      <c r="K159" s="18">
        <f>士兵训练属性!AH160/D159</f>
        <v>0.65307226380316474</v>
      </c>
      <c r="L159" s="18"/>
      <c r="N159" s="15">
        <v>155</v>
      </c>
      <c r="O159" s="15">
        <f>(士兵阶位属性!AA159+士兵训练属性!AM160)</f>
        <v>1874.76005364665</v>
      </c>
      <c r="P159" s="15">
        <f>(士兵阶位属性!AB159+士兵训练属性!AN160)</f>
        <v>1892.3214362069866</v>
      </c>
      <c r="Q159" s="15">
        <f>(士兵阶位属性!AC159+士兵训练属性!AO160)</f>
        <v>1904.2049961895</v>
      </c>
      <c r="R159" s="15">
        <f>(士兵阶位属性!AD159+士兵训练属性!AP160)</f>
        <v>1906.0000000000007</v>
      </c>
      <c r="S159" s="15">
        <f>(士兵阶位属性!AE159+士兵训练属性!AQ160)</f>
        <v>1906.0000000000007</v>
      </c>
      <c r="U159" s="18">
        <f>士兵阶位属性!AA159/O159</f>
        <v>0.34692773619683531</v>
      </c>
      <c r="V159" s="18">
        <f>士兵训练属性!AM160/O159</f>
        <v>0.65307226380316474</v>
      </c>
      <c r="AI159" s="15">
        <v>155</v>
      </c>
      <c r="AJ159" s="15">
        <f>士兵阶位属性!AZ159</f>
        <v>2528.0469599291732</v>
      </c>
      <c r="AK159" s="15">
        <f>士兵阶位属性!BA159</f>
        <v>2564.0037794920686</v>
      </c>
      <c r="AL159" s="15">
        <f>士兵阶位属性!BB159</f>
        <v>2595.2763057618395</v>
      </c>
      <c r="AM159" s="15">
        <f>士兵阶位属性!BC159</f>
        <v>2600</v>
      </c>
      <c r="AN159" s="15">
        <f>士兵阶位属性!BD159</f>
        <v>2600</v>
      </c>
    </row>
    <row r="160" spans="3:40" x14ac:dyDescent="0.15">
      <c r="C160" s="15">
        <v>156</v>
      </c>
      <c r="D160" s="15">
        <f>(士兵阶位属性!T160+士兵训练属性!AH161)</f>
        <v>1890.279708898971</v>
      </c>
      <c r="E160" s="15">
        <f>(士兵阶位属性!U160+士兵训练属性!AI161)</f>
        <v>1904.2504229731358</v>
      </c>
      <c r="F160" s="15">
        <f>(士兵阶位属性!V160+士兵训练属性!AJ161)</f>
        <v>1906.0000000000007</v>
      </c>
      <c r="G160" s="15">
        <f>(士兵阶位属性!W160+士兵训练属性!AK161)</f>
        <v>1906.0000000000007</v>
      </c>
      <c r="H160" s="15">
        <f>(士兵阶位属性!X160+士兵训练属性!AL161)</f>
        <v>1906.0000000000007</v>
      </c>
      <c r="I160" s="87">
        <f t="shared" si="13"/>
        <v>945.13985444948548</v>
      </c>
      <c r="J160" s="18">
        <f>士兵阶位属性!T160/D160</f>
        <v>0.34623664704459012</v>
      </c>
      <c r="K160" s="18">
        <f>士兵训练属性!AH161/D160</f>
        <v>0.65376335295540988</v>
      </c>
      <c r="L160" s="18"/>
      <c r="N160" s="15">
        <v>156</v>
      </c>
      <c r="O160" s="15">
        <f>(士兵阶位属性!AA160+士兵训练属性!AM161)</f>
        <v>1890.279708898971</v>
      </c>
      <c r="P160" s="15">
        <f>(士兵阶位属性!AB160+士兵训练属性!AN161)</f>
        <v>1904.2504229731358</v>
      </c>
      <c r="Q160" s="15">
        <f>(士兵阶位属性!AC160+士兵训练属性!AO161)</f>
        <v>1906.0000000000007</v>
      </c>
      <c r="R160" s="15">
        <f>(士兵阶位属性!AD160+士兵训练属性!AP161)</f>
        <v>1906.0000000000007</v>
      </c>
      <c r="S160" s="15">
        <f>(士兵阶位属性!AE160+士兵训练属性!AQ161)</f>
        <v>1906.0000000000007</v>
      </c>
      <c r="U160" s="18">
        <f>士兵阶位属性!AA160/O160</f>
        <v>0.34623664704459012</v>
      </c>
      <c r="V160" s="18">
        <f>士兵训练属性!AM161/O160</f>
        <v>0.65376335295540988</v>
      </c>
      <c r="AI160" s="15">
        <v>156</v>
      </c>
      <c r="AJ160" s="15">
        <f>士兵阶位属性!AZ160</f>
        <v>2558.6308128920273</v>
      </c>
      <c r="AK160" s="15">
        <f>士兵阶位属性!BA160</f>
        <v>2595.3958499293026</v>
      </c>
      <c r="AL160" s="15">
        <f>士兵阶位属性!BB160</f>
        <v>2600</v>
      </c>
      <c r="AM160" s="15">
        <f>士兵阶位属性!BC160</f>
        <v>2600</v>
      </c>
      <c r="AN160" s="15">
        <f>士兵阶位属性!BD160</f>
        <v>2600</v>
      </c>
    </row>
    <row r="161" spans="3:40" x14ac:dyDescent="0.15">
      <c r="C161" s="15">
        <v>157</v>
      </c>
      <c r="D161" s="15">
        <f>(士兵阶位属性!T161+士兵训练属性!AH162)</f>
        <v>1901.9015730248557</v>
      </c>
      <c r="E161" s="15">
        <f>(士兵阶位属性!U161+士兵训练属性!AI162)</f>
        <v>1906.0000000000007</v>
      </c>
      <c r="F161" s="15">
        <f>(士兵阶位属性!V161+士兵训练属性!AJ162)</f>
        <v>1906.0000000000007</v>
      </c>
      <c r="G161" s="15">
        <f>(士兵阶位属性!W161+士兵训练属性!AK162)</f>
        <v>1906.0000000000007</v>
      </c>
      <c r="H161" s="15">
        <f>(士兵阶位属性!X161+士兵训练属性!AL162)</f>
        <v>1906.0000000000007</v>
      </c>
      <c r="I161" s="87">
        <f t="shared" si="13"/>
        <v>950.95078651242784</v>
      </c>
      <c r="J161" s="18">
        <f>士兵阶位属性!T161/D161</f>
        <v>0.34626500381926484</v>
      </c>
      <c r="K161" s="18">
        <f>士兵训练属性!AH162/D161</f>
        <v>0.65373499618073505</v>
      </c>
      <c r="L161" s="18"/>
      <c r="N161" s="15">
        <v>157</v>
      </c>
      <c r="O161" s="15">
        <f>(士兵阶位属性!AA161+士兵训练属性!AM162)</f>
        <v>1901.9015730248557</v>
      </c>
      <c r="P161" s="15">
        <f>(士兵阶位属性!AB161+士兵训练属性!AN162)</f>
        <v>1906.0000000000007</v>
      </c>
      <c r="Q161" s="15">
        <f>(士兵阶位属性!AC161+士兵训练属性!AO162)</f>
        <v>1906.0000000000007</v>
      </c>
      <c r="R161" s="15">
        <f>(士兵阶位属性!AD161+士兵训练属性!AP162)</f>
        <v>1906.0000000000007</v>
      </c>
      <c r="S161" s="15">
        <f>(士兵阶位属性!AE161+士兵训练属性!AQ162)</f>
        <v>1906.0000000000007</v>
      </c>
      <c r="U161" s="18">
        <f>士兵阶位属性!AA161/O161</f>
        <v>0.34626500381926484</v>
      </c>
      <c r="V161" s="18">
        <f>士兵训练属性!AM162/O161</f>
        <v>0.65373499618073505</v>
      </c>
      <c r="AI161" s="15">
        <v>157</v>
      </c>
      <c r="AJ161" s="15">
        <f>士兵阶位属性!AZ161</f>
        <v>2589.2146658548813</v>
      </c>
      <c r="AK161" s="15">
        <f>士兵阶位属性!BA161</f>
        <v>2600</v>
      </c>
      <c r="AL161" s="15">
        <f>士兵阶位属性!BB161</f>
        <v>2600</v>
      </c>
      <c r="AM161" s="15">
        <f>士兵阶位属性!BC161</f>
        <v>2600</v>
      </c>
      <c r="AN161" s="15">
        <f>士兵阶位属性!BD161</f>
        <v>2600</v>
      </c>
    </row>
    <row r="162" spans="3:40" x14ac:dyDescent="0.15">
      <c r="C162" s="15">
        <v>158</v>
      </c>
      <c r="D162" s="15">
        <f>(士兵阶位属性!T162+士兵训练属性!AH163)</f>
        <v>1906.0000000000007</v>
      </c>
      <c r="E162" s="15">
        <f>(士兵阶位属性!U162+士兵训练属性!AI163)</f>
        <v>1906.0000000000007</v>
      </c>
      <c r="F162" s="15">
        <f>(士兵阶位属性!V162+士兵训练属性!AJ163)</f>
        <v>1906.0000000000007</v>
      </c>
      <c r="G162" s="15">
        <f>(士兵阶位属性!W162+士兵训练属性!AK163)</f>
        <v>1906.0000000000007</v>
      </c>
      <c r="H162" s="15">
        <f>(士兵阶位属性!X162+士兵训练属性!AL163)</f>
        <v>1906.0000000000007</v>
      </c>
      <c r="I162" s="87">
        <f t="shared" si="13"/>
        <v>953.00000000000034</v>
      </c>
      <c r="J162" s="18">
        <f>士兵阶位属性!T162/D162</f>
        <v>0.34627492130115411</v>
      </c>
      <c r="K162" s="18">
        <f>士兵训练属性!AH163/D162</f>
        <v>0.65372507869884589</v>
      </c>
      <c r="L162" s="18"/>
      <c r="N162" s="15">
        <v>158</v>
      </c>
      <c r="O162" s="15">
        <f>(士兵阶位属性!AA162+士兵训练属性!AM163)</f>
        <v>1906.0000000000007</v>
      </c>
      <c r="P162" s="15">
        <f>(士兵阶位属性!AB162+士兵训练属性!AN163)</f>
        <v>1906.0000000000007</v>
      </c>
      <c r="Q162" s="15">
        <f>(士兵阶位属性!AC162+士兵训练属性!AO163)</f>
        <v>1906.0000000000007</v>
      </c>
      <c r="R162" s="15">
        <f>(士兵阶位属性!AD162+士兵训练属性!AP163)</f>
        <v>1906.0000000000007</v>
      </c>
      <c r="S162" s="15">
        <f>(士兵阶位属性!AE162+士兵训练属性!AQ163)</f>
        <v>1906.0000000000007</v>
      </c>
      <c r="U162" s="18">
        <f>士兵阶位属性!AA162/O162</f>
        <v>0.34627492130115411</v>
      </c>
      <c r="V162" s="18">
        <f>士兵训练属性!AM163/O162</f>
        <v>0.65372507869884589</v>
      </c>
      <c r="AI162" s="15">
        <v>158</v>
      </c>
      <c r="AJ162" s="15">
        <f>士兵阶位属性!AZ162</f>
        <v>2600</v>
      </c>
      <c r="AK162" s="15">
        <f>士兵阶位属性!BA162</f>
        <v>2600</v>
      </c>
      <c r="AL162" s="15">
        <f>士兵阶位属性!BB162</f>
        <v>2600</v>
      </c>
      <c r="AM162" s="15">
        <f>士兵阶位属性!BC162</f>
        <v>2600</v>
      </c>
      <c r="AN162" s="15">
        <f>士兵阶位属性!BD162</f>
        <v>2600</v>
      </c>
    </row>
    <row r="163" spans="3:40" x14ac:dyDescent="0.15">
      <c r="C163" s="15">
        <v>159</v>
      </c>
      <c r="D163" s="15">
        <f>(士兵阶位属性!T163+士兵训练属性!AH164)</f>
        <v>1906.0000000000007</v>
      </c>
      <c r="E163" s="15">
        <f>(士兵阶位属性!U163+士兵训练属性!AI164)</f>
        <v>1906.0000000000007</v>
      </c>
      <c r="F163" s="15">
        <f>(士兵阶位属性!V163+士兵训练属性!AJ164)</f>
        <v>1906.0000000000007</v>
      </c>
      <c r="G163" s="15">
        <f>(士兵阶位属性!W163+士兵训练属性!AK164)</f>
        <v>1906.0000000000007</v>
      </c>
      <c r="H163" s="15">
        <f>(士兵阶位属性!X163+士兵训练属性!AL164)</f>
        <v>1906.0000000000007</v>
      </c>
      <c r="I163" s="87">
        <f t="shared" si="13"/>
        <v>953.00000000000034</v>
      </c>
      <c r="J163" s="18">
        <f>士兵阶位属性!T163/D163</f>
        <v>0.34627492130115411</v>
      </c>
      <c r="K163" s="18">
        <f>士兵训练属性!AH164/D163</f>
        <v>0.65372507869884589</v>
      </c>
      <c r="L163" s="18"/>
      <c r="N163" s="15">
        <v>159</v>
      </c>
      <c r="O163" s="15">
        <f>(士兵阶位属性!AA163+士兵训练属性!AM164)</f>
        <v>1906.0000000000007</v>
      </c>
      <c r="P163" s="15">
        <f>(士兵阶位属性!AB163+士兵训练属性!AN164)</f>
        <v>1906.0000000000007</v>
      </c>
      <c r="Q163" s="15">
        <f>(士兵阶位属性!AC163+士兵训练属性!AO164)</f>
        <v>1906.0000000000007</v>
      </c>
      <c r="R163" s="15">
        <f>(士兵阶位属性!AD163+士兵训练属性!AP164)</f>
        <v>1906.0000000000007</v>
      </c>
      <c r="S163" s="15">
        <f>(士兵阶位属性!AE163+士兵训练属性!AQ164)</f>
        <v>1906.0000000000007</v>
      </c>
      <c r="U163" s="18">
        <f>士兵阶位属性!AA163/O163</f>
        <v>0.34627492130115411</v>
      </c>
      <c r="V163" s="18">
        <f>士兵训练属性!AM164/O163</f>
        <v>0.65372507869884589</v>
      </c>
      <c r="AI163" s="15">
        <v>159</v>
      </c>
      <c r="AJ163" s="15">
        <f>士兵阶位属性!AZ163</f>
        <v>2600</v>
      </c>
      <c r="AK163" s="15">
        <f>士兵阶位属性!BA163</f>
        <v>2600</v>
      </c>
      <c r="AL163" s="15">
        <f>士兵阶位属性!BB163</f>
        <v>2600</v>
      </c>
      <c r="AM163" s="15">
        <f>士兵阶位属性!BC163</f>
        <v>2600</v>
      </c>
      <c r="AN163" s="15">
        <f>士兵阶位属性!BD163</f>
        <v>2600</v>
      </c>
    </row>
    <row r="164" spans="3:40" x14ac:dyDescent="0.15">
      <c r="C164" s="15">
        <v>160</v>
      </c>
      <c r="D164" s="15">
        <f>(士兵阶位属性!T164+士兵训练属性!AH165)</f>
        <v>1906.0000000000007</v>
      </c>
      <c r="E164" s="15">
        <f>(士兵阶位属性!U164+士兵训练属性!AI165)</f>
        <v>1906.0000000000007</v>
      </c>
      <c r="F164" s="15">
        <f>(士兵阶位属性!V164+士兵训练属性!AJ165)</f>
        <v>1906.0000000000007</v>
      </c>
      <c r="G164" s="15">
        <f>(士兵阶位属性!W164+士兵训练属性!AK165)</f>
        <v>1906.0000000000007</v>
      </c>
      <c r="H164" s="15">
        <f>(士兵阶位属性!X164+士兵训练属性!AL165)</f>
        <v>1906.0000000000007</v>
      </c>
      <c r="I164" s="87">
        <f>D164*50%</f>
        <v>953.00000000000034</v>
      </c>
      <c r="J164" s="18">
        <f>士兵阶位属性!T164/D164</f>
        <v>0.34627492130115411</v>
      </c>
      <c r="K164" s="18">
        <f>士兵训练属性!AH165/D164</f>
        <v>0.65372507869884589</v>
      </c>
      <c r="L164" s="18"/>
      <c r="N164" s="15">
        <v>160</v>
      </c>
      <c r="O164" s="15">
        <f>(士兵阶位属性!AA164+士兵训练属性!AM165)</f>
        <v>1906.0000000000007</v>
      </c>
      <c r="P164" s="15">
        <f>(士兵阶位属性!AB164+士兵训练属性!AN165)</f>
        <v>1906.0000000000007</v>
      </c>
      <c r="Q164" s="15">
        <f>(士兵阶位属性!AC164+士兵训练属性!AO165)</f>
        <v>1906.0000000000007</v>
      </c>
      <c r="R164" s="15">
        <f>(士兵阶位属性!AD164+士兵训练属性!AP165)</f>
        <v>1906.0000000000007</v>
      </c>
      <c r="S164" s="15">
        <f>(士兵阶位属性!AE164+士兵训练属性!AQ165)</f>
        <v>1906.0000000000007</v>
      </c>
      <c r="U164" s="18">
        <f>士兵阶位属性!AA164/O164</f>
        <v>0.34627492130115411</v>
      </c>
      <c r="V164" s="18">
        <f>士兵训练属性!AM165/O164</f>
        <v>0.65372507869884589</v>
      </c>
      <c r="AI164" s="15">
        <v>160</v>
      </c>
      <c r="AJ164" s="15">
        <f>士兵阶位属性!AZ164</f>
        <v>2600</v>
      </c>
      <c r="AK164" s="15">
        <f>士兵阶位属性!BA164</f>
        <v>2600</v>
      </c>
      <c r="AL164" s="15">
        <f>士兵阶位属性!BB164</f>
        <v>2600</v>
      </c>
      <c r="AM164" s="15">
        <f>士兵阶位属性!BC164</f>
        <v>2600</v>
      </c>
      <c r="AN164" s="15">
        <f>士兵阶位属性!BD164</f>
        <v>2600</v>
      </c>
    </row>
    <row r="165" spans="3:40" x14ac:dyDescent="0.15">
      <c r="AI165" s="8"/>
      <c r="AJ165" s="8"/>
      <c r="AK165" s="8"/>
      <c r="AL165" s="8"/>
      <c r="AM165" s="8"/>
      <c r="AN165" s="8"/>
    </row>
  </sheetData>
  <mergeCells count="7">
    <mergeCell ref="AI3:AN3"/>
    <mergeCell ref="Z25:AE25"/>
    <mergeCell ref="C3:H3"/>
    <mergeCell ref="J3:K3"/>
    <mergeCell ref="N3:S3"/>
    <mergeCell ref="U3:V3"/>
    <mergeCell ref="Z4:AE4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FBA75-950F-49A1-AFA5-30E6474F5DC5}">
  <sheetPr codeName="Sheet8"/>
  <dimension ref="A1:BR201"/>
  <sheetViews>
    <sheetView topLeftCell="BJ1" workbookViewId="0">
      <selection activeCell="BW25" sqref="BW25"/>
    </sheetView>
  </sheetViews>
  <sheetFormatPr defaultColWidth="9" defaultRowHeight="11.25" x14ac:dyDescent="0.15"/>
  <cols>
    <col min="1" max="12" width="9" style="14"/>
    <col min="13" max="13" width="9" style="25"/>
    <col min="14" max="16" width="9" style="14"/>
    <col min="17" max="17" width="14.75" style="14" bestFit="1" customWidth="1"/>
    <col min="18" max="18" width="9.75" style="14" bestFit="1" customWidth="1"/>
    <col min="19" max="19" width="14.75" style="14" bestFit="1" customWidth="1"/>
    <col min="20" max="20" width="9.75" style="14" bestFit="1" customWidth="1"/>
    <col min="21" max="21" width="18" style="14" bestFit="1" customWidth="1"/>
    <col min="22" max="32" width="9" style="14"/>
    <col min="33" max="42" width="1.625" style="78" customWidth="1"/>
    <col min="43" max="43" width="9" style="14"/>
    <col min="44" max="44" width="9" style="25"/>
    <col min="45" max="47" width="9" style="14"/>
    <col min="48" max="48" width="14.75" style="14" bestFit="1" customWidth="1"/>
    <col min="49" max="49" width="9.75" style="14" bestFit="1" customWidth="1"/>
    <col min="50" max="50" width="14.75" style="14" bestFit="1" customWidth="1"/>
    <col min="51" max="51" width="9.75" style="14" bestFit="1" customWidth="1"/>
    <col min="52" max="61" width="9" style="14"/>
    <col min="62" max="62" width="9" style="25"/>
    <col min="63" max="65" width="9" style="14"/>
    <col min="66" max="66" width="14.75" style="14" bestFit="1" customWidth="1"/>
    <col min="67" max="67" width="9.75" style="14" bestFit="1" customWidth="1"/>
    <col min="68" max="68" width="14.75" style="14" bestFit="1" customWidth="1"/>
    <col min="69" max="69" width="9.75" style="14" bestFit="1" customWidth="1"/>
    <col min="70" max="16384" width="9" style="14"/>
  </cols>
  <sheetData>
    <row r="1" spans="1:70" x14ac:dyDescent="0.15">
      <c r="A1" s="14" t="s">
        <v>432</v>
      </c>
      <c r="N1" s="14" t="s">
        <v>433</v>
      </c>
      <c r="Q1" s="118" t="s">
        <v>437</v>
      </c>
      <c r="R1" s="118"/>
      <c r="S1" s="118"/>
      <c r="T1" s="118"/>
      <c r="AS1" s="14" t="s">
        <v>643</v>
      </c>
      <c r="AU1" s="14" t="s">
        <v>838</v>
      </c>
      <c r="AV1" s="14">
        <v>4.5</v>
      </c>
      <c r="AW1" s="14">
        <v>4.5</v>
      </c>
      <c r="AX1" s="14">
        <v>5.5</v>
      </c>
      <c r="AY1" s="14">
        <v>5.5</v>
      </c>
      <c r="AZ1" s="14">
        <v>5.5</v>
      </c>
      <c r="BK1" s="14" t="s">
        <v>923</v>
      </c>
      <c r="BM1" s="14" t="s">
        <v>838</v>
      </c>
      <c r="BN1" s="14">
        <v>5.5</v>
      </c>
      <c r="BO1" s="14">
        <v>5.5</v>
      </c>
      <c r="BP1" s="14">
        <v>5.5</v>
      </c>
      <c r="BQ1" s="14">
        <v>6.5</v>
      </c>
    </row>
    <row r="2" spans="1:70" x14ac:dyDescent="0.15">
      <c r="P2" s="14" t="s">
        <v>436</v>
      </c>
      <c r="Q2" s="14" t="s">
        <v>640</v>
      </c>
      <c r="R2" s="14" t="s">
        <v>434</v>
      </c>
      <c r="S2" s="14" t="s">
        <v>641</v>
      </c>
      <c r="T2" s="14" t="s">
        <v>642</v>
      </c>
      <c r="AV2" s="118" t="s">
        <v>836</v>
      </c>
      <c r="AW2" s="118"/>
      <c r="AX2" s="118"/>
      <c r="AY2" s="118"/>
      <c r="AZ2" s="118"/>
      <c r="BN2" s="118" t="s">
        <v>836</v>
      </c>
      <c r="BO2" s="118"/>
      <c r="BP2" s="118"/>
      <c r="BQ2" s="118"/>
      <c r="BR2" s="118"/>
    </row>
    <row r="3" spans="1:70" x14ac:dyDescent="0.15">
      <c r="P3" s="14" t="s">
        <v>835</v>
      </c>
      <c r="Q3" s="14" t="s">
        <v>229</v>
      </c>
      <c r="R3" s="14" t="s">
        <v>227</v>
      </c>
      <c r="S3" s="14" t="s">
        <v>285</v>
      </c>
      <c r="T3" s="14" t="s">
        <v>435</v>
      </c>
      <c r="AU3" s="14" t="s">
        <v>835</v>
      </c>
      <c r="AV3" s="14" t="s">
        <v>229</v>
      </c>
      <c r="AW3" s="14" t="s">
        <v>644</v>
      </c>
      <c r="AX3" s="14" t="s">
        <v>645</v>
      </c>
      <c r="AY3" s="14" t="s">
        <v>849</v>
      </c>
      <c r="AZ3" s="14" t="s">
        <v>646</v>
      </c>
      <c r="BM3" s="14" t="s">
        <v>835</v>
      </c>
      <c r="BN3" s="14" t="s">
        <v>849</v>
      </c>
      <c r="BO3" s="14" t="s">
        <v>646</v>
      </c>
      <c r="BP3" s="14" t="s">
        <v>924</v>
      </c>
      <c r="BQ3" s="14" t="s">
        <v>925</v>
      </c>
    </row>
    <row r="4" spans="1:70" x14ac:dyDescent="0.15">
      <c r="P4" s="14">
        <v>1</v>
      </c>
      <c r="AU4" s="14">
        <v>1</v>
      </c>
      <c r="BM4" s="14">
        <v>1</v>
      </c>
    </row>
    <row r="5" spans="1:70" x14ac:dyDescent="0.15">
      <c r="P5" s="14">
        <v>2</v>
      </c>
      <c r="S5" s="14">
        <v>8</v>
      </c>
      <c r="AU5" s="14">
        <v>2</v>
      </c>
      <c r="AV5" s="14">
        <v>2</v>
      </c>
      <c r="AW5" s="14">
        <v>1</v>
      </c>
      <c r="BM5" s="14">
        <v>2</v>
      </c>
      <c r="BP5" s="14">
        <v>1</v>
      </c>
    </row>
    <row r="6" spans="1:70" x14ac:dyDescent="0.15">
      <c r="P6" s="14">
        <v>3</v>
      </c>
      <c r="R6" s="14">
        <v>8</v>
      </c>
      <c r="S6" s="14">
        <v>6</v>
      </c>
      <c r="AU6" s="14">
        <v>3</v>
      </c>
      <c r="AV6" s="14">
        <v>1</v>
      </c>
      <c r="AW6" s="14">
        <v>1</v>
      </c>
      <c r="BM6" s="14">
        <v>3</v>
      </c>
      <c r="BN6" s="14">
        <v>2</v>
      </c>
      <c r="BO6" s="14">
        <v>2</v>
      </c>
      <c r="BP6" s="14">
        <v>1</v>
      </c>
    </row>
    <row r="7" spans="1:70" x14ac:dyDescent="0.15">
      <c r="P7" s="14">
        <v>4</v>
      </c>
      <c r="Q7" s="14">
        <v>6</v>
      </c>
      <c r="R7" s="14">
        <v>4</v>
      </c>
      <c r="S7" s="14">
        <v>4</v>
      </c>
      <c r="AU7" s="14">
        <v>4</v>
      </c>
      <c r="AX7" s="14">
        <v>1</v>
      </c>
      <c r="AY7" s="14">
        <v>1</v>
      </c>
      <c r="AZ7" s="14">
        <v>1</v>
      </c>
      <c r="BM7" s="14">
        <v>4</v>
      </c>
      <c r="BN7" s="14">
        <v>1</v>
      </c>
      <c r="BO7" s="14">
        <v>1</v>
      </c>
    </row>
    <row r="8" spans="1:70" x14ac:dyDescent="0.15">
      <c r="P8" s="14">
        <v>5</v>
      </c>
      <c r="Q8" s="14">
        <v>3</v>
      </c>
      <c r="T8" s="14">
        <v>4</v>
      </c>
      <c r="AU8" s="14">
        <v>5</v>
      </c>
      <c r="AX8" s="14">
        <v>2</v>
      </c>
      <c r="AY8" s="14">
        <v>2</v>
      </c>
      <c r="AZ8" s="14">
        <v>2</v>
      </c>
      <c r="BM8" s="14">
        <v>5</v>
      </c>
      <c r="BQ8" s="14">
        <v>1</v>
      </c>
    </row>
    <row r="9" spans="1:70" x14ac:dyDescent="0.15">
      <c r="P9" s="14">
        <v>6</v>
      </c>
      <c r="Q9" s="14">
        <v>2</v>
      </c>
      <c r="T9" s="14">
        <v>2</v>
      </c>
      <c r="AU9" s="14">
        <v>6</v>
      </c>
      <c r="BM9" s="14">
        <v>6</v>
      </c>
      <c r="BQ9" s="14">
        <v>1</v>
      </c>
    </row>
    <row r="10" spans="1:70" x14ac:dyDescent="0.15">
      <c r="P10" s="14">
        <v>7</v>
      </c>
      <c r="AU10" s="14">
        <v>7</v>
      </c>
      <c r="BM10" s="14">
        <v>7</v>
      </c>
    </row>
    <row r="11" spans="1:70" x14ac:dyDescent="0.15">
      <c r="AV11" s="118" t="s">
        <v>837</v>
      </c>
      <c r="AW11" s="118"/>
      <c r="AX11" s="118"/>
      <c r="AY11" s="118"/>
      <c r="AZ11" s="118"/>
      <c r="BN11" s="118" t="s">
        <v>837</v>
      </c>
      <c r="BO11" s="118"/>
      <c r="BP11" s="118"/>
      <c r="BQ11" s="118"/>
      <c r="BR11" s="118"/>
    </row>
    <row r="12" spans="1:70" x14ac:dyDescent="0.15">
      <c r="AU12" s="14">
        <v>1</v>
      </c>
      <c r="AV12" s="14">
        <v>29001</v>
      </c>
      <c r="AW12" s="14">
        <v>29011</v>
      </c>
      <c r="AX12" s="14">
        <v>29004</v>
      </c>
      <c r="AY12" s="14">
        <v>29021</v>
      </c>
      <c r="AZ12" s="14">
        <v>29008</v>
      </c>
      <c r="BM12" s="14">
        <v>1</v>
      </c>
      <c r="BN12" s="14">
        <v>29021</v>
      </c>
      <c r="BO12" s="14">
        <v>29008</v>
      </c>
      <c r="BP12" s="14">
        <v>29024</v>
      </c>
      <c r="BQ12" s="14">
        <v>29026</v>
      </c>
    </row>
    <row r="13" spans="1:70" x14ac:dyDescent="0.15">
      <c r="U13" s="14" t="s">
        <v>639</v>
      </c>
      <c r="V13" s="14">
        <f>SUMIF(V22:V201,V18,$R$22:$R$201)</f>
        <v>24</v>
      </c>
      <c r="W13" s="14">
        <f t="shared" ref="W13:AE13" si="0">SUMIF(W22:W201,W18,$R$22:$R$201)</f>
        <v>15</v>
      </c>
      <c r="X13" s="14">
        <f t="shared" si="0"/>
        <v>12</v>
      </c>
      <c r="Y13" s="14">
        <f t="shared" si="0"/>
        <v>24</v>
      </c>
      <c r="Z13" s="14">
        <f t="shared" si="0"/>
        <v>16</v>
      </c>
      <c r="AA13" s="14">
        <f t="shared" si="0"/>
        <v>16</v>
      </c>
      <c r="AB13" s="14">
        <f t="shared" si="0"/>
        <v>18</v>
      </c>
      <c r="AC13" s="14">
        <f t="shared" si="0"/>
        <v>16</v>
      </c>
      <c r="AD13" s="14">
        <f t="shared" si="0"/>
        <v>20</v>
      </c>
      <c r="AE13" s="14">
        <f t="shared" si="0"/>
        <v>12</v>
      </c>
      <c r="AU13" s="14">
        <v>2</v>
      </c>
      <c r="AV13" s="14">
        <v>29002</v>
      </c>
      <c r="AW13" s="14">
        <v>29020</v>
      </c>
      <c r="AX13" s="14">
        <v>29005</v>
      </c>
      <c r="AY13" s="14">
        <v>29022</v>
      </c>
      <c r="AZ13" s="14">
        <v>29015</v>
      </c>
      <c r="BM13" s="14">
        <v>2</v>
      </c>
      <c r="BN13" s="14">
        <v>29022</v>
      </c>
      <c r="BO13" s="14">
        <v>29015</v>
      </c>
      <c r="BP13" s="14">
        <v>29025</v>
      </c>
      <c r="BQ13" s="14">
        <v>29027</v>
      </c>
    </row>
    <row r="14" spans="1:70" x14ac:dyDescent="0.15">
      <c r="U14" s="14" t="s">
        <v>634</v>
      </c>
      <c r="V14" s="14">
        <v>0</v>
      </c>
      <c r="W14" s="14">
        <v>1</v>
      </c>
      <c r="X14" s="14">
        <v>2</v>
      </c>
      <c r="Y14" s="14">
        <v>3</v>
      </c>
      <c r="Z14" s="14">
        <v>4</v>
      </c>
      <c r="AA14" s="14">
        <v>5</v>
      </c>
      <c r="AB14" s="14">
        <v>6</v>
      </c>
      <c r="AC14" s="14">
        <v>7</v>
      </c>
      <c r="AD14" s="14">
        <v>8</v>
      </c>
      <c r="AE14" s="14">
        <v>9</v>
      </c>
      <c r="AU14" s="14">
        <v>3</v>
      </c>
      <c r="AV14" s="14">
        <v>29003</v>
      </c>
      <c r="AX14" s="14">
        <v>29012</v>
      </c>
      <c r="AY14" s="14">
        <v>29023</v>
      </c>
      <c r="AZ14" s="14">
        <v>29018</v>
      </c>
      <c r="BM14" s="14">
        <v>3</v>
      </c>
      <c r="BN14" s="14">
        <v>29023</v>
      </c>
      <c r="BO14" s="14">
        <v>29018</v>
      </c>
    </row>
    <row r="15" spans="1:70" x14ac:dyDescent="0.15">
      <c r="U15" s="14" t="s">
        <v>635</v>
      </c>
      <c r="V15" s="14">
        <v>6</v>
      </c>
      <c r="W15" s="14">
        <v>3</v>
      </c>
      <c r="X15" s="14">
        <v>2</v>
      </c>
      <c r="Y15" s="14">
        <v>8</v>
      </c>
      <c r="Z15" s="14">
        <v>4</v>
      </c>
      <c r="AA15" s="14">
        <v>8</v>
      </c>
      <c r="AB15" s="14">
        <v>6</v>
      </c>
      <c r="AC15" s="14">
        <v>4</v>
      </c>
      <c r="AD15" s="14">
        <v>4</v>
      </c>
      <c r="AE15" s="14">
        <v>2</v>
      </c>
    </row>
    <row r="16" spans="1:70" x14ac:dyDescent="0.15">
      <c r="U16" s="14" t="s">
        <v>637</v>
      </c>
      <c r="V16" s="14">
        <v>4</v>
      </c>
      <c r="W16" s="14">
        <v>5</v>
      </c>
      <c r="X16" s="14">
        <v>6</v>
      </c>
      <c r="Y16" s="14">
        <v>3</v>
      </c>
      <c r="Z16" s="14">
        <v>4</v>
      </c>
      <c r="AA16" s="14">
        <v>2</v>
      </c>
      <c r="AB16" s="14">
        <v>3</v>
      </c>
      <c r="AC16" s="14">
        <v>4</v>
      </c>
      <c r="AD16" s="14">
        <v>5</v>
      </c>
      <c r="AE16" s="14">
        <v>6</v>
      </c>
    </row>
    <row r="17" spans="16:69" x14ac:dyDescent="0.15">
      <c r="V17" s="118" t="s">
        <v>630</v>
      </c>
      <c r="W17" s="118"/>
      <c r="X17" s="118"/>
      <c r="Y17" s="118" t="s">
        <v>631</v>
      </c>
      <c r="Z17" s="118"/>
      <c r="AA17" s="118" t="s">
        <v>632</v>
      </c>
      <c r="AB17" s="118"/>
      <c r="AC17" s="118"/>
      <c r="AD17" s="118" t="s">
        <v>633</v>
      </c>
      <c r="AE17" s="118"/>
    </row>
    <row r="18" spans="16:69" x14ac:dyDescent="0.15">
      <c r="P18" s="14" t="s">
        <v>439</v>
      </c>
      <c r="Q18" s="14" t="s">
        <v>440</v>
      </c>
      <c r="R18" s="14" t="s">
        <v>438</v>
      </c>
      <c r="S18" s="14" t="s">
        <v>621</v>
      </c>
      <c r="T18" s="14" t="s">
        <v>636</v>
      </c>
      <c r="U18" s="14" t="s">
        <v>629</v>
      </c>
      <c r="V18" s="14">
        <v>29001</v>
      </c>
      <c r="W18" s="14">
        <v>29002</v>
      </c>
      <c r="X18" s="14">
        <v>29003</v>
      </c>
      <c r="Y18" s="14">
        <v>29009</v>
      </c>
      <c r="Z18" s="14">
        <v>29016</v>
      </c>
      <c r="AA18" s="14">
        <v>29006</v>
      </c>
      <c r="AB18" s="14">
        <v>29007</v>
      </c>
      <c r="AC18" s="14">
        <v>29017</v>
      </c>
      <c r="AD18" s="14">
        <v>29011</v>
      </c>
      <c r="AE18" s="14">
        <v>29020</v>
      </c>
      <c r="AU18" s="14" t="s">
        <v>439</v>
      </c>
      <c r="AV18" s="14" t="s">
        <v>440</v>
      </c>
      <c r="AW18" s="14" t="s">
        <v>438</v>
      </c>
      <c r="AX18" s="14" t="s">
        <v>834</v>
      </c>
      <c r="AY18" s="14" t="s">
        <v>647</v>
      </c>
      <c r="BB18" s="14" t="s">
        <v>649</v>
      </c>
      <c r="BC18" s="14" t="s">
        <v>650</v>
      </c>
      <c r="BD18" s="14" t="s">
        <v>651</v>
      </c>
      <c r="BE18" s="14" t="s">
        <v>652</v>
      </c>
      <c r="BF18" s="14" t="s">
        <v>653</v>
      </c>
      <c r="BG18" s="14" t="s">
        <v>654</v>
      </c>
      <c r="BM18" s="14" t="s">
        <v>439</v>
      </c>
      <c r="BN18" s="14" t="s">
        <v>440</v>
      </c>
      <c r="BO18" s="14" t="s">
        <v>438</v>
      </c>
      <c r="BP18" s="14" t="s">
        <v>91</v>
      </c>
      <c r="BQ18" s="14" t="s">
        <v>647</v>
      </c>
    </row>
    <row r="19" spans="16:69" x14ac:dyDescent="0.15">
      <c r="AG19" s="119" t="s">
        <v>638</v>
      </c>
      <c r="AH19" s="119"/>
      <c r="AI19" s="119"/>
      <c r="AJ19" s="119"/>
      <c r="AK19" s="119"/>
      <c r="AL19" s="119"/>
      <c r="AM19" s="119"/>
      <c r="AN19" s="119"/>
      <c r="AO19" s="119"/>
      <c r="AP19" s="119"/>
    </row>
    <row r="20" spans="16:69" x14ac:dyDescent="0.15">
      <c r="AG20" s="119"/>
      <c r="AH20" s="119"/>
      <c r="AI20" s="119"/>
      <c r="AJ20" s="119"/>
      <c r="AK20" s="119"/>
      <c r="AL20" s="119"/>
      <c r="AM20" s="119"/>
      <c r="AN20" s="119"/>
      <c r="AO20" s="119"/>
      <c r="AP20" s="119"/>
    </row>
    <row r="21" spans="16:69" x14ac:dyDescent="0.15">
      <c r="AG21" s="119"/>
      <c r="AH21" s="119"/>
      <c r="AI21" s="119"/>
      <c r="AJ21" s="119"/>
      <c r="AK21" s="119"/>
      <c r="AL21" s="119"/>
      <c r="AM21" s="119"/>
      <c r="AN21" s="119"/>
      <c r="AO21" s="119"/>
      <c r="AP21" s="119"/>
    </row>
    <row r="22" spans="16:69" x14ac:dyDescent="0.15">
      <c r="P22" s="14" t="s">
        <v>441</v>
      </c>
      <c r="Q22" s="14">
        <v>1</v>
      </c>
      <c r="R22" s="14">
        <v>3</v>
      </c>
      <c r="S22" s="14" t="s">
        <v>441</v>
      </c>
      <c r="T22" s="77" t="str">
        <f t="shared" ref="T22:T53" si="1">合并区域(V22:AE22,"")</f>
        <v/>
      </c>
      <c r="U22" s="48" t="str">
        <f>IF(OR(S22="齐国",S22="楚国",S22="晋国"),S22,"")</f>
        <v/>
      </c>
      <c r="V22" s="47" t="str">
        <f>IF(AND($U22="",$R22=V$16,COUNTIF(V$21:V21,V$18)&lt;V$15),IF(MOD(COUNTIFS($U$22:U22,"",$R$22:R22,V$16),INT(COUNTIFS(U$22:U$201,"",$R$22:$R$201,V$16)/V$15))=0,V$18,""),"")</f>
        <v/>
      </c>
      <c r="W22" s="48" t="str">
        <f>IF(AND(合并区域($U22:V22,"")="",$R22=W$16,COUNTIF(W$21:W21,W$18)&lt;W$15),IF(MOD(COUNTIFS(AG$22:AG22,"",$R$22:$R22,W$16),INT((COUNTIFS(AG$22:AG$201,"",$R$22:$R$201,W$16))/W$15))=0,W$18,""),"")</f>
        <v/>
      </c>
      <c r="X22" s="48" t="str">
        <f>IF(AND(合并区域($U22:W22,"")="",$R22=X$16,COUNTIF(X$21:X21,X$18)&lt;X$15),IF(MOD(COUNTIFS(AH$22:AH22,"",$R$22:$R22,X$16),INT((COUNTIFS(AH$22:AH$201,"",$R$22:$R$201,X$16))/X$15))=0,X$18,""),"")</f>
        <v/>
      </c>
      <c r="Y22" s="48" t="str">
        <f>IF(AND(合并区域($U22:X22,"")="",$R22=Y$16,COUNTIF(Y$21:Y21,Y$18)&lt;Y$15),IF(MOD(COUNTIFS(AI$22:AI22,"",$R$22:$R22,Y$16),INT((COUNTIFS(AI$22:AI$201,"",$R$22:$R$201,Y$16))/Y$15))=0,Y$18,""),"")</f>
        <v/>
      </c>
      <c r="Z22" s="48" t="str">
        <f>IF(AND(合并区域($U22:Y22,"")="",$R22=Z$16,COUNTIF(Z$21:Z21,Z$18)&lt;Z$15),IF(MOD(COUNTIFS(AJ$22:AJ22,"",$R$22:$R22,Z$16),INT((COUNTIFS(AJ$22:AJ$201,"",$R$22:$R$201,Z$16))/Z$15))=0,Z$18,""),"")</f>
        <v/>
      </c>
      <c r="AA22" s="48" t="str">
        <f>IF(AND(合并区域($U22:Z22,"")="",$R22=AA$16,COUNTIF(AA$21:AA21,AA$18)&lt;AA$15),IF(MOD(COUNTIFS(AK$22:AK22,"",$R$22:$R22,AA$16),INT((COUNTIFS(AK$22:AK$201,"",$R$22:$R$201,AA$16))/AA$15))=0,AA$18,""),"")</f>
        <v/>
      </c>
      <c r="AB22" s="48" t="str">
        <f>IF(AND(合并区域($U22:AA22,"")="",$R22=AB$16,COUNTIF(AB$21:AB21,AB$18)&lt;AB$15),IF(MOD(COUNTIFS(AL$22:AL22,"",$R$22:$R22,AB$16),INT((COUNTIFS(AL$22:AL$201,"",$R$22:$R$201,AB$16))/AB$15))=0,AB$18,""),"")</f>
        <v/>
      </c>
      <c r="AC22" s="48" t="str">
        <f>IF(AND(合并区域($U22:AB22,"")="",$R22=AC$16,COUNTIF(AC$21:AC21,AC$18)&lt;AC$15),IF(MOD(COUNTIFS(AM$22:AM22,"",$R$22:$R22,AC$16),INT((COUNTIFS(AM$22:AM$201,"",$R$22:$R$201,AC$16))/AC$15))=0,AC$18,""),"")</f>
        <v/>
      </c>
      <c r="AD22" s="48" t="str">
        <f>IF(AND(合并区域($U22:AC22,"")="",$R22=AD$16,COUNTIF(AD$21:AD21,AD$18)&lt;AD$15),IF(MOD(COUNTIFS(AN$22:AN22,"",$R$22:$R22,AD$16),INT((COUNTIFS(AN$22:AN$201,"",$R$22:$R$201,AD$16))/AD$15))=0,AD$18,""),"")</f>
        <v/>
      </c>
      <c r="AE22" s="48" t="str">
        <f>IF(AND(合并区域($U22:AD22,"")="",$R22=AE$16,COUNTIF(AE$21:AE21,AE$18)&lt;AE$15),IF(MOD(COUNTIFS(AO$22:AO22,"",$R$22:$R22,AE$16),INT((COUNTIFS(AO$22:AO$201,"",$R$22:$R$201,AE$16))/AE$15))=0,AE$18,""),"")</f>
        <v/>
      </c>
      <c r="AG22" s="79" t="str">
        <f>合并区域($U22:V22,"")</f>
        <v/>
      </c>
      <c r="AH22" s="79" t="str">
        <f>合并区域($U22:W22,"")</f>
        <v/>
      </c>
      <c r="AI22" s="79" t="str">
        <f>合并区域($U22:X22,"")</f>
        <v/>
      </c>
      <c r="AJ22" s="79" t="str">
        <f>合并区域($U22:Y22,"")</f>
        <v/>
      </c>
      <c r="AK22" s="79" t="str">
        <f>合并区域($U22:Z22,"")</f>
        <v/>
      </c>
      <c r="AL22" s="79" t="str">
        <f>合并区域($U22:AA22,"")</f>
        <v/>
      </c>
      <c r="AM22" s="79" t="str">
        <f>合并区域($U22:AB22,"")</f>
        <v/>
      </c>
      <c r="AN22" s="79" t="str">
        <f>合并区域($U22:AC22,"")</f>
        <v/>
      </c>
      <c r="AO22" s="79" t="str">
        <f>合并区域($U22:AD22,"")</f>
        <v/>
      </c>
      <c r="AP22" s="79" t="str">
        <f>合并区域($U22:AE22,"")</f>
        <v/>
      </c>
      <c r="AU22" s="14" t="s">
        <v>441</v>
      </c>
      <c r="AV22" s="14">
        <v>1</v>
      </c>
      <c r="AW22" s="14">
        <v>3</v>
      </c>
      <c r="AY22" s="77" t="str">
        <f>IF(AX22="","",INDEX($AV$12:$AZ$14,COUNTIF($AX$22:AX22,AX22),MATCH(AX22,$AV$3:$AZ$3,0)))</f>
        <v/>
      </c>
      <c r="BB22" s="14" t="s">
        <v>655</v>
      </c>
      <c r="BC22" s="14" t="s">
        <v>656</v>
      </c>
      <c r="BD22" s="14" t="s">
        <v>657</v>
      </c>
      <c r="BE22" s="14" t="s">
        <v>658</v>
      </c>
      <c r="BF22" s="14" t="s">
        <v>659</v>
      </c>
      <c r="BG22" s="14" t="s">
        <v>660</v>
      </c>
      <c r="BM22" s="14" t="s">
        <v>441</v>
      </c>
      <c r="BN22" s="14">
        <v>1</v>
      </c>
      <c r="BO22" s="14">
        <v>3</v>
      </c>
      <c r="BQ22" s="77" t="str">
        <f>IF(BP22="","",INDEX($BN$12:$BR$14,COUNTIF($BP$22:BP22,BP22),MATCH(BP22,$BN$3:$BR$3,0)))</f>
        <v/>
      </c>
    </row>
    <row r="23" spans="16:69" x14ac:dyDescent="0.15">
      <c r="P23" s="14" t="s">
        <v>442</v>
      </c>
      <c r="Q23" s="14">
        <v>2</v>
      </c>
      <c r="R23" s="14">
        <v>2</v>
      </c>
      <c r="S23" s="14" t="s">
        <v>441</v>
      </c>
      <c r="T23" s="77" t="str">
        <f t="shared" si="1"/>
        <v/>
      </c>
      <c r="U23" s="48" t="str">
        <f t="shared" ref="U23:U86" si="2">IF(OR(S23="齐国",S23="楚国",S23="晋国"),S23,"")</f>
        <v/>
      </c>
      <c r="V23" s="47" t="str">
        <f>IF(AND($U23="",$R23=V$16,COUNTIF(V$21:V22,V$18)&lt;V$15),IF(MOD(COUNTIFS($U$22:U23,"",$R$22:R23,V$16),INT(COUNTIFS(U$22:U$201,"",$R$22:$R$201,V$16)/V$15))=0,V$18,""),"")</f>
        <v/>
      </c>
      <c r="W23" s="48" t="str">
        <f>IF(AND(合并区域($U23:V23,"")="",$R23=W$16,COUNTIF(W$21:W22,W$18)&lt;W$15),IF(MOD(COUNTIFS(AG$22:AG23,"",$R$22:$R23,W$16),INT((COUNTIFS(AG$22:AG$201,"",$R$22:$R$201,W$16))/W$15))=0,W$18,""),"")</f>
        <v/>
      </c>
      <c r="X23" s="48" t="str">
        <f>IF(AND(合并区域($U23:W23,"")="",$R23=X$16,COUNTIF(X$21:X22,X$18)&lt;X$15),IF(MOD(COUNTIFS(AH$22:AH23,"",$R$22:$R23,X$16),INT((COUNTIFS(AH$22:AH$201,"",$R$22:$R$201,X$16))/X$15))=0,X$18,""),"")</f>
        <v/>
      </c>
      <c r="Y23" s="48" t="str">
        <f>IF(AND(合并区域($U23:X23,"")="",$R23=Y$16,COUNTIF(Y$21:Y22,Y$18)&lt;Y$15),IF(MOD(COUNTIFS(AI$22:AI23,"",$R$22:$R23,Y$16),INT((COUNTIFS(AI$22:AI$201,"",$R$22:$R$201,Y$16))/Y$15))=0,Y$18,""),"")</f>
        <v/>
      </c>
      <c r="Z23" s="48" t="str">
        <f>IF(AND(合并区域($U23:Y23,"")="",$R23=Z$16,COUNTIF(Z$21:Z22,Z$18)&lt;Z$15),IF(MOD(COUNTIFS(AJ$22:AJ23,"",$R$22:$R23,Z$16),INT((COUNTIFS(AJ$22:AJ$201,"",$R$22:$R$201,Z$16))/Z$15))=0,Z$18,""),"")</f>
        <v/>
      </c>
      <c r="AA23" s="48" t="str">
        <f>IF(AND(合并区域($U23:Z23,"")="",$R23=AA$16,COUNTIF(AA$21:AA22,AA$18)&lt;AA$15),IF(MOD(COUNTIFS(AK$22:AK23,"",$R$22:$R23,AA$16),INT((COUNTIFS(AK$22:AK$201,"",$R$22:$R$201,AA$16))/AA$15))=0,AA$18,""),"")</f>
        <v/>
      </c>
      <c r="AB23" s="48" t="str">
        <f>IF(AND(合并区域($U23:AA23,"")="",$R23=AB$16,COUNTIF(AB$21:AB22,AB$18)&lt;AB$15),IF(MOD(COUNTIFS(AL$22:AL23,"",$R$22:$R23,AB$16),INT((COUNTIFS(AL$22:AL$201,"",$R$22:$R$201,AB$16))/AB$15))=0,AB$18,""),"")</f>
        <v/>
      </c>
      <c r="AC23" s="48" t="str">
        <f>IF(AND(合并区域($U23:AB23,"")="",$R23=AC$16,COUNTIF(AC$21:AC22,AC$18)&lt;AC$15),IF(MOD(COUNTIFS(AM$22:AM23,"",$R$22:$R23,AC$16),INT((COUNTIFS(AM$22:AM$201,"",$R$22:$R$201,AC$16))/AC$15))=0,AC$18,""),"")</f>
        <v/>
      </c>
      <c r="AD23" s="48" t="str">
        <f>IF(AND(合并区域($U23:AC23,"")="",$R23=AD$16,COUNTIF(AD$21:AD22,AD$18)&lt;AD$15),IF(MOD(COUNTIFS(AN$22:AN23,"",$R$22:$R23,AD$16),INT((COUNTIFS(AN$22:AN$201,"",$R$22:$R$201,AD$16))/AD$15))=0,AD$18,""),"")</f>
        <v/>
      </c>
      <c r="AE23" s="48" t="str">
        <f>IF(AND(合并区域($U23:AD23,"")="",$R23=AE$16,COUNTIF(AE$21:AE22,AE$18)&lt;AE$15),IF(MOD(COUNTIFS(AO$22:AO23,"",$R$22:$R23,AE$16),INT((COUNTIFS(AO$22:AO$201,"",$R$22:$R$201,AE$16))/AE$15))=0,AE$18,""),"")</f>
        <v/>
      </c>
      <c r="AG23" s="79" t="str">
        <f>合并区域($U23:V23,"")</f>
        <v/>
      </c>
      <c r="AH23" s="79" t="str">
        <f>合并区域($U23:W23,"")</f>
        <v/>
      </c>
      <c r="AI23" s="79" t="str">
        <f>合并区域($U23:X23,"")</f>
        <v/>
      </c>
      <c r="AJ23" s="79" t="str">
        <f>合并区域($U23:Y23,"")</f>
        <v/>
      </c>
      <c r="AK23" s="79" t="str">
        <f>合并区域($U23:Z23,"")</f>
        <v/>
      </c>
      <c r="AL23" s="79" t="str">
        <f>合并区域($U23:AA23,"")</f>
        <v/>
      </c>
      <c r="AM23" s="79" t="str">
        <f>合并区域($U23:AB23,"")</f>
        <v/>
      </c>
      <c r="AN23" s="79" t="str">
        <f>合并区域($U23:AC23,"")</f>
        <v/>
      </c>
      <c r="AO23" s="79" t="str">
        <f>合并区域($U23:AD23,"")</f>
        <v/>
      </c>
      <c r="AP23" s="79" t="str">
        <f>合并区域($U23:AE23,"")</f>
        <v/>
      </c>
      <c r="AU23" s="14" t="s">
        <v>442</v>
      </c>
      <c r="AV23" s="14">
        <v>2</v>
      </c>
      <c r="AW23" s="14">
        <v>1</v>
      </c>
      <c r="AY23" s="77" t="str">
        <f>IF(AX23="","",INDEX($AV$12:$AZ$14,COUNTIF($AX$22:AX23,AX23),MATCH(AX23,$AV$3:$AZ$3,0)))</f>
        <v/>
      </c>
      <c r="BB23" s="14" t="s">
        <v>661</v>
      </c>
      <c r="BC23" s="14" t="s">
        <v>662</v>
      </c>
      <c r="BD23" s="14" t="s">
        <v>663</v>
      </c>
      <c r="BE23" s="14" t="s">
        <v>664</v>
      </c>
      <c r="BF23" s="14" t="s">
        <v>665</v>
      </c>
      <c r="BG23" s="14" t="s">
        <v>666</v>
      </c>
      <c r="BM23" s="14" t="s">
        <v>442</v>
      </c>
      <c r="BN23" s="14">
        <v>2</v>
      </c>
      <c r="BO23" s="14">
        <v>1</v>
      </c>
      <c r="BQ23" s="77" t="str">
        <f>IF(BP23="","",INDEX($BN$12:$BR$14,COUNTIF($BP$22:BP23,BP23),MATCH(BP23,$BN$3:$BR$3,0)))</f>
        <v/>
      </c>
    </row>
    <row r="24" spans="16:69" x14ac:dyDescent="0.15">
      <c r="P24" s="14" t="s">
        <v>443</v>
      </c>
      <c r="Q24" s="14">
        <v>3</v>
      </c>
      <c r="R24" s="14">
        <v>2</v>
      </c>
      <c r="T24" s="77" t="str">
        <f t="shared" si="1"/>
        <v/>
      </c>
      <c r="U24" s="48" t="str">
        <f t="shared" si="2"/>
        <v/>
      </c>
      <c r="V24" s="47" t="str">
        <f>IF(AND($U24="",$R24=V$16,COUNTIF(V$21:V23,V$18)&lt;V$15),IF(MOD(COUNTIFS($U$22:U24,"",$R$22:R24,V$16),INT(COUNTIFS(U$22:U$201,"",$R$22:$R$201,V$16)/V$15))=0,V$18,""),"")</f>
        <v/>
      </c>
      <c r="W24" s="48" t="str">
        <f>IF(AND(合并区域($U24:V24,"")="",$R24=W$16,COUNTIF(W$21:W23,W$18)&lt;W$15),IF(MOD(COUNTIFS(AG$22:AG24,"",$R$22:$R24,W$16),INT((COUNTIFS(AG$22:AG$201,"",$R$22:$R$201,W$16))/W$15))=0,W$18,""),"")</f>
        <v/>
      </c>
      <c r="X24" s="48" t="str">
        <f>IF(AND(合并区域($U24:W24,"")="",$R24=X$16,COUNTIF(X$21:X23,X$18)&lt;X$15),IF(MOD(COUNTIFS(AH$22:AH24,"",$R$22:$R24,X$16),INT((COUNTIFS(AH$22:AH$201,"",$R$22:$R$201,X$16))/X$15))=0,X$18,""),"")</f>
        <v/>
      </c>
      <c r="Y24" s="48" t="str">
        <f>IF(AND(合并区域($U24:X24,"")="",$R24=Y$16,COUNTIF(Y$21:Y23,Y$18)&lt;Y$15),IF(MOD(COUNTIFS(AI$22:AI24,"",$R$22:$R24,Y$16),INT((COUNTIFS(AI$22:AI$201,"",$R$22:$R$201,Y$16))/Y$15))=0,Y$18,""),"")</f>
        <v/>
      </c>
      <c r="Z24" s="48" t="str">
        <f>IF(AND(合并区域($U24:Y24,"")="",$R24=Z$16,COUNTIF(Z$21:Z23,Z$18)&lt;Z$15),IF(MOD(COUNTIFS(AJ$22:AJ24,"",$R$22:$R24,Z$16),INT((COUNTIFS(AJ$22:AJ$201,"",$R$22:$R$201,Z$16))/Z$15))=0,Z$18,""),"")</f>
        <v/>
      </c>
      <c r="AA24" s="48" t="str">
        <f>IF(AND(合并区域($U24:Z24,"")="",$R24=AA$16,COUNTIF(AA$21:AA23,AA$18)&lt;AA$15),IF(MOD(COUNTIFS(AK$22:AK24,"",$R$22:$R24,AA$16),INT((COUNTIFS(AK$22:AK$201,"",$R$22:$R$201,AA$16))/AA$15))=0,AA$18,""),"")</f>
        <v/>
      </c>
      <c r="AB24" s="48" t="str">
        <f>IF(AND(合并区域($U24:AA24,"")="",$R24=AB$16,COUNTIF(AB$21:AB23,AB$18)&lt;AB$15),IF(MOD(COUNTIFS(AL$22:AL24,"",$R$22:$R24,AB$16),INT((COUNTIFS(AL$22:AL$201,"",$R$22:$R$201,AB$16))/AB$15))=0,AB$18,""),"")</f>
        <v/>
      </c>
      <c r="AC24" s="48" t="str">
        <f>IF(AND(合并区域($U24:AB24,"")="",$R24=AC$16,COUNTIF(AC$21:AC23,AC$18)&lt;AC$15),IF(MOD(COUNTIFS(AM$22:AM24,"",$R$22:$R24,AC$16),INT((COUNTIFS(AM$22:AM$201,"",$R$22:$R$201,AC$16))/AC$15))=0,AC$18,""),"")</f>
        <v/>
      </c>
      <c r="AD24" s="48" t="str">
        <f>IF(AND(合并区域($U24:AC24,"")="",$R24=AD$16,COUNTIF(AD$21:AD23,AD$18)&lt;AD$15),IF(MOD(COUNTIFS(AN$22:AN24,"",$R$22:$R24,AD$16),INT((COUNTIFS(AN$22:AN$201,"",$R$22:$R$201,AD$16))/AD$15))=0,AD$18,""),"")</f>
        <v/>
      </c>
      <c r="AE24" s="48" t="str">
        <f>IF(AND(合并区域($U24:AD24,"")="",$R24=AE$16,COUNTIF(AE$21:AE23,AE$18)&lt;AE$15),IF(MOD(COUNTIFS(AO$22:AO24,"",$R$22:$R24,AE$16),INT((COUNTIFS(AO$22:AO$201,"",$R$22:$R$201,AE$16))/AE$15))=0,AE$18,""),"")</f>
        <v/>
      </c>
      <c r="AG24" s="79" t="str">
        <f>合并区域($U24:V24,"")</f>
        <v/>
      </c>
      <c r="AH24" s="79" t="str">
        <f>合并区域($U24:W24,"")</f>
        <v/>
      </c>
      <c r="AI24" s="79" t="str">
        <f>合并区域($U24:X24,"")</f>
        <v/>
      </c>
      <c r="AJ24" s="79" t="str">
        <f>合并区域($U24:Y24,"")</f>
        <v/>
      </c>
      <c r="AK24" s="79" t="str">
        <f>合并区域($U24:Z24,"")</f>
        <v/>
      </c>
      <c r="AL24" s="79" t="str">
        <f>合并区域($U24:AA24,"")</f>
        <v/>
      </c>
      <c r="AM24" s="79" t="str">
        <f>合并区域($U24:AB24,"")</f>
        <v/>
      </c>
      <c r="AN24" s="79" t="str">
        <f>合并区域($U24:AC24,"")</f>
        <v/>
      </c>
      <c r="AO24" s="79" t="str">
        <f>合并区域($U24:AD24,"")</f>
        <v/>
      </c>
      <c r="AP24" s="79" t="str">
        <f>合并区域($U24:AE24,"")</f>
        <v/>
      </c>
      <c r="AU24" s="14" t="s">
        <v>443</v>
      </c>
      <c r="AV24" s="14">
        <v>3</v>
      </c>
      <c r="AW24" s="14">
        <v>2</v>
      </c>
      <c r="AY24" s="77" t="str">
        <f>IF(AX24="","",INDEX($AV$12:$AZ$14,COUNTIF($AX$22:AX24,AX24),MATCH(AX24,$AV$3:$AZ$3,0)))</f>
        <v/>
      </c>
      <c r="BB24" s="14" t="s">
        <v>667</v>
      </c>
      <c r="BC24" s="14" t="s">
        <v>668</v>
      </c>
      <c r="BD24" s="14" t="s">
        <v>669</v>
      </c>
      <c r="BE24" s="14" t="s">
        <v>670</v>
      </c>
      <c r="BF24" s="14" t="s">
        <v>671</v>
      </c>
      <c r="BG24" s="14" t="s">
        <v>672</v>
      </c>
      <c r="BM24" s="14" t="s">
        <v>443</v>
      </c>
      <c r="BN24" s="14">
        <v>3</v>
      </c>
      <c r="BO24" s="14">
        <v>2</v>
      </c>
      <c r="BQ24" s="77" t="str">
        <f>IF(BP24="","",INDEX($BN$12:$BR$14,COUNTIF($BP$22:BP24,BP24),MATCH(BP24,$BN$3:$BR$3,0)))</f>
        <v/>
      </c>
    </row>
    <row r="25" spans="16:69" x14ac:dyDescent="0.15">
      <c r="P25" s="14" t="s">
        <v>444</v>
      </c>
      <c r="Q25" s="14">
        <v>4</v>
      </c>
      <c r="R25" s="14">
        <v>2</v>
      </c>
      <c r="S25" s="14" t="s">
        <v>622</v>
      </c>
      <c r="T25" s="77" t="str">
        <f t="shared" si="1"/>
        <v/>
      </c>
      <c r="U25" s="48" t="str">
        <f t="shared" si="2"/>
        <v>齐国</v>
      </c>
      <c r="V25" s="47" t="str">
        <f>IF(AND($U25="",$R25=V$16,COUNTIF(V$21:V24,V$18)&lt;V$15),IF(MOD(COUNTIFS($U$22:U25,"",$R$22:R25,V$16),INT(COUNTIFS(U$22:U$201,"",$R$22:$R$201,V$16)/V$15))=0,V$18,""),"")</f>
        <v/>
      </c>
      <c r="W25" s="48" t="str">
        <f>IF(AND(合并区域($U25:V25,"")="",$R25=W$16,COUNTIF(W$21:W24,W$18)&lt;W$15),IF(MOD(COUNTIFS(AG$22:AG25,"",$R$22:$R25,W$16),INT((COUNTIFS(AG$22:AG$201,"",$R$22:$R$201,W$16))/W$15))=0,W$18,""),"")</f>
        <v/>
      </c>
      <c r="X25" s="48" t="str">
        <f>IF(AND(合并区域($U25:W25,"")="",$R25=X$16,COUNTIF(X$21:X24,X$18)&lt;X$15),IF(MOD(COUNTIFS(AH$22:AH25,"",$R$22:$R25,X$16),INT((COUNTIFS(AH$22:AH$201,"",$R$22:$R$201,X$16))/X$15))=0,X$18,""),"")</f>
        <v/>
      </c>
      <c r="Y25" s="48" t="str">
        <f>IF(AND(合并区域($U25:X25,"")="",$R25=Y$16,COUNTIF(Y$21:Y24,Y$18)&lt;Y$15),IF(MOD(COUNTIFS(AI$22:AI25,"",$R$22:$R25,Y$16),INT((COUNTIFS(AI$22:AI$201,"",$R$22:$R$201,Y$16))/Y$15))=0,Y$18,""),"")</f>
        <v/>
      </c>
      <c r="Z25" s="48" t="str">
        <f>IF(AND(合并区域($U25:Y25,"")="",$R25=Z$16,COUNTIF(Z$21:Z24,Z$18)&lt;Z$15),IF(MOD(COUNTIFS(AJ$22:AJ25,"",$R$22:$R25,Z$16),INT((COUNTIFS(AJ$22:AJ$201,"",$R$22:$R$201,Z$16))/Z$15))=0,Z$18,""),"")</f>
        <v/>
      </c>
      <c r="AA25" s="48" t="str">
        <f>IF(AND(合并区域($U25:Z25,"")="",$R25=AA$16,COUNTIF(AA$21:AA24,AA$18)&lt;AA$15),IF(MOD(COUNTIFS(AK$22:AK25,"",$R$22:$R25,AA$16),INT((COUNTIFS(AK$22:AK$201,"",$R$22:$R$201,AA$16))/AA$15))=0,AA$18,""),"")</f>
        <v/>
      </c>
      <c r="AB25" s="48" t="str">
        <f>IF(AND(合并区域($U25:AA25,"")="",$R25=AB$16,COUNTIF(AB$21:AB24,AB$18)&lt;AB$15),IF(MOD(COUNTIFS(AL$22:AL25,"",$R$22:$R25,AB$16),INT((COUNTIFS(AL$22:AL$201,"",$R$22:$R$201,AB$16))/AB$15))=0,AB$18,""),"")</f>
        <v/>
      </c>
      <c r="AC25" s="48" t="str">
        <f>IF(AND(合并区域($U25:AB25,"")="",$R25=AC$16,COUNTIF(AC$21:AC24,AC$18)&lt;AC$15),IF(MOD(COUNTIFS(AM$22:AM25,"",$R$22:$R25,AC$16),INT((COUNTIFS(AM$22:AM$201,"",$R$22:$R$201,AC$16))/AC$15))=0,AC$18,""),"")</f>
        <v/>
      </c>
      <c r="AD25" s="48" t="str">
        <f>IF(AND(合并区域($U25:AC25,"")="",$R25=AD$16,COUNTIF(AD$21:AD24,AD$18)&lt;AD$15),IF(MOD(COUNTIFS(AN$22:AN25,"",$R$22:$R25,AD$16),INT((COUNTIFS(AN$22:AN$201,"",$R$22:$R$201,AD$16))/AD$15))=0,AD$18,""),"")</f>
        <v/>
      </c>
      <c r="AE25" s="48" t="str">
        <f>IF(AND(合并区域($U25:AD25,"")="",$R25=AE$16,COUNTIF(AE$21:AE24,AE$18)&lt;AE$15),IF(MOD(COUNTIFS(AO$22:AO25,"",$R$22:$R25,AE$16),INT((COUNTIFS(AO$22:AO$201,"",$R$22:$R$201,AE$16))/AE$15))=0,AE$18,""),"")</f>
        <v/>
      </c>
      <c r="AG25" s="79" t="str">
        <f>合并区域($U25:V25,"")</f>
        <v>齐国</v>
      </c>
      <c r="AH25" s="79" t="str">
        <f>合并区域($U25:W25,"")</f>
        <v>齐国</v>
      </c>
      <c r="AI25" s="79" t="str">
        <f>合并区域($U25:X25,"")</f>
        <v>齐国</v>
      </c>
      <c r="AJ25" s="79" t="str">
        <f>合并区域($U25:Y25,"")</f>
        <v>齐国</v>
      </c>
      <c r="AK25" s="79" t="str">
        <f>合并区域($U25:Z25,"")</f>
        <v>齐国</v>
      </c>
      <c r="AL25" s="79" t="str">
        <f>合并区域($U25:AA25,"")</f>
        <v>齐国</v>
      </c>
      <c r="AM25" s="79" t="str">
        <f>合并区域($U25:AB25,"")</f>
        <v>齐国</v>
      </c>
      <c r="AN25" s="79" t="str">
        <f>合并区域($U25:AC25,"")</f>
        <v>齐国</v>
      </c>
      <c r="AO25" s="79" t="str">
        <f>合并区域($U25:AD25,"")</f>
        <v>齐国</v>
      </c>
      <c r="AP25" s="79" t="str">
        <f>合并区域($U25:AE25,"")</f>
        <v>齐国</v>
      </c>
      <c r="AU25" s="14" t="s">
        <v>444</v>
      </c>
      <c r="AV25" s="14">
        <v>4</v>
      </c>
      <c r="AW25" s="14">
        <v>2</v>
      </c>
      <c r="AY25" s="77" t="str">
        <f>IF(AX25="","",INDEX($AV$12:$AZ$14,COUNTIF($AX$22:AX25,AX25),MATCH(AX25,$AV$3:$AZ$3,0)))</f>
        <v/>
      </c>
      <c r="BB25" s="14" t="s">
        <v>673</v>
      </c>
      <c r="BC25" s="14" t="s">
        <v>674</v>
      </c>
      <c r="BD25" s="14" t="s">
        <v>675</v>
      </c>
      <c r="BE25" s="14" t="s">
        <v>676</v>
      </c>
      <c r="BF25" s="14" t="s">
        <v>677</v>
      </c>
      <c r="BG25" s="14" t="s">
        <v>678</v>
      </c>
      <c r="BM25" s="14" t="s">
        <v>444</v>
      </c>
      <c r="BN25" s="14">
        <v>4</v>
      </c>
      <c r="BO25" s="14">
        <v>2</v>
      </c>
      <c r="BQ25" s="77" t="str">
        <f>IF(BP25="","",INDEX($BN$12:$BR$14,COUNTIF($BP$22:BP25,BP25),MATCH(BP25,$BN$3:$BR$3,0)))</f>
        <v/>
      </c>
    </row>
    <row r="26" spans="16:69" x14ac:dyDescent="0.15">
      <c r="P26" s="14" t="s">
        <v>445</v>
      </c>
      <c r="Q26" s="14">
        <v>5</v>
      </c>
      <c r="R26" s="14">
        <v>4</v>
      </c>
      <c r="T26" s="77" t="str">
        <f t="shared" si="1"/>
        <v/>
      </c>
      <c r="U26" s="48" t="str">
        <f t="shared" si="2"/>
        <v/>
      </c>
      <c r="V26" s="47" t="str">
        <f>IF(AND($U26="",$R26=V$16,COUNTIF(V$21:V25,V$18)&lt;V$15),IF(MOD(COUNTIFS($U$22:U26,"",$R$22:R26,V$16),INT(COUNTIFS(U$22:U$201,"",$R$22:$R$201,V$16)/V$15))=0,V$18,""),"")</f>
        <v/>
      </c>
      <c r="W26" s="48" t="str">
        <f>IF(AND(合并区域($U26:V26,"")="",$R26=W$16,COUNTIF(W$21:W25,W$18)&lt;W$15),IF(MOD(COUNTIFS(AG$22:AG26,"",$R$22:$R26,W$16),INT((COUNTIFS(AG$22:AG$201,"",$R$22:$R$201,W$16))/W$15))=0,W$18,""),"")</f>
        <v/>
      </c>
      <c r="X26" s="48" t="str">
        <f>IF(AND(合并区域($U26:W26,"")="",$R26=X$16,COUNTIF(X$21:X25,X$18)&lt;X$15),IF(MOD(COUNTIFS(AH$22:AH26,"",$R$22:$R26,X$16),INT((COUNTIFS(AH$22:AH$201,"",$R$22:$R$201,X$16))/X$15))=0,X$18,""),"")</f>
        <v/>
      </c>
      <c r="Y26" s="48" t="str">
        <f>IF(AND(合并区域($U26:X26,"")="",$R26=Y$16,COUNTIF(Y$21:Y25,Y$18)&lt;Y$15),IF(MOD(COUNTIFS(AI$22:AI26,"",$R$22:$R26,Y$16),INT((COUNTIFS(AI$22:AI$201,"",$R$22:$R$201,Y$16))/Y$15))=0,Y$18,""),"")</f>
        <v/>
      </c>
      <c r="Z26" s="48" t="str">
        <f>IF(AND(合并区域($U26:Y26,"")="",$R26=Z$16,COUNTIF(Z$21:Z25,Z$18)&lt;Z$15),IF(MOD(COUNTIFS(AJ$22:AJ26,"",$R$22:$R26,Z$16),INT((COUNTIFS(AJ$22:AJ$201,"",$R$22:$R$201,Z$16))/Z$15))=0,Z$18,""),"")</f>
        <v/>
      </c>
      <c r="AA26" s="48" t="str">
        <f>IF(AND(合并区域($U26:Z26,"")="",$R26=AA$16,COUNTIF(AA$21:AA25,AA$18)&lt;AA$15),IF(MOD(COUNTIFS(AK$22:AK26,"",$R$22:$R26,AA$16),INT((COUNTIFS(AK$22:AK$201,"",$R$22:$R$201,AA$16))/AA$15))=0,AA$18,""),"")</f>
        <v/>
      </c>
      <c r="AB26" s="48" t="str">
        <f>IF(AND(合并区域($U26:AA26,"")="",$R26=AB$16,COUNTIF(AB$21:AB25,AB$18)&lt;AB$15),IF(MOD(COUNTIFS(AL$22:AL26,"",$R$22:$R26,AB$16),INT((COUNTIFS(AL$22:AL$201,"",$R$22:$R$201,AB$16))/AB$15))=0,AB$18,""),"")</f>
        <v/>
      </c>
      <c r="AC26" s="48" t="str">
        <f>IF(AND(合并区域($U26:AB26,"")="",$R26=AC$16,COUNTIF(AC$21:AC25,AC$18)&lt;AC$15),IF(MOD(COUNTIFS(AM$22:AM26,"",$R$22:$R26,AC$16),INT((COUNTIFS(AM$22:AM$201,"",$R$22:$R$201,AC$16))/AC$15))=0,AC$18,""),"")</f>
        <v/>
      </c>
      <c r="AD26" s="48" t="str">
        <f>IF(AND(合并区域($U26:AC26,"")="",$R26=AD$16,COUNTIF(AD$21:AD25,AD$18)&lt;AD$15),IF(MOD(COUNTIFS(AN$22:AN26,"",$R$22:$R26,AD$16),INT((COUNTIFS(AN$22:AN$201,"",$R$22:$R$201,AD$16))/AD$15))=0,AD$18,""),"")</f>
        <v/>
      </c>
      <c r="AE26" s="48" t="str">
        <f>IF(AND(合并区域($U26:AD26,"")="",$R26=AE$16,COUNTIF(AE$21:AE25,AE$18)&lt;AE$15),IF(MOD(COUNTIFS(AO$22:AO26,"",$R$22:$R26,AE$16),INT((COUNTIFS(AO$22:AO$201,"",$R$22:$R$201,AE$16))/AE$15))=0,AE$18,""),"")</f>
        <v/>
      </c>
      <c r="AG26" s="79" t="str">
        <f>合并区域($U26:V26,"")</f>
        <v/>
      </c>
      <c r="AH26" s="79" t="str">
        <f>合并区域($U26:W26,"")</f>
        <v/>
      </c>
      <c r="AI26" s="79" t="str">
        <f>合并区域($U26:X26,"")</f>
        <v/>
      </c>
      <c r="AJ26" s="79" t="str">
        <f>合并区域($U26:Y26,"")</f>
        <v/>
      </c>
      <c r="AK26" s="79" t="str">
        <f>合并区域($U26:Z26,"")</f>
        <v/>
      </c>
      <c r="AL26" s="79" t="str">
        <f>合并区域($U26:AA26,"")</f>
        <v/>
      </c>
      <c r="AM26" s="79" t="str">
        <f>合并区域($U26:AB26,"")</f>
        <v/>
      </c>
      <c r="AN26" s="79" t="str">
        <f>合并区域($U26:AC26,"")</f>
        <v/>
      </c>
      <c r="AO26" s="79" t="str">
        <f>合并区域($U26:AD26,"")</f>
        <v/>
      </c>
      <c r="AP26" s="79" t="str">
        <f>合并区域($U26:AE26,"")</f>
        <v/>
      </c>
      <c r="AU26" s="14" t="s">
        <v>445</v>
      </c>
      <c r="AV26" s="14">
        <v>5</v>
      </c>
      <c r="AW26" s="14">
        <v>4</v>
      </c>
      <c r="AY26" s="77" t="str">
        <f>IF(AX26="","",INDEX($AV$12:$AZ$14,COUNTIF($AX$22:AX26,AX26),MATCH(AX26,$AV$3:$AZ$3,0)))</f>
        <v/>
      </c>
      <c r="BB26" s="14" t="s">
        <v>679</v>
      </c>
      <c r="BC26" s="14" t="s">
        <v>680</v>
      </c>
      <c r="BD26" s="14" t="s">
        <v>681</v>
      </c>
      <c r="BE26" s="14" t="s">
        <v>682</v>
      </c>
      <c r="BF26" s="14" t="s">
        <v>683</v>
      </c>
      <c r="BG26" s="14" t="s">
        <v>684</v>
      </c>
      <c r="BM26" s="14" t="s">
        <v>445</v>
      </c>
      <c r="BN26" s="14">
        <v>5</v>
      </c>
      <c r="BO26" s="14">
        <v>4</v>
      </c>
      <c r="BQ26" s="77" t="str">
        <f>IF(BP26="","",INDEX($BN$12:$BR$14,COUNTIF($BP$22:BP26,BP26),MATCH(BP26,$BN$3:$BR$3,0)))</f>
        <v/>
      </c>
    </row>
    <row r="27" spans="16:69" x14ac:dyDescent="0.15">
      <c r="P27" s="14" t="s">
        <v>446</v>
      </c>
      <c r="Q27" s="14">
        <v>6</v>
      </c>
      <c r="R27" s="14">
        <v>3</v>
      </c>
      <c r="S27" s="14" t="s">
        <v>623</v>
      </c>
      <c r="T27" s="77" t="str">
        <f t="shared" si="1"/>
        <v/>
      </c>
      <c r="U27" s="48" t="str">
        <f t="shared" si="2"/>
        <v/>
      </c>
      <c r="V27" s="47" t="str">
        <f>IF(AND($U27="",$R27=V$16,COUNTIF(V$21:V26,V$18)&lt;V$15),IF(MOD(COUNTIFS($U$22:U27,"",$R$22:R27,V$16),INT(COUNTIFS(U$22:U$201,"",$R$22:$R$201,V$16)/V$15))=0,V$18,""),"")</f>
        <v/>
      </c>
      <c r="W27" s="48" t="str">
        <f>IF(AND(合并区域($U27:V27,"")="",$R27=W$16,COUNTIF(W$21:W26,W$18)&lt;W$15),IF(MOD(COUNTIFS(AG$22:AG27,"",$R$22:$R27,W$16),INT((COUNTIFS(AG$22:AG$201,"",$R$22:$R$201,W$16))/W$15))=0,W$18,""),"")</f>
        <v/>
      </c>
      <c r="X27" s="48" t="str">
        <f>IF(AND(合并区域($U27:W27,"")="",$R27=X$16,COUNTIF(X$21:X26,X$18)&lt;X$15),IF(MOD(COUNTIFS(AH$22:AH27,"",$R$22:$R27,X$16),INT((COUNTIFS(AH$22:AH$201,"",$R$22:$R$201,X$16))/X$15))=0,X$18,""),"")</f>
        <v/>
      </c>
      <c r="Y27" s="48" t="str">
        <f>IF(AND(合并区域($U27:X27,"")="",$R27=Y$16,COUNTIF(Y$21:Y26,Y$18)&lt;Y$15),IF(MOD(COUNTIFS(AI$22:AI27,"",$R$22:$R27,Y$16),INT((COUNTIFS(AI$22:AI$201,"",$R$22:$R$201,Y$16))/Y$15))=0,Y$18,""),"")</f>
        <v/>
      </c>
      <c r="Z27" s="48" t="str">
        <f>IF(AND(合并区域($U27:Y27,"")="",$R27=Z$16,COUNTIF(Z$21:Z26,Z$18)&lt;Z$15),IF(MOD(COUNTIFS(AJ$22:AJ27,"",$R$22:$R27,Z$16),INT((COUNTIFS(AJ$22:AJ$201,"",$R$22:$R$201,Z$16))/Z$15))=0,Z$18,""),"")</f>
        <v/>
      </c>
      <c r="AA27" s="48" t="str">
        <f>IF(AND(合并区域($U27:Z27,"")="",$R27=AA$16,COUNTIF(AA$21:AA26,AA$18)&lt;AA$15),IF(MOD(COUNTIFS(AK$22:AK27,"",$R$22:$R27,AA$16),INT((COUNTIFS(AK$22:AK$201,"",$R$22:$R$201,AA$16))/AA$15))=0,AA$18,""),"")</f>
        <v/>
      </c>
      <c r="AB27" s="48" t="str">
        <f>IF(AND(合并区域($U27:AA27,"")="",$R27=AB$16,COUNTIF(AB$21:AB26,AB$18)&lt;AB$15),IF(MOD(COUNTIFS(AL$22:AL27,"",$R$22:$R27,AB$16),INT((COUNTIFS(AL$22:AL$201,"",$R$22:$R$201,AB$16))/AB$15))=0,AB$18,""),"")</f>
        <v/>
      </c>
      <c r="AC27" s="48" t="str">
        <f>IF(AND(合并区域($U27:AB27,"")="",$R27=AC$16,COUNTIF(AC$21:AC26,AC$18)&lt;AC$15),IF(MOD(COUNTIFS(AM$22:AM27,"",$R$22:$R27,AC$16),INT((COUNTIFS(AM$22:AM$201,"",$R$22:$R$201,AC$16))/AC$15))=0,AC$18,""),"")</f>
        <v/>
      </c>
      <c r="AD27" s="48" t="str">
        <f>IF(AND(合并区域($U27:AC27,"")="",$R27=AD$16,COUNTIF(AD$21:AD26,AD$18)&lt;AD$15),IF(MOD(COUNTIFS(AN$22:AN27,"",$R$22:$R27,AD$16),INT((COUNTIFS(AN$22:AN$201,"",$R$22:$R$201,AD$16))/AD$15))=0,AD$18,""),"")</f>
        <v/>
      </c>
      <c r="AE27" s="48" t="str">
        <f>IF(AND(合并区域($U27:AD27,"")="",$R27=AE$16,COUNTIF(AE$21:AE26,AE$18)&lt;AE$15),IF(MOD(COUNTIFS(AO$22:AO27,"",$R$22:$R27,AE$16),INT((COUNTIFS(AO$22:AO$201,"",$R$22:$R$201,AE$16))/AE$15))=0,AE$18,""),"")</f>
        <v/>
      </c>
      <c r="AG27" s="79" t="str">
        <f>合并区域($U27:V27,"")</f>
        <v/>
      </c>
      <c r="AH27" s="79" t="str">
        <f>合并区域($U27:W27,"")</f>
        <v/>
      </c>
      <c r="AI27" s="79" t="str">
        <f>合并区域($U27:X27,"")</f>
        <v/>
      </c>
      <c r="AJ27" s="79" t="str">
        <f>合并区域($U27:Y27,"")</f>
        <v/>
      </c>
      <c r="AK27" s="79" t="str">
        <f>合并区域($U27:Z27,"")</f>
        <v/>
      </c>
      <c r="AL27" s="79" t="str">
        <f>合并区域($U27:AA27,"")</f>
        <v/>
      </c>
      <c r="AM27" s="79" t="str">
        <f>合并区域($U27:AB27,"")</f>
        <v/>
      </c>
      <c r="AN27" s="79" t="str">
        <f>合并区域($U27:AC27,"")</f>
        <v/>
      </c>
      <c r="AO27" s="79" t="str">
        <f>合并区域($U27:AD27,"")</f>
        <v/>
      </c>
      <c r="AP27" s="79" t="str">
        <f>合并区域($U27:AE27,"")</f>
        <v/>
      </c>
      <c r="AU27" s="14" t="s">
        <v>446</v>
      </c>
      <c r="AV27" s="14">
        <v>6</v>
      </c>
      <c r="AW27" s="14">
        <v>1</v>
      </c>
      <c r="AY27" s="77" t="str">
        <f>IF(AX27="","",INDEX($AV$12:$AZ$14,COUNTIF($AX$22:AX27,AX27),MATCH(AX27,$AV$3:$AZ$3,0)))</f>
        <v/>
      </c>
      <c r="BB27" s="14" t="s">
        <v>685</v>
      </c>
      <c r="BC27" s="14" t="s">
        <v>686</v>
      </c>
      <c r="BD27" s="14" t="s">
        <v>687</v>
      </c>
      <c r="BE27" s="14" t="s">
        <v>688</v>
      </c>
      <c r="BF27" s="14" t="s">
        <v>689</v>
      </c>
      <c r="BG27" s="14" t="s">
        <v>669</v>
      </c>
      <c r="BM27" s="14" t="s">
        <v>446</v>
      </c>
      <c r="BN27" s="14">
        <v>6</v>
      </c>
      <c r="BO27" s="14">
        <v>1</v>
      </c>
      <c r="BQ27" s="77" t="str">
        <f>IF(BP27="","",INDEX($BN$12:$BR$14,COUNTIF($BP$22:BP27,BP27),MATCH(BP27,$BN$3:$BR$3,0)))</f>
        <v/>
      </c>
    </row>
    <row r="28" spans="16:69" x14ac:dyDescent="0.15">
      <c r="P28" s="14" t="s">
        <v>447</v>
      </c>
      <c r="Q28" s="14">
        <v>7</v>
      </c>
      <c r="R28" s="14">
        <v>1</v>
      </c>
      <c r="S28" s="14" t="s">
        <v>623</v>
      </c>
      <c r="T28" s="77" t="str">
        <f t="shared" si="1"/>
        <v/>
      </c>
      <c r="U28" s="48" t="str">
        <f t="shared" si="2"/>
        <v/>
      </c>
      <c r="V28" s="47" t="str">
        <f>IF(AND($U28="",$R28=V$16,COUNTIF(V$21:V27,V$18)&lt;V$15),IF(MOD(COUNTIFS($U$22:U28,"",$R$22:R28,V$16),INT(COUNTIFS(U$22:U$201,"",$R$22:$R$201,V$16)/V$15))=0,V$18,""),"")</f>
        <v/>
      </c>
      <c r="W28" s="48" t="str">
        <f>IF(AND(合并区域($U28:V28,"")="",$R28=W$16,COUNTIF(W$21:W27,W$18)&lt;W$15),IF(MOD(COUNTIFS(AG$22:AG28,"",$R$22:$R28,W$16),INT((COUNTIFS(AG$22:AG$201,"",$R$22:$R$201,W$16))/W$15))=0,W$18,""),"")</f>
        <v/>
      </c>
      <c r="X28" s="48" t="str">
        <f>IF(AND(合并区域($U28:W28,"")="",$R28=X$16,COUNTIF(X$21:X27,X$18)&lt;X$15),IF(MOD(COUNTIFS(AH$22:AH28,"",$R$22:$R28,X$16),INT((COUNTIFS(AH$22:AH$201,"",$R$22:$R$201,X$16))/X$15))=0,X$18,""),"")</f>
        <v/>
      </c>
      <c r="Y28" s="48" t="str">
        <f>IF(AND(合并区域($U28:X28,"")="",$R28=Y$16,COUNTIF(Y$21:Y27,Y$18)&lt;Y$15),IF(MOD(COUNTIFS(AI$22:AI28,"",$R$22:$R28,Y$16),INT((COUNTIFS(AI$22:AI$201,"",$R$22:$R$201,Y$16))/Y$15))=0,Y$18,""),"")</f>
        <v/>
      </c>
      <c r="Z28" s="48" t="str">
        <f>IF(AND(合并区域($U28:Y28,"")="",$R28=Z$16,COUNTIF(Z$21:Z27,Z$18)&lt;Z$15),IF(MOD(COUNTIFS(AJ$22:AJ28,"",$R$22:$R28,Z$16),INT((COUNTIFS(AJ$22:AJ$201,"",$R$22:$R$201,Z$16))/Z$15))=0,Z$18,""),"")</f>
        <v/>
      </c>
      <c r="AA28" s="48" t="str">
        <f>IF(AND(合并区域($U28:Z28,"")="",$R28=AA$16,COUNTIF(AA$21:AA27,AA$18)&lt;AA$15),IF(MOD(COUNTIFS(AK$22:AK28,"",$R$22:$R28,AA$16),INT((COUNTIFS(AK$22:AK$201,"",$R$22:$R$201,AA$16))/AA$15))=0,AA$18,""),"")</f>
        <v/>
      </c>
      <c r="AB28" s="48" t="str">
        <f>IF(AND(合并区域($U28:AA28,"")="",$R28=AB$16,COUNTIF(AB$21:AB27,AB$18)&lt;AB$15),IF(MOD(COUNTIFS(AL$22:AL28,"",$R$22:$R28,AB$16),INT((COUNTIFS(AL$22:AL$201,"",$R$22:$R$201,AB$16))/AB$15))=0,AB$18,""),"")</f>
        <v/>
      </c>
      <c r="AC28" s="48" t="str">
        <f>IF(AND(合并区域($U28:AB28,"")="",$R28=AC$16,COUNTIF(AC$21:AC27,AC$18)&lt;AC$15),IF(MOD(COUNTIFS(AM$22:AM28,"",$R$22:$R28,AC$16),INT((COUNTIFS(AM$22:AM$201,"",$R$22:$R$201,AC$16))/AC$15))=0,AC$18,""),"")</f>
        <v/>
      </c>
      <c r="AD28" s="48" t="str">
        <f>IF(AND(合并区域($U28:AC28,"")="",$R28=AD$16,COUNTIF(AD$21:AD27,AD$18)&lt;AD$15),IF(MOD(COUNTIFS(AN$22:AN28,"",$R$22:$R28,AD$16),INT((COUNTIFS(AN$22:AN$201,"",$R$22:$R$201,AD$16))/AD$15))=0,AD$18,""),"")</f>
        <v/>
      </c>
      <c r="AE28" s="48" t="str">
        <f>IF(AND(合并区域($U28:AD28,"")="",$R28=AE$16,COUNTIF(AE$21:AE27,AE$18)&lt;AE$15),IF(MOD(COUNTIFS(AO$22:AO28,"",$R$22:$R28,AE$16),INT((COUNTIFS(AO$22:AO$201,"",$R$22:$R$201,AE$16))/AE$15))=0,AE$18,""),"")</f>
        <v/>
      </c>
      <c r="AG28" s="79" t="str">
        <f>合并区域($U28:V28,"")</f>
        <v/>
      </c>
      <c r="AH28" s="79" t="str">
        <f>合并区域($U28:W28,"")</f>
        <v/>
      </c>
      <c r="AI28" s="79" t="str">
        <f>合并区域($U28:X28,"")</f>
        <v/>
      </c>
      <c r="AJ28" s="79" t="str">
        <f>合并区域($U28:Y28,"")</f>
        <v/>
      </c>
      <c r="AK28" s="79" t="str">
        <f>合并区域($U28:Z28,"")</f>
        <v/>
      </c>
      <c r="AL28" s="79" t="str">
        <f>合并区域($U28:AA28,"")</f>
        <v/>
      </c>
      <c r="AM28" s="79" t="str">
        <f>合并区域($U28:AB28,"")</f>
        <v/>
      </c>
      <c r="AN28" s="79" t="str">
        <f>合并区域($U28:AC28,"")</f>
        <v/>
      </c>
      <c r="AO28" s="79" t="str">
        <f>合并区域($U28:AD28,"")</f>
        <v/>
      </c>
      <c r="AP28" s="79" t="str">
        <f>合并区域($U28:AE28,"")</f>
        <v/>
      </c>
      <c r="AU28" s="14" t="s">
        <v>447</v>
      </c>
      <c r="AV28" s="14">
        <v>7</v>
      </c>
      <c r="AW28" s="14">
        <v>1</v>
      </c>
      <c r="AY28" s="77" t="str">
        <f>IF(AX28="","",INDEX($AV$12:$AZ$14,COUNTIF($AX$22:AX28,AX28),MATCH(AX28,$AV$3:$AZ$3,0)))</f>
        <v/>
      </c>
      <c r="BB28" s="14" t="s">
        <v>690</v>
      </c>
      <c r="BC28" s="14" t="s">
        <v>691</v>
      </c>
      <c r="BD28" s="14" t="s">
        <v>692</v>
      </c>
      <c r="BE28" s="14" t="s">
        <v>693</v>
      </c>
      <c r="BF28" s="14" t="s">
        <v>694</v>
      </c>
      <c r="BG28" s="14" t="s">
        <v>679</v>
      </c>
      <c r="BM28" s="14" t="s">
        <v>447</v>
      </c>
      <c r="BN28" s="14">
        <v>7</v>
      </c>
      <c r="BO28" s="14">
        <v>1</v>
      </c>
      <c r="BQ28" s="77" t="str">
        <f>IF(BP28="","",INDEX($BN$12:$BR$14,COUNTIF($BP$22:BP28,BP28),MATCH(BP28,$BN$3:$BR$3,0)))</f>
        <v/>
      </c>
    </row>
    <row r="29" spans="16:69" x14ac:dyDescent="0.15">
      <c r="P29" s="14" t="s">
        <v>448</v>
      </c>
      <c r="Q29" s="14">
        <v>8</v>
      </c>
      <c r="R29" s="14">
        <v>1</v>
      </c>
      <c r="S29" s="14" t="s">
        <v>623</v>
      </c>
      <c r="T29" s="77" t="str">
        <f t="shared" si="1"/>
        <v/>
      </c>
      <c r="U29" s="48" t="str">
        <f t="shared" si="2"/>
        <v/>
      </c>
      <c r="V29" s="47" t="str">
        <f>IF(AND($U29="",$R29=V$16,COUNTIF(V$21:V28,V$18)&lt;V$15),IF(MOD(COUNTIFS($U$22:U29,"",$R$22:R29,V$16),INT(COUNTIFS(U$22:U$201,"",$R$22:$R$201,V$16)/V$15))=0,V$18,""),"")</f>
        <v/>
      </c>
      <c r="W29" s="48" t="str">
        <f>IF(AND(合并区域($U29:V29,"")="",$R29=W$16,COUNTIF(W$21:W28,W$18)&lt;W$15),IF(MOD(COUNTIFS(AG$22:AG29,"",$R$22:$R29,W$16),INT((COUNTIFS(AG$22:AG$201,"",$R$22:$R$201,W$16))/W$15))=0,W$18,""),"")</f>
        <v/>
      </c>
      <c r="X29" s="48" t="str">
        <f>IF(AND(合并区域($U29:W29,"")="",$R29=X$16,COUNTIF(X$21:X28,X$18)&lt;X$15),IF(MOD(COUNTIFS(AH$22:AH29,"",$R$22:$R29,X$16),INT((COUNTIFS(AH$22:AH$201,"",$R$22:$R$201,X$16))/X$15))=0,X$18,""),"")</f>
        <v/>
      </c>
      <c r="Y29" s="48" t="str">
        <f>IF(AND(合并区域($U29:X29,"")="",$R29=Y$16,COUNTIF(Y$21:Y28,Y$18)&lt;Y$15),IF(MOD(COUNTIFS(AI$22:AI29,"",$R$22:$R29,Y$16),INT((COUNTIFS(AI$22:AI$201,"",$R$22:$R$201,Y$16))/Y$15))=0,Y$18,""),"")</f>
        <v/>
      </c>
      <c r="Z29" s="48" t="str">
        <f>IF(AND(合并区域($U29:Y29,"")="",$R29=Z$16,COUNTIF(Z$21:Z28,Z$18)&lt;Z$15),IF(MOD(COUNTIFS(AJ$22:AJ29,"",$R$22:$R29,Z$16),INT((COUNTIFS(AJ$22:AJ$201,"",$R$22:$R$201,Z$16))/Z$15))=0,Z$18,""),"")</f>
        <v/>
      </c>
      <c r="AA29" s="48" t="str">
        <f>IF(AND(合并区域($U29:Z29,"")="",$R29=AA$16,COUNTIF(AA$21:AA28,AA$18)&lt;AA$15),IF(MOD(COUNTIFS(AK$22:AK29,"",$R$22:$R29,AA$16),INT((COUNTIFS(AK$22:AK$201,"",$R$22:$R$201,AA$16))/AA$15))=0,AA$18,""),"")</f>
        <v/>
      </c>
      <c r="AB29" s="48" t="str">
        <f>IF(AND(合并区域($U29:AA29,"")="",$R29=AB$16,COUNTIF(AB$21:AB28,AB$18)&lt;AB$15),IF(MOD(COUNTIFS(AL$22:AL29,"",$R$22:$R29,AB$16),INT((COUNTIFS(AL$22:AL$201,"",$R$22:$R$201,AB$16))/AB$15))=0,AB$18,""),"")</f>
        <v/>
      </c>
      <c r="AC29" s="48" t="str">
        <f>IF(AND(合并区域($U29:AB29,"")="",$R29=AC$16,COUNTIF(AC$21:AC28,AC$18)&lt;AC$15),IF(MOD(COUNTIFS(AM$22:AM29,"",$R$22:$R29,AC$16),INT((COUNTIFS(AM$22:AM$201,"",$R$22:$R$201,AC$16))/AC$15))=0,AC$18,""),"")</f>
        <v/>
      </c>
      <c r="AD29" s="48" t="str">
        <f>IF(AND(合并区域($U29:AC29,"")="",$R29=AD$16,COUNTIF(AD$21:AD28,AD$18)&lt;AD$15),IF(MOD(COUNTIFS(AN$22:AN29,"",$R$22:$R29,AD$16),INT((COUNTIFS(AN$22:AN$201,"",$R$22:$R$201,AD$16))/AD$15))=0,AD$18,""),"")</f>
        <v/>
      </c>
      <c r="AE29" s="48" t="str">
        <f>IF(AND(合并区域($U29:AD29,"")="",$R29=AE$16,COUNTIF(AE$21:AE28,AE$18)&lt;AE$15),IF(MOD(COUNTIFS(AO$22:AO29,"",$R$22:$R29,AE$16),INT((COUNTIFS(AO$22:AO$201,"",$R$22:$R$201,AE$16))/AE$15))=0,AE$18,""),"")</f>
        <v/>
      </c>
      <c r="AG29" s="79" t="str">
        <f>合并区域($U29:V29,"")</f>
        <v/>
      </c>
      <c r="AH29" s="79" t="str">
        <f>合并区域($U29:W29,"")</f>
        <v/>
      </c>
      <c r="AI29" s="79" t="str">
        <f>合并区域($U29:X29,"")</f>
        <v/>
      </c>
      <c r="AJ29" s="79" t="str">
        <f>合并区域($U29:Y29,"")</f>
        <v/>
      </c>
      <c r="AK29" s="79" t="str">
        <f>合并区域($U29:Z29,"")</f>
        <v/>
      </c>
      <c r="AL29" s="79" t="str">
        <f>合并区域($U29:AA29,"")</f>
        <v/>
      </c>
      <c r="AM29" s="79" t="str">
        <f>合并区域($U29:AB29,"")</f>
        <v/>
      </c>
      <c r="AN29" s="79" t="str">
        <f>合并区域($U29:AC29,"")</f>
        <v/>
      </c>
      <c r="AO29" s="79" t="str">
        <f>合并区域($U29:AD29,"")</f>
        <v/>
      </c>
      <c r="AP29" s="79" t="str">
        <f>合并区域($U29:AE29,"")</f>
        <v/>
      </c>
      <c r="AU29" s="14" t="s">
        <v>448</v>
      </c>
      <c r="AV29" s="14">
        <v>8</v>
      </c>
      <c r="AW29" s="14">
        <v>1</v>
      </c>
      <c r="AY29" s="77" t="str">
        <f>IF(AX29="","",INDEX($AV$12:$AZ$14,COUNTIF($AX$22:AX29,AX29),MATCH(AX29,$AV$3:$AZ$3,0)))</f>
        <v/>
      </c>
      <c r="BB29" s="14" t="s">
        <v>695</v>
      </c>
      <c r="BC29" s="14" t="s">
        <v>696</v>
      </c>
      <c r="BD29" s="14" t="s">
        <v>697</v>
      </c>
      <c r="BE29" s="14" t="s">
        <v>698</v>
      </c>
      <c r="BG29" s="14" t="s">
        <v>699</v>
      </c>
      <c r="BM29" s="14" t="s">
        <v>448</v>
      </c>
      <c r="BN29" s="14">
        <v>8</v>
      </c>
      <c r="BO29" s="14">
        <v>1</v>
      </c>
      <c r="BQ29" s="77" t="str">
        <f>IF(BP29="","",INDEX($BN$12:$BR$14,COUNTIF($BP$22:BP29,BP29),MATCH(BP29,$BN$3:$BR$3,0)))</f>
        <v/>
      </c>
    </row>
    <row r="30" spans="16:69" x14ac:dyDescent="0.15">
      <c r="P30" s="14" t="s">
        <v>449</v>
      </c>
      <c r="Q30" s="14">
        <v>9</v>
      </c>
      <c r="R30" s="14">
        <v>1</v>
      </c>
      <c r="T30" s="77" t="str">
        <f t="shared" si="1"/>
        <v/>
      </c>
      <c r="U30" s="48" t="str">
        <f t="shared" si="2"/>
        <v/>
      </c>
      <c r="V30" s="47" t="str">
        <f>IF(AND($U30="",$R30=V$16,COUNTIF(V$21:V29,V$18)&lt;V$15),IF(MOD(COUNTIFS($U$22:U30,"",$R$22:R30,V$16),INT(COUNTIFS(U$22:U$201,"",$R$22:$R$201,V$16)/V$15))=0,V$18,""),"")</f>
        <v/>
      </c>
      <c r="W30" s="48" t="str">
        <f>IF(AND(合并区域($U30:V30,"")="",$R30=W$16,COUNTIF(W$21:W29,W$18)&lt;W$15),IF(MOD(COUNTIFS(AG$22:AG30,"",$R$22:$R30,W$16),INT((COUNTIFS(AG$22:AG$201,"",$R$22:$R$201,W$16))/W$15))=0,W$18,""),"")</f>
        <v/>
      </c>
      <c r="X30" s="48" t="str">
        <f>IF(AND(合并区域($U30:W30,"")="",$R30=X$16,COUNTIF(X$21:X29,X$18)&lt;X$15),IF(MOD(COUNTIFS(AH$22:AH30,"",$R$22:$R30,X$16),INT((COUNTIFS(AH$22:AH$201,"",$R$22:$R$201,X$16))/X$15))=0,X$18,""),"")</f>
        <v/>
      </c>
      <c r="Y30" s="48" t="str">
        <f>IF(AND(合并区域($U30:X30,"")="",$R30=Y$16,COUNTIF(Y$21:Y29,Y$18)&lt;Y$15),IF(MOD(COUNTIFS(AI$22:AI30,"",$R$22:$R30,Y$16),INT((COUNTIFS(AI$22:AI$201,"",$R$22:$R$201,Y$16))/Y$15))=0,Y$18,""),"")</f>
        <v/>
      </c>
      <c r="Z30" s="48" t="str">
        <f>IF(AND(合并区域($U30:Y30,"")="",$R30=Z$16,COUNTIF(Z$21:Z29,Z$18)&lt;Z$15),IF(MOD(COUNTIFS(AJ$22:AJ30,"",$R$22:$R30,Z$16),INT((COUNTIFS(AJ$22:AJ$201,"",$R$22:$R$201,Z$16))/Z$15))=0,Z$18,""),"")</f>
        <v/>
      </c>
      <c r="AA30" s="48" t="str">
        <f>IF(AND(合并区域($U30:Z30,"")="",$R30=AA$16,COUNTIF(AA$21:AA29,AA$18)&lt;AA$15),IF(MOD(COUNTIFS(AK$22:AK30,"",$R$22:$R30,AA$16),INT((COUNTIFS(AK$22:AK$201,"",$R$22:$R$201,AA$16))/AA$15))=0,AA$18,""),"")</f>
        <v/>
      </c>
      <c r="AB30" s="48" t="str">
        <f>IF(AND(合并区域($U30:AA30,"")="",$R30=AB$16,COUNTIF(AB$21:AB29,AB$18)&lt;AB$15),IF(MOD(COUNTIFS(AL$22:AL30,"",$R$22:$R30,AB$16),INT((COUNTIFS(AL$22:AL$201,"",$R$22:$R$201,AB$16))/AB$15))=0,AB$18,""),"")</f>
        <v/>
      </c>
      <c r="AC30" s="48" t="str">
        <f>IF(AND(合并区域($U30:AB30,"")="",$R30=AC$16,COUNTIF(AC$21:AC29,AC$18)&lt;AC$15),IF(MOD(COUNTIFS(AM$22:AM30,"",$R$22:$R30,AC$16),INT((COUNTIFS(AM$22:AM$201,"",$R$22:$R$201,AC$16))/AC$15))=0,AC$18,""),"")</f>
        <v/>
      </c>
      <c r="AD30" s="48" t="str">
        <f>IF(AND(合并区域($U30:AC30,"")="",$R30=AD$16,COUNTIF(AD$21:AD29,AD$18)&lt;AD$15),IF(MOD(COUNTIFS(AN$22:AN30,"",$R$22:$R30,AD$16),INT((COUNTIFS(AN$22:AN$201,"",$R$22:$R$201,AD$16))/AD$15))=0,AD$18,""),"")</f>
        <v/>
      </c>
      <c r="AE30" s="48" t="str">
        <f>IF(AND(合并区域($U30:AD30,"")="",$R30=AE$16,COUNTIF(AE$21:AE29,AE$18)&lt;AE$15),IF(MOD(COUNTIFS(AO$22:AO30,"",$R$22:$R30,AE$16),INT((COUNTIFS(AO$22:AO$201,"",$R$22:$R$201,AE$16))/AE$15))=0,AE$18,""),"")</f>
        <v/>
      </c>
      <c r="AG30" s="79" t="str">
        <f>合并区域($U30:V30,"")</f>
        <v/>
      </c>
      <c r="AH30" s="79" t="str">
        <f>合并区域($U30:W30,"")</f>
        <v/>
      </c>
      <c r="AI30" s="79" t="str">
        <f>合并区域($U30:X30,"")</f>
        <v/>
      </c>
      <c r="AJ30" s="79" t="str">
        <f>合并区域($U30:Y30,"")</f>
        <v/>
      </c>
      <c r="AK30" s="79" t="str">
        <f>合并区域($U30:Z30,"")</f>
        <v/>
      </c>
      <c r="AL30" s="79" t="str">
        <f>合并区域($U30:AA30,"")</f>
        <v/>
      </c>
      <c r="AM30" s="79" t="str">
        <f>合并区域($U30:AB30,"")</f>
        <v/>
      </c>
      <c r="AN30" s="79" t="str">
        <f>合并区域($U30:AC30,"")</f>
        <v/>
      </c>
      <c r="AO30" s="79" t="str">
        <f>合并区域($U30:AD30,"")</f>
        <v/>
      </c>
      <c r="AP30" s="79" t="str">
        <f>合并区域($U30:AE30,"")</f>
        <v/>
      </c>
      <c r="AU30" s="14" t="s">
        <v>449</v>
      </c>
      <c r="AV30" s="14">
        <v>9</v>
      </c>
      <c r="AW30" s="14">
        <v>1</v>
      </c>
      <c r="AY30" s="77" t="str">
        <f>IF(AX30="","",INDEX($AV$12:$AZ$14,COUNTIF($AX$22:AX30,AX30),MATCH(AX30,$AV$3:$AZ$3,0)))</f>
        <v/>
      </c>
      <c r="BB30" s="14" t="s">
        <v>700</v>
      </c>
      <c r="BC30" s="14" t="s">
        <v>701</v>
      </c>
      <c r="BD30" s="14" t="s">
        <v>702</v>
      </c>
      <c r="BE30" s="14" t="s">
        <v>703</v>
      </c>
      <c r="BG30" s="14" t="s">
        <v>704</v>
      </c>
      <c r="BM30" s="14" t="s">
        <v>449</v>
      </c>
      <c r="BN30" s="14">
        <v>9</v>
      </c>
      <c r="BO30" s="14">
        <v>1</v>
      </c>
      <c r="BQ30" s="77" t="str">
        <f>IF(BP30="","",INDEX($BN$12:$BR$14,COUNTIF($BP$22:BP30,BP30),MATCH(BP30,$BN$3:$BR$3,0)))</f>
        <v/>
      </c>
    </row>
    <row r="31" spans="16:69" x14ac:dyDescent="0.15">
      <c r="P31" s="14" t="s">
        <v>450</v>
      </c>
      <c r="Q31" s="14">
        <v>10</v>
      </c>
      <c r="R31" s="14">
        <v>1</v>
      </c>
      <c r="S31" s="14" t="s">
        <v>624</v>
      </c>
      <c r="T31" s="77" t="str">
        <f t="shared" si="1"/>
        <v/>
      </c>
      <c r="U31" s="48" t="str">
        <f t="shared" si="2"/>
        <v>楚国</v>
      </c>
      <c r="V31" s="47" t="str">
        <f>IF(AND($U31="",$R31=V$16,COUNTIF(V$21:V30,V$18)&lt;V$15),IF(MOD(COUNTIFS($U$22:U31,"",$R$22:R31,V$16),INT(COUNTIFS(U$22:U$201,"",$R$22:$R$201,V$16)/V$15))=0,V$18,""),"")</f>
        <v/>
      </c>
      <c r="W31" s="48" t="str">
        <f>IF(AND(合并区域($U31:V31,"")="",$R31=W$16,COUNTIF(W$21:W30,W$18)&lt;W$15),IF(MOD(COUNTIFS(AG$22:AG31,"",$R$22:$R31,W$16),INT((COUNTIFS(AG$22:AG$201,"",$R$22:$R$201,W$16))/W$15))=0,W$18,""),"")</f>
        <v/>
      </c>
      <c r="X31" s="48" t="str">
        <f>IF(AND(合并区域($U31:W31,"")="",$R31=X$16,COUNTIF(X$21:X30,X$18)&lt;X$15),IF(MOD(COUNTIFS(AH$22:AH31,"",$R$22:$R31,X$16),INT((COUNTIFS(AH$22:AH$201,"",$R$22:$R$201,X$16))/X$15))=0,X$18,""),"")</f>
        <v/>
      </c>
      <c r="Y31" s="48" t="str">
        <f>IF(AND(合并区域($U31:X31,"")="",$R31=Y$16,COUNTIF(Y$21:Y30,Y$18)&lt;Y$15),IF(MOD(COUNTIFS(AI$22:AI31,"",$R$22:$R31,Y$16),INT((COUNTIFS(AI$22:AI$201,"",$R$22:$R$201,Y$16))/Y$15))=0,Y$18,""),"")</f>
        <v/>
      </c>
      <c r="Z31" s="48" t="str">
        <f>IF(AND(合并区域($U31:Y31,"")="",$R31=Z$16,COUNTIF(Z$21:Z30,Z$18)&lt;Z$15),IF(MOD(COUNTIFS(AJ$22:AJ31,"",$R$22:$R31,Z$16),INT((COUNTIFS(AJ$22:AJ$201,"",$R$22:$R$201,Z$16))/Z$15))=0,Z$18,""),"")</f>
        <v/>
      </c>
      <c r="AA31" s="48" t="str">
        <f>IF(AND(合并区域($U31:Z31,"")="",$R31=AA$16,COUNTIF(AA$21:AA30,AA$18)&lt;AA$15),IF(MOD(COUNTIFS(AK$22:AK31,"",$R$22:$R31,AA$16),INT((COUNTIFS(AK$22:AK$201,"",$R$22:$R$201,AA$16))/AA$15))=0,AA$18,""),"")</f>
        <v/>
      </c>
      <c r="AB31" s="48" t="str">
        <f>IF(AND(合并区域($U31:AA31,"")="",$R31=AB$16,COUNTIF(AB$21:AB30,AB$18)&lt;AB$15),IF(MOD(COUNTIFS(AL$22:AL31,"",$R$22:$R31,AB$16),INT((COUNTIFS(AL$22:AL$201,"",$R$22:$R$201,AB$16))/AB$15))=0,AB$18,""),"")</f>
        <v/>
      </c>
      <c r="AC31" s="48" t="str">
        <f>IF(AND(合并区域($U31:AB31,"")="",$R31=AC$16,COUNTIF(AC$21:AC30,AC$18)&lt;AC$15),IF(MOD(COUNTIFS(AM$22:AM31,"",$R$22:$R31,AC$16),INT((COUNTIFS(AM$22:AM$201,"",$R$22:$R$201,AC$16))/AC$15))=0,AC$18,""),"")</f>
        <v/>
      </c>
      <c r="AD31" s="48" t="str">
        <f>IF(AND(合并区域($U31:AC31,"")="",$R31=AD$16,COUNTIF(AD$21:AD30,AD$18)&lt;AD$15),IF(MOD(COUNTIFS(AN$22:AN31,"",$R$22:$R31,AD$16),INT((COUNTIFS(AN$22:AN$201,"",$R$22:$R$201,AD$16))/AD$15))=0,AD$18,""),"")</f>
        <v/>
      </c>
      <c r="AE31" s="48" t="str">
        <f>IF(AND(合并区域($U31:AD31,"")="",$R31=AE$16,COUNTIF(AE$21:AE30,AE$18)&lt;AE$15),IF(MOD(COUNTIFS(AO$22:AO31,"",$R$22:$R31,AE$16),INT((COUNTIFS(AO$22:AO$201,"",$R$22:$R$201,AE$16))/AE$15))=0,AE$18,""),"")</f>
        <v/>
      </c>
      <c r="AG31" s="79" t="str">
        <f>合并区域($U31:V31,"")</f>
        <v>楚国</v>
      </c>
      <c r="AH31" s="79" t="str">
        <f>合并区域($U31:W31,"")</f>
        <v>楚国</v>
      </c>
      <c r="AI31" s="79" t="str">
        <f>合并区域($U31:X31,"")</f>
        <v>楚国</v>
      </c>
      <c r="AJ31" s="79" t="str">
        <f>合并区域($U31:Y31,"")</f>
        <v>楚国</v>
      </c>
      <c r="AK31" s="79" t="str">
        <f>合并区域($U31:Z31,"")</f>
        <v>楚国</v>
      </c>
      <c r="AL31" s="79" t="str">
        <f>合并区域($U31:AA31,"")</f>
        <v>楚国</v>
      </c>
      <c r="AM31" s="79" t="str">
        <f>合并区域($U31:AB31,"")</f>
        <v>楚国</v>
      </c>
      <c r="AN31" s="79" t="str">
        <f>合并区域($U31:AC31,"")</f>
        <v>楚国</v>
      </c>
      <c r="AO31" s="79" t="str">
        <f>合并区域($U31:AD31,"")</f>
        <v>楚国</v>
      </c>
      <c r="AP31" s="79" t="str">
        <f>合并区域($U31:AE31,"")</f>
        <v>楚国</v>
      </c>
      <c r="AU31" s="14" t="s">
        <v>450</v>
      </c>
      <c r="AV31" s="14">
        <v>10</v>
      </c>
      <c r="AW31" s="14">
        <v>2</v>
      </c>
      <c r="AY31" s="77" t="str">
        <f>IF(AX31="","",INDEX($AV$12:$AZ$14,COUNTIF($AX$22:AX31,AX31),MATCH(AX31,$AV$3:$AZ$3,0)))</f>
        <v/>
      </c>
      <c r="BB31" s="14" t="s">
        <v>705</v>
      </c>
      <c r="BC31" s="14" t="s">
        <v>706</v>
      </c>
      <c r="BD31" s="14" t="s">
        <v>707</v>
      </c>
      <c r="BE31" s="14" t="s">
        <v>708</v>
      </c>
      <c r="BG31" s="14" t="s">
        <v>703</v>
      </c>
      <c r="BM31" s="14" t="s">
        <v>450</v>
      </c>
      <c r="BN31" s="14">
        <v>10</v>
      </c>
      <c r="BO31" s="14">
        <v>2</v>
      </c>
      <c r="BQ31" s="77" t="str">
        <f>IF(BP31="","",INDEX($BN$12:$BR$14,COUNTIF($BP$22:BP31,BP31),MATCH(BP31,$BN$3:$BR$3,0)))</f>
        <v/>
      </c>
    </row>
    <row r="32" spans="16:69" x14ac:dyDescent="0.15">
      <c r="P32" s="14" t="s">
        <v>451</v>
      </c>
      <c r="Q32" s="14">
        <v>11</v>
      </c>
      <c r="R32" s="14">
        <v>2</v>
      </c>
      <c r="T32" s="77" t="str">
        <f t="shared" si="1"/>
        <v/>
      </c>
      <c r="U32" s="48" t="str">
        <f t="shared" si="2"/>
        <v/>
      </c>
      <c r="V32" s="47" t="str">
        <f>IF(AND($U32="",$R32=V$16,COUNTIF(V$21:V31,V$18)&lt;V$15),IF(MOD(COUNTIFS($U$22:U32,"",$R$22:R32,V$16),INT(COUNTIFS(U$22:U$201,"",$R$22:$R$201,V$16)/V$15))=0,V$18,""),"")</f>
        <v/>
      </c>
      <c r="W32" s="48" t="str">
        <f>IF(AND(合并区域($U32:V32,"")="",$R32=W$16,COUNTIF(W$21:W31,W$18)&lt;W$15),IF(MOD(COUNTIFS(AG$22:AG32,"",$R$22:$R32,W$16),INT((COUNTIFS(AG$22:AG$201,"",$R$22:$R$201,W$16))/W$15))=0,W$18,""),"")</f>
        <v/>
      </c>
      <c r="X32" s="48" t="str">
        <f>IF(AND(合并区域($U32:W32,"")="",$R32=X$16,COUNTIF(X$21:X31,X$18)&lt;X$15),IF(MOD(COUNTIFS(AH$22:AH32,"",$R$22:$R32,X$16),INT((COUNTIFS(AH$22:AH$201,"",$R$22:$R$201,X$16))/X$15))=0,X$18,""),"")</f>
        <v/>
      </c>
      <c r="Y32" s="48" t="str">
        <f>IF(AND(合并区域($U32:X32,"")="",$R32=Y$16,COUNTIF(Y$21:Y31,Y$18)&lt;Y$15),IF(MOD(COUNTIFS(AI$22:AI32,"",$R$22:$R32,Y$16),INT((COUNTIFS(AI$22:AI$201,"",$R$22:$R$201,Y$16))/Y$15))=0,Y$18,""),"")</f>
        <v/>
      </c>
      <c r="Z32" s="48" t="str">
        <f>IF(AND(合并区域($U32:Y32,"")="",$R32=Z$16,COUNTIF(Z$21:Z31,Z$18)&lt;Z$15),IF(MOD(COUNTIFS(AJ$22:AJ32,"",$R$22:$R32,Z$16),INT((COUNTIFS(AJ$22:AJ$201,"",$R$22:$R$201,Z$16))/Z$15))=0,Z$18,""),"")</f>
        <v/>
      </c>
      <c r="AA32" s="48" t="str">
        <f>IF(AND(合并区域($U32:Z32,"")="",$R32=AA$16,COUNTIF(AA$21:AA31,AA$18)&lt;AA$15),IF(MOD(COUNTIFS(AK$22:AK32,"",$R$22:$R32,AA$16),INT((COUNTIFS(AK$22:AK$201,"",$R$22:$R$201,AA$16))/AA$15))=0,AA$18,""),"")</f>
        <v/>
      </c>
      <c r="AB32" s="48" t="str">
        <f>IF(AND(合并区域($U32:AA32,"")="",$R32=AB$16,COUNTIF(AB$21:AB31,AB$18)&lt;AB$15),IF(MOD(COUNTIFS(AL$22:AL32,"",$R$22:$R32,AB$16),INT((COUNTIFS(AL$22:AL$201,"",$R$22:$R$201,AB$16))/AB$15))=0,AB$18,""),"")</f>
        <v/>
      </c>
      <c r="AC32" s="48" t="str">
        <f>IF(AND(合并区域($U32:AB32,"")="",$R32=AC$16,COUNTIF(AC$21:AC31,AC$18)&lt;AC$15),IF(MOD(COUNTIFS(AM$22:AM32,"",$R$22:$R32,AC$16),INT((COUNTIFS(AM$22:AM$201,"",$R$22:$R$201,AC$16))/AC$15))=0,AC$18,""),"")</f>
        <v/>
      </c>
      <c r="AD32" s="48" t="str">
        <f>IF(AND(合并区域($U32:AC32,"")="",$R32=AD$16,COUNTIF(AD$21:AD31,AD$18)&lt;AD$15),IF(MOD(COUNTIFS(AN$22:AN32,"",$R$22:$R32,AD$16),INT((COUNTIFS(AN$22:AN$201,"",$R$22:$R$201,AD$16))/AD$15))=0,AD$18,""),"")</f>
        <v/>
      </c>
      <c r="AE32" s="48" t="str">
        <f>IF(AND(合并区域($U32:AD32,"")="",$R32=AE$16,COUNTIF(AE$21:AE31,AE$18)&lt;AE$15),IF(MOD(COUNTIFS(AO$22:AO32,"",$R$22:$R32,AE$16),INT((COUNTIFS(AO$22:AO$201,"",$R$22:$R$201,AE$16))/AE$15))=0,AE$18,""),"")</f>
        <v/>
      </c>
      <c r="AG32" s="79" t="str">
        <f>合并区域($U32:V32,"")</f>
        <v/>
      </c>
      <c r="AH32" s="79" t="str">
        <f>合并区域($U32:W32,"")</f>
        <v/>
      </c>
      <c r="AI32" s="79" t="str">
        <f>合并区域($U32:X32,"")</f>
        <v/>
      </c>
      <c r="AJ32" s="79" t="str">
        <f>合并区域($U32:Y32,"")</f>
        <v/>
      </c>
      <c r="AK32" s="79" t="str">
        <f>合并区域($U32:Z32,"")</f>
        <v/>
      </c>
      <c r="AL32" s="79" t="str">
        <f>合并区域($U32:AA32,"")</f>
        <v/>
      </c>
      <c r="AM32" s="79" t="str">
        <f>合并区域($U32:AB32,"")</f>
        <v/>
      </c>
      <c r="AN32" s="79" t="str">
        <f>合并区域($U32:AC32,"")</f>
        <v/>
      </c>
      <c r="AO32" s="79" t="str">
        <f>合并区域($U32:AD32,"")</f>
        <v/>
      </c>
      <c r="AP32" s="79" t="str">
        <f>合并区域($U32:AE32,"")</f>
        <v/>
      </c>
      <c r="AU32" s="14" t="s">
        <v>451</v>
      </c>
      <c r="AV32" s="14">
        <v>11</v>
      </c>
      <c r="AW32" s="14">
        <v>2</v>
      </c>
      <c r="AY32" s="77" t="str">
        <f>IF(AX32="","",INDEX($AV$12:$AZ$14,COUNTIF($AX$22:AX32,AX32),MATCH(AX32,$AV$3:$AZ$3,0)))</f>
        <v/>
      </c>
      <c r="BB32" s="14" t="s">
        <v>709</v>
      </c>
      <c r="BC32" s="14" t="s">
        <v>710</v>
      </c>
      <c r="BD32" s="14" t="s">
        <v>711</v>
      </c>
      <c r="BE32" s="14" t="s">
        <v>712</v>
      </c>
      <c r="BM32" s="14" t="s">
        <v>451</v>
      </c>
      <c r="BN32" s="14">
        <v>11</v>
      </c>
      <c r="BO32" s="14">
        <v>2</v>
      </c>
      <c r="BQ32" s="77" t="str">
        <f>IF(BP32="","",INDEX($BN$12:$BR$14,COUNTIF($BP$22:BP32,BP32),MATCH(BP32,$BN$3:$BR$3,0)))</f>
        <v/>
      </c>
    </row>
    <row r="33" spans="16:69" x14ac:dyDescent="0.15">
      <c r="P33" s="14" t="s">
        <v>452</v>
      </c>
      <c r="Q33" s="14">
        <v>12</v>
      </c>
      <c r="R33" s="14">
        <v>3</v>
      </c>
      <c r="S33" s="14" t="s">
        <v>441</v>
      </c>
      <c r="T33" s="77" t="str">
        <f t="shared" si="1"/>
        <v/>
      </c>
      <c r="U33" s="48" t="str">
        <f t="shared" si="2"/>
        <v/>
      </c>
      <c r="V33" s="47" t="str">
        <f>IF(AND($U33="",$R33=V$16,COUNTIF(V$21:V32,V$18)&lt;V$15),IF(MOD(COUNTIFS($U$22:U33,"",$R$22:R33,V$16),INT(COUNTIFS(U$22:U$201,"",$R$22:$R$201,V$16)/V$15))=0,V$18,""),"")</f>
        <v/>
      </c>
      <c r="W33" s="48" t="str">
        <f>IF(AND(合并区域($U33:V33,"")="",$R33=W$16,COUNTIF(W$21:W32,W$18)&lt;W$15),IF(MOD(COUNTIFS(AG$22:AG33,"",$R$22:$R33,W$16),INT((COUNTIFS(AG$22:AG$201,"",$R$22:$R$201,W$16))/W$15))=0,W$18,""),"")</f>
        <v/>
      </c>
      <c r="X33" s="48" t="str">
        <f>IF(AND(合并区域($U33:W33,"")="",$R33=X$16,COUNTIF(X$21:X32,X$18)&lt;X$15),IF(MOD(COUNTIFS(AH$22:AH33,"",$R$22:$R33,X$16),INT((COUNTIFS(AH$22:AH$201,"",$R$22:$R$201,X$16))/X$15))=0,X$18,""),"")</f>
        <v/>
      </c>
      <c r="Y33" s="48" t="str">
        <f>IF(AND(合并区域($U33:X33,"")="",$R33=Y$16,COUNTIF(Y$21:Y32,Y$18)&lt;Y$15),IF(MOD(COUNTIFS(AI$22:AI33,"",$R$22:$R33,Y$16),INT((COUNTIFS(AI$22:AI$201,"",$R$22:$R$201,Y$16))/Y$15))=0,Y$18,""),"")</f>
        <v/>
      </c>
      <c r="Z33" s="48" t="str">
        <f>IF(AND(合并区域($U33:Y33,"")="",$R33=Z$16,COUNTIF(Z$21:Z32,Z$18)&lt;Z$15),IF(MOD(COUNTIFS(AJ$22:AJ33,"",$R$22:$R33,Z$16),INT((COUNTIFS(AJ$22:AJ$201,"",$R$22:$R$201,Z$16))/Z$15))=0,Z$18,""),"")</f>
        <v/>
      </c>
      <c r="AA33" s="48" t="str">
        <f>IF(AND(合并区域($U33:Z33,"")="",$R33=AA$16,COUNTIF(AA$21:AA32,AA$18)&lt;AA$15),IF(MOD(COUNTIFS(AK$22:AK33,"",$R$22:$R33,AA$16),INT((COUNTIFS(AK$22:AK$201,"",$R$22:$R$201,AA$16))/AA$15))=0,AA$18,""),"")</f>
        <v/>
      </c>
      <c r="AB33" s="48" t="str">
        <f>IF(AND(合并区域($U33:AA33,"")="",$R33=AB$16,COUNTIF(AB$21:AB32,AB$18)&lt;AB$15),IF(MOD(COUNTIFS(AL$22:AL33,"",$R$22:$R33,AB$16),INT((COUNTIFS(AL$22:AL$201,"",$R$22:$R$201,AB$16))/AB$15))=0,AB$18,""),"")</f>
        <v/>
      </c>
      <c r="AC33" s="48" t="str">
        <f>IF(AND(合并区域($U33:AB33,"")="",$R33=AC$16,COUNTIF(AC$21:AC32,AC$18)&lt;AC$15),IF(MOD(COUNTIFS(AM$22:AM33,"",$R$22:$R33,AC$16),INT((COUNTIFS(AM$22:AM$201,"",$R$22:$R$201,AC$16))/AC$15))=0,AC$18,""),"")</f>
        <v/>
      </c>
      <c r="AD33" s="48" t="str">
        <f>IF(AND(合并区域($U33:AC33,"")="",$R33=AD$16,COUNTIF(AD$21:AD32,AD$18)&lt;AD$15),IF(MOD(COUNTIFS(AN$22:AN33,"",$R$22:$R33,AD$16),INT((COUNTIFS(AN$22:AN$201,"",$R$22:$R$201,AD$16))/AD$15))=0,AD$18,""),"")</f>
        <v/>
      </c>
      <c r="AE33" s="48" t="str">
        <f>IF(AND(合并区域($U33:AD33,"")="",$R33=AE$16,COUNTIF(AE$21:AE32,AE$18)&lt;AE$15),IF(MOD(COUNTIFS(AO$22:AO33,"",$R$22:$R33,AE$16),INT((COUNTIFS(AO$22:AO$201,"",$R$22:$R$201,AE$16))/AE$15))=0,AE$18,""),"")</f>
        <v/>
      </c>
      <c r="AG33" s="79" t="str">
        <f>合并区域($U33:V33,"")</f>
        <v/>
      </c>
      <c r="AH33" s="79" t="str">
        <f>合并区域($U33:W33,"")</f>
        <v/>
      </c>
      <c r="AI33" s="79" t="str">
        <f>合并区域($U33:X33,"")</f>
        <v/>
      </c>
      <c r="AJ33" s="79" t="str">
        <f>合并区域($U33:Y33,"")</f>
        <v/>
      </c>
      <c r="AK33" s="79" t="str">
        <f>合并区域($U33:Z33,"")</f>
        <v/>
      </c>
      <c r="AL33" s="79" t="str">
        <f>合并区域($U33:AA33,"")</f>
        <v/>
      </c>
      <c r="AM33" s="79" t="str">
        <f>合并区域($U33:AB33,"")</f>
        <v/>
      </c>
      <c r="AN33" s="79" t="str">
        <f>合并区域($U33:AC33,"")</f>
        <v/>
      </c>
      <c r="AO33" s="79" t="str">
        <f>合并区域($U33:AD33,"")</f>
        <v/>
      </c>
      <c r="AP33" s="79" t="str">
        <f>合并区域($U33:AE33,"")</f>
        <v/>
      </c>
      <c r="AU33" s="14" t="s">
        <v>452</v>
      </c>
      <c r="AV33" s="14">
        <v>12</v>
      </c>
      <c r="AW33" s="14">
        <v>3</v>
      </c>
      <c r="AY33" s="77" t="str">
        <f>IF(AX33="","",INDEX($AV$12:$AZ$14,COUNTIF($AX$22:AX33,AX33),MATCH(AX33,$AV$3:$AZ$3,0)))</f>
        <v/>
      </c>
      <c r="BB33" s="14" t="s">
        <v>713</v>
      </c>
      <c r="BC33" s="14" t="s">
        <v>714</v>
      </c>
      <c r="BD33" s="14" t="s">
        <v>715</v>
      </c>
      <c r="BE33" s="14" t="s">
        <v>716</v>
      </c>
      <c r="BM33" s="14" t="s">
        <v>452</v>
      </c>
      <c r="BN33" s="14">
        <v>12</v>
      </c>
      <c r="BO33" s="14">
        <v>3</v>
      </c>
      <c r="BP33" s="14" t="s">
        <v>924</v>
      </c>
      <c r="BQ33" s="56">
        <v>29025</v>
      </c>
    </row>
    <row r="34" spans="16:69" x14ac:dyDescent="0.15">
      <c r="P34" s="14" t="s">
        <v>453</v>
      </c>
      <c r="Q34" s="14">
        <v>13</v>
      </c>
      <c r="R34" s="14">
        <v>3</v>
      </c>
      <c r="S34" s="14" t="s">
        <v>622</v>
      </c>
      <c r="T34" s="77" t="str">
        <f t="shared" si="1"/>
        <v/>
      </c>
      <c r="U34" s="48" t="str">
        <f t="shared" si="2"/>
        <v>齐国</v>
      </c>
      <c r="V34" s="47" t="str">
        <f>IF(AND($U34="",$R34=V$16,COUNTIF(V$21:V33,V$18)&lt;V$15),IF(MOD(COUNTIFS($U$22:U34,"",$R$22:R34,V$16),INT(COUNTIFS(U$22:U$201,"",$R$22:$R$201,V$16)/V$15))=0,V$18,""),"")</f>
        <v/>
      </c>
      <c r="W34" s="48" t="str">
        <f>IF(AND(合并区域($U34:V34,"")="",$R34=W$16,COUNTIF(W$21:W33,W$18)&lt;W$15),IF(MOD(COUNTIFS(AG$22:AG34,"",$R$22:$R34,W$16),INT((COUNTIFS(AG$22:AG$201,"",$R$22:$R$201,W$16))/W$15))=0,W$18,""),"")</f>
        <v/>
      </c>
      <c r="X34" s="48" t="str">
        <f>IF(AND(合并区域($U34:W34,"")="",$R34=X$16,COUNTIF(X$21:X33,X$18)&lt;X$15),IF(MOD(COUNTIFS(AH$22:AH34,"",$R$22:$R34,X$16),INT((COUNTIFS(AH$22:AH$201,"",$R$22:$R$201,X$16))/X$15))=0,X$18,""),"")</f>
        <v/>
      </c>
      <c r="Y34" s="48" t="str">
        <f>IF(AND(合并区域($U34:X34,"")="",$R34=Y$16,COUNTIF(Y$21:Y33,Y$18)&lt;Y$15),IF(MOD(COUNTIFS(AI$22:AI34,"",$R$22:$R34,Y$16),INT((COUNTIFS(AI$22:AI$201,"",$R$22:$R$201,Y$16))/Y$15))=0,Y$18,""),"")</f>
        <v/>
      </c>
      <c r="Z34" s="48" t="str">
        <f>IF(AND(合并区域($U34:Y34,"")="",$R34=Z$16,COUNTIF(Z$21:Z33,Z$18)&lt;Z$15),IF(MOD(COUNTIFS(AJ$22:AJ34,"",$R$22:$R34,Z$16),INT((COUNTIFS(AJ$22:AJ$201,"",$R$22:$R$201,Z$16))/Z$15))=0,Z$18,""),"")</f>
        <v/>
      </c>
      <c r="AA34" s="48" t="str">
        <f>IF(AND(合并区域($U34:Z34,"")="",$R34=AA$16,COUNTIF(AA$21:AA33,AA$18)&lt;AA$15),IF(MOD(COUNTIFS(AK$22:AK34,"",$R$22:$R34,AA$16),INT((COUNTIFS(AK$22:AK$201,"",$R$22:$R$201,AA$16))/AA$15))=0,AA$18,""),"")</f>
        <v/>
      </c>
      <c r="AB34" s="48" t="str">
        <f>IF(AND(合并区域($U34:AA34,"")="",$R34=AB$16,COUNTIF(AB$21:AB33,AB$18)&lt;AB$15),IF(MOD(COUNTIFS(AL$22:AL34,"",$R$22:$R34,AB$16),INT((COUNTIFS(AL$22:AL$201,"",$R$22:$R$201,AB$16))/AB$15))=0,AB$18,""),"")</f>
        <v/>
      </c>
      <c r="AC34" s="48" t="str">
        <f>IF(AND(合并区域($U34:AB34,"")="",$R34=AC$16,COUNTIF(AC$21:AC33,AC$18)&lt;AC$15),IF(MOD(COUNTIFS(AM$22:AM34,"",$R$22:$R34,AC$16),INT((COUNTIFS(AM$22:AM$201,"",$R$22:$R$201,AC$16))/AC$15))=0,AC$18,""),"")</f>
        <v/>
      </c>
      <c r="AD34" s="48" t="str">
        <f>IF(AND(合并区域($U34:AC34,"")="",$R34=AD$16,COUNTIF(AD$21:AD33,AD$18)&lt;AD$15),IF(MOD(COUNTIFS(AN$22:AN34,"",$R$22:$R34,AD$16),INT((COUNTIFS(AN$22:AN$201,"",$R$22:$R$201,AD$16))/AD$15))=0,AD$18,""),"")</f>
        <v/>
      </c>
      <c r="AE34" s="48" t="str">
        <f>IF(AND(合并区域($U34:AD34,"")="",$R34=AE$16,COUNTIF(AE$21:AE33,AE$18)&lt;AE$15),IF(MOD(COUNTIFS(AO$22:AO34,"",$R$22:$R34,AE$16),INT((COUNTIFS(AO$22:AO$201,"",$R$22:$R$201,AE$16))/AE$15))=0,AE$18,""),"")</f>
        <v/>
      </c>
      <c r="AG34" s="79" t="str">
        <f>合并区域($U34:V34,"")</f>
        <v>齐国</v>
      </c>
      <c r="AH34" s="79" t="str">
        <f>合并区域($U34:W34,"")</f>
        <v>齐国</v>
      </c>
      <c r="AI34" s="79" t="str">
        <f>合并区域($U34:X34,"")</f>
        <v>齐国</v>
      </c>
      <c r="AJ34" s="79" t="str">
        <f>合并区域($U34:Y34,"")</f>
        <v>齐国</v>
      </c>
      <c r="AK34" s="79" t="str">
        <f>合并区域($U34:Z34,"")</f>
        <v>齐国</v>
      </c>
      <c r="AL34" s="79" t="str">
        <f>合并区域($U34:AA34,"")</f>
        <v>齐国</v>
      </c>
      <c r="AM34" s="79" t="str">
        <f>合并区域($U34:AB34,"")</f>
        <v>齐国</v>
      </c>
      <c r="AN34" s="79" t="str">
        <f>合并区域($U34:AC34,"")</f>
        <v>齐国</v>
      </c>
      <c r="AO34" s="79" t="str">
        <f>合并区域($U34:AD34,"")</f>
        <v>齐国</v>
      </c>
      <c r="AP34" s="79" t="str">
        <f>合并区域($U34:AE34,"")</f>
        <v>齐国</v>
      </c>
      <c r="AU34" s="14" t="s">
        <v>453</v>
      </c>
      <c r="AV34" s="14">
        <v>13</v>
      </c>
      <c r="AW34" s="14">
        <v>3</v>
      </c>
      <c r="AY34" s="77" t="str">
        <f>IF(AX34="","",INDEX($AV$12:$AZ$14,COUNTIF($AX$22:AX34,AX34),MATCH(AX34,$AV$3:$AZ$3,0)))</f>
        <v/>
      </c>
      <c r="BB34" s="14" t="s">
        <v>717</v>
      </c>
      <c r="BC34" s="14" t="s">
        <v>718</v>
      </c>
      <c r="BD34" s="14" t="s">
        <v>719</v>
      </c>
      <c r="BE34" s="14" t="s">
        <v>720</v>
      </c>
      <c r="BM34" s="14" t="s">
        <v>453</v>
      </c>
      <c r="BN34" s="14">
        <v>13</v>
      </c>
      <c r="BO34" s="14">
        <v>3</v>
      </c>
      <c r="BQ34" s="77" t="str">
        <f>IF(BP34="","",INDEX($BN$12:$BR$14,COUNTIF($BP$22:BP34,BP34),MATCH(BP34,$BN$3:$BR$3,0)))</f>
        <v/>
      </c>
    </row>
    <row r="35" spans="16:69" x14ac:dyDescent="0.15">
      <c r="P35" s="14" t="s">
        <v>454</v>
      </c>
      <c r="Q35" s="14">
        <v>14</v>
      </c>
      <c r="R35" s="14">
        <v>3</v>
      </c>
      <c r="T35" s="77" t="str">
        <f t="shared" si="1"/>
        <v>29009</v>
      </c>
      <c r="U35" s="48" t="str">
        <f t="shared" si="2"/>
        <v/>
      </c>
      <c r="V35" s="47" t="str">
        <f>IF(AND($U35="",$R35=V$16,COUNTIF(V$21:V34,V$18)&lt;V$15),IF(MOD(COUNTIFS($U$22:U35,"",$R$22:R35,V$16),INT(COUNTIFS(U$22:U$201,"",$R$22:$R$201,V$16)/V$15))=0,V$18,""),"")</f>
        <v/>
      </c>
      <c r="W35" s="48" t="str">
        <f>IF(AND(合并区域($U35:V35,"")="",$R35=W$16,COUNTIF(W$21:W34,W$18)&lt;W$15),IF(MOD(COUNTIFS(AG$22:AG35,"",$R$22:$R35,W$16),INT((COUNTIFS(AG$22:AG$201,"",$R$22:$R$201,W$16))/W$15))=0,W$18,""),"")</f>
        <v/>
      </c>
      <c r="X35" s="48" t="str">
        <f>IF(AND(合并区域($U35:W35,"")="",$R35=X$16,COUNTIF(X$21:X34,X$18)&lt;X$15),IF(MOD(COUNTIFS(AH$22:AH35,"",$R$22:$R35,X$16),INT((COUNTIFS(AH$22:AH$201,"",$R$22:$R$201,X$16))/X$15))=0,X$18,""),"")</f>
        <v/>
      </c>
      <c r="Y35" s="48">
        <f>IF(AND(合并区域($U35:X35,"")="",$R35=Y$16,COUNTIF(Y$21:Y34,Y$18)&lt;Y$15),IF(MOD(COUNTIFS(AI$22:AI35,"",$R$22:$R35,Y$16),INT((COUNTIFS(AI$22:AI$201,"",$R$22:$R$201,Y$16))/Y$15))=0,Y$18,""),"")</f>
        <v>29009</v>
      </c>
      <c r="Z35" s="48" t="str">
        <f>IF(AND(合并区域($U35:Y35,"")="",$R35=Z$16,COUNTIF(Z$21:Z34,Z$18)&lt;Z$15),IF(MOD(COUNTIFS(AJ$22:AJ35,"",$R$22:$R35,Z$16),INT((COUNTIFS(AJ$22:AJ$201,"",$R$22:$R$201,Z$16))/Z$15))=0,Z$18,""),"")</f>
        <v/>
      </c>
      <c r="AA35" s="48" t="str">
        <f>IF(AND(合并区域($U35:Z35,"")="",$R35=AA$16,COUNTIF(AA$21:AA34,AA$18)&lt;AA$15),IF(MOD(COUNTIFS(AK$22:AK35,"",$R$22:$R35,AA$16),INT((COUNTIFS(AK$22:AK$201,"",$R$22:$R$201,AA$16))/AA$15))=0,AA$18,""),"")</f>
        <v/>
      </c>
      <c r="AB35" s="48" t="str">
        <f>IF(AND(合并区域($U35:AA35,"")="",$R35=AB$16,COUNTIF(AB$21:AB34,AB$18)&lt;AB$15),IF(MOD(COUNTIFS(AL$22:AL35,"",$R$22:$R35,AB$16),INT((COUNTIFS(AL$22:AL$201,"",$R$22:$R$201,AB$16))/AB$15))=0,AB$18,""),"")</f>
        <v/>
      </c>
      <c r="AC35" s="48" t="str">
        <f>IF(AND(合并区域($U35:AB35,"")="",$R35=AC$16,COUNTIF(AC$21:AC34,AC$18)&lt;AC$15),IF(MOD(COUNTIFS(AM$22:AM35,"",$R$22:$R35,AC$16),INT((COUNTIFS(AM$22:AM$201,"",$R$22:$R$201,AC$16))/AC$15))=0,AC$18,""),"")</f>
        <v/>
      </c>
      <c r="AD35" s="48" t="str">
        <f>IF(AND(合并区域($U35:AC35,"")="",$R35=AD$16,COUNTIF(AD$21:AD34,AD$18)&lt;AD$15),IF(MOD(COUNTIFS(AN$22:AN35,"",$R$22:$R35,AD$16),INT((COUNTIFS(AN$22:AN$201,"",$R$22:$R$201,AD$16))/AD$15))=0,AD$18,""),"")</f>
        <v/>
      </c>
      <c r="AE35" s="48" t="str">
        <f>IF(AND(合并区域($U35:AD35,"")="",$R35=AE$16,COUNTIF(AE$21:AE34,AE$18)&lt;AE$15),IF(MOD(COUNTIFS(AO$22:AO35,"",$R$22:$R35,AE$16),INT((COUNTIFS(AO$22:AO$201,"",$R$22:$R$201,AE$16))/AE$15))=0,AE$18,""),"")</f>
        <v/>
      </c>
      <c r="AG35" s="79" t="str">
        <f>合并区域($U35:V35,"")</f>
        <v/>
      </c>
      <c r="AH35" s="79" t="str">
        <f>合并区域($U35:W35,"")</f>
        <v/>
      </c>
      <c r="AI35" s="79" t="str">
        <f>合并区域($U35:X35,"")</f>
        <v/>
      </c>
      <c r="AJ35" s="79" t="str">
        <f>合并区域($U35:Y35,"")</f>
        <v>29009</v>
      </c>
      <c r="AK35" s="79" t="str">
        <f>合并区域($U35:Z35,"")</f>
        <v>29009</v>
      </c>
      <c r="AL35" s="79" t="str">
        <f>合并区域($U35:AA35,"")</f>
        <v>29009</v>
      </c>
      <c r="AM35" s="79" t="str">
        <f>合并区域($U35:AB35,"")</f>
        <v>29009</v>
      </c>
      <c r="AN35" s="79" t="str">
        <f>合并区域($U35:AC35,"")</f>
        <v>29009</v>
      </c>
      <c r="AO35" s="79" t="str">
        <f>合并区域($U35:AD35,"")</f>
        <v>29009</v>
      </c>
      <c r="AP35" s="79" t="str">
        <f>合并区域($U35:AE35,"")</f>
        <v>29009</v>
      </c>
      <c r="AU35" s="14" t="s">
        <v>454</v>
      </c>
      <c r="AV35" s="14">
        <v>14</v>
      </c>
      <c r="AW35" s="14">
        <v>2</v>
      </c>
      <c r="AY35" s="77" t="str">
        <f>IF(AX35="","",INDEX($AV$12:$AZ$14,COUNTIF($AX$22:AX35,AX35),MATCH(AX35,$AV$3:$AZ$3,0)))</f>
        <v/>
      </c>
      <c r="BB35" s="14" t="s">
        <v>721</v>
      </c>
      <c r="BC35" s="14" t="s">
        <v>722</v>
      </c>
      <c r="BD35" s="14" t="s">
        <v>723</v>
      </c>
      <c r="BE35" s="14" t="s">
        <v>724</v>
      </c>
      <c r="BM35" s="14" t="s">
        <v>454</v>
      </c>
      <c r="BN35" s="14">
        <v>14</v>
      </c>
      <c r="BO35" s="14">
        <v>2</v>
      </c>
      <c r="BQ35" s="77" t="str">
        <f>IF(BP35="","",INDEX($BN$12:$BR$14,COUNTIF($BP$22:BP35,BP35),MATCH(BP35,$BN$3:$BR$3,0)))</f>
        <v/>
      </c>
    </row>
    <row r="36" spans="16:69" x14ac:dyDescent="0.15">
      <c r="P36" s="14" t="s">
        <v>455</v>
      </c>
      <c r="Q36" s="14">
        <v>15</v>
      </c>
      <c r="R36" s="14">
        <v>2</v>
      </c>
      <c r="T36" s="77" t="str">
        <f t="shared" si="1"/>
        <v/>
      </c>
      <c r="U36" s="48" t="str">
        <f t="shared" si="2"/>
        <v/>
      </c>
      <c r="V36" s="47" t="str">
        <f>IF(AND($U36="",$R36=V$16,COUNTIF(V$21:V35,V$18)&lt;V$15),IF(MOD(COUNTIFS($U$22:U36,"",$R$22:R36,V$16),INT(COUNTIFS(U$22:U$201,"",$R$22:$R$201,V$16)/V$15))=0,V$18,""),"")</f>
        <v/>
      </c>
      <c r="W36" s="48" t="str">
        <f>IF(AND(合并区域($U36:V36,"")="",$R36=W$16,COUNTIF(W$21:W35,W$18)&lt;W$15),IF(MOD(COUNTIFS(AG$22:AG36,"",$R$22:$R36,W$16),INT((COUNTIFS(AG$22:AG$201,"",$R$22:$R$201,W$16))/W$15))=0,W$18,""),"")</f>
        <v/>
      </c>
      <c r="X36" s="48" t="str">
        <f>IF(AND(合并区域($U36:W36,"")="",$R36=X$16,COUNTIF(X$21:X35,X$18)&lt;X$15),IF(MOD(COUNTIFS(AH$22:AH36,"",$R$22:$R36,X$16),INT((COUNTIFS(AH$22:AH$201,"",$R$22:$R$201,X$16))/X$15))=0,X$18,""),"")</f>
        <v/>
      </c>
      <c r="Y36" s="48" t="str">
        <f>IF(AND(合并区域($U36:X36,"")="",$R36=Y$16,COUNTIF(Y$21:Y35,Y$18)&lt;Y$15),IF(MOD(COUNTIFS(AI$22:AI36,"",$R$22:$R36,Y$16),INT((COUNTIFS(AI$22:AI$201,"",$R$22:$R$201,Y$16))/Y$15))=0,Y$18,""),"")</f>
        <v/>
      </c>
      <c r="Z36" s="48" t="str">
        <f>IF(AND(合并区域($U36:Y36,"")="",$R36=Z$16,COUNTIF(Z$21:Z35,Z$18)&lt;Z$15),IF(MOD(COUNTIFS(AJ$22:AJ36,"",$R$22:$R36,Z$16),INT((COUNTIFS(AJ$22:AJ$201,"",$R$22:$R$201,Z$16))/Z$15))=0,Z$18,""),"")</f>
        <v/>
      </c>
      <c r="AA36" s="48" t="str">
        <f>IF(AND(合并区域($U36:Z36,"")="",$R36=AA$16,COUNTIF(AA$21:AA35,AA$18)&lt;AA$15),IF(MOD(COUNTIFS(AK$22:AK36,"",$R$22:$R36,AA$16),INT((COUNTIFS(AK$22:AK$201,"",$R$22:$R$201,AA$16))/AA$15))=0,AA$18,""),"")</f>
        <v/>
      </c>
      <c r="AB36" s="48" t="str">
        <f>IF(AND(合并区域($U36:AA36,"")="",$R36=AB$16,COUNTIF(AB$21:AB35,AB$18)&lt;AB$15),IF(MOD(COUNTIFS(AL$22:AL36,"",$R$22:$R36,AB$16),INT((COUNTIFS(AL$22:AL$201,"",$R$22:$R$201,AB$16))/AB$15))=0,AB$18,""),"")</f>
        <v/>
      </c>
      <c r="AC36" s="48" t="str">
        <f>IF(AND(合并区域($U36:AB36,"")="",$R36=AC$16,COUNTIF(AC$21:AC35,AC$18)&lt;AC$15),IF(MOD(COUNTIFS(AM$22:AM36,"",$R$22:$R36,AC$16),INT((COUNTIFS(AM$22:AM$201,"",$R$22:$R$201,AC$16))/AC$15))=0,AC$18,""),"")</f>
        <v/>
      </c>
      <c r="AD36" s="48" t="str">
        <f>IF(AND(合并区域($U36:AC36,"")="",$R36=AD$16,COUNTIF(AD$21:AD35,AD$18)&lt;AD$15),IF(MOD(COUNTIFS(AN$22:AN36,"",$R$22:$R36,AD$16),INT((COUNTIFS(AN$22:AN$201,"",$R$22:$R$201,AD$16))/AD$15))=0,AD$18,""),"")</f>
        <v/>
      </c>
      <c r="AE36" s="48" t="str">
        <f>IF(AND(合并区域($U36:AD36,"")="",$R36=AE$16,COUNTIF(AE$21:AE35,AE$18)&lt;AE$15),IF(MOD(COUNTIFS(AO$22:AO36,"",$R$22:$R36,AE$16),INT((COUNTIFS(AO$22:AO$201,"",$R$22:$R$201,AE$16))/AE$15))=0,AE$18,""),"")</f>
        <v/>
      </c>
      <c r="AG36" s="79" t="str">
        <f>合并区域($U36:V36,"")</f>
        <v/>
      </c>
      <c r="AH36" s="79" t="str">
        <f>合并区域($U36:W36,"")</f>
        <v/>
      </c>
      <c r="AI36" s="79" t="str">
        <f>合并区域($U36:X36,"")</f>
        <v/>
      </c>
      <c r="AJ36" s="79" t="str">
        <f>合并区域($U36:Y36,"")</f>
        <v/>
      </c>
      <c r="AK36" s="79" t="str">
        <f>合并区域($U36:Z36,"")</f>
        <v/>
      </c>
      <c r="AL36" s="79" t="str">
        <f>合并区域($U36:AA36,"")</f>
        <v/>
      </c>
      <c r="AM36" s="79" t="str">
        <f>合并区域($U36:AB36,"")</f>
        <v/>
      </c>
      <c r="AN36" s="79" t="str">
        <f>合并区域($U36:AC36,"")</f>
        <v/>
      </c>
      <c r="AO36" s="79" t="str">
        <f>合并区域($U36:AD36,"")</f>
        <v/>
      </c>
      <c r="AP36" s="79" t="str">
        <f>合并区域($U36:AE36,"")</f>
        <v/>
      </c>
      <c r="AU36" s="14" t="s">
        <v>455</v>
      </c>
      <c r="AV36" s="14">
        <v>15</v>
      </c>
      <c r="AW36" s="14">
        <v>2</v>
      </c>
      <c r="AY36" s="77" t="str">
        <f>IF(AX36="","",INDEX($AV$12:$AZ$14,COUNTIF($AX$22:AX36,AX36),MATCH(AX36,$AV$3:$AZ$3,0)))</f>
        <v/>
      </c>
      <c r="BB36" s="14" t="s">
        <v>725</v>
      </c>
      <c r="BC36" s="14" t="s">
        <v>726</v>
      </c>
      <c r="BD36" s="14" t="s">
        <v>727</v>
      </c>
      <c r="BE36" s="14" t="s">
        <v>728</v>
      </c>
      <c r="BM36" s="14" t="s">
        <v>455</v>
      </c>
      <c r="BN36" s="14">
        <v>15</v>
      </c>
      <c r="BO36" s="14">
        <v>2</v>
      </c>
      <c r="BQ36" s="77" t="str">
        <f>IF(BP36="","",INDEX($BN$12:$BR$14,COUNTIF($BP$22:BP36,BP36),MATCH(BP36,$BN$3:$BR$3,0)))</f>
        <v/>
      </c>
    </row>
    <row r="37" spans="16:69" x14ac:dyDescent="0.15">
      <c r="P37" s="14" t="s">
        <v>456</v>
      </c>
      <c r="Q37" s="14">
        <v>16</v>
      </c>
      <c r="R37" s="14">
        <v>4</v>
      </c>
      <c r="T37" s="77" t="str">
        <f t="shared" si="1"/>
        <v/>
      </c>
      <c r="U37" s="48" t="str">
        <f t="shared" si="2"/>
        <v/>
      </c>
      <c r="V37" s="47" t="str">
        <f>IF(AND($U37="",$R37=V$16,COUNTIF(V$21:V36,V$18)&lt;V$15),IF(MOD(COUNTIFS($U$22:U37,"",$R$22:R37,V$16),INT(COUNTIFS(U$22:U$201,"",$R$22:$R$201,V$16)/V$15))=0,V$18,""),"")</f>
        <v/>
      </c>
      <c r="W37" s="48" t="str">
        <f>IF(AND(合并区域($U37:V37,"")="",$R37=W$16,COUNTIF(W$21:W36,W$18)&lt;W$15),IF(MOD(COUNTIFS(AG$22:AG37,"",$R$22:$R37,W$16),INT((COUNTIFS(AG$22:AG$201,"",$R$22:$R$201,W$16))/W$15))=0,W$18,""),"")</f>
        <v/>
      </c>
      <c r="X37" s="48" t="str">
        <f>IF(AND(合并区域($U37:W37,"")="",$R37=X$16,COUNTIF(X$21:X36,X$18)&lt;X$15),IF(MOD(COUNTIFS(AH$22:AH37,"",$R$22:$R37,X$16),INT((COUNTIFS(AH$22:AH$201,"",$R$22:$R$201,X$16))/X$15))=0,X$18,""),"")</f>
        <v/>
      </c>
      <c r="Y37" s="48" t="str">
        <f>IF(AND(合并区域($U37:X37,"")="",$R37=Y$16,COUNTIF(Y$21:Y36,Y$18)&lt;Y$15),IF(MOD(COUNTIFS(AI$22:AI37,"",$R$22:$R37,Y$16),INT((COUNTIFS(AI$22:AI$201,"",$R$22:$R$201,Y$16))/Y$15))=0,Y$18,""),"")</f>
        <v/>
      </c>
      <c r="Z37" s="48" t="str">
        <f>IF(AND(合并区域($U37:Y37,"")="",$R37=Z$16,COUNTIF(Z$21:Z36,Z$18)&lt;Z$15),IF(MOD(COUNTIFS(AJ$22:AJ37,"",$R$22:$R37,Z$16),INT((COUNTIFS(AJ$22:AJ$201,"",$R$22:$R$201,Z$16))/Z$15))=0,Z$18,""),"")</f>
        <v/>
      </c>
      <c r="AA37" s="48" t="str">
        <f>IF(AND(合并区域($U37:Z37,"")="",$R37=AA$16,COUNTIF(AA$21:AA36,AA$18)&lt;AA$15),IF(MOD(COUNTIFS(AK$22:AK37,"",$R$22:$R37,AA$16),INT((COUNTIFS(AK$22:AK$201,"",$R$22:$R$201,AA$16))/AA$15))=0,AA$18,""),"")</f>
        <v/>
      </c>
      <c r="AB37" s="48" t="str">
        <f>IF(AND(合并区域($U37:AA37,"")="",$R37=AB$16,COUNTIF(AB$21:AB36,AB$18)&lt;AB$15),IF(MOD(COUNTIFS(AL$22:AL37,"",$R$22:$R37,AB$16),INT((COUNTIFS(AL$22:AL$201,"",$R$22:$R$201,AB$16))/AB$15))=0,AB$18,""),"")</f>
        <v/>
      </c>
      <c r="AC37" s="48" t="str">
        <f>IF(AND(合并区域($U37:AB37,"")="",$R37=AC$16,COUNTIF(AC$21:AC36,AC$18)&lt;AC$15),IF(MOD(COUNTIFS(AM$22:AM37,"",$R$22:$R37,AC$16),INT((COUNTIFS(AM$22:AM$201,"",$R$22:$R$201,AC$16))/AC$15))=0,AC$18,""),"")</f>
        <v/>
      </c>
      <c r="AD37" s="48" t="str">
        <f>IF(AND(合并区域($U37:AC37,"")="",$R37=AD$16,COUNTIF(AD$21:AD36,AD$18)&lt;AD$15),IF(MOD(COUNTIFS(AN$22:AN37,"",$R$22:$R37,AD$16),INT((COUNTIFS(AN$22:AN$201,"",$R$22:$R$201,AD$16))/AD$15))=0,AD$18,""),"")</f>
        <v/>
      </c>
      <c r="AE37" s="48" t="str">
        <f>IF(AND(合并区域($U37:AD37,"")="",$R37=AE$16,COUNTIF(AE$21:AE36,AE$18)&lt;AE$15),IF(MOD(COUNTIFS(AO$22:AO37,"",$R$22:$R37,AE$16),INT((COUNTIFS(AO$22:AO$201,"",$R$22:$R$201,AE$16))/AE$15))=0,AE$18,""),"")</f>
        <v/>
      </c>
      <c r="AG37" s="79" t="str">
        <f>合并区域($U37:V37,"")</f>
        <v/>
      </c>
      <c r="AH37" s="79" t="str">
        <f>合并区域($U37:W37,"")</f>
        <v/>
      </c>
      <c r="AI37" s="79" t="str">
        <f>合并区域($U37:X37,"")</f>
        <v/>
      </c>
      <c r="AJ37" s="79" t="str">
        <f>合并区域($U37:Y37,"")</f>
        <v/>
      </c>
      <c r="AK37" s="79" t="str">
        <f>合并区域($U37:Z37,"")</f>
        <v/>
      </c>
      <c r="AL37" s="79" t="str">
        <f>合并区域($U37:AA37,"")</f>
        <v/>
      </c>
      <c r="AM37" s="79" t="str">
        <f>合并区域($U37:AB37,"")</f>
        <v/>
      </c>
      <c r="AN37" s="79" t="str">
        <f>合并区域($U37:AC37,"")</f>
        <v/>
      </c>
      <c r="AO37" s="79" t="str">
        <f>合并区域($U37:AD37,"")</f>
        <v/>
      </c>
      <c r="AP37" s="79" t="str">
        <f>合并区域($U37:AE37,"")</f>
        <v/>
      </c>
      <c r="AU37" s="14" t="s">
        <v>456</v>
      </c>
      <c r="AV37" s="14">
        <v>16</v>
      </c>
      <c r="AW37" s="14">
        <v>4</v>
      </c>
      <c r="AY37" s="77" t="str">
        <f>IF(AX37="","",INDEX($AV$12:$AZ$14,COUNTIF($AX$22:AX37,AX37),MATCH(AX37,$AV$3:$AZ$3,0)))</f>
        <v/>
      </c>
      <c r="BB37" s="14" t="s">
        <v>704</v>
      </c>
      <c r="BC37" s="14" t="s">
        <v>729</v>
      </c>
      <c r="BD37" s="14" t="s">
        <v>730</v>
      </c>
      <c r="BE37" s="14" t="s">
        <v>731</v>
      </c>
      <c r="BM37" s="14" t="s">
        <v>456</v>
      </c>
      <c r="BN37" s="14">
        <v>16</v>
      </c>
      <c r="BO37" s="14">
        <v>4</v>
      </c>
      <c r="BQ37" s="77" t="str">
        <f>IF(BP37="","",INDEX($BN$12:$BR$14,COUNTIF($BP$22:BP37,BP37),MATCH(BP37,$BN$3:$BR$3,0)))</f>
        <v/>
      </c>
    </row>
    <row r="38" spans="16:69" x14ac:dyDescent="0.15">
      <c r="P38" s="14" t="s">
        <v>457</v>
      </c>
      <c r="Q38" s="14">
        <v>17</v>
      </c>
      <c r="R38" s="14">
        <v>4</v>
      </c>
      <c r="T38" s="77" t="str">
        <f t="shared" si="1"/>
        <v>29001</v>
      </c>
      <c r="U38" s="48" t="str">
        <f t="shared" si="2"/>
        <v/>
      </c>
      <c r="V38" s="47">
        <f>IF(AND($U38="",$R38=V$16,COUNTIF(V$21:V37,V$18)&lt;V$15),IF(MOD(COUNTIFS($U$22:U38,"",$R$22:R38,V$16),INT(COUNTIFS(U$22:U$201,"",$R$22:$R$201,V$16)/V$15))=0,V$18,""),"")</f>
        <v>29001</v>
      </c>
      <c r="W38" s="48" t="str">
        <f>IF(AND(合并区域($U38:V38,"")="",$R38=W$16,COUNTIF(W$21:W37,W$18)&lt;W$15),IF(MOD(COUNTIFS(AG$22:AG38,"",$R$22:$R38,W$16),INT((COUNTIFS(AG$22:AG$201,"",$R$22:$R$201,W$16))/W$15))=0,W$18,""),"")</f>
        <v/>
      </c>
      <c r="X38" s="48" t="str">
        <f>IF(AND(合并区域($U38:W38,"")="",$R38=X$16,COUNTIF(X$21:X37,X$18)&lt;X$15),IF(MOD(COUNTIFS(AH$22:AH38,"",$R$22:$R38,X$16),INT((COUNTIFS(AH$22:AH$201,"",$R$22:$R$201,X$16))/X$15))=0,X$18,""),"")</f>
        <v/>
      </c>
      <c r="Y38" s="48" t="str">
        <f>IF(AND(合并区域($U38:X38,"")="",$R38=Y$16,COUNTIF(Y$21:Y37,Y$18)&lt;Y$15),IF(MOD(COUNTIFS(AI$22:AI38,"",$R$22:$R38,Y$16),INT((COUNTIFS(AI$22:AI$201,"",$R$22:$R$201,Y$16))/Y$15))=0,Y$18,""),"")</f>
        <v/>
      </c>
      <c r="Z38" s="48" t="str">
        <f>IF(AND(合并区域($U38:Y38,"")="",$R38=Z$16,COUNTIF(Z$21:Z37,Z$18)&lt;Z$15),IF(MOD(COUNTIFS(AJ$22:AJ38,"",$R$22:$R38,Z$16),INT((COUNTIFS(AJ$22:AJ$201,"",$R$22:$R$201,Z$16))/Z$15))=0,Z$18,""),"")</f>
        <v/>
      </c>
      <c r="AA38" s="48" t="str">
        <f>IF(AND(合并区域($U38:Z38,"")="",$R38=AA$16,COUNTIF(AA$21:AA37,AA$18)&lt;AA$15),IF(MOD(COUNTIFS(AK$22:AK38,"",$R$22:$R38,AA$16),INT((COUNTIFS(AK$22:AK$201,"",$R$22:$R$201,AA$16))/AA$15))=0,AA$18,""),"")</f>
        <v/>
      </c>
      <c r="AB38" s="48" t="str">
        <f>IF(AND(合并区域($U38:AA38,"")="",$R38=AB$16,COUNTIF(AB$21:AB37,AB$18)&lt;AB$15),IF(MOD(COUNTIFS(AL$22:AL38,"",$R$22:$R38,AB$16),INT((COUNTIFS(AL$22:AL$201,"",$R$22:$R$201,AB$16))/AB$15))=0,AB$18,""),"")</f>
        <v/>
      </c>
      <c r="AC38" s="48" t="str">
        <f>IF(AND(合并区域($U38:AB38,"")="",$R38=AC$16,COUNTIF(AC$21:AC37,AC$18)&lt;AC$15),IF(MOD(COUNTIFS(AM$22:AM38,"",$R$22:$R38,AC$16),INT((COUNTIFS(AM$22:AM$201,"",$R$22:$R$201,AC$16))/AC$15))=0,AC$18,""),"")</f>
        <v/>
      </c>
      <c r="AD38" s="48" t="str">
        <f>IF(AND(合并区域($U38:AC38,"")="",$R38=AD$16,COUNTIF(AD$21:AD37,AD$18)&lt;AD$15),IF(MOD(COUNTIFS(AN$22:AN38,"",$R$22:$R38,AD$16),INT((COUNTIFS(AN$22:AN$201,"",$R$22:$R$201,AD$16))/AD$15))=0,AD$18,""),"")</f>
        <v/>
      </c>
      <c r="AE38" s="48" t="str">
        <f>IF(AND(合并区域($U38:AD38,"")="",$R38=AE$16,COUNTIF(AE$21:AE37,AE$18)&lt;AE$15),IF(MOD(COUNTIFS(AO$22:AO38,"",$R$22:$R38,AE$16),INT((COUNTIFS(AO$22:AO$201,"",$R$22:$R$201,AE$16))/AE$15))=0,AE$18,""),"")</f>
        <v/>
      </c>
      <c r="AG38" s="79" t="str">
        <f>合并区域($U38:V38,"")</f>
        <v>29001</v>
      </c>
      <c r="AH38" s="79" t="str">
        <f>合并区域($U38:W38,"")</f>
        <v>29001</v>
      </c>
      <c r="AI38" s="79" t="str">
        <f>合并区域($U38:X38,"")</f>
        <v>29001</v>
      </c>
      <c r="AJ38" s="79" t="str">
        <f>合并区域($U38:Y38,"")</f>
        <v>29001</v>
      </c>
      <c r="AK38" s="79" t="str">
        <f>合并区域($U38:Z38,"")</f>
        <v>29001</v>
      </c>
      <c r="AL38" s="79" t="str">
        <f>合并区域($U38:AA38,"")</f>
        <v>29001</v>
      </c>
      <c r="AM38" s="79" t="str">
        <f>合并区域($U38:AB38,"")</f>
        <v>29001</v>
      </c>
      <c r="AN38" s="79" t="str">
        <f>合并区域($U38:AC38,"")</f>
        <v>29001</v>
      </c>
      <c r="AO38" s="79" t="str">
        <f>合并区域($U38:AD38,"")</f>
        <v>29001</v>
      </c>
      <c r="AP38" s="79" t="str">
        <f>合并区域($U38:AE38,"")</f>
        <v>29001</v>
      </c>
      <c r="AU38" s="14" t="s">
        <v>457</v>
      </c>
      <c r="AV38" s="14">
        <v>17</v>
      </c>
      <c r="AW38" s="14">
        <v>4</v>
      </c>
      <c r="AY38" s="77" t="str">
        <f>IF(AX38="","",INDEX($AV$12:$AZ$14,COUNTIF($AX$22:AX38,AX38),MATCH(AX38,$AV$3:$AZ$3,0)))</f>
        <v/>
      </c>
      <c r="BB38" s="14" t="s">
        <v>732</v>
      </c>
      <c r="BC38" s="14" t="s">
        <v>733</v>
      </c>
      <c r="BD38" s="14" t="s">
        <v>734</v>
      </c>
      <c r="BE38" s="14" t="s">
        <v>735</v>
      </c>
      <c r="BM38" s="14" t="s">
        <v>457</v>
      </c>
      <c r="BN38" s="14">
        <v>17</v>
      </c>
      <c r="BO38" s="14">
        <v>4</v>
      </c>
      <c r="BQ38" s="77" t="str">
        <f>IF(BP38="","",INDEX($BN$12:$BR$14,COUNTIF($BP$22:BP38,BP38),MATCH(BP38,$BN$3:$BR$3,0)))</f>
        <v/>
      </c>
    </row>
    <row r="39" spans="16:69" x14ac:dyDescent="0.15">
      <c r="P39" s="14" t="s">
        <v>458</v>
      </c>
      <c r="Q39" s="14">
        <v>18</v>
      </c>
      <c r="R39" s="14">
        <v>3</v>
      </c>
      <c r="S39" s="14" t="s">
        <v>624</v>
      </c>
      <c r="T39" s="77" t="str">
        <f t="shared" si="1"/>
        <v/>
      </c>
      <c r="U39" s="48" t="str">
        <f t="shared" si="2"/>
        <v>楚国</v>
      </c>
      <c r="V39" s="47" t="str">
        <f>IF(AND($U39="",$R39=V$16,COUNTIF(V$21:V38,V$18)&lt;V$15),IF(MOD(COUNTIFS($U$22:U39,"",$R$22:R39,V$16),INT(COUNTIFS(U$22:U$201,"",$R$22:$R$201,V$16)/V$15))=0,V$18,""),"")</f>
        <v/>
      </c>
      <c r="W39" s="48" t="str">
        <f>IF(AND(合并区域($U39:V39,"")="",$R39=W$16,COUNTIF(W$21:W38,W$18)&lt;W$15),IF(MOD(COUNTIFS(AG$22:AG39,"",$R$22:$R39,W$16),INT((COUNTIFS(AG$22:AG$201,"",$R$22:$R$201,W$16))/W$15))=0,W$18,""),"")</f>
        <v/>
      </c>
      <c r="X39" s="48" t="str">
        <f>IF(AND(合并区域($U39:W39,"")="",$R39=X$16,COUNTIF(X$21:X38,X$18)&lt;X$15),IF(MOD(COUNTIFS(AH$22:AH39,"",$R$22:$R39,X$16),INT((COUNTIFS(AH$22:AH$201,"",$R$22:$R$201,X$16))/X$15))=0,X$18,""),"")</f>
        <v/>
      </c>
      <c r="Y39" s="48" t="str">
        <f>IF(AND(合并区域($U39:X39,"")="",$R39=Y$16,COUNTIF(Y$21:Y38,Y$18)&lt;Y$15),IF(MOD(COUNTIFS(AI$22:AI39,"",$R$22:$R39,Y$16),INT((COUNTIFS(AI$22:AI$201,"",$R$22:$R$201,Y$16))/Y$15))=0,Y$18,""),"")</f>
        <v/>
      </c>
      <c r="Z39" s="48" t="str">
        <f>IF(AND(合并区域($U39:Y39,"")="",$R39=Z$16,COUNTIF(Z$21:Z38,Z$18)&lt;Z$15),IF(MOD(COUNTIFS(AJ$22:AJ39,"",$R$22:$R39,Z$16),INT((COUNTIFS(AJ$22:AJ$201,"",$R$22:$R$201,Z$16))/Z$15))=0,Z$18,""),"")</f>
        <v/>
      </c>
      <c r="AA39" s="48" t="str">
        <f>IF(AND(合并区域($U39:Z39,"")="",$R39=AA$16,COUNTIF(AA$21:AA38,AA$18)&lt;AA$15),IF(MOD(COUNTIFS(AK$22:AK39,"",$R$22:$R39,AA$16),INT((COUNTIFS(AK$22:AK$201,"",$R$22:$R$201,AA$16))/AA$15))=0,AA$18,""),"")</f>
        <v/>
      </c>
      <c r="AB39" s="48" t="str">
        <f>IF(AND(合并区域($U39:AA39,"")="",$R39=AB$16,COUNTIF(AB$21:AB38,AB$18)&lt;AB$15),IF(MOD(COUNTIFS(AL$22:AL39,"",$R$22:$R39,AB$16),INT((COUNTIFS(AL$22:AL$201,"",$R$22:$R$201,AB$16))/AB$15))=0,AB$18,""),"")</f>
        <v/>
      </c>
      <c r="AC39" s="48" t="str">
        <f>IF(AND(合并区域($U39:AB39,"")="",$R39=AC$16,COUNTIF(AC$21:AC38,AC$18)&lt;AC$15),IF(MOD(COUNTIFS(AM$22:AM39,"",$R$22:$R39,AC$16),INT((COUNTIFS(AM$22:AM$201,"",$R$22:$R$201,AC$16))/AC$15))=0,AC$18,""),"")</f>
        <v/>
      </c>
      <c r="AD39" s="48" t="str">
        <f>IF(AND(合并区域($U39:AC39,"")="",$R39=AD$16,COUNTIF(AD$21:AD38,AD$18)&lt;AD$15),IF(MOD(COUNTIFS(AN$22:AN39,"",$R$22:$R39,AD$16),INT((COUNTIFS(AN$22:AN$201,"",$R$22:$R$201,AD$16))/AD$15))=0,AD$18,""),"")</f>
        <v/>
      </c>
      <c r="AE39" s="48" t="str">
        <f>IF(AND(合并区域($U39:AD39,"")="",$R39=AE$16,COUNTIF(AE$21:AE38,AE$18)&lt;AE$15),IF(MOD(COUNTIFS(AO$22:AO39,"",$R$22:$R39,AE$16),INT((COUNTIFS(AO$22:AO$201,"",$R$22:$R$201,AE$16))/AE$15))=0,AE$18,""),"")</f>
        <v/>
      </c>
      <c r="AG39" s="79" t="str">
        <f>合并区域($U39:V39,"")</f>
        <v>楚国</v>
      </c>
      <c r="AH39" s="79" t="str">
        <f>合并区域($U39:W39,"")</f>
        <v>楚国</v>
      </c>
      <c r="AI39" s="79" t="str">
        <f>合并区域($U39:X39,"")</f>
        <v>楚国</v>
      </c>
      <c r="AJ39" s="79" t="str">
        <f>合并区域($U39:Y39,"")</f>
        <v>楚国</v>
      </c>
      <c r="AK39" s="79" t="str">
        <f>合并区域($U39:Z39,"")</f>
        <v>楚国</v>
      </c>
      <c r="AL39" s="79" t="str">
        <f>合并区域($U39:AA39,"")</f>
        <v>楚国</v>
      </c>
      <c r="AM39" s="79" t="str">
        <f>合并区域($U39:AB39,"")</f>
        <v>楚国</v>
      </c>
      <c r="AN39" s="79" t="str">
        <f>合并区域($U39:AC39,"")</f>
        <v>楚国</v>
      </c>
      <c r="AO39" s="79" t="str">
        <f>合并区域($U39:AD39,"")</f>
        <v>楚国</v>
      </c>
      <c r="AP39" s="79" t="str">
        <f>合并区域($U39:AE39,"")</f>
        <v>楚国</v>
      </c>
      <c r="AU39" s="14" t="s">
        <v>458</v>
      </c>
      <c r="AV39" s="14">
        <v>18</v>
      </c>
      <c r="AW39" s="14">
        <v>3</v>
      </c>
      <c r="AY39" s="77" t="str">
        <f>IF(AX39="","",INDEX($AV$12:$AZ$14,COUNTIF($AX$22:AX39,AX39),MATCH(AX39,$AV$3:$AZ$3,0)))</f>
        <v/>
      </c>
      <c r="BB39" s="14" t="s">
        <v>736</v>
      </c>
      <c r="BC39" s="14" t="s">
        <v>737</v>
      </c>
      <c r="BD39" s="14" t="s">
        <v>738</v>
      </c>
      <c r="BE39" s="14" t="s">
        <v>739</v>
      </c>
      <c r="BM39" s="14" t="s">
        <v>458</v>
      </c>
      <c r="BN39" s="14">
        <v>18</v>
      </c>
      <c r="BO39" s="14">
        <v>3</v>
      </c>
      <c r="BQ39" s="77" t="str">
        <f>IF(BP39="","",INDEX($BN$12:$BR$14,COUNTIF($BP$22:BP39,BP39),MATCH(BP39,$BN$3:$BR$3,0)))</f>
        <v/>
      </c>
    </row>
    <row r="40" spans="16:69" x14ac:dyDescent="0.15">
      <c r="P40" s="14" t="s">
        <v>459</v>
      </c>
      <c r="Q40" s="14">
        <v>19</v>
      </c>
      <c r="R40" s="14">
        <v>1</v>
      </c>
      <c r="S40" s="14" t="s">
        <v>624</v>
      </c>
      <c r="T40" s="77" t="str">
        <f t="shared" si="1"/>
        <v/>
      </c>
      <c r="U40" s="48" t="str">
        <f t="shared" si="2"/>
        <v>楚国</v>
      </c>
      <c r="V40" s="47" t="str">
        <f>IF(AND($U40="",$R40=V$16,COUNTIF(V$21:V39,V$18)&lt;V$15),IF(MOD(COUNTIFS($U$22:U40,"",$R$22:R40,V$16),INT(COUNTIFS(U$22:U$201,"",$R$22:$R$201,V$16)/V$15))=0,V$18,""),"")</f>
        <v/>
      </c>
      <c r="W40" s="48" t="str">
        <f>IF(AND(合并区域($U40:V40,"")="",$R40=W$16,COUNTIF(W$21:W39,W$18)&lt;W$15),IF(MOD(COUNTIFS(AG$22:AG40,"",$R$22:$R40,W$16),INT((COUNTIFS(AG$22:AG$201,"",$R$22:$R$201,W$16))/W$15))=0,W$18,""),"")</f>
        <v/>
      </c>
      <c r="X40" s="48" t="str">
        <f>IF(AND(合并区域($U40:W40,"")="",$R40=X$16,COUNTIF(X$21:X39,X$18)&lt;X$15),IF(MOD(COUNTIFS(AH$22:AH40,"",$R$22:$R40,X$16),INT((COUNTIFS(AH$22:AH$201,"",$R$22:$R$201,X$16))/X$15))=0,X$18,""),"")</f>
        <v/>
      </c>
      <c r="Y40" s="48" t="str">
        <f>IF(AND(合并区域($U40:X40,"")="",$R40=Y$16,COUNTIF(Y$21:Y39,Y$18)&lt;Y$15),IF(MOD(COUNTIFS(AI$22:AI40,"",$R$22:$R40,Y$16),INT((COUNTIFS(AI$22:AI$201,"",$R$22:$R$201,Y$16))/Y$15))=0,Y$18,""),"")</f>
        <v/>
      </c>
      <c r="Z40" s="48" t="str">
        <f>IF(AND(合并区域($U40:Y40,"")="",$R40=Z$16,COUNTIF(Z$21:Z39,Z$18)&lt;Z$15),IF(MOD(COUNTIFS(AJ$22:AJ40,"",$R$22:$R40,Z$16),INT((COUNTIFS(AJ$22:AJ$201,"",$R$22:$R$201,Z$16))/Z$15))=0,Z$18,""),"")</f>
        <v/>
      </c>
      <c r="AA40" s="48" t="str">
        <f>IF(AND(合并区域($U40:Z40,"")="",$R40=AA$16,COUNTIF(AA$21:AA39,AA$18)&lt;AA$15),IF(MOD(COUNTIFS(AK$22:AK40,"",$R$22:$R40,AA$16),INT((COUNTIFS(AK$22:AK$201,"",$R$22:$R$201,AA$16))/AA$15))=0,AA$18,""),"")</f>
        <v/>
      </c>
      <c r="AB40" s="48" t="str">
        <f>IF(AND(合并区域($U40:AA40,"")="",$R40=AB$16,COUNTIF(AB$21:AB39,AB$18)&lt;AB$15),IF(MOD(COUNTIFS(AL$22:AL40,"",$R$22:$R40,AB$16),INT((COUNTIFS(AL$22:AL$201,"",$R$22:$R$201,AB$16))/AB$15))=0,AB$18,""),"")</f>
        <v/>
      </c>
      <c r="AC40" s="48" t="str">
        <f>IF(AND(合并区域($U40:AB40,"")="",$R40=AC$16,COUNTIF(AC$21:AC39,AC$18)&lt;AC$15),IF(MOD(COUNTIFS(AM$22:AM40,"",$R$22:$R40,AC$16),INT((COUNTIFS(AM$22:AM$201,"",$R$22:$R$201,AC$16))/AC$15))=0,AC$18,""),"")</f>
        <v/>
      </c>
      <c r="AD40" s="48" t="str">
        <f>IF(AND(合并区域($U40:AC40,"")="",$R40=AD$16,COUNTIF(AD$21:AD39,AD$18)&lt;AD$15),IF(MOD(COUNTIFS(AN$22:AN40,"",$R$22:$R40,AD$16),INT((COUNTIFS(AN$22:AN$201,"",$R$22:$R$201,AD$16))/AD$15))=0,AD$18,""),"")</f>
        <v/>
      </c>
      <c r="AE40" s="48" t="str">
        <f>IF(AND(合并区域($U40:AD40,"")="",$R40=AE$16,COUNTIF(AE$21:AE39,AE$18)&lt;AE$15),IF(MOD(COUNTIFS(AO$22:AO40,"",$R$22:$R40,AE$16),INT((COUNTIFS(AO$22:AO$201,"",$R$22:$R$201,AE$16))/AE$15))=0,AE$18,""),"")</f>
        <v/>
      </c>
      <c r="AG40" s="79" t="str">
        <f>合并区域($U40:V40,"")</f>
        <v>楚国</v>
      </c>
      <c r="AH40" s="79" t="str">
        <f>合并区域($U40:W40,"")</f>
        <v>楚国</v>
      </c>
      <c r="AI40" s="79" t="str">
        <f>合并区域($U40:X40,"")</f>
        <v>楚国</v>
      </c>
      <c r="AJ40" s="79" t="str">
        <f>合并区域($U40:Y40,"")</f>
        <v>楚国</v>
      </c>
      <c r="AK40" s="79" t="str">
        <f>合并区域($U40:Z40,"")</f>
        <v>楚国</v>
      </c>
      <c r="AL40" s="79" t="str">
        <f>合并区域($U40:AA40,"")</f>
        <v>楚国</v>
      </c>
      <c r="AM40" s="79" t="str">
        <f>合并区域($U40:AB40,"")</f>
        <v>楚国</v>
      </c>
      <c r="AN40" s="79" t="str">
        <f>合并区域($U40:AC40,"")</f>
        <v>楚国</v>
      </c>
      <c r="AO40" s="79" t="str">
        <f>合并区域($U40:AD40,"")</f>
        <v>楚国</v>
      </c>
      <c r="AP40" s="79" t="str">
        <f>合并区域($U40:AE40,"")</f>
        <v>楚国</v>
      </c>
      <c r="AU40" s="14" t="s">
        <v>459</v>
      </c>
      <c r="AV40" s="14">
        <v>19</v>
      </c>
      <c r="AW40" s="14">
        <v>3</v>
      </c>
      <c r="AY40" s="77" t="str">
        <f>IF(AX40="","",INDEX($AV$12:$AZ$14,COUNTIF($AX$22:AX40,AX40),MATCH(AX40,$AV$3:$AZ$3,0)))</f>
        <v/>
      </c>
      <c r="BB40" s="14" t="s">
        <v>740</v>
      </c>
      <c r="BC40" s="14" t="s">
        <v>741</v>
      </c>
      <c r="BD40" s="14" t="s">
        <v>742</v>
      </c>
      <c r="BE40" s="14" t="s">
        <v>743</v>
      </c>
      <c r="BM40" s="14" t="s">
        <v>459</v>
      </c>
      <c r="BN40" s="14">
        <v>19</v>
      </c>
      <c r="BO40" s="14">
        <v>3</v>
      </c>
      <c r="BP40" s="14" t="s">
        <v>924</v>
      </c>
      <c r="BQ40" s="56">
        <v>29025</v>
      </c>
    </row>
    <row r="41" spans="16:69" x14ac:dyDescent="0.15">
      <c r="P41" s="14" t="s">
        <v>460</v>
      </c>
      <c r="Q41" s="14">
        <v>20</v>
      </c>
      <c r="R41" s="14">
        <v>2</v>
      </c>
      <c r="S41" s="14" t="s">
        <v>624</v>
      </c>
      <c r="T41" s="77" t="str">
        <f t="shared" si="1"/>
        <v/>
      </c>
      <c r="U41" s="48" t="str">
        <f t="shared" si="2"/>
        <v>楚国</v>
      </c>
      <c r="V41" s="47" t="str">
        <f>IF(AND($U41="",$R41=V$16,COUNTIF(V$21:V40,V$18)&lt;V$15),IF(MOD(COUNTIFS($U$22:U41,"",$R$22:R41,V$16),INT(COUNTIFS(U$22:U$201,"",$R$22:$R$201,V$16)/V$15))=0,V$18,""),"")</f>
        <v/>
      </c>
      <c r="W41" s="48" t="str">
        <f>IF(AND(合并区域($U41:V41,"")="",$R41=W$16,COUNTIF(W$21:W40,W$18)&lt;W$15),IF(MOD(COUNTIFS(AG$22:AG41,"",$R$22:$R41,W$16),INT((COUNTIFS(AG$22:AG$201,"",$R$22:$R$201,W$16))/W$15))=0,W$18,""),"")</f>
        <v/>
      </c>
      <c r="X41" s="48" t="str">
        <f>IF(AND(合并区域($U41:W41,"")="",$R41=X$16,COUNTIF(X$21:X40,X$18)&lt;X$15),IF(MOD(COUNTIFS(AH$22:AH41,"",$R$22:$R41,X$16),INT((COUNTIFS(AH$22:AH$201,"",$R$22:$R$201,X$16))/X$15))=0,X$18,""),"")</f>
        <v/>
      </c>
      <c r="Y41" s="48" t="str">
        <f>IF(AND(合并区域($U41:X41,"")="",$R41=Y$16,COUNTIF(Y$21:Y40,Y$18)&lt;Y$15),IF(MOD(COUNTIFS(AI$22:AI41,"",$R$22:$R41,Y$16),INT((COUNTIFS(AI$22:AI$201,"",$R$22:$R$201,Y$16))/Y$15))=0,Y$18,""),"")</f>
        <v/>
      </c>
      <c r="Z41" s="48" t="str">
        <f>IF(AND(合并区域($U41:Y41,"")="",$R41=Z$16,COUNTIF(Z$21:Z40,Z$18)&lt;Z$15),IF(MOD(COUNTIFS(AJ$22:AJ41,"",$R$22:$R41,Z$16),INT((COUNTIFS(AJ$22:AJ$201,"",$R$22:$R$201,Z$16))/Z$15))=0,Z$18,""),"")</f>
        <v/>
      </c>
      <c r="AA41" s="48" t="str">
        <f>IF(AND(合并区域($U41:Z41,"")="",$R41=AA$16,COUNTIF(AA$21:AA40,AA$18)&lt;AA$15),IF(MOD(COUNTIFS(AK$22:AK41,"",$R$22:$R41,AA$16),INT((COUNTIFS(AK$22:AK$201,"",$R$22:$R$201,AA$16))/AA$15))=0,AA$18,""),"")</f>
        <v/>
      </c>
      <c r="AB41" s="48" t="str">
        <f>IF(AND(合并区域($U41:AA41,"")="",$R41=AB$16,COUNTIF(AB$21:AB40,AB$18)&lt;AB$15),IF(MOD(COUNTIFS(AL$22:AL41,"",$R$22:$R41,AB$16),INT((COUNTIFS(AL$22:AL$201,"",$R$22:$R$201,AB$16))/AB$15))=0,AB$18,""),"")</f>
        <v/>
      </c>
      <c r="AC41" s="48" t="str">
        <f>IF(AND(合并区域($U41:AB41,"")="",$R41=AC$16,COUNTIF(AC$21:AC40,AC$18)&lt;AC$15),IF(MOD(COUNTIFS(AM$22:AM41,"",$R$22:$R41,AC$16),INT((COUNTIFS(AM$22:AM$201,"",$R$22:$R$201,AC$16))/AC$15))=0,AC$18,""),"")</f>
        <v/>
      </c>
      <c r="AD41" s="48" t="str">
        <f>IF(AND(合并区域($U41:AC41,"")="",$R41=AD$16,COUNTIF(AD$21:AD40,AD$18)&lt;AD$15),IF(MOD(COUNTIFS(AN$22:AN41,"",$R$22:$R41,AD$16),INT((COUNTIFS(AN$22:AN$201,"",$R$22:$R$201,AD$16))/AD$15))=0,AD$18,""),"")</f>
        <v/>
      </c>
      <c r="AE41" s="48" t="str">
        <f>IF(AND(合并区域($U41:AD41,"")="",$R41=AE$16,COUNTIF(AE$21:AE40,AE$18)&lt;AE$15),IF(MOD(COUNTIFS(AO$22:AO41,"",$R$22:$R41,AE$16),INT((COUNTIFS(AO$22:AO$201,"",$R$22:$R$201,AE$16))/AE$15))=0,AE$18,""),"")</f>
        <v/>
      </c>
      <c r="AG41" s="79" t="str">
        <f>合并区域($U41:V41,"")</f>
        <v>楚国</v>
      </c>
      <c r="AH41" s="79" t="str">
        <f>合并区域($U41:W41,"")</f>
        <v>楚国</v>
      </c>
      <c r="AI41" s="79" t="str">
        <f>合并区域($U41:X41,"")</f>
        <v>楚国</v>
      </c>
      <c r="AJ41" s="79" t="str">
        <f>合并区域($U41:Y41,"")</f>
        <v>楚国</v>
      </c>
      <c r="AK41" s="79" t="str">
        <f>合并区域($U41:Z41,"")</f>
        <v>楚国</v>
      </c>
      <c r="AL41" s="79" t="str">
        <f>合并区域($U41:AA41,"")</f>
        <v>楚国</v>
      </c>
      <c r="AM41" s="79" t="str">
        <f>合并区域($U41:AB41,"")</f>
        <v>楚国</v>
      </c>
      <c r="AN41" s="79" t="str">
        <f>合并区域($U41:AC41,"")</f>
        <v>楚国</v>
      </c>
      <c r="AO41" s="79" t="str">
        <f>合并区域($U41:AD41,"")</f>
        <v>楚国</v>
      </c>
      <c r="AP41" s="79" t="str">
        <f>合并区域($U41:AE41,"")</f>
        <v>楚国</v>
      </c>
      <c r="AU41" s="14" t="s">
        <v>460</v>
      </c>
      <c r="AV41" s="14">
        <v>20</v>
      </c>
      <c r="AW41" s="14">
        <v>2</v>
      </c>
      <c r="AY41" s="77" t="str">
        <f>IF(AX41="","",INDEX($AV$12:$AZ$14,COUNTIF($AX$22:AX41,AX41),MATCH(AX41,$AV$3:$AZ$3,0)))</f>
        <v/>
      </c>
      <c r="BB41" s="14" t="s">
        <v>744</v>
      </c>
      <c r="BC41" s="14" t="s">
        <v>745</v>
      </c>
      <c r="BD41" s="14" t="s">
        <v>746</v>
      </c>
      <c r="BE41" s="14" t="s">
        <v>747</v>
      </c>
      <c r="BM41" s="14" t="s">
        <v>460</v>
      </c>
      <c r="BN41" s="14">
        <v>20</v>
      </c>
      <c r="BO41" s="14">
        <v>2</v>
      </c>
      <c r="BQ41" s="77" t="str">
        <f>IF(BP41="","",INDEX($BN$12:$BR$14,COUNTIF($BP$22:BP41,BP41),MATCH(BP41,$BN$3:$BR$3,0)))</f>
        <v/>
      </c>
    </row>
    <row r="42" spans="16:69" x14ac:dyDescent="0.15">
      <c r="P42" s="14" t="s">
        <v>461</v>
      </c>
      <c r="Q42" s="14">
        <v>21</v>
      </c>
      <c r="R42" s="14">
        <v>2</v>
      </c>
      <c r="T42" s="77" t="str">
        <f t="shared" si="1"/>
        <v>29006</v>
      </c>
      <c r="U42" s="48" t="str">
        <f t="shared" si="2"/>
        <v/>
      </c>
      <c r="V42" s="47" t="str">
        <f>IF(AND($U42="",$R42=V$16,COUNTIF(V$21:V41,V$18)&lt;V$15),IF(MOD(COUNTIFS($U$22:U42,"",$R$22:R42,V$16),INT(COUNTIFS(U$22:U$201,"",$R$22:$R$201,V$16)/V$15))=0,V$18,""),"")</f>
        <v/>
      </c>
      <c r="W42" s="48" t="str">
        <f>IF(AND(合并区域($U42:V42,"")="",$R42=W$16,COUNTIF(W$21:W41,W$18)&lt;W$15),IF(MOD(COUNTIFS(AG$22:AG42,"",$R$22:$R42,W$16),INT((COUNTIFS(AG$22:AG$201,"",$R$22:$R$201,W$16))/W$15))=0,W$18,""),"")</f>
        <v/>
      </c>
      <c r="X42" s="48" t="str">
        <f>IF(AND(合并区域($U42:W42,"")="",$R42=X$16,COUNTIF(X$21:X41,X$18)&lt;X$15),IF(MOD(COUNTIFS(AH$22:AH42,"",$R$22:$R42,X$16),INT((COUNTIFS(AH$22:AH$201,"",$R$22:$R$201,X$16))/X$15))=0,X$18,""),"")</f>
        <v/>
      </c>
      <c r="Y42" s="48" t="str">
        <f>IF(AND(合并区域($U42:X42,"")="",$R42=Y$16,COUNTIF(Y$21:Y41,Y$18)&lt;Y$15),IF(MOD(COUNTIFS(AI$22:AI42,"",$R$22:$R42,Y$16),INT((COUNTIFS(AI$22:AI$201,"",$R$22:$R$201,Y$16))/Y$15))=0,Y$18,""),"")</f>
        <v/>
      </c>
      <c r="Z42" s="48" t="str">
        <f>IF(AND(合并区域($U42:Y42,"")="",$R42=Z$16,COUNTIF(Z$21:Z41,Z$18)&lt;Z$15),IF(MOD(COUNTIFS(AJ$22:AJ42,"",$R$22:$R42,Z$16),INT((COUNTIFS(AJ$22:AJ$201,"",$R$22:$R$201,Z$16))/Z$15))=0,Z$18,""),"")</f>
        <v/>
      </c>
      <c r="AA42" s="48">
        <f>IF(AND(合并区域($U42:Z42,"")="",$R42=AA$16,COUNTIF(AA$21:AA41,AA$18)&lt;AA$15),IF(MOD(COUNTIFS(AK$22:AK42,"",$R$22:$R42,AA$16),INT((COUNTIFS(AK$22:AK$201,"",$R$22:$R$201,AA$16))/AA$15))=0,AA$18,""),"")</f>
        <v>29006</v>
      </c>
      <c r="AB42" s="48" t="str">
        <f>IF(AND(合并区域($U42:AA42,"")="",$R42=AB$16,COUNTIF(AB$21:AB41,AB$18)&lt;AB$15),IF(MOD(COUNTIFS(AL$22:AL42,"",$R$22:$R42,AB$16),INT((COUNTIFS(AL$22:AL$201,"",$R$22:$R$201,AB$16))/AB$15))=0,AB$18,""),"")</f>
        <v/>
      </c>
      <c r="AC42" s="48" t="str">
        <f>IF(AND(合并区域($U42:AB42,"")="",$R42=AC$16,COUNTIF(AC$21:AC41,AC$18)&lt;AC$15),IF(MOD(COUNTIFS(AM$22:AM42,"",$R$22:$R42,AC$16),INT((COUNTIFS(AM$22:AM$201,"",$R$22:$R$201,AC$16))/AC$15))=0,AC$18,""),"")</f>
        <v/>
      </c>
      <c r="AD42" s="48" t="str">
        <f>IF(AND(合并区域($U42:AC42,"")="",$R42=AD$16,COUNTIF(AD$21:AD41,AD$18)&lt;AD$15),IF(MOD(COUNTIFS(AN$22:AN42,"",$R$22:$R42,AD$16),INT((COUNTIFS(AN$22:AN$201,"",$R$22:$R$201,AD$16))/AD$15))=0,AD$18,""),"")</f>
        <v/>
      </c>
      <c r="AE42" s="48" t="str">
        <f>IF(AND(合并区域($U42:AD42,"")="",$R42=AE$16,COUNTIF(AE$21:AE41,AE$18)&lt;AE$15),IF(MOD(COUNTIFS(AO$22:AO42,"",$R$22:$R42,AE$16),INT((COUNTIFS(AO$22:AO$201,"",$R$22:$R$201,AE$16))/AE$15))=0,AE$18,""),"")</f>
        <v/>
      </c>
      <c r="AG42" s="79" t="str">
        <f>合并区域($U42:V42,"")</f>
        <v/>
      </c>
      <c r="AH42" s="79" t="str">
        <f>合并区域($U42:W42,"")</f>
        <v/>
      </c>
      <c r="AI42" s="79" t="str">
        <f>合并区域($U42:X42,"")</f>
        <v/>
      </c>
      <c r="AJ42" s="79" t="str">
        <f>合并区域($U42:Y42,"")</f>
        <v/>
      </c>
      <c r="AK42" s="79" t="str">
        <f>合并区域($U42:Z42,"")</f>
        <v/>
      </c>
      <c r="AL42" s="79" t="str">
        <f>合并区域($U42:AA42,"")</f>
        <v>29006</v>
      </c>
      <c r="AM42" s="79" t="str">
        <f>合并区域($U42:AB42,"")</f>
        <v>29006</v>
      </c>
      <c r="AN42" s="79" t="str">
        <f>合并区域($U42:AC42,"")</f>
        <v>29006</v>
      </c>
      <c r="AO42" s="79" t="str">
        <f>合并区域($U42:AD42,"")</f>
        <v>29006</v>
      </c>
      <c r="AP42" s="79" t="str">
        <f>合并区域($U42:AE42,"")</f>
        <v>29006</v>
      </c>
      <c r="AU42" s="14" t="s">
        <v>461</v>
      </c>
      <c r="AV42" s="14">
        <v>21</v>
      </c>
      <c r="AW42" s="14">
        <v>2</v>
      </c>
      <c r="AY42" s="77" t="str">
        <f>IF(AX42="","",INDEX($AV$12:$AZ$14,COUNTIF($AX$22:AX42,AX42),MATCH(AX42,$AV$3:$AZ$3,0)))</f>
        <v/>
      </c>
      <c r="BB42" s="14" t="s">
        <v>748</v>
      </c>
      <c r="BC42" s="14" t="s">
        <v>749</v>
      </c>
      <c r="BD42" s="14" t="s">
        <v>750</v>
      </c>
      <c r="BE42" s="14" t="s">
        <v>751</v>
      </c>
      <c r="BM42" s="14" t="s">
        <v>461</v>
      </c>
      <c r="BN42" s="14">
        <v>21</v>
      </c>
      <c r="BO42" s="14">
        <v>2</v>
      </c>
      <c r="BQ42" s="77" t="str">
        <f>IF(BP42="","",INDEX($BN$12:$BR$14,COUNTIF($BP$22:BP42,BP42),MATCH(BP42,$BN$3:$BR$3,0)))</f>
        <v/>
      </c>
    </row>
    <row r="43" spans="16:69" x14ac:dyDescent="0.15">
      <c r="P43" s="14" t="s">
        <v>462</v>
      </c>
      <c r="Q43" s="14">
        <v>22</v>
      </c>
      <c r="R43" s="14">
        <v>1</v>
      </c>
      <c r="S43" s="14" t="s">
        <v>624</v>
      </c>
      <c r="T43" s="77" t="str">
        <f t="shared" si="1"/>
        <v/>
      </c>
      <c r="U43" s="48" t="str">
        <f t="shared" si="2"/>
        <v>楚国</v>
      </c>
      <c r="V43" s="47" t="str">
        <f>IF(AND($U43="",$R43=V$16,COUNTIF(V$21:V42,V$18)&lt;V$15),IF(MOD(COUNTIFS($U$22:U43,"",$R$22:R43,V$16),INT(COUNTIFS(U$22:U$201,"",$R$22:$R$201,V$16)/V$15))=0,V$18,""),"")</f>
        <v/>
      </c>
      <c r="W43" s="48" t="str">
        <f>IF(AND(合并区域($U43:V43,"")="",$R43=W$16,COUNTIF(W$21:W42,W$18)&lt;W$15),IF(MOD(COUNTIFS(AG$22:AG43,"",$R$22:$R43,W$16),INT((COUNTIFS(AG$22:AG$201,"",$R$22:$R$201,W$16))/W$15))=0,W$18,""),"")</f>
        <v/>
      </c>
      <c r="X43" s="48" t="str">
        <f>IF(AND(合并区域($U43:W43,"")="",$R43=X$16,COUNTIF(X$21:X42,X$18)&lt;X$15),IF(MOD(COUNTIFS(AH$22:AH43,"",$R$22:$R43,X$16),INT((COUNTIFS(AH$22:AH$201,"",$R$22:$R$201,X$16))/X$15))=0,X$18,""),"")</f>
        <v/>
      </c>
      <c r="Y43" s="48" t="str">
        <f>IF(AND(合并区域($U43:X43,"")="",$R43=Y$16,COUNTIF(Y$21:Y42,Y$18)&lt;Y$15),IF(MOD(COUNTIFS(AI$22:AI43,"",$R$22:$R43,Y$16),INT((COUNTIFS(AI$22:AI$201,"",$R$22:$R$201,Y$16))/Y$15))=0,Y$18,""),"")</f>
        <v/>
      </c>
      <c r="Z43" s="48" t="str">
        <f>IF(AND(合并区域($U43:Y43,"")="",$R43=Z$16,COUNTIF(Z$21:Z42,Z$18)&lt;Z$15),IF(MOD(COUNTIFS(AJ$22:AJ43,"",$R$22:$R43,Z$16),INT((COUNTIFS(AJ$22:AJ$201,"",$R$22:$R$201,Z$16))/Z$15))=0,Z$18,""),"")</f>
        <v/>
      </c>
      <c r="AA43" s="48" t="str">
        <f>IF(AND(合并区域($U43:Z43,"")="",$R43=AA$16,COUNTIF(AA$21:AA42,AA$18)&lt;AA$15),IF(MOD(COUNTIFS(AK$22:AK43,"",$R$22:$R43,AA$16),INT((COUNTIFS(AK$22:AK$201,"",$R$22:$R$201,AA$16))/AA$15))=0,AA$18,""),"")</f>
        <v/>
      </c>
      <c r="AB43" s="48" t="str">
        <f>IF(AND(合并区域($U43:AA43,"")="",$R43=AB$16,COUNTIF(AB$21:AB42,AB$18)&lt;AB$15),IF(MOD(COUNTIFS(AL$22:AL43,"",$R$22:$R43,AB$16),INT((COUNTIFS(AL$22:AL$201,"",$R$22:$R$201,AB$16))/AB$15))=0,AB$18,""),"")</f>
        <v/>
      </c>
      <c r="AC43" s="48" t="str">
        <f>IF(AND(合并区域($U43:AB43,"")="",$R43=AC$16,COUNTIF(AC$21:AC42,AC$18)&lt;AC$15),IF(MOD(COUNTIFS(AM$22:AM43,"",$R$22:$R43,AC$16),INT((COUNTIFS(AM$22:AM$201,"",$R$22:$R$201,AC$16))/AC$15))=0,AC$18,""),"")</f>
        <v/>
      </c>
      <c r="AD43" s="48" t="str">
        <f>IF(AND(合并区域($U43:AC43,"")="",$R43=AD$16,COUNTIF(AD$21:AD42,AD$18)&lt;AD$15),IF(MOD(COUNTIFS(AN$22:AN43,"",$R$22:$R43,AD$16),INT((COUNTIFS(AN$22:AN$201,"",$R$22:$R$201,AD$16))/AD$15))=0,AD$18,""),"")</f>
        <v/>
      </c>
      <c r="AE43" s="48" t="str">
        <f>IF(AND(合并区域($U43:AD43,"")="",$R43=AE$16,COUNTIF(AE$21:AE42,AE$18)&lt;AE$15),IF(MOD(COUNTIFS(AO$22:AO43,"",$R$22:$R43,AE$16),INT((COUNTIFS(AO$22:AO$201,"",$R$22:$R$201,AE$16))/AE$15))=0,AE$18,""),"")</f>
        <v/>
      </c>
      <c r="AG43" s="79" t="str">
        <f>合并区域($U43:V43,"")</f>
        <v>楚国</v>
      </c>
      <c r="AH43" s="79" t="str">
        <f>合并区域($U43:W43,"")</f>
        <v>楚国</v>
      </c>
      <c r="AI43" s="79" t="str">
        <f>合并区域($U43:X43,"")</f>
        <v>楚国</v>
      </c>
      <c r="AJ43" s="79" t="str">
        <f>合并区域($U43:Y43,"")</f>
        <v>楚国</v>
      </c>
      <c r="AK43" s="79" t="str">
        <f>合并区域($U43:Z43,"")</f>
        <v>楚国</v>
      </c>
      <c r="AL43" s="79" t="str">
        <f>合并区域($U43:AA43,"")</f>
        <v>楚国</v>
      </c>
      <c r="AM43" s="79" t="str">
        <f>合并区域($U43:AB43,"")</f>
        <v>楚国</v>
      </c>
      <c r="AN43" s="79" t="str">
        <f>合并区域($U43:AC43,"")</f>
        <v>楚国</v>
      </c>
      <c r="AO43" s="79" t="str">
        <f>合并区域($U43:AD43,"")</f>
        <v>楚国</v>
      </c>
      <c r="AP43" s="79" t="str">
        <f>合并区域($U43:AE43,"")</f>
        <v>楚国</v>
      </c>
      <c r="AU43" s="14" t="s">
        <v>462</v>
      </c>
      <c r="AV43" s="14">
        <v>22</v>
      </c>
      <c r="AW43" s="14">
        <v>2</v>
      </c>
      <c r="AY43" s="77" t="str">
        <f>IF(AX43="","",INDEX($AV$12:$AZ$14,COUNTIF($AX$22:AX43,AX43),MATCH(AX43,$AV$3:$AZ$3,0)))</f>
        <v/>
      </c>
      <c r="BB43" s="14" t="s">
        <v>752</v>
      </c>
      <c r="BD43" s="14" t="s">
        <v>753</v>
      </c>
      <c r="BE43" s="14" t="s">
        <v>684</v>
      </c>
      <c r="BM43" s="14" t="s">
        <v>462</v>
      </c>
      <c r="BN43" s="14">
        <v>22</v>
      </c>
      <c r="BO43" s="14">
        <v>2</v>
      </c>
      <c r="BQ43" s="77" t="str">
        <f>IF(BP43="","",INDEX($BN$12:$BR$14,COUNTIF($BP$22:BP43,BP43),MATCH(BP43,$BN$3:$BR$3,0)))</f>
        <v/>
      </c>
    </row>
    <row r="44" spans="16:69" x14ac:dyDescent="0.15">
      <c r="P44" s="14" t="s">
        <v>463</v>
      </c>
      <c r="Q44" s="14">
        <v>23</v>
      </c>
      <c r="R44" s="14">
        <v>3</v>
      </c>
      <c r="T44" s="77" t="str">
        <f t="shared" si="1"/>
        <v/>
      </c>
      <c r="U44" s="48" t="str">
        <f t="shared" si="2"/>
        <v/>
      </c>
      <c r="V44" s="47" t="str">
        <f>IF(AND($U44="",$R44=V$16,COUNTIF(V$21:V43,V$18)&lt;V$15),IF(MOD(COUNTIFS($U$22:U44,"",$R$22:R44,V$16),INT(COUNTIFS(U$22:U$201,"",$R$22:$R$201,V$16)/V$15))=0,V$18,""),"")</f>
        <v/>
      </c>
      <c r="W44" s="48" t="str">
        <f>IF(AND(合并区域($U44:V44,"")="",$R44=W$16,COUNTIF(W$21:W43,W$18)&lt;W$15),IF(MOD(COUNTIFS(AG$22:AG44,"",$R$22:$R44,W$16),INT((COUNTIFS(AG$22:AG$201,"",$R$22:$R$201,W$16))/W$15))=0,W$18,""),"")</f>
        <v/>
      </c>
      <c r="X44" s="48" t="str">
        <f>IF(AND(合并区域($U44:W44,"")="",$R44=X$16,COUNTIF(X$21:X43,X$18)&lt;X$15),IF(MOD(COUNTIFS(AH$22:AH44,"",$R$22:$R44,X$16),INT((COUNTIFS(AH$22:AH$201,"",$R$22:$R$201,X$16))/X$15))=0,X$18,""),"")</f>
        <v/>
      </c>
      <c r="Y44" s="48" t="str">
        <f>IF(AND(合并区域($U44:X44,"")="",$R44=Y$16,COUNTIF(Y$21:Y43,Y$18)&lt;Y$15),IF(MOD(COUNTIFS(AI$22:AI44,"",$R$22:$R44,Y$16),INT((COUNTIFS(AI$22:AI$201,"",$R$22:$R$201,Y$16))/Y$15))=0,Y$18,""),"")</f>
        <v/>
      </c>
      <c r="Z44" s="48" t="str">
        <f>IF(AND(合并区域($U44:Y44,"")="",$R44=Z$16,COUNTIF(Z$21:Z43,Z$18)&lt;Z$15),IF(MOD(COUNTIFS(AJ$22:AJ44,"",$R$22:$R44,Z$16),INT((COUNTIFS(AJ$22:AJ$201,"",$R$22:$R$201,Z$16))/Z$15))=0,Z$18,""),"")</f>
        <v/>
      </c>
      <c r="AA44" s="48" t="str">
        <f>IF(AND(合并区域($U44:Z44,"")="",$R44=AA$16,COUNTIF(AA$21:AA43,AA$18)&lt;AA$15),IF(MOD(COUNTIFS(AK$22:AK44,"",$R$22:$R44,AA$16),INT((COUNTIFS(AK$22:AK$201,"",$R$22:$R$201,AA$16))/AA$15))=0,AA$18,""),"")</f>
        <v/>
      </c>
      <c r="AB44" s="48" t="str">
        <f>IF(AND(合并区域($U44:AA44,"")="",$R44=AB$16,COUNTIF(AB$21:AB43,AB$18)&lt;AB$15),IF(MOD(COUNTIFS(AL$22:AL44,"",$R$22:$R44,AB$16),INT((COUNTIFS(AL$22:AL$201,"",$R$22:$R$201,AB$16))/AB$15))=0,AB$18,""),"")</f>
        <v/>
      </c>
      <c r="AC44" s="48" t="str">
        <f>IF(AND(合并区域($U44:AB44,"")="",$R44=AC$16,COUNTIF(AC$21:AC43,AC$18)&lt;AC$15),IF(MOD(COUNTIFS(AM$22:AM44,"",$R$22:$R44,AC$16),INT((COUNTIFS(AM$22:AM$201,"",$R$22:$R$201,AC$16))/AC$15))=0,AC$18,""),"")</f>
        <v/>
      </c>
      <c r="AD44" s="48" t="str">
        <f>IF(AND(合并区域($U44:AC44,"")="",$R44=AD$16,COUNTIF(AD$21:AD43,AD$18)&lt;AD$15),IF(MOD(COUNTIFS(AN$22:AN44,"",$R$22:$R44,AD$16),INT((COUNTIFS(AN$22:AN$201,"",$R$22:$R$201,AD$16))/AD$15))=0,AD$18,""),"")</f>
        <v/>
      </c>
      <c r="AE44" s="48" t="str">
        <f>IF(AND(合并区域($U44:AD44,"")="",$R44=AE$16,COUNTIF(AE$21:AE43,AE$18)&lt;AE$15),IF(MOD(COUNTIFS(AO$22:AO44,"",$R$22:$R44,AE$16),INT((COUNTIFS(AO$22:AO$201,"",$R$22:$R$201,AE$16))/AE$15))=0,AE$18,""),"")</f>
        <v/>
      </c>
      <c r="AG44" s="79" t="str">
        <f>合并区域($U44:V44,"")</f>
        <v/>
      </c>
      <c r="AH44" s="79" t="str">
        <f>合并区域($U44:W44,"")</f>
        <v/>
      </c>
      <c r="AI44" s="79" t="str">
        <f>合并区域($U44:X44,"")</f>
        <v/>
      </c>
      <c r="AJ44" s="79" t="str">
        <f>合并区域($U44:Y44,"")</f>
        <v/>
      </c>
      <c r="AK44" s="79" t="str">
        <f>合并区域($U44:Z44,"")</f>
        <v/>
      </c>
      <c r="AL44" s="79" t="str">
        <f>合并区域($U44:AA44,"")</f>
        <v/>
      </c>
      <c r="AM44" s="79" t="str">
        <f>合并区域($U44:AB44,"")</f>
        <v/>
      </c>
      <c r="AN44" s="79" t="str">
        <f>合并区域($U44:AC44,"")</f>
        <v/>
      </c>
      <c r="AO44" s="79" t="str">
        <f>合并区域($U44:AD44,"")</f>
        <v/>
      </c>
      <c r="AP44" s="79" t="str">
        <f>合并区域($U44:AE44,"")</f>
        <v/>
      </c>
      <c r="AU44" s="14" t="s">
        <v>463</v>
      </c>
      <c r="AV44" s="14">
        <v>23</v>
      </c>
      <c r="AW44" s="14">
        <v>2</v>
      </c>
      <c r="AY44" s="77" t="str">
        <f>IF(AX44="","",INDEX($AV$12:$AZ$14,COUNTIF($AX$22:AX44,AX44),MATCH(AX44,$AV$3:$AZ$3,0)))</f>
        <v/>
      </c>
      <c r="BB44" s="14" t="s">
        <v>754</v>
      </c>
      <c r="BD44" s="14" t="s">
        <v>755</v>
      </c>
      <c r="BM44" s="14" t="s">
        <v>463</v>
      </c>
      <c r="BN44" s="14">
        <v>23</v>
      </c>
      <c r="BO44" s="14">
        <v>2</v>
      </c>
      <c r="BQ44" s="77" t="str">
        <f>IF(BP44="","",INDEX($BN$12:$BR$14,COUNTIF($BP$22:BP44,BP44),MATCH(BP44,$BN$3:$BR$3,0)))</f>
        <v/>
      </c>
    </row>
    <row r="45" spans="16:69" x14ac:dyDescent="0.15">
      <c r="P45" s="14" t="s">
        <v>464</v>
      </c>
      <c r="Q45" s="14">
        <v>24</v>
      </c>
      <c r="R45" s="14">
        <v>2</v>
      </c>
      <c r="T45" s="77" t="str">
        <f t="shared" si="1"/>
        <v/>
      </c>
      <c r="U45" s="48" t="str">
        <f t="shared" si="2"/>
        <v/>
      </c>
      <c r="V45" s="47" t="str">
        <f>IF(AND($U45="",$R45=V$16,COUNTIF(V$21:V44,V$18)&lt;V$15),IF(MOD(COUNTIFS($U$22:U45,"",$R$22:R45,V$16),INT(COUNTIFS(U$22:U$201,"",$R$22:$R$201,V$16)/V$15))=0,V$18,""),"")</f>
        <v/>
      </c>
      <c r="W45" s="48" t="str">
        <f>IF(AND(合并区域($U45:V45,"")="",$R45=W$16,COUNTIF(W$21:W44,W$18)&lt;W$15),IF(MOD(COUNTIFS(AG$22:AG45,"",$R$22:$R45,W$16),INT((COUNTIFS(AG$22:AG$201,"",$R$22:$R$201,W$16))/W$15))=0,W$18,""),"")</f>
        <v/>
      </c>
      <c r="X45" s="48" t="str">
        <f>IF(AND(合并区域($U45:W45,"")="",$R45=X$16,COUNTIF(X$21:X44,X$18)&lt;X$15),IF(MOD(COUNTIFS(AH$22:AH45,"",$R$22:$R45,X$16),INT((COUNTIFS(AH$22:AH$201,"",$R$22:$R$201,X$16))/X$15))=0,X$18,""),"")</f>
        <v/>
      </c>
      <c r="Y45" s="48" t="str">
        <f>IF(AND(合并区域($U45:X45,"")="",$R45=Y$16,COUNTIF(Y$21:Y44,Y$18)&lt;Y$15),IF(MOD(COUNTIFS(AI$22:AI45,"",$R$22:$R45,Y$16),INT((COUNTIFS(AI$22:AI$201,"",$R$22:$R$201,Y$16))/Y$15))=0,Y$18,""),"")</f>
        <v/>
      </c>
      <c r="Z45" s="48" t="str">
        <f>IF(AND(合并区域($U45:Y45,"")="",$R45=Z$16,COUNTIF(Z$21:Z44,Z$18)&lt;Z$15),IF(MOD(COUNTIFS(AJ$22:AJ45,"",$R$22:$R45,Z$16),INT((COUNTIFS(AJ$22:AJ$201,"",$R$22:$R$201,Z$16))/Z$15))=0,Z$18,""),"")</f>
        <v/>
      </c>
      <c r="AA45" s="48" t="str">
        <f>IF(AND(合并区域($U45:Z45,"")="",$R45=AA$16,COUNTIF(AA$21:AA44,AA$18)&lt;AA$15),IF(MOD(COUNTIFS(AK$22:AK45,"",$R$22:$R45,AA$16),INT((COUNTIFS(AK$22:AK$201,"",$R$22:$R$201,AA$16))/AA$15))=0,AA$18,""),"")</f>
        <v/>
      </c>
      <c r="AB45" s="48" t="str">
        <f>IF(AND(合并区域($U45:AA45,"")="",$R45=AB$16,COUNTIF(AB$21:AB44,AB$18)&lt;AB$15),IF(MOD(COUNTIFS(AL$22:AL45,"",$R$22:$R45,AB$16),INT((COUNTIFS(AL$22:AL$201,"",$R$22:$R$201,AB$16))/AB$15))=0,AB$18,""),"")</f>
        <v/>
      </c>
      <c r="AC45" s="48" t="str">
        <f>IF(AND(合并区域($U45:AB45,"")="",$R45=AC$16,COUNTIF(AC$21:AC44,AC$18)&lt;AC$15),IF(MOD(COUNTIFS(AM$22:AM45,"",$R$22:$R45,AC$16),INT((COUNTIFS(AM$22:AM$201,"",$R$22:$R$201,AC$16))/AC$15))=0,AC$18,""),"")</f>
        <v/>
      </c>
      <c r="AD45" s="48" t="str">
        <f>IF(AND(合并区域($U45:AC45,"")="",$R45=AD$16,COUNTIF(AD$21:AD44,AD$18)&lt;AD$15),IF(MOD(COUNTIFS(AN$22:AN45,"",$R$22:$R45,AD$16),INT((COUNTIFS(AN$22:AN$201,"",$R$22:$R$201,AD$16))/AD$15))=0,AD$18,""),"")</f>
        <v/>
      </c>
      <c r="AE45" s="48" t="str">
        <f>IF(AND(合并区域($U45:AD45,"")="",$R45=AE$16,COUNTIF(AE$21:AE44,AE$18)&lt;AE$15),IF(MOD(COUNTIFS(AO$22:AO45,"",$R$22:$R45,AE$16),INT((COUNTIFS(AO$22:AO$201,"",$R$22:$R$201,AE$16))/AE$15))=0,AE$18,""),"")</f>
        <v/>
      </c>
      <c r="AG45" s="79" t="str">
        <f>合并区域($U45:V45,"")</f>
        <v/>
      </c>
      <c r="AH45" s="79" t="str">
        <f>合并区域($U45:W45,"")</f>
        <v/>
      </c>
      <c r="AI45" s="79" t="str">
        <f>合并区域($U45:X45,"")</f>
        <v/>
      </c>
      <c r="AJ45" s="79" t="str">
        <f>合并区域($U45:Y45,"")</f>
        <v/>
      </c>
      <c r="AK45" s="79" t="str">
        <f>合并区域($U45:Z45,"")</f>
        <v/>
      </c>
      <c r="AL45" s="79" t="str">
        <f>合并区域($U45:AA45,"")</f>
        <v/>
      </c>
      <c r="AM45" s="79" t="str">
        <f>合并区域($U45:AB45,"")</f>
        <v/>
      </c>
      <c r="AN45" s="79" t="str">
        <f>合并区域($U45:AC45,"")</f>
        <v/>
      </c>
      <c r="AO45" s="79" t="str">
        <f>合并区域($U45:AD45,"")</f>
        <v/>
      </c>
      <c r="AP45" s="79" t="str">
        <f>合并区域($U45:AE45,"")</f>
        <v/>
      </c>
      <c r="AU45" s="14" t="s">
        <v>464</v>
      </c>
      <c r="AV45" s="14">
        <v>24</v>
      </c>
      <c r="AW45" s="14">
        <v>5</v>
      </c>
      <c r="AY45" s="77" t="str">
        <f>IF(AX45="","",INDEX($AV$12:$AZ$14,COUNTIF($AX$22:AX45,AX45),MATCH(AX45,$AV$3:$AZ$3,0)))</f>
        <v/>
      </c>
      <c r="BB45" s="14" t="s">
        <v>756</v>
      </c>
      <c r="BD45" s="14" t="s">
        <v>757</v>
      </c>
      <c r="BM45" s="14" t="s">
        <v>464</v>
      </c>
      <c r="BN45" s="14">
        <v>24</v>
      </c>
      <c r="BO45" s="14">
        <v>5</v>
      </c>
      <c r="BQ45" s="77" t="str">
        <f>IF(BP45="","",INDEX($BN$12:$BR$14,COUNTIF($BP$22:BP45,BP45),MATCH(BP45,$BN$3:$BR$3,0)))</f>
        <v/>
      </c>
    </row>
    <row r="46" spans="16:69" x14ac:dyDescent="0.15">
      <c r="P46" s="14" t="s">
        <v>465</v>
      </c>
      <c r="Q46" s="14">
        <v>25</v>
      </c>
      <c r="R46" s="14">
        <v>3</v>
      </c>
      <c r="T46" s="77" t="str">
        <f t="shared" si="1"/>
        <v>29007</v>
      </c>
      <c r="U46" s="48" t="str">
        <f t="shared" si="2"/>
        <v/>
      </c>
      <c r="V46" s="47" t="str">
        <f>IF(AND($U46="",$R46=V$16,COUNTIF(V$21:V45,V$18)&lt;V$15),IF(MOD(COUNTIFS($U$22:U46,"",$R$22:R46,V$16),INT(COUNTIFS(U$22:U$201,"",$R$22:$R$201,V$16)/V$15))=0,V$18,""),"")</f>
        <v/>
      </c>
      <c r="W46" s="48" t="str">
        <f>IF(AND(合并区域($U46:V46,"")="",$R46=W$16,COUNTIF(W$21:W45,W$18)&lt;W$15),IF(MOD(COUNTIFS(AG$22:AG46,"",$R$22:$R46,W$16),INT((COUNTIFS(AG$22:AG$201,"",$R$22:$R$201,W$16))/W$15))=0,W$18,""),"")</f>
        <v/>
      </c>
      <c r="X46" s="48" t="str">
        <f>IF(AND(合并区域($U46:W46,"")="",$R46=X$16,COUNTIF(X$21:X45,X$18)&lt;X$15),IF(MOD(COUNTIFS(AH$22:AH46,"",$R$22:$R46,X$16),INT((COUNTIFS(AH$22:AH$201,"",$R$22:$R$201,X$16))/X$15))=0,X$18,""),"")</f>
        <v/>
      </c>
      <c r="Y46" s="48" t="str">
        <f>IF(AND(合并区域($U46:X46,"")="",$R46=Y$16,COUNTIF(Y$21:Y45,Y$18)&lt;Y$15),IF(MOD(COUNTIFS(AI$22:AI46,"",$R$22:$R46,Y$16),INT((COUNTIFS(AI$22:AI$201,"",$R$22:$R$201,Y$16))/Y$15))=0,Y$18,""),"")</f>
        <v/>
      </c>
      <c r="Z46" s="48" t="str">
        <f>IF(AND(合并区域($U46:Y46,"")="",$R46=Z$16,COUNTIF(Z$21:Z45,Z$18)&lt;Z$15),IF(MOD(COUNTIFS(AJ$22:AJ46,"",$R$22:$R46,Z$16),INT((COUNTIFS(AJ$22:AJ$201,"",$R$22:$R$201,Z$16))/Z$15))=0,Z$18,""),"")</f>
        <v/>
      </c>
      <c r="AA46" s="48" t="str">
        <f>IF(AND(合并区域($U46:Z46,"")="",$R46=AA$16,COUNTIF(AA$21:AA45,AA$18)&lt;AA$15),IF(MOD(COUNTIFS(AK$22:AK46,"",$R$22:$R46,AA$16),INT((COUNTIFS(AK$22:AK$201,"",$R$22:$R$201,AA$16))/AA$15))=0,AA$18,""),"")</f>
        <v/>
      </c>
      <c r="AB46" s="48">
        <f>IF(AND(合并区域($U46:AA46,"")="",$R46=AB$16,COUNTIF(AB$21:AB45,AB$18)&lt;AB$15),IF(MOD(COUNTIFS(AL$22:AL46,"",$R$22:$R46,AB$16),INT((COUNTIFS(AL$22:AL$201,"",$R$22:$R$201,AB$16))/AB$15))=0,AB$18,""),"")</f>
        <v>29007</v>
      </c>
      <c r="AC46" s="48" t="str">
        <f>IF(AND(合并区域($U46:AB46,"")="",$R46=AC$16,COUNTIF(AC$21:AC45,AC$18)&lt;AC$15),IF(MOD(COUNTIFS(AM$22:AM46,"",$R$22:$R46,AC$16),INT((COUNTIFS(AM$22:AM$201,"",$R$22:$R$201,AC$16))/AC$15))=0,AC$18,""),"")</f>
        <v/>
      </c>
      <c r="AD46" s="48" t="str">
        <f>IF(AND(合并区域($U46:AC46,"")="",$R46=AD$16,COUNTIF(AD$21:AD45,AD$18)&lt;AD$15),IF(MOD(COUNTIFS(AN$22:AN46,"",$R$22:$R46,AD$16),INT((COUNTIFS(AN$22:AN$201,"",$R$22:$R$201,AD$16))/AD$15))=0,AD$18,""),"")</f>
        <v/>
      </c>
      <c r="AE46" s="48" t="str">
        <f>IF(AND(合并区域($U46:AD46,"")="",$R46=AE$16,COUNTIF(AE$21:AE45,AE$18)&lt;AE$15),IF(MOD(COUNTIFS(AO$22:AO46,"",$R$22:$R46,AE$16),INT((COUNTIFS(AO$22:AO$201,"",$R$22:$R$201,AE$16))/AE$15))=0,AE$18,""),"")</f>
        <v/>
      </c>
      <c r="AG46" s="79" t="str">
        <f>合并区域($U46:V46,"")</f>
        <v/>
      </c>
      <c r="AH46" s="79" t="str">
        <f>合并区域($U46:W46,"")</f>
        <v/>
      </c>
      <c r="AI46" s="79" t="str">
        <f>合并区域($U46:X46,"")</f>
        <v/>
      </c>
      <c r="AJ46" s="79" t="str">
        <f>合并区域($U46:Y46,"")</f>
        <v/>
      </c>
      <c r="AK46" s="79" t="str">
        <f>合并区域($U46:Z46,"")</f>
        <v/>
      </c>
      <c r="AL46" s="79" t="str">
        <f>合并区域($U46:AA46,"")</f>
        <v/>
      </c>
      <c r="AM46" s="79" t="str">
        <f>合并区域($U46:AB46,"")</f>
        <v>29007</v>
      </c>
      <c r="AN46" s="79" t="str">
        <f>合并区域($U46:AC46,"")</f>
        <v>29007</v>
      </c>
      <c r="AO46" s="79" t="str">
        <f>合并区域($U46:AD46,"")</f>
        <v>29007</v>
      </c>
      <c r="AP46" s="79" t="str">
        <f>合并区域($U46:AE46,"")</f>
        <v>29007</v>
      </c>
      <c r="AU46" s="14" t="s">
        <v>465</v>
      </c>
      <c r="AV46" s="14">
        <v>25</v>
      </c>
      <c r="AW46" s="14">
        <v>3</v>
      </c>
      <c r="AY46" s="77" t="str">
        <f>IF(AX46="","",INDEX($AV$12:$AZ$14,COUNTIF($AX$22:AX46,AX46),MATCH(AX46,$AV$3:$AZ$3,0)))</f>
        <v/>
      </c>
      <c r="BB46" s="14" t="s">
        <v>758</v>
      </c>
      <c r="BD46" s="14" t="s">
        <v>759</v>
      </c>
      <c r="BM46" s="14" t="s">
        <v>465</v>
      </c>
      <c r="BN46" s="14">
        <v>25</v>
      </c>
      <c r="BO46" s="14">
        <v>3</v>
      </c>
      <c r="BQ46" s="77" t="str">
        <f>IF(BP46="","",INDEX($BN$12:$BR$14,COUNTIF($BP$22:BP46,BP46),MATCH(BP46,$BN$3:$BR$3,0)))</f>
        <v/>
      </c>
    </row>
    <row r="47" spans="16:69" x14ac:dyDescent="0.15">
      <c r="P47" s="14" t="s">
        <v>466</v>
      </c>
      <c r="Q47" s="14">
        <v>26</v>
      </c>
      <c r="R47" s="14">
        <v>5</v>
      </c>
      <c r="S47" s="14" t="s">
        <v>466</v>
      </c>
      <c r="T47" s="77" t="str">
        <f t="shared" si="1"/>
        <v/>
      </c>
      <c r="U47" s="48" t="str">
        <f t="shared" si="2"/>
        <v/>
      </c>
      <c r="V47" s="47" t="str">
        <f>IF(AND($U47="",$R47=V$16,COUNTIF(V$21:V46,V$18)&lt;V$15),IF(MOD(COUNTIFS($U$22:U47,"",$R$22:R47,V$16),INT(COUNTIFS(U$22:U$201,"",$R$22:$R$201,V$16)/V$15))=0,V$18,""),"")</f>
        <v/>
      </c>
      <c r="W47" s="48" t="str">
        <f>IF(AND(合并区域($U47:V47,"")="",$R47=W$16,COUNTIF(W$21:W46,W$18)&lt;W$15),IF(MOD(COUNTIFS(AG$22:AG47,"",$R$22:$R47,W$16),INT((COUNTIFS(AG$22:AG$201,"",$R$22:$R$201,W$16))/W$15))=0,W$18,""),"")</f>
        <v/>
      </c>
      <c r="X47" s="48" t="str">
        <f>IF(AND(合并区域($U47:W47,"")="",$R47=X$16,COUNTIF(X$21:X46,X$18)&lt;X$15),IF(MOD(COUNTIFS(AH$22:AH47,"",$R$22:$R47,X$16),INT((COUNTIFS(AH$22:AH$201,"",$R$22:$R$201,X$16))/X$15))=0,X$18,""),"")</f>
        <v/>
      </c>
      <c r="Y47" s="48" t="str">
        <f>IF(AND(合并区域($U47:X47,"")="",$R47=Y$16,COUNTIF(Y$21:Y46,Y$18)&lt;Y$15),IF(MOD(COUNTIFS(AI$22:AI47,"",$R$22:$R47,Y$16),INT((COUNTIFS(AI$22:AI$201,"",$R$22:$R$201,Y$16))/Y$15))=0,Y$18,""),"")</f>
        <v/>
      </c>
      <c r="Z47" s="48" t="str">
        <f>IF(AND(合并区域($U47:Y47,"")="",$R47=Z$16,COUNTIF(Z$21:Z46,Z$18)&lt;Z$15),IF(MOD(COUNTIFS(AJ$22:AJ47,"",$R$22:$R47,Z$16),INT((COUNTIFS(AJ$22:AJ$201,"",$R$22:$R$201,Z$16))/Z$15))=0,Z$18,""),"")</f>
        <v/>
      </c>
      <c r="AA47" s="48" t="str">
        <f>IF(AND(合并区域($U47:Z47,"")="",$R47=AA$16,COUNTIF(AA$21:AA46,AA$18)&lt;AA$15),IF(MOD(COUNTIFS(AK$22:AK47,"",$R$22:$R47,AA$16),INT((COUNTIFS(AK$22:AK$201,"",$R$22:$R$201,AA$16))/AA$15))=0,AA$18,""),"")</f>
        <v/>
      </c>
      <c r="AB47" s="48" t="str">
        <f>IF(AND(合并区域($U47:AA47,"")="",$R47=AB$16,COUNTIF(AB$21:AB46,AB$18)&lt;AB$15),IF(MOD(COUNTIFS(AL$22:AL47,"",$R$22:$R47,AB$16),INT((COUNTIFS(AL$22:AL$201,"",$R$22:$R$201,AB$16))/AB$15))=0,AB$18,""),"")</f>
        <v/>
      </c>
      <c r="AC47" s="48" t="str">
        <f>IF(AND(合并区域($U47:AB47,"")="",$R47=AC$16,COUNTIF(AC$21:AC46,AC$18)&lt;AC$15),IF(MOD(COUNTIFS(AM$22:AM47,"",$R$22:$R47,AC$16),INT((COUNTIFS(AM$22:AM$201,"",$R$22:$R$201,AC$16))/AC$15))=0,AC$18,""),"")</f>
        <v/>
      </c>
      <c r="AD47" s="48" t="str">
        <f>IF(AND(合并区域($U47:AC47,"")="",$R47=AD$16,COUNTIF(AD$21:AD46,AD$18)&lt;AD$15),IF(MOD(COUNTIFS(AN$22:AN47,"",$R$22:$R47,AD$16),INT((COUNTIFS(AN$22:AN$201,"",$R$22:$R$201,AD$16))/AD$15))=0,AD$18,""),"")</f>
        <v/>
      </c>
      <c r="AE47" s="48" t="str">
        <f>IF(AND(合并区域($U47:AD47,"")="",$R47=AE$16,COUNTIF(AE$21:AE46,AE$18)&lt;AE$15),IF(MOD(COUNTIFS(AO$22:AO47,"",$R$22:$R47,AE$16),INT((COUNTIFS(AO$22:AO$201,"",$R$22:$R$201,AE$16))/AE$15))=0,AE$18,""),"")</f>
        <v/>
      </c>
      <c r="AG47" s="79" t="str">
        <f>合并区域($U47:V47,"")</f>
        <v/>
      </c>
      <c r="AH47" s="79" t="str">
        <f>合并区域($U47:W47,"")</f>
        <v/>
      </c>
      <c r="AI47" s="79" t="str">
        <f>合并区域($U47:X47,"")</f>
        <v/>
      </c>
      <c r="AJ47" s="79" t="str">
        <f>合并区域($U47:Y47,"")</f>
        <v/>
      </c>
      <c r="AK47" s="79" t="str">
        <f>合并区域($U47:Z47,"")</f>
        <v/>
      </c>
      <c r="AL47" s="79" t="str">
        <f>合并区域($U47:AA47,"")</f>
        <v/>
      </c>
      <c r="AM47" s="79" t="str">
        <f>合并区域($U47:AB47,"")</f>
        <v/>
      </c>
      <c r="AN47" s="79" t="str">
        <f>合并区域($U47:AC47,"")</f>
        <v/>
      </c>
      <c r="AO47" s="79" t="str">
        <f>合并区域($U47:AD47,"")</f>
        <v/>
      </c>
      <c r="AP47" s="79" t="str">
        <f>合并区域($U47:AE47,"")</f>
        <v/>
      </c>
      <c r="AU47" s="14" t="s">
        <v>466</v>
      </c>
      <c r="AV47" s="14">
        <v>26</v>
      </c>
      <c r="AW47" s="14">
        <v>6</v>
      </c>
      <c r="AY47" s="77" t="str">
        <f>IF(AX47="","",INDEX($AV$12:$AZ$14,COUNTIF($AX$22:AX47,AX47),MATCH(AX47,$AV$3:$AZ$3,0)))</f>
        <v/>
      </c>
      <c r="BB47" s="14" t="s">
        <v>553</v>
      </c>
      <c r="BD47" s="14" t="s">
        <v>760</v>
      </c>
      <c r="BM47" s="14" t="s">
        <v>466</v>
      </c>
      <c r="BN47" s="14">
        <v>26</v>
      </c>
      <c r="BO47" s="14">
        <v>6</v>
      </c>
      <c r="BQ47" s="77" t="str">
        <f>IF(BP47="","",INDEX($BN$12:$BR$14,COUNTIF($BP$22:BP47,BP47),MATCH(BP47,$BN$3:$BR$3,0)))</f>
        <v/>
      </c>
    </row>
    <row r="48" spans="16:69" x14ac:dyDescent="0.15">
      <c r="P48" s="14" t="s">
        <v>467</v>
      </c>
      <c r="Q48" s="14">
        <v>27</v>
      </c>
      <c r="R48" s="14">
        <v>6</v>
      </c>
      <c r="T48" s="77" t="str">
        <f t="shared" si="1"/>
        <v/>
      </c>
      <c r="U48" s="48" t="str">
        <f t="shared" si="2"/>
        <v/>
      </c>
      <c r="V48" s="47" t="str">
        <f>IF(AND($U48="",$R48=V$16,COUNTIF(V$21:V47,V$18)&lt;V$15),IF(MOD(COUNTIFS($U$22:U48,"",$R$22:R48,V$16),INT(COUNTIFS(U$22:U$201,"",$R$22:$R$201,V$16)/V$15))=0,V$18,""),"")</f>
        <v/>
      </c>
      <c r="W48" s="48" t="str">
        <f>IF(AND(合并区域($U48:V48,"")="",$R48=W$16,COUNTIF(W$21:W47,W$18)&lt;W$15),IF(MOD(COUNTIFS(AG$22:AG48,"",$R$22:$R48,W$16),INT((COUNTIFS(AG$22:AG$201,"",$R$22:$R$201,W$16))/W$15))=0,W$18,""),"")</f>
        <v/>
      </c>
      <c r="X48" s="48" t="str">
        <f>IF(AND(合并区域($U48:W48,"")="",$R48=X$16,COUNTIF(X$21:X47,X$18)&lt;X$15),IF(MOD(COUNTIFS(AH$22:AH48,"",$R$22:$R48,X$16),INT((COUNTIFS(AH$22:AH$201,"",$R$22:$R$201,X$16))/X$15))=0,X$18,""),"")</f>
        <v/>
      </c>
      <c r="Y48" s="48" t="str">
        <f>IF(AND(合并区域($U48:X48,"")="",$R48=Y$16,COUNTIF(Y$21:Y47,Y$18)&lt;Y$15),IF(MOD(COUNTIFS(AI$22:AI48,"",$R$22:$R48,Y$16),INT((COUNTIFS(AI$22:AI$201,"",$R$22:$R$201,Y$16))/Y$15))=0,Y$18,""),"")</f>
        <v/>
      </c>
      <c r="Z48" s="48" t="str">
        <f>IF(AND(合并区域($U48:Y48,"")="",$R48=Z$16,COUNTIF(Z$21:Z47,Z$18)&lt;Z$15),IF(MOD(COUNTIFS(AJ$22:AJ48,"",$R$22:$R48,Z$16),INT((COUNTIFS(AJ$22:AJ$201,"",$R$22:$R$201,Z$16))/Z$15))=0,Z$18,""),"")</f>
        <v/>
      </c>
      <c r="AA48" s="48" t="str">
        <f>IF(AND(合并区域($U48:Z48,"")="",$R48=AA$16,COUNTIF(AA$21:AA47,AA$18)&lt;AA$15),IF(MOD(COUNTIFS(AK$22:AK48,"",$R$22:$R48,AA$16),INT((COUNTIFS(AK$22:AK$201,"",$R$22:$R$201,AA$16))/AA$15))=0,AA$18,""),"")</f>
        <v/>
      </c>
      <c r="AB48" s="48" t="str">
        <f>IF(AND(合并区域($U48:AA48,"")="",$R48=AB$16,COUNTIF(AB$21:AB47,AB$18)&lt;AB$15),IF(MOD(COUNTIFS(AL$22:AL48,"",$R$22:$R48,AB$16),INT((COUNTIFS(AL$22:AL$201,"",$R$22:$R$201,AB$16))/AB$15))=0,AB$18,""),"")</f>
        <v/>
      </c>
      <c r="AC48" s="48" t="str">
        <f>IF(AND(合并区域($U48:AB48,"")="",$R48=AC$16,COUNTIF(AC$21:AC47,AC$18)&lt;AC$15),IF(MOD(COUNTIFS(AM$22:AM48,"",$R$22:$R48,AC$16),INT((COUNTIFS(AM$22:AM$201,"",$R$22:$R$201,AC$16))/AC$15))=0,AC$18,""),"")</f>
        <v/>
      </c>
      <c r="AD48" s="48" t="str">
        <f>IF(AND(合并区域($U48:AC48,"")="",$R48=AD$16,COUNTIF(AD$21:AD47,AD$18)&lt;AD$15),IF(MOD(COUNTIFS(AN$22:AN48,"",$R$22:$R48,AD$16),INT((COUNTIFS(AN$22:AN$201,"",$R$22:$R$201,AD$16))/AD$15))=0,AD$18,""),"")</f>
        <v/>
      </c>
      <c r="AE48" s="48" t="str">
        <f>IF(AND(合并区域($U48:AD48,"")="",$R48=AE$16,COUNTIF(AE$21:AE47,AE$18)&lt;AE$15),IF(MOD(COUNTIFS(AO$22:AO48,"",$R$22:$R48,AE$16),INT((COUNTIFS(AO$22:AO$201,"",$R$22:$R$201,AE$16))/AE$15))=0,AE$18,""),"")</f>
        <v/>
      </c>
      <c r="AG48" s="79" t="str">
        <f>合并区域($U48:V48,"")</f>
        <v/>
      </c>
      <c r="AH48" s="79" t="str">
        <f>合并区域($U48:W48,"")</f>
        <v/>
      </c>
      <c r="AI48" s="79" t="str">
        <f>合并区域($U48:X48,"")</f>
        <v/>
      </c>
      <c r="AJ48" s="79" t="str">
        <f>合并区域($U48:Y48,"")</f>
        <v/>
      </c>
      <c r="AK48" s="79" t="str">
        <f>合并区域($U48:Z48,"")</f>
        <v/>
      </c>
      <c r="AL48" s="79" t="str">
        <f>合并区域($U48:AA48,"")</f>
        <v/>
      </c>
      <c r="AM48" s="79" t="str">
        <f>合并区域($U48:AB48,"")</f>
        <v/>
      </c>
      <c r="AN48" s="79" t="str">
        <f>合并区域($U48:AC48,"")</f>
        <v/>
      </c>
      <c r="AO48" s="79" t="str">
        <f>合并区域($U48:AD48,"")</f>
        <v/>
      </c>
      <c r="AP48" s="79" t="str">
        <f>合并区域($U48:AE48,"")</f>
        <v/>
      </c>
      <c r="AU48" s="14" t="s">
        <v>467</v>
      </c>
      <c r="AV48" s="14">
        <v>27</v>
      </c>
      <c r="AW48" s="14">
        <v>5</v>
      </c>
      <c r="AY48" s="77" t="str">
        <f>IF(AX48="","",INDEX($AV$12:$AZ$14,COUNTIF($AX$22:AX48,AX48),MATCH(AX48,$AV$3:$AZ$3,0)))</f>
        <v/>
      </c>
      <c r="BB48" s="14" t="s">
        <v>761</v>
      </c>
      <c r="BD48" s="14" t="s">
        <v>762</v>
      </c>
      <c r="BM48" s="14" t="s">
        <v>467</v>
      </c>
      <c r="BN48" s="14">
        <v>27</v>
      </c>
      <c r="BO48" s="14">
        <v>5</v>
      </c>
      <c r="BQ48" s="77" t="str">
        <f>IF(BP48="","",INDEX($BN$12:$BR$14,COUNTIF($BP$22:BP48,BP48),MATCH(BP48,$BN$3:$BR$3,0)))</f>
        <v/>
      </c>
    </row>
    <row r="49" spans="16:69" x14ac:dyDescent="0.15">
      <c r="P49" s="14" t="s">
        <v>468</v>
      </c>
      <c r="Q49" s="14">
        <v>28</v>
      </c>
      <c r="R49" s="14">
        <v>5</v>
      </c>
      <c r="S49" s="14" t="s">
        <v>466</v>
      </c>
      <c r="T49" s="77" t="str">
        <f t="shared" si="1"/>
        <v>29011</v>
      </c>
      <c r="U49" s="48" t="str">
        <f t="shared" si="2"/>
        <v/>
      </c>
      <c r="V49" s="47" t="str">
        <f>IF(AND($U49="",$R49=V$16,COUNTIF(V$21:V48,V$18)&lt;V$15),IF(MOD(COUNTIFS($U$22:U49,"",$R$22:R49,V$16),INT(COUNTIFS(U$22:U$201,"",$R$22:$R$201,V$16)/V$15))=0,V$18,""),"")</f>
        <v/>
      </c>
      <c r="W49" s="48" t="str">
        <f>IF(AND(合并区域($U49:V49,"")="",$R49=W$16,COUNTIF(W$21:W48,W$18)&lt;W$15),IF(MOD(COUNTIFS(AG$22:AG49,"",$R$22:$R49,W$16),INT((COUNTIFS(AG$22:AG$201,"",$R$22:$R$201,W$16))/W$15))=0,W$18,""),"")</f>
        <v/>
      </c>
      <c r="X49" s="48" t="str">
        <f>IF(AND(合并区域($U49:W49,"")="",$R49=X$16,COUNTIF(X$21:X48,X$18)&lt;X$15),IF(MOD(COUNTIFS(AH$22:AH49,"",$R$22:$R49,X$16),INT((COUNTIFS(AH$22:AH$201,"",$R$22:$R$201,X$16))/X$15))=0,X$18,""),"")</f>
        <v/>
      </c>
      <c r="Y49" s="48" t="str">
        <f>IF(AND(合并区域($U49:X49,"")="",$R49=Y$16,COUNTIF(Y$21:Y48,Y$18)&lt;Y$15),IF(MOD(COUNTIFS(AI$22:AI49,"",$R$22:$R49,Y$16),INT((COUNTIFS(AI$22:AI$201,"",$R$22:$R$201,Y$16))/Y$15))=0,Y$18,""),"")</f>
        <v/>
      </c>
      <c r="Z49" s="48" t="str">
        <f>IF(AND(合并区域($U49:Y49,"")="",$R49=Z$16,COUNTIF(Z$21:Z48,Z$18)&lt;Z$15),IF(MOD(COUNTIFS(AJ$22:AJ49,"",$R$22:$R49,Z$16),INT((COUNTIFS(AJ$22:AJ$201,"",$R$22:$R$201,Z$16))/Z$15))=0,Z$18,""),"")</f>
        <v/>
      </c>
      <c r="AA49" s="48" t="str">
        <f>IF(AND(合并区域($U49:Z49,"")="",$R49=AA$16,COUNTIF(AA$21:AA48,AA$18)&lt;AA$15),IF(MOD(COUNTIFS(AK$22:AK49,"",$R$22:$R49,AA$16),INT((COUNTIFS(AK$22:AK$201,"",$R$22:$R$201,AA$16))/AA$15))=0,AA$18,""),"")</f>
        <v/>
      </c>
      <c r="AB49" s="48" t="str">
        <f>IF(AND(合并区域($U49:AA49,"")="",$R49=AB$16,COUNTIF(AB$21:AB48,AB$18)&lt;AB$15),IF(MOD(COUNTIFS(AL$22:AL49,"",$R$22:$R49,AB$16),INT((COUNTIFS(AL$22:AL$201,"",$R$22:$R$201,AB$16))/AB$15))=0,AB$18,""),"")</f>
        <v/>
      </c>
      <c r="AC49" s="48" t="str">
        <f>IF(AND(合并区域($U49:AB49,"")="",$R49=AC$16,COUNTIF(AC$21:AC48,AC$18)&lt;AC$15),IF(MOD(COUNTIFS(AM$22:AM49,"",$R$22:$R49,AC$16),INT((COUNTIFS(AM$22:AM$201,"",$R$22:$R$201,AC$16))/AC$15))=0,AC$18,""),"")</f>
        <v/>
      </c>
      <c r="AD49" s="48">
        <f>IF(AND(合并区域($U49:AC49,"")="",$R49=AD$16,COUNTIF(AD$21:AD48,AD$18)&lt;AD$15),IF(MOD(COUNTIFS(AN$22:AN49,"",$R$22:$R49,AD$16),INT((COUNTIFS(AN$22:AN$201,"",$R$22:$R$201,AD$16))/AD$15))=0,AD$18,""),"")</f>
        <v>29011</v>
      </c>
      <c r="AE49" s="48" t="str">
        <f>IF(AND(合并区域($U49:AD49,"")="",$R49=AE$16,COUNTIF(AE$21:AE48,AE$18)&lt;AE$15),IF(MOD(COUNTIFS(AO$22:AO49,"",$R$22:$R49,AE$16),INT((COUNTIFS(AO$22:AO$201,"",$R$22:$R$201,AE$16))/AE$15))=0,AE$18,""),"")</f>
        <v/>
      </c>
      <c r="AG49" s="79" t="str">
        <f>合并区域($U49:V49,"")</f>
        <v/>
      </c>
      <c r="AH49" s="79" t="str">
        <f>合并区域($U49:W49,"")</f>
        <v/>
      </c>
      <c r="AI49" s="79" t="str">
        <f>合并区域($U49:X49,"")</f>
        <v/>
      </c>
      <c r="AJ49" s="79" t="str">
        <f>合并区域($U49:Y49,"")</f>
        <v/>
      </c>
      <c r="AK49" s="79" t="str">
        <f>合并区域($U49:Z49,"")</f>
        <v/>
      </c>
      <c r="AL49" s="79" t="str">
        <f>合并区域($U49:AA49,"")</f>
        <v/>
      </c>
      <c r="AM49" s="79" t="str">
        <f>合并区域($U49:AB49,"")</f>
        <v/>
      </c>
      <c r="AN49" s="79" t="str">
        <f>合并区域($U49:AC49,"")</f>
        <v/>
      </c>
      <c r="AO49" s="79" t="str">
        <f>合并区域($U49:AD49,"")</f>
        <v>29011</v>
      </c>
      <c r="AP49" s="79" t="str">
        <f>合并区域($U49:AE49,"")</f>
        <v>29011</v>
      </c>
      <c r="AU49" s="14" t="s">
        <v>468</v>
      </c>
      <c r="AV49" s="14">
        <v>28</v>
      </c>
      <c r="AW49" s="14">
        <v>5</v>
      </c>
      <c r="AY49" s="77" t="str">
        <f>IF(AX49="","",INDEX($AV$12:$AZ$14,COUNTIF($AX$22:AX49,AX49),MATCH(AX49,$AV$3:$AZ$3,0)))</f>
        <v/>
      </c>
      <c r="BB49" s="14" t="s">
        <v>763</v>
      </c>
      <c r="BD49" s="14" t="s">
        <v>699</v>
      </c>
      <c r="BM49" s="14" t="s">
        <v>468</v>
      </c>
      <c r="BN49" s="14">
        <v>28</v>
      </c>
      <c r="BO49" s="14">
        <v>5</v>
      </c>
      <c r="BQ49" s="77" t="str">
        <f>IF(BP49="","",INDEX($BN$12:$BR$14,COUNTIF($BP$22:BP49,BP49),MATCH(BP49,$BN$3:$BR$3,0)))</f>
        <v/>
      </c>
    </row>
    <row r="50" spans="16:69" x14ac:dyDescent="0.15">
      <c r="P50" s="14" t="s">
        <v>469</v>
      </c>
      <c r="Q50" s="14">
        <v>29</v>
      </c>
      <c r="R50" s="14">
        <v>5</v>
      </c>
      <c r="S50" s="14" t="s">
        <v>466</v>
      </c>
      <c r="T50" s="77" t="str">
        <f t="shared" si="1"/>
        <v/>
      </c>
      <c r="U50" s="48" t="str">
        <f t="shared" si="2"/>
        <v/>
      </c>
      <c r="V50" s="47" t="str">
        <f>IF(AND($U50="",$R50=V$16,COUNTIF(V$21:V49,V$18)&lt;V$15),IF(MOD(COUNTIFS($U$22:U50,"",$R$22:R50,V$16),INT(COUNTIFS(U$22:U$201,"",$R$22:$R$201,V$16)/V$15))=0,V$18,""),"")</f>
        <v/>
      </c>
      <c r="W50" s="48" t="str">
        <f>IF(AND(合并区域($U50:V50,"")="",$R50=W$16,COUNTIF(W$21:W49,W$18)&lt;W$15),IF(MOD(COUNTIFS(AG$22:AG50,"",$R$22:$R50,W$16),INT((COUNTIFS(AG$22:AG$201,"",$R$22:$R$201,W$16))/W$15))=0,W$18,""),"")</f>
        <v/>
      </c>
      <c r="X50" s="48" t="str">
        <f>IF(AND(合并区域($U50:W50,"")="",$R50=X$16,COUNTIF(X$21:X49,X$18)&lt;X$15),IF(MOD(COUNTIFS(AH$22:AH50,"",$R$22:$R50,X$16),INT((COUNTIFS(AH$22:AH$201,"",$R$22:$R$201,X$16))/X$15))=0,X$18,""),"")</f>
        <v/>
      </c>
      <c r="Y50" s="48" t="str">
        <f>IF(AND(合并区域($U50:X50,"")="",$R50=Y$16,COUNTIF(Y$21:Y49,Y$18)&lt;Y$15),IF(MOD(COUNTIFS(AI$22:AI50,"",$R$22:$R50,Y$16),INT((COUNTIFS(AI$22:AI$201,"",$R$22:$R$201,Y$16))/Y$15))=0,Y$18,""),"")</f>
        <v/>
      </c>
      <c r="Z50" s="48" t="str">
        <f>IF(AND(合并区域($U50:Y50,"")="",$R50=Z$16,COUNTIF(Z$21:Z49,Z$18)&lt;Z$15),IF(MOD(COUNTIFS(AJ$22:AJ50,"",$R$22:$R50,Z$16),INT((COUNTIFS(AJ$22:AJ$201,"",$R$22:$R$201,Z$16))/Z$15))=0,Z$18,""),"")</f>
        <v/>
      </c>
      <c r="AA50" s="48" t="str">
        <f>IF(AND(合并区域($U50:Z50,"")="",$R50=AA$16,COUNTIF(AA$21:AA49,AA$18)&lt;AA$15),IF(MOD(COUNTIFS(AK$22:AK50,"",$R$22:$R50,AA$16),INT((COUNTIFS(AK$22:AK$201,"",$R$22:$R$201,AA$16))/AA$15))=0,AA$18,""),"")</f>
        <v/>
      </c>
      <c r="AB50" s="48" t="str">
        <f>IF(AND(合并区域($U50:AA50,"")="",$R50=AB$16,COUNTIF(AB$21:AB49,AB$18)&lt;AB$15),IF(MOD(COUNTIFS(AL$22:AL50,"",$R$22:$R50,AB$16),INT((COUNTIFS(AL$22:AL$201,"",$R$22:$R$201,AB$16))/AB$15))=0,AB$18,""),"")</f>
        <v/>
      </c>
      <c r="AC50" s="48" t="str">
        <f>IF(AND(合并区域($U50:AB50,"")="",$R50=AC$16,COUNTIF(AC$21:AC49,AC$18)&lt;AC$15),IF(MOD(COUNTIFS(AM$22:AM50,"",$R$22:$R50,AC$16),INT((COUNTIFS(AM$22:AM$201,"",$R$22:$R$201,AC$16))/AC$15))=0,AC$18,""),"")</f>
        <v/>
      </c>
      <c r="AD50" s="48" t="str">
        <f>IF(AND(合并区域($U50:AC50,"")="",$R50=AD$16,COUNTIF(AD$21:AD49,AD$18)&lt;AD$15),IF(MOD(COUNTIFS(AN$22:AN50,"",$R$22:$R50,AD$16),INT((COUNTIFS(AN$22:AN$201,"",$R$22:$R$201,AD$16))/AD$15))=0,AD$18,""),"")</f>
        <v/>
      </c>
      <c r="AE50" s="48" t="str">
        <f>IF(AND(合并区域($U50:AD50,"")="",$R50=AE$16,COUNTIF(AE$21:AE49,AE$18)&lt;AE$15),IF(MOD(COUNTIFS(AO$22:AO50,"",$R$22:$R50,AE$16),INT((COUNTIFS(AO$22:AO$201,"",$R$22:$R$201,AE$16))/AE$15))=0,AE$18,""),"")</f>
        <v/>
      </c>
      <c r="AG50" s="79" t="str">
        <f>合并区域($U50:V50,"")</f>
        <v/>
      </c>
      <c r="AH50" s="79" t="str">
        <f>合并区域($U50:W50,"")</f>
        <v/>
      </c>
      <c r="AI50" s="79" t="str">
        <f>合并区域($U50:X50,"")</f>
        <v/>
      </c>
      <c r="AJ50" s="79" t="str">
        <f>合并区域($U50:Y50,"")</f>
        <v/>
      </c>
      <c r="AK50" s="79" t="str">
        <f>合并区域($U50:Z50,"")</f>
        <v/>
      </c>
      <c r="AL50" s="79" t="str">
        <f>合并区域($U50:AA50,"")</f>
        <v/>
      </c>
      <c r="AM50" s="79" t="str">
        <f>合并区域($U50:AB50,"")</f>
        <v/>
      </c>
      <c r="AN50" s="79" t="str">
        <f>合并区域($U50:AC50,"")</f>
        <v/>
      </c>
      <c r="AO50" s="79" t="str">
        <f>合并区域($U50:AD50,"")</f>
        <v/>
      </c>
      <c r="AP50" s="79" t="str">
        <f>合并区域($U50:AE50,"")</f>
        <v/>
      </c>
      <c r="AU50" s="14" t="s">
        <v>469</v>
      </c>
      <c r="AV50" s="14">
        <v>29</v>
      </c>
      <c r="AW50" s="14">
        <v>3</v>
      </c>
      <c r="AY50" s="77" t="str">
        <f>IF(AX50="","",INDEX($AV$12:$AZ$14,COUNTIF($AX$22:AX50,AX50),MATCH(AX50,$AV$3:$AZ$3,0)))</f>
        <v/>
      </c>
      <c r="BB50" s="14" t="s">
        <v>764</v>
      </c>
      <c r="BD50" s="14" t="s">
        <v>765</v>
      </c>
      <c r="BM50" s="14" t="s">
        <v>469</v>
      </c>
      <c r="BN50" s="14">
        <v>29</v>
      </c>
      <c r="BO50" s="14">
        <v>3</v>
      </c>
      <c r="BQ50" s="77" t="str">
        <f>IF(BP50="","",INDEX($BN$12:$BR$14,COUNTIF($BP$22:BP50,BP50),MATCH(BP50,$BN$3:$BR$3,0)))</f>
        <v/>
      </c>
    </row>
    <row r="51" spans="16:69" x14ac:dyDescent="0.15">
      <c r="P51" s="14" t="s">
        <v>470</v>
      </c>
      <c r="Q51" s="14">
        <v>30</v>
      </c>
      <c r="R51" s="14">
        <v>2</v>
      </c>
      <c r="S51" s="14" t="s">
        <v>624</v>
      </c>
      <c r="T51" s="77" t="str">
        <f t="shared" si="1"/>
        <v/>
      </c>
      <c r="U51" s="48" t="str">
        <f t="shared" si="2"/>
        <v>楚国</v>
      </c>
      <c r="V51" s="47" t="str">
        <f>IF(AND($U51="",$R51=V$16,COUNTIF(V$21:V50,V$18)&lt;V$15),IF(MOD(COUNTIFS($U$22:U51,"",$R$22:R51,V$16),INT(COUNTIFS(U$22:U$201,"",$R$22:$R$201,V$16)/V$15))=0,V$18,""),"")</f>
        <v/>
      </c>
      <c r="W51" s="48" t="str">
        <f>IF(AND(合并区域($U51:V51,"")="",$R51=W$16,COUNTIF(W$21:W50,W$18)&lt;W$15),IF(MOD(COUNTIFS(AG$22:AG51,"",$R$22:$R51,W$16),INT((COUNTIFS(AG$22:AG$201,"",$R$22:$R$201,W$16))/W$15))=0,W$18,""),"")</f>
        <v/>
      </c>
      <c r="X51" s="48" t="str">
        <f>IF(AND(合并区域($U51:W51,"")="",$R51=X$16,COUNTIF(X$21:X50,X$18)&lt;X$15),IF(MOD(COUNTIFS(AH$22:AH51,"",$R$22:$R51,X$16),INT((COUNTIFS(AH$22:AH$201,"",$R$22:$R$201,X$16))/X$15))=0,X$18,""),"")</f>
        <v/>
      </c>
      <c r="Y51" s="48" t="str">
        <f>IF(AND(合并区域($U51:X51,"")="",$R51=Y$16,COUNTIF(Y$21:Y50,Y$18)&lt;Y$15),IF(MOD(COUNTIFS(AI$22:AI51,"",$R$22:$R51,Y$16),INT((COUNTIFS(AI$22:AI$201,"",$R$22:$R$201,Y$16))/Y$15))=0,Y$18,""),"")</f>
        <v/>
      </c>
      <c r="Z51" s="48" t="str">
        <f>IF(AND(合并区域($U51:Y51,"")="",$R51=Z$16,COUNTIF(Z$21:Z50,Z$18)&lt;Z$15),IF(MOD(COUNTIFS(AJ$22:AJ51,"",$R$22:$R51,Z$16),INT((COUNTIFS(AJ$22:AJ$201,"",$R$22:$R$201,Z$16))/Z$15))=0,Z$18,""),"")</f>
        <v/>
      </c>
      <c r="AA51" s="48" t="str">
        <f>IF(AND(合并区域($U51:Z51,"")="",$R51=AA$16,COUNTIF(AA$21:AA50,AA$18)&lt;AA$15),IF(MOD(COUNTIFS(AK$22:AK51,"",$R$22:$R51,AA$16),INT((COUNTIFS(AK$22:AK$201,"",$R$22:$R$201,AA$16))/AA$15))=0,AA$18,""),"")</f>
        <v/>
      </c>
      <c r="AB51" s="48" t="str">
        <f>IF(AND(合并区域($U51:AA51,"")="",$R51=AB$16,COUNTIF(AB$21:AB50,AB$18)&lt;AB$15),IF(MOD(COUNTIFS(AL$22:AL51,"",$R$22:$R51,AB$16),INT((COUNTIFS(AL$22:AL$201,"",$R$22:$R$201,AB$16))/AB$15))=0,AB$18,""),"")</f>
        <v/>
      </c>
      <c r="AC51" s="48" t="str">
        <f>IF(AND(合并区域($U51:AB51,"")="",$R51=AC$16,COUNTIF(AC$21:AC50,AC$18)&lt;AC$15),IF(MOD(COUNTIFS(AM$22:AM51,"",$R$22:$R51,AC$16),INT((COUNTIFS(AM$22:AM$201,"",$R$22:$R$201,AC$16))/AC$15))=0,AC$18,""),"")</f>
        <v/>
      </c>
      <c r="AD51" s="48" t="str">
        <f>IF(AND(合并区域($U51:AC51,"")="",$R51=AD$16,COUNTIF(AD$21:AD50,AD$18)&lt;AD$15),IF(MOD(COUNTIFS(AN$22:AN51,"",$R$22:$R51,AD$16),INT((COUNTIFS(AN$22:AN$201,"",$R$22:$R$201,AD$16))/AD$15))=0,AD$18,""),"")</f>
        <v/>
      </c>
      <c r="AE51" s="48" t="str">
        <f>IF(AND(合并区域($U51:AD51,"")="",$R51=AE$16,COUNTIF(AE$21:AE50,AE$18)&lt;AE$15),IF(MOD(COUNTIFS(AO$22:AO51,"",$R$22:$R51,AE$16),INT((COUNTIFS(AO$22:AO$201,"",$R$22:$R$201,AE$16))/AE$15))=0,AE$18,""),"")</f>
        <v/>
      </c>
      <c r="AG51" s="79" t="str">
        <f>合并区域($U51:V51,"")</f>
        <v>楚国</v>
      </c>
      <c r="AH51" s="79" t="str">
        <f>合并区域($U51:W51,"")</f>
        <v>楚国</v>
      </c>
      <c r="AI51" s="79" t="str">
        <f>合并区域($U51:X51,"")</f>
        <v>楚国</v>
      </c>
      <c r="AJ51" s="79" t="str">
        <f>合并区域($U51:Y51,"")</f>
        <v>楚国</v>
      </c>
      <c r="AK51" s="79" t="str">
        <f>合并区域($U51:Z51,"")</f>
        <v>楚国</v>
      </c>
      <c r="AL51" s="79" t="str">
        <f>合并区域($U51:AA51,"")</f>
        <v>楚国</v>
      </c>
      <c r="AM51" s="79" t="str">
        <f>合并区域($U51:AB51,"")</f>
        <v>楚国</v>
      </c>
      <c r="AN51" s="79" t="str">
        <f>合并区域($U51:AC51,"")</f>
        <v>楚国</v>
      </c>
      <c r="AO51" s="79" t="str">
        <f>合并区域($U51:AD51,"")</f>
        <v>楚国</v>
      </c>
      <c r="AP51" s="79" t="str">
        <f>合并区域($U51:AE51,"")</f>
        <v>楚国</v>
      </c>
      <c r="AU51" s="14" t="s">
        <v>470</v>
      </c>
      <c r="AV51" s="14">
        <v>30</v>
      </c>
      <c r="AW51" s="14">
        <v>4</v>
      </c>
      <c r="AY51" s="77" t="str">
        <f>IF(AX51="","",INDEX($AV$12:$AZ$14,COUNTIF($AX$22:AX51,AX51),MATCH(AX51,$AV$3:$AZ$3,0)))</f>
        <v/>
      </c>
      <c r="BB51" s="14" t="s">
        <v>672</v>
      </c>
      <c r="BD51" s="14" t="s">
        <v>766</v>
      </c>
      <c r="BM51" s="14" t="s">
        <v>470</v>
      </c>
      <c r="BN51" s="14">
        <v>30</v>
      </c>
      <c r="BO51" s="14">
        <v>4</v>
      </c>
      <c r="BQ51" s="77" t="str">
        <f>IF(BP51="","",INDEX($BN$12:$BR$14,COUNTIF($BP$22:BP51,BP51),MATCH(BP51,$BN$3:$BR$3,0)))</f>
        <v/>
      </c>
    </row>
    <row r="52" spans="16:69" x14ac:dyDescent="0.15">
      <c r="P52" s="14" t="s">
        <v>471</v>
      </c>
      <c r="Q52" s="14">
        <v>31</v>
      </c>
      <c r="R52" s="14">
        <v>3</v>
      </c>
      <c r="T52" s="77" t="str">
        <f t="shared" si="1"/>
        <v/>
      </c>
      <c r="U52" s="48" t="str">
        <f t="shared" si="2"/>
        <v/>
      </c>
      <c r="V52" s="47" t="str">
        <f>IF(AND($U52="",$R52=V$16,COUNTIF(V$21:V51,V$18)&lt;V$15),IF(MOD(COUNTIFS($U$22:U52,"",$R$22:R52,V$16),INT(COUNTIFS(U$22:U$201,"",$R$22:$R$201,V$16)/V$15))=0,V$18,""),"")</f>
        <v/>
      </c>
      <c r="W52" s="48" t="str">
        <f>IF(AND(合并区域($U52:V52,"")="",$R52=W$16,COUNTIF(W$21:W51,W$18)&lt;W$15),IF(MOD(COUNTIFS(AG$22:AG52,"",$R$22:$R52,W$16),INT((COUNTIFS(AG$22:AG$201,"",$R$22:$R$201,W$16))/W$15))=0,W$18,""),"")</f>
        <v/>
      </c>
      <c r="X52" s="48" t="str">
        <f>IF(AND(合并区域($U52:W52,"")="",$R52=X$16,COUNTIF(X$21:X51,X$18)&lt;X$15),IF(MOD(COUNTIFS(AH$22:AH52,"",$R$22:$R52,X$16),INT((COUNTIFS(AH$22:AH$201,"",$R$22:$R$201,X$16))/X$15))=0,X$18,""),"")</f>
        <v/>
      </c>
      <c r="Y52" s="48" t="str">
        <f>IF(AND(合并区域($U52:X52,"")="",$R52=Y$16,COUNTIF(Y$21:Y51,Y$18)&lt;Y$15),IF(MOD(COUNTIFS(AI$22:AI52,"",$R$22:$R52,Y$16),INT((COUNTIFS(AI$22:AI$201,"",$R$22:$R$201,Y$16))/Y$15))=0,Y$18,""),"")</f>
        <v/>
      </c>
      <c r="Z52" s="48" t="str">
        <f>IF(AND(合并区域($U52:Y52,"")="",$R52=Z$16,COUNTIF(Z$21:Z51,Z$18)&lt;Z$15),IF(MOD(COUNTIFS(AJ$22:AJ52,"",$R$22:$R52,Z$16),INT((COUNTIFS(AJ$22:AJ$201,"",$R$22:$R$201,Z$16))/Z$15))=0,Z$18,""),"")</f>
        <v/>
      </c>
      <c r="AA52" s="48" t="str">
        <f>IF(AND(合并区域($U52:Z52,"")="",$R52=AA$16,COUNTIF(AA$21:AA51,AA$18)&lt;AA$15),IF(MOD(COUNTIFS(AK$22:AK52,"",$R$22:$R52,AA$16),INT((COUNTIFS(AK$22:AK$201,"",$R$22:$R$201,AA$16))/AA$15))=0,AA$18,""),"")</f>
        <v/>
      </c>
      <c r="AB52" s="48" t="str">
        <f>IF(AND(合并区域($U52:AA52,"")="",$R52=AB$16,COUNTIF(AB$21:AB51,AB$18)&lt;AB$15),IF(MOD(COUNTIFS(AL$22:AL52,"",$R$22:$R52,AB$16),INT((COUNTIFS(AL$22:AL$201,"",$R$22:$R$201,AB$16))/AB$15))=0,AB$18,""),"")</f>
        <v/>
      </c>
      <c r="AC52" s="48" t="str">
        <f>IF(AND(合并区域($U52:AB52,"")="",$R52=AC$16,COUNTIF(AC$21:AC51,AC$18)&lt;AC$15),IF(MOD(COUNTIFS(AM$22:AM52,"",$R$22:$R52,AC$16),INT((COUNTIFS(AM$22:AM$201,"",$R$22:$R$201,AC$16))/AC$15))=0,AC$18,""),"")</f>
        <v/>
      </c>
      <c r="AD52" s="48" t="str">
        <f>IF(AND(合并区域($U52:AC52,"")="",$R52=AD$16,COUNTIF(AD$21:AD51,AD$18)&lt;AD$15),IF(MOD(COUNTIFS(AN$22:AN52,"",$R$22:$R52,AD$16),INT((COUNTIFS(AN$22:AN$201,"",$R$22:$R$201,AD$16))/AD$15))=0,AD$18,""),"")</f>
        <v/>
      </c>
      <c r="AE52" s="48" t="str">
        <f>IF(AND(合并区域($U52:AD52,"")="",$R52=AE$16,COUNTIF(AE$21:AE51,AE$18)&lt;AE$15),IF(MOD(COUNTIFS(AO$22:AO52,"",$R$22:$R52,AE$16),INT((COUNTIFS(AO$22:AO$201,"",$R$22:$R$201,AE$16))/AE$15))=0,AE$18,""),"")</f>
        <v/>
      </c>
      <c r="AG52" s="79" t="str">
        <f>合并区域($U52:V52,"")</f>
        <v/>
      </c>
      <c r="AH52" s="79" t="str">
        <f>合并区域($U52:W52,"")</f>
        <v/>
      </c>
      <c r="AI52" s="79" t="str">
        <f>合并区域($U52:X52,"")</f>
        <v/>
      </c>
      <c r="AJ52" s="79" t="str">
        <f>合并区域($U52:Y52,"")</f>
        <v/>
      </c>
      <c r="AK52" s="79" t="str">
        <f>合并区域($U52:Z52,"")</f>
        <v/>
      </c>
      <c r="AL52" s="79" t="str">
        <f>合并区域($U52:AA52,"")</f>
        <v/>
      </c>
      <c r="AM52" s="79" t="str">
        <f>合并区域($U52:AB52,"")</f>
        <v/>
      </c>
      <c r="AN52" s="79" t="str">
        <f>合并区域($U52:AC52,"")</f>
        <v/>
      </c>
      <c r="AO52" s="79" t="str">
        <f>合并区域($U52:AD52,"")</f>
        <v/>
      </c>
      <c r="AP52" s="79" t="str">
        <f>合并区域($U52:AE52,"")</f>
        <v/>
      </c>
      <c r="AU52" s="14" t="s">
        <v>471</v>
      </c>
      <c r="AV52" s="14">
        <v>31</v>
      </c>
      <c r="AW52" s="14">
        <v>2</v>
      </c>
      <c r="AY52" s="77" t="str">
        <f>IF(AX52="","",INDEX($AV$12:$AZ$14,COUNTIF($AX$22:AX52,AX52),MATCH(AX52,$AV$3:$AZ$3,0)))</f>
        <v/>
      </c>
      <c r="BB52" s="14" t="s">
        <v>767</v>
      </c>
      <c r="BD52" s="14" t="s">
        <v>768</v>
      </c>
      <c r="BM52" s="14" t="s">
        <v>471</v>
      </c>
      <c r="BN52" s="14">
        <v>31</v>
      </c>
      <c r="BO52" s="14">
        <v>2</v>
      </c>
      <c r="BQ52" s="77" t="str">
        <f>IF(BP52="","",INDEX($BN$12:$BR$14,COUNTIF($BP$22:BP52,BP52),MATCH(BP52,$BN$3:$BR$3,0)))</f>
        <v/>
      </c>
    </row>
    <row r="53" spans="16:69" x14ac:dyDescent="0.15">
      <c r="P53" s="14" t="s">
        <v>472</v>
      </c>
      <c r="Q53" s="14">
        <v>32</v>
      </c>
      <c r="R53" s="14">
        <v>3</v>
      </c>
      <c r="T53" s="77" t="str">
        <f t="shared" si="1"/>
        <v>29009</v>
      </c>
      <c r="U53" s="48" t="str">
        <f t="shared" si="2"/>
        <v/>
      </c>
      <c r="V53" s="47" t="str">
        <f>IF(AND($U53="",$R53=V$16,COUNTIF(V$21:V52,V$18)&lt;V$15),IF(MOD(COUNTIFS($U$22:U53,"",$R$22:R53,V$16),INT(COUNTIFS(U$22:U$201,"",$R$22:$R$201,V$16)/V$15))=0,V$18,""),"")</f>
        <v/>
      </c>
      <c r="W53" s="48" t="str">
        <f>IF(AND(合并区域($U53:V53,"")="",$R53=W$16,COUNTIF(W$21:W52,W$18)&lt;W$15),IF(MOD(COUNTIFS(AG$22:AG53,"",$R$22:$R53,W$16),INT((COUNTIFS(AG$22:AG$201,"",$R$22:$R$201,W$16))/W$15))=0,W$18,""),"")</f>
        <v/>
      </c>
      <c r="X53" s="48" t="str">
        <f>IF(AND(合并区域($U53:W53,"")="",$R53=X$16,COUNTIF(X$21:X52,X$18)&lt;X$15),IF(MOD(COUNTIFS(AH$22:AH53,"",$R$22:$R53,X$16),INT((COUNTIFS(AH$22:AH$201,"",$R$22:$R$201,X$16))/X$15))=0,X$18,""),"")</f>
        <v/>
      </c>
      <c r="Y53" s="48">
        <f>IF(AND(合并区域($U53:X53,"")="",$R53=Y$16,COUNTIF(Y$21:Y52,Y$18)&lt;Y$15),IF(MOD(COUNTIFS(AI$22:AI53,"",$R$22:$R53,Y$16),INT((COUNTIFS(AI$22:AI$201,"",$R$22:$R$201,Y$16))/Y$15))=0,Y$18,""),"")</f>
        <v>29009</v>
      </c>
      <c r="Z53" s="48" t="str">
        <f>IF(AND(合并区域($U53:Y53,"")="",$R53=Z$16,COUNTIF(Z$21:Z52,Z$18)&lt;Z$15),IF(MOD(COUNTIFS(AJ$22:AJ53,"",$R$22:$R53,Z$16),INT((COUNTIFS(AJ$22:AJ$201,"",$R$22:$R$201,Z$16))/Z$15))=0,Z$18,""),"")</f>
        <v/>
      </c>
      <c r="AA53" s="48" t="str">
        <f>IF(AND(合并区域($U53:Z53,"")="",$R53=AA$16,COUNTIF(AA$21:AA52,AA$18)&lt;AA$15),IF(MOD(COUNTIFS(AK$22:AK53,"",$R$22:$R53,AA$16),INT((COUNTIFS(AK$22:AK$201,"",$R$22:$R$201,AA$16))/AA$15))=0,AA$18,""),"")</f>
        <v/>
      </c>
      <c r="AB53" s="48" t="str">
        <f>IF(AND(合并区域($U53:AA53,"")="",$R53=AB$16,COUNTIF(AB$21:AB52,AB$18)&lt;AB$15),IF(MOD(COUNTIFS(AL$22:AL53,"",$R$22:$R53,AB$16),INT((COUNTIFS(AL$22:AL$201,"",$R$22:$R$201,AB$16))/AB$15))=0,AB$18,""),"")</f>
        <v/>
      </c>
      <c r="AC53" s="48" t="str">
        <f>IF(AND(合并区域($U53:AB53,"")="",$R53=AC$16,COUNTIF(AC$21:AC52,AC$18)&lt;AC$15),IF(MOD(COUNTIFS(AM$22:AM53,"",$R$22:$R53,AC$16),INT((COUNTIFS(AM$22:AM$201,"",$R$22:$R$201,AC$16))/AC$15))=0,AC$18,""),"")</f>
        <v/>
      </c>
      <c r="AD53" s="48" t="str">
        <f>IF(AND(合并区域($U53:AC53,"")="",$R53=AD$16,COUNTIF(AD$21:AD52,AD$18)&lt;AD$15),IF(MOD(COUNTIFS(AN$22:AN53,"",$R$22:$R53,AD$16),INT((COUNTIFS(AN$22:AN$201,"",$R$22:$R$201,AD$16))/AD$15))=0,AD$18,""),"")</f>
        <v/>
      </c>
      <c r="AE53" s="48" t="str">
        <f>IF(AND(合并区域($U53:AD53,"")="",$R53=AE$16,COUNTIF(AE$21:AE52,AE$18)&lt;AE$15),IF(MOD(COUNTIFS(AO$22:AO53,"",$R$22:$R53,AE$16),INT((COUNTIFS(AO$22:AO$201,"",$R$22:$R$201,AE$16))/AE$15))=0,AE$18,""),"")</f>
        <v/>
      </c>
      <c r="AG53" s="79" t="str">
        <f>合并区域($U53:V53,"")</f>
        <v/>
      </c>
      <c r="AH53" s="79" t="str">
        <f>合并区域($U53:W53,"")</f>
        <v/>
      </c>
      <c r="AI53" s="79" t="str">
        <f>合并区域($U53:X53,"")</f>
        <v/>
      </c>
      <c r="AJ53" s="79" t="str">
        <f>合并区域($U53:Y53,"")</f>
        <v>29009</v>
      </c>
      <c r="AK53" s="79" t="str">
        <f>合并区域($U53:Z53,"")</f>
        <v>29009</v>
      </c>
      <c r="AL53" s="79" t="str">
        <f>合并区域($U53:AA53,"")</f>
        <v>29009</v>
      </c>
      <c r="AM53" s="79" t="str">
        <f>合并区域($U53:AB53,"")</f>
        <v>29009</v>
      </c>
      <c r="AN53" s="79" t="str">
        <f>合并区域($U53:AC53,"")</f>
        <v>29009</v>
      </c>
      <c r="AO53" s="79" t="str">
        <f>合并区域($U53:AD53,"")</f>
        <v>29009</v>
      </c>
      <c r="AP53" s="79" t="str">
        <f>合并区域($U53:AE53,"")</f>
        <v>29009</v>
      </c>
      <c r="AU53" s="14" t="s">
        <v>472</v>
      </c>
      <c r="AV53" s="14">
        <v>32</v>
      </c>
      <c r="AW53" s="14">
        <v>3</v>
      </c>
      <c r="AY53" s="77" t="str">
        <f>IF(AX53="","",INDEX($AV$12:$AZ$14,COUNTIF($AX$22:AX53,AX53),MATCH(AX53,$AV$3:$AZ$3,0)))</f>
        <v/>
      </c>
      <c r="BB53" s="14" t="s">
        <v>769</v>
      </c>
      <c r="BD53" s="14" t="s">
        <v>770</v>
      </c>
      <c r="BM53" s="14" t="s">
        <v>472</v>
      </c>
      <c r="BN53" s="14">
        <v>32</v>
      </c>
      <c r="BO53" s="14">
        <v>3</v>
      </c>
      <c r="BQ53" s="77" t="str">
        <f>IF(BP53="","",INDEX($BN$12:$BR$14,COUNTIF($BP$22:BP53,BP53),MATCH(BP53,$BN$3:$BR$3,0)))</f>
        <v/>
      </c>
    </row>
    <row r="54" spans="16:69" x14ac:dyDescent="0.15">
      <c r="P54" s="14" t="s">
        <v>473</v>
      </c>
      <c r="Q54" s="14">
        <v>33</v>
      </c>
      <c r="R54" s="14">
        <v>5</v>
      </c>
      <c r="S54" s="14" t="s">
        <v>466</v>
      </c>
      <c r="T54" s="77" t="str">
        <f t="shared" ref="T54:T85" si="3">合并区域(V54:AE54,"")</f>
        <v>29002</v>
      </c>
      <c r="U54" s="48" t="str">
        <f t="shared" si="2"/>
        <v/>
      </c>
      <c r="V54" s="47" t="str">
        <f>IF(AND($U54="",$R54=V$16,COUNTIF(V$21:V53,V$18)&lt;V$15),IF(MOD(COUNTIFS($U$22:U54,"",$R$22:R54,V$16),INT(COUNTIFS(U$22:U$201,"",$R$22:$R$201,V$16)/V$15))=0,V$18,""),"")</f>
        <v/>
      </c>
      <c r="W54" s="48">
        <f>IF(AND(合并区域($U54:V54,"")="",$R54=W$16,COUNTIF(W$21:W53,W$18)&lt;W$15),IF(MOD(COUNTIFS(AG$22:AG54,"",$R$22:$R54,W$16),INT((COUNTIFS(AG$22:AG$201,"",$R$22:$R$201,W$16))/W$15))=0,W$18,""),"")</f>
        <v>29002</v>
      </c>
      <c r="X54" s="48" t="str">
        <f>IF(AND(合并区域($U54:W54,"")="",$R54=X$16,COUNTIF(X$21:X53,X$18)&lt;X$15),IF(MOD(COUNTIFS(AH$22:AH54,"",$R$22:$R54,X$16),INT((COUNTIFS(AH$22:AH$201,"",$R$22:$R$201,X$16))/X$15))=0,X$18,""),"")</f>
        <v/>
      </c>
      <c r="Y54" s="48" t="str">
        <f>IF(AND(合并区域($U54:X54,"")="",$R54=Y$16,COUNTIF(Y$21:Y53,Y$18)&lt;Y$15),IF(MOD(COUNTIFS(AI$22:AI54,"",$R$22:$R54,Y$16),INT((COUNTIFS(AI$22:AI$201,"",$R$22:$R$201,Y$16))/Y$15))=0,Y$18,""),"")</f>
        <v/>
      </c>
      <c r="Z54" s="48" t="str">
        <f>IF(AND(合并区域($U54:Y54,"")="",$R54=Z$16,COUNTIF(Z$21:Z53,Z$18)&lt;Z$15),IF(MOD(COUNTIFS(AJ$22:AJ54,"",$R$22:$R54,Z$16),INT((COUNTIFS(AJ$22:AJ$201,"",$R$22:$R$201,Z$16))/Z$15))=0,Z$18,""),"")</f>
        <v/>
      </c>
      <c r="AA54" s="48" t="str">
        <f>IF(AND(合并区域($U54:Z54,"")="",$R54=AA$16,COUNTIF(AA$21:AA53,AA$18)&lt;AA$15),IF(MOD(COUNTIFS(AK$22:AK54,"",$R$22:$R54,AA$16),INT((COUNTIFS(AK$22:AK$201,"",$R$22:$R$201,AA$16))/AA$15))=0,AA$18,""),"")</f>
        <v/>
      </c>
      <c r="AB54" s="48" t="str">
        <f>IF(AND(合并区域($U54:AA54,"")="",$R54=AB$16,COUNTIF(AB$21:AB53,AB$18)&lt;AB$15),IF(MOD(COUNTIFS(AL$22:AL54,"",$R$22:$R54,AB$16),INT((COUNTIFS(AL$22:AL$201,"",$R$22:$R$201,AB$16))/AB$15))=0,AB$18,""),"")</f>
        <v/>
      </c>
      <c r="AC54" s="48" t="str">
        <f>IF(AND(合并区域($U54:AB54,"")="",$R54=AC$16,COUNTIF(AC$21:AC53,AC$18)&lt;AC$15),IF(MOD(COUNTIFS(AM$22:AM54,"",$R$22:$R54,AC$16),INT((COUNTIFS(AM$22:AM$201,"",$R$22:$R$201,AC$16))/AC$15))=0,AC$18,""),"")</f>
        <v/>
      </c>
      <c r="AD54" s="48" t="str">
        <f>IF(AND(合并区域($U54:AC54,"")="",$R54=AD$16,COUNTIF(AD$21:AD53,AD$18)&lt;AD$15),IF(MOD(COUNTIFS(AN$22:AN54,"",$R$22:$R54,AD$16),INT((COUNTIFS(AN$22:AN$201,"",$R$22:$R$201,AD$16))/AD$15))=0,AD$18,""),"")</f>
        <v/>
      </c>
      <c r="AE54" s="48" t="str">
        <f>IF(AND(合并区域($U54:AD54,"")="",$R54=AE$16,COUNTIF(AE$21:AE53,AE$18)&lt;AE$15),IF(MOD(COUNTIFS(AO$22:AO54,"",$R$22:$R54,AE$16),INT((COUNTIFS(AO$22:AO$201,"",$R$22:$R$201,AE$16))/AE$15))=0,AE$18,""),"")</f>
        <v/>
      </c>
      <c r="AG54" s="79" t="str">
        <f>合并区域($U54:V54,"")</f>
        <v/>
      </c>
      <c r="AH54" s="79" t="str">
        <f>合并区域($U54:W54,"")</f>
        <v>29002</v>
      </c>
      <c r="AI54" s="79" t="str">
        <f>合并区域($U54:X54,"")</f>
        <v>29002</v>
      </c>
      <c r="AJ54" s="79" t="str">
        <f>合并区域($U54:Y54,"")</f>
        <v>29002</v>
      </c>
      <c r="AK54" s="79" t="str">
        <f>合并区域($U54:Z54,"")</f>
        <v>29002</v>
      </c>
      <c r="AL54" s="79" t="str">
        <f>合并区域($U54:AA54,"")</f>
        <v>29002</v>
      </c>
      <c r="AM54" s="79" t="str">
        <f>合并区域($U54:AB54,"")</f>
        <v>29002</v>
      </c>
      <c r="AN54" s="79" t="str">
        <f>合并区域($U54:AC54,"")</f>
        <v>29002</v>
      </c>
      <c r="AO54" s="79" t="str">
        <f>合并区域($U54:AD54,"")</f>
        <v>29002</v>
      </c>
      <c r="AP54" s="79" t="str">
        <f>合并区域($U54:AE54,"")</f>
        <v>29002</v>
      </c>
      <c r="AU54" s="14" t="s">
        <v>473</v>
      </c>
      <c r="AV54" s="14">
        <v>33</v>
      </c>
      <c r="AW54" s="14">
        <v>5</v>
      </c>
      <c r="AY54" s="77" t="str">
        <f>IF(AX54="","",INDEX($AV$12:$AZ$14,COUNTIF($AX$22:AX54,AX54),MATCH(AX54,$AV$3:$AZ$3,0)))</f>
        <v/>
      </c>
      <c r="BB54" s="14" t="s">
        <v>771</v>
      </c>
      <c r="BD54" s="14" t="s">
        <v>772</v>
      </c>
      <c r="BM54" s="14" t="s">
        <v>473</v>
      </c>
      <c r="BN54" s="14">
        <v>33</v>
      </c>
      <c r="BO54" s="14">
        <v>5</v>
      </c>
      <c r="BQ54" s="77" t="str">
        <f>IF(BP54="","",INDEX($BN$12:$BR$14,COUNTIF($BP$22:BP54,BP54),MATCH(BP54,$BN$3:$BR$3,0)))</f>
        <v/>
      </c>
    </row>
    <row r="55" spans="16:69" x14ac:dyDescent="0.15">
      <c r="P55" s="14" t="s">
        <v>474</v>
      </c>
      <c r="Q55" s="14">
        <v>34</v>
      </c>
      <c r="R55" s="14">
        <v>5</v>
      </c>
      <c r="S55" s="14" t="s">
        <v>466</v>
      </c>
      <c r="T55" s="77" t="str">
        <f t="shared" si="3"/>
        <v>29011</v>
      </c>
      <c r="U55" s="48" t="str">
        <f t="shared" si="2"/>
        <v/>
      </c>
      <c r="V55" s="47" t="str">
        <f>IF(AND($U55="",$R55=V$16,COUNTIF(V$21:V54,V$18)&lt;V$15),IF(MOD(COUNTIFS($U$22:U55,"",$R$22:R55,V$16),INT(COUNTIFS(U$22:U$201,"",$R$22:$R$201,V$16)/V$15))=0,V$18,""),"")</f>
        <v/>
      </c>
      <c r="W55" s="48" t="str">
        <f>IF(AND(合并区域($U55:V55,"")="",$R55=W$16,COUNTIF(W$21:W54,W$18)&lt;W$15),IF(MOD(COUNTIFS(AG$22:AG55,"",$R$22:$R55,W$16),INT((COUNTIFS(AG$22:AG$201,"",$R$22:$R$201,W$16))/W$15))=0,W$18,""),"")</f>
        <v/>
      </c>
      <c r="X55" s="48" t="str">
        <f>IF(AND(合并区域($U55:W55,"")="",$R55=X$16,COUNTIF(X$21:X54,X$18)&lt;X$15),IF(MOD(COUNTIFS(AH$22:AH55,"",$R$22:$R55,X$16),INT((COUNTIFS(AH$22:AH$201,"",$R$22:$R$201,X$16))/X$15))=0,X$18,""),"")</f>
        <v/>
      </c>
      <c r="Y55" s="48" t="str">
        <f>IF(AND(合并区域($U55:X55,"")="",$R55=Y$16,COUNTIF(Y$21:Y54,Y$18)&lt;Y$15),IF(MOD(COUNTIFS(AI$22:AI55,"",$R$22:$R55,Y$16),INT((COUNTIFS(AI$22:AI$201,"",$R$22:$R$201,Y$16))/Y$15))=0,Y$18,""),"")</f>
        <v/>
      </c>
      <c r="Z55" s="48" t="str">
        <f>IF(AND(合并区域($U55:Y55,"")="",$R55=Z$16,COUNTIF(Z$21:Z54,Z$18)&lt;Z$15),IF(MOD(COUNTIFS(AJ$22:AJ55,"",$R$22:$R55,Z$16),INT((COUNTIFS(AJ$22:AJ$201,"",$R$22:$R$201,Z$16))/Z$15))=0,Z$18,""),"")</f>
        <v/>
      </c>
      <c r="AA55" s="48" t="str">
        <f>IF(AND(合并区域($U55:Z55,"")="",$R55=AA$16,COUNTIF(AA$21:AA54,AA$18)&lt;AA$15),IF(MOD(COUNTIFS(AK$22:AK55,"",$R$22:$R55,AA$16),INT((COUNTIFS(AK$22:AK$201,"",$R$22:$R$201,AA$16))/AA$15))=0,AA$18,""),"")</f>
        <v/>
      </c>
      <c r="AB55" s="48" t="str">
        <f>IF(AND(合并区域($U55:AA55,"")="",$R55=AB$16,COUNTIF(AB$21:AB54,AB$18)&lt;AB$15),IF(MOD(COUNTIFS(AL$22:AL55,"",$R$22:$R55,AB$16),INT((COUNTIFS(AL$22:AL$201,"",$R$22:$R$201,AB$16))/AB$15))=0,AB$18,""),"")</f>
        <v/>
      </c>
      <c r="AC55" s="48" t="str">
        <f>IF(AND(合并区域($U55:AB55,"")="",$R55=AC$16,COUNTIF(AC$21:AC54,AC$18)&lt;AC$15),IF(MOD(COUNTIFS(AM$22:AM55,"",$R$22:$R55,AC$16),INT((COUNTIFS(AM$22:AM$201,"",$R$22:$R$201,AC$16))/AC$15))=0,AC$18,""),"")</f>
        <v/>
      </c>
      <c r="AD55" s="48">
        <f>IF(AND(合并区域($U55:AC55,"")="",$R55=AD$16,COUNTIF(AD$21:AD54,AD$18)&lt;AD$15),IF(MOD(COUNTIFS(AN$22:AN55,"",$R$22:$R55,AD$16),INT((COUNTIFS(AN$22:AN$201,"",$R$22:$R$201,AD$16))/AD$15))=0,AD$18,""),"")</f>
        <v>29011</v>
      </c>
      <c r="AE55" s="48" t="str">
        <f>IF(AND(合并区域($U55:AD55,"")="",$R55=AE$16,COUNTIF(AE$21:AE54,AE$18)&lt;AE$15),IF(MOD(COUNTIFS(AO$22:AO55,"",$R$22:$R55,AE$16),INT((COUNTIFS(AO$22:AO$201,"",$R$22:$R$201,AE$16))/AE$15))=0,AE$18,""),"")</f>
        <v/>
      </c>
      <c r="AG55" s="79" t="str">
        <f>合并区域($U55:V55,"")</f>
        <v/>
      </c>
      <c r="AH55" s="79" t="str">
        <f>合并区域($U55:W55,"")</f>
        <v/>
      </c>
      <c r="AI55" s="79" t="str">
        <f>合并区域($U55:X55,"")</f>
        <v/>
      </c>
      <c r="AJ55" s="79" t="str">
        <f>合并区域($U55:Y55,"")</f>
        <v/>
      </c>
      <c r="AK55" s="79" t="str">
        <f>合并区域($U55:Z55,"")</f>
        <v/>
      </c>
      <c r="AL55" s="79" t="str">
        <f>合并区域($U55:AA55,"")</f>
        <v/>
      </c>
      <c r="AM55" s="79" t="str">
        <f>合并区域($U55:AB55,"")</f>
        <v/>
      </c>
      <c r="AN55" s="79" t="str">
        <f>合并区域($U55:AC55,"")</f>
        <v/>
      </c>
      <c r="AO55" s="79" t="str">
        <f>合并区域($U55:AD55,"")</f>
        <v>29011</v>
      </c>
      <c r="AP55" s="79" t="str">
        <f>合并区域($U55:AE55,"")</f>
        <v>29011</v>
      </c>
      <c r="AU55" s="14" t="s">
        <v>474</v>
      </c>
      <c r="AV55" s="14">
        <v>34</v>
      </c>
      <c r="AW55" s="14">
        <v>3</v>
      </c>
      <c r="AY55" s="77" t="str">
        <f>IF(AX55="","",INDEX($AV$12:$AZ$14,COUNTIF($AX$22:AX55,AX55),MATCH(AX55,$AV$3:$AZ$3,0)))</f>
        <v/>
      </c>
      <c r="BB55" s="14" t="s">
        <v>773</v>
      </c>
      <c r="BD55" s="14" t="s">
        <v>774</v>
      </c>
      <c r="BM55" s="14" t="s">
        <v>474</v>
      </c>
      <c r="BN55" s="14">
        <v>34</v>
      </c>
      <c r="BO55" s="14">
        <v>3</v>
      </c>
      <c r="BQ55" s="77" t="str">
        <f>IF(BP55="","",INDEX($BN$12:$BR$14,COUNTIF($BP$22:BP55,BP55),MATCH(BP55,$BN$3:$BR$3,0)))</f>
        <v/>
      </c>
    </row>
    <row r="56" spans="16:69" x14ac:dyDescent="0.15">
      <c r="P56" s="14" t="s">
        <v>475</v>
      </c>
      <c r="Q56" s="14">
        <v>35</v>
      </c>
      <c r="R56" s="14">
        <v>3</v>
      </c>
      <c r="T56" s="77" t="str">
        <f t="shared" si="3"/>
        <v/>
      </c>
      <c r="U56" s="48" t="str">
        <f t="shared" si="2"/>
        <v/>
      </c>
      <c r="V56" s="47" t="str">
        <f>IF(AND($U56="",$R56=V$16,COUNTIF(V$21:V55,V$18)&lt;V$15),IF(MOD(COUNTIFS($U$22:U56,"",$R$22:R56,V$16),INT(COUNTIFS(U$22:U$201,"",$R$22:$R$201,V$16)/V$15))=0,V$18,""),"")</f>
        <v/>
      </c>
      <c r="W56" s="48" t="str">
        <f>IF(AND(合并区域($U56:V56,"")="",$R56=W$16,COUNTIF(W$21:W55,W$18)&lt;W$15),IF(MOD(COUNTIFS(AG$22:AG56,"",$R$22:$R56,W$16),INT((COUNTIFS(AG$22:AG$201,"",$R$22:$R$201,W$16))/W$15))=0,W$18,""),"")</f>
        <v/>
      </c>
      <c r="X56" s="48" t="str">
        <f>IF(AND(合并区域($U56:W56,"")="",$R56=X$16,COUNTIF(X$21:X55,X$18)&lt;X$15),IF(MOD(COUNTIFS(AH$22:AH56,"",$R$22:$R56,X$16),INT((COUNTIFS(AH$22:AH$201,"",$R$22:$R$201,X$16))/X$15))=0,X$18,""),"")</f>
        <v/>
      </c>
      <c r="Y56" s="48" t="str">
        <f>IF(AND(合并区域($U56:X56,"")="",$R56=Y$16,COUNTIF(Y$21:Y55,Y$18)&lt;Y$15),IF(MOD(COUNTIFS(AI$22:AI56,"",$R$22:$R56,Y$16),INT((COUNTIFS(AI$22:AI$201,"",$R$22:$R$201,Y$16))/Y$15))=0,Y$18,""),"")</f>
        <v/>
      </c>
      <c r="Z56" s="48" t="str">
        <f>IF(AND(合并区域($U56:Y56,"")="",$R56=Z$16,COUNTIF(Z$21:Z55,Z$18)&lt;Z$15),IF(MOD(COUNTIFS(AJ$22:AJ56,"",$R$22:$R56,Z$16),INT((COUNTIFS(AJ$22:AJ$201,"",$R$22:$R$201,Z$16))/Z$15))=0,Z$18,""),"")</f>
        <v/>
      </c>
      <c r="AA56" s="48" t="str">
        <f>IF(AND(合并区域($U56:Z56,"")="",$R56=AA$16,COUNTIF(AA$21:AA55,AA$18)&lt;AA$15),IF(MOD(COUNTIFS(AK$22:AK56,"",$R$22:$R56,AA$16),INT((COUNTIFS(AK$22:AK$201,"",$R$22:$R$201,AA$16))/AA$15))=0,AA$18,""),"")</f>
        <v/>
      </c>
      <c r="AB56" s="48" t="str">
        <f>IF(AND(合并区域($U56:AA56,"")="",$R56=AB$16,COUNTIF(AB$21:AB55,AB$18)&lt;AB$15),IF(MOD(COUNTIFS(AL$22:AL56,"",$R$22:$R56,AB$16),INT((COUNTIFS(AL$22:AL$201,"",$R$22:$R$201,AB$16))/AB$15))=0,AB$18,""),"")</f>
        <v/>
      </c>
      <c r="AC56" s="48" t="str">
        <f>IF(AND(合并区域($U56:AB56,"")="",$R56=AC$16,COUNTIF(AC$21:AC55,AC$18)&lt;AC$15),IF(MOD(COUNTIFS(AM$22:AM56,"",$R$22:$R56,AC$16),INT((COUNTIFS(AM$22:AM$201,"",$R$22:$R$201,AC$16))/AC$15))=0,AC$18,""),"")</f>
        <v/>
      </c>
      <c r="AD56" s="48" t="str">
        <f>IF(AND(合并区域($U56:AC56,"")="",$R56=AD$16,COUNTIF(AD$21:AD55,AD$18)&lt;AD$15),IF(MOD(COUNTIFS(AN$22:AN56,"",$R$22:$R56,AD$16),INT((COUNTIFS(AN$22:AN$201,"",$R$22:$R$201,AD$16))/AD$15))=0,AD$18,""),"")</f>
        <v/>
      </c>
      <c r="AE56" s="48" t="str">
        <f>IF(AND(合并区域($U56:AD56,"")="",$R56=AE$16,COUNTIF(AE$21:AE55,AE$18)&lt;AE$15),IF(MOD(COUNTIFS(AO$22:AO56,"",$R$22:$R56,AE$16),INT((COUNTIFS(AO$22:AO$201,"",$R$22:$R$201,AE$16))/AE$15))=0,AE$18,""),"")</f>
        <v/>
      </c>
      <c r="AG56" s="79" t="str">
        <f>合并区域($U56:V56,"")</f>
        <v/>
      </c>
      <c r="AH56" s="79" t="str">
        <f>合并区域($U56:W56,"")</f>
        <v/>
      </c>
      <c r="AI56" s="79" t="str">
        <f>合并区域($U56:X56,"")</f>
        <v/>
      </c>
      <c r="AJ56" s="79" t="str">
        <f>合并区域($U56:Y56,"")</f>
        <v/>
      </c>
      <c r="AK56" s="79" t="str">
        <f>合并区域($U56:Z56,"")</f>
        <v/>
      </c>
      <c r="AL56" s="79" t="str">
        <f>合并区域($U56:AA56,"")</f>
        <v/>
      </c>
      <c r="AM56" s="79" t="str">
        <f>合并区域($U56:AB56,"")</f>
        <v/>
      </c>
      <c r="AN56" s="79" t="str">
        <f>合并区域($U56:AC56,"")</f>
        <v/>
      </c>
      <c r="AO56" s="79" t="str">
        <f>合并区域($U56:AD56,"")</f>
        <v/>
      </c>
      <c r="AP56" s="79" t="str">
        <f>合并区域($U56:AE56,"")</f>
        <v/>
      </c>
      <c r="AU56" s="14" t="s">
        <v>475</v>
      </c>
      <c r="AV56" s="14">
        <v>35</v>
      </c>
      <c r="AW56" s="14">
        <v>3</v>
      </c>
      <c r="AY56" s="77" t="str">
        <f>IF(AX56="","",INDEX($AV$12:$AZ$14,COUNTIF($AX$22:AX56,AX56),MATCH(AX56,$AV$3:$AZ$3,0)))</f>
        <v/>
      </c>
      <c r="BB56" s="14" t="s">
        <v>775</v>
      </c>
      <c r="BD56" s="14" t="s">
        <v>776</v>
      </c>
      <c r="BM56" s="14" t="s">
        <v>475</v>
      </c>
      <c r="BN56" s="14">
        <v>35</v>
      </c>
      <c r="BO56" s="14">
        <v>3</v>
      </c>
      <c r="BQ56" s="77" t="str">
        <f>IF(BP56="","",INDEX($BN$12:$BR$14,COUNTIF($BP$22:BP56,BP56),MATCH(BP56,$BN$3:$BR$3,0)))</f>
        <v/>
      </c>
    </row>
    <row r="57" spans="16:69" x14ac:dyDescent="0.15">
      <c r="P57" s="14" t="s">
        <v>476</v>
      </c>
      <c r="Q57" s="14">
        <v>36</v>
      </c>
      <c r="R57" s="14">
        <v>4</v>
      </c>
      <c r="T57" s="77" t="str">
        <f t="shared" si="3"/>
        <v>29017</v>
      </c>
      <c r="U57" s="48" t="str">
        <f t="shared" si="2"/>
        <v/>
      </c>
      <c r="V57" s="47" t="str">
        <f>IF(AND($U57="",$R57=V$16,COUNTIF(V$21:V56,V$18)&lt;V$15),IF(MOD(COUNTIFS($U$22:U57,"",$R$22:R57,V$16),INT(COUNTIFS(U$22:U$201,"",$R$22:$R$201,V$16)/V$15))=0,V$18,""),"")</f>
        <v/>
      </c>
      <c r="W57" s="48" t="str">
        <f>IF(AND(合并区域($U57:V57,"")="",$R57=W$16,COUNTIF(W$21:W56,W$18)&lt;W$15),IF(MOD(COUNTIFS(AG$22:AG57,"",$R$22:$R57,W$16),INT((COUNTIFS(AG$22:AG$201,"",$R$22:$R$201,W$16))/W$15))=0,W$18,""),"")</f>
        <v/>
      </c>
      <c r="X57" s="48" t="str">
        <f>IF(AND(合并区域($U57:W57,"")="",$R57=X$16,COUNTIF(X$21:X56,X$18)&lt;X$15),IF(MOD(COUNTIFS(AH$22:AH57,"",$R$22:$R57,X$16),INT((COUNTIFS(AH$22:AH$201,"",$R$22:$R$201,X$16))/X$15))=0,X$18,""),"")</f>
        <v/>
      </c>
      <c r="Y57" s="48" t="str">
        <f>IF(AND(合并区域($U57:X57,"")="",$R57=Y$16,COUNTIF(Y$21:Y56,Y$18)&lt;Y$15),IF(MOD(COUNTIFS(AI$22:AI57,"",$R$22:$R57,Y$16),INT((COUNTIFS(AI$22:AI$201,"",$R$22:$R$201,Y$16))/Y$15))=0,Y$18,""),"")</f>
        <v/>
      </c>
      <c r="Z57" s="48" t="str">
        <f>IF(AND(合并区域($U57:Y57,"")="",$R57=Z$16,COUNTIF(Z$21:Z56,Z$18)&lt;Z$15),IF(MOD(COUNTIFS(AJ$22:AJ57,"",$R$22:$R57,Z$16),INT((COUNTIFS(AJ$22:AJ$201,"",$R$22:$R$201,Z$16))/Z$15))=0,Z$18,""),"")</f>
        <v/>
      </c>
      <c r="AA57" s="48" t="str">
        <f>IF(AND(合并区域($U57:Z57,"")="",$R57=AA$16,COUNTIF(AA$21:AA56,AA$18)&lt;AA$15),IF(MOD(COUNTIFS(AK$22:AK57,"",$R$22:$R57,AA$16),INT((COUNTIFS(AK$22:AK$201,"",$R$22:$R$201,AA$16))/AA$15))=0,AA$18,""),"")</f>
        <v/>
      </c>
      <c r="AB57" s="48" t="str">
        <f>IF(AND(合并区域($U57:AA57,"")="",$R57=AB$16,COUNTIF(AB$21:AB56,AB$18)&lt;AB$15),IF(MOD(COUNTIFS(AL$22:AL57,"",$R$22:$R57,AB$16),INT((COUNTIFS(AL$22:AL$201,"",$R$22:$R$201,AB$16))/AB$15))=0,AB$18,""),"")</f>
        <v/>
      </c>
      <c r="AC57" s="48">
        <f>IF(AND(合并区域($U57:AB57,"")="",$R57=AC$16,COUNTIF(AC$21:AC56,AC$18)&lt;AC$15),IF(MOD(COUNTIFS(AM$22:AM57,"",$R$22:$R57,AC$16),INT((COUNTIFS(AM$22:AM$201,"",$R$22:$R$201,AC$16))/AC$15))=0,AC$18,""),"")</f>
        <v>29017</v>
      </c>
      <c r="AD57" s="48" t="str">
        <f>IF(AND(合并区域($U57:AC57,"")="",$R57=AD$16,COUNTIF(AD$21:AD56,AD$18)&lt;AD$15),IF(MOD(COUNTIFS(AN$22:AN57,"",$R$22:$R57,AD$16),INT((COUNTIFS(AN$22:AN$201,"",$R$22:$R$201,AD$16))/AD$15))=0,AD$18,""),"")</f>
        <v/>
      </c>
      <c r="AE57" s="48" t="str">
        <f>IF(AND(合并区域($U57:AD57,"")="",$R57=AE$16,COUNTIF(AE$21:AE56,AE$18)&lt;AE$15),IF(MOD(COUNTIFS(AO$22:AO57,"",$R$22:$R57,AE$16),INT((COUNTIFS(AO$22:AO$201,"",$R$22:$R$201,AE$16))/AE$15))=0,AE$18,""),"")</f>
        <v/>
      </c>
      <c r="AG57" s="79" t="str">
        <f>合并区域($U57:V57,"")</f>
        <v/>
      </c>
      <c r="AH57" s="79" t="str">
        <f>合并区域($U57:W57,"")</f>
        <v/>
      </c>
      <c r="AI57" s="79" t="str">
        <f>合并区域($U57:X57,"")</f>
        <v/>
      </c>
      <c r="AJ57" s="79" t="str">
        <f>合并区域($U57:Y57,"")</f>
        <v/>
      </c>
      <c r="AK57" s="79" t="str">
        <f>合并区域($U57:Z57,"")</f>
        <v/>
      </c>
      <c r="AL57" s="79" t="str">
        <f>合并区域($U57:AA57,"")</f>
        <v/>
      </c>
      <c r="AM57" s="79" t="str">
        <f>合并区域($U57:AB57,"")</f>
        <v/>
      </c>
      <c r="AN57" s="79" t="str">
        <f>合并区域($U57:AC57,"")</f>
        <v>29017</v>
      </c>
      <c r="AO57" s="79" t="str">
        <f>合并区域($U57:AD57,"")</f>
        <v>29017</v>
      </c>
      <c r="AP57" s="79" t="str">
        <f>合并区域($U57:AE57,"")</f>
        <v>29017</v>
      </c>
      <c r="AU57" s="14" t="s">
        <v>476</v>
      </c>
      <c r="AV57" s="14">
        <v>36</v>
      </c>
      <c r="AW57" s="14">
        <v>4</v>
      </c>
      <c r="AY57" s="77" t="str">
        <f>IF(AX57="","",INDEX($AV$12:$AZ$14,COUNTIF($AX$22:AX57,AX57),MATCH(AX57,$AV$3:$AZ$3,0)))</f>
        <v/>
      </c>
      <c r="BB57" s="14" t="s">
        <v>777</v>
      </c>
      <c r="BD57" s="14" t="s">
        <v>778</v>
      </c>
      <c r="BM57" s="14" t="s">
        <v>476</v>
      </c>
      <c r="BN57" s="14">
        <v>36</v>
      </c>
      <c r="BO57" s="14">
        <v>4</v>
      </c>
      <c r="BQ57" s="77" t="str">
        <f>IF(BP57="","",INDEX($BN$12:$BR$14,COUNTIF($BP$22:BP57,BP57),MATCH(BP57,$BN$3:$BR$3,0)))</f>
        <v/>
      </c>
    </row>
    <row r="58" spans="16:69" x14ac:dyDescent="0.15">
      <c r="P58" s="14" t="s">
        <v>477</v>
      </c>
      <c r="Q58" s="14">
        <v>37</v>
      </c>
      <c r="R58" s="14">
        <v>7</v>
      </c>
      <c r="S58" s="14" t="s">
        <v>625</v>
      </c>
      <c r="T58" s="77" t="str">
        <f t="shared" si="3"/>
        <v/>
      </c>
      <c r="U58" s="48" t="str">
        <f t="shared" si="2"/>
        <v/>
      </c>
      <c r="V58" s="47" t="str">
        <f>IF(AND($U58="",$R58=V$16,COUNTIF(V$21:V57,V$18)&lt;V$15),IF(MOD(COUNTIFS($U$22:U58,"",$R$22:R58,V$16),INT(COUNTIFS(U$22:U$201,"",$R$22:$R$201,V$16)/V$15))=0,V$18,""),"")</f>
        <v/>
      </c>
      <c r="W58" s="48" t="str">
        <f>IF(AND(合并区域($U58:V58,"")="",$R58=W$16,COUNTIF(W$21:W57,W$18)&lt;W$15),IF(MOD(COUNTIFS(AG$22:AG58,"",$R$22:$R58,W$16),INT((COUNTIFS(AG$22:AG$201,"",$R$22:$R$201,W$16))/W$15))=0,W$18,""),"")</f>
        <v/>
      </c>
      <c r="X58" s="48" t="str">
        <f>IF(AND(合并区域($U58:W58,"")="",$R58=X$16,COUNTIF(X$21:X57,X$18)&lt;X$15),IF(MOD(COUNTIFS(AH$22:AH58,"",$R$22:$R58,X$16),INT((COUNTIFS(AH$22:AH$201,"",$R$22:$R$201,X$16))/X$15))=0,X$18,""),"")</f>
        <v/>
      </c>
      <c r="Y58" s="48" t="str">
        <f>IF(AND(合并区域($U58:X58,"")="",$R58=Y$16,COUNTIF(Y$21:Y57,Y$18)&lt;Y$15),IF(MOD(COUNTIFS(AI$22:AI58,"",$R$22:$R58,Y$16),INT((COUNTIFS(AI$22:AI$201,"",$R$22:$R$201,Y$16))/Y$15))=0,Y$18,""),"")</f>
        <v/>
      </c>
      <c r="Z58" s="48" t="str">
        <f>IF(AND(合并区域($U58:Y58,"")="",$R58=Z$16,COUNTIF(Z$21:Z57,Z$18)&lt;Z$15),IF(MOD(COUNTIFS(AJ$22:AJ58,"",$R$22:$R58,Z$16),INT((COUNTIFS(AJ$22:AJ$201,"",$R$22:$R$201,Z$16))/Z$15))=0,Z$18,""),"")</f>
        <v/>
      </c>
      <c r="AA58" s="48" t="str">
        <f>IF(AND(合并区域($U58:Z58,"")="",$R58=AA$16,COUNTIF(AA$21:AA57,AA$18)&lt;AA$15),IF(MOD(COUNTIFS(AK$22:AK58,"",$R$22:$R58,AA$16),INT((COUNTIFS(AK$22:AK$201,"",$R$22:$R$201,AA$16))/AA$15))=0,AA$18,""),"")</f>
        <v/>
      </c>
      <c r="AB58" s="48" t="str">
        <f>IF(AND(合并区域($U58:AA58,"")="",$R58=AB$16,COUNTIF(AB$21:AB57,AB$18)&lt;AB$15),IF(MOD(COUNTIFS(AL$22:AL58,"",$R$22:$R58,AB$16),INT((COUNTIFS(AL$22:AL$201,"",$R$22:$R$201,AB$16))/AB$15))=0,AB$18,""),"")</f>
        <v/>
      </c>
      <c r="AC58" s="48" t="str">
        <f>IF(AND(合并区域($U58:AB58,"")="",$R58=AC$16,COUNTIF(AC$21:AC57,AC$18)&lt;AC$15),IF(MOD(COUNTIFS(AM$22:AM58,"",$R$22:$R58,AC$16),INT((COUNTIFS(AM$22:AM$201,"",$R$22:$R$201,AC$16))/AC$15))=0,AC$18,""),"")</f>
        <v/>
      </c>
      <c r="AD58" s="48" t="str">
        <f>IF(AND(合并区域($U58:AC58,"")="",$R58=AD$16,COUNTIF(AD$21:AD57,AD$18)&lt;AD$15),IF(MOD(COUNTIFS(AN$22:AN58,"",$R$22:$R58,AD$16),INT((COUNTIFS(AN$22:AN$201,"",$R$22:$R$201,AD$16))/AD$15))=0,AD$18,""),"")</f>
        <v/>
      </c>
      <c r="AE58" s="48" t="str">
        <f>IF(AND(合并区域($U58:AD58,"")="",$R58=AE$16,COUNTIF(AE$21:AE57,AE$18)&lt;AE$15),IF(MOD(COUNTIFS(AO$22:AO58,"",$R$22:$R58,AE$16),INT((COUNTIFS(AO$22:AO$201,"",$R$22:$R$201,AE$16))/AE$15))=0,AE$18,""),"")</f>
        <v/>
      </c>
      <c r="AG58" s="79" t="str">
        <f>合并区域($U58:V58,"")</f>
        <v/>
      </c>
      <c r="AH58" s="79" t="str">
        <f>合并区域($U58:W58,"")</f>
        <v/>
      </c>
      <c r="AI58" s="79" t="str">
        <f>合并区域($U58:X58,"")</f>
        <v/>
      </c>
      <c r="AJ58" s="79" t="str">
        <f>合并区域($U58:Y58,"")</f>
        <v/>
      </c>
      <c r="AK58" s="79" t="str">
        <f>合并区域($U58:Z58,"")</f>
        <v/>
      </c>
      <c r="AL58" s="79" t="str">
        <f>合并区域($U58:AA58,"")</f>
        <v/>
      </c>
      <c r="AM58" s="79" t="str">
        <f>合并区域($U58:AB58,"")</f>
        <v/>
      </c>
      <c r="AN58" s="79" t="str">
        <f>合并区域($U58:AC58,"")</f>
        <v/>
      </c>
      <c r="AO58" s="79" t="str">
        <f>合并区域($U58:AD58,"")</f>
        <v/>
      </c>
      <c r="AP58" s="79" t="str">
        <f>合并区域($U58:AE58,"")</f>
        <v/>
      </c>
      <c r="AU58" s="14" t="s">
        <v>648</v>
      </c>
      <c r="AV58" s="14">
        <v>37</v>
      </c>
      <c r="AW58" s="14">
        <v>7</v>
      </c>
      <c r="AY58" s="77" t="str">
        <f>IF(AX58="","",INDEX($AV$12:$AZ$14,COUNTIF($AX$22:AX58,AX58),MATCH(AX58,$AV$3:$AZ$3,0)))</f>
        <v/>
      </c>
      <c r="BB58" s="14" t="s">
        <v>779</v>
      </c>
      <c r="BD58" s="14" t="s">
        <v>780</v>
      </c>
      <c r="BM58" s="14" t="s">
        <v>648</v>
      </c>
      <c r="BN58" s="14">
        <v>37</v>
      </c>
      <c r="BO58" s="14">
        <v>7</v>
      </c>
      <c r="BQ58" s="77" t="str">
        <f>IF(BP58="","",INDEX($BN$12:$BR$14,COUNTIF($BP$22:BP58,BP58),MATCH(BP58,$BN$3:$BR$3,0)))</f>
        <v/>
      </c>
    </row>
    <row r="59" spans="16:69" x14ac:dyDescent="0.15">
      <c r="P59" s="14" t="s">
        <v>478</v>
      </c>
      <c r="Q59" s="14">
        <v>38</v>
      </c>
      <c r="R59" s="14">
        <v>6</v>
      </c>
      <c r="T59" s="77" t="str">
        <f t="shared" si="3"/>
        <v>29020</v>
      </c>
      <c r="U59" s="48" t="str">
        <f t="shared" si="2"/>
        <v/>
      </c>
      <c r="V59" s="47" t="str">
        <f>IF(AND($U59="",$R59=V$16,COUNTIF(V$21:V58,V$18)&lt;V$15),IF(MOD(COUNTIFS($U$22:U59,"",$R$22:R59,V$16),INT(COUNTIFS(U$22:U$201,"",$R$22:$R$201,V$16)/V$15))=0,V$18,""),"")</f>
        <v/>
      </c>
      <c r="W59" s="48" t="str">
        <f>IF(AND(合并区域($U59:V59,"")="",$R59=W$16,COUNTIF(W$21:W58,W$18)&lt;W$15),IF(MOD(COUNTIFS(AG$22:AG59,"",$R$22:$R59,W$16),INT((COUNTIFS(AG$22:AG$201,"",$R$22:$R$201,W$16))/W$15))=0,W$18,""),"")</f>
        <v/>
      </c>
      <c r="X59" s="48" t="str">
        <f>IF(AND(合并区域($U59:W59,"")="",$R59=X$16,COUNTIF(X$21:X58,X$18)&lt;X$15),IF(MOD(COUNTIFS(AH$22:AH59,"",$R$22:$R59,X$16),INT((COUNTIFS(AH$22:AH$201,"",$R$22:$R$201,X$16))/X$15))=0,X$18,""),"")</f>
        <v/>
      </c>
      <c r="Y59" s="48" t="str">
        <f>IF(AND(合并区域($U59:X59,"")="",$R59=Y$16,COUNTIF(Y$21:Y58,Y$18)&lt;Y$15),IF(MOD(COUNTIFS(AI$22:AI59,"",$R$22:$R59,Y$16),INT((COUNTIFS(AI$22:AI$201,"",$R$22:$R$201,Y$16))/Y$15))=0,Y$18,""),"")</f>
        <v/>
      </c>
      <c r="Z59" s="48" t="str">
        <f>IF(AND(合并区域($U59:Y59,"")="",$R59=Z$16,COUNTIF(Z$21:Z58,Z$18)&lt;Z$15),IF(MOD(COUNTIFS(AJ$22:AJ59,"",$R$22:$R59,Z$16),INT((COUNTIFS(AJ$22:AJ$201,"",$R$22:$R$201,Z$16))/Z$15))=0,Z$18,""),"")</f>
        <v/>
      </c>
      <c r="AA59" s="48" t="str">
        <f>IF(AND(合并区域($U59:Z59,"")="",$R59=AA$16,COUNTIF(AA$21:AA58,AA$18)&lt;AA$15),IF(MOD(COUNTIFS(AK$22:AK59,"",$R$22:$R59,AA$16),INT((COUNTIFS(AK$22:AK$201,"",$R$22:$R$201,AA$16))/AA$15))=0,AA$18,""),"")</f>
        <v/>
      </c>
      <c r="AB59" s="48" t="str">
        <f>IF(AND(合并区域($U59:AA59,"")="",$R59=AB$16,COUNTIF(AB$21:AB58,AB$18)&lt;AB$15),IF(MOD(COUNTIFS(AL$22:AL59,"",$R$22:$R59,AB$16),INT((COUNTIFS(AL$22:AL$201,"",$R$22:$R$201,AB$16))/AB$15))=0,AB$18,""),"")</f>
        <v/>
      </c>
      <c r="AC59" s="48" t="str">
        <f>IF(AND(合并区域($U59:AB59,"")="",$R59=AC$16,COUNTIF(AC$21:AC58,AC$18)&lt;AC$15),IF(MOD(COUNTIFS(AM$22:AM59,"",$R$22:$R59,AC$16),INT((COUNTIFS(AM$22:AM$201,"",$R$22:$R$201,AC$16))/AC$15))=0,AC$18,""),"")</f>
        <v/>
      </c>
      <c r="AD59" s="48" t="str">
        <f>IF(AND(合并区域($U59:AC59,"")="",$R59=AD$16,COUNTIF(AD$21:AD58,AD$18)&lt;AD$15),IF(MOD(COUNTIFS(AN$22:AN59,"",$R$22:$R59,AD$16),INT((COUNTIFS(AN$22:AN$201,"",$R$22:$R$201,AD$16))/AD$15))=0,AD$18,""),"")</f>
        <v/>
      </c>
      <c r="AE59" s="48">
        <f>IF(AND(合并区域($U59:AD59,"")="",$R59=AE$16,COUNTIF(AE$21:AE58,AE$18)&lt;AE$15),IF(MOD(COUNTIFS(AO$22:AO59,"",$R$22:$R59,AE$16),INT((COUNTIFS(AO$22:AO$201,"",$R$22:$R$201,AE$16))/AE$15))=0,AE$18,""),"")</f>
        <v>29020</v>
      </c>
      <c r="AG59" s="79" t="str">
        <f>合并区域($U59:V59,"")</f>
        <v/>
      </c>
      <c r="AH59" s="79" t="str">
        <f>合并区域($U59:W59,"")</f>
        <v/>
      </c>
      <c r="AI59" s="79" t="str">
        <f>合并区域($U59:X59,"")</f>
        <v/>
      </c>
      <c r="AJ59" s="79" t="str">
        <f>合并区域($U59:Y59,"")</f>
        <v/>
      </c>
      <c r="AK59" s="79" t="str">
        <f>合并区域($U59:Z59,"")</f>
        <v/>
      </c>
      <c r="AL59" s="79" t="str">
        <f>合并区域($U59:AA59,"")</f>
        <v/>
      </c>
      <c r="AM59" s="79" t="str">
        <f>合并区域($U59:AB59,"")</f>
        <v/>
      </c>
      <c r="AN59" s="79" t="str">
        <f>合并区域($U59:AC59,"")</f>
        <v/>
      </c>
      <c r="AO59" s="79" t="str">
        <f>合并区域($U59:AD59,"")</f>
        <v/>
      </c>
      <c r="AP59" s="79" t="str">
        <f>合并区域($U59:AE59,"")</f>
        <v>29020</v>
      </c>
      <c r="AU59" s="14" t="s">
        <v>478</v>
      </c>
      <c r="AV59" s="14">
        <v>38</v>
      </c>
      <c r="AW59" s="14">
        <v>6</v>
      </c>
      <c r="AY59" s="77" t="str">
        <f>IF(AX59="","",INDEX($AV$12:$AZ$14,COUNTIF($AX$22:AX59,AX59),MATCH(AX59,$AV$3:$AZ$3,0)))</f>
        <v/>
      </c>
      <c r="BB59" s="14" t="s">
        <v>781</v>
      </c>
      <c r="BD59" s="14" t="s">
        <v>782</v>
      </c>
      <c r="BM59" s="14" t="s">
        <v>478</v>
      </c>
      <c r="BN59" s="14">
        <v>38</v>
      </c>
      <c r="BO59" s="14">
        <v>6</v>
      </c>
      <c r="BQ59" s="77" t="str">
        <f>IF(BP59="","",INDEX($BN$12:$BR$14,COUNTIF($BP$22:BP59,BP59),MATCH(BP59,$BN$3:$BR$3,0)))</f>
        <v/>
      </c>
    </row>
    <row r="60" spans="16:69" x14ac:dyDescent="0.15">
      <c r="P60" s="14" t="s">
        <v>479</v>
      </c>
      <c r="Q60" s="14">
        <v>39</v>
      </c>
      <c r="R60" s="14">
        <v>5</v>
      </c>
      <c r="T60" s="77" t="str">
        <f t="shared" si="3"/>
        <v/>
      </c>
      <c r="U60" s="48" t="str">
        <f t="shared" si="2"/>
        <v/>
      </c>
      <c r="V60" s="47" t="str">
        <f>IF(AND($U60="",$R60=V$16,COUNTIF(V$21:V59,V$18)&lt;V$15),IF(MOD(COUNTIFS($U$22:U60,"",$R$22:R60,V$16),INT(COUNTIFS(U$22:U$201,"",$R$22:$R$201,V$16)/V$15))=0,V$18,""),"")</f>
        <v/>
      </c>
      <c r="W60" s="48" t="str">
        <f>IF(AND(合并区域($U60:V60,"")="",$R60=W$16,COUNTIF(W$21:W59,W$18)&lt;W$15),IF(MOD(COUNTIFS(AG$22:AG60,"",$R$22:$R60,W$16),INT((COUNTIFS(AG$22:AG$201,"",$R$22:$R$201,W$16))/W$15))=0,W$18,""),"")</f>
        <v/>
      </c>
      <c r="X60" s="48" t="str">
        <f>IF(AND(合并区域($U60:W60,"")="",$R60=X$16,COUNTIF(X$21:X59,X$18)&lt;X$15),IF(MOD(COUNTIFS(AH$22:AH60,"",$R$22:$R60,X$16),INT((COUNTIFS(AH$22:AH$201,"",$R$22:$R$201,X$16))/X$15))=0,X$18,""),"")</f>
        <v/>
      </c>
      <c r="Y60" s="48" t="str">
        <f>IF(AND(合并区域($U60:X60,"")="",$R60=Y$16,COUNTIF(Y$21:Y59,Y$18)&lt;Y$15),IF(MOD(COUNTIFS(AI$22:AI60,"",$R$22:$R60,Y$16),INT((COUNTIFS(AI$22:AI$201,"",$R$22:$R$201,Y$16))/Y$15))=0,Y$18,""),"")</f>
        <v/>
      </c>
      <c r="Z60" s="48" t="str">
        <f>IF(AND(合并区域($U60:Y60,"")="",$R60=Z$16,COUNTIF(Z$21:Z59,Z$18)&lt;Z$15),IF(MOD(COUNTIFS(AJ$22:AJ60,"",$R$22:$R60,Z$16),INT((COUNTIFS(AJ$22:AJ$201,"",$R$22:$R$201,Z$16))/Z$15))=0,Z$18,""),"")</f>
        <v/>
      </c>
      <c r="AA60" s="48" t="str">
        <f>IF(AND(合并区域($U60:Z60,"")="",$R60=AA$16,COUNTIF(AA$21:AA59,AA$18)&lt;AA$15),IF(MOD(COUNTIFS(AK$22:AK60,"",$R$22:$R60,AA$16),INT((COUNTIFS(AK$22:AK$201,"",$R$22:$R$201,AA$16))/AA$15))=0,AA$18,""),"")</f>
        <v/>
      </c>
      <c r="AB60" s="48" t="str">
        <f>IF(AND(合并区域($U60:AA60,"")="",$R60=AB$16,COUNTIF(AB$21:AB59,AB$18)&lt;AB$15),IF(MOD(COUNTIFS(AL$22:AL60,"",$R$22:$R60,AB$16),INT((COUNTIFS(AL$22:AL$201,"",$R$22:$R$201,AB$16))/AB$15))=0,AB$18,""),"")</f>
        <v/>
      </c>
      <c r="AC60" s="48" t="str">
        <f>IF(AND(合并区域($U60:AB60,"")="",$R60=AC$16,COUNTIF(AC$21:AC59,AC$18)&lt;AC$15),IF(MOD(COUNTIFS(AM$22:AM60,"",$R$22:$R60,AC$16),INT((COUNTIFS(AM$22:AM$201,"",$R$22:$R$201,AC$16))/AC$15))=0,AC$18,""),"")</f>
        <v/>
      </c>
      <c r="AD60" s="48" t="str">
        <f>IF(AND(合并区域($U60:AC60,"")="",$R60=AD$16,COUNTIF(AD$21:AD59,AD$18)&lt;AD$15),IF(MOD(COUNTIFS(AN$22:AN60,"",$R$22:$R60,AD$16),INT((COUNTIFS(AN$22:AN$201,"",$R$22:$R$201,AD$16))/AD$15))=0,AD$18,""),"")</f>
        <v/>
      </c>
      <c r="AE60" s="48" t="str">
        <f>IF(AND(合并区域($U60:AD60,"")="",$R60=AE$16,COUNTIF(AE$21:AE59,AE$18)&lt;AE$15),IF(MOD(COUNTIFS(AO$22:AO60,"",$R$22:$R60,AE$16),INT((COUNTIFS(AO$22:AO$201,"",$R$22:$R$201,AE$16))/AE$15))=0,AE$18,""),"")</f>
        <v/>
      </c>
      <c r="AG60" s="79" t="str">
        <f>合并区域($U60:V60,"")</f>
        <v/>
      </c>
      <c r="AH60" s="79" t="str">
        <f>合并区域($U60:W60,"")</f>
        <v/>
      </c>
      <c r="AI60" s="79" t="str">
        <f>合并区域($U60:X60,"")</f>
        <v/>
      </c>
      <c r="AJ60" s="79" t="str">
        <f>合并区域($U60:Y60,"")</f>
        <v/>
      </c>
      <c r="AK60" s="79" t="str">
        <f>合并区域($U60:Z60,"")</f>
        <v/>
      </c>
      <c r="AL60" s="79" t="str">
        <f>合并区域($U60:AA60,"")</f>
        <v/>
      </c>
      <c r="AM60" s="79" t="str">
        <f>合并区域($U60:AB60,"")</f>
        <v/>
      </c>
      <c r="AN60" s="79" t="str">
        <f>合并区域($U60:AC60,"")</f>
        <v/>
      </c>
      <c r="AO60" s="79" t="str">
        <f>合并区域($U60:AD60,"")</f>
        <v/>
      </c>
      <c r="AP60" s="79" t="str">
        <f>合并区域($U60:AE60,"")</f>
        <v/>
      </c>
      <c r="AU60" s="14" t="s">
        <v>479</v>
      </c>
      <c r="AV60" s="14">
        <v>39</v>
      </c>
      <c r="AW60" s="14">
        <v>3</v>
      </c>
      <c r="AY60" s="77" t="str">
        <f>IF(AX60="","",INDEX($AV$12:$AZ$14,COUNTIF($AX$22:AX60,AX60),MATCH(AX60,$AV$3:$AZ$3,0)))</f>
        <v/>
      </c>
      <c r="BB60" s="14" t="s">
        <v>666</v>
      </c>
      <c r="BD60" s="14" t="s">
        <v>783</v>
      </c>
      <c r="BM60" s="14" t="s">
        <v>479</v>
      </c>
      <c r="BN60" s="14">
        <v>39</v>
      </c>
      <c r="BO60" s="14">
        <v>3</v>
      </c>
      <c r="BQ60" s="77" t="str">
        <f>IF(BP60="","",INDEX($BN$12:$BR$14,COUNTIF($BP$22:BP60,BP60),MATCH(BP60,$BN$3:$BR$3,0)))</f>
        <v/>
      </c>
    </row>
    <row r="61" spans="16:69" x14ac:dyDescent="0.15">
      <c r="P61" s="14" t="s">
        <v>480</v>
      </c>
      <c r="Q61" s="14">
        <v>40</v>
      </c>
      <c r="R61" s="14">
        <v>6</v>
      </c>
      <c r="T61" s="77" t="str">
        <f t="shared" si="3"/>
        <v>29003</v>
      </c>
      <c r="U61" s="48" t="str">
        <f t="shared" si="2"/>
        <v/>
      </c>
      <c r="V61" s="47" t="str">
        <f>IF(AND($U61="",$R61=V$16,COUNTIF(V$21:V60,V$18)&lt;V$15),IF(MOD(COUNTIFS($U$22:U61,"",$R$22:R61,V$16),INT(COUNTIFS(U$22:U$201,"",$R$22:$R$201,V$16)/V$15))=0,V$18,""),"")</f>
        <v/>
      </c>
      <c r="W61" s="48" t="str">
        <f>IF(AND(合并区域($U61:V61,"")="",$R61=W$16,COUNTIF(W$21:W60,W$18)&lt;W$15),IF(MOD(COUNTIFS(AG$22:AG61,"",$R$22:$R61,W$16),INT((COUNTIFS(AG$22:AG$201,"",$R$22:$R$201,W$16))/W$15))=0,W$18,""),"")</f>
        <v/>
      </c>
      <c r="X61" s="48">
        <f>IF(AND(合并区域($U61:W61,"")="",$R61=X$16,COUNTIF(X$21:X60,X$18)&lt;X$15),IF(MOD(COUNTIFS(AH$22:AH61,"",$R$22:$R61,X$16),INT((COUNTIFS(AH$22:AH$201,"",$R$22:$R$201,X$16))/X$15))=0,X$18,""),"")</f>
        <v>29003</v>
      </c>
      <c r="Y61" s="48" t="str">
        <f>IF(AND(合并区域($U61:X61,"")="",$R61=Y$16,COUNTIF(Y$21:Y60,Y$18)&lt;Y$15),IF(MOD(COUNTIFS(AI$22:AI61,"",$R$22:$R61,Y$16),INT((COUNTIFS(AI$22:AI$201,"",$R$22:$R$201,Y$16))/Y$15))=0,Y$18,""),"")</f>
        <v/>
      </c>
      <c r="Z61" s="48" t="str">
        <f>IF(AND(合并区域($U61:Y61,"")="",$R61=Z$16,COUNTIF(Z$21:Z60,Z$18)&lt;Z$15),IF(MOD(COUNTIFS(AJ$22:AJ61,"",$R$22:$R61,Z$16),INT((COUNTIFS(AJ$22:AJ$201,"",$R$22:$R$201,Z$16))/Z$15))=0,Z$18,""),"")</f>
        <v/>
      </c>
      <c r="AA61" s="48" t="str">
        <f>IF(AND(合并区域($U61:Z61,"")="",$R61=AA$16,COUNTIF(AA$21:AA60,AA$18)&lt;AA$15),IF(MOD(COUNTIFS(AK$22:AK61,"",$R$22:$R61,AA$16),INT((COUNTIFS(AK$22:AK$201,"",$R$22:$R$201,AA$16))/AA$15))=0,AA$18,""),"")</f>
        <v/>
      </c>
      <c r="AB61" s="48" t="str">
        <f>IF(AND(合并区域($U61:AA61,"")="",$R61=AB$16,COUNTIF(AB$21:AB60,AB$18)&lt;AB$15),IF(MOD(COUNTIFS(AL$22:AL61,"",$R$22:$R61,AB$16),INT((COUNTIFS(AL$22:AL$201,"",$R$22:$R$201,AB$16))/AB$15))=0,AB$18,""),"")</f>
        <v/>
      </c>
      <c r="AC61" s="48" t="str">
        <f>IF(AND(合并区域($U61:AB61,"")="",$R61=AC$16,COUNTIF(AC$21:AC60,AC$18)&lt;AC$15),IF(MOD(COUNTIFS(AM$22:AM61,"",$R$22:$R61,AC$16),INT((COUNTIFS(AM$22:AM$201,"",$R$22:$R$201,AC$16))/AC$15))=0,AC$18,""),"")</f>
        <v/>
      </c>
      <c r="AD61" s="48" t="str">
        <f>IF(AND(合并区域($U61:AC61,"")="",$R61=AD$16,COUNTIF(AD$21:AD60,AD$18)&lt;AD$15),IF(MOD(COUNTIFS(AN$22:AN61,"",$R$22:$R61,AD$16),INT((COUNTIFS(AN$22:AN$201,"",$R$22:$R$201,AD$16))/AD$15))=0,AD$18,""),"")</f>
        <v/>
      </c>
      <c r="AE61" s="48" t="str">
        <f>IF(AND(合并区域($U61:AD61,"")="",$R61=AE$16,COUNTIF(AE$21:AE60,AE$18)&lt;AE$15),IF(MOD(COUNTIFS(AO$22:AO61,"",$R$22:$R61,AE$16),INT((COUNTIFS(AO$22:AO$201,"",$R$22:$R$201,AE$16))/AE$15))=0,AE$18,""),"")</f>
        <v/>
      </c>
      <c r="AG61" s="79" t="str">
        <f>合并区域($U61:V61,"")</f>
        <v/>
      </c>
      <c r="AH61" s="79" t="str">
        <f>合并区域($U61:W61,"")</f>
        <v/>
      </c>
      <c r="AI61" s="79" t="str">
        <f>合并区域($U61:X61,"")</f>
        <v>29003</v>
      </c>
      <c r="AJ61" s="79" t="str">
        <f>合并区域($U61:Y61,"")</f>
        <v>29003</v>
      </c>
      <c r="AK61" s="79" t="str">
        <f>合并区域($U61:Z61,"")</f>
        <v>29003</v>
      </c>
      <c r="AL61" s="79" t="str">
        <f>合并区域($U61:AA61,"")</f>
        <v>29003</v>
      </c>
      <c r="AM61" s="79" t="str">
        <f>合并区域($U61:AB61,"")</f>
        <v>29003</v>
      </c>
      <c r="AN61" s="79" t="str">
        <f>合并区域($U61:AC61,"")</f>
        <v>29003</v>
      </c>
      <c r="AO61" s="79" t="str">
        <f>合并区域($U61:AD61,"")</f>
        <v>29003</v>
      </c>
      <c r="AP61" s="79" t="str">
        <f>合并区域($U61:AE61,"")</f>
        <v>29003</v>
      </c>
      <c r="AU61" s="14" t="s">
        <v>480</v>
      </c>
      <c r="AV61" s="14">
        <v>40</v>
      </c>
      <c r="AW61" s="14">
        <v>6</v>
      </c>
      <c r="AY61" s="77" t="str">
        <f>IF(AX61="","",INDEX($AV$12:$AZ$14,COUNTIF($AX$22:AX61,AX61),MATCH(AX61,$AV$3:$AZ$3,0)))</f>
        <v/>
      </c>
      <c r="BB61" s="14" t="s">
        <v>784</v>
      </c>
      <c r="BD61" s="14" t="s">
        <v>785</v>
      </c>
      <c r="BM61" s="14" t="s">
        <v>480</v>
      </c>
      <c r="BN61" s="14">
        <v>40</v>
      </c>
      <c r="BO61" s="14">
        <v>6</v>
      </c>
      <c r="BQ61" s="77" t="str">
        <f>IF(BP61="","",INDEX($BN$12:$BR$14,COUNTIF($BP$22:BP61,BP61),MATCH(BP61,$BN$3:$BR$3,0)))</f>
        <v/>
      </c>
    </row>
    <row r="62" spans="16:69" x14ac:dyDescent="0.15">
      <c r="P62" s="14" t="s">
        <v>481</v>
      </c>
      <c r="Q62" s="14">
        <v>41</v>
      </c>
      <c r="R62" s="14">
        <v>5</v>
      </c>
      <c r="T62" s="77" t="str">
        <f t="shared" si="3"/>
        <v>29011</v>
      </c>
      <c r="U62" s="48" t="str">
        <f t="shared" si="2"/>
        <v/>
      </c>
      <c r="V62" s="47" t="str">
        <f>IF(AND($U62="",$R62=V$16,COUNTIF(V$21:V61,V$18)&lt;V$15),IF(MOD(COUNTIFS($U$22:U62,"",$R$22:R62,V$16),INT(COUNTIFS(U$22:U$201,"",$R$22:$R$201,V$16)/V$15))=0,V$18,""),"")</f>
        <v/>
      </c>
      <c r="W62" s="48" t="str">
        <f>IF(AND(合并区域($U62:V62,"")="",$R62=W$16,COUNTIF(W$21:W61,W$18)&lt;W$15),IF(MOD(COUNTIFS(AG$22:AG62,"",$R$22:$R62,W$16),INT((COUNTIFS(AG$22:AG$201,"",$R$22:$R$201,W$16))/W$15))=0,W$18,""),"")</f>
        <v/>
      </c>
      <c r="X62" s="48" t="str">
        <f>IF(AND(合并区域($U62:W62,"")="",$R62=X$16,COUNTIF(X$21:X61,X$18)&lt;X$15),IF(MOD(COUNTIFS(AH$22:AH62,"",$R$22:$R62,X$16),INT((COUNTIFS(AH$22:AH$201,"",$R$22:$R$201,X$16))/X$15))=0,X$18,""),"")</f>
        <v/>
      </c>
      <c r="Y62" s="48" t="str">
        <f>IF(AND(合并区域($U62:X62,"")="",$R62=Y$16,COUNTIF(Y$21:Y61,Y$18)&lt;Y$15),IF(MOD(COUNTIFS(AI$22:AI62,"",$R$22:$R62,Y$16),INT((COUNTIFS(AI$22:AI$201,"",$R$22:$R$201,Y$16))/Y$15))=0,Y$18,""),"")</f>
        <v/>
      </c>
      <c r="Z62" s="48" t="str">
        <f>IF(AND(合并区域($U62:Y62,"")="",$R62=Z$16,COUNTIF(Z$21:Z61,Z$18)&lt;Z$15),IF(MOD(COUNTIFS(AJ$22:AJ62,"",$R$22:$R62,Z$16),INT((COUNTIFS(AJ$22:AJ$201,"",$R$22:$R$201,Z$16))/Z$15))=0,Z$18,""),"")</f>
        <v/>
      </c>
      <c r="AA62" s="48" t="str">
        <f>IF(AND(合并区域($U62:Z62,"")="",$R62=AA$16,COUNTIF(AA$21:AA61,AA$18)&lt;AA$15),IF(MOD(COUNTIFS(AK$22:AK62,"",$R$22:$R62,AA$16),INT((COUNTIFS(AK$22:AK$201,"",$R$22:$R$201,AA$16))/AA$15))=0,AA$18,""),"")</f>
        <v/>
      </c>
      <c r="AB62" s="48" t="str">
        <f>IF(AND(合并区域($U62:AA62,"")="",$R62=AB$16,COUNTIF(AB$21:AB61,AB$18)&lt;AB$15),IF(MOD(COUNTIFS(AL$22:AL62,"",$R$22:$R62,AB$16),INT((COUNTIFS(AL$22:AL$201,"",$R$22:$R$201,AB$16))/AB$15))=0,AB$18,""),"")</f>
        <v/>
      </c>
      <c r="AC62" s="48" t="str">
        <f>IF(AND(合并区域($U62:AB62,"")="",$R62=AC$16,COUNTIF(AC$21:AC61,AC$18)&lt;AC$15),IF(MOD(COUNTIFS(AM$22:AM62,"",$R$22:$R62,AC$16),INT((COUNTIFS(AM$22:AM$201,"",$R$22:$R$201,AC$16))/AC$15))=0,AC$18,""),"")</f>
        <v/>
      </c>
      <c r="AD62" s="48">
        <f>IF(AND(合并区域($U62:AC62,"")="",$R62=AD$16,COUNTIF(AD$21:AD61,AD$18)&lt;AD$15),IF(MOD(COUNTIFS(AN$22:AN62,"",$R$22:$R62,AD$16),INT((COUNTIFS(AN$22:AN$201,"",$R$22:$R$201,AD$16))/AD$15))=0,AD$18,""),"")</f>
        <v>29011</v>
      </c>
      <c r="AE62" s="48" t="str">
        <f>IF(AND(合并区域($U62:AD62,"")="",$R62=AE$16,COUNTIF(AE$21:AE61,AE$18)&lt;AE$15),IF(MOD(COUNTIFS(AO$22:AO62,"",$R$22:$R62,AE$16),INT((COUNTIFS(AO$22:AO$201,"",$R$22:$R$201,AE$16))/AE$15))=0,AE$18,""),"")</f>
        <v/>
      </c>
      <c r="AG62" s="79" t="str">
        <f>合并区域($U62:V62,"")</f>
        <v/>
      </c>
      <c r="AH62" s="79" t="str">
        <f>合并区域($U62:W62,"")</f>
        <v/>
      </c>
      <c r="AI62" s="79" t="str">
        <f>合并区域($U62:X62,"")</f>
        <v/>
      </c>
      <c r="AJ62" s="79" t="str">
        <f>合并区域($U62:Y62,"")</f>
        <v/>
      </c>
      <c r="AK62" s="79" t="str">
        <f>合并区域($U62:Z62,"")</f>
        <v/>
      </c>
      <c r="AL62" s="79" t="str">
        <f>合并区域($U62:AA62,"")</f>
        <v/>
      </c>
      <c r="AM62" s="79" t="str">
        <f>合并区域($U62:AB62,"")</f>
        <v/>
      </c>
      <c r="AN62" s="79" t="str">
        <f>合并区域($U62:AC62,"")</f>
        <v/>
      </c>
      <c r="AO62" s="79" t="str">
        <f>合并区域($U62:AD62,"")</f>
        <v>29011</v>
      </c>
      <c r="AP62" s="79" t="str">
        <f>合并区域($U62:AE62,"")</f>
        <v>29011</v>
      </c>
      <c r="AU62" s="14" t="s">
        <v>481</v>
      </c>
      <c r="AV62" s="14">
        <v>41</v>
      </c>
      <c r="AW62" s="14">
        <v>5</v>
      </c>
      <c r="AX62" s="14" t="s">
        <v>645</v>
      </c>
      <c r="AY62" s="77">
        <f>IF(AX62="","",INDEX($AV$12:$AZ$14,COUNTIF($AX$22:AX62,AX62),MATCH(AX62,$AV$3:$AZ$3,0)))</f>
        <v>29004</v>
      </c>
      <c r="BB62" s="14" t="s">
        <v>786</v>
      </c>
      <c r="BD62" s="14" t="s">
        <v>787</v>
      </c>
      <c r="BM62" s="14" t="s">
        <v>481</v>
      </c>
      <c r="BN62" s="14">
        <v>41</v>
      </c>
      <c r="BO62" s="14">
        <v>5</v>
      </c>
      <c r="BQ62" s="77" t="str">
        <f>IF(BP62="","",INDEX($BN$12:$BR$14,COUNTIF($BP$22:BP62,BP62),MATCH(BP62,$BN$3:$BR$3,0)))</f>
        <v/>
      </c>
    </row>
    <row r="63" spans="16:69" x14ac:dyDescent="0.15">
      <c r="P63" s="14" t="s">
        <v>482</v>
      </c>
      <c r="Q63" s="14">
        <v>42</v>
      </c>
      <c r="R63" s="14">
        <v>4</v>
      </c>
      <c r="T63" s="77" t="str">
        <f t="shared" si="3"/>
        <v>29016</v>
      </c>
      <c r="U63" s="48" t="str">
        <f t="shared" si="2"/>
        <v/>
      </c>
      <c r="V63" s="47" t="str">
        <f>IF(AND($U63="",$R63=V$16,COUNTIF(V$21:V62,V$18)&lt;V$15),IF(MOD(COUNTIFS($U$22:U63,"",$R$22:R63,V$16),INT(COUNTIFS(U$22:U$201,"",$R$22:$R$201,V$16)/V$15))=0,V$18,""),"")</f>
        <v/>
      </c>
      <c r="W63" s="48" t="str">
        <f>IF(AND(合并区域($U63:V63,"")="",$R63=W$16,COUNTIF(W$21:W62,W$18)&lt;W$15),IF(MOD(COUNTIFS(AG$22:AG63,"",$R$22:$R63,W$16),INT((COUNTIFS(AG$22:AG$201,"",$R$22:$R$201,W$16))/W$15))=0,W$18,""),"")</f>
        <v/>
      </c>
      <c r="X63" s="48" t="str">
        <f>IF(AND(合并区域($U63:W63,"")="",$R63=X$16,COUNTIF(X$21:X62,X$18)&lt;X$15),IF(MOD(COUNTIFS(AH$22:AH63,"",$R$22:$R63,X$16),INT((COUNTIFS(AH$22:AH$201,"",$R$22:$R$201,X$16))/X$15))=0,X$18,""),"")</f>
        <v/>
      </c>
      <c r="Y63" s="48" t="str">
        <f>IF(AND(合并区域($U63:X63,"")="",$R63=Y$16,COUNTIF(Y$21:Y62,Y$18)&lt;Y$15),IF(MOD(COUNTIFS(AI$22:AI63,"",$R$22:$R63,Y$16),INT((COUNTIFS(AI$22:AI$201,"",$R$22:$R$201,Y$16))/Y$15))=0,Y$18,""),"")</f>
        <v/>
      </c>
      <c r="Z63" s="48">
        <f>IF(AND(合并区域($U63:Y63,"")="",$R63=Z$16,COUNTIF(Z$21:Z62,Z$18)&lt;Z$15),IF(MOD(COUNTIFS(AJ$22:AJ63,"",$R$22:$R63,Z$16),INT((COUNTIFS(AJ$22:AJ$201,"",$R$22:$R$201,Z$16))/Z$15))=0,Z$18,""),"")</f>
        <v>29016</v>
      </c>
      <c r="AA63" s="48" t="str">
        <f>IF(AND(合并区域($U63:Z63,"")="",$R63=AA$16,COUNTIF(AA$21:AA62,AA$18)&lt;AA$15),IF(MOD(COUNTIFS(AK$22:AK63,"",$R$22:$R63,AA$16),INT((COUNTIFS(AK$22:AK$201,"",$R$22:$R$201,AA$16))/AA$15))=0,AA$18,""),"")</f>
        <v/>
      </c>
      <c r="AB63" s="48" t="str">
        <f>IF(AND(合并区域($U63:AA63,"")="",$R63=AB$16,COUNTIF(AB$21:AB62,AB$18)&lt;AB$15),IF(MOD(COUNTIFS(AL$22:AL63,"",$R$22:$R63,AB$16),INT((COUNTIFS(AL$22:AL$201,"",$R$22:$R$201,AB$16))/AB$15))=0,AB$18,""),"")</f>
        <v/>
      </c>
      <c r="AC63" s="48" t="str">
        <f>IF(AND(合并区域($U63:AB63,"")="",$R63=AC$16,COUNTIF(AC$21:AC62,AC$18)&lt;AC$15),IF(MOD(COUNTIFS(AM$22:AM63,"",$R$22:$R63,AC$16),INT((COUNTIFS(AM$22:AM$201,"",$R$22:$R$201,AC$16))/AC$15))=0,AC$18,""),"")</f>
        <v/>
      </c>
      <c r="AD63" s="48" t="str">
        <f>IF(AND(合并区域($U63:AC63,"")="",$R63=AD$16,COUNTIF(AD$21:AD62,AD$18)&lt;AD$15),IF(MOD(COUNTIFS(AN$22:AN63,"",$R$22:$R63,AD$16),INT((COUNTIFS(AN$22:AN$201,"",$R$22:$R$201,AD$16))/AD$15))=0,AD$18,""),"")</f>
        <v/>
      </c>
      <c r="AE63" s="48" t="str">
        <f>IF(AND(合并区域($U63:AD63,"")="",$R63=AE$16,COUNTIF(AE$21:AE62,AE$18)&lt;AE$15),IF(MOD(COUNTIFS(AO$22:AO63,"",$R$22:$R63,AE$16),INT((COUNTIFS(AO$22:AO$201,"",$R$22:$R$201,AE$16))/AE$15))=0,AE$18,""),"")</f>
        <v/>
      </c>
      <c r="AG63" s="79" t="str">
        <f>合并区域($U63:V63,"")</f>
        <v/>
      </c>
      <c r="AH63" s="79" t="str">
        <f>合并区域($U63:W63,"")</f>
        <v/>
      </c>
      <c r="AI63" s="79" t="str">
        <f>合并区域($U63:X63,"")</f>
        <v/>
      </c>
      <c r="AJ63" s="79" t="str">
        <f>合并区域($U63:Y63,"")</f>
        <v/>
      </c>
      <c r="AK63" s="79" t="str">
        <f>合并区域($U63:Z63,"")</f>
        <v>29016</v>
      </c>
      <c r="AL63" s="79" t="str">
        <f>合并区域($U63:AA63,"")</f>
        <v>29016</v>
      </c>
      <c r="AM63" s="79" t="str">
        <f>合并区域($U63:AB63,"")</f>
        <v>29016</v>
      </c>
      <c r="AN63" s="79" t="str">
        <f>合并区域($U63:AC63,"")</f>
        <v>29016</v>
      </c>
      <c r="AO63" s="79" t="str">
        <f>合并区域($U63:AD63,"")</f>
        <v>29016</v>
      </c>
      <c r="AP63" s="79" t="str">
        <f>合并区域($U63:AE63,"")</f>
        <v>29016</v>
      </c>
      <c r="AU63" s="14" t="s">
        <v>482</v>
      </c>
      <c r="AV63" s="14">
        <v>42</v>
      </c>
      <c r="AW63" s="14">
        <v>4</v>
      </c>
      <c r="AX63" s="14" t="s">
        <v>645</v>
      </c>
      <c r="AY63" s="77">
        <f>IF(AX63="","",INDEX($AV$12:$AZ$14,COUNTIF($AX$22:AX63,AX63),MATCH(AX63,$AV$3:$AZ$3,0)))</f>
        <v>29005</v>
      </c>
      <c r="BB63" s="14" t="s">
        <v>788</v>
      </c>
      <c r="BD63" s="14" t="s">
        <v>789</v>
      </c>
      <c r="BM63" s="14" t="s">
        <v>482</v>
      </c>
      <c r="BN63" s="14">
        <v>42</v>
      </c>
      <c r="BO63" s="14">
        <v>4</v>
      </c>
      <c r="BQ63" s="77" t="str">
        <f>IF(BP63="","",INDEX($BN$12:$BR$14,COUNTIF($BP$22:BP63,BP63),MATCH(BP63,$BN$3:$BR$3,0)))</f>
        <v/>
      </c>
    </row>
    <row r="64" spans="16:69" x14ac:dyDescent="0.15">
      <c r="P64" s="14" t="s">
        <v>483</v>
      </c>
      <c r="Q64" s="14">
        <v>43</v>
      </c>
      <c r="R64" s="14">
        <v>5</v>
      </c>
      <c r="T64" s="77" t="str">
        <f t="shared" si="3"/>
        <v>29002</v>
      </c>
      <c r="U64" s="48" t="str">
        <f t="shared" si="2"/>
        <v/>
      </c>
      <c r="V64" s="47" t="str">
        <f>IF(AND($U64="",$R64=V$16,COUNTIF(V$21:V63,V$18)&lt;V$15),IF(MOD(COUNTIFS($U$22:U64,"",$R$22:R64,V$16),INT(COUNTIFS(U$22:U$201,"",$R$22:$R$201,V$16)/V$15))=0,V$18,""),"")</f>
        <v/>
      </c>
      <c r="W64" s="48">
        <f>IF(AND(合并区域($U64:V64,"")="",$R64=W$16,COUNTIF(W$21:W63,W$18)&lt;W$15),IF(MOD(COUNTIFS(AG$22:AG64,"",$R$22:$R64,W$16),INT((COUNTIFS(AG$22:AG$201,"",$R$22:$R$201,W$16))/W$15))=0,W$18,""),"")</f>
        <v>29002</v>
      </c>
      <c r="X64" s="48" t="str">
        <f>IF(AND(合并区域($U64:W64,"")="",$R64=X$16,COUNTIF(X$21:X63,X$18)&lt;X$15),IF(MOD(COUNTIFS(AH$22:AH64,"",$R$22:$R64,X$16),INT((COUNTIFS(AH$22:AH$201,"",$R$22:$R$201,X$16))/X$15))=0,X$18,""),"")</f>
        <v/>
      </c>
      <c r="Y64" s="48" t="str">
        <f>IF(AND(合并区域($U64:X64,"")="",$R64=Y$16,COUNTIF(Y$21:Y63,Y$18)&lt;Y$15),IF(MOD(COUNTIFS(AI$22:AI64,"",$R$22:$R64,Y$16),INT((COUNTIFS(AI$22:AI$201,"",$R$22:$R$201,Y$16))/Y$15))=0,Y$18,""),"")</f>
        <v/>
      </c>
      <c r="Z64" s="48" t="str">
        <f>IF(AND(合并区域($U64:Y64,"")="",$R64=Z$16,COUNTIF(Z$21:Z63,Z$18)&lt;Z$15),IF(MOD(COUNTIFS(AJ$22:AJ64,"",$R$22:$R64,Z$16),INT((COUNTIFS(AJ$22:AJ$201,"",$R$22:$R$201,Z$16))/Z$15))=0,Z$18,""),"")</f>
        <v/>
      </c>
      <c r="AA64" s="48" t="str">
        <f>IF(AND(合并区域($U64:Z64,"")="",$R64=AA$16,COUNTIF(AA$21:AA63,AA$18)&lt;AA$15),IF(MOD(COUNTIFS(AK$22:AK64,"",$R$22:$R64,AA$16),INT((COUNTIFS(AK$22:AK$201,"",$R$22:$R$201,AA$16))/AA$15))=0,AA$18,""),"")</f>
        <v/>
      </c>
      <c r="AB64" s="48" t="str">
        <f>IF(AND(合并区域($U64:AA64,"")="",$R64=AB$16,COUNTIF(AB$21:AB63,AB$18)&lt;AB$15),IF(MOD(COUNTIFS(AL$22:AL64,"",$R$22:$R64,AB$16),INT((COUNTIFS(AL$22:AL$201,"",$R$22:$R$201,AB$16))/AB$15))=0,AB$18,""),"")</f>
        <v/>
      </c>
      <c r="AC64" s="48" t="str">
        <f>IF(AND(合并区域($U64:AB64,"")="",$R64=AC$16,COUNTIF(AC$21:AC63,AC$18)&lt;AC$15),IF(MOD(COUNTIFS(AM$22:AM64,"",$R$22:$R64,AC$16),INT((COUNTIFS(AM$22:AM$201,"",$R$22:$R$201,AC$16))/AC$15))=0,AC$18,""),"")</f>
        <v/>
      </c>
      <c r="AD64" s="48" t="str">
        <f>IF(AND(合并区域($U64:AC64,"")="",$R64=AD$16,COUNTIF(AD$21:AD63,AD$18)&lt;AD$15),IF(MOD(COUNTIFS(AN$22:AN64,"",$R$22:$R64,AD$16),INT((COUNTIFS(AN$22:AN$201,"",$R$22:$R$201,AD$16))/AD$15))=0,AD$18,""),"")</f>
        <v/>
      </c>
      <c r="AE64" s="48" t="str">
        <f>IF(AND(合并区域($U64:AD64,"")="",$R64=AE$16,COUNTIF(AE$21:AE63,AE$18)&lt;AE$15),IF(MOD(COUNTIFS(AO$22:AO64,"",$R$22:$R64,AE$16),INT((COUNTIFS(AO$22:AO$201,"",$R$22:$R$201,AE$16))/AE$15))=0,AE$18,""),"")</f>
        <v/>
      </c>
      <c r="AG64" s="79" t="str">
        <f>合并区域($U64:V64,"")</f>
        <v/>
      </c>
      <c r="AH64" s="79" t="str">
        <f>合并区域($U64:W64,"")</f>
        <v>29002</v>
      </c>
      <c r="AI64" s="79" t="str">
        <f>合并区域($U64:X64,"")</f>
        <v>29002</v>
      </c>
      <c r="AJ64" s="79" t="str">
        <f>合并区域($U64:Y64,"")</f>
        <v>29002</v>
      </c>
      <c r="AK64" s="79" t="str">
        <f>合并区域($U64:Z64,"")</f>
        <v>29002</v>
      </c>
      <c r="AL64" s="79" t="str">
        <f>合并区域($U64:AA64,"")</f>
        <v>29002</v>
      </c>
      <c r="AM64" s="79" t="str">
        <f>合并区域($U64:AB64,"")</f>
        <v>29002</v>
      </c>
      <c r="AN64" s="79" t="str">
        <f>合并区域($U64:AC64,"")</f>
        <v>29002</v>
      </c>
      <c r="AO64" s="79" t="str">
        <f>合并区域($U64:AD64,"")</f>
        <v>29002</v>
      </c>
      <c r="AP64" s="79" t="str">
        <f>合并区域($U64:AE64,"")</f>
        <v>29002</v>
      </c>
      <c r="AU64" s="14" t="s">
        <v>483</v>
      </c>
      <c r="AV64" s="14">
        <v>43</v>
      </c>
      <c r="AW64" s="14">
        <v>5</v>
      </c>
      <c r="AX64" s="14" t="s">
        <v>645</v>
      </c>
      <c r="AY64" s="77">
        <f>IF(AX64="","",INDEX($AV$12:$AZ$14,COUNTIF($AX$22:AX64,AX64),MATCH(AX64,$AV$3:$AZ$3,0)))</f>
        <v>29012</v>
      </c>
      <c r="BB64" s="14" t="s">
        <v>790</v>
      </c>
      <c r="BD64" s="14" t="s">
        <v>791</v>
      </c>
      <c r="BM64" s="14" t="s">
        <v>483</v>
      </c>
      <c r="BN64" s="14">
        <v>43</v>
      </c>
      <c r="BO64" s="14">
        <v>5</v>
      </c>
      <c r="BQ64" s="77" t="str">
        <f>IF(BP64="","",INDEX($BN$12:$BR$14,COUNTIF($BP$22:BP64,BP64),MATCH(BP64,$BN$3:$BR$3,0)))</f>
        <v/>
      </c>
    </row>
    <row r="65" spans="16:69" x14ac:dyDescent="0.15">
      <c r="P65" s="14" t="s">
        <v>484</v>
      </c>
      <c r="Q65" s="14">
        <v>44</v>
      </c>
      <c r="R65" s="14">
        <v>6</v>
      </c>
      <c r="T65" s="77" t="str">
        <f t="shared" si="3"/>
        <v/>
      </c>
      <c r="U65" s="48" t="str">
        <f t="shared" si="2"/>
        <v/>
      </c>
      <c r="V65" s="47" t="str">
        <f>IF(AND($U65="",$R65=V$16,COUNTIF(V$21:V64,V$18)&lt;V$15),IF(MOD(COUNTIFS($U$22:U65,"",$R$22:R65,V$16),INT(COUNTIFS(U$22:U$201,"",$R$22:$R$201,V$16)/V$15))=0,V$18,""),"")</f>
        <v/>
      </c>
      <c r="W65" s="48" t="str">
        <f>IF(AND(合并区域($U65:V65,"")="",$R65=W$16,COUNTIF(W$21:W64,W$18)&lt;W$15),IF(MOD(COUNTIFS(AG$22:AG65,"",$R$22:$R65,W$16),INT((COUNTIFS(AG$22:AG$201,"",$R$22:$R$201,W$16))/W$15))=0,W$18,""),"")</f>
        <v/>
      </c>
      <c r="X65" s="48" t="str">
        <f>IF(AND(合并区域($U65:W65,"")="",$R65=X$16,COUNTIF(X$21:X64,X$18)&lt;X$15),IF(MOD(COUNTIFS(AH$22:AH65,"",$R$22:$R65,X$16),INT((COUNTIFS(AH$22:AH$201,"",$R$22:$R$201,X$16))/X$15))=0,X$18,""),"")</f>
        <v/>
      </c>
      <c r="Y65" s="48" t="str">
        <f>IF(AND(合并区域($U65:X65,"")="",$R65=Y$16,COUNTIF(Y$21:Y64,Y$18)&lt;Y$15),IF(MOD(COUNTIFS(AI$22:AI65,"",$R$22:$R65,Y$16),INT((COUNTIFS(AI$22:AI$201,"",$R$22:$R$201,Y$16))/Y$15))=0,Y$18,""),"")</f>
        <v/>
      </c>
      <c r="Z65" s="48" t="str">
        <f>IF(AND(合并区域($U65:Y65,"")="",$R65=Z$16,COUNTIF(Z$21:Z64,Z$18)&lt;Z$15),IF(MOD(COUNTIFS(AJ$22:AJ65,"",$R$22:$R65,Z$16),INT((COUNTIFS(AJ$22:AJ$201,"",$R$22:$R$201,Z$16))/Z$15))=0,Z$18,""),"")</f>
        <v/>
      </c>
      <c r="AA65" s="48" t="str">
        <f>IF(AND(合并区域($U65:Z65,"")="",$R65=AA$16,COUNTIF(AA$21:AA64,AA$18)&lt;AA$15),IF(MOD(COUNTIFS(AK$22:AK65,"",$R$22:$R65,AA$16),INT((COUNTIFS(AK$22:AK$201,"",$R$22:$R$201,AA$16))/AA$15))=0,AA$18,""),"")</f>
        <v/>
      </c>
      <c r="AB65" s="48" t="str">
        <f>IF(AND(合并区域($U65:AA65,"")="",$R65=AB$16,COUNTIF(AB$21:AB64,AB$18)&lt;AB$15),IF(MOD(COUNTIFS(AL$22:AL65,"",$R$22:$R65,AB$16),INT((COUNTIFS(AL$22:AL$201,"",$R$22:$R$201,AB$16))/AB$15))=0,AB$18,""),"")</f>
        <v/>
      </c>
      <c r="AC65" s="48" t="str">
        <f>IF(AND(合并区域($U65:AB65,"")="",$R65=AC$16,COUNTIF(AC$21:AC64,AC$18)&lt;AC$15),IF(MOD(COUNTIFS(AM$22:AM65,"",$R$22:$R65,AC$16),INT((COUNTIFS(AM$22:AM$201,"",$R$22:$R$201,AC$16))/AC$15))=0,AC$18,""),"")</f>
        <v/>
      </c>
      <c r="AD65" s="48" t="str">
        <f>IF(AND(合并区域($U65:AC65,"")="",$R65=AD$16,COUNTIF(AD$21:AD64,AD$18)&lt;AD$15),IF(MOD(COUNTIFS(AN$22:AN65,"",$R$22:$R65,AD$16),INT((COUNTIFS(AN$22:AN$201,"",$R$22:$R$201,AD$16))/AD$15))=0,AD$18,""),"")</f>
        <v/>
      </c>
      <c r="AE65" s="48" t="str">
        <f>IF(AND(合并区域($U65:AD65,"")="",$R65=AE$16,COUNTIF(AE$21:AE64,AE$18)&lt;AE$15),IF(MOD(COUNTIFS(AO$22:AO65,"",$R$22:$R65,AE$16),INT((COUNTIFS(AO$22:AO$201,"",$R$22:$R$201,AE$16))/AE$15))=0,AE$18,""),"")</f>
        <v/>
      </c>
      <c r="AG65" s="79" t="str">
        <f>合并区域($U65:V65,"")</f>
        <v/>
      </c>
      <c r="AH65" s="79" t="str">
        <f>合并区域($U65:W65,"")</f>
        <v/>
      </c>
      <c r="AI65" s="79" t="str">
        <f>合并区域($U65:X65,"")</f>
        <v/>
      </c>
      <c r="AJ65" s="79" t="str">
        <f>合并区域($U65:Y65,"")</f>
        <v/>
      </c>
      <c r="AK65" s="79" t="str">
        <f>合并区域($U65:Z65,"")</f>
        <v/>
      </c>
      <c r="AL65" s="79" t="str">
        <f>合并区域($U65:AA65,"")</f>
        <v/>
      </c>
      <c r="AM65" s="79" t="str">
        <f>合并区域($U65:AB65,"")</f>
        <v/>
      </c>
      <c r="AN65" s="79" t="str">
        <f>合并区域($U65:AC65,"")</f>
        <v/>
      </c>
      <c r="AO65" s="79" t="str">
        <f>合并区域($U65:AD65,"")</f>
        <v/>
      </c>
      <c r="AP65" s="79" t="str">
        <f>合并区域($U65:AE65,"")</f>
        <v/>
      </c>
      <c r="AU65" s="14" t="s">
        <v>484</v>
      </c>
      <c r="AV65" s="14">
        <v>44</v>
      </c>
      <c r="AW65" s="14">
        <v>3</v>
      </c>
      <c r="AY65" s="77" t="str">
        <f>IF(AX65="","",INDEX($AV$12:$AZ$14,COUNTIF($AX$22:AX65,AX65),MATCH(AX65,$AV$3:$AZ$3,0)))</f>
        <v/>
      </c>
      <c r="BB65" s="14" t="s">
        <v>792</v>
      </c>
      <c r="BD65" s="14" t="s">
        <v>793</v>
      </c>
      <c r="BM65" s="14" t="s">
        <v>484</v>
      </c>
      <c r="BN65" s="14">
        <v>44</v>
      </c>
      <c r="BO65" s="14">
        <v>3</v>
      </c>
      <c r="BQ65" s="77" t="str">
        <f>IF(BP65="","",INDEX($BN$12:$BR$14,COUNTIF($BP$22:BP65,BP65),MATCH(BP65,$BN$3:$BR$3,0)))</f>
        <v/>
      </c>
    </row>
    <row r="66" spans="16:69" x14ac:dyDescent="0.15">
      <c r="P66" s="14" t="s">
        <v>485</v>
      </c>
      <c r="Q66" s="14">
        <v>45</v>
      </c>
      <c r="R66" s="14">
        <v>3</v>
      </c>
      <c r="T66" s="77" t="str">
        <f t="shared" si="3"/>
        <v/>
      </c>
      <c r="U66" s="48" t="str">
        <f t="shared" si="2"/>
        <v/>
      </c>
      <c r="V66" s="47" t="str">
        <f>IF(AND($U66="",$R66=V$16,COUNTIF(V$21:V65,V$18)&lt;V$15),IF(MOD(COUNTIFS($U$22:U66,"",$R$22:R66,V$16),INT(COUNTIFS(U$22:U$201,"",$R$22:$R$201,V$16)/V$15))=0,V$18,""),"")</f>
        <v/>
      </c>
      <c r="W66" s="48" t="str">
        <f>IF(AND(合并区域($U66:V66,"")="",$R66=W$16,COUNTIF(W$21:W65,W$18)&lt;W$15),IF(MOD(COUNTIFS(AG$22:AG66,"",$R$22:$R66,W$16),INT((COUNTIFS(AG$22:AG$201,"",$R$22:$R$201,W$16))/W$15))=0,W$18,""),"")</f>
        <v/>
      </c>
      <c r="X66" s="48" t="str">
        <f>IF(AND(合并区域($U66:W66,"")="",$R66=X$16,COUNTIF(X$21:X65,X$18)&lt;X$15),IF(MOD(COUNTIFS(AH$22:AH66,"",$R$22:$R66,X$16),INT((COUNTIFS(AH$22:AH$201,"",$R$22:$R$201,X$16))/X$15))=0,X$18,""),"")</f>
        <v/>
      </c>
      <c r="Y66" s="48" t="str">
        <f>IF(AND(合并区域($U66:X66,"")="",$R66=Y$16,COUNTIF(Y$21:Y65,Y$18)&lt;Y$15),IF(MOD(COUNTIFS(AI$22:AI66,"",$R$22:$R66,Y$16),INT((COUNTIFS(AI$22:AI$201,"",$R$22:$R$201,Y$16))/Y$15))=0,Y$18,""),"")</f>
        <v/>
      </c>
      <c r="Z66" s="48" t="str">
        <f>IF(AND(合并区域($U66:Y66,"")="",$R66=Z$16,COUNTIF(Z$21:Z65,Z$18)&lt;Z$15),IF(MOD(COUNTIFS(AJ$22:AJ66,"",$R$22:$R66,Z$16),INT((COUNTIFS(AJ$22:AJ$201,"",$R$22:$R$201,Z$16))/Z$15))=0,Z$18,""),"")</f>
        <v/>
      </c>
      <c r="AA66" s="48" t="str">
        <f>IF(AND(合并区域($U66:Z66,"")="",$R66=AA$16,COUNTIF(AA$21:AA65,AA$18)&lt;AA$15),IF(MOD(COUNTIFS(AK$22:AK66,"",$R$22:$R66,AA$16),INT((COUNTIFS(AK$22:AK$201,"",$R$22:$R$201,AA$16))/AA$15))=0,AA$18,""),"")</f>
        <v/>
      </c>
      <c r="AB66" s="48" t="str">
        <f>IF(AND(合并区域($U66:AA66,"")="",$R66=AB$16,COUNTIF(AB$21:AB65,AB$18)&lt;AB$15),IF(MOD(COUNTIFS(AL$22:AL66,"",$R$22:$R66,AB$16),INT((COUNTIFS(AL$22:AL$201,"",$R$22:$R$201,AB$16))/AB$15))=0,AB$18,""),"")</f>
        <v/>
      </c>
      <c r="AC66" s="48" t="str">
        <f>IF(AND(合并区域($U66:AB66,"")="",$R66=AC$16,COUNTIF(AC$21:AC65,AC$18)&lt;AC$15),IF(MOD(COUNTIFS(AM$22:AM66,"",$R$22:$R66,AC$16),INT((COUNTIFS(AM$22:AM$201,"",$R$22:$R$201,AC$16))/AC$15))=0,AC$18,""),"")</f>
        <v/>
      </c>
      <c r="AD66" s="48" t="str">
        <f>IF(AND(合并区域($U66:AC66,"")="",$R66=AD$16,COUNTIF(AD$21:AD65,AD$18)&lt;AD$15),IF(MOD(COUNTIFS(AN$22:AN66,"",$R$22:$R66,AD$16),INT((COUNTIFS(AN$22:AN$201,"",$R$22:$R$201,AD$16))/AD$15))=0,AD$18,""),"")</f>
        <v/>
      </c>
      <c r="AE66" s="48" t="str">
        <f>IF(AND(合并区域($U66:AD66,"")="",$R66=AE$16,COUNTIF(AE$21:AE65,AE$18)&lt;AE$15),IF(MOD(COUNTIFS(AO$22:AO66,"",$R$22:$R66,AE$16),INT((COUNTIFS(AO$22:AO$201,"",$R$22:$R$201,AE$16))/AE$15))=0,AE$18,""),"")</f>
        <v/>
      </c>
      <c r="AG66" s="79" t="str">
        <f>合并区域($U66:V66,"")</f>
        <v/>
      </c>
      <c r="AH66" s="79" t="str">
        <f>合并区域($U66:W66,"")</f>
        <v/>
      </c>
      <c r="AI66" s="79" t="str">
        <f>合并区域($U66:X66,"")</f>
        <v/>
      </c>
      <c r="AJ66" s="79" t="str">
        <f>合并区域($U66:Y66,"")</f>
        <v/>
      </c>
      <c r="AK66" s="79" t="str">
        <f>合并区域($U66:Z66,"")</f>
        <v/>
      </c>
      <c r="AL66" s="79" t="str">
        <f>合并区域($U66:AA66,"")</f>
        <v/>
      </c>
      <c r="AM66" s="79" t="str">
        <f>合并区域($U66:AB66,"")</f>
        <v/>
      </c>
      <c r="AN66" s="79" t="str">
        <f>合并区域($U66:AC66,"")</f>
        <v/>
      </c>
      <c r="AO66" s="79" t="str">
        <f>合并区域($U66:AD66,"")</f>
        <v/>
      </c>
      <c r="AP66" s="79" t="str">
        <f>合并区域($U66:AE66,"")</f>
        <v/>
      </c>
      <c r="AU66" s="14" t="s">
        <v>485</v>
      </c>
      <c r="AV66" s="14">
        <v>45</v>
      </c>
      <c r="AW66" s="14">
        <v>3</v>
      </c>
      <c r="AY66" s="77" t="str">
        <f>IF(AX66="","",INDEX($AV$12:$AZ$14,COUNTIF($AX$22:AX66,AX66),MATCH(AX66,$AV$3:$AZ$3,0)))</f>
        <v/>
      </c>
      <c r="BB66" s="14" t="s">
        <v>794</v>
      </c>
      <c r="BD66" s="14" t="s">
        <v>795</v>
      </c>
      <c r="BM66" s="14" t="s">
        <v>485</v>
      </c>
      <c r="BN66" s="14">
        <v>45</v>
      </c>
      <c r="BO66" s="14">
        <v>3</v>
      </c>
      <c r="BQ66" s="77" t="str">
        <f>IF(BP66="","",INDEX($BN$12:$BR$14,COUNTIF($BP$22:BP66,BP66),MATCH(BP66,$BN$3:$BR$3,0)))</f>
        <v/>
      </c>
    </row>
    <row r="67" spans="16:69" x14ac:dyDescent="0.15">
      <c r="P67" s="14" t="s">
        <v>486</v>
      </c>
      <c r="Q67" s="14">
        <v>46</v>
      </c>
      <c r="R67" s="14">
        <v>4</v>
      </c>
      <c r="S67" s="14" t="s">
        <v>626</v>
      </c>
      <c r="T67" s="77" t="str">
        <f t="shared" si="3"/>
        <v>29001</v>
      </c>
      <c r="U67" s="48" t="str">
        <f t="shared" si="2"/>
        <v/>
      </c>
      <c r="V67" s="47">
        <f>IF(AND($U67="",$R67=V$16,COUNTIF(V$21:V66,V$18)&lt;V$15),IF(MOD(COUNTIFS($U$22:U67,"",$R$22:R67,V$16),INT(COUNTIFS(U$22:U$201,"",$R$22:$R$201,V$16)/V$15))=0,V$18,""),"")</f>
        <v>29001</v>
      </c>
      <c r="W67" s="48" t="str">
        <f>IF(AND(合并区域($U67:V67,"")="",$R67=W$16,COUNTIF(W$21:W66,W$18)&lt;W$15),IF(MOD(COUNTIFS(AG$22:AG67,"",$R$22:$R67,W$16),INT((COUNTIFS(AG$22:AG$201,"",$R$22:$R$201,W$16))/W$15))=0,W$18,""),"")</f>
        <v/>
      </c>
      <c r="X67" s="48" t="str">
        <f>IF(AND(合并区域($U67:W67,"")="",$R67=X$16,COUNTIF(X$21:X66,X$18)&lt;X$15),IF(MOD(COUNTIFS(AH$22:AH67,"",$R$22:$R67,X$16),INT((COUNTIFS(AH$22:AH$201,"",$R$22:$R$201,X$16))/X$15))=0,X$18,""),"")</f>
        <v/>
      </c>
      <c r="Y67" s="48" t="str">
        <f>IF(AND(合并区域($U67:X67,"")="",$R67=Y$16,COUNTIF(Y$21:Y66,Y$18)&lt;Y$15),IF(MOD(COUNTIFS(AI$22:AI67,"",$R$22:$R67,Y$16),INT((COUNTIFS(AI$22:AI$201,"",$R$22:$R$201,Y$16))/Y$15))=0,Y$18,""),"")</f>
        <v/>
      </c>
      <c r="Z67" s="48" t="str">
        <f>IF(AND(合并区域($U67:Y67,"")="",$R67=Z$16,COUNTIF(Z$21:Z66,Z$18)&lt;Z$15),IF(MOD(COUNTIFS(AJ$22:AJ67,"",$R$22:$R67,Z$16),INT((COUNTIFS(AJ$22:AJ$201,"",$R$22:$R$201,Z$16))/Z$15))=0,Z$18,""),"")</f>
        <v/>
      </c>
      <c r="AA67" s="48" t="str">
        <f>IF(AND(合并区域($U67:Z67,"")="",$R67=AA$16,COUNTIF(AA$21:AA66,AA$18)&lt;AA$15),IF(MOD(COUNTIFS(AK$22:AK67,"",$R$22:$R67,AA$16),INT((COUNTIFS(AK$22:AK$201,"",$R$22:$R$201,AA$16))/AA$15))=0,AA$18,""),"")</f>
        <v/>
      </c>
      <c r="AB67" s="48" t="str">
        <f>IF(AND(合并区域($U67:AA67,"")="",$R67=AB$16,COUNTIF(AB$21:AB66,AB$18)&lt;AB$15),IF(MOD(COUNTIFS(AL$22:AL67,"",$R$22:$R67,AB$16),INT((COUNTIFS(AL$22:AL$201,"",$R$22:$R$201,AB$16))/AB$15))=0,AB$18,""),"")</f>
        <v/>
      </c>
      <c r="AC67" s="48" t="str">
        <f>IF(AND(合并区域($U67:AB67,"")="",$R67=AC$16,COUNTIF(AC$21:AC66,AC$18)&lt;AC$15),IF(MOD(COUNTIFS(AM$22:AM67,"",$R$22:$R67,AC$16),INT((COUNTIFS(AM$22:AM$201,"",$R$22:$R$201,AC$16))/AC$15))=0,AC$18,""),"")</f>
        <v/>
      </c>
      <c r="AD67" s="48" t="str">
        <f>IF(AND(合并区域($U67:AC67,"")="",$R67=AD$16,COUNTIF(AD$21:AD66,AD$18)&lt;AD$15),IF(MOD(COUNTIFS(AN$22:AN67,"",$R$22:$R67,AD$16),INT((COUNTIFS(AN$22:AN$201,"",$R$22:$R$201,AD$16))/AD$15))=0,AD$18,""),"")</f>
        <v/>
      </c>
      <c r="AE67" s="48" t="str">
        <f>IF(AND(合并区域($U67:AD67,"")="",$R67=AE$16,COUNTIF(AE$21:AE66,AE$18)&lt;AE$15),IF(MOD(COUNTIFS(AO$22:AO67,"",$R$22:$R67,AE$16),INT((COUNTIFS(AO$22:AO$201,"",$R$22:$R$201,AE$16))/AE$15))=0,AE$18,""),"")</f>
        <v/>
      </c>
      <c r="AG67" s="79" t="str">
        <f>合并区域($U67:V67,"")</f>
        <v>29001</v>
      </c>
      <c r="AH67" s="79" t="str">
        <f>合并区域($U67:W67,"")</f>
        <v>29001</v>
      </c>
      <c r="AI67" s="79" t="str">
        <f>合并区域($U67:X67,"")</f>
        <v>29001</v>
      </c>
      <c r="AJ67" s="79" t="str">
        <f>合并区域($U67:Y67,"")</f>
        <v>29001</v>
      </c>
      <c r="AK67" s="79" t="str">
        <f>合并区域($U67:Z67,"")</f>
        <v>29001</v>
      </c>
      <c r="AL67" s="79" t="str">
        <f>合并区域($U67:AA67,"")</f>
        <v>29001</v>
      </c>
      <c r="AM67" s="79" t="str">
        <f>合并区域($U67:AB67,"")</f>
        <v>29001</v>
      </c>
      <c r="AN67" s="79" t="str">
        <f>合并区域($U67:AC67,"")</f>
        <v>29001</v>
      </c>
      <c r="AO67" s="79" t="str">
        <f>合并区域($U67:AD67,"")</f>
        <v>29001</v>
      </c>
      <c r="AP67" s="79" t="str">
        <f>合并区域($U67:AE67,"")</f>
        <v>29001</v>
      </c>
      <c r="AU67" s="14" t="s">
        <v>486</v>
      </c>
      <c r="AV67" s="14">
        <v>46</v>
      </c>
      <c r="AW67" s="14">
        <v>3</v>
      </c>
      <c r="AY67" s="77" t="str">
        <f>IF(AX67="","",INDEX($AV$12:$AZ$14,COUNTIF($AX$22:AX67,AX67),MATCH(AX67,$AV$3:$AZ$3,0)))</f>
        <v/>
      </c>
      <c r="BB67" s="14" t="s">
        <v>796</v>
      </c>
      <c r="BD67" s="14" t="s">
        <v>797</v>
      </c>
      <c r="BM67" s="14" t="s">
        <v>486</v>
      </c>
      <c r="BN67" s="14">
        <v>46</v>
      </c>
      <c r="BO67" s="14">
        <v>3</v>
      </c>
      <c r="BQ67" s="77" t="str">
        <f>IF(BP67="","",INDEX($BN$12:$BR$14,COUNTIF($BP$22:BP67,BP67),MATCH(BP67,$BN$3:$BR$3,0)))</f>
        <v/>
      </c>
    </row>
    <row r="68" spans="16:69" x14ac:dyDescent="0.15">
      <c r="P68" s="14" t="s">
        <v>487</v>
      </c>
      <c r="Q68" s="14">
        <v>47</v>
      </c>
      <c r="R68" s="14">
        <v>3</v>
      </c>
      <c r="T68" s="77" t="str">
        <f t="shared" si="3"/>
        <v/>
      </c>
      <c r="U68" s="48" t="str">
        <f t="shared" si="2"/>
        <v/>
      </c>
      <c r="V68" s="47" t="str">
        <f>IF(AND($U68="",$R68=V$16,COUNTIF(V$21:V67,V$18)&lt;V$15),IF(MOD(COUNTIFS($U$22:U68,"",$R$22:R68,V$16),INT(COUNTIFS(U$22:U$201,"",$R$22:$R$201,V$16)/V$15))=0,V$18,""),"")</f>
        <v/>
      </c>
      <c r="W68" s="48" t="str">
        <f>IF(AND(合并区域($U68:V68,"")="",$R68=W$16,COUNTIF(W$21:W67,W$18)&lt;W$15),IF(MOD(COUNTIFS(AG$22:AG68,"",$R$22:$R68,W$16),INT((COUNTIFS(AG$22:AG$201,"",$R$22:$R$201,W$16))/W$15))=0,W$18,""),"")</f>
        <v/>
      </c>
      <c r="X68" s="48" t="str">
        <f>IF(AND(合并区域($U68:W68,"")="",$R68=X$16,COUNTIF(X$21:X67,X$18)&lt;X$15),IF(MOD(COUNTIFS(AH$22:AH68,"",$R$22:$R68,X$16),INT((COUNTIFS(AH$22:AH$201,"",$R$22:$R$201,X$16))/X$15))=0,X$18,""),"")</f>
        <v/>
      </c>
      <c r="Y68" s="48" t="str">
        <f>IF(AND(合并区域($U68:X68,"")="",$R68=Y$16,COUNTIF(Y$21:Y67,Y$18)&lt;Y$15),IF(MOD(COUNTIFS(AI$22:AI68,"",$R$22:$R68,Y$16),INT((COUNTIFS(AI$22:AI$201,"",$R$22:$R$201,Y$16))/Y$15))=0,Y$18,""),"")</f>
        <v/>
      </c>
      <c r="Z68" s="48" t="str">
        <f>IF(AND(合并区域($U68:Y68,"")="",$R68=Z$16,COUNTIF(Z$21:Z67,Z$18)&lt;Z$15),IF(MOD(COUNTIFS(AJ$22:AJ68,"",$R$22:$R68,Z$16),INT((COUNTIFS(AJ$22:AJ$201,"",$R$22:$R$201,Z$16))/Z$15))=0,Z$18,""),"")</f>
        <v/>
      </c>
      <c r="AA68" s="48" t="str">
        <f>IF(AND(合并区域($U68:Z68,"")="",$R68=AA$16,COUNTIF(AA$21:AA67,AA$18)&lt;AA$15),IF(MOD(COUNTIFS(AK$22:AK68,"",$R$22:$R68,AA$16),INT((COUNTIFS(AK$22:AK$201,"",$R$22:$R$201,AA$16))/AA$15))=0,AA$18,""),"")</f>
        <v/>
      </c>
      <c r="AB68" s="48" t="str">
        <f>IF(AND(合并区域($U68:AA68,"")="",$R68=AB$16,COUNTIF(AB$21:AB67,AB$18)&lt;AB$15),IF(MOD(COUNTIFS(AL$22:AL68,"",$R$22:$R68,AB$16),INT((COUNTIFS(AL$22:AL$201,"",$R$22:$R$201,AB$16))/AB$15))=0,AB$18,""),"")</f>
        <v/>
      </c>
      <c r="AC68" s="48" t="str">
        <f>IF(AND(合并区域($U68:AB68,"")="",$R68=AC$16,COUNTIF(AC$21:AC67,AC$18)&lt;AC$15),IF(MOD(COUNTIFS(AM$22:AM68,"",$R$22:$R68,AC$16),INT((COUNTIFS(AM$22:AM$201,"",$R$22:$R$201,AC$16))/AC$15))=0,AC$18,""),"")</f>
        <v/>
      </c>
      <c r="AD68" s="48" t="str">
        <f>IF(AND(合并区域($U68:AC68,"")="",$R68=AD$16,COUNTIF(AD$21:AD67,AD$18)&lt;AD$15),IF(MOD(COUNTIFS(AN$22:AN68,"",$R$22:$R68,AD$16),INT((COUNTIFS(AN$22:AN$201,"",$R$22:$R$201,AD$16))/AD$15))=0,AD$18,""),"")</f>
        <v/>
      </c>
      <c r="AE68" s="48" t="str">
        <f>IF(AND(合并区域($U68:AD68,"")="",$R68=AE$16,COUNTIF(AE$21:AE67,AE$18)&lt;AE$15),IF(MOD(COUNTIFS(AO$22:AO68,"",$R$22:$R68,AE$16),INT((COUNTIFS(AO$22:AO$201,"",$R$22:$R$201,AE$16))/AE$15))=0,AE$18,""),"")</f>
        <v/>
      </c>
      <c r="AG68" s="79" t="str">
        <f>合并区域($U68:V68,"")</f>
        <v/>
      </c>
      <c r="AH68" s="79" t="str">
        <f>合并区域($U68:W68,"")</f>
        <v/>
      </c>
      <c r="AI68" s="79" t="str">
        <f>合并区域($U68:X68,"")</f>
        <v/>
      </c>
      <c r="AJ68" s="79" t="str">
        <f>合并区域($U68:Y68,"")</f>
        <v/>
      </c>
      <c r="AK68" s="79" t="str">
        <f>合并区域($U68:Z68,"")</f>
        <v/>
      </c>
      <c r="AL68" s="79" t="str">
        <f>合并区域($U68:AA68,"")</f>
        <v/>
      </c>
      <c r="AM68" s="79" t="str">
        <f>合并区域($U68:AB68,"")</f>
        <v/>
      </c>
      <c r="AN68" s="79" t="str">
        <f>合并区域($U68:AC68,"")</f>
        <v/>
      </c>
      <c r="AO68" s="79" t="str">
        <f>合并区域($U68:AD68,"")</f>
        <v/>
      </c>
      <c r="AP68" s="79" t="str">
        <f>合并区域($U68:AE68,"")</f>
        <v/>
      </c>
      <c r="AU68" s="14" t="s">
        <v>487</v>
      </c>
      <c r="AV68" s="14">
        <v>47</v>
      </c>
      <c r="AW68" s="14">
        <v>3</v>
      </c>
      <c r="AX68" s="14" t="s">
        <v>840</v>
      </c>
      <c r="AY68" s="77">
        <f>IF(AX68="","",INDEX($AV$12:$AZ$14,COUNTIF($AX$22:AX68,AX68),MATCH(AX68,$AV$3:$AZ$3,0)))</f>
        <v>29001</v>
      </c>
      <c r="BB68" s="14" t="s">
        <v>798</v>
      </c>
      <c r="BD68" s="14" t="s">
        <v>799</v>
      </c>
      <c r="BM68" s="14" t="s">
        <v>487</v>
      </c>
      <c r="BN68" s="14">
        <v>47</v>
      </c>
      <c r="BO68" s="14">
        <v>3</v>
      </c>
      <c r="BQ68" s="77" t="str">
        <f>IF(BP68="","",INDEX($BN$12:$BR$14,COUNTIF($BP$22:BP68,BP68),MATCH(BP68,$BN$3:$BR$3,0)))</f>
        <v/>
      </c>
    </row>
    <row r="69" spans="16:69" x14ac:dyDescent="0.15">
      <c r="P69" s="14" t="s">
        <v>488</v>
      </c>
      <c r="Q69" s="14">
        <v>48</v>
      </c>
      <c r="R69" s="14">
        <v>3</v>
      </c>
      <c r="S69" s="14" t="s">
        <v>626</v>
      </c>
      <c r="T69" s="77" t="str">
        <f t="shared" si="3"/>
        <v>29009</v>
      </c>
      <c r="U69" s="48" t="str">
        <f t="shared" si="2"/>
        <v/>
      </c>
      <c r="V69" s="47" t="str">
        <f>IF(AND($U69="",$R69=V$16,COUNTIF(V$21:V68,V$18)&lt;V$15),IF(MOD(COUNTIFS($U$22:U69,"",$R$22:R69,V$16),INT(COUNTIFS(U$22:U$201,"",$R$22:$R$201,V$16)/V$15))=0,V$18,""),"")</f>
        <v/>
      </c>
      <c r="W69" s="48" t="str">
        <f>IF(AND(合并区域($U69:V69,"")="",$R69=W$16,COUNTIF(W$21:W68,W$18)&lt;W$15),IF(MOD(COUNTIFS(AG$22:AG69,"",$R$22:$R69,W$16),INT((COUNTIFS(AG$22:AG$201,"",$R$22:$R$201,W$16))/W$15))=0,W$18,""),"")</f>
        <v/>
      </c>
      <c r="X69" s="48" t="str">
        <f>IF(AND(合并区域($U69:W69,"")="",$R69=X$16,COUNTIF(X$21:X68,X$18)&lt;X$15),IF(MOD(COUNTIFS(AH$22:AH69,"",$R$22:$R69,X$16),INT((COUNTIFS(AH$22:AH$201,"",$R$22:$R$201,X$16))/X$15))=0,X$18,""),"")</f>
        <v/>
      </c>
      <c r="Y69" s="48">
        <f>IF(AND(合并区域($U69:X69,"")="",$R69=Y$16,COUNTIF(Y$21:Y68,Y$18)&lt;Y$15),IF(MOD(COUNTIFS(AI$22:AI69,"",$R$22:$R69,Y$16),INT((COUNTIFS(AI$22:AI$201,"",$R$22:$R$201,Y$16))/Y$15))=0,Y$18,""),"")</f>
        <v>29009</v>
      </c>
      <c r="Z69" s="48" t="str">
        <f>IF(AND(合并区域($U69:Y69,"")="",$R69=Z$16,COUNTIF(Z$21:Z68,Z$18)&lt;Z$15),IF(MOD(COUNTIFS(AJ$22:AJ69,"",$R$22:$R69,Z$16),INT((COUNTIFS(AJ$22:AJ$201,"",$R$22:$R$201,Z$16))/Z$15))=0,Z$18,""),"")</f>
        <v/>
      </c>
      <c r="AA69" s="48" t="str">
        <f>IF(AND(合并区域($U69:Z69,"")="",$R69=AA$16,COUNTIF(AA$21:AA68,AA$18)&lt;AA$15),IF(MOD(COUNTIFS(AK$22:AK69,"",$R$22:$R69,AA$16),INT((COUNTIFS(AK$22:AK$201,"",$R$22:$R$201,AA$16))/AA$15))=0,AA$18,""),"")</f>
        <v/>
      </c>
      <c r="AB69" s="48" t="str">
        <f>IF(AND(合并区域($U69:AA69,"")="",$R69=AB$16,COUNTIF(AB$21:AB68,AB$18)&lt;AB$15),IF(MOD(COUNTIFS(AL$22:AL69,"",$R$22:$R69,AB$16),INT((COUNTIFS(AL$22:AL$201,"",$R$22:$R$201,AB$16))/AB$15))=0,AB$18,""),"")</f>
        <v/>
      </c>
      <c r="AC69" s="48" t="str">
        <f>IF(AND(合并区域($U69:AB69,"")="",$R69=AC$16,COUNTIF(AC$21:AC68,AC$18)&lt;AC$15),IF(MOD(COUNTIFS(AM$22:AM69,"",$R$22:$R69,AC$16),INT((COUNTIFS(AM$22:AM$201,"",$R$22:$R$201,AC$16))/AC$15))=0,AC$18,""),"")</f>
        <v/>
      </c>
      <c r="AD69" s="48" t="str">
        <f>IF(AND(合并区域($U69:AC69,"")="",$R69=AD$16,COUNTIF(AD$21:AD68,AD$18)&lt;AD$15),IF(MOD(COUNTIFS(AN$22:AN69,"",$R$22:$R69,AD$16),INT((COUNTIFS(AN$22:AN$201,"",$R$22:$R$201,AD$16))/AD$15))=0,AD$18,""),"")</f>
        <v/>
      </c>
      <c r="AE69" s="48" t="str">
        <f>IF(AND(合并区域($U69:AD69,"")="",$R69=AE$16,COUNTIF(AE$21:AE68,AE$18)&lt;AE$15),IF(MOD(COUNTIFS(AO$22:AO69,"",$R$22:$R69,AE$16),INT((COUNTIFS(AO$22:AO$201,"",$R$22:$R$201,AE$16))/AE$15))=0,AE$18,""),"")</f>
        <v/>
      </c>
      <c r="AG69" s="79" t="str">
        <f>合并区域($U69:V69,"")</f>
        <v/>
      </c>
      <c r="AH69" s="79" t="str">
        <f>合并区域($U69:W69,"")</f>
        <v/>
      </c>
      <c r="AI69" s="79" t="str">
        <f>合并区域($U69:X69,"")</f>
        <v/>
      </c>
      <c r="AJ69" s="79" t="str">
        <f>合并区域($U69:Y69,"")</f>
        <v>29009</v>
      </c>
      <c r="AK69" s="79" t="str">
        <f>合并区域($U69:Z69,"")</f>
        <v>29009</v>
      </c>
      <c r="AL69" s="79" t="str">
        <f>合并区域($U69:AA69,"")</f>
        <v>29009</v>
      </c>
      <c r="AM69" s="79" t="str">
        <f>合并区域($U69:AB69,"")</f>
        <v>29009</v>
      </c>
      <c r="AN69" s="79" t="str">
        <f>合并区域($U69:AC69,"")</f>
        <v>29009</v>
      </c>
      <c r="AO69" s="79" t="str">
        <f>合并区域($U69:AD69,"")</f>
        <v>29009</v>
      </c>
      <c r="AP69" s="79" t="str">
        <f>合并区域($U69:AE69,"")</f>
        <v>29009</v>
      </c>
      <c r="AU69" s="14" t="s">
        <v>488</v>
      </c>
      <c r="AV69" s="14">
        <v>48</v>
      </c>
      <c r="AW69" s="14">
        <v>3</v>
      </c>
      <c r="AY69" s="77" t="str">
        <f>IF(AX69="","",INDEX($AV$12:$AZ$14,COUNTIF($AX$22:AX69,AX69),MATCH(AX69,$AV$3:$AZ$3,0)))</f>
        <v/>
      </c>
      <c r="BB69" s="14" t="s">
        <v>800</v>
      </c>
      <c r="BD69" s="14" t="s">
        <v>801</v>
      </c>
      <c r="BM69" s="14" t="s">
        <v>488</v>
      </c>
      <c r="BN69" s="14">
        <v>48</v>
      </c>
      <c r="BO69" s="14">
        <v>3</v>
      </c>
      <c r="BQ69" s="77" t="str">
        <f>IF(BP69="","",INDEX($BN$12:$BR$14,COUNTIF($BP$22:BP69,BP69),MATCH(BP69,$BN$3:$BR$3,0)))</f>
        <v/>
      </c>
    </row>
    <row r="70" spans="16:69" x14ac:dyDescent="0.15">
      <c r="P70" s="14" t="s">
        <v>489</v>
      </c>
      <c r="Q70" s="14">
        <v>49</v>
      </c>
      <c r="R70" s="14">
        <v>2</v>
      </c>
      <c r="S70" s="14" t="s">
        <v>626</v>
      </c>
      <c r="T70" s="77" t="str">
        <f t="shared" si="3"/>
        <v/>
      </c>
      <c r="U70" s="48" t="str">
        <f t="shared" si="2"/>
        <v/>
      </c>
      <c r="V70" s="47" t="str">
        <f>IF(AND($U70="",$R70=V$16,COUNTIF(V$21:V69,V$18)&lt;V$15),IF(MOD(COUNTIFS($U$22:U70,"",$R$22:R70,V$16),INT(COUNTIFS(U$22:U$201,"",$R$22:$R$201,V$16)/V$15))=0,V$18,""),"")</f>
        <v/>
      </c>
      <c r="W70" s="48" t="str">
        <f>IF(AND(合并区域($U70:V70,"")="",$R70=W$16,COUNTIF(W$21:W69,W$18)&lt;W$15),IF(MOD(COUNTIFS(AG$22:AG70,"",$R$22:$R70,W$16),INT((COUNTIFS(AG$22:AG$201,"",$R$22:$R$201,W$16))/W$15))=0,W$18,""),"")</f>
        <v/>
      </c>
      <c r="X70" s="48" t="str">
        <f>IF(AND(合并区域($U70:W70,"")="",$R70=X$16,COUNTIF(X$21:X69,X$18)&lt;X$15),IF(MOD(COUNTIFS(AH$22:AH70,"",$R$22:$R70,X$16),INT((COUNTIFS(AH$22:AH$201,"",$R$22:$R$201,X$16))/X$15))=0,X$18,""),"")</f>
        <v/>
      </c>
      <c r="Y70" s="48" t="str">
        <f>IF(AND(合并区域($U70:X70,"")="",$R70=Y$16,COUNTIF(Y$21:Y69,Y$18)&lt;Y$15),IF(MOD(COUNTIFS(AI$22:AI70,"",$R$22:$R70,Y$16),INT((COUNTIFS(AI$22:AI$201,"",$R$22:$R$201,Y$16))/Y$15))=0,Y$18,""),"")</f>
        <v/>
      </c>
      <c r="Z70" s="48" t="str">
        <f>IF(AND(合并区域($U70:Y70,"")="",$R70=Z$16,COUNTIF(Z$21:Z69,Z$18)&lt;Z$15),IF(MOD(COUNTIFS(AJ$22:AJ70,"",$R$22:$R70,Z$16),INT((COUNTIFS(AJ$22:AJ$201,"",$R$22:$R$201,Z$16))/Z$15))=0,Z$18,""),"")</f>
        <v/>
      </c>
      <c r="AA70" s="48" t="str">
        <f>IF(AND(合并区域($U70:Z70,"")="",$R70=AA$16,COUNTIF(AA$21:AA69,AA$18)&lt;AA$15),IF(MOD(COUNTIFS(AK$22:AK70,"",$R$22:$R70,AA$16),INT((COUNTIFS(AK$22:AK$201,"",$R$22:$R$201,AA$16))/AA$15))=0,AA$18,""),"")</f>
        <v/>
      </c>
      <c r="AB70" s="48" t="str">
        <f>IF(AND(合并区域($U70:AA70,"")="",$R70=AB$16,COUNTIF(AB$21:AB69,AB$18)&lt;AB$15),IF(MOD(COUNTIFS(AL$22:AL70,"",$R$22:$R70,AB$16),INT((COUNTIFS(AL$22:AL$201,"",$R$22:$R$201,AB$16))/AB$15))=0,AB$18,""),"")</f>
        <v/>
      </c>
      <c r="AC70" s="48" t="str">
        <f>IF(AND(合并区域($U70:AB70,"")="",$R70=AC$16,COUNTIF(AC$21:AC69,AC$18)&lt;AC$15),IF(MOD(COUNTIFS(AM$22:AM70,"",$R$22:$R70,AC$16),INT((COUNTIFS(AM$22:AM$201,"",$R$22:$R$201,AC$16))/AC$15))=0,AC$18,""),"")</f>
        <v/>
      </c>
      <c r="AD70" s="48" t="str">
        <f>IF(AND(合并区域($U70:AC70,"")="",$R70=AD$16,COUNTIF(AD$21:AD69,AD$18)&lt;AD$15),IF(MOD(COUNTIFS(AN$22:AN70,"",$R$22:$R70,AD$16),INT((COUNTIFS(AN$22:AN$201,"",$R$22:$R$201,AD$16))/AD$15))=0,AD$18,""),"")</f>
        <v/>
      </c>
      <c r="AE70" s="48" t="str">
        <f>IF(AND(合并区域($U70:AD70,"")="",$R70=AE$16,COUNTIF(AE$21:AE69,AE$18)&lt;AE$15),IF(MOD(COUNTIFS(AO$22:AO70,"",$R$22:$R70,AE$16),INT((COUNTIFS(AO$22:AO$201,"",$R$22:$R$201,AE$16))/AE$15))=0,AE$18,""),"")</f>
        <v/>
      </c>
      <c r="AG70" s="79" t="str">
        <f>合并区域($U70:V70,"")</f>
        <v/>
      </c>
      <c r="AH70" s="79" t="str">
        <f>合并区域($U70:W70,"")</f>
        <v/>
      </c>
      <c r="AI70" s="79" t="str">
        <f>合并区域($U70:X70,"")</f>
        <v/>
      </c>
      <c r="AJ70" s="79" t="str">
        <f>合并区域($U70:Y70,"")</f>
        <v/>
      </c>
      <c r="AK70" s="79" t="str">
        <f>合并区域($U70:Z70,"")</f>
        <v/>
      </c>
      <c r="AL70" s="79" t="str">
        <f>合并区域($U70:AA70,"")</f>
        <v/>
      </c>
      <c r="AM70" s="79" t="str">
        <f>合并区域($U70:AB70,"")</f>
        <v/>
      </c>
      <c r="AN70" s="79" t="str">
        <f>合并区域($U70:AC70,"")</f>
        <v/>
      </c>
      <c r="AO70" s="79" t="str">
        <f>合并区域($U70:AD70,"")</f>
        <v/>
      </c>
      <c r="AP70" s="79" t="str">
        <f>合并区域($U70:AE70,"")</f>
        <v/>
      </c>
      <c r="AU70" s="14" t="s">
        <v>489</v>
      </c>
      <c r="AV70" s="14">
        <v>49</v>
      </c>
      <c r="AW70" s="14">
        <v>4</v>
      </c>
      <c r="AY70" s="77" t="str">
        <f>IF(AX70="","",INDEX($AV$12:$AZ$14,COUNTIF($AX$22:AX70,AX70),MATCH(AX70,$AV$3:$AZ$3,0)))</f>
        <v/>
      </c>
      <c r="BB70" s="14" t="s">
        <v>802</v>
      </c>
      <c r="BD70" s="14" t="s">
        <v>678</v>
      </c>
      <c r="BM70" s="14" t="s">
        <v>489</v>
      </c>
      <c r="BN70" s="14">
        <v>49</v>
      </c>
      <c r="BO70" s="14">
        <v>4</v>
      </c>
      <c r="BQ70" s="77" t="str">
        <f>IF(BP70="","",INDEX($BN$12:$BR$14,COUNTIF($BP$22:BP70,BP70),MATCH(BP70,$BN$3:$BR$3,0)))</f>
        <v/>
      </c>
    </row>
    <row r="71" spans="16:69" x14ac:dyDescent="0.15">
      <c r="P71" s="14" t="s">
        <v>490</v>
      </c>
      <c r="Q71" s="14">
        <v>50</v>
      </c>
      <c r="R71" s="14">
        <v>4</v>
      </c>
      <c r="T71" s="77" t="str">
        <f t="shared" si="3"/>
        <v/>
      </c>
      <c r="U71" s="48" t="str">
        <f t="shared" si="2"/>
        <v/>
      </c>
      <c r="V71" s="47" t="str">
        <f>IF(AND($U71="",$R71=V$16,COUNTIF(V$21:V70,V$18)&lt;V$15),IF(MOD(COUNTIFS($U$22:U71,"",$R$22:R71,V$16),INT(COUNTIFS(U$22:U$201,"",$R$22:$R$201,V$16)/V$15))=0,V$18,""),"")</f>
        <v/>
      </c>
      <c r="W71" s="48" t="str">
        <f>IF(AND(合并区域($U71:V71,"")="",$R71=W$16,COUNTIF(W$21:W70,W$18)&lt;W$15),IF(MOD(COUNTIFS(AG$22:AG71,"",$R$22:$R71,W$16),INT((COUNTIFS(AG$22:AG$201,"",$R$22:$R$201,W$16))/W$15))=0,W$18,""),"")</f>
        <v/>
      </c>
      <c r="X71" s="48" t="str">
        <f>IF(AND(合并区域($U71:W71,"")="",$R71=X$16,COUNTIF(X$21:X70,X$18)&lt;X$15),IF(MOD(COUNTIFS(AH$22:AH71,"",$R$22:$R71,X$16),INT((COUNTIFS(AH$22:AH$201,"",$R$22:$R$201,X$16))/X$15))=0,X$18,""),"")</f>
        <v/>
      </c>
      <c r="Y71" s="48" t="str">
        <f>IF(AND(合并区域($U71:X71,"")="",$R71=Y$16,COUNTIF(Y$21:Y70,Y$18)&lt;Y$15),IF(MOD(COUNTIFS(AI$22:AI71,"",$R$22:$R71,Y$16),INT((COUNTIFS(AI$22:AI$201,"",$R$22:$R$201,Y$16))/Y$15))=0,Y$18,""),"")</f>
        <v/>
      </c>
      <c r="Z71" s="48" t="str">
        <f>IF(AND(合并区域($U71:Y71,"")="",$R71=Z$16,COUNTIF(Z$21:Z70,Z$18)&lt;Z$15),IF(MOD(COUNTIFS(AJ$22:AJ71,"",$R$22:$R71,Z$16),INT((COUNTIFS(AJ$22:AJ$201,"",$R$22:$R$201,Z$16))/Z$15))=0,Z$18,""),"")</f>
        <v/>
      </c>
      <c r="AA71" s="48" t="str">
        <f>IF(AND(合并区域($U71:Z71,"")="",$R71=AA$16,COUNTIF(AA$21:AA70,AA$18)&lt;AA$15),IF(MOD(COUNTIFS(AK$22:AK71,"",$R$22:$R71,AA$16),INT((COUNTIFS(AK$22:AK$201,"",$R$22:$R$201,AA$16))/AA$15))=0,AA$18,""),"")</f>
        <v/>
      </c>
      <c r="AB71" s="48" t="str">
        <f>IF(AND(合并区域($U71:AA71,"")="",$R71=AB$16,COUNTIF(AB$21:AB70,AB$18)&lt;AB$15),IF(MOD(COUNTIFS(AL$22:AL71,"",$R$22:$R71,AB$16),INT((COUNTIFS(AL$22:AL$201,"",$R$22:$R$201,AB$16))/AB$15))=0,AB$18,""),"")</f>
        <v/>
      </c>
      <c r="AC71" s="48" t="str">
        <f>IF(AND(合并区域($U71:AB71,"")="",$R71=AC$16,COUNTIF(AC$21:AC70,AC$18)&lt;AC$15),IF(MOD(COUNTIFS(AM$22:AM71,"",$R$22:$R71,AC$16),INT((COUNTIFS(AM$22:AM$201,"",$R$22:$R$201,AC$16))/AC$15))=0,AC$18,""),"")</f>
        <v/>
      </c>
      <c r="AD71" s="48" t="str">
        <f>IF(AND(合并区域($U71:AC71,"")="",$R71=AD$16,COUNTIF(AD$21:AD70,AD$18)&lt;AD$15),IF(MOD(COUNTIFS(AN$22:AN71,"",$R$22:$R71,AD$16),INT((COUNTIFS(AN$22:AN$201,"",$R$22:$R$201,AD$16))/AD$15))=0,AD$18,""),"")</f>
        <v/>
      </c>
      <c r="AE71" s="48" t="str">
        <f>IF(AND(合并区域($U71:AD71,"")="",$R71=AE$16,COUNTIF(AE$21:AE70,AE$18)&lt;AE$15),IF(MOD(COUNTIFS(AO$22:AO71,"",$R$22:$R71,AE$16),INT((COUNTIFS(AO$22:AO$201,"",$R$22:$R$201,AE$16))/AE$15))=0,AE$18,""),"")</f>
        <v/>
      </c>
      <c r="AG71" s="79" t="str">
        <f>合并区域($U71:V71,"")</f>
        <v/>
      </c>
      <c r="AH71" s="79" t="str">
        <f>合并区域($U71:W71,"")</f>
        <v/>
      </c>
      <c r="AI71" s="79" t="str">
        <f>合并区域($U71:X71,"")</f>
        <v/>
      </c>
      <c r="AJ71" s="79" t="str">
        <f>合并区域($U71:Y71,"")</f>
        <v/>
      </c>
      <c r="AK71" s="79" t="str">
        <f>合并区域($U71:Z71,"")</f>
        <v/>
      </c>
      <c r="AL71" s="79" t="str">
        <f>合并区域($U71:AA71,"")</f>
        <v/>
      </c>
      <c r="AM71" s="79" t="str">
        <f>合并区域($U71:AB71,"")</f>
        <v/>
      </c>
      <c r="AN71" s="79" t="str">
        <f>合并区域($U71:AC71,"")</f>
        <v/>
      </c>
      <c r="AO71" s="79" t="str">
        <f>合并区域($U71:AD71,"")</f>
        <v/>
      </c>
      <c r="AP71" s="79" t="str">
        <f>合并区域($U71:AE71,"")</f>
        <v/>
      </c>
      <c r="AU71" s="14" t="s">
        <v>490</v>
      </c>
      <c r="AV71" s="14">
        <v>50</v>
      </c>
      <c r="AW71" s="14">
        <v>4</v>
      </c>
      <c r="AY71" s="77" t="str">
        <f>IF(AX71="","",INDEX($AV$12:$AZ$14,COUNTIF($AX$22:AX71,AX71),MATCH(AX71,$AV$3:$AZ$3,0)))</f>
        <v/>
      </c>
      <c r="BB71" s="14" t="s">
        <v>660</v>
      </c>
      <c r="BD71" s="14" t="s">
        <v>803</v>
      </c>
      <c r="BM71" s="14" t="s">
        <v>490</v>
      </c>
      <c r="BN71" s="14">
        <v>50</v>
      </c>
      <c r="BO71" s="14">
        <v>4</v>
      </c>
      <c r="BP71" s="14" t="s">
        <v>927</v>
      </c>
      <c r="BQ71" s="77">
        <f>IF(BP71="","",INDEX($BN$12:$BR$14,COUNTIF($BP$22:BP71,BP71),MATCH(BP71,$BN$3:$BR$3,0)))</f>
        <v>29021</v>
      </c>
    </row>
    <row r="72" spans="16:69" x14ac:dyDescent="0.15">
      <c r="P72" s="14" t="s">
        <v>491</v>
      </c>
      <c r="Q72" s="14">
        <v>51</v>
      </c>
      <c r="R72" s="14">
        <v>3</v>
      </c>
      <c r="T72" s="77" t="str">
        <f t="shared" si="3"/>
        <v>29007</v>
      </c>
      <c r="U72" s="48" t="str">
        <f t="shared" si="2"/>
        <v/>
      </c>
      <c r="V72" s="47" t="str">
        <f>IF(AND($U72="",$R72=V$16,COUNTIF(V$21:V71,V$18)&lt;V$15),IF(MOD(COUNTIFS($U$22:U72,"",$R$22:R72,V$16),INT(COUNTIFS(U$22:U$201,"",$R$22:$R$201,V$16)/V$15))=0,V$18,""),"")</f>
        <v/>
      </c>
      <c r="W72" s="48" t="str">
        <f>IF(AND(合并区域($U72:V72,"")="",$R72=W$16,COUNTIF(W$21:W71,W$18)&lt;W$15),IF(MOD(COUNTIFS(AG$22:AG72,"",$R$22:$R72,W$16),INT((COUNTIFS(AG$22:AG$201,"",$R$22:$R$201,W$16))/W$15))=0,W$18,""),"")</f>
        <v/>
      </c>
      <c r="X72" s="48" t="str">
        <f>IF(AND(合并区域($U72:W72,"")="",$R72=X$16,COUNTIF(X$21:X71,X$18)&lt;X$15),IF(MOD(COUNTIFS(AH$22:AH72,"",$R$22:$R72,X$16),INT((COUNTIFS(AH$22:AH$201,"",$R$22:$R$201,X$16))/X$15))=0,X$18,""),"")</f>
        <v/>
      </c>
      <c r="Y72" s="48" t="str">
        <f>IF(AND(合并区域($U72:X72,"")="",$R72=Y$16,COUNTIF(Y$21:Y71,Y$18)&lt;Y$15),IF(MOD(COUNTIFS(AI$22:AI72,"",$R$22:$R72,Y$16),INT((COUNTIFS(AI$22:AI$201,"",$R$22:$R$201,Y$16))/Y$15))=0,Y$18,""),"")</f>
        <v/>
      </c>
      <c r="Z72" s="48" t="str">
        <f>IF(AND(合并区域($U72:Y72,"")="",$R72=Z$16,COUNTIF(Z$21:Z71,Z$18)&lt;Z$15),IF(MOD(COUNTIFS(AJ$22:AJ72,"",$R$22:$R72,Z$16),INT((COUNTIFS(AJ$22:AJ$201,"",$R$22:$R$201,Z$16))/Z$15))=0,Z$18,""),"")</f>
        <v/>
      </c>
      <c r="AA72" s="48" t="str">
        <f>IF(AND(合并区域($U72:Z72,"")="",$R72=AA$16,COUNTIF(AA$21:AA71,AA$18)&lt;AA$15),IF(MOD(COUNTIFS(AK$22:AK72,"",$R$22:$R72,AA$16),INT((COUNTIFS(AK$22:AK$201,"",$R$22:$R$201,AA$16))/AA$15))=0,AA$18,""),"")</f>
        <v/>
      </c>
      <c r="AB72" s="48">
        <f>IF(AND(合并区域($U72:AA72,"")="",$R72=AB$16,COUNTIF(AB$21:AB71,AB$18)&lt;AB$15),IF(MOD(COUNTIFS(AL$22:AL72,"",$R$22:$R72,AB$16),INT((COUNTIFS(AL$22:AL$201,"",$R$22:$R$201,AB$16))/AB$15))=0,AB$18,""),"")</f>
        <v>29007</v>
      </c>
      <c r="AC72" s="48" t="str">
        <f>IF(AND(合并区域($U72:AB72,"")="",$R72=AC$16,COUNTIF(AC$21:AC71,AC$18)&lt;AC$15),IF(MOD(COUNTIFS(AM$22:AM72,"",$R$22:$R72,AC$16),INT((COUNTIFS(AM$22:AM$201,"",$R$22:$R$201,AC$16))/AC$15))=0,AC$18,""),"")</f>
        <v/>
      </c>
      <c r="AD72" s="48" t="str">
        <f>IF(AND(合并区域($U72:AC72,"")="",$R72=AD$16,COUNTIF(AD$21:AD71,AD$18)&lt;AD$15),IF(MOD(COUNTIFS(AN$22:AN72,"",$R$22:$R72,AD$16),INT((COUNTIFS(AN$22:AN$201,"",$R$22:$R$201,AD$16))/AD$15))=0,AD$18,""),"")</f>
        <v/>
      </c>
      <c r="AE72" s="48" t="str">
        <f>IF(AND(合并区域($U72:AD72,"")="",$R72=AE$16,COUNTIF(AE$21:AE71,AE$18)&lt;AE$15),IF(MOD(COUNTIFS(AO$22:AO72,"",$R$22:$R72,AE$16),INT((COUNTIFS(AO$22:AO$201,"",$R$22:$R$201,AE$16))/AE$15))=0,AE$18,""),"")</f>
        <v/>
      </c>
      <c r="AG72" s="79" t="str">
        <f>合并区域($U72:V72,"")</f>
        <v/>
      </c>
      <c r="AH72" s="79" t="str">
        <f>合并区域($U72:W72,"")</f>
        <v/>
      </c>
      <c r="AI72" s="79" t="str">
        <f>合并区域($U72:X72,"")</f>
        <v/>
      </c>
      <c r="AJ72" s="79" t="str">
        <f>合并区域($U72:Y72,"")</f>
        <v/>
      </c>
      <c r="AK72" s="79" t="str">
        <f>合并区域($U72:Z72,"")</f>
        <v/>
      </c>
      <c r="AL72" s="79" t="str">
        <f>合并区域($U72:AA72,"")</f>
        <v/>
      </c>
      <c r="AM72" s="79" t="str">
        <f>合并区域($U72:AB72,"")</f>
        <v>29007</v>
      </c>
      <c r="AN72" s="79" t="str">
        <f>合并区域($U72:AC72,"")</f>
        <v>29007</v>
      </c>
      <c r="AO72" s="79" t="str">
        <f>合并区域($U72:AD72,"")</f>
        <v>29007</v>
      </c>
      <c r="AP72" s="79" t="str">
        <f>合并区域($U72:AE72,"")</f>
        <v>29007</v>
      </c>
      <c r="AU72" s="14" t="s">
        <v>491</v>
      </c>
      <c r="AV72" s="14">
        <v>51</v>
      </c>
      <c r="AW72" s="14">
        <v>3</v>
      </c>
      <c r="AY72" s="77" t="str">
        <f>IF(AX72="","",INDEX($AV$12:$AZ$14,COUNTIF($AX$22:AX72,AX72),MATCH(AX72,$AV$3:$AZ$3,0)))</f>
        <v/>
      </c>
      <c r="BB72" s="14" t="s">
        <v>804</v>
      </c>
      <c r="BD72" s="14" t="s">
        <v>805</v>
      </c>
      <c r="BM72" s="14" t="s">
        <v>491</v>
      </c>
      <c r="BN72" s="14">
        <v>51</v>
      </c>
      <c r="BO72" s="14">
        <v>3</v>
      </c>
      <c r="BQ72" s="77" t="str">
        <f>IF(BP72="","",INDEX($BN$12:$BR$14,COUNTIF($BP$22:BP72,BP72),MATCH(BP72,$BN$3:$BR$3,0)))</f>
        <v/>
      </c>
    </row>
    <row r="73" spans="16:69" x14ac:dyDescent="0.15">
      <c r="P73" s="14" t="s">
        <v>492</v>
      </c>
      <c r="Q73" s="14">
        <v>52</v>
      </c>
      <c r="R73" s="14">
        <v>2</v>
      </c>
      <c r="T73" s="77" t="str">
        <f t="shared" si="3"/>
        <v/>
      </c>
      <c r="U73" s="48" t="str">
        <f t="shared" si="2"/>
        <v/>
      </c>
      <c r="V73" s="47" t="str">
        <f>IF(AND($U73="",$R73=V$16,COUNTIF(V$21:V72,V$18)&lt;V$15),IF(MOD(COUNTIFS($U$22:U73,"",$R$22:R73,V$16),INT(COUNTIFS(U$22:U$201,"",$R$22:$R$201,V$16)/V$15))=0,V$18,""),"")</f>
        <v/>
      </c>
      <c r="W73" s="48" t="str">
        <f>IF(AND(合并区域($U73:V73,"")="",$R73=W$16,COUNTIF(W$21:W72,W$18)&lt;W$15),IF(MOD(COUNTIFS(AG$22:AG73,"",$R$22:$R73,W$16),INT((COUNTIFS(AG$22:AG$201,"",$R$22:$R$201,W$16))/W$15))=0,W$18,""),"")</f>
        <v/>
      </c>
      <c r="X73" s="48" t="str">
        <f>IF(AND(合并区域($U73:W73,"")="",$R73=X$16,COUNTIF(X$21:X72,X$18)&lt;X$15),IF(MOD(COUNTIFS(AH$22:AH73,"",$R$22:$R73,X$16),INT((COUNTIFS(AH$22:AH$201,"",$R$22:$R$201,X$16))/X$15))=0,X$18,""),"")</f>
        <v/>
      </c>
      <c r="Y73" s="48" t="str">
        <f>IF(AND(合并区域($U73:X73,"")="",$R73=Y$16,COUNTIF(Y$21:Y72,Y$18)&lt;Y$15),IF(MOD(COUNTIFS(AI$22:AI73,"",$R$22:$R73,Y$16),INT((COUNTIFS(AI$22:AI$201,"",$R$22:$R$201,Y$16))/Y$15))=0,Y$18,""),"")</f>
        <v/>
      </c>
      <c r="Z73" s="48" t="str">
        <f>IF(AND(合并区域($U73:Y73,"")="",$R73=Z$16,COUNTIF(Z$21:Z72,Z$18)&lt;Z$15),IF(MOD(COUNTIFS(AJ$22:AJ73,"",$R$22:$R73,Z$16),INT((COUNTIFS(AJ$22:AJ$201,"",$R$22:$R$201,Z$16))/Z$15))=0,Z$18,""),"")</f>
        <v/>
      </c>
      <c r="AA73" s="48" t="str">
        <f>IF(AND(合并区域($U73:Z73,"")="",$R73=AA$16,COUNTIF(AA$21:AA72,AA$18)&lt;AA$15),IF(MOD(COUNTIFS(AK$22:AK73,"",$R$22:$R73,AA$16),INT((COUNTIFS(AK$22:AK$201,"",$R$22:$R$201,AA$16))/AA$15))=0,AA$18,""),"")</f>
        <v/>
      </c>
      <c r="AB73" s="48" t="str">
        <f>IF(AND(合并区域($U73:AA73,"")="",$R73=AB$16,COUNTIF(AB$21:AB72,AB$18)&lt;AB$15),IF(MOD(COUNTIFS(AL$22:AL73,"",$R$22:$R73,AB$16),INT((COUNTIFS(AL$22:AL$201,"",$R$22:$R$201,AB$16))/AB$15))=0,AB$18,""),"")</f>
        <v/>
      </c>
      <c r="AC73" s="48" t="str">
        <f>IF(AND(合并区域($U73:AB73,"")="",$R73=AC$16,COUNTIF(AC$21:AC72,AC$18)&lt;AC$15),IF(MOD(COUNTIFS(AM$22:AM73,"",$R$22:$R73,AC$16),INT((COUNTIFS(AM$22:AM$201,"",$R$22:$R$201,AC$16))/AC$15))=0,AC$18,""),"")</f>
        <v/>
      </c>
      <c r="AD73" s="48" t="str">
        <f>IF(AND(合并区域($U73:AC73,"")="",$R73=AD$16,COUNTIF(AD$21:AD72,AD$18)&lt;AD$15),IF(MOD(COUNTIFS(AN$22:AN73,"",$R$22:$R73,AD$16),INT((COUNTIFS(AN$22:AN$201,"",$R$22:$R$201,AD$16))/AD$15))=0,AD$18,""),"")</f>
        <v/>
      </c>
      <c r="AE73" s="48" t="str">
        <f>IF(AND(合并区域($U73:AD73,"")="",$R73=AE$16,COUNTIF(AE$21:AE72,AE$18)&lt;AE$15),IF(MOD(COUNTIFS(AO$22:AO73,"",$R$22:$R73,AE$16),INT((COUNTIFS(AO$22:AO$201,"",$R$22:$R$201,AE$16))/AE$15))=0,AE$18,""),"")</f>
        <v/>
      </c>
      <c r="AG73" s="79" t="str">
        <f>合并区域($U73:V73,"")</f>
        <v/>
      </c>
      <c r="AH73" s="79" t="str">
        <f>合并区域($U73:W73,"")</f>
        <v/>
      </c>
      <c r="AI73" s="79" t="str">
        <f>合并区域($U73:X73,"")</f>
        <v/>
      </c>
      <c r="AJ73" s="79" t="str">
        <f>合并区域($U73:Y73,"")</f>
        <v/>
      </c>
      <c r="AK73" s="79" t="str">
        <f>合并区域($U73:Z73,"")</f>
        <v/>
      </c>
      <c r="AL73" s="79" t="str">
        <f>合并区域($U73:AA73,"")</f>
        <v/>
      </c>
      <c r="AM73" s="79" t="str">
        <f>合并区域($U73:AB73,"")</f>
        <v/>
      </c>
      <c r="AN73" s="79" t="str">
        <f>合并区域($U73:AC73,"")</f>
        <v/>
      </c>
      <c r="AO73" s="79" t="str">
        <f>合并区域($U73:AD73,"")</f>
        <v/>
      </c>
      <c r="AP73" s="79" t="str">
        <f>合并区域($U73:AE73,"")</f>
        <v/>
      </c>
      <c r="AU73" s="14" t="s">
        <v>492</v>
      </c>
      <c r="AV73" s="14">
        <v>52</v>
      </c>
      <c r="AW73" s="14">
        <v>3</v>
      </c>
      <c r="AY73" s="77" t="str">
        <f>IF(AX73="","",INDEX($AV$12:$AZ$14,COUNTIF($AX$22:AX73,AX73),MATCH(AX73,$AV$3:$AZ$3,0)))</f>
        <v/>
      </c>
      <c r="BD73" s="14" t="s">
        <v>806</v>
      </c>
      <c r="BM73" s="14" t="s">
        <v>492</v>
      </c>
      <c r="BN73" s="14">
        <v>52</v>
      </c>
      <c r="BO73" s="14">
        <v>3</v>
      </c>
      <c r="BQ73" s="77" t="str">
        <f>IF(BP73="","",INDEX($BN$12:$BR$14,COUNTIF($BP$22:BP73,BP73),MATCH(BP73,$BN$3:$BR$3,0)))</f>
        <v/>
      </c>
    </row>
    <row r="74" spans="16:69" x14ac:dyDescent="0.15">
      <c r="P74" s="14" t="s">
        <v>493</v>
      </c>
      <c r="Q74" s="14">
        <v>53</v>
      </c>
      <c r="R74" s="14">
        <v>4</v>
      </c>
      <c r="S74" s="14" t="s">
        <v>626</v>
      </c>
      <c r="T74" s="77" t="str">
        <f t="shared" si="3"/>
        <v/>
      </c>
      <c r="U74" s="48" t="str">
        <f t="shared" si="2"/>
        <v/>
      </c>
      <c r="V74" s="47" t="str">
        <f>IF(AND($U74="",$R74=V$16,COUNTIF(V$21:V73,V$18)&lt;V$15),IF(MOD(COUNTIFS($U$22:U74,"",$R$22:R74,V$16),INT(COUNTIFS(U$22:U$201,"",$R$22:$R$201,V$16)/V$15))=0,V$18,""),"")</f>
        <v/>
      </c>
      <c r="W74" s="48" t="str">
        <f>IF(AND(合并区域($U74:V74,"")="",$R74=W$16,COUNTIF(W$21:W73,W$18)&lt;W$15),IF(MOD(COUNTIFS(AG$22:AG74,"",$R$22:$R74,W$16),INT((COUNTIFS(AG$22:AG$201,"",$R$22:$R$201,W$16))/W$15))=0,W$18,""),"")</f>
        <v/>
      </c>
      <c r="X74" s="48" t="str">
        <f>IF(AND(合并区域($U74:W74,"")="",$R74=X$16,COUNTIF(X$21:X73,X$18)&lt;X$15),IF(MOD(COUNTIFS(AH$22:AH74,"",$R$22:$R74,X$16),INT((COUNTIFS(AH$22:AH$201,"",$R$22:$R$201,X$16))/X$15))=0,X$18,""),"")</f>
        <v/>
      </c>
      <c r="Y74" s="48" t="str">
        <f>IF(AND(合并区域($U74:X74,"")="",$R74=Y$16,COUNTIF(Y$21:Y73,Y$18)&lt;Y$15),IF(MOD(COUNTIFS(AI$22:AI74,"",$R$22:$R74,Y$16),INT((COUNTIFS(AI$22:AI$201,"",$R$22:$R$201,Y$16))/Y$15))=0,Y$18,""),"")</f>
        <v/>
      </c>
      <c r="Z74" s="48" t="str">
        <f>IF(AND(合并区域($U74:Y74,"")="",$R74=Z$16,COUNTIF(Z$21:Z73,Z$18)&lt;Z$15),IF(MOD(COUNTIFS(AJ$22:AJ74,"",$R$22:$R74,Z$16),INT((COUNTIFS(AJ$22:AJ$201,"",$R$22:$R$201,Z$16))/Z$15))=0,Z$18,""),"")</f>
        <v/>
      </c>
      <c r="AA74" s="48" t="str">
        <f>IF(AND(合并区域($U74:Z74,"")="",$R74=AA$16,COUNTIF(AA$21:AA73,AA$18)&lt;AA$15),IF(MOD(COUNTIFS(AK$22:AK74,"",$R$22:$R74,AA$16),INT((COUNTIFS(AK$22:AK$201,"",$R$22:$R$201,AA$16))/AA$15))=0,AA$18,""),"")</f>
        <v/>
      </c>
      <c r="AB74" s="48" t="str">
        <f>IF(AND(合并区域($U74:AA74,"")="",$R74=AB$16,COUNTIF(AB$21:AB73,AB$18)&lt;AB$15),IF(MOD(COUNTIFS(AL$22:AL74,"",$R$22:$R74,AB$16),INT((COUNTIFS(AL$22:AL$201,"",$R$22:$R$201,AB$16))/AB$15))=0,AB$18,""),"")</f>
        <v/>
      </c>
      <c r="AC74" s="48" t="str">
        <f>IF(AND(合并区域($U74:AB74,"")="",$R74=AC$16,COUNTIF(AC$21:AC73,AC$18)&lt;AC$15),IF(MOD(COUNTIFS(AM$22:AM74,"",$R$22:$R74,AC$16),INT((COUNTIFS(AM$22:AM$201,"",$R$22:$R$201,AC$16))/AC$15))=0,AC$18,""),"")</f>
        <v/>
      </c>
      <c r="AD74" s="48" t="str">
        <f>IF(AND(合并区域($U74:AC74,"")="",$R74=AD$16,COUNTIF(AD$21:AD73,AD$18)&lt;AD$15),IF(MOD(COUNTIFS(AN$22:AN74,"",$R$22:$R74,AD$16),INT((COUNTIFS(AN$22:AN$201,"",$R$22:$R$201,AD$16))/AD$15))=0,AD$18,""),"")</f>
        <v/>
      </c>
      <c r="AE74" s="48" t="str">
        <f>IF(AND(合并区域($U74:AD74,"")="",$R74=AE$16,COUNTIF(AE$21:AE73,AE$18)&lt;AE$15),IF(MOD(COUNTIFS(AO$22:AO74,"",$R$22:$R74,AE$16),INT((COUNTIFS(AO$22:AO$201,"",$R$22:$R$201,AE$16))/AE$15))=0,AE$18,""),"")</f>
        <v/>
      </c>
      <c r="AG74" s="79" t="str">
        <f>合并区域($U74:V74,"")</f>
        <v/>
      </c>
      <c r="AH74" s="79" t="str">
        <f>合并区域($U74:W74,"")</f>
        <v/>
      </c>
      <c r="AI74" s="79" t="str">
        <f>合并区域($U74:X74,"")</f>
        <v/>
      </c>
      <c r="AJ74" s="79" t="str">
        <f>合并区域($U74:Y74,"")</f>
        <v/>
      </c>
      <c r="AK74" s="79" t="str">
        <f>合并区域($U74:Z74,"")</f>
        <v/>
      </c>
      <c r="AL74" s="79" t="str">
        <f>合并区域($U74:AA74,"")</f>
        <v/>
      </c>
      <c r="AM74" s="79" t="str">
        <f>合并区域($U74:AB74,"")</f>
        <v/>
      </c>
      <c r="AN74" s="79" t="str">
        <f>合并区域($U74:AC74,"")</f>
        <v/>
      </c>
      <c r="AO74" s="79" t="str">
        <f>合并区域($U74:AD74,"")</f>
        <v/>
      </c>
      <c r="AP74" s="79" t="str">
        <f>合并区域($U74:AE74,"")</f>
        <v/>
      </c>
      <c r="AU74" s="14" t="s">
        <v>493</v>
      </c>
      <c r="AV74" s="14">
        <v>53</v>
      </c>
      <c r="AW74" s="14">
        <v>2</v>
      </c>
      <c r="AY74" s="77" t="str">
        <f>IF(AX74="","",INDEX($AV$12:$AZ$14,COUNTIF($AX$22:AX74,AX74),MATCH(AX74,$AV$3:$AZ$3,0)))</f>
        <v/>
      </c>
      <c r="BD74" s="14" t="s">
        <v>807</v>
      </c>
      <c r="BM74" s="14" t="s">
        <v>493</v>
      </c>
      <c r="BN74" s="14">
        <v>53</v>
      </c>
      <c r="BO74" s="14">
        <v>2</v>
      </c>
      <c r="BP74" s="14" t="s">
        <v>927</v>
      </c>
      <c r="BQ74" s="77">
        <f>IF(BP74="","",INDEX($BN$12:$BR$14,COUNTIF($BP$22:BP74,BP74),MATCH(BP74,$BN$3:$BR$3,0)))</f>
        <v>29022</v>
      </c>
    </row>
    <row r="75" spans="16:69" x14ac:dyDescent="0.15">
      <c r="P75" s="14" t="s">
        <v>494</v>
      </c>
      <c r="Q75" s="14">
        <v>54</v>
      </c>
      <c r="R75" s="14">
        <v>2</v>
      </c>
      <c r="S75" s="14" t="s">
        <v>626</v>
      </c>
      <c r="T75" s="77" t="str">
        <f t="shared" si="3"/>
        <v/>
      </c>
      <c r="U75" s="48" t="str">
        <f t="shared" si="2"/>
        <v/>
      </c>
      <c r="V75" s="47" t="str">
        <f>IF(AND($U75="",$R75=V$16,COUNTIF(V$21:V74,V$18)&lt;V$15),IF(MOD(COUNTIFS($U$22:U75,"",$R$22:R75,V$16),INT(COUNTIFS(U$22:U$201,"",$R$22:$R$201,V$16)/V$15))=0,V$18,""),"")</f>
        <v/>
      </c>
      <c r="W75" s="48" t="str">
        <f>IF(AND(合并区域($U75:V75,"")="",$R75=W$16,COUNTIF(W$21:W74,W$18)&lt;W$15),IF(MOD(COUNTIFS(AG$22:AG75,"",$R$22:$R75,W$16),INT((COUNTIFS(AG$22:AG$201,"",$R$22:$R$201,W$16))/W$15))=0,W$18,""),"")</f>
        <v/>
      </c>
      <c r="X75" s="48" t="str">
        <f>IF(AND(合并区域($U75:W75,"")="",$R75=X$16,COUNTIF(X$21:X74,X$18)&lt;X$15),IF(MOD(COUNTIFS(AH$22:AH75,"",$R$22:$R75,X$16),INT((COUNTIFS(AH$22:AH$201,"",$R$22:$R$201,X$16))/X$15))=0,X$18,""),"")</f>
        <v/>
      </c>
      <c r="Y75" s="48" t="str">
        <f>IF(AND(合并区域($U75:X75,"")="",$R75=Y$16,COUNTIF(Y$21:Y74,Y$18)&lt;Y$15),IF(MOD(COUNTIFS(AI$22:AI75,"",$R$22:$R75,Y$16),INT((COUNTIFS(AI$22:AI$201,"",$R$22:$R$201,Y$16))/Y$15))=0,Y$18,""),"")</f>
        <v/>
      </c>
      <c r="Z75" s="48" t="str">
        <f>IF(AND(合并区域($U75:Y75,"")="",$R75=Z$16,COUNTIF(Z$21:Z74,Z$18)&lt;Z$15),IF(MOD(COUNTIFS(AJ$22:AJ75,"",$R$22:$R75,Z$16),INT((COUNTIFS(AJ$22:AJ$201,"",$R$22:$R$201,Z$16))/Z$15))=0,Z$18,""),"")</f>
        <v/>
      </c>
      <c r="AA75" s="48" t="str">
        <f>IF(AND(合并区域($U75:Z75,"")="",$R75=AA$16,COUNTIF(AA$21:AA74,AA$18)&lt;AA$15),IF(MOD(COUNTIFS(AK$22:AK75,"",$R$22:$R75,AA$16),INT((COUNTIFS(AK$22:AK$201,"",$R$22:$R$201,AA$16))/AA$15))=0,AA$18,""),"")</f>
        <v/>
      </c>
      <c r="AB75" s="48" t="str">
        <f>IF(AND(合并区域($U75:AA75,"")="",$R75=AB$16,COUNTIF(AB$21:AB74,AB$18)&lt;AB$15),IF(MOD(COUNTIFS(AL$22:AL75,"",$R$22:$R75,AB$16),INT((COUNTIFS(AL$22:AL$201,"",$R$22:$R$201,AB$16))/AB$15))=0,AB$18,""),"")</f>
        <v/>
      </c>
      <c r="AC75" s="48" t="str">
        <f>IF(AND(合并区域($U75:AB75,"")="",$R75=AC$16,COUNTIF(AC$21:AC74,AC$18)&lt;AC$15),IF(MOD(COUNTIFS(AM$22:AM75,"",$R$22:$R75,AC$16),INT((COUNTIFS(AM$22:AM$201,"",$R$22:$R$201,AC$16))/AC$15))=0,AC$18,""),"")</f>
        <v/>
      </c>
      <c r="AD75" s="48" t="str">
        <f>IF(AND(合并区域($U75:AC75,"")="",$R75=AD$16,COUNTIF(AD$21:AD74,AD$18)&lt;AD$15),IF(MOD(COUNTIFS(AN$22:AN75,"",$R$22:$R75,AD$16),INT((COUNTIFS(AN$22:AN$201,"",$R$22:$R$201,AD$16))/AD$15))=0,AD$18,""),"")</f>
        <v/>
      </c>
      <c r="AE75" s="48" t="str">
        <f>IF(AND(合并区域($U75:AD75,"")="",$R75=AE$16,COUNTIF(AE$21:AE74,AE$18)&lt;AE$15),IF(MOD(COUNTIFS(AO$22:AO75,"",$R$22:$R75,AE$16),INT((COUNTIFS(AO$22:AO$201,"",$R$22:$R$201,AE$16))/AE$15))=0,AE$18,""),"")</f>
        <v/>
      </c>
      <c r="AG75" s="79" t="str">
        <f>合并区域($U75:V75,"")</f>
        <v/>
      </c>
      <c r="AH75" s="79" t="str">
        <f>合并区域($U75:W75,"")</f>
        <v/>
      </c>
      <c r="AI75" s="79" t="str">
        <f>合并区域($U75:X75,"")</f>
        <v/>
      </c>
      <c r="AJ75" s="79" t="str">
        <f>合并区域($U75:Y75,"")</f>
        <v/>
      </c>
      <c r="AK75" s="79" t="str">
        <f>合并区域($U75:Z75,"")</f>
        <v/>
      </c>
      <c r="AL75" s="79" t="str">
        <f>合并区域($U75:AA75,"")</f>
        <v/>
      </c>
      <c r="AM75" s="79" t="str">
        <f>合并区域($U75:AB75,"")</f>
        <v/>
      </c>
      <c r="AN75" s="79" t="str">
        <f>合并区域($U75:AC75,"")</f>
        <v/>
      </c>
      <c r="AO75" s="79" t="str">
        <f>合并区域($U75:AD75,"")</f>
        <v/>
      </c>
      <c r="AP75" s="79" t="str">
        <f>合并区域($U75:AE75,"")</f>
        <v/>
      </c>
      <c r="AU75" s="14" t="s">
        <v>494</v>
      </c>
      <c r="AV75" s="14">
        <v>54</v>
      </c>
      <c r="AW75" s="14">
        <v>3</v>
      </c>
      <c r="AY75" s="77" t="str">
        <f>IF(AX75="","",INDEX($AV$12:$AZ$14,COUNTIF($AX$22:AX75,AX75),MATCH(AX75,$AV$3:$AZ$3,0)))</f>
        <v/>
      </c>
      <c r="BD75" s="14" t="s">
        <v>808</v>
      </c>
      <c r="BM75" s="14" t="s">
        <v>494</v>
      </c>
      <c r="BN75" s="14">
        <v>54</v>
      </c>
      <c r="BO75" s="14">
        <v>3</v>
      </c>
      <c r="BP75" s="14" t="s">
        <v>927</v>
      </c>
      <c r="BQ75" s="77">
        <f>IF(BP75="","",INDEX($BN$12:$BR$14,COUNTIF($BP$22:BP75,BP75),MATCH(BP75,$BN$3:$BR$3,0)))</f>
        <v>29023</v>
      </c>
    </row>
    <row r="76" spans="16:69" x14ac:dyDescent="0.15">
      <c r="P76" s="14" t="s">
        <v>495</v>
      </c>
      <c r="Q76" s="14">
        <v>55</v>
      </c>
      <c r="R76" s="14">
        <v>3</v>
      </c>
      <c r="T76" s="77" t="str">
        <f t="shared" si="3"/>
        <v/>
      </c>
      <c r="U76" s="48" t="str">
        <f t="shared" si="2"/>
        <v/>
      </c>
      <c r="V76" s="47" t="str">
        <f>IF(AND($U76="",$R76=V$16,COUNTIF(V$21:V75,V$18)&lt;V$15),IF(MOD(COUNTIFS($U$22:U76,"",$R$22:R76,V$16),INT(COUNTIFS(U$22:U$201,"",$R$22:$R$201,V$16)/V$15))=0,V$18,""),"")</f>
        <v/>
      </c>
      <c r="W76" s="48" t="str">
        <f>IF(AND(合并区域($U76:V76,"")="",$R76=W$16,COUNTIF(W$21:W75,W$18)&lt;W$15),IF(MOD(COUNTIFS(AG$22:AG76,"",$R$22:$R76,W$16),INT((COUNTIFS(AG$22:AG$201,"",$R$22:$R$201,W$16))/W$15))=0,W$18,""),"")</f>
        <v/>
      </c>
      <c r="X76" s="48" t="str">
        <f>IF(AND(合并区域($U76:W76,"")="",$R76=X$16,COUNTIF(X$21:X75,X$18)&lt;X$15),IF(MOD(COUNTIFS(AH$22:AH76,"",$R$22:$R76,X$16),INT((COUNTIFS(AH$22:AH$201,"",$R$22:$R$201,X$16))/X$15))=0,X$18,""),"")</f>
        <v/>
      </c>
      <c r="Y76" s="48" t="str">
        <f>IF(AND(合并区域($U76:X76,"")="",$R76=Y$16,COUNTIF(Y$21:Y75,Y$18)&lt;Y$15),IF(MOD(COUNTIFS(AI$22:AI76,"",$R$22:$R76,Y$16),INT((COUNTIFS(AI$22:AI$201,"",$R$22:$R$201,Y$16))/Y$15))=0,Y$18,""),"")</f>
        <v/>
      </c>
      <c r="Z76" s="48" t="str">
        <f>IF(AND(合并区域($U76:Y76,"")="",$R76=Z$16,COUNTIF(Z$21:Z75,Z$18)&lt;Z$15),IF(MOD(COUNTIFS(AJ$22:AJ76,"",$R$22:$R76,Z$16),INT((COUNTIFS(AJ$22:AJ$201,"",$R$22:$R$201,Z$16))/Z$15))=0,Z$18,""),"")</f>
        <v/>
      </c>
      <c r="AA76" s="48" t="str">
        <f>IF(AND(合并区域($U76:Z76,"")="",$R76=AA$16,COUNTIF(AA$21:AA75,AA$18)&lt;AA$15),IF(MOD(COUNTIFS(AK$22:AK76,"",$R$22:$R76,AA$16),INT((COUNTIFS(AK$22:AK$201,"",$R$22:$R$201,AA$16))/AA$15))=0,AA$18,""),"")</f>
        <v/>
      </c>
      <c r="AB76" s="48" t="str">
        <f>IF(AND(合并区域($U76:AA76,"")="",$R76=AB$16,COUNTIF(AB$21:AB75,AB$18)&lt;AB$15),IF(MOD(COUNTIFS(AL$22:AL76,"",$R$22:$R76,AB$16),INT((COUNTIFS(AL$22:AL$201,"",$R$22:$R$201,AB$16))/AB$15))=0,AB$18,""),"")</f>
        <v/>
      </c>
      <c r="AC76" s="48" t="str">
        <f>IF(AND(合并区域($U76:AB76,"")="",$R76=AC$16,COUNTIF(AC$21:AC75,AC$18)&lt;AC$15),IF(MOD(COUNTIFS(AM$22:AM76,"",$R$22:$R76,AC$16),INT((COUNTIFS(AM$22:AM$201,"",$R$22:$R$201,AC$16))/AC$15))=0,AC$18,""),"")</f>
        <v/>
      </c>
      <c r="AD76" s="48" t="str">
        <f>IF(AND(合并区域($U76:AC76,"")="",$R76=AD$16,COUNTIF(AD$21:AD75,AD$18)&lt;AD$15),IF(MOD(COUNTIFS(AN$22:AN76,"",$R$22:$R76,AD$16),INT((COUNTIFS(AN$22:AN$201,"",$R$22:$R$201,AD$16))/AD$15))=0,AD$18,""),"")</f>
        <v/>
      </c>
      <c r="AE76" s="48" t="str">
        <f>IF(AND(合并区域($U76:AD76,"")="",$R76=AE$16,COUNTIF(AE$21:AE75,AE$18)&lt;AE$15),IF(MOD(COUNTIFS(AO$22:AO76,"",$R$22:$R76,AE$16),INT((COUNTIFS(AO$22:AO$201,"",$R$22:$R$201,AE$16))/AE$15))=0,AE$18,""),"")</f>
        <v/>
      </c>
      <c r="AG76" s="79" t="str">
        <f>合并区域($U76:V76,"")</f>
        <v/>
      </c>
      <c r="AH76" s="79" t="str">
        <f>合并区域($U76:W76,"")</f>
        <v/>
      </c>
      <c r="AI76" s="79" t="str">
        <f>合并区域($U76:X76,"")</f>
        <v/>
      </c>
      <c r="AJ76" s="79" t="str">
        <f>合并区域($U76:Y76,"")</f>
        <v/>
      </c>
      <c r="AK76" s="79" t="str">
        <f>合并区域($U76:Z76,"")</f>
        <v/>
      </c>
      <c r="AL76" s="79" t="str">
        <f>合并区域($U76:AA76,"")</f>
        <v/>
      </c>
      <c r="AM76" s="79" t="str">
        <f>合并区域($U76:AB76,"")</f>
        <v/>
      </c>
      <c r="AN76" s="79" t="str">
        <f>合并区域($U76:AC76,"")</f>
        <v/>
      </c>
      <c r="AO76" s="79" t="str">
        <f>合并区域($U76:AD76,"")</f>
        <v/>
      </c>
      <c r="AP76" s="79" t="str">
        <f>合并区域($U76:AE76,"")</f>
        <v/>
      </c>
      <c r="AU76" s="14" t="s">
        <v>495</v>
      </c>
      <c r="AV76" s="14">
        <v>55</v>
      </c>
      <c r="AW76" s="14">
        <v>3</v>
      </c>
      <c r="AY76" s="77" t="str">
        <f>IF(AX76="","",INDEX($AV$12:$AZ$14,COUNTIF($AX$22:AX76,AX76),MATCH(AX76,$AV$3:$AZ$3,0)))</f>
        <v/>
      </c>
      <c r="BD76" s="14" t="s">
        <v>809</v>
      </c>
      <c r="BM76" s="14" t="s">
        <v>495</v>
      </c>
      <c r="BN76" s="14">
        <v>55</v>
      </c>
      <c r="BO76" s="14">
        <v>3</v>
      </c>
      <c r="BQ76" s="77" t="str">
        <f>IF(BP76="","",INDEX($BN$12:$BR$14,COUNTIF($BP$22:BP76,BP76),MATCH(BP76,$BN$3:$BR$3,0)))</f>
        <v/>
      </c>
    </row>
    <row r="77" spans="16:69" x14ac:dyDescent="0.15">
      <c r="P77" s="14" t="s">
        <v>496</v>
      </c>
      <c r="Q77" s="14">
        <v>56</v>
      </c>
      <c r="R77" s="14">
        <v>2</v>
      </c>
      <c r="T77" s="77" t="str">
        <f t="shared" si="3"/>
        <v>29006</v>
      </c>
      <c r="U77" s="48" t="str">
        <f t="shared" si="2"/>
        <v/>
      </c>
      <c r="V77" s="47" t="str">
        <f>IF(AND($U77="",$R77=V$16,COUNTIF(V$21:V76,V$18)&lt;V$15),IF(MOD(COUNTIFS($U$22:U77,"",$R$22:R77,V$16),INT(COUNTIFS(U$22:U$201,"",$R$22:$R$201,V$16)/V$15))=0,V$18,""),"")</f>
        <v/>
      </c>
      <c r="W77" s="48" t="str">
        <f>IF(AND(合并区域($U77:V77,"")="",$R77=W$16,COUNTIF(W$21:W76,W$18)&lt;W$15),IF(MOD(COUNTIFS(AG$22:AG77,"",$R$22:$R77,W$16),INT((COUNTIFS(AG$22:AG$201,"",$R$22:$R$201,W$16))/W$15))=0,W$18,""),"")</f>
        <v/>
      </c>
      <c r="X77" s="48" t="str">
        <f>IF(AND(合并区域($U77:W77,"")="",$R77=X$16,COUNTIF(X$21:X76,X$18)&lt;X$15),IF(MOD(COUNTIFS(AH$22:AH77,"",$R$22:$R77,X$16),INT((COUNTIFS(AH$22:AH$201,"",$R$22:$R$201,X$16))/X$15))=0,X$18,""),"")</f>
        <v/>
      </c>
      <c r="Y77" s="48" t="str">
        <f>IF(AND(合并区域($U77:X77,"")="",$R77=Y$16,COUNTIF(Y$21:Y76,Y$18)&lt;Y$15),IF(MOD(COUNTIFS(AI$22:AI77,"",$R$22:$R77,Y$16),INT((COUNTIFS(AI$22:AI$201,"",$R$22:$R$201,Y$16))/Y$15))=0,Y$18,""),"")</f>
        <v/>
      </c>
      <c r="Z77" s="48" t="str">
        <f>IF(AND(合并区域($U77:Y77,"")="",$R77=Z$16,COUNTIF(Z$21:Z76,Z$18)&lt;Z$15),IF(MOD(COUNTIFS(AJ$22:AJ77,"",$R$22:$R77,Z$16),INT((COUNTIFS(AJ$22:AJ$201,"",$R$22:$R$201,Z$16))/Z$15))=0,Z$18,""),"")</f>
        <v/>
      </c>
      <c r="AA77" s="48">
        <f>IF(AND(合并区域($U77:Z77,"")="",$R77=AA$16,COUNTIF(AA$21:AA76,AA$18)&lt;AA$15),IF(MOD(COUNTIFS(AK$22:AK77,"",$R$22:$R77,AA$16),INT((COUNTIFS(AK$22:AK$201,"",$R$22:$R$201,AA$16))/AA$15))=0,AA$18,""),"")</f>
        <v>29006</v>
      </c>
      <c r="AB77" s="48" t="str">
        <f>IF(AND(合并区域($U77:AA77,"")="",$R77=AB$16,COUNTIF(AB$21:AB76,AB$18)&lt;AB$15),IF(MOD(COUNTIFS(AL$22:AL77,"",$R$22:$R77,AB$16),INT((COUNTIFS(AL$22:AL$201,"",$R$22:$R$201,AB$16))/AB$15))=0,AB$18,""),"")</f>
        <v/>
      </c>
      <c r="AC77" s="48" t="str">
        <f>IF(AND(合并区域($U77:AB77,"")="",$R77=AC$16,COUNTIF(AC$21:AC76,AC$18)&lt;AC$15),IF(MOD(COUNTIFS(AM$22:AM77,"",$R$22:$R77,AC$16),INT((COUNTIFS(AM$22:AM$201,"",$R$22:$R$201,AC$16))/AC$15))=0,AC$18,""),"")</f>
        <v/>
      </c>
      <c r="AD77" s="48" t="str">
        <f>IF(AND(合并区域($U77:AC77,"")="",$R77=AD$16,COUNTIF(AD$21:AD76,AD$18)&lt;AD$15),IF(MOD(COUNTIFS(AN$22:AN77,"",$R$22:$R77,AD$16),INT((COUNTIFS(AN$22:AN$201,"",$R$22:$R$201,AD$16))/AD$15))=0,AD$18,""),"")</f>
        <v/>
      </c>
      <c r="AE77" s="48" t="str">
        <f>IF(AND(合并区域($U77:AD77,"")="",$R77=AE$16,COUNTIF(AE$21:AE76,AE$18)&lt;AE$15),IF(MOD(COUNTIFS(AO$22:AO77,"",$R$22:$R77,AE$16),INT((COUNTIFS(AO$22:AO$201,"",$R$22:$R$201,AE$16))/AE$15))=0,AE$18,""),"")</f>
        <v/>
      </c>
      <c r="AG77" s="79" t="str">
        <f>合并区域($U77:V77,"")</f>
        <v/>
      </c>
      <c r="AH77" s="79" t="str">
        <f>合并区域($U77:W77,"")</f>
        <v/>
      </c>
      <c r="AI77" s="79" t="str">
        <f>合并区域($U77:X77,"")</f>
        <v/>
      </c>
      <c r="AJ77" s="79" t="str">
        <f>合并区域($U77:Y77,"")</f>
        <v/>
      </c>
      <c r="AK77" s="79" t="str">
        <f>合并区域($U77:Z77,"")</f>
        <v/>
      </c>
      <c r="AL77" s="79" t="str">
        <f>合并区域($U77:AA77,"")</f>
        <v>29006</v>
      </c>
      <c r="AM77" s="79" t="str">
        <f>合并区域($U77:AB77,"")</f>
        <v>29006</v>
      </c>
      <c r="AN77" s="79" t="str">
        <f>合并区域($U77:AC77,"")</f>
        <v>29006</v>
      </c>
      <c r="AO77" s="79" t="str">
        <f>合并区域($U77:AD77,"")</f>
        <v>29006</v>
      </c>
      <c r="AP77" s="79" t="str">
        <f>合并区域($U77:AE77,"")</f>
        <v>29006</v>
      </c>
      <c r="AU77" s="14" t="s">
        <v>496</v>
      </c>
      <c r="AV77" s="14">
        <v>56</v>
      </c>
      <c r="AW77" s="14">
        <v>4</v>
      </c>
      <c r="AY77" s="77" t="str">
        <f>IF(AX77="","",INDEX($AV$12:$AZ$14,COUNTIF($AX$22:AX77,AX77),MATCH(AX77,$AV$3:$AZ$3,0)))</f>
        <v/>
      </c>
      <c r="BD77" s="14" t="s">
        <v>810</v>
      </c>
      <c r="BM77" s="14" t="s">
        <v>496</v>
      </c>
      <c r="BN77" s="14">
        <v>56</v>
      </c>
      <c r="BO77" s="14">
        <v>4</v>
      </c>
      <c r="BQ77" s="77" t="str">
        <f>IF(BP77="","",INDEX($BN$12:$BR$14,COUNTIF($BP$22:BP77,BP77),MATCH(BP77,$BN$3:$BR$3,0)))</f>
        <v/>
      </c>
    </row>
    <row r="78" spans="16:69" x14ac:dyDescent="0.15">
      <c r="P78" s="14" t="s">
        <v>497</v>
      </c>
      <c r="Q78" s="14">
        <v>57</v>
      </c>
      <c r="R78" s="14">
        <v>4</v>
      </c>
      <c r="T78" s="77" t="str">
        <f t="shared" si="3"/>
        <v>29001</v>
      </c>
      <c r="U78" s="48" t="str">
        <f t="shared" si="2"/>
        <v/>
      </c>
      <c r="V78" s="47">
        <f>IF(AND($U78="",$R78=V$16,COUNTIF(V$21:V77,V$18)&lt;V$15),IF(MOD(COUNTIFS($U$22:U78,"",$R$22:R78,V$16),INT(COUNTIFS(U$22:U$201,"",$R$22:$R$201,V$16)/V$15))=0,V$18,""),"")</f>
        <v>29001</v>
      </c>
      <c r="W78" s="48" t="str">
        <f>IF(AND(合并区域($U78:V78,"")="",$R78=W$16,COUNTIF(W$21:W77,W$18)&lt;W$15),IF(MOD(COUNTIFS(AG$22:AG78,"",$R$22:$R78,W$16),INT((COUNTIFS(AG$22:AG$201,"",$R$22:$R$201,W$16))/W$15))=0,W$18,""),"")</f>
        <v/>
      </c>
      <c r="X78" s="48" t="str">
        <f>IF(AND(合并区域($U78:W78,"")="",$R78=X$16,COUNTIF(X$21:X77,X$18)&lt;X$15),IF(MOD(COUNTIFS(AH$22:AH78,"",$R$22:$R78,X$16),INT((COUNTIFS(AH$22:AH$201,"",$R$22:$R$201,X$16))/X$15))=0,X$18,""),"")</f>
        <v/>
      </c>
      <c r="Y78" s="48" t="str">
        <f>IF(AND(合并区域($U78:X78,"")="",$R78=Y$16,COUNTIF(Y$21:Y77,Y$18)&lt;Y$15),IF(MOD(COUNTIFS(AI$22:AI78,"",$R$22:$R78,Y$16),INT((COUNTIFS(AI$22:AI$201,"",$R$22:$R$201,Y$16))/Y$15))=0,Y$18,""),"")</f>
        <v/>
      </c>
      <c r="Z78" s="48" t="str">
        <f>IF(AND(合并区域($U78:Y78,"")="",$R78=Z$16,COUNTIF(Z$21:Z77,Z$18)&lt;Z$15),IF(MOD(COUNTIFS(AJ$22:AJ78,"",$R$22:$R78,Z$16),INT((COUNTIFS(AJ$22:AJ$201,"",$R$22:$R$201,Z$16))/Z$15))=0,Z$18,""),"")</f>
        <v/>
      </c>
      <c r="AA78" s="48" t="str">
        <f>IF(AND(合并区域($U78:Z78,"")="",$R78=AA$16,COUNTIF(AA$21:AA77,AA$18)&lt;AA$15),IF(MOD(COUNTIFS(AK$22:AK78,"",$R$22:$R78,AA$16),INT((COUNTIFS(AK$22:AK$201,"",$R$22:$R$201,AA$16))/AA$15))=0,AA$18,""),"")</f>
        <v/>
      </c>
      <c r="AB78" s="48" t="str">
        <f>IF(AND(合并区域($U78:AA78,"")="",$R78=AB$16,COUNTIF(AB$21:AB77,AB$18)&lt;AB$15),IF(MOD(COUNTIFS(AL$22:AL78,"",$R$22:$R78,AB$16),INT((COUNTIFS(AL$22:AL$201,"",$R$22:$R$201,AB$16))/AB$15))=0,AB$18,""),"")</f>
        <v/>
      </c>
      <c r="AC78" s="48" t="str">
        <f>IF(AND(合并区域($U78:AB78,"")="",$R78=AC$16,COUNTIF(AC$21:AC77,AC$18)&lt;AC$15),IF(MOD(COUNTIFS(AM$22:AM78,"",$R$22:$R78,AC$16),INT((COUNTIFS(AM$22:AM$201,"",$R$22:$R$201,AC$16))/AC$15))=0,AC$18,""),"")</f>
        <v/>
      </c>
      <c r="AD78" s="48" t="str">
        <f>IF(AND(合并区域($U78:AC78,"")="",$R78=AD$16,COUNTIF(AD$21:AD77,AD$18)&lt;AD$15),IF(MOD(COUNTIFS(AN$22:AN78,"",$R$22:$R78,AD$16),INT((COUNTIFS(AN$22:AN$201,"",$R$22:$R$201,AD$16))/AD$15))=0,AD$18,""),"")</f>
        <v/>
      </c>
      <c r="AE78" s="48" t="str">
        <f>IF(AND(合并区域($U78:AD78,"")="",$R78=AE$16,COUNTIF(AE$21:AE77,AE$18)&lt;AE$15),IF(MOD(COUNTIFS(AO$22:AO78,"",$R$22:$R78,AE$16),INT((COUNTIFS(AO$22:AO$201,"",$R$22:$R$201,AE$16))/AE$15))=0,AE$18,""),"")</f>
        <v/>
      </c>
      <c r="AG78" s="79" t="str">
        <f>合并区域($U78:V78,"")</f>
        <v>29001</v>
      </c>
      <c r="AH78" s="79" t="str">
        <f>合并区域($U78:W78,"")</f>
        <v>29001</v>
      </c>
      <c r="AI78" s="79" t="str">
        <f>合并区域($U78:X78,"")</f>
        <v>29001</v>
      </c>
      <c r="AJ78" s="79" t="str">
        <f>合并区域($U78:Y78,"")</f>
        <v>29001</v>
      </c>
      <c r="AK78" s="79" t="str">
        <f>合并区域($U78:Z78,"")</f>
        <v>29001</v>
      </c>
      <c r="AL78" s="79" t="str">
        <f>合并区域($U78:AA78,"")</f>
        <v>29001</v>
      </c>
      <c r="AM78" s="79" t="str">
        <f>合并区域($U78:AB78,"")</f>
        <v>29001</v>
      </c>
      <c r="AN78" s="79" t="str">
        <f>合并区域($U78:AC78,"")</f>
        <v>29001</v>
      </c>
      <c r="AO78" s="79" t="str">
        <f>合并区域($U78:AD78,"")</f>
        <v>29001</v>
      </c>
      <c r="AP78" s="79" t="str">
        <f>合并区域($U78:AE78,"")</f>
        <v>29001</v>
      </c>
      <c r="AU78" s="14" t="s">
        <v>497</v>
      </c>
      <c r="AV78" s="14">
        <v>57</v>
      </c>
      <c r="AW78" s="14">
        <v>1</v>
      </c>
      <c r="AY78" s="77" t="str">
        <f>IF(AX78="","",INDEX($AV$12:$AZ$14,COUNTIF($AX$22:AX78,AX78),MATCH(AX78,$AV$3:$AZ$3,0)))</f>
        <v/>
      </c>
      <c r="BD78" s="14" t="s">
        <v>811</v>
      </c>
      <c r="BM78" s="14" t="s">
        <v>497</v>
      </c>
      <c r="BN78" s="14">
        <v>57</v>
      </c>
      <c r="BO78" s="14">
        <v>1</v>
      </c>
      <c r="BQ78" s="77" t="str">
        <f>IF(BP78="","",INDEX($BN$12:$BR$14,COUNTIF($BP$22:BP78,BP78),MATCH(BP78,$BN$3:$BR$3,0)))</f>
        <v/>
      </c>
    </row>
    <row r="79" spans="16:69" x14ac:dyDescent="0.15">
      <c r="P79" s="14" t="s">
        <v>498</v>
      </c>
      <c r="Q79" s="14">
        <v>58</v>
      </c>
      <c r="R79" s="14">
        <v>4</v>
      </c>
      <c r="T79" s="77" t="str">
        <f t="shared" si="3"/>
        <v>29017</v>
      </c>
      <c r="U79" s="48" t="str">
        <f t="shared" si="2"/>
        <v/>
      </c>
      <c r="V79" s="47" t="str">
        <f>IF(AND($U79="",$R79=V$16,COUNTIF(V$21:V78,V$18)&lt;V$15),IF(MOD(COUNTIFS($U$22:U79,"",$R$22:R79,V$16),INT(COUNTIFS(U$22:U$201,"",$R$22:$R$201,V$16)/V$15))=0,V$18,""),"")</f>
        <v/>
      </c>
      <c r="W79" s="48" t="str">
        <f>IF(AND(合并区域($U79:V79,"")="",$R79=W$16,COUNTIF(W$21:W78,W$18)&lt;W$15),IF(MOD(COUNTIFS(AG$22:AG79,"",$R$22:$R79,W$16),INT((COUNTIFS(AG$22:AG$201,"",$R$22:$R$201,W$16))/W$15))=0,W$18,""),"")</f>
        <v/>
      </c>
      <c r="X79" s="48" t="str">
        <f>IF(AND(合并区域($U79:W79,"")="",$R79=X$16,COUNTIF(X$21:X78,X$18)&lt;X$15),IF(MOD(COUNTIFS(AH$22:AH79,"",$R$22:$R79,X$16),INT((COUNTIFS(AH$22:AH$201,"",$R$22:$R$201,X$16))/X$15))=0,X$18,""),"")</f>
        <v/>
      </c>
      <c r="Y79" s="48" t="str">
        <f>IF(AND(合并区域($U79:X79,"")="",$R79=Y$16,COUNTIF(Y$21:Y78,Y$18)&lt;Y$15),IF(MOD(COUNTIFS(AI$22:AI79,"",$R$22:$R79,Y$16),INT((COUNTIFS(AI$22:AI$201,"",$R$22:$R$201,Y$16))/Y$15))=0,Y$18,""),"")</f>
        <v/>
      </c>
      <c r="Z79" s="48" t="str">
        <f>IF(AND(合并区域($U79:Y79,"")="",$R79=Z$16,COUNTIF(Z$21:Z78,Z$18)&lt;Z$15),IF(MOD(COUNTIFS(AJ$22:AJ79,"",$R$22:$R79,Z$16),INT((COUNTIFS(AJ$22:AJ$201,"",$R$22:$R$201,Z$16))/Z$15))=0,Z$18,""),"")</f>
        <v/>
      </c>
      <c r="AA79" s="48" t="str">
        <f>IF(AND(合并区域($U79:Z79,"")="",$R79=AA$16,COUNTIF(AA$21:AA78,AA$18)&lt;AA$15),IF(MOD(COUNTIFS(AK$22:AK79,"",$R$22:$R79,AA$16),INT((COUNTIFS(AK$22:AK$201,"",$R$22:$R$201,AA$16))/AA$15))=0,AA$18,""),"")</f>
        <v/>
      </c>
      <c r="AB79" s="48" t="str">
        <f>IF(AND(合并区域($U79:AA79,"")="",$R79=AB$16,COUNTIF(AB$21:AB78,AB$18)&lt;AB$15),IF(MOD(COUNTIFS(AL$22:AL79,"",$R$22:$R79,AB$16),INT((COUNTIFS(AL$22:AL$201,"",$R$22:$R$201,AB$16))/AB$15))=0,AB$18,""),"")</f>
        <v/>
      </c>
      <c r="AC79" s="48">
        <f>IF(AND(合并区域($U79:AB79,"")="",$R79=AC$16,COUNTIF(AC$21:AC78,AC$18)&lt;AC$15),IF(MOD(COUNTIFS(AM$22:AM79,"",$R$22:$R79,AC$16),INT((COUNTIFS(AM$22:AM$201,"",$R$22:$R$201,AC$16))/AC$15))=0,AC$18,""),"")</f>
        <v>29017</v>
      </c>
      <c r="AD79" s="48" t="str">
        <f>IF(AND(合并区域($U79:AC79,"")="",$R79=AD$16,COUNTIF(AD$21:AD78,AD$18)&lt;AD$15),IF(MOD(COUNTIFS(AN$22:AN79,"",$R$22:$R79,AD$16),INT((COUNTIFS(AN$22:AN$201,"",$R$22:$R$201,AD$16))/AD$15))=0,AD$18,""),"")</f>
        <v/>
      </c>
      <c r="AE79" s="48" t="str">
        <f>IF(AND(合并区域($U79:AD79,"")="",$R79=AE$16,COUNTIF(AE$21:AE78,AE$18)&lt;AE$15),IF(MOD(COUNTIFS(AO$22:AO79,"",$R$22:$R79,AE$16),INT((COUNTIFS(AO$22:AO$201,"",$R$22:$R$201,AE$16))/AE$15))=0,AE$18,""),"")</f>
        <v/>
      </c>
      <c r="AG79" s="79" t="str">
        <f>合并区域($U79:V79,"")</f>
        <v/>
      </c>
      <c r="AH79" s="79" t="str">
        <f>合并区域($U79:W79,"")</f>
        <v/>
      </c>
      <c r="AI79" s="79" t="str">
        <f>合并区域($U79:X79,"")</f>
        <v/>
      </c>
      <c r="AJ79" s="79" t="str">
        <f>合并区域($U79:Y79,"")</f>
        <v/>
      </c>
      <c r="AK79" s="79" t="str">
        <f>合并区域($U79:Z79,"")</f>
        <v/>
      </c>
      <c r="AL79" s="79" t="str">
        <f>合并区域($U79:AA79,"")</f>
        <v/>
      </c>
      <c r="AM79" s="79" t="str">
        <f>合并区域($U79:AB79,"")</f>
        <v/>
      </c>
      <c r="AN79" s="79" t="str">
        <f>合并区域($U79:AC79,"")</f>
        <v>29017</v>
      </c>
      <c r="AO79" s="79" t="str">
        <f>合并区域($U79:AD79,"")</f>
        <v>29017</v>
      </c>
      <c r="AP79" s="79" t="str">
        <f>合并区域($U79:AE79,"")</f>
        <v>29017</v>
      </c>
      <c r="AU79" s="14" t="s">
        <v>498</v>
      </c>
      <c r="AV79" s="14">
        <v>58</v>
      </c>
      <c r="AW79" s="14">
        <v>4</v>
      </c>
      <c r="AY79" s="77" t="str">
        <f>IF(AX79="","",INDEX($AV$12:$AZ$14,COUNTIF($AX$22:AX79,AX79),MATCH(AX79,$AV$3:$AZ$3,0)))</f>
        <v/>
      </c>
      <c r="BD79" s="14" t="s">
        <v>812</v>
      </c>
      <c r="BM79" s="14" t="s">
        <v>498</v>
      </c>
      <c r="BN79" s="14">
        <v>58</v>
      </c>
      <c r="BO79" s="14">
        <v>4</v>
      </c>
      <c r="BQ79" s="77" t="str">
        <f>IF(BP79="","",INDEX($BN$12:$BR$14,COUNTIF($BP$22:BP79,BP79),MATCH(BP79,$BN$3:$BR$3,0)))</f>
        <v/>
      </c>
    </row>
    <row r="80" spans="16:69" x14ac:dyDescent="0.15">
      <c r="P80" s="14" t="s">
        <v>499</v>
      </c>
      <c r="Q80" s="14">
        <v>59</v>
      </c>
      <c r="R80" s="14">
        <v>1</v>
      </c>
      <c r="T80" s="77" t="str">
        <f t="shared" si="3"/>
        <v/>
      </c>
      <c r="U80" s="48" t="str">
        <f t="shared" si="2"/>
        <v/>
      </c>
      <c r="V80" s="47" t="str">
        <f>IF(AND($U80="",$R80=V$16,COUNTIF(V$21:V79,V$18)&lt;V$15),IF(MOD(COUNTIFS($U$22:U80,"",$R$22:R80,V$16),INT(COUNTIFS(U$22:U$201,"",$R$22:$R$201,V$16)/V$15))=0,V$18,""),"")</f>
        <v/>
      </c>
      <c r="W80" s="48" t="str">
        <f>IF(AND(合并区域($U80:V80,"")="",$R80=W$16,COUNTIF(W$21:W79,W$18)&lt;W$15),IF(MOD(COUNTIFS(AG$22:AG80,"",$R$22:$R80,W$16),INT((COUNTIFS(AG$22:AG$201,"",$R$22:$R$201,W$16))/W$15))=0,W$18,""),"")</f>
        <v/>
      </c>
      <c r="X80" s="48" t="str">
        <f>IF(AND(合并区域($U80:W80,"")="",$R80=X$16,COUNTIF(X$21:X79,X$18)&lt;X$15),IF(MOD(COUNTIFS(AH$22:AH80,"",$R$22:$R80,X$16),INT((COUNTIFS(AH$22:AH$201,"",$R$22:$R$201,X$16))/X$15))=0,X$18,""),"")</f>
        <v/>
      </c>
      <c r="Y80" s="48" t="str">
        <f>IF(AND(合并区域($U80:X80,"")="",$R80=Y$16,COUNTIF(Y$21:Y79,Y$18)&lt;Y$15),IF(MOD(COUNTIFS(AI$22:AI80,"",$R$22:$R80,Y$16),INT((COUNTIFS(AI$22:AI$201,"",$R$22:$R$201,Y$16))/Y$15))=0,Y$18,""),"")</f>
        <v/>
      </c>
      <c r="Z80" s="48" t="str">
        <f>IF(AND(合并区域($U80:Y80,"")="",$R80=Z$16,COUNTIF(Z$21:Z79,Z$18)&lt;Z$15),IF(MOD(COUNTIFS(AJ$22:AJ80,"",$R$22:$R80,Z$16),INT((COUNTIFS(AJ$22:AJ$201,"",$R$22:$R$201,Z$16))/Z$15))=0,Z$18,""),"")</f>
        <v/>
      </c>
      <c r="AA80" s="48" t="str">
        <f>IF(AND(合并区域($U80:Z80,"")="",$R80=AA$16,COUNTIF(AA$21:AA79,AA$18)&lt;AA$15),IF(MOD(COUNTIFS(AK$22:AK80,"",$R$22:$R80,AA$16),INT((COUNTIFS(AK$22:AK$201,"",$R$22:$R$201,AA$16))/AA$15))=0,AA$18,""),"")</f>
        <v/>
      </c>
      <c r="AB80" s="48" t="str">
        <f>IF(AND(合并区域($U80:AA80,"")="",$R80=AB$16,COUNTIF(AB$21:AB79,AB$18)&lt;AB$15),IF(MOD(COUNTIFS(AL$22:AL80,"",$R$22:$R80,AB$16),INT((COUNTIFS(AL$22:AL$201,"",$R$22:$R$201,AB$16))/AB$15))=0,AB$18,""),"")</f>
        <v/>
      </c>
      <c r="AC80" s="48" t="str">
        <f>IF(AND(合并区域($U80:AB80,"")="",$R80=AC$16,COUNTIF(AC$21:AC79,AC$18)&lt;AC$15),IF(MOD(COUNTIFS(AM$22:AM80,"",$R$22:$R80,AC$16),INT((COUNTIFS(AM$22:AM$201,"",$R$22:$R$201,AC$16))/AC$15))=0,AC$18,""),"")</f>
        <v/>
      </c>
      <c r="AD80" s="48" t="str">
        <f>IF(AND(合并区域($U80:AC80,"")="",$R80=AD$16,COUNTIF(AD$21:AD79,AD$18)&lt;AD$15),IF(MOD(COUNTIFS(AN$22:AN80,"",$R$22:$R80,AD$16),INT((COUNTIFS(AN$22:AN$201,"",$R$22:$R$201,AD$16))/AD$15))=0,AD$18,""),"")</f>
        <v/>
      </c>
      <c r="AE80" s="48" t="str">
        <f>IF(AND(合并区域($U80:AD80,"")="",$R80=AE$16,COUNTIF(AE$21:AE79,AE$18)&lt;AE$15),IF(MOD(COUNTIFS(AO$22:AO80,"",$R$22:$R80,AE$16),INT((COUNTIFS(AO$22:AO$201,"",$R$22:$R$201,AE$16))/AE$15))=0,AE$18,""),"")</f>
        <v/>
      </c>
      <c r="AG80" s="79" t="str">
        <f>合并区域($U80:V80,"")</f>
        <v/>
      </c>
      <c r="AH80" s="79" t="str">
        <f>合并区域($U80:W80,"")</f>
        <v/>
      </c>
      <c r="AI80" s="79" t="str">
        <f>合并区域($U80:X80,"")</f>
        <v/>
      </c>
      <c r="AJ80" s="79" t="str">
        <f>合并区域($U80:Y80,"")</f>
        <v/>
      </c>
      <c r="AK80" s="79" t="str">
        <f>合并区域($U80:Z80,"")</f>
        <v/>
      </c>
      <c r="AL80" s="79" t="str">
        <f>合并区域($U80:AA80,"")</f>
        <v/>
      </c>
      <c r="AM80" s="79" t="str">
        <f>合并区域($U80:AB80,"")</f>
        <v/>
      </c>
      <c r="AN80" s="79" t="str">
        <f>合并区域($U80:AC80,"")</f>
        <v/>
      </c>
      <c r="AO80" s="79" t="str">
        <f>合并区域($U80:AD80,"")</f>
        <v/>
      </c>
      <c r="AP80" s="79" t="str">
        <f>合并区域($U80:AE80,"")</f>
        <v/>
      </c>
      <c r="AU80" s="14" t="s">
        <v>499</v>
      </c>
      <c r="AV80" s="14">
        <v>59</v>
      </c>
      <c r="AW80" s="14">
        <v>1</v>
      </c>
      <c r="AY80" s="77" t="str">
        <f>IF(AX80="","",INDEX($AV$12:$AZ$14,COUNTIF($AX$22:AX80,AX80),MATCH(AX80,$AV$3:$AZ$3,0)))</f>
        <v/>
      </c>
      <c r="BD80" s="14" t="s">
        <v>813</v>
      </c>
      <c r="BM80" s="14" t="s">
        <v>499</v>
      </c>
      <c r="BN80" s="14">
        <v>59</v>
      </c>
      <c r="BO80" s="14">
        <v>1</v>
      </c>
      <c r="BQ80" s="77" t="str">
        <f>IF(BP80="","",INDEX($BN$12:$BR$14,COUNTIF($BP$22:BP80,BP80),MATCH(BP80,$BN$3:$BR$3,0)))</f>
        <v/>
      </c>
    </row>
    <row r="81" spans="16:69" x14ac:dyDescent="0.15">
      <c r="P81" s="14" t="s">
        <v>500</v>
      </c>
      <c r="Q81" s="14">
        <v>60</v>
      </c>
      <c r="R81" s="14">
        <v>4</v>
      </c>
      <c r="T81" s="77" t="str">
        <f t="shared" si="3"/>
        <v>29016</v>
      </c>
      <c r="U81" s="48" t="str">
        <f t="shared" si="2"/>
        <v/>
      </c>
      <c r="V81" s="47" t="str">
        <f>IF(AND($U81="",$R81=V$16,COUNTIF(V$21:V80,V$18)&lt;V$15),IF(MOD(COUNTIFS($U$22:U81,"",$R$22:R81,V$16),INT(COUNTIFS(U$22:U$201,"",$R$22:$R$201,V$16)/V$15))=0,V$18,""),"")</f>
        <v/>
      </c>
      <c r="W81" s="48" t="str">
        <f>IF(AND(合并区域($U81:V81,"")="",$R81=W$16,COUNTIF(W$21:W80,W$18)&lt;W$15),IF(MOD(COUNTIFS(AG$22:AG81,"",$R$22:$R81,W$16),INT((COUNTIFS(AG$22:AG$201,"",$R$22:$R$201,W$16))/W$15))=0,W$18,""),"")</f>
        <v/>
      </c>
      <c r="X81" s="48" t="str">
        <f>IF(AND(合并区域($U81:W81,"")="",$R81=X$16,COUNTIF(X$21:X80,X$18)&lt;X$15),IF(MOD(COUNTIFS(AH$22:AH81,"",$R$22:$R81,X$16),INT((COUNTIFS(AH$22:AH$201,"",$R$22:$R$201,X$16))/X$15))=0,X$18,""),"")</f>
        <v/>
      </c>
      <c r="Y81" s="48" t="str">
        <f>IF(AND(合并区域($U81:X81,"")="",$R81=Y$16,COUNTIF(Y$21:Y80,Y$18)&lt;Y$15),IF(MOD(COUNTIFS(AI$22:AI81,"",$R$22:$R81,Y$16),INT((COUNTIFS(AI$22:AI$201,"",$R$22:$R$201,Y$16))/Y$15))=0,Y$18,""),"")</f>
        <v/>
      </c>
      <c r="Z81" s="48">
        <f>IF(AND(合并区域($U81:Y81,"")="",$R81=Z$16,COUNTIF(Z$21:Z80,Z$18)&lt;Z$15),IF(MOD(COUNTIFS(AJ$22:AJ81,"",$R$22:$R81,Z$16),INT((COUNTIFS(AJ$22:AJ$201,"",$R$22:$R$201,Z$16))/Z$15))=0,Z$18,""),"")</f>
        <v>29016</v>
      </c>
      <c r="AA81" s="48" t="str">
        <f>IF(AND(合并区域($U81:Z81,"")="",$R81=AA$16,COUNTIF(AA$21:AA80,AA$18)&lt;AA$15),IF(MOD(COUNTIFS(AK$22:AK81,"",$R$22:$R81,AA$16),INT((COUNTIFS(AK$22:AK$201,"",$R$22:$R$201,AA$16))/AA$15))=0,AA$18,""),"")</f>
        <v/>
      </c>
      <c r="AB81" s="48" t="str">
        <f>IF(AND(合并区域($U81:AA81,"")="",$R81=AB$16,COUNTIF(AB$21:AB80,AB$18)&lt;AB$15),IF(MOD(COUNTIFS(AL$22:AL81,"",$R$22:$R81,AB$16),INT((COUNTIFS(AL$22:AL$201,"",$R$22:$R$201,AB$16))/AB$15))=0,AB$18,""),"")</f>
        <v/>
      </c>
      <c r="AC81" s="48" t="str">
        <f>IF(AND(合并区域($U81:AB81,"")="",$R81=AC$16,COUNTIF(AC$21:AC80,AC$18)&lt;AC$15),IF(MOD(COUNTIFS(AM$22:AM81,"",$R$22:$R81,AC$16),INT((COUNTIFS(AM$22:AM$201,"",$R$22:$R$201,AC$16))/AC$15))=0,AC$18,""),"")</f>
        <v/>
      </c>
      <c r="AD81" s="48" t="str">
        <f>IF(AND(合并区域($U81:AC81,"")="",$R81=AD$16,COUNTIF(AD$21:AD80,AD$18)&lt;AD$15),IF(MOD(COUNTIFS(AN$22:AN81,"",$R$22:$R81,AD$16),INT((COUNTIFS(AN$22:AN$201,"",$R$22:$R$201,AD$16))/AD$15))=0,AD$18,""),"")</f>
        <v/>
      </c>
      <c r="AE81" s="48" t="str">
        <f>IF(AND(合并区域($U81:AD81,"")="",$R81=AE$16,COUNTIF(AE$21:AE80,AE$18)&lt;AE$15),IF(MOD(COUNTIFS(AO$22:AO81,"",$R$22:$R81,AE$16),INT((COUNTIFS(AO$22:AO$201,"",$R$22:$R$201,AE$16))/AE$15))=0,AE$18,""),"")</f>
        <v/>
      </c>
      <c r="AG81" s="79" t="str">
        <f>合并区域($U81:V81,"")</f>
        <v/>
      </c>
      <c r="AH81" s="79" t="str">
        <f>合并区域($U81:W81,"")</f>
        <v/>
      </c>
      <c r="AI81" s="79" t="str">
        <f>合并区域($U81:X81,"")</f>
        <v/>
      </c>
      <c r="AJ81" s="79" t="str">
        <f>合并区域($U81:Y81,"")</f>
        <v/>
      </c>
      <c r="AK81" s="79" t="str">
        <f>合并区域($U81:Z81,"")</f>
        <v>29016</v>
      </c>
      <c r="AL81" s="79" t="str">
        <f>合并区域($U81:AA81,"")</f>
        <v>29016</v>
      </c>
      <c r="AM81" s="79" t="str">
        <f>合并区域($U81:AB81,"")</f>
        <v>29016</v>
      </c>
      <c r="AN81" s="79" t="str">
        <f>合并区域($U81:AC81,"")</f>
        <v>29016</v>
      </c>
      <c r="AO81" s="79" t="str">
        <f>合并区域($U81:AD81,"")</f>
        <v>29016</v>
      </c>
      <c r="AP81" s="79" t="str">
        <f>合并区域($U81:AE81,"")</f>
        <v>29016</v>
      </c>
      <c r="AU81" s="14" t="s">
        <v>500</v>
      </c>
      <c r="AV81" s="14">
        <v>60</v>
      </c>
      <c r="AW81" s="14">
        <v>4</v>
      </c>
      <c r="AY81" s="77" t="str">
        <f>IF(AX81="","",INDEX($AV$12:$AZ$14,COUNTIF($AX$22:AX81,AX81),MATCH(AX81,$AV$3:$AZ$3,0)))</f>
        <v/>
      </c>
      <c r="BD81" s="14" t="s">
        <v>814</v>
      </c>
      <c r="BM81" s="14" t="s">
        <v>500</v>
      </c>
      <c r="BN81" s="14">
        <v>60</v>
      </c>
      <c r="BO81" s="14">
        <v>4</v>
      </c>
      <c r="BQ81" s="77" t="str">
        <f>IF(BP81="","",INDEX($BN$12:$BR$14,COUNTIF($BP$22:BP81,BP81),MATCH(BP81,$BN$3:$BR$3,0)))</f>
        <v/>
      </c>
    </row>
    <row r="82" spans="16:69" x14ac:dyDescent="0.15">
      <c r="P82" s="14" t="s">
        <v>501</v>
      </c>
      <c r="Q82" s="14">
        <v>61</v>
      </c>
      <c r="R82" s="14">
        <v>4</v>
      </c>
      <c r="S82" s="14" t="s">
        <v>624</v>
      </c>
      <c r="T82" s="77" t="str">
        <f t="shared" si="3"/>
        <v/>
      </c>
      <c r="U82" s="48" t="str">
        <f t="shared" si="2"/>
        <v>楚国</v>
      </c>
      <c r="V82" s="47" t="str">
        <f>IF(AND($U82="",$R82=V$16,COUNTIF(V$21:V81,V$18)&lt;V$15),IF(MOD(COUNTIFS($U$22:U82,"",$R$22:R82,V$16),INT(COUNTIFS(U$22:U$201,"",$R$22:$R$201,V$16)/V$15))=0,V$18,""),"")</f>
        <v/>
      </c>
      <c r="W82" s="48" t="str">
        <f>IF(AND(合并区域($U82:V82,"")="",$R82=W$16,COUNTIF(W$21:W81,W$18)&lt;W$15),IF(MOD(COUNTIFS(AG$22:AG82,"",$R$22:$R82,W$16),INT((COUNTIFS(AG$22:AG$201,"",$R$22:$R$201,W$16))/W$15))=0,W$18,""),"")</f>
        <v/>
      </c>
      <c r="X82" s="48" t="str">
        <f>IF(AND(合并区域($U82:W82,"")="",$R82=X$16,COUNTIF(X$21:X81,X$18)&lt;X$15),IF(MOD(COUNTIFS(AH$22:AH82,"",$R$22:$R82,X$16),INT((COUNTIFS(AH$22:AH$201,"",$R$22:$R$201,X$16))/X$15))=0,X$18,""),"")</f>
        <v/>
      </c>
      <c r="Y82" s="48" t="str">
        <f>IF(AND(合并区域($U82:X82,"")="",$R82=Y$16,COUNTIF(Y$21:Y81,Y$18)&lt;Y$15),IF(MOD(COUNTIFS(AI$22:AI82,"",$R$22:$R82,Y$16),INT((COUNTIFS(AI$22:AI$201,"",$R$22:$R$201,Y$16))/Y$15))=0,Y$18,""),"")</f>
        <v/>
      </c>
      <c r="Z82" s="48" t="str">
        <f>IF(AND(合并区域($U82:Y82,"")="",$R82=Z$16,COUNTIF(Z$21:Z81,Z$18)&lt;Z$15),IF(MOD(COUNTIFS(AJ$22:AJ82,"",$R$22:$R82,Z$16),INT((COUNTIFS(AJ$22:AJ$201,"",$R$22:$R$201,Z$16))/Z$15))=0,Z$18,""),"")</f>
        <v/>
      </c>
      <c r="AA82" s="48" t="str">
        <f>IF(AND(合并区域($U82:Z82,"")="",$R82=AA$16,COUNTIF(AA$21:AA81,AA$18)&lt;AA$15),IF(MOD(COUNTIFS(AK$22:AK82,"",$R$22:$R82,AA$16),INT((COUNTIFS(AK$22:AK$201,"",$R$22:$R$201,AA$16))/AA$15))=0,AA$18,""),"")</f>
        <v/>
      </c>
      <c r="AB82" s="48" t="str">
        <f>IF(AND(合并区域($U82:AA82,"")="",$R82=AB$16,COUNTIF(AB$21:AB81,AB$18)&lt;AB$15),IF(MOD(COUNTIFS(AL$22:AL82,"",$R$22:$R82,AB$16),INT((COUNTIFS(AL$22:AL$201,"",$R$22:$R$201,AB$16))/AB$15))=0,AB$18,""),"")</f>
        <v/>
      </c>
      <c r="AC82" s="48" t="str">
        <f>IF(AND(合并区域($U82:AB82,"")="",$R82=AC$16,COUNTIF(AC$21:AC81,AC$18)&lt;AC$15),IF(MOD(COUNTIFS(AM$22:AM82,"",$R$22:$R82,AC$16),INT((COUNTIFS(AM$22:AM$201,"",$R$22:$R$201,AC$16))/AC$15))=0,AC$18,""),"")</f>
        <v/>
      </c>
      <c r="AD82" s="48" t="str">
        <f>IF(AND(合并区域($U82:AC82,"")="",$R82=AD$16,COUNTIF(AD$21:AD81,AD$18)&lt;AD$15),IF(MOD(COUNTIFS(AN$22:AN82,"",$R$22:$R82,AD$16),INT((COUNTIFS(AN$22:AN$201,"",$R$22:$R$201,AD$16))/AD$15))=0,AD$18,""),"")</f>
        <v/>
      </c>
      <c r="AE82" s="48" t="str">
        <f>IF(AND(合并区域($U82:AD82,"")="",$R82=AE$16,COUNTIF(AE$21:AE81,AE$18)&lt;AE$15),IF(MOD(COUNTIFS(AO$22:AO82,"",$R$22:$R82,AE$16),INT((COUNTIFS(AO$22:AO$201,"",$R$22:$R$201,AE$16))/AE$15))=0,AE$18,""),"")</f>
        <v/>
      </c>
      <c r="AG82" s="79" t="str">
        <f>合并区域($U82:V82,"")</f>
        <v>楚国</v>
      </c>
      <c r="AH82" s="79" t="str">
        <f>合并区域($U82:W82,"")</f>
        <v>楚国</v>
      </c>
      <c r="AI82" s="79" t="str">
        <f>合并区域($U82:X82,"")</f>
        <v>楚国</v>
      </c>
      <c r="AJ82" s="79" t="str">
        <f>合并区域($U82:Y82,"")</f>
        <v>楚国</v>
      </c>
      <c r="AK82" s="79" t="str">
        <f>合并区域($U82:Z82,"")</f>
        <v>楚国</v>
      </c>
      <c r="AL82" s="79" t="str">
        <f>合并区域($U82:AA82,"")</f>
        <v>楚国</v>
      </c>
      <c r="AM82" s="79" t="str">
        <f>合并区域($U82:AB82,"")</f>
        <v>楚国</v>
      </c>
      <c r="AN82" s="79" t="str">
        <f>合并区域($U82:AC82,"")</f>
        <v>楚国</v>
      </c>
      <c r="AO82" s="79" t="str">
        <f>合并区域($U82:AD82,"")</f>
        <v>楚国</v>
      </c>
      <c r="AP82" s="79" t="str">
        <f>合并区域($U82:AE82,"")</f>
        <v>楚国</v>
      </c>
      <c r="AU82" s="14" t="s">
        <v>501</v>
      </c>
      <c r="AV82" s="14">
        <v>61</v>
      </c>
      <c r="AW82" s="14">
        <v>2</v>
      </c>
      <c r="AY82" s="77" t="str">
        <f>IF(AX82="","",INDEX($AV$12:$AZ$14,COUNTIF($AX$22:AX82,AX82),MATCH(AX82,$AV$3:$AZ$3,0)))</f>
        <v/>
      </c>
      <c r="BD82" s="14" t="s">
        <v>815</v>
      </c>
      <c r="BM82" s="14" t="s">
        <v>501</v>
      </c>
      <c r="BN82" s="14">
        <v>61</v>
      </c>
      <c r="BO82" s="14">
        <v>2</v>
      </c>
      <c r="BQ82" s="77" t="str">
        <f>IF(BP82="","",INDEX($BN$12:$BR$14,COUNTIF($BP$22:BP82,BP82),MATCH(BP82,$BN$3:$BR$3,0)))</f>
        <v/>
      </c>
    </row>
    <row r="83" spans="16:69" x14ac:dyDescent="0.15">
      <c r="P83" s="14" t="s">
        <v>502</v>
      </c>
      <c r="Q83" s="14">
        <v>62</v>
      </c>
      <c r="R83" s="14">
        <v>1</v>
      </c>
      <c r="T83" s="77" t="str">
        <f t="shared" si="3"/>
        <v/>
      </c>
      <c r="U83" s="48" t="str">
        <f t="shared" si="2"/>
        <v/>
      </c>
      <c r="V83" s="47" t="str">
        <f>IF(AND($U83="",$R83=V$16,COUNTIF(V$21:V82,V$18)&lt;V$15),IF(MOD(COUNTIFS($U$22:U83,"",$R$22:R83,V$16),INT(COUNTIFS(U$22:U$201,"",$R$22:$R$201,V$16)/V$15))=0,V$18,""),"")</f>
        <v/>
      </c>
      <c r="W83" s="48" t="str">
        <f>IF(AND(合并区域($U83:V83,"")="",$R83=W$16,COUNTIF(W$21:W82,W$18)&lt;W$15),IF(MOD(COUNTIFS(AG$22:AG83,"",$R$22:$R83,W$16),INT((COUNTIFS(AG$22:AG$201,"",$R$22:$R$201,W$16))/W$15))=0,W$18,""),"")</f>
        <v/>
      </c>
      <c r="X83" s="48" t="str">
        <f>IF(AND(合并区域($U83:W83,"")="",$R83=X$16,COUNTIF(X$21:X82,X$18)&lt;X$15),IF(MOD(COUNTIFS(AH$22:AH83,"",$R$22:$R83,X$16),INT((COUNTIFS(AH$22:AH$201,"",$R$22:$R$201,X$16))/X$15))=0,X$18,""),"")</f>
        <v/>
      </c>
      <c r="Y83" s="48" t="str">
        <f>IF(AND(合并区域($U83:X83,"")="",$R83=Y$16,COUNTIF(Y$21:Y82,Y$18)&lt;Y$15),IF(MOD(COUNTIFS(AI$22:AI83,"",$R$22:$R83,Y$16),INT((COUNTIFS(AI$22:AI$201,"",$R$22:$R$201,Y$16))/Y$15))=0,Y$18,""),"")</f>
        <v/>
      </c>
      <c r="Z83" s="48" t="str">
        <f>IF(AND(合并区域($U83:Y83,"")="",$R83=Z$16,COUNTIF(Z$21:Z82,Z$18)&lt;Z$15),IF(MOD(COUNTIFS(AJ$22:AJ83,"",$R$22:$R83,Z$16),INT((COUNTIFS(AJ$22:AJ$201,"",$R$22:$R$201,Z$16))/Z$15))=0,Z$18,""),"")</f>
        <v/>
      </c>
      <c r="AA83" s="48" t="str">
        <f>IF(AND(合并区域($U83:Z83,"")="",$R83=AA$16,COUNTIF(AA$21:AA82,AA$18)&lt;AA$15),IF(MOD(COUNTIFS(AK$22:AK83,"",$R$22:$R83,AA$16),INT((COUNTIFS(AK$22:AK$201,"",$R$22:$R$201,AA$16))/AA$15))=0,AA$18,""),"")</f>
        <v/>
      </c>
      <c r="AB83" s="48" t="str">
        <f>IF(AND(合并区域($U83:AA83,"")="",$R83=AB$16,COUNTIF(AB$21:AB82,AB$18)&lt;AB$15),IF(MOD(COUNTIFS(AL$22:AL83,"",$R$22:$R83,AB$16),INT((COUNTIFS(AL$22:AL$201,"",$R$22:$R$201,AB$16))/AB$15))=0,AB$18,""),"")</f>
        <v/>
      </c>
      <c r="AC83" s="48" t="str">
        <f>IF(AND(合并区域($U83:AB83,"")="",$R83=AC$16,COUNTIF(AC$21:AC82,AC$18)&lt;AC$15),IF(MOD(COUNTIFS(AM$22:AM83,"",$R$22:$R83,AC$16),INT((COUNTIFS(AM$22:AM$201,"",$R$22:$R$201,AC$16))/AC$15))=0,AC$18,""),"")</f>
        <v/>
      </c>
      <c r="AD83" s="48" t="str">
        <f>IF(AND(合并区域($U83:AC83,"")="",$R83=AD$16,COUNTIF(AD$21:AD82,AD$18)&lt;AD$15),IF(MOD(COUNTIFS(AN$22:AN83,"",$R$22:$R83,AD$16),INT((COUNTIFS(AN$22:AN$201,"",$R$22:$R$201,AD$16))/AD$15))=0,AD$18,""),"")</f>
        <v/>
      </c>
      <c r="AE83" s="48" t="str">
        <f>IF(AND(合并区域($U83:AD83,"")="",$R83=AE$16,COUNTIF(AE$21:AE82,AE$18)&lt;AE$15),IF(MOD(COUNTIFS(AO$22:AO83,"",$R$22:$R83,AE$16),INT((COUNTIFS(AO$22:AO$201,"",$R$22:$R$201,AE$16))/AE$15))=0,AE$18,""),"")</f>
        <v/>
      </c>
      <c r="AG83" s="79" t="str">
        <f>合并区域($U83:V83,"")</f>
        <v/>
      </c>
      <c r="AH83" s="79" t="str">
        <f>合并区域($U83:W83,"")</f>
        <v/>
      </c>
      <c r="AI83" s="79" t="str">
        <f>合并区域($U83:X83,"")</f>
        <v/>
      </c>
      <c r="AJ83" s="79" t="str">
        <f>合并区域($U83:Y83,"")</f>
        <v/>
      </c>
      <c r="AK83" s="79" t="str">
        <f>合并区域($U83:Z83,"")</f>
        <v/>
      </c>
      <c r="AL83" s="79" t="str">
        <f>合并区域($U83:AA83,"")</f>
        <v/>
      </c>
      <c r="AM83" s="79" t="str">
        <f>合并区域($U83:AB83,"")</f>
        <v/>
      </c>
      <c r="AN83" s="79" t="str">
        <f>合并区域($U83:AC83,"")</f>
        <v/>
      </c>
      <c r="AO83" s="79" t="str">
        <f>合并区域($U83:AD83,"")</f>
        <v/>
      </c>
      <c r="AP83" s="79" t="str">
        <f>合并区域($U83:AE83,"")</f>
        <v/>
      </c>
      <c r="AU83" s="14" t="s">
        <v>502</v>
      </c>
      <c r="AV83" s="14">
        <v>62</v>
      </c>
      <c r="AW83" s="14">
        <v>3</v>
      </c>
      <c r="AY83" s="77" t="str">
        <f>IF(AX83="","",INDEX($AV$12:$AZ$14,COUNTIF($AX$22:AX83,AX83),MATCH(AX83,$AV$3:$AZ$3,0)))</f>
        <v/>
      </c>
      <c r="BD83" s="14" t="s">
        <v>816</v>
      </c>
      <c r="BM83" s="14" t="s">
        <v>502</v>
      </c>
      <c r="BN83" s="14">
        <v>62</v>
      </c>
      <c r="BO83" s="14">
        <v>3</v>
      </c>
      <c r="BQ83" s="77" t="str">
        <f>IF(BP83="","",INDEX($BN$12:$BR$14,COUNTIF($BP$22:BP83,BP83),MATCH(BP83,$BN$3:$BR$3,0)))</f>
        <v/>
      </c>
    </row>
    <row r="84" spans="16:69" x14ac:dyDescent="0.15">
      <c r="P84" s="14" t="s">
        <v>503</v>
      </c>
      <c r="Q84" s="14">
        <v>63</v>
      </c>
      <c r="R84" s="14">
        <v>1</v>
      </c>
      <c r="T84" s="77" t="str">
        <f t="shared" si="3"/>
        <v/>
      </c>
      <c r="U84" s="48" t="str">
        <f t="shared" si="2"/>
        <v/>
      </c>
      <c r="V84" s="47" t="str">
        <f>IF(AND($U84="",$R84=V$16,COUNTIF(V$21:V83,V$18)&lt;V$15),IF(MOD(COUNTIFS($U$22:U84,"",$R$22:R84,V$16),INT(COUNTIFS(U$22:U$201,"",$R$22:$R$201,V$16)/V$15))=0,V$18,""),"")</f>
        <v/>
      </c>
      <c r="W84" s="48" t="str">
        <f>IF(AND(合并区域($U84:V84,"")="",$R84=W$16,COUNTIF(W$21:W83,W$18)&lt;W$15),IF(MOD(COUNTIFS(AG$22:AG84,"",$R$22:$R84,W$16),INT((COUNTIFS(AG$22:AG$201,"",$R$22:$R$201,W$16))/W$15))=0,W$18,""),"")</f>
        <v/>
      </c>
      <c r="X84" s="48" t="str">
        <f>IF(AND(合并区域($U84:W84,"")="",$R84=X$16,COUNTIF(X$21:X83,X$18)&lt;X$15),IF(MOD(COUNTIFS(AH$22:AH84,"",$R$22:$R84,X$16),INT((COUNTIFS(AH$22:AH$201,"",$R$22:$R$201,X$16))/X$15))=0,X$18,""),"")</f>
        <v/>
      </c>
      <c r="Y84" s="48" t="str">
        <f>IF(AND(合并区域($U84:X84,"")="",$R84=Y$16,COUNTIF(Y$21:Y83,Y$18)&lt;Y$15),IF(MOD(COUNTIFS(AI$22:AI84,"",$R$22:$R84,Y$16),INT((COUNTIFS(AI$22:AI$201,"",$R$22:$R$201,Y$16))/Y$15))=0,Y$18,""),"")</f>
        <v/>
      </c>
      <c r="Z84" s="48" t="str">
        <f>IF(AND(合并区域($U84:Y84,"")="",$R84=Z$16,COUNTIF(Z$21:Z83,Z$18)&lt;Z$15),IF(MOD(COUNTIFS(AJ$22:AJ84,"",$R$22:$R84,Z$16),INT((COUNTIFS(AJ$22:AJ$201,"",$R$22:$R$201,Z$16))/Z$15))=0,Z$18,""),"")</f>
        <v/>
      </c>
      <c r="AA84" s="48" t="str">
        <f>IF(AND(合并区域($U84:Z84,"")="",$R84=AA$16,COUNTIF(AA$21:AA83,AA$18)&lt;AA$15),IF(MOD(COUNTIFS(AK$22:AK84,"",$R$22:$R84,AA$16),INT((COUNTIFS(AK$22:AK$201,"",$R$22:$R$201,AA$16))/AA$15))=0,AA$18,""),"")</f>
        <v/>
      </c>
      <c r="AB84" s="48" t="str">
        <f>IF(AND(合并区域($U84:AA84,"")="",$R84=AB$16,COUNTIF(AB$21:AB83,AB$18)&lt;AB$15),IF(MOD(COUNTIFS(AL$22:AL84,"",$R$22:$R84,AB$16),INT((COUNTIFS(AL$22:AL$201,"",$R$22:$R$201,AB$16))/AB$15))=0,AB$18,""),"")</f>
        <v/>
      </c>
      <c r="AC84" s="48" t="str">
        <f>IF(AND(合并区域($U84:AB84,"")="",$R84=AC$16,COUNTIF(AC$21:AC83,AC$18)&lt;AC$15),IF(MOD(COUNTIFS(AM$22:AM84,"",$R$22:$R84,AC$16),INT((COUNTIFS(AM$22:AM$201,"",$R$22:$R$201,AC$16))/AC$15))=0,AC$18,""),"")</f>
        <v/>
      </c>
      <c r="AD84" s="48" t="str">
        <f>IF(AND(合并区域($U84:AC84,"")="",$R84=AD$16,COUNTIF(AD$21:AD83,AD$18)&lt;AD$15),IF(MOD(COUNTIFS(AN$22:AN84,"",$R$22:$R84,AD$16),INT((COUNTIFS(AN$22:AN$201,"",$R$22:$R$201,AD$16))/AD$15))=0,AD$18,""),"")</f>
        <v/>
      </c>
      <c r="AE84" s="48" t="str">
        <f>IF(AND(合并区域($U84:AD84,"")="",$R84=AE$16,COUNTIF(AE$21:AE83,AE$18)&lt;AE$15),IF(MOD(COUNTIFS(AO$22:AO84,"",$R$22:$R84,AE$16),INT((COUNTIFS(AO$22:AO$201,"",$R$22:$R$201,AE$16))/AE$15))=0,AE$18,""),"")</f>
        <v/>
      </c>
      <c r="AG84" s="79" t="str">
        <f>合并区域($U84:V84,"")</f>
        <v/>
      </c>
      <c r="AH84" s="79" t="str">
        <f>合并区域($U84:W84,"")</f>
        <v/>
      </c>
      <c r="AI84" s="79" t="str">
        <f>合并区域($U84:X84,"")</f>
        <v/>
      </c>
      <c r="AJ84" s="79" t="str">
        <f>合并区域($U84:Y84,"")</f>
        <v/>
      </c>
      <c r="AK84" s="79" t="str">
        <f>合并区域($U84:Z84,"")</f>
        <v/>
      </c>
      <c r="AL84" s="79" t="str">
        <f>合并区域($U84:AA84,"")</f>
        <v/>
      </c>
      <c r="AM84" s="79" t="str">
        <f>合并区域($U84:AB84,"")</f>
        <v/>
      </c>
      <c r="AN84" s="79" t="str">
        <f>合并区域($U84:AC84,"")</f>
        <v/>
      </c>
      <c r="AO84" s="79" t="str">
        <f>合并区域($U84:AD84,"")</f>
        <v/>
      </c>
      <c r="AP84" s="79" t="str">
        <f>合并区域($U84:AE84,"")</f>
        <v/>
      </c>
      <c r="AU84" s="14" t="s">
        <v>503</v>
      </c>
      <c r="AV84" s="14">
        <v>63</v>
      </c>
      <c r="AW84" s="14">
        <v>1</v>
      </c>
      <c r="AY84" s="77" t="str">
        <f>IF(AX84="","",INDEX($AV$12:$AZ$14,COUNTIF($AX$22:AX84,AX84),MATCH(AX84,$AV$3:$AZ$3,0)))</f>
        <v/>
      </c>
      <c r="BD84" s="14" t="s">
        <v>817</v>
      </c>
      <c r="BM84" s="14" t="s">
        <v>503</v>
      </c>
      <c r="BN84" s="14">
        <v>63</v>
      </c>
      <c r="BO84" s="14">
        <v>1</v>
      </c>
      <c r="BQ84" s="77" t="str">
        <f>IF(BP84="","",INDEX($BN$12:$BR$14,COUNTIF($BP$22:BP84,BP84),MATCH(BP84,$BN$3:$BR$3,0)))</f>
        <v/>
      </c>
    </row>
    <row r="85" spans="16:69" x14ac:dyDescent="0.15">
      <c r="P85" s="14" t="s">
        <v>504</v>
      </c>
      <c r="Q85" s="14">
        <v>64</v>
      </c>
      <c r="R85" s="14">
        <v>3</v>
      </c>
      <c r="T85" s="77" t="str">
        <f t="shared" si="3"/>
        <v/>
      </c>
      <c r="U85" s="48" t="str">
        <f t="shared" si="2"/>
        <v/>
      </c>
      <c r="V85" s="47" t="str">
        <f>IF(AND($U85="",$R85=V$16,COUNTIF(V$21:V84,V$18)&lt;V$15),IF(MOD(COUNTIFS($U$22:U85,"",$R$22:R85,V$16),INT(COUNTIFS(U$22:U$201,"",$R$22:$R$201,V$16)/V$15))=0,V$18,""),"")</f>
        <v/>
      </c>
      <c r="W85" s="48" t="str">
        <f>IF(AND(合并区域($U85:V85,"")="",$R85=W$16,COUNTIF(W$21:W84,W$18)&lt;W$15),IF(MOD(COUNTIFS(AG$22:AG85,"",$R$22:$R85,W$16),INT((COUNTIFS(AG$22:AG$201,"",$R$22:$R$201,W$16))/W$15))=0,W$18,""),"")</f>
        <v/>
      </c>
      <c r="X85" s="48" t="str">
        <f>IF(AND(合并区域($U85:W85,"")="",$R85=X$16,COUNTIF(X$21:X84,X$18)&lt;X$15),IF(MOD(COUNTIFS(AH$22:AH85,"",$R$22:$R85,X$16),INT((COUNTIFS(AH$22:AH$201,"",$R$22:$R$201,X$16))/X$15))=0,X$18,""),"")</f>
        <v/>
      </c>
      <c r="Y85" s="48" t="str">
        <f>IF(AND(合并区域($U85:X85,"")="",$R85=Y$16,COUNTIF(Y$21:Y84,Y$18)&lt;Y$15),IF(MOD(COUNTIFS(AI$22:AI85,"",$R$22:$R85,Y$16),INT((COUNTIFS(AI$22:AI$201,"",$R$22:$R$201,Y$16))/Y$15))=0,Y$18,""),"")</f>
        <v/>
      </c>
      <c r="Z85" s="48" t="str">
        <f>IF(AND(合并区域($U85:Y85,"")="",$R85=Z$16,COUNTIF(Z$21:Z84,Z$18)&lt;Z$15),IF(MOD(COUNTIFS(AJ$22:AJ85,"",$R$22:$R85,Z$16),INT((COUNTIFS(AJ$22:AJ$201,"",$R$22:$R$201,Z$16))/Z$15))=0,Z$18,""),"")</f>
        <v/>
      </c>
      <c r="AA85" s="48" t="str">
        <f>IF(AND(合并区域($U85:Z85,"")="",$R85=AA$16,COUNTIF(AA$21:AA84,AA$18)&lt;AA$15),IF(MOD(COUNTIFS(AK$22:AK85,"",$R$22:$R85,AA$16),INT((COUNTIFS(AK$22:AK$201,"",$R$22:$R$201,AA$16))/AA$15))=0,AA$18,""),"")</f>
        <v/>
      </c>
      <c r="AB85" s="48" t="str">
        <f>IF(AND(合并区域($U85:AA85,"")="",$R85=AB$16,COUNTIF(AB$21:AB84,AB$18)&lt;AB$15),IF(MOD(COUNTIFS(AL$22:AL85,"",$R$22:$R85,AB$16),INT((COUNTIFS(AL$22:AL$201,"",$R$22:$R$201,AB$16))/AB$15))=0,AB$18,""),"")</f>
        <v/>
      </c>
      <c r="AC85" s="48" t="str">
        <f>IF(AND(合并区域($U85:AB85,"")="",$R85=AC$16,COUNTIF(AC$21:AC84,AC$18)&lt;AC$15),IF(MOD(COUNTIFS(AM$22:AM85,"",$R$22:$R85,AC$16),INT((COUNTIFS(AM$22:AM$201,"",$R$22:$R$201,AC$16))/AC$15))=0,AC$18,""),"")</f>
        <v/>
      </c>
      <c r="AD85" s="48" t="str">
        <f>IF(AND(合并区域($U85:AC85,"")="",$R85=AD$16,COUNTIF(AD$21:AD84,AD$18)&lt;AD$15),IF(MOD(COUNTIFS(AN$22:AN85,"",$R$22:$R85,AD$16),INT((COUNTIFS(AN$22:AN$201,"",$R$22:$R$201,AD$16))/AD$15))=0,AD$18,""),"")</f>
        <v/>
      </c>
      <c r="AE85" s="48" t="str">
        <f>IF(AND(合并区域($U85:AD85,"")="",$R85=AE$16,COUNTIF(AE$21:AE84,AE$18)&lt;AE$15),IF(MOD(COUNTIFS(AO$22:AO85,"",$R$22:$R85,AE$16),INT((COUNTIFS(AO$22:AO$201,"",$R$22:$R$201,AE$16))/AE$15))=0,AE$18,""),"")</f>
        <v/>
      </c>
      <c r="AG85" s="79" t="str">
        <f>合并区域($U85:V85,"")</f>
        <v/>
      </c>
      <c r="AH85" s="79" t="str">
        <f>合并区域($U85:W85,"")</f>
        <v/>
      </c>
      <c r="AI85" s="79" t="str">
        <f>合并区域($U85:X85,"")</f>
        <v/>
      </c>
      <c r="AJ85" s="79" t="str">
        <f>合并区域($U85:Y85,"")</f>
        <v/>
      </c>
      <c r="AK85" s="79" t="str">
        <f>合并区域($U85:Z85,"")</f>
        <v/>
      </c>
      <c r="AL85" s="79" t="str">
        <f>合并区域($U85:AA85,"")</f>
        <v/>
      </c>
      <c r="AM85" s="79" t="str">
        <f>合并区域($U85:AB85,"")</f>
        <v/>
      </c>
      <c r="AN85" s="79" t="str">
        <f>合并区域($U85:AC85,"")</f>
        <v/>
      </c>
      <c r="AO85" s="79" t="str">
        <f>合并区域($U85:AD85,"")</f>
        <v/>
      </c>
      <c r="AP85" s="79" t="str">
        <f>合并区域($U85:AE85,"")</f>
        <v/>
      </c>
      <c r="AU85" s="14" t="s">
        <v>504</v>
      </c>
      <c r="AV85" s="14">
        <v>64</v>
      </c>
      <c r="AW85" s="14">
        <v>1</v>
      </c>
      <c r="AY85" s="77" t="str">
        <f>IF(AX85="","",INDEX($AV$12:$AZ$14,COUNTIF($AX$22:AX85,AX85),MATCH(AX85,$AV$3:$AZ$3,0)))</f>
        <v/>
      </c>
      <c r="BD85" s="14" t="s">
        <v>818</v>
      </c>
      <c r="BM85" s="14" t="s">
        <v>504</v>
      </c>
      <c r="BN85" s="14">
        <v>64</v>
      </c>
      <c r="BO85" s="14">
        <v>1</v>
      </c>
      <c r="BQ85" s="77" t="str">
        <f>IF(BP85="","",INDEX($BN$12:$BR$14,COUNTIF($BP$22:BP85,BP85),MATCH(BP85,$BN$3:$BR$3,0)))</f>
        <v/>
      </c>
    </row>
    <row r="86" spans="16:69" x14ac:dyDescent="0.15">
      <c r="P86" s="14" t="s">
        <v>505</v>
      </c>
      <c r="Q86" s="14">
        <v>65</v>
      </c>
      <c r="R86" s="14">
        <v>1</v>
      </c>
      <c r="T86" s="77" t="str">
        <f t="shared" ref="T86:T117" si="4">合并区域(V86:AE86,"")</f>
        <v/>
      </c>
      <c r="U86" s="48" t="str">
        <f t="shared" si="2"/>
        <v/>
      </c>
      <c r="V86" s="47" t="str">
        <f>IF(AND($U86="",$R86=V$16,COUNTIF(V$21:V85,V$18)&lt;V$15),IF(MOD(COUNTIFS($U$22:U86,"",$R$22:R86,V$16),INT(COUNTIFS(U$22:U$201,"",$R$22:$R$201,V$16)/V$15))=0,V$18,""),"")</f>
        <v/>
      </c>
      <c r="W86" s="48" t="str">
        <f>IF(AND(合并区域($U86:V86,"")="",$R86=W$16,COUNTIF(W$21:W85,W$18)&lt;W$15),IF(MOD(COUNTIFS(AG$22:AG86,"",$R$22:$R86,W$16),INT((COUNTIFS(AG$22:AG$201,"",$R$22:$R$201,W$16))/W$15))=0,W$18,""),"")</f>
        <v/>
      </c>
      <c r="X86" s="48" t="str">
        <f>IF(AND(合并区域($U86:W86,"")="",$R86=X$16,COUNTIF(X$21:X85,X$18)&lt;X$15),IF(MOD(COUNTIFS(AH$22:AH86,"",$R$22:$R86,X$16),INT((COUNTIFS(AH$22:AH$201,"",$R$22:$R$201,X$16))/X$15))=0,X$18,""),"")</f>
        <v/>
      </c>
      <c r="Y86" s="48" t="str">
        <f>IF(AND(合并区域($U86:X86,"")="",$R86=Y$16,COUNTIF(Y$21:Y85,Y$18)&lt;Y$15),IF(MOD(COUNTIFS(AI$22:AI86,"",$R$22:$R86,Y$16),INT((COUNTIFS(AI$22:AI$201,"",$R$22:$R$201,Y$16))/Y$15))=0,Y$18,""),"")</f>
        <v/>
      </c>
      <c r="Z86" s="48" t="str">
        <f>IF(AND(合并区域($U86:Y86,"")="",$R86=Z$16,COUNTIF(Z$21:Z85,Z$18)&lt;Z$15),IF(MOD(COUNTIFS(AJ$22:AJ86,"",$R$22:$R86,Z$16),INT((COUNTIFS(AJ$22:AJ$201,"",$R$22:$R$201,Z$16))/Z$15))=0,Z$18,""),"")</f>
        <v/>
      </c>
      <c r="AA86" s="48" t="str">
        <f>IF(AND(合并区域($U86:Z86,"")="",$R86=AA$16,COUNTIF(AA$21:AA85,AA$18)&lt;AA$15),IF(MOD(COUNTIFS(AK$22:AK86,"",$R$22:$R86,AA$16),INT((COUNTIFS(AK$22:AK$201,"",$R$22:$R$201,AA$16))/AA$15))=0,AA$18,""),"")</f>
        <v/>
      </c>
      <c r="AB86" s="48" t="str">
        <f>IF(AND(合并区域($U86:AA86,"")="",$R86=AB$16,COUNTIF(AB$21:AB85,AB$18)&lt;AB$15),IF(MOD(COUNTIFS(AL$22:AL86,"",$R$22:$R86,AB$16),INT((COUNTIFS(AL$22:AL$201,"",$R$22:$R$201,AB$16))/AB$15))=0,AB$18,""),"")</f>
        <v/>
      </c>
      <c r="AC86" s="48" t="str">
        <f>IF(AND(合并区域($U86:AB86,"")="",$R86=AC$16,COUNTIF(AC$21:AC85,AC$18)&lt;AC$15),IF(MOD(COUNTIFS(AM$22:AM86,"",$R$22:$R86,AC$16),INT((COUNTIFS(AM$22:AM$201,"",$R$22:$R$201,AC$16))/AC$15))=0,AC$18,""),"")</f>
        <v/>
      </c>
      <c r="AD86" s="48" t="str">
        <f>IF(AND(合并区域($U86:AC86,"")="",$R86=AD$16,COUNTIF(AD$21:AD85,AD$18)&lt;AD$15),IF(MOD(COUNTIFS(AN$22:AN86,"",$R$22:$R86,AD$16),INT((COUNTIFS(AN$22:AN$201,"",$R$22:$R$201,AD$16))/AD$15))=0,AD$18,""),"")</f>
        <v/>
      </c>
      <c r="AE86" s="48" t="str">
        <f>IF(AND(合并区域($U86:AD86,"")="",$R86=AE$16,COUNTIF(AE$21:AE85,AE$18)&lt;AE$15),IF(MOD(COUNTIFS(AO$22:AO86,"",$R$22:$R86,AE$16),INT((COUNTIFS(AO$22:AO$201,"",$R$22:$R$201,AE$16))/AE$15))=0,AE$18,""),"")</f>
        <v/>
      </c>
      <c r="AG86" s="79" t="str">
        <f>合并区域($U86:V86,"")</f>
        <v/>
      </c>
      <c r="AH86" s="79" t="str">
        <f>合并区域($U86:W86,"")</f>
        <v/>
      </c>
      <c r="AI86" s="79" t="str">
        <f>合并区域($U86:X86,"")</f>
        <v/>
      </c>
      <c r="AJ86" s="79" t="str">
        <f>合并区域($U86:Y86,"")</f>
        <v/>
      </c>
      <c r="AK86" s="79" t="str">
        <f>合并区域($U86:Z86,"")</f>
        <v/>
      </c>
      <c r="AL86" s="79" t="str">
        <f>合并区域($U86:AA86,"")</f>
        <v/>
      </c>
      <c r="AM86" s="79" t="str">
        <f>合并区域($U86:AB86,"")</f>
        <v/>
      </c>
      <c r="AN86" s="79" t="str">
        <f>合并区域($U86:AC86,"")</f>
        <v/>
      </c>
      <c r="AO86" s="79" t="str">
        <f>合并区域($U86:AD86,"")</f>
        <v/>
      </c>
      <c r="AP86" s="79" t="str">
        <f>合并区域($U86:AE86,"")</f>
        <v/>
      </c>
      <c r="AU86" s="14" t="s">
        <v>505</v>
      </c>
      <c r="AV86" s="14">
        <v>65</v>
      </c>
      <c r="AW86" s="14">
        <v>1</v>
      </c>
      <c r="AY86" s="77" t="str">
        <f>IF(AX86="","",INDEX($AV$12:$AZ$14,COUNTIF($AX$22:AX86,AX86),MATCH(AX86,$AV$3:$AZ$3,0)))</f>
        <v/>
      </c>
      <c r="BD86" s="14" t="s">
        <v>819</v>
      </c>
      <c r="BM86" s="14" t="s">
        <v>505</v>
      </c>
      <c r="BN86" s="14">
        <v>65</v>
      </c>
      <c r="BO86" s="14">
        <v>1</v>
      </c>
      <c r="BQ86" s="77" t="str">
        <f>IF(BP86="","",INDEX($BN$12:$BR$14,COUNTIF($BP$22:BP86,BP86),MATCH(BP86,$BN$3:$BR$3,0)))</f>
        <v/>
      </c>
    </row>
    <row r="87" spans="16:69" x14ac:dyDescent="0.15">
      <c r="P87" s="14" t="s">
        <v>506</v>
      </c>
      <c r="Q87" s="14">
        <v>66</v>
      </c>
      <c r="R87" s="14">
        <v>2</v>
      </c>
      <c r="T87" s="77" t="str">
        <f t="shared" si="4"/>
        <v/>
      </c>
      <c r="U87" s="48" t="str">
        <f t="shared" ref="U87:U150" si="5">IF(OR(S87="齐国",S87="楚国",S87="晋国"),S87,"")</f>
        <v/>
      </c>
      <c r="V87" s="47" t="str">
        <f>IF(AND($U87="",$R87=V$16,COUNTIF(V$21:V86,V$18)&lt;V$15),IF(MOD(COUNTIFS($U$22:U87,"",$R$22:R87,V$16),INT(COUNTIFS(U$22:U$201,"",$R$22:$R$201,V$16)/V$15))=0,V$18,""),"")</f>
        <v/>
      </c>
      <c r="W87" s="48" t="str">
        <f>IF(AND(合并区域($U87:V87,"")="",$R87=W$16,COUNTIF(W$21:W86,W$18)&lt;W$15),IF(MOD(COUNTIFS(AG$22:AG87,"",$R$22:$R87,W$16),INT((COUNTIFS(AG$22:AG$201,"",$R$22:$R$201,W$16))/W$15))=0,W$18,""),"")</f>
        <v/>
      </c>
      <c r="X87" s="48" t="str">
        <f>IF(AND(合并区域($U87:W87,"")="",$R87=X$16,COUNTIF(X$21:X86,X$18)&lt;X$15),IF(MOD(COUNTIFS(AH$22:AH87,"",$R$22:$R87,X$16),INT((COUNTIFS(AH$22:AH$201,"",$R$22:$R$201,X$16))/X$15))=0,X$18,""),"")</f>
        <v/>
      </c>
      <c r="Y87" s="48" t="str">
        <f>IF(AND(合并区域($U87:X87,"")="",$R87=Y$16,COUNTIF(Y$21:Y86,Y$18)&lt;Y$15),IF(MOD(COUNTIFS(AI$22:AI87,"",$R$22:$R87,Y$16),INT((COUNTIFS(AI$22:AI$201,"",$R$22:$R$201,Y$16))/Y$15))=0,Y$18,""),"")</f>
        <v/>
      </c>
      <c r="Z87" s="48" t="str">
        <f>IF(AND(合并区域($U87:Y87,"")="",$R87=Z$16,COUNTIF(Z$21:Z86,Z$18)&lt;Z$15),IF(MOD(COUNTIFS(AJ$22:AJ87,"",$R$22:$R87,Z$16),INT((COUNTIFS(AJ$22:AJ$201,"",$R$22:$R$201,Z$16))/Z$15))=0,Z$18,""),"")</f>
        <v/>
      </c>
      <c r="AA87" s="48" t="str">
        <f>IF(AND(合并区域($U87:Z87,"")="",$R87=AA$16,COUNTIF(AA$21:AA86,AA$18)&lt;AA$15),IF(MOD(COUNTIFS(AK$22:AK87,"",$R$22:$R87,AA$16),INT((COUNTIFS(AK$22:AK$201,"",$R$22:$R$201,AA$16))/AA$15))=0,AA$18,""),"")</f>
        <v/>
      </c>
      <c r="AB87" s="48" t="str">
        <f>IF(AND(合并区域($U87:AA87,"")="",$R87=AB$16,COUNTIF(AB$21:AB86,AB$18)&lt;AB$15),IF(MOD(COUNTIFS(AL$22:AL87,"",$R$22:$R87,AB$16),INT((COUNTIFS(AL$22:AL$201,"",$R$22:$R$201,AB$16))/AB$15))=0,AB$18,""),"")</f>
        <v/>
      </c>
      <c r="AC87" s="48" t="str">
        <f>IF(AND(合并区域($U87:AB87,"")="",$R87=AC$16,COUNTIF(AC$21:AC86,AC$18)&lt;AC$15),IF(MOD(COUNTIFS(AM$22:AM87,"",$R$22:$R87,AC$16),INT((COUNTIFS(AM$22:AM$201,"",$R$22:$R$201,AC$16))/AC$15))=0,AC$18,""),"")</f>
        <v/>
      </c>
      <c r="AD87" s="48" t="str">
        <f>IF(AND(合并区域($U87:AC87,"")="",$R87=AD$16,COUNTIF(AD$21:AD86,AD$18)&lt;AD$15),IF(MOD(COUNTIFS(AN$22:AN87,"",$R$22:$R87,AD$16),INT((COUNTIFS(AN$22:AN$201,"",$R$22:$R$201,AD$16))/AD$15))=0,AD$18,""),"")</f>
        <v/>
      </c>
      <c r="AE87" s="48" t="str">
        <f>IF(AND(合并区域($U87:AD87,"")="",$R87=AE$16,COUNTIF(AE$21:AE86,AE$18)&lt;AE$15),IF(MOD(COUNTIFS(AO$22:AO87,"",$R$22:$R87,AE$16),INT((COUNTIFS(AO$22:AO$201,"",$R$22:$R$201,AE$16))/AE$15))=0,AE$18,""),"")</f>
        <v/>
      </c>
      <c r="AG87" s="79" t="str">
        <f>合并区域($U87:V87,"")</f>
        <v/>
      </c>
      <c r="AH87" s="79" t="str">
        <f>合并区域($U87:W87,"")</f>
        <v/>
      </c>
      <c r="AI87" s="79" t="str">
        <f>合并区域($U87:X87,"")</f>
        <v/>
      </c>
      <c r="AJ87" s="79" t="str">
        <f>合并区域($U87:Y87,"")</f>
        <v/>
      </c>
      <c r="AK87" s="79" t="str">
        <f>合并区域($U87:Z87,"")</f>
        <v/>
      </c>
      <c r="AL87" s="79" t="str">
        <f>合并区域($U87:AA87,"")</f>
        <v/>
      </c>
      <c r="AM87" s="79" t="str">
        <f>合并区域($U87:AB87,"")</f>
        <v/>
      </c>
      <c r="AN87" s="79" t="str">
        <f>合并区域($U87:AC87,"")</f>
        <v/>
      </c>
      <c r="AO87" s="79" t="str">
        <f>合并区域($U87:AD87,"")</f>
        <v/>
      </c>
      <c r="AP87" s="79" t="str">
        <f>合并区域($U87:AE87,"")</f>
        <v/>
      </c>
      <c r="AU87" s="14" t="s">
        <v>506</v>
      </c>
      <c r="AV87" s="14">
        <v>66</v>
      </c>
      <c r="AW87" s="14">
        <v>2</v>
      </c>
      <c r="AY87" s="77" t="str">
        <f>IF(AX87="","",INDEX($AV$12:$AZ$14,COUNTIF($AX$22:AX87,AX87),MATCH(AX87,$AV$3:$AZ$3,0)))</f>
        <v/>
      </c>
      <c r="BD87" s="14" t="s">
        <v>820</v>
      </c>
      <c r="BM87" s="14" t="s">
        <v>506</v>
      </c>
      <c r="BN87" s="14">
        <v>66</v>
      </c>
      <c r="BO87" s="14">
        <v>2</v>
      </c>
      <c r="BQ87" s="77" t="str">
        <f>IF(BP87="","",INDEX($BN$12:$BR$14,COUNTIF($BP$22:BP87,BP87),MATCH(BP87,$BN$3:$BR$3,0)))</f>
        <v/>
      </c>
    </row>
    <row r="88" spans="16:69" x14ac:dyDescent="0.15">
      <c r="P88" s="14" t="s">
        <v>507</v>
      </c>
      <c r="Q88" s="14">
        <v>67</v>
      </c>
      <c r="R88" s="14">
        <v>2</v>
      </c>
      <c r="T88" s="77" t="str">
        <f t="shared" si="4"/>
        <v/>
      </c>
      <c r="U88" s="48" t="str">
        <f t="shared" si="5"/>
        <v/>
      </c>
      <c r="V88" s="47" t="str">
        <f>IF(AND($U88="",$R88=V$16,COUNTIF(V$21:V87,V$18)&lt;V$15),IF(MOD(COUNTIFS($U$22:U88,"",$R$22:R88,V$16),INT(COUNTIFS(U$22:U$201,"",$R$22:$R$201,V$16)/V$15))=0,V$18,""),"")</f>
        <v/>
      </c>
      <c r="W88" s="48" t="str">
        <f>IF(AND(合并区域($U88:V88,"")="",$R88=W$16,COUNTIF(W$21:W87,W$18)&lt;W$15),IF(MOD(COUNTIFS(AG$22:AG88,"",$R$22:$R88,W$16),INT((COUNTIFS(AG$22:AG$201,"",$R$22:$R$201,W$16))/W$15))=0,W$18,""),"")</f>
        <v/>
      </c>
      <c r="X88" s="48" t="str">
        <f>IF(AND(合并区域($U88:W88,"")="",$R88=X$16,COUNTIF(X$21:X87,X$18)&lt;X$15),IF(MOD(COUNTIFS(AH$22:AH88,"",$R$22:$R88,X$16),INT((COUNTIFS(AH$22:AH$201,"",$R$22:$R$201,X$16))/X$15))=0,X$18,""),"")</f>
        <v/>
      </c>
      <c r="Y88" s="48" t="str">
        <f>IF(AND(合并区域($U88:X88,"")="",$R88=Y$16,COUNTIF(Y$21:Y87,Y$18)&lt;Y$15),IF(MOD(COUNTIFS(AI$22:AI88,"",$R$22:$R88,Y$16),INT((COUNTIFS(AI$22:AI$201,"",$R$22:$R$201,Y$16))/Y$15))=0,Y$18,""),"")</f>
        <v/>
      </c>
      <c r="Z88" s="48" t="str">
        <f>IF(AND(合并区域($U88:Y88,"")="",$R88=Z$16,COUNTIF(Z$21:Z87,Z$18)&lt;Z$15),IF(MOD(COUNTIFS(AJ$22:AJ88,"",$R$22:$R88,Z$16),INT((COUNTIFS(AJ$22:AJ$201,"",$R$22:$R$201,Z$16))/Z$15))=0,Z$18,""),"")</f>
        <v/>
      </c>
      <c r="AA88" s="48" t="str">
        <f>IF(AND(合并区域($U88:Z88,"")="",$R88=AA$16,COUNTIF(AA$21:AA87,AA$18)&lt;AA$15),IF(MOD(COUNTIFS(AK$22:AK88,"",$R$22:$R88,AA$16),INT((COUNTIFS(AK$22:AK$201,"",$R$22:$R$201,AA$16))/AA$15))=0,AA$18,""),"")</f>
        <v/>
      </c>
      <c r="AB88" s="48" t="str">
        <f>IF(AND(合并区域($U88:AA88,"")="",$R88=AB$16,COUNTIF(AB$21:AB87,AB$18)&lt;AB$15),IF(MOD(COUNTIFS(AL$22:AL88,"",$R$22:$R88,AB$16),INT((COUNTIFS(AL$22:AL$201,"",$R$22:$R$201,AB$16))/AB$15))=0,AB$18,""),"")</f>
        <v/>
      </c>
      <c r="AC88" s="48" t="str">
        <f>IF(AND(合并区域($U88:AB88,"")="",$R88=AC$16,COUNTIF(AC$21:AC87,AC$18)&lt;AC$15),IF(MOD(COUNTIFS(AM$22:AM88,"",$R$22:$R88,AC$16),INT((COUNTIFS(AM$22:AM$201,"",$R$22:$R$201,AC$16))/AC$15))=0,AC$18,""),"")</f>
        <v/>
      </c>
      <c r="AD88" s="48" t="str">
        <f>IF(AND(合并区域($U88:AC88,"")="",$R88=AD$16,COUNTIF(AD$21:AD87,AD$18)&lt;AD$15),IF(MOD(COUNTIFS(AN$22:AN88,"",$R$22:$R88,AD$16),INT((COUNTIFS(AN$22:AN$201,"",$R$22:$R$201,AD$16))/AD$15))=0,AD$18,""),"")</f>
        <v/>
      </c>
      <c r="AE88" s="48" t="str">
        <f>IF(AND(合并区域($U88:AD88,"")="",$R88=AE$16,COUNTIF(AE$21:AE87,AE$18)&lt;AE$15),IF(MOD(COUNTIFS(AO$22:AO88,"",$R$22:$R88,AE$16),INT((COUNTIFS(AO$22:AO$201,"",$R$22:$R$201,AE$16))/AE$15))=0,AE$18,""),"")</f>
        <v/>
      </c>
      <c r="AG88" s="79" t="str">
        <f>合并区域($U88:V88,"")</f>
        <v/>
      </c>
      <c r="AH88" s="79" t="str">
        <f>合并区域($U88:W88,"")</f>
        <v/>
      </c>
      <c r="AI88" s="79" t="str">
        <f>合并区域($U88:X88,"")</f>
        <v/>
      </c>
      <c r="AJ88" s="79" t="str">
        <f>合并区域($U88:Y88,"")</f>
        <v/>
      </c>
      <c r="AK88" s="79" t="str">
        <f>合并区域($U88:Z88,"")</f>
        <v/>
      </c>
      <c r="AL88" s="79" t="str">
        <f>合并区域($U88:AA88,"")</f>
        <v/>
      </c>
      <c r="AM88" s="79" t="str">
        <f>合并区域($U88:AB88,"")</f>
        <v/>
      </c>
      <c r="AN88" s="79" t="str">
        <f>合并区域($U88:AC88,"")</f>
        <v/>
      </c>
      <c r="AO88" s="79" t="str">
        <f>合并区域($U88:AD88,"")</f>
        <v/>
      </c>
      <c r="AP88" s="79" t="str">
        <f>合并区域($U88:AE88,"")</f>
        <v/>
      </c>
      <c r="AU88" s="14" t="s">
        <v>507</v>
      </c>
      <c r="AV88" s="14">
        <v>67</v>
      </c>
      <c r="AW88" s="14">
        <v>2</v>
      </c>
      <c r="AY88" s="77" t="str">
        <f>IF(AX88="","",INDEX($AV$12:$AZ$14,COUNTIF($AX$22:AX88,AX88),MATCH(AX88,$AV$3:$AZ$3,0)))</f>
        <v/>
      </c>
      <c r="BD88" s="14" t="s">
        <v>821</v>
      </c>
      <c r="BM88" s="14" t="s">
        <v>507</v>
      </c>
      <c r="BN88" s="14">
        <v>67</v>
      </c>
      <c r="BO88" s="14">
        <v>2</v>
      </c>
      <c r="BQ88" s="77" t="str">
        <f>IF(BP88="","",INDEX($BN$12:$BR$14,COUNTIF($BP$22:BP88,BP88),MATCH(BP88,$BN$3:$BR$3,0)))</f>
        <v/>
      </c>
    </row>
    <row r="89" spans="16:69" x14ac:dyDescent="0.15">
      <c r="P89" s="14" t="s">
        <v>508</v>
      </c>
      <c r="Q89" s="14">
        <v>68</v>
      </c>
      <c r="R89" s="14">
        <v>1</v>
      </c>
      <c r="T89" s="77" t="str">
        <f t="shared" si="4"/>
        <v/>
      </c>
      <c r="U89" s="48" t="str">
        <f t="shared" si="5"/>
        <v/>
      </c>
      <c r="V89" s="47" t="str">
        <f>IF(AND($U89="",$R89=V$16,COUNTIF(V$21:V88,V$18)&lt;V$15),IF(MOD(COUNTIFS($U$22:U89,"",$R$22:R89,V$16),INT(COUNTIFS(U$22:U$201,"",$R$22:$R$201,V$16)/V$15))=0,V$18,""),"")</f>
        <v/>
      </c>
      <c r="W89" s="48" t="str">
        <f>IF(AND(合并区域($U89:V89,"")="",$R89=W$16,COUNTIF(W$21:W88,W$18)&lt;W$15),IF(MOD(COUNTIFS(AG$22:AG89,"",$R$22:$R89,W$16),INT((COUNTIFS(AG$22:AG$201,"",$R$22:$R$201,W$16))/W$15))=0,W$18,""),"")</f>
        <v/>
      </c>
      <c r="X89" s="48" t="str">
        <f>IF(AND(合并区域($U89:W89,"")="",$R89=X$16,COUNTIF(X$21:X88,X$18)&lt;X$15),IF(MOD(COUNTIFS(AH$22:AH89,"",$R$22:$R89,X$16),INT((COUNTIFS(AH$22:AH$201,"",$R$22:$R$201,X$16))/X$15))=0,X$18,""),"")</f>
        <v/>
      </c>
      <c r="Y89" s="48" t="str">
        <f>IF(AND(合并区域($U89:X89,"")="",$R89=Y$16,COUNTIF(Y$21:Y88,Y$18)&lt;Y$15),IF(MOD(COUNTIFS(AI$22:AI89,"",$R$22:$R89,Y$16),INT((COUNTIFS(AI$22:AI$201,"",$R$22:$R$201,Y$16))/Y$15))=0,Y$18,""),"")</f>
        <v/>
      </c>
      <c r="Z89" s="48" t="str">
        <f>IF(AND(合并区域($U89:Y89,"")="",$R89=Z$16,COUNTIF(Z$21:Z88,Z$18)&lt;Z$15),IF(MOD(COUNTIFS(AJ$22:AJ89,"",$R$22:$R89,Z$16),INT((COUNTIFS(AJ$22:AJ$201,"",$R$22:$R$201,Z$16))/Z$15))=0,Z$18,""),"")</f>
        <v/>
      </c>
      <c r="AA89" s="48" t="str">
        <f>IF(AND(合并区域($U89:Z89,"")="",$R89=AA$16,COUNTIF(AA$21:AA88,AA$18)&lt;AA$15),IF(MOD(COUNTIFS(AK$22:AK89,"",$R$22:$R89,AA$16),INT((COUNTIFS(AK$22:AK$201,"",$R$22:$R$201,AA$16))/AA$15))=0,AA$18,""),"")</f>
        <v/>
      </c>
      <c r="AB89" s="48" t="str">
        <f>IF(AND(合并区域($U89:AA89,"")="",$R89=AB$16,COUNTIF(AB$21:AB88,AB$18)&lt;AB$15),IF(MOD(COUNTIFS(AL$22:AL89,"",$R$22:$R89,AB$16),INT((COUNTIFS(AL$22:AL$201,"",$R$22:$R$201,AB$16))/AB$15))=0,AB$18,""),"")</f>
        <v/>
      </c>
      <c r="AC89" s="48" t="str">
        <f>IF(AND(合并区域($U89:AB89,"")="",$R89=AC$16,COUNTIF(AC$21:AC88,AC$18)&lt;AC$15),IF(MOD(COUNTIFS(AM$22:AM89,"",$R$22:$R89,AC$16),INT((COUNTIFS(AM$22:AM$201,"",$R$22:$R$201,AC$16))/AC$15))=0,AC$18,""),"")</f>
        <v/>
      </c>
      <c r="AD89" s="48" t="str">
        <f>IF(AND(合并区域($U89:AC89,"")="",$R89=AD$16,COUNTIF(AD$21:AD88,AD$18)&lt;AD$15),IF(MOD(COUNTIFS(AN$22:AN89,"",$R$22:$R89,AD$16),INT((COUNTIFS(AN$22:AN$201,"",$R$22:$R$201,AD$16))/AD$15))=0,AD$18,""),"")</f>
        <v/>
      </c>
      <c r="AE89" s="48" t="str">
        <f>IF(AND(合并区域($U89:AD89,"")="",$R89=AE$16,COUNTIF(AE$21:AE88,AE$18)&lt;AE$15),IF(MOD(COUNTIFS(AO$22:AO89,"",$R$22:$R89,AE$16),INT((COUNTIFS(AO$22:AO$201,"",$R$22:$R$201,AE$16))/AE$15))=0,AE$18,""),"")</f>
        <v/>
      </c>
      <c r="AG89" s="79" t="str">
        <f>合并区域($U89:V89,"")</f>
        <v/>
      </c>
      <c r="AH89" s="79" t="str">
        <f>合并区域($U89:W89,"")</f>
        <v/>
      </c>
      <c r="AI89" s="79" t="str">
        <f>合并区域($U89:X89,"")</f>
        <v/>
      </c>
      <c r="AJ89" s="79" t="str">
        <f>合并区域($U89:Y89,"")</f>
        <v/>
      </c>
      <c r="AK89" s="79" t="str">
        <f>合并区域($U89:Z89,"")</f>
        <v/>
      </c>
      <c r="AL89" s="79" t="str">
        <f>合并区域($U89:AA89,"")</f>
        <v/>
      </c>
      <c r="AM89" s="79" t="str">
        <f>合并区域($U89:AB89,"")</f>
        <v/>
      </c>
      <c r="AN89" s="79" t="str">
        <f>合并区域($U89:AC89,"")</f>
        <v/>
      </c>
      <c r="AO89" s="79" t="str">
        <f>合并区域($U89:AD89,"")</f>
        <v/>
      </c>
      <c r="AP89" s="79" t="str">
        <f>合并区域($U89:AE89,"")</f>
        <v/>
      </c>
      <c r="AU89" s="14" t="s">
        <v>508</v>
      </c>
      <c r="AV89" s="14">
        <v>68</v>
      </c>
      <c r="AW89" s="14">
        <v>1</v>
      </c>
      <c r="AY89" s="77" t="str">
        <f>IF(AX89="","",INDEX($AV$12:$AZ$14,COUNTIF($AX$22:AX89,AX89),MATCH(AX89,$AV$3:$AZ$3,0)))</f>
        <v/>
      </c>
      <c r="BD89" s="14" t="s">
        <v>822</v>
      </c>
      <c r="BM89" s="14" t="s">
        <v>508</v>
      </c>
      <c r="BN89" s="14">
        <v>68</v>
      </c>
      <c r="BO89" s="14">
        <v>1</v>
      </c>
      <c r="BQ89" s="77" t="str">
        <f>IF(BP89="","",INDEX($BN$12:$BR$14,COUNTIF($BP$22:BP89,BP89),MATCH(BP89,$BN$3:$BR$3,0)))</f>
        <v/>
      </c>
    </row>
    <row r="90" spans="16:69" x14ac:dyDescent="0.15">
      <c r="P90" s="14" t="s">
        <v>509</v>
      </c>
      <c r="Q90" s="14">
        <v>69</v>
      </c>
      <c r="R90" s="14">
        <v>1</v>
      </c>
      <c r="T90" s="77" t="str">
        <f t="shared" si="4"/>
        <v/>
      </c>
      <c r="U90" s="48" t="str">
        <f t="shared" si="5"/>
        <v/>
      </c>
      <c r="V90" s="47" t="str">
        <f>IF(AND($U90="",$R90=V$16,COUNTIF(V$21:V89,V$18)&lt;V$15),IF(MOD(COUNTIFS($U$22:U90,"",$R$22:R90,V$16),INT(COUNTIFS(U$22:U$201,"",$R$22:$R$201,V$16)/V$15))=0,V$18,""),"")</f>
        <v/>
      </c>
      <c r="W90" s="48" t="str">
        <f>IF(AND(合并区域($U90:V90,"")="",$R90=W$16,COUNTIF(W$21:W89,W$18)&lt;W$15),IF(MOD(COUNTIFS(AG$22:AG90,"",$R$22:$R90,W$16),INT((COUNTIFS(AG$22:AG$201,"",$R$22:$R$201,W$16))/W$15))=0,W$18,""),"")</f>
        <v/>
      </c>
      <c r="X90" s="48" t="str">
        <f>IF(AND(合并区域($U90:W90,"")="",$R90=X$16,COUNTIF(X$21:X89,X$18)&lt;X$15),IF(MOD(COUNTIFS(AH$22:AH90,"",$R$22:$R90,X$16),INT((COUNTIFS(AH$22:AH$201,"",$R$22:$R$201,X$16))/X$15))=0,X$18,""),"")</f>
        <v/>
      </c>
      <c r="Y90" s="48" t="str">
        <f>IF(AND(合并区域($U90:X90,"")="",$R90=Y$16,COUNTIF(Y$21:Y89,Y$18)&lt;Y$15),IF(MOD(COUNTIFS(AI$22:AI90,"",$R$22:$R90,Y$16),INT((COUNTIFS(AI$22:AI$201,"",$R$22:$R$201,Y$16))/Y$15))=0,Y$18,""),"")</f>
        <v/>
      </c>
      <c r="Z90" s="48" t="str">
        <f>IF(AND(合并区域($U90:Y90,"")="",$R90=Z$16,COUNTIF(Z$21:Z89,Z$18)&lt;Z$15),IF(MOD(COUNTIFS(AJ$22:AJ90,"",$R$22:$R90,Z$16),INT((COUNTIFS(AJ$22:AJ$201,"",$R$22:$R$201,Z$16))/Z$15))=0,Z$18,""),"")</f>
        <v/>
      </c>
      <c r="AA90" s="48" t="str">
        <f>IF(AND(合并区域($U90:Z90,"")="",$R90=AA$16,COUNTIF(AA$21:AA89,AA$18)&lt;AA$15),IF(MOD(COUNTIFS(AK$22:AK90,"",$R$22:$R90,AA$16),INT((COUNTIFS(AK$22:AK$201,"",$R$22:$R$201,AA$16))/AA$15))=0,AA$18,""),"")</f>
        <v/>
      </c>
      <c r="AB90" s="48" t="str">
        <f>IF(AND(合并区域($U90:AA90,"")="",$R90=AB$16,COUNTIF(AB$21:AB89,AB$18)&lt;AB$15),IF(MOD(COUNTIFS(AL$22:AL90,"",$R$22:$R90,AB$16),INT((COUNTIFS(AL$22:AL$201,"",$R$22:$R$201,AB$16))/AB$15))=0,AB$18,""),"")</f>
        <v/>
      </c>
      <c r="AC90" s="48" t="str">
        <f>IF(AND(合并区域($U90:AB90,"")="",$R90=AC$16,COUNTIF(AC$21:AC89,AC$18)&lt;AC$15),IF(MOD(COUNTIFS(AM$22:AM90,"",$R$22:$R90,AC$16),INT((COUNTIFS(AM$22:AM$201,"",$R$22:$R$201,AC$16))/AC$15))=0,AC$18,""),"")</f>
        <v/>
      </c>
      <c r="AD90" s="48" t="str">
        <f>IF(AND(合并区域($U90:AC90,"")="",$R90=AD$16,COUNTIF(AD$21:AD89,AD$18)&lt;AD$15),IF(MOD(COUNTIFS(AN$22:AN90,"",$R$22:$R90,AD$16),INT((COUNTIFS(AN$22:AN$201,"",$R$22:$R$201,AD$16))/AD$15))=0,AD$18,""),"")</f>
        <v/>
      </c>
      <c r="AE90" s="48" t="str">
        <f>IF(AND(合并区域($U90:AD90,"")="",$R90=AE$16,COUNTIF(AE$21:AE89,AE$18)&lt;AE$15),IF(MOD(COUNTIFS(AO$22:AO90,"",$R$22:$R90,AE$16),INT((COUNTIFS(AO$22:AO$201,"",$R$22:$R$201,AE$16))/AE$15))=0,AE$18,""),"")</f>
        <v/>
      </c>
      <c r="AG90" s="79" t="str">
        <f>合并区域($U90:V90,"")</f>
        <v/>
      </c>
      <c r="AH90" s="79" t="str">
        <f>合并区域($U90:W90,"")</f>
        <v/>
      </c>
      <c r="AI90" s="79" t="str">
        <f>合并区域($U90:X90,"")</f>
        <v/>
      </c>
      <c r="AJ90" s="79" t="str">
        <f>合并区域($U90:Y90,"")</f>
        <v/>
      </c>
      <c r="AK90" s="79" t="str">
        <f>合并区域($U90:Z90,"")</f>
        <v/>
      </c>
      <c r="AL90" s="79" t="str">
        <f>合并区域($U90:AA90,"")</f>
        <v/>
      </c>
      <c r="AM90" s="79" t="str">
        <f>合并区域($U90:AB90,"")</f>
        <v/>
      </c>
      <c r="AN90" s="79" t="str">
        <f>合并区域($U90:AC90,"")</f>
        <v/>
      </c>
      <c r="AO90" s="79" t="str">
        <f>合并区域($U90:AD90,"")</f>
        <v/>
      </c>
      <c r="AP90" s="79" t="str">
        <f>合并区域($U90:AE90,"")</f>
        <v/>
      </c>
      <c r="AU90" s="14" t="s">
        <v>509</v>
      </c>
      <c r="AV90" s="14">
        <v>69</v>
      </c>
      <c r="AW90" s="14">
        <v>1</v>
      </c>
      <c r="AY90" s="77" t="str">
        <f>IF(AX90="","",INDEX($AV$12:$AZ$14,COUNTIF($AX$22:AX90,AX90),MATCH(AX90,$AV$3:$AZ$3,0)))</f>
        <v/>
      </c>
      <c r="BD90" s="14" t="s">
        <v>823</v>
      </c>
      <c r="BM90" s="14" t="s">
        <v>509</v>
      </c>
      <c r="BN90" s="14">
        <v>69</v>
      </c>
      <c r="BO90" s="14">
        <v>1</v>
      </c>
      <c r="BQ90" s="77" t="str">
        <f>IF(BP90="","",INDEX($BN$12:$BR$14,COUNTIF($BP$22:BP90,BP90),MATCH(BP90,$BN$3:$BR$3,0)))</f>
        <v/>
      </c>
    </row>
    <row r="91" spans="16:69" x14ac:dyDescent="0.15">
      <c r="P91" s="14" t="s">
        <v>510</v>
      </c>
      <c r="Q91" s="14">
        <v>70</v>
      </c>
      <c r="R91" s="14">
        <v>2</v>
      </c>
      <c r="T91" s="77" t="str">
        <f t="shared" si="4"/>
        <v/>
      </c>
      <c r="U91" s="48" t="str">
        <f t="shared" si="5"/>
        <v/>
      </c>
      <c r="V91" s="47" t="str">
        <f>IF(AND($U91="",$R91=V$16,COUNTIF(V$21:V90,V$18)&lt;V$15),IF(MOD(COUNTIFS($U$22:U91,"",$R$22:R91,V$16),INT(COUNTIFS(U$22:U$201,"",$R$22:$R$201,V$16)/V$15))=0,V$18,""),"")</f>
        <v/>
      </c>
      <c r="W91" s="48" t="str">
        <f>IF(AND(合并区域($U91:V91,"")="",$R91=W$16,COUNTIF(W$21:W90,W$18)&lt;W$15),IF(MOD(COUNTIFS(AG$22:AG91,"",$R$22:$R91,W$16),INT((COUNTIFS(AG$22:AG$201,"",$R$22:$R$201,W$16))/W$15))=0,W$18,""),"")</f>
        <v/>
      </c>
      <c r="X91" s="48" t="str">
        <f>IF(AND(合并区域($U91:W91,"")="",$R91=X$16,COUNTIF(X$21:X90,X$18)&lt;X$15),IF(MOD(COUNTIFS(AH$22:AH91,"",$R$22:$R91,X$16),INT((COUNTIFS(AH$22:AH$201,"",$R$22:$R$201,X$16))/X$15))=0,X$18,""),"")</f>
        <v/>
      </c>
      <c r="Y91" s="48" t="str">
        <f>IF(AND(合并区域($U91:X91,"")="",$R91=Y$16,COUNTIF(Y$21:Y90,Y$18)&lt;Y$15),IF(MOD(COUNTIFS(AI$22:AI91,"",$R$22:$R91,Y$16),INT((COUNTIFS(AI$22:AI$201,"",$R$22:$R$201,Y$16))/Y$15))=0,Y$18,""),"")</f>
        <v/>
      </c>
      <c r="Z91" s="48" t="str">
        <f>IF(AND(合并区域($U91:Y91,"")="",$R91=Z$16,COUNTIF(Z$21:Z90,Z$18)&lt;Z$15),IF(MOD(COUNTIFS(AJ$22:AJ91,"",$R$22:$R91,Z$16),INT((COUNTIFS(AJ$22:AJ$201,"",$R$22:$R$201,Z$16))/Z$15))=0,Z$18,""),"")</f>
        <v/>
      </c>
      <c r="AA91" s="48" t="str">
        <f>IF(AND(合并区域($U91:Z91,"")="",$R91=AA$16,COUNTIF(AA$21:AA90,AA$18)&lt;AA$15),IF(MOD(COUNTIFS(AK$22:AK91,"",$R$22:$R91,AA$16),INT((COUNTIFS(AK$22:AK$201,"",$R$22:$R$201,AA$16))/AA$15))=0,AA$18,""),"")</f>
        <v/>
      </c>
      <c r="AB91" s="48" t="str">
        <f>IF(AND(合并区域($U91:AA91,"")="",$R91=AB$16,COUNTIF(AB$21:AB90,AB$18)&lt;AB$15),IF(MOD(COUNTIFS(AL$22:AL91,"",$R$22:$R91,AB$16),INT((COUNTIFS(AL$22:AL$201,"",$R$22:$R$201,AB$16))/AB$15))=0,AB$18,""),"")</f>
        <v/>
      </c>
      <c r="AC91" s="48" t="str">
        <f>IF(AND(合并区域($U91:AB91,"")="",$R91=AC$16,COUNTIF(AC$21:AC90,AC$18)&lt;AC$15),IF(MOD(COUNTIFS(AM$22:AM91,"",$R$22:$R91,AC$16),INT((COUNTIFS(AM$22:AM$201,"",$R$22:$R$201,AC$16))/AC$15))=0,AC$18,""),"")</f>
        <v/>
      </c>
      <c r="AD91" s="48" t="str">
        <f>IF(AND(合并区域($U91:AC91,"")="",$R91=AD$16,COUNTIF(AD$21:AD90,AD$18)&lt;AD$15),IF(MOD(COUNTIFS(AN$22:AN91,"",$R$22:$R91,AD$16),INT((COUNTIFS(AN$22:AN$201,"",$R$22:$R$201,AD$16))/AD$15))=0,AD$18,""),"")</f>
        <v/>
      </c>
      <c r="AE91" s="48" t="str">
        <f>IF(AND(合并区域($U91:AD91,"")="",$R91=AE$16,COUNTIF(AE$21:AE90,AE$18)&lt;AE$15),IF(MOD(COUNTIFS(AO$22:AO91,"",$R$22:$R91,AE$16),INT((COUNTIFS(AO$22:AO$201,"",$R$22:$R$201,AE$16))/AE$15))=0,AE$18,""),"")</f>
        <v/>
      </c>
      <c r="AG91" s="79" t="str">
        <f>合并区域($U91:V91,"")</f>
        <v/>
      </c>
      <c r="AH91" s="79" t="str">
        <f>合并区域($U91:W91,"")</f>
        <v/>
      </c>
      <c r="AI91" s="79" t="str">
        <f>合并区域($U91:X91,"")</f>
        <v/>
      </c>
      <c r="AJ91" s="79" t="str">
        <f>合并区域($U91:Y91,"")</f>
        <v/>
      </c>
      <c r="AK91" s="79" t="str">
        <f>合并区域($U91:Z91,"")</f>
        <v/>
      </c>
      <c r="AL91" s="79" t="str">
        <f>合并区域($U91:AA91,"")</f>
        <v/>
      </c>
      <c r="AM91" s="79" t="str">
        <f>合并区域($U91:AB91,"")</f>
        <v/>
      </c>
      <c r="AN91" s="79" t="str">
        <f>合并区域($U91:AC91,"")</f>
        <v/>
      </c>
      <c r="AO91" s="79" t="str">
        <f>合并区域($U91:AD91,"")</f>
        <v/>
      </c>
      <c r="AP91" s="79" t="str">
        <f>合并区域($U91:AE91,"")</f>
        <v/>
      </c>
      <c r="AU91" s="14" t="s">
        <v>510</v>
      </c>
      <c r="AV91" s="14">
        <v>70</v>
      </c>
      <c r="AW91" s="14">
        <v>2</v>
      </c>
      <c r="AX91" s="14" t="s">
        <v>841</v>
      </c>
      <c r="AY91" s="77">
        <f>IF(AX91="","",INDEX($AV$12:$AZ$14,COUNTIF($AX$22:AX91,AX91),MATCH(AX91,$AV$3:$AZ$3,0)))</f>
        <v>29011</v>
      </c>
      <c r="BD91" s="14" t="s">
        <v>824</v>
      </c>
      <c r="BM91" s="14" t="s">
        <v>510</v>
      </c>
      <c r="BN91" s="14">
        <v>70</v>
      </c>
      <c r="BO91" s="14">
        <v>2</v>
      </c>
      <c r="BQ91" s="77" t="str">
        <f>IF(BP91="","",INDEX($BN$12:$BR$14,COUNTIF($BP$22:BP91,BP91),MATCH(BP91,$BN$3:$BR$3,0)))</f>
        <v/>
      </c>
    </row>
    <row r="92" spans="16:69" x14ac:dyDescent="0.15">
      <c r="P92" s="14" t="s">
        <v>511</v>
      </c>
      <c r="Q92" s="14">
        <v>71</v>
      </c>
      <c r="R92" s="14">
        <v>1</v>
      </c>
      <c r="T92" s="77" t="str">
        <f t="shared" si="4"/>
        <v/>
      </c>
      <c r="U92" s="48" t="str">
        <f t="shared" si="5"/>
        <v/>
      </c>
      <c r="V92" s="47" t="str">
        <f>IF(AND($U92="",$R92=V$16,COUNTIF(V$21:V91,V$18)&lt;V$15),IF(MOD(COUNTIFS($U$22:U92,"",$R$22:R92,V$16),INT(COUNTIFS(U$22:U$201,"",$R$22:$R$201,V$16)/V$15))=0,V$18,""),"")</f>
        <v/>
      </c>
      <c r="W92" s="48" t="str">
        <f>IF(AND(合并区域($U92:V92,"")="",$R92=W$16,COUNTIF(W$21:W91,W$18)&lt;W$15),IF(MOD(COUNTIFS(AG$22:AG92,"",$R$22:$R92,W$16),INT((COUNTIFS(AG$22:AG$201,"",$R$22:$R$201,W$16))/W$15))=0,W$18,""),"")</f>
        <v/>
      </c>
      <c r="X92" s="48" t="str">
        <f>IF(AND(合并区域($U92:W92,"")="",$R92=X$16,COUNTIF(X$21:X91,X$18)&lt;X$15),IF(MOD(COUNTIFS(AH$22:AH92,"",$R$22:$R92,X$16),INT((COUNTIFS(AH$22:AH$201,"",$R$22:$R$201,X$16))/X$15))=0,X$18,""),"")</f>
        <v/>
      </c>
      <c r="Y92" s="48" t="str">
        <f>IF(AND(合并区域($U92:X92,"")="",$R92=Y$16,COUNTIF(Y$21:Y91,Y$18)&lt;Y$15),IF(MOD(COUNTIFS(AI$22:AI92,"",$R$22:$R92,Y$16),INT((COUNTIFS(AI$22:AI$201,"",$R$22:$R$201,Y$16))/Y$15))=0,Y$18,""),"")</f>
        <v/>
      </c>
      <c r="Z92" s="48" t="str">
        <f>IF(AND(合并区域($U92:Y92,"")="",$R92=Z$16,COUNTIF(Z$21:Z91,Z$18)&lt;Z$15),IF(MOD(COUNTIFS(AJ$22:AJ92,"",$R$22:$R92,Z$16),INT((COUNTIFS(AJ$22:AJ$201,"",$R$22:$R$201,Z$16))/Z$15))=0,Z$18,""),"")</f>
        <v/>
      </c>
      <c r="AA92" s="48" t="str">
        <f>IF(AND(合并区域($U92:Z92,"")="",$R92=AA$16,COUNTIF(AA$21:AA91,AA$18)&lt;AA$15),IF(MOD(COUNTIFS(AK$22:AK92,"",$R$22:$R92,AA$16),INT((COUNTIFS(AK$22:AK$201,"",$R$22:$R$201,AA$16))/AA$15))=0,AA$18,""),"")</f>
        <v/>
      </c>
      <c r="AB92" s="48" t="str">
        <f>IF(AND(合并区域($U92:AA92,"")="",$R92=AB$16,COUNTIF(AB$21:AB91,AB$18)&lt;AB$15),IF(MOD(COUNTIFS(AL$22:AL92,"",$R$22:$R92,AB$16),INT((COUNTIFS(AL$22:AL$201,"",$R$22:$R$201,AB$16))/AB$15))=0,AB$18,""),"")</f>
        <v/>
      </c>
      <c r="AC92" s="48" t="str">
        <f>IF(AND(合并区域($U92:AB92,"")="",$R92=AC$16,COUNTIF(AC$21:AC91,AC$18)&lt;AC$15),IF(MOD(COUNTIFS(AM$22:AM92,"",$R$22:$R92,AC$16),INT((COUNTIFS(AM$22:AM$201,"",$R$22:$R$201,AC$16))/AC$15))=0,AC$18,""),"")</f>
        <v/>
      </c>
      <c r="AD92" s="48" t="str">
        <f>IF(AND(合并区域($U92:AC92,"")="",$R92=AD$16,COUNTIF(AD$21:AD91,AD$18)&lt;AD$15),IF(MOD(COUNTIFS(AN$22:AN92,"",$R$22:$R92,AD$16),INT((COUNTIFS(AN$22:AN$201,"",$R$22:$R$201,AD$16))/AD$15))=0,AD$18,""),"")</f>
        <v/>
      </c>
      <c r="AE92" s="48" t="str">
        <f>IF(AND(合并区域($U92:AD92,"")="",$R92=AE$16,COUNTIF(AE$21:AE91,AE$18)&lt;AE$15),IF(MOD(COUNTIFS(AO$22:AO92,"",$R$22:$R92,AE$16),INT((COUNTIFS(AO$22:AO$201,"",$R$22:$R$201,AE$16))/AE$15))=0,AE$18,""),"")</f>
        <v/>
      </c>
      <c r="AG92" s="79" t="str">
        <f>合并区域($U92:V92,"")</f>
        <v/>
      </c>
      <c r="AH92" s="79" t="str">
        <f>合并区域($U92:W92,"")</f>
        <v/>
      </c>
      <c r="AI92" s="79" t="str">
        <f>合并区域($U92:X92,"")</f>
        <v/>
      </c>
      <c r="AJ92" s="79" t="str">
        <f>合并区域($U92:Y92,"")</f>
        <v/>
      </c>
      <c r="AK92" s="79" t="str">
        <f>合并区域($U92:Z92,"")</f>
        <v/>
      </c>
      <c r="AL92" s="79" t="str">
        <f>合并区域($U92:AA92,"")</f>
        <v/>
      </c>
      <c r="AM92" s="79" t="str">
        <f>合并区域($U92:AB92,"")</f>
        <v/>
      </c>
      <c r="AN92" s="79" t="str">
        <f>合并区域($U92:AC92,"")</f>
        <v/>
      </c>
      <c r="AO92" s="79" t="str">
        <f>合并区域($U92:AD92,"")</f>
        <v/>
      </c>
      <c r="AP92" s="79" t="str">
        <f>合并区域($U92:AE92,"")</f>
        <v/>
      </c>
      <c r="AU92" s="14" t="s">
        <v>511</v>
      </c>
      <c r="AV92" s="14">
        <v>71</v>
      </c>
      <c r="AW92" s="14">
        <v>1</v>
      </c>
      <c r="AY92" s="77" t="str">
        <f>IF(AX92="","",INDEX($AV$12:$AZ$14,COUNTIF($AX$22:AX92,AX92),MATCH(AX92,$AV$3:$AZ$3,0)))</f>
        <v/>
      </c>
      <c r="BD92" s="14" t="s">
        <v>825</v>
      </c>
      <c r="BM92" s="14" t="s">
        <v>511</v>
      </c>
      <c r="BN92" s="14">
        <v>71</v>
      </c>
      <c r="BO92" s="14">
        <v>1</v>
      </c>
      <c r="BQ92" s="77" t="str">
        <f>IF(BP92="","",INDEX($BN$12:$BR$14,COUNTIF($BP$22:BP92,BP92),MATCH(BP92,$BN$3:$BR$3,0)))</f>
        <v/>
      </c>
    </row>
    <row r="93" spans="16:69" x14ac:dyDescent="0.15">
      <c r="P93" s="14" t="s">
        <v>512</v>
      </c>
      <c r="Q93" s="14">
        <v>72</v>
      </c>
      <c r="R93" s="14">
        <v>2</v>
      </c>
      <c r="T93" s="77" t="str">
        <f t="shared" si="4"/>
        <v/>
      </c>
      <c r="U93" s="48" t="str">
        <f t="shared" si="5"/>
        <v/>
      </c>
      <c r="V93" s="47" t="str">
        <f>IF(AND($U93="",$R93=V$16,COUNTIF(V$21:V92,V$18)&lt;V$15),IF(MOD(COUNTIFS($U$22:U93,"",$R$22:R93,V$16),INT(COUNTIFS(U$22:U$201,"",$R$22:$R$201,V$16)/V$15))=0,V$18,""),"")</f>
        <v/>
      </c>
      <c r="W93" s="48" t="str">
        <f>IF(AND(合并区域($U93:V93,"")="",$R93=W$16,COUNTIF(W$21:W92,W$18)&lt;W$15),IF(MOD(COUNTIFS(AG$22:AG93,"",$R$22:$R93,W$16),INT((COUNTIFS(AG$22:AG$201,"",$R$22:$R$201,W$16))/W$15))=0,W$18,""),"")</f>
        <v/>
      </c>
      <c r="X93" s="48" t="str">
        <f>IF(AND(合并区域($U93:W93,"")="",$R93=X$16,COUNTIF(X$21:X92,X$18)&lt;X$15),IF(MOD(COUNTIFS(AH$22:AH93,"",$R$22:$R93,X$16),INT((COUNTIFS(AH$22:AH$201,"",$R$22:$R$201,X$16))/X$15))=0,X$18,""),"")</f>
        <v/>
      </c>
      <c r="Y93" s="48" t="str">
        <f>IF(AND(合并区域($U93:X93,"")="",$R93=Y$16,COUNTIF(Y$21:Y92,Y$18)&lt;Y$15),IF(MOD(COUNTIFS(AI$22:AI93,"",$R$22:$R93,Y$16),INT((COUNTIFS(AI$22:AI$201,"",$R$22:$R$201,Y$16))/Y$15))=0,Y$18,""),"")</f>
        <v/>
      </c>
      <c r="Z93" s="48" t="str">
        <f>IF(AND(合并区域($U93:Y93,"")="",$R93=Z$16,COUNTIF(Z$21:Z92,Z$18)&lt;Z$15),IF(MOD(COUNTIFS(AJ$22:AJ93,"",$R$22:$R93,Z$16),INT((COUNTIFS(AJ$22:AJ$201,"",$R$22:$R$201,Z$16))/Z$15))=0,Z$18,""),"")</f>
        <v/>
      </c>
      <c r="AA93" s="48" t="str">
        <f>IF(AND(合并区域($U93:Z93,"")="",$R93=AA$16,COUNTIF(AA$21:AA92,AA$18)&lt;AA$15),IF(MOD(COUNTIFS(AK$22:AK93,"",$R$22:$R93,AA$16),INT((COUNTIFS(AK$22:AK$201,"",$R$22:$R$201,AA$16))/AA$15))=0,AA$18,""),"")</f>
        <v/>
      </c>
      <c r="AB93" s="48" t="str">
        <f>IF(AND(合并区域($U93:AA93,"")="",$R93=AB$16,COUNTIF(AB$21:AB92,AB$18)&lt;AB$15),IF(MOD(COUNTIFS(AL$22:AL93,"",$R$22:$R93,AB$16),INT((COUNTIFS(AL$22:AL$201,"",$R$22:$R$201,AB$16))/AB$15))=0,AB$18,""),"")</f>
        <v/>
      </c>
      <c r="AC93" s="48" t="str">
        <f>IF(AND(合并区域($U93:AB93,"")="",$R93=AC$16,COUNTIF(AC$21:AC92,AC$18)&lt;AC$15),IF(MOD(COUNTIFS(AM$22:AM93,"",$R$22:$R93,AC$16),INT((COUNTIFS(AM$22:AM$201,"",$R$22:$R$201,AC$16))/AC$15))=0,AC$18,""),"")</f>
        <v/>
      </c>
      <c r="AD93" s="48" t="str">
        <f>IF(AND(合并区域($U93:AC93,"")="",$R93=AD$16,COUNTIF(AD$21:AD92,AD$18)&lt;AD$15),IF(MOD(COUNTIFS(AN$22:AN93,"",$R$22:$R93,AD$16),INT((COUNTIFS(AN$22:AN$201,"",$R$22:$R$201,AD$16))/AD$15))=0,AD$18,""),"")</f>
        <v/>
      </c>
      <c r="AE93" s="48" t="str">
        <f>IF(AND(合并区域($U93:AD93,"")="",$R93=AE$16,COUNTIF(AE$21:AE92,AE$18)&lt;AE$15),IF(MOD(COUNTIFS(AO$22:AO93,"",$R$22:$R93,AE$16),INT((COUNTIFS(AO$22:AO$201,"",$R$22:$R$201,AE$16))/AE$15))=0,AE$18,""),"")</f>
        <v/>
      </c>
      <c r="AG93" s="79" t="str">
        <f>合并区域($U93:V93,"")</f>
        <v/>
      </c>
      <c r="AH93" s="79" t="str">
        <f>合并区域($U93:W93,"")</f>
        <v/>
      </c>
      <c r="AI93" s="79" t="str">
        <f>合并区域($U93:X93,"")</f>
        <v/>
      </c>
      <c r="AJ93" s="79" t="str">
        <f>合并区域($U93:Y93,"")</f>
        <v/>
      </c>
      <c r="AK93" s="79" t="str">
        <f>合并区域($U93:Z93,"")</f>
        <v/>
      </c>
      <c r="AL93" s="79" t="str">
        <f>合并区域($U93:AA93,"")</f>
        <v/>
      </c>
      <c r="AM93" s="79" t="str">
        <f>合并区域($U93:AB93,"")</f>
        <v/>
      </c>
      <c r="AN93" s="79" t="str">
        <f>合并区域($U93:AC93,"")</f>
        <v/>
      </c>
      <c r="AO93" s="79" t="str">
        <f>合并区域($U93:AD93,"")</f>
        <v/>
      </c>
      <c r="AP93" s="79" t="str">
        <f>合并区域($U93:AE93,"")</f>
        <v/>
      </c>
      <c r="AU93" s="14" t="s">
        <v>512</v>
      </c>
      <c r="AV93" s="14">
        <v>72</v>
      </c>
      <c r="AW93" s="14">
        <v>2</v>
      </c>
      <c r="AY93" s="77" t="str">
        <f>IF(AX93="","",INDEX($AV$12:$AZ$14,COUNTIF($AX$22:AX93,AX93),MATCH(AX93,$AV$3:$AZ$3,0)))</f>
        <v/>
      </c>
      <c r="BD93" s="14" t="s">
        <v>826</v>
      </c>
      <c r="BM93" s="14" t="s">
        <v>512</v>
      </c>
      <c r="BN93" s="14">
        <v>72</v>
      </c>
      <c r="BO93" s="14">
        <v>2</v>
      </c>
      <c r="BQ93" s="77" t="str">
        <f>IF(BP93="","",INDEX($BN$12:$BR$14,COUNTIF($BP$22:BP93,BP93),MATCH(BP93,$BN$3:$BR$3,0)))</f>
        <v/>
      </c>
    </row>
    <row r="94" spans="16:69" x14ac:dyDescent="0.15">
      <c r="P94" s="14" t="s">
        <v>513</v>
      </c>
      <c r="Q94" s="14">
        <v>73</v>
      </c>
      <c r="R94" s="14">
        <v>3</v>
      </c>
      <c r="S94" s="14" t="s">
        <v>627</v>
      </c>
      <c r="T94" s="77" t="str">
        <f t="shared" si="4"/>
        <v>29009</v>
      </c>
      <c r="U94" s="48" t="str">
        <f t="shared" si="5"/>
        <v/>
      </c>
      <c r="V94" s="47" t="str">
        <f>IF(AND($U94="",$R94=V$16,COUNTIF(V$21:V93,V$18)&lt;V$15),IF(MOD(COUNTIFS($U$22:U94,"",$R$22:R94,V$16),INT(COUNTIFS(U$22:U$201,"",$R$22:$R$201,V$16)/V$15))=0,V$18,""),"")</f>
        <v/>
      </c>
      <c r="W94" s="48" t="str">
        <f>IF(AND(合并区域($U94:V94,"")="",$R94=W$16,COUNTIF(W$21:W93,W$18)&lt;W$15),IF(MOD(COUNTIFS(AG$22:AG94,"",$R$22:$R94,W$16),INT((COUNTIFS(AG$22:AG$201,"",$R$22:$R$201,W$16))/W$15))=0,W$18,""),"")</f>
        <v/>
      </c>
      <c r="X94" s="48" t="str">
        <f>IF(AND(合并区域($U94:W94,"")="",$R94=X$16,COUNTIF(X$21:X93,X$18)&lt;X$15),IF(MOD(COUNTIFS(AH$22:AH94,"",$R$22:$R94,X$16),INT((COUNTIFS(AH$22:AH$201,"",$R$22:$R$201,X$16))/X$15))=0,X$18,""),"")</f>
        <v/>
      </c>
      <c r="Y94" s="48">
        <f>IF(AND(合并区域($U94:X94,"")="",$R94=Y$16,COUNTIF(Y$21:Y93,Y$18)&lt;Y$15),IF(MOD(COUNTIFS(AI$22:AI94,"",$R$22:$R94,Y$16),INT((COUNTIFS(AI$22:AI$201,"",$R$22:$R$201,Y$16))/Y$15))=0,Y$18,""),"")</f>
        <v>29009</v>
      </c>
      <c r="Z94" s="48" t="str">
        <f>IF(AND(合并区域($U94:Y94,"")="",$R94=Z$16,COUNTIF(Z$21:Z93,Z$18)&lt;Z$15),IF(MOD(COUNTIFS(AJ$22:AJ94,"",$R$22:$R94,Z$16),INT((COUNTIFS(AJ$22:AJ$201,"",$R$22:$R$201,Z$16))/Z$15))=0,Z$18,""),"")</f>
        <v/>
      </c>
      <c r="AA94" s="48" t="str">
        <f>IF(AND(合并区域($U94:Z94,"")="",$R94=AA$16,COUNTIF(AA$21:AA93,AA$18)&lt;AA$15),IF(MOD(COUNTIFS(AK$22:AK94,"",$R$22:$R94,AA$16),INT((COUNTIFS(AK$22:AK$201,"",$R$22:$R$201,AA$16))/AA$15))=0,AA$18,""),"")</f>
        <v/>
      </c>
      <c r="AB94" s="48" t="str">
        <f>IF(AND(合并区域($U94:AA94,"")="",$R94=AB$16,COUNTIF(AB$21:AB93,AB$18)&lt;AB$15),IF(MOD(COUNTIFS(AL$22:AL94,"",$R$22:$R94,AB$16),INT((COUNTIFS(AL$22:AL$201,"",$R$22:$R$201,AB$16))/AB$15))=0,AB$18,""),"")</f>
        <v/>
      </c>
      <c r="AC94" s="48" t="str">
        <f>IF(AND(合并区域($U94:AB94,"")="",$R94=AC$16,COUNTIF(AC$21:AC93,AC$18)&lt;AC$15),IF(MOD(COUNTIFS(AM$22:AM94,"",$R$22:$R94,AC$16),INT((COUNTIFS(AM$22:AM$201,"",$R$22:$R$201,AC$16))/AC$15))=0,AC$18,""),"")</f>
        <v/>
      </c>
      <c r="AD94" s="48" t="str">
        <f>IF(AND(合并区域($U94:AC94,"")="",$R94=AD$16,COUNTIF(AD$21:AD93,AD$18)&lt;AD$15),IF(MOD(COUNTIFS(AN$22:AN94,"",$R$22:$R94,AD$16),INT((COUNTIFS(AN$22:AN$201,"",$R$22:$R$201,AD$16))/AD$15))=0,AD$18,""),"")</f>
        <v/>
      </c>
      <c r="AE94" s="48" t="str">
        <f>IF(AND(合并区域($U94:AD94,"")="",$R94=AE$16,COUNTIF(AE$21:AE93,AE$18)&lt;AE$15),IF(MOD(COUNTIFS(AO$22:AO94,"",$R$22:$R94,AE$16),INT((COUNTIFS(AO$22:AO$201,"",$R$22:$R$201,AE$16))/AE$15))=0,AE$18,""),"")</f>
        <v/>
      </c>
      <c r="AG94" s="79" t="str">
        <f>合并区域($U94:V94,"")</f>
        <v/>
      </c>
      <c r="AH94" s="79" t="str">
        <f>合并区域($U94:W94,"")</f>
        <v/>
      </c>
      <c r="AI94" s="79" t="str">
        <f>合并区域($U94:X94,"")</f>
        <v/>
      </c>
      <c r="AJ94" s="79" t="str">
        <f>合并区域($U94:Y94,"")</f>
        <v>29009</v>
      </c>
      <c r="AK94" s="79" t="str">
        <f>合并区域($U94:Z94,"")</f>
        <v>29009</v>
      </c>
      <c r="AL94" s="79" t="str">
        <f>合并区域($U94:AA94,"")</f>
        <v>29009</v>
      </c>
      <c r="AM94" s="79" t="str">
        <f>合并区域($U94:AB94,"")</f>
        <v>29009</v>
      </c>
      <c r="AN94" s="79" t="str">
        <f>合并区域($U94:AC94,"")</f>
        <v>29009</v>
      </c>
      <c r="AO94" s="79" t="str">
        <f>合并区域($U94:AD94,"")</f>
        <v>29009</v>
      </c>
      <c r="AP94" s="79" t="str">
        <f>合并区域($U94:AE94,"")</f>
        <v>29009</v>
      </c>
      <c r="AU94" s="14" t="s">
        <v>513</v>
      </c>
      <c r="AV94" s="14">
        <v>73</v>
      </c>
      <c r="AW94" s="14">
        <v>3</v>
      </c>
      <c r="AY94" s="77" t="str">
        <f>IF(AX94="","",INDEX($AV$12:$AZ$14,COUNTIF($AX$22:AX94,AX94),MATCH(AX94,$AV$3:$AZ$3,0)))</f>
        <v/>
      </c>
      <c r="BD94" s="14" t="s">
        <v>827</v>
      </c>
      <c r="BM94" s="14" t="s">
        <v>513</v>
      </c>
      <c r="BN94" s="14">
        <v>73</v>
      </c>
      <c r="BO94" s="14">
        <v>3</v>
      </c>
      <c r="BQ94" s="77" t="str">
        <f>IF(BP94="","",INDEX($BN$12:$BR$14,COUNTIF($BP$22:BP94,BP94),MATCH(BP94,$BN$3:$BR$3,0)))</f>
        <v/>
      </c>
    </row>
    <row r="95" spans="16:69" x14ac:dyDescent="0.15">
      <c r="P95" s="14" t="s">
        <v>514</v>
      </c>
      <c r="Q95" s="14">
        <v>74</v>
      </c>
      <c r="R95" s="14">
        <v>1</v>
      </c>
      <c r="T95" s="77" t="str">
        <f t="shared" si="4"/>
        <v/>
      </c>
      <c r="U95" s="48" t="str">
        <f t="shared" si="5"/>
        <v/>
      </c>
      <c r="V95" s="47" t="str">
        <f>IF(AND($U95="",$R95=V$16,COUNTIF(V$21:V94,V$18)&lt;V$15),IF(MOD(COUNTIFS($U$22:U95,"",$R$22:R95,V$16),INT(COUNTIFS(U$22:U$201,"",$R$22:$R$201,V$16)/V$15))=0,V$18,""),"")</f>
        <v/>
      </c>
      <c r="W95" s="48" t="str">
        <f>IF(AND(合并区域($U95:V95,"")="",$R95=W$16,COUNTIF(W$21:W94,W$18)&lt;W$15),IF(MOD(COUNTIFS(AG$22:AG95,"",$R$22:$R95,W$16),INT((COUNTIFS(AG$22:AG$201,"",$R$22:$R$201,W$16))/W$15))=0,W$18,""),"")</f>
        <v/>
      </c>
      <c r="X95" s="48" t="str">
        <f>IF(AND(合并区域($U95:W95,"")="",$R95=X$16,COUNTIF(X$21:X94,X$18)&lt;X$15),IF(MOD(COUNTIFS(AH$22:AH95,"",$R$22:$R95,X$16),INT((COUNTIFS(AH$22:AH$201,"",$R$22:$R$201,X$16))/X$15))=0,X$18,""),"")</f>
        <v/>
      </c>
      <c r="Y95" s="48" t="str">
        <f>IF(AND(合并区域($U95:X95,"")="",$R95=Y$16,COUNTIF(Y$21:Y94,Y$18)&lt;Y$15),IF(MOD(COUNTIFS(AI$22:AI95,"",$R$22:$R95,Y$16),INT((COUNTIFS(AI$22:AI$201,"",$R$22:$R$201,Y$16))/Y$15))=0,Y$18,""),"")</f>
        <v/>
      </c>
      <c r="Z95" s="48" t="str">
        <f>IF(AND(合并区域($U95:Y95,"")="",$R95=Z$16,COUNTIF(Z$21:Z94,Z$18)&lt;Z$15),IF(MOD(COUNTIFS(AJ$22:AJ95,"",$R$22:$R95,Z$16),INT((COUNTIFS(AJ$22:AJ$201,"",$R$22:$R$201,Z$16))/Z$15))=0,Z$18,""),"")</f>
        <v/>
      </c>
      <c r="AA95" s="48" t="str">
        <f>IF(AND(合并区域($U95:Z95,"")="",$R95=AA$16,COUNTIF(AA$21:AA94,AA$18)&lt;AA$15),IF(MOD(COUNTIFS(AK$22:AK95,"",$R$22:$R95,AA$16),INT((COUNTIFS(AK$22:AK$201,"",$R$22:$R$201,AA$16))/AA$15))=0,AA$18,""),"")</f>
        <v/>
      </c>
      <c r="AB95" s="48" t="str">
        <f>IF(AND(合并区域($U95:AA95,"")="",$R95=AB$16,COUNTIF(AB$21:AB94,AB$18)&lt;AB$15),IF(MOD(COUNTIFS(AL$22:AL95,"",$R$22:$R95,AB$16),INT((COUNTIFS(AL$22:AL$201,"",$R$22:$R$201,AB$16))/AB$15))=0,AB$18,""),"")</f>
        <v/>
      </c>
      <c r="AC95" s="48" t="str">
        <f>IF(AND(合并区域($U95:AB95,"")="",$R95=AC$16,COUNTIF(AC$21:AC94,AC$18)&lt;AC$15),IF(MOD(COUNTIFS(AM$22:AM95,"",$R$22:$R95,AC$16),INT((COUNTIFS(AM$22:AM$201,"",$R$22:$R$201,AC$16))/AC$15))=0,AC$18,""),"")</f>
        <v/>
      </c>
      <c r="AD95" s="48" t="str">
        <f>IF(AND(合并区域($U95:AC95,"")="",$R95=AD$16,COUNTIF(AD$21:AD94,AD$18)&lt;AD$15),IF(MOD(COUNTIFS(AN$22:AN95,"",$R$22:$R95,AD$16),INT((COUNTIFS(AN$22:AN$201,"",$R$22:$R$201,AD$16))/AD$15))=0,AD$18,""),"")</f>
        <v/>
      </c>
      <c r="AE95" s="48" t="str">
        <f>IF(AND(合并区域($U95:AD95,"")="",$R95=AE$16,COUNTIF(AE$21:AE94,AE$18)&lt;AE$15),IF(MOD(COUNTIFS(AO$22:AO95,"",$R$22:$R95,AE$16),INT((COUNTIFS(AO$22:AO$201,"",$R$22:$R$201,AE$16))/AE$15))=0,AE$18,""),"")</f>
        <v/>
      </c>
      <c r="AG95" s="79" t="str">
        <f>合并区域($U95:V95,"")</f>
        <v/>
      </c>
      <c r="AH95" s="79" t="str">
        <f>合并区域($U95:W95,"")</f>
        <v/>
      </c>
      <c r="AI95" s="79" t="str">
        <f>合并区域($U95:X95,"")</f>
        <v/>
      </c>
      <c r="AJ95" s="79" t="str">
        <f>合并区域($U95:Y95,"")</f>
        <v/>
      </c>
      <c r="AK95" s="79" t="str">
        <f>合并区域($U95:Z95,"")</f>
        <v/>
      </c>
      <c r="AL95" s="79" t="str">
        <f>合并区域($U95:AA95,"")</f>
        <v/>
      </c>
      <c r="AM95" s="79" t="str">
        <f>合并区域($U95:AB95,"")</f>
        <v/>
      </c>
      <c r="AN95" s="79" t="str">
        <f>合并区域($U95:AC95,"")</f>
        <v/>
      </c>
      <c r="AO95" s="79" t="str">
        <f>合并区域($U95:AD95,"")</f>
        <v/>
      </c>
      <c r="AP95" s="79" t="str">
        <f>合并区域($U95:AE95,"")</f>
        <v/>
      </c>
      <c r="AU95" s="14" t="s">
        <v>514</v>
      </c>
      <c r="AV95" s="14">
        <v>74</v>
      </c>
      <c r="AW95" s="14">
        <v>1</v>
      </c>
      <c r="AY95" s="77" t="str">
        <f>IF(AX95="","",INDEX($AV$12:$AZ$14,COUNTIF($AX$22:AX95,AX95),MATCH(AX95,$AV$3:$AZ$3,0)))</f>
        <v/>
      </c>
      <c r="BD95" s="14" t="s">
        <v>828</v>
      </c>
      <c r="BM95" s="14" t="s">
        <v>514</v>
      </c>
      <c r="BN95" s="14">
        <v>74</v>
      </c>
      <c r="BO95" s="14">
        <v>1</v>
      </c>
      <c r="BQ95" s="77" t="str">
        <f>IF(BP95="","",INDEX($BN$12:$BR$14,COUNTIF($BP$22:BP95,BP95),MATCH(BP95,$BN$3:$BR$3,0)))</f>
        <v/>
      </c>
    </row>
    <row r="96" spans="16:69" x14ac:dyDescent="0.15">
      <c r="P96" s="14" t="s">
        <v>515</v>
      </c>
      <c r="Q96" s="14">
        <v>75</v>
      </c>
      <c r="R96" s="14">
        <v>2</v>
      </c>
      <c r="T96" s="77" t="str">
        <f t="shared" si="4"/>
        <v>29006</v>
      </c>
      <c r="U96" s="48" t="str">
        <f t="shared" si="5"/>
        <v/>
      </c>
      <c r="V96" s="47" t="str">
        <f>IF(AND($U96="",$R96=V$16,COUNTIF(V$21:V95,V$18)&lt;V$15),IF(MOD(COUNTIFS($U$22:U96,"",$R$22:R96,V$16),INT(COUNTIFS(U$22:U$201,"",$R$22:$R$201,V$16)/V$15))=0,V$18,""),"")</f>
        <v/>
      </c>
      <c r="W96" s="48" t="str">
        <f>IF(AND(合并区域($U96:V96,"")="",$R96=W$16,COUNTIF(W$21:W95,W$18)&lt;W$15),IF(MOD(COUNTIFS(AG$22:AG96,"",$R$22:$R96,W$16),INT((COUNTIFS(AG$22:AG$201,"",$R$22:$R$201,W$16))/W$15))=0,W$18,""),"")</f>
        <v/>
      </c>
      <c r="X96" s="48" t="str">
        <f>IF(AND(合并区域($U96:W96,"")="",$R96=X$16,COUNTIF(X$21:X95,X$18)&lt;X$15),IF(MOD(COUNTIFS(AH$22:AH96,"",$R$22:$R96,X$16),INT((COUNTIFS(AH$22:AH$201,"",$R$22:$R$201,X$16))/X$15))=0,X$18,""),"")</f>
        <v/>
      </c>
      <c r="Y96" s="48" t="str">
        <f>IF(AND(合并区域($U96:X96,"")="",$R96=Y$16,COUNTIF(Y$21:Y95,Y$18)&lt;Y$15),IF(MOD(COUNTIFS(AI$22:AI96,"",$R$22:$R96,Y$16),INT((COUNTIFS(AI$22:AI$201,"",$R$22:$R$201,Y$16))/Y$15))=0,Y$18,""),"")</f>
        <v/>
      </c>
      <c r="Z96" s="48" t="str">
        <f>IF(AND(合并区域($U96:Y96,"")="",$R96=Z$16,COUNTIF(Z$21:Z95,Z$18)&lt;Z$15),IF(MOD(COUNTIFS(AJ$22:AJ96,"",$R$22:$R96,Z$16),INT((COUNTIFS(AJ$22:AJ$201,"",$R$22:$R$201,Z$16))/Z$15))=0,Z$18,""),"")</f>
        <v/>
      </c>
      <c r="AA96" s="48">
        <f>IF(AND(合并区域($U96:Z96,"")="",$R96=AA$16,COUNTIF(AA$21:AA95,AA$18)&lt;AA$15),IF(MOD(COUNTIFS(AK$22:AK96,"",$R$22:$R96,AA$16),INT((COUNTIFS(AK$22:AK$201,"",$R$22:$R$201,AA$16))/AA$15))=0,AA$18,""),"")</f>
        <v>29006</v>
      </c>
      <c r="AB96" s="48" t="str">
        <f>IF(AND(合并区域($U96:AA96,"")="",$R96=AB$16,COUNTIF(AB$21:AB95,AB$18)&lt;AB$15),IF(MOD(COUNTIFS(AL$22:AL96,"",$R$22:$R96,AB$16),INT((COUNTIFS(AL$22:AL$201,"",$R$22:$R$201,AB$16))/AB$15))=0,AB$18,""),"")</f>
        <v/>
      </c>
      <c r="AC96" s="48" t="str">
        <f>IF(AND(合并区域($U96:AB96,"")="",$R96=AC$16,COUNTIF(AC$21:AC95,AC$18)&lt;AC$15),IF(MOD(COUNTIFS(AM$22:AM96,"",$R$22:$R96,AC$16),INT((COUNTIFS(AM$22:AM$201,"",$R$22:$R$201,AC$16))/AC$15))=0,AC$18,""),"")</f>
        <v/>
      </c>
      <c r="AD96" s="48" t="str">
        <f>IF(AND(合并区域($U96:AC96,"")="",$R96=AD$16,COUNTIF(AD$21:AD95,AD$18)&lt;AD$15),IF(MOD(COUNTIFS(AN$22:AN96,"",$R$22:$R96,AD$16),INT((COUNTIFS(AN$22:AN$201,"",$R$22:$R$201,AD$16))/AD$15))=0,AD$18,""),"")</f>
        <v/>
      </c>
      <c r="AE96" s="48" t="str">
        <f>IF(AND(合并区域($U96:AD96,"")="",$R96=AE$16,COUNTIF(AE$21:AE95,AE$18)&lt;AE$15),IF(MOD(COUNTIFS(AO$22:AO96,"",$R$22:$R96,AE$16),INT((COUNTIFS(AO$22:AO$201,"",$R$22:$R$201,AE$16))/AE$15))=0,AE$18,""),"")</f>
        <v/>
      </c>
      <c r="AG96" s="79" t="str">
        <f>合并区域($U96:V96,"")</f>
        <v/>
      </c>
      <c r="AH96" s="79" t="str">
        <f>合并区域($U96:W96,"")</f>
        <v/>
      </c>
      <c r="AI96" s="79" t="str">
        <f>合并区域($U96:X96,"")</f>
        <v/>
      </c>
      <c r="AJ96" s="79" t="str">
        <f>合并区域($U96:Y96,"")</f>
        <v/>
      </c>
      <c r="AK96" s="79" t="str">
        <f>合并区域($U96:Z96,"")</f>
        <v/>
      </c>
      <c r="AL96" s="79" t="str">
        <f>合并区域($U96:AA96,"")</f>
        <v>29006</v>
      </c>
      <c r="AM96" s="79" t="str">
        <f>合并区域($U96:AB96,"")</f>
        <v>29006</v>
      </c>
      <c r="AN96" s="79" t="str">
        <f>合并区域($U96:AC96,"")</f>
        <v>29006</v>
      </c>
      <c r="AO96" s="79" t="str">
        <f>合并区域($U96:AD96,"")</f>
        <v>29006</v>
      </c>
      <c r="AP96" s="79" t="str">
        <f>合并区域($U96:AE96,"")</f>
        <v>29006</v>
      </c>
      <c r="AU96" s="14" t="s">
        <v>515</v>
      </c>
      <c r="AV96" s="14">
        <v>75</v>
      </c>
      <c r="AW96" s="14">
        <v>3</v>
      </c>
      <c r="AY96" s="77" t="str">
        <f>IF(AX96="","",INDEX($AV$12:$AZ$14,COUNTIF($AX$22:AX96,AX96),MATCH(AX96,$AV$3:$AZ$3,0)))</f>
        <v/>
      </c>
      <c r="BD96" s="14" t="s">
        <v>829</v>
      </c>
      <c r="BM96" s="14" t="s">
        <v>515</v>
      </c>
      <c r="BN96" s="14">
        <v>75</v>
      </c>
      <c r="BO96" s="14">
        <v>3</v>
      </c>
      <c r="BQ96" s="77" t="str">
        <f>IF(BP96="","",INDEX($BN$12:$BR$14,COUNTIF($BP$22:BP96,BP96),MATCH(BP96,$BN$3:$BR$3,0)))</f>
        <v/>
      </c>
    </row>
    <row r="97" spans="16:69" x14ac:dyDescent="0.15">
      <c r="P97" s="14" t="s">
        <v>516</v>
      </c>
      <c r="Q97" s="14">
        <v>76</v>
      </c>
      <c r="R97" s="14">
        <v>2</v>
      </c>
      <c r="T97" s="77" t="str">
        <f t="shared" si="4"/>
        <v/>
      </c>
      <c r="U97" s="48" t="str">
        <f t="shared" si="5"/>
        <v/>
      </c>
      <c r="V97" s="47" t="str">
        <f>IF(AND($U97="",$R97=V$16,COUNTIF(V$21:V96,V$18)&lt;V$15),IF(MOD(COUNTIFS($U$22:U97,"",$R$22:R97,V$16),INT(COUNTIFS(U$22:U$201,"",$R$22:$R$201,V$16)/V$15))=0,V$18,""),"")</f>
        <v/>
      </c>
      <c r="W97" s="48" t="str">
        <f>IF(AND(合并区域($U97:V97,"")="",$R97=W$16,COUNTIF(W$21:W96,W$18)&lt;W$15),IF(MOD(COUNTIFS(AG$22:AG97,"",$R$22:$R97,W$16),INT((COUNTIFS(AG$22:AG$201,"",$R$22:$R$201,W$16))/W$15))=0,W$18,""),"")</f>
        <v/>
      </c>
      <c r="X97" s="48" t="str">
        <f>IF(AND(合并区域($U97:W97,"")="",$R97=X$16,COUNTIF(X$21:X96,X$18)&lt;X$15),IF(MOD(COUNTIFS(AH$22:AH97,"",$R$22:$R97,X$16),INT((COUNTIFS(AH$22:AH$201,"",$R$22:$R$201,X$16))/X$15))=0,X$18,""),"")</f>
        <v/>
      </c>
      <c r="Y97" s="48" t="str">
        <f>IF(AND(合并区域($U97:X97,"")="",$R97=Y$16,COUNTIF(Y$21:Y96,Y$18)&lt;Y$15),IF(MOD(COUNTIFS(AI$22:AI97,"",$R$22:$R97,Y$16),INT((COUNTIFS(AI$22:AI$201,"",$R$22:$R$201,Y$16))/Y$15))=0,Y$18,""),"")</f>
        <v/>
      </c>
      <c r="Z97" s="48" t="str">
        <f>IF(AND(合并区域($U97:Y97,"")="",$R97=Z$16,COUNTIF(Z$21:Z96,Z$18)&lt;Z$15),IF(MOD(COUNTIFS(AJ$22:AJ97,"",$R$22:$R97,Z$16),INT((COUNTIFS(AJ$22:AJ$201,"",$R$22:$R$201,Z$16))/Z$15))=0,Z$18,""),"")</f>
        <v/>
      </c>
      <c r="AA97" s="48" t="str">
        <f>IF(AND(合并区域($U97:Z97,"")="",$R97=AA$16,COUNTIF(AA$21:AA96,AA$18)&lt;AA$15),IF(MOD(COUNTIFS(AK$22:AK97,"",$R$22:$R97,AA$16),INT((COUNTIFS(AK$22:AK$201,"",$R$22:$R$201,AA$16))/AA$15))=0,AA$18,""),"")</f>
        <v/>
      </c>
      <c r="AB97" s="48" t="str">
        <f>IF(AND(合并区域($U97:AA97,"")="",$R97=AB$16,COUNTIF(AB$21:AB96,AB$18)&lt;AB$15),IF(MOD(COUNTIFS(AL$22:AL97,"",$R$22:$R97,AB$16),INT((COUNTIFS(AL$22:AL$201,"",$R$22:$R$201,AB$16))/AB$15))=0,AB$18,""),"")</f>
        <v/>
      </c>
      <c r="AC97" s="48" t="str">
        <f>IF(AND(合并区域($U97:AB97,"")="",$R97=AC$16,COUNTIF(AC$21:AC96,AC$18)&lt;AC$15),IF(MOD(COUNTIFS(AM$22:AM97,"",$R$22:$R97,AC$16),INT((COUNTIFS(AM$22:AM$201,"",$R$22:$R$201,AC$16))/AC$15))=0,AC$18,""),"")</f>
        <v/>
      </c>
      <c r="AD97" s="48" t="str">
        <f>IF(AND(合并区域($U97:AC97,"")="",$R97=AD$16,COUNTIF(AD$21:AD96,AD$18)&lt;AD$15),IF(MOD(COUNTIFS(AN$22:AN97,"",$R$22:$R97,AD$16),INT((COUNTIFS(AN$22:AN$201,"",$R$22:$R$201,AD$16))/AD$15))=0,AD$18,""),"")</f>
        <v/>
      </c>
      <c r="AE97" s="48" t="str">
        <f>IF(AND(合并区域($U97:AD97,"")="",$R97=AE$16,COUNTIF(AE$21:AE96,AE$18)&lt;AE$15),IF(MOD(COUNTIFS(AO$22:AO97,"",$R$22:$R97,AE$16),INT((COUNTIFS(AO$22:AO$201,"",$R$22:$R$201,AE$16))/AE$15))=0,AE$18,""),"")</f>
        <v/>
      </c>
      <c r="AG97" s="79" t="str">
        <f>合并区域($U97:V97,"")</f>
        <v/>
      </c>
      <c r="AH97" s="79" t="str">
        <f>合并区域($U97:W97,"")</f>
        <v/>
      </c>
      <c r="AI97" s="79" t="str">
        <f>合并区域($U97:X97,"")</f>
        <v/>
      </c>
      <c r="AJ97" s="79" t="str">
        <f>合并区域($U97:Y97,"")</f>
        <v/>
      </c>
      <c r="AK97" s="79" t="str">
        <f>合并区域($U97:Z97,"")</f>
        <v/>
      </c>
      <c r="AL97" s="79" t="str">
        <f>合并区域($U97:AA97,"")</f>
        <v/>
      </c>
      <c r="AM97" s="79" t="str">
        <f>合并区域($U97:AB97,"")</f>
        <v/>
      </c>
      <c r="AN97" s="79" t="str">
        <f>合并区域($U97:AC97,"")</f>
        <v/>
      </c>
      <c r="AO97" s="79" t="str">
        <f>合并区域($U97:AD97,"")</f>
        <v/>
      </c>
      <c r="AP97" s="79" t="str">
        <f>合并区域($U97:AE97,"")</f>
        <v/>
      </c>
      <c r="AU97" s="14" t="s">
        <v>516</v>
      </c>
      <c r="AV97" s="14">
        <v>76</v>
      </c>
      <c r="AW97" s="14">
        <v>2</v>
      </c>
      <c r="AY97" s="77" t="str">
        <f>IF(AX97="","",INDEX($AV$12:$AZ$14,COUNTIF($AX$22:AX97,AX97),MATCH(AX97,$AV$3:$AZ$3,0)))</f>
        <v/>
      </c>
      <c r="BD97" s="14" t="s">
        <v>830</v>
      </c>
      <c r="BM97" s="14" t="s">
        <v>516</v>
      </c>
      <c r="BN97" s="14">
        <v>76</v>
      </c>
      <c r="BO97" s="14">
        <v>2</v>
      </c>
      <c r="BP97" s="14" t="s">
        <v>924</v>
      </c>
      <c r="BQ97" s="56">
        <v>29024</v>
      </c>
    </row>
    <row r="98" spans="16:69" x14ac:dyDescent="0.15">
      <c r="P98" s="14" t="s">
        <v>517</v>
      </c>
      <c r="Q98" s="14">
        <v>77</v>
      </c>
      <c r="R98" s="14">
        <v>1</v>
      </c>
      <c r="T98" s="77" t="str">
        <f t="shared" si="4"/>
        <v/>
      </c>
      <c r="U98" s="48" t="str">
        <f t="shared" si="5"/>
        <v/>
      </c>
      <c r="V98" s="47" t="str">
        <f>IF(AND($U98="",$R98=V$16,COUNTIF(V$21:V97,V$18)&lt;V$15),IF(MOD(COUNTIFS($U$22:U98,"",$R$22:R98,V$16),INT(COUNTIFS(U$22:U$201,"",$R$22:$R$201,V$16)/V$15))=0,V$18,""),"")</f>
        <v/>
      </c>
      <c r="W98" s="48" t="str">
        <f>IF(AND(合并区域($U98:V98,"")="",$R98=W$16,COUNTIF(W$21:W97,W$18)&lt;W$15),IF(MOD(COUNTIFS(AG$22:AG98,"",$R$22:$R98,W$16),INT((COUNTIFS(AG$22:AG$201,"",$R$22:$R$201,W$16))/W$15))=0,W$18,""),"")</f>
        <v/>
      </c>
      <c r="X98" s="48" t="str">
        <f>IF(AND(合并区域($U98:W98,"")="",$R98=X$16,COUNTIF(X$21:X97,X$18)&lt;X$15),IF(MOD(COUNTIFS(AH$22:AH98,"",$R$22:$R98,X$16),INT((COUNTIFS(AH$22:AH$201,"",$R$22:$R$201,X$16))/X$15))=0,X$18,""),"")</f>
        <v/>
      </c>
      <c r="Y98" s="48" t="str">
        <f>IF(AND(合并区域($U98:X98,"")="",$R98=Y$16,COUNTIF(Y$21:Y97,Y$18)&lt;Y$15),IF(MOD(COUNTIFS(AI$22:AI98,"",$R$22:$R98,Y$16),INT((COUNTIFS(AI$22:AI$201,"",$R$22:$R$201,Y$16))/Y$15))=0,Y$18,""),"")</f>
        <v/>
      </c>
      <c r="Z98" s="48" t="str">
        <f>IF(AND(合并区域($U98:Y98,"")="",$R98=Z$16,COUNTIF(Z$21:Z97,Z$18)&lt;Z$15),IF(MOD(COUNTIFS(AJ$22:AJ98,"",$R$22:$R98,Z$16),INT((COUNTIFS(AJ$22:AJ$201,"",$R$22:$R$201,Z$16))/Z$15))=0,Z$18,""),"")</f>
        <v/>
      </c>
      <c r="AA98" s="48" t="str">
        <f>IF(AND(合并区域($U98:Z98,"")="",$R98=AA$16,COUNTIF(AA$21:AA97,AA$18)&lt;AA$15),IF(MOD(COUNTIFS(AK$22:AK98,"",$R$22:$R98,AA$16),INT((COUNTIFS(AK$22:AK$201,"",$R$22:$R$201,AA$16))/AA$15))=0,AA$18,""),"")</f>
        <v/>
      </c>
      <c r="AB98" s="48" t="str">
        <f>IF(AND(合并区域($U98:AA98,"")="",$R98=AB$16,COUNTIF(AB$21:AB97,AB$18)&lt;AB$15),IF(MOD(COUNTIFS(AL$22:AL98,"",$R$22:$R98,AB$16),INT((COUNTIFS(AL$22:AL$201,"",$R$22:$R$201,AB$16))/AB$15))=0,AB$18,""),"")</f>
        <v/>
      </c>
      <c r="AC98" s="48" t="str">
        <f>IF(AND(合并区域($U98:AB98,"")="",$R98=AC$16,COUNTIF(AC$21:AC97,AC$18)&lt;AC$15),IF(MOD(COUNTIFS(AM$22:AM98,"",$R$22:$R98,AC$16),INT((COUNTIFS(AM$22:AM$201,"",$R$22:$R$201,AC$16))/AC$15))=0,AC$18,""),"")</f>
        <v/>
      </c>
      <c r="AD98" s="48" t="str">
        <f>IF(AND(合并区域($U98:AC98,"")="",$R98=AD$16,COUNTIF(AD$21:AD97,AD$18)&lt;AD$15),IF(MOD(COUNTIFS(AN$22:AN98,"",$R$22:$R98,AD$16),INT((COUNTIFS(AN$22:AN$201,"",$R$22:$R$201,AD$16))/AD$15))=0,AD$18,""),"")</f>
        <v/>
      </c>
      <c r="AE98" s="48" t="str">
        <f>IF(AND(合并区域($U98:AD98,"")="",$R98=AE$16,COUNTIF(AE$21:AE97,AE$18)&lt;AE$15),IF(MOD(COUNTIFS(AO$22:AO98,"",$R$22:$R98,AE$16),INT((COUNTIFS(AO$22:AO$201,"",$R$22:$R$201,AE$16))/AE$15))=0,AE$18,""),"")</f>
        <v/>
      </c>
      <c r="AG98" s="79" t="str">
        <f>合并区域($U98:V98,"")</f>
        <v/>
      </c>
      <c r="AH98" s="79" t="str">
        <f>合并区域($U98:W98,"")</f>
        <v/>
      </c>
      <c r="AI98" s="79" t="str">
        <f>合并区域($U98:X98,"")</f>
        <v/>
      </c>
      <c r="AJ98" s="79" t="str">
        <f>合并区域($U98:Y98,"")</f>
        <v/>
      </c>
      <c r="AK98" s="79" t="str">
        <f>合并区域($U98:Z98,"")</f>
        <v/>
      </c>
      <c r="AL98" s="79" t="str">
        <f>合并区域($U98:AA98,"")</f>
        <v/>
      </c>
      <c r="AM98" s="79" t="str">
        <f>合并区域($U98:AB98,"")</f>
        <v/>
      </c>
      <c r="AN98" s="79" t="str">
        <f>合并区域($U98:AC98,"")</f>
        <v/>
      </c>
      <c r="AO98" s="79" t="str">
        <f>合并区域($U98:AD98,"")</f>
        <v/>
      </c>
      <c r="AP98" s="79" t="str">
        <f>合并区域($U98:AE98,"")</f>
        <v/>
      </c>
      <c r="AU98" s="14" t="s">
        <v>517</v>
      </c>
      <c r="AV98" s="14">
        <v>77</v>
      </c>
      <c r="AW98" s="14">
        <v>1</v>
      </c>
      <c r="AY98" s="77" t="str">
        <f>IF(AX98="","",INDEX($AV$12:$AZ$14,COUNTIF($AX$22:AX98,AX98),MATCH(AX98,$AV$3:$AZ$3,0)))</f>
        <v/>
      </c>
      <c r="BD98" s="14" t="s">
        <v>831</v>
      </c>
      <c r="BM98" s="14" t="s">
        <v>517</v>
      </c>
      <c r="BN98" s="14">
        <v>77</v>
      </c>
      <c r="BO98" s="14">
        <v>1</v>
      </c>
      <c r="BQ98" s="77" t="str">
        <f>IF(BP98="","",INDEX($BN$12:$BR$14,COUNTIF($BP$22:BP98,BP98),MATCH(BP98,$BN$3:$BR$3,0)))</f>
        <v/>
      </c>
    </row>
    <row r="99" spans="16:69" x14ac:dyDescent="0.15">
      <c r="P99" s="14" t="s">
        <v>518</v>
      </c>
      <c r="Q99" s="14">
        <v>78</v>
      </c>
      <c r="R99" s="14">
        <v>1</v>
      </c>
      <c r="S99" s="14" t="s">
        <v>627</v>
      </c>
      <c r="T99" s="77" t="str">
        <f t="shared" si="4"/>
        <v/>
      </c>
      <c r="U99" s="48" t="str">
        <f t="shared" si="5"/>
        <v/>
      </c>
      <c r="V99" s="47" t="str">
        <f>IF(AND($U99="",$R99=V$16,COUNTIF(V$21:V98,V$18)&lt;V$15),IF(MOD(COUNTIFS($U$22:U99,"",$R$22:R99,V$16),INT(COUNTIFS(U$22:U$201,"",$R$22:$R$201,V$16)/V$15))=0,V$18,""),"")</f>
        <v/>
      </c>
      <c r="W99" s="48" t="str">
        <f>IF(AND(合并区域($U99:V99,"")="",$R99=W$16,COUNTIF(W$21:W98,W$18)&lt;W$15),IF(MOD(COUNTIFS(AG$22:AG99,"",$R$22:$R99,W$16),INT((COUNTIFS(AG$22:AG$201,"",$R$22:$R$201,W$16))/W$15))=0,W$18,""),"")</f>
        <v/>
      </c>
      <c r="X99" s="48" t="str">
        <f>IF(AND(合并区域($U99:W99,"")="",$R99=X$16,COUNTIF(X$21:X98,X$18)&lt;X$15),IF(MOD(COUNTIFS(AH$22:AH99,"",$R$22:$R99,X$16),INT((COUNTIFS(AH$22:AH$201,"",$R$22:$R$201,X$16))/X$15))=0,X$18,""),"")</f>
        <v/>
      </c>
      <c r="Y99" s="48" t="str">
        <f>IF(AND(合并区域($U99:X99,"")="",$R99=Y$16,COUNTIF(Y$21:Y98,Y$18)&lt;Y$15),IF(MOD(COUNTIFS(AI$22:AI99,"",$R$22:$R99,Y$16),INT((COUNTIFS(AI$22:AI$201,"",$R$22:$R$201,Y$16))/Y$15))=0,Y$18,""),"")</f>
        <v/>
      </c>
      <c r="Z99" s="48" t="str">
        <f>IF(AND(合并区域($U99:Y99,"")="",$R99=Z$16,COUNTIF(Z$21:Z98,Z$18)&lt;Z$15),IF(MOD(COUNTIFS(AJ$22:AJ99,"",$R$22:$R99,Z$16),INT((COUNTIFS(AJ$22:AJ$201,"",$R$22:$R$201,Z$16))/Z$15))=0,Z$18,""),"")</f>
        <v/>
      </c>
      <c r="AA99" s="48" t="str">
        <f>IF(AND(合并区域($U99:Z99,"")="",$R99=AA$16,COUNTIF(AA$21:AA98,AA$18)&lt;AA$15),IF(MOD(COUNTIFS(AK$22:AK99,"",$R$22:$R99,AA$16),INT((COUNTIFS(AK$22:AK$201,"",$R$22:$R$201,AA$16))/AA$15))=0,AA$18,""),"")</f>
        <v/>
      </c>
      <c r="AB99" s="48" t="str">
        <f>IF(AND(合并区域($U99:AA99,"")="",$R99=AB$16,COUNTIF(AB$21:AB98,AB$18)&lt;AB$15),IF(MOD(COUNTIFS(AL$22:AL99,"",$R$22:$R99,AB$16),INT((COUNTIFS(AL$22:AL$201,"",$R$22:$R$201,AB$16))/AB$15))=0,AB$18,""),"")</f>
        <v/>
      </c>
      <c r="AC99" s="48" t="str">
        <f>IF(AND(合并区域($U99:AB99,"")="",$R99=AC$16,COUNTIF(AC$21:AC98,AC$18)&lt;AC$15),IF(MOD(COUNTIFS(AM$22:AM99,"",$R$22:$R99,AC$16),INT((COUNTIFS(AM$22:AM$201,"",$R$22:$R$201,AC$16))/AC$15))=0,AC$18,""),"")</f>
        <v/>
      </c>
      <c r="AD99" s="48" t="str">
        <f>IF(AND(合并区域($U99:AC99,"")="",$R99=AD$16,COUNTIF(AD$21:AD98,AD$18)&lt;AD$15),IF(MOD(COUNTIFS(AN$22:AN99,"",$R$22:$R99,AD$16),INT((COUNTIFS(AN$22:AN$201,"",$R$22:$R$201,AD$16))/AD$15))=0,AD$18,""),"")</f>
        <v/>
      </c>
      <c r="AE99" s="48" t="str">
        <f>IF(AND(合并区域($U99:AD99,"")="",$R99=AE$16,COUNTIF(AE$21:AE98,AE$18)&lt;AE$15),IF(MOD(COUNTIFS(AO$22:AO99,"",$R$22:$R99,AE$16),INT((COUNTIFS(AO$22:AO$201,"",$R$22:$R$201,AE$16))/AE$15))=0,AE$18,""),"")</f>
        <v/>
      </c>
      <c r="AG99" s="79" t="str">
        <f>合并区域($U99:V99,"")</f>
        <v/>
      </c>
      <c r="AH99" s="79" t="str">
        <f>合并区域($U99:W99,"")</f>
        <v/>
      </c>
      <c r="AI99" s="79" t="str">
        <f>合并区域($U99:X99,"")</f>
        <v/>
      </c>
      <c r="AJ99" s="79" t="str">
        <f>合并区域($U99:Y99,"")</f>
        <v/>
      </c>
      <c r="AK99" s="79" t="str">
        <f>合并区域($U99:Z99,"")</f>
        <v/>
      </c>
      <c r="AL99" s="79" t="str">
        <f>合并区域($U99:AA99,"")</f>
        <v/>
      </c>
      <c r="AM99" s="79" t="str">
        <f>合并区域($U99:AB99,"")</f>
        <v/>
      </c>
      <c r="AN99" s="79" t="str">
        <f>合并区域($U99:AC99,"")</f>
        <v/>
      </c>
      <c r="AO99" s="79" t="str">
        <f>合并区域($U99:AD99,"")</f>
        <v/>
      </c>
      <c r="AP99" s="79" t="str">
        <f>合并区域($U99:AE99,"")</f>
        <v/>
      </c>
      <c r="AU99" s="14" t="s">
        <v>518</v>
      </c>
      <c r="AV99" s="14">
        <v>78</v>
      </c>
      <c r="AW99" s="14">
        <v>1</v>
      </c>
      <c r="AY99" s="77" t="str">
        <f>IF(AX99="","",INDEX($AV$12:$AZ$14,COUNTIF($AX$22:AX99,AX99),MATCH(AX99,$AV$3:$AZ$3,0)))</f>
        <v/>
      </c>
      <c r="BD99" s="14" t="s">
        <v>832</v>
      </c>
      <c r="BM99" s="14" t="s">
        <v>518</v>
      </c>
      <c r="BN99" s="14">
        <v>78</v>
      </c>
      <c r="BO99" s="14">
        <v>1</v>
      </c>
      <c r="BQ99" s="77" t="str">
        <f>IF(BP99="","",INDEX($BN$12:$BR$14,COUNTIF($BP$22:BP99,BP99),MATCH(BP99,$BN$3:$BR$3,0)))</f>
        <v/>
      </c>
    </row>
    <row r="100" spans="16:69" x14ac:dyDescent="0.15">
      <c r="P100" s="14" t="s">
        <v>519</v>
      </c>
      <c r="Q100" s="14">
        <v>79</v>
      </c>
      <c r="R100" s="14">
        <v>2</v>
      </c>
      <c r="T100" s="77" t="str">
        <f t="shared" si="4"/>
        <v/>
      </c>
      <c r="U100" s="48" t="str">
        <f t="shared" si="5"/>
        <v/>
      </c>
      <c r="V100" s="47" t="str">
        <f>IF(AND($U100="",$R100=V$16,COUNTIF(V$21:V99,V$18)&lt;V$15),IF(MOD(COUNTIFS($U$22:U100,"",$R$22:R100,V$16),INT(COUNTIFS(U$22:U$201,"",$R$22:$R$201,V$16)/V$15))=0,V$18,""),"")</f>
        <v/>
      </c>
      <c r="W100" s="48" t="str">
        <f>IF(AND(合并区域($U100:V100,"")="",$R100=W$16,COUNTIF(W$21:W99,W$18)&lt;W$15),IF(MOD(COUNTIFS(AG$22:AG100,"",$R$22:$R100,W$16),INT((COUNTIFS(AG$22:AG$201,"",$R$22:$R$201,W$16))/W$15))=0,W$18,""),"")</f>
        <v/>
      </c>
      <c r="X100" s="48" t="str">
        <f>IF(AND(合并区域($U100:W100,"")="",$R100=X$16,COUNTIF(X$21:X99,X$18)&lt;X$15),IF(MOD(COUNTIFS(AH$22:AH100,"",$R$22:$R100,X$16),INT((COUNTIFS(AH$22:AH$201,"",$R$22:$R$201,X$16))/X$15))=0,X$18,""),"")</f>
        <v/>
      </c>
      <c r="Y100" s="48" t="str">
        <f>IF(AND(合并区域($U100:X100,"")="",$R100=Y$16,COUNTIF(Y$21:Y99,Y$18)&lt;Y$15),IF(MOD(COUNTIFS(AI$22:AI100,"",$R$22:$R100,Y$16),INT((COUNTIFS(AI$22:AI$201,"",$R$22:$R$201,Y$16))/Y$15))=0,Y$18,""),"")</f>
        <v/>
      </c>
      <c r="Z100" s="48" t="str">
        <f>IF(AND(合并区域($U100:Y100,"")="",$R100=Z$16,COUNTIF(Z$21:Z99,Z$18)&lt;Z$15),IF(MOD(COUNTIFS(AJ$22:AJ100,"",$R$22:$R100,Z$16),INT((COUNTIFS(AJ$22:AJ$201,"",$R$22:$R$201,Z$16))/Z$15))=0,Z$18,""),"")</f>
        <v/>
      </c>
      <c r="AA100" s="48" t="str">
        <f>IF(AND(合并区域($U100:Z100,"")="",$R100=AA$16,COUNTIF(AA$21:AA99,AA$18)&lt;AA$15),IF(MOD(COUNTIFS(AK$22:AK100,"",$R$22:$R100,AA$16),INT((COUNTIFS(AK$22:AK$201,"",$R$22:$R$201,AA$16))/AA$15))=0,AA$18,""),"")</f>
        <v/>
      </c>
      <c r="AB100" s="48" t="str">
        <f>IF(AND(合并区域($U100:AA100,"")="",$R100=AB$16,COUNTIF(AB$21:AB99,AB$18)&lt;AB$15),IF(MOD(COUNTIFS(AL$22:AL100,"",$R$22:$R100,AB$16),INT((COUNTIFS(AL$22:AL$201,"",$R$22:$R$201,AB$16))/AB$15))=0,AB$18,""),"")</f>
        <v/>
      </c>
      <c r="AC100" s="48" t="str">
        <f>IF(AND(合并区域($U100:AB100,"")="",$R100=AC$16,COUNTIF(AC$21:AC99,AC$18)&lt;AC$15),IF(MOD(COUNTIFS(AM$22:AM100,"",$R$22:$R100,AC$16),INT((COUNTIFS(AM$22:AM$201,"",$R$22:$R$201,AC$16))/AC$15))=0,AC$18,""),"")</f>
        <v/>
      </c>
      <c r="AD100" s="48" t="str">
        <f>IF(AND(合并区域($U100:AC100,"")="",$R100=AD$16,COUNTIF(AD$21:AD99,AD$18)&lt;AD$15),IF(MOD(COUNTIFS(AN$22:AN100,"",$R$22:$R100,AD$16),INT((COUNTIFS(AN$22:AN$201,"",$R$22:$R$201,AD$16))/AD$15))=0,AD$18,""),"")</f>
        <v/>
      </c>
      <c r="AE100" s="48" t="str">
        <f>IF(AND(合并区域($U100:AD100,"")="",$R100=AE$16,COUNTIF(AE$21:AE99,AE$18)&lt;AE$15),IF(MOD(COUNTIFS(AO$22:AO100,"",$R$22:$R100,AE$16),INT((COUNTIFS(AO$22:AO$201,"",$R$22:$R$201,AE$16))/AE$15))=0,AE$18,""),"")</f>
        <v/>
      </c>
      <c r="AG100" s="79" t="str">
        <f>合并区域($U100:V100,"")</f>
        <v/>
      </c>
      <c r="AH100" s="79" t="str">
        <f>合并区域($U100:W100,"")</f>
        <v/>
      </c>
      <c r="AI100" s="79" t="str">
        <f>合并区域($U100:X100,"")</f>
        <v/>
      </c>
      <c r="AJ100" s="79" t="str">
        <f>合并区域($U100:Y100,"")</f>
        <v/>
      </c>
      <c r="AK100" s="79" t="str">
        <f>合并区域($U100:Z100,"")</f>
        <v/>
      </c>
      <c r="AL100" s="79" t="str">
        <f>合并区域($U100:AA100,"")</f>
        <v/>
      </c>
      <c r="AM100" s="79" t="str">
        <f>合并区域($U100:AB100,"")</f>
        <v/>
      </c>
      <c r="AN100" s="79" t="str">
        <f>合并区域($U100:AC100,"")</f>
        <v/>
      </c>
      <c r="AO100" s="79" t="str">
        <f>合并区域($U100:AD100,"")</f>
        <v/>
      </c>
      <c r="AP100" s="79" t="str">
        <f>合并区域($U100:AE100,"")</f>
        <v/>
      </c>
      <c r="AU100" s="14" t="s">
        <v>519</v>
      </c>
      <c r="AV100" s="14">
        <v>79</v>
      </c>
      <c r="AW100" s="14">
        <v>2</v>
      </c>
      <c r="AY100" s="77" t="str">
        <f>IF(AX100="","",INDEX($AV$12:$AZ$14,COUNTIF($AX$22:AX100,AX100),MATCH(AX100,$AV$3:$AZ$3,0)))</f>
        <v/>
      </c>
      <c r="BD100" s="14" t="s">
        <v>833</v>
      </c>
      <c r="BM100" s="14" t="s">
        <v>519</v>
      </c>
      <c r="BN100" s="14">
        <v>79</v>
      </c>
      <c r="BO100" s="14">
        <v>2</v>
      </c>
      <c r="BQ100" s="77" t="str">
        <f>IF(BP100="","",INDEX($BN$12:$BR$14,COUNTIF($BP$22:BP100,BP100),MATCH(BP100,$BN$3:$BR$3,0)))</f>
        <v/>
      </c>
    </row>
    <row r="101" spans="16:69" x14ac:dyDescent="0.15">
      <c r="P101" s="14" t="s">
        <v>520</v>
      </c>
      <c r="Q101" s="14">
        <v>80</v>
      </c>
      <c r="R101" s="14">
        <v>1</v>
      </c>
      <c r="T101" s="77" t="str">
        <f t="shared" si="4"/>
        <v/>
      </c>
      <c r="U101" s="48" t="str">
        <f t="shared" si="5"/>
        <v/>
      </c>
      <c r="V101" s="47" t="str">
        <f>IF(AND($U101="",$R101=V$16,COUNTIF(V$21:V100,V$18)&lt;V$15),IF(MOD(COUNTIFS($U$22:U101,"",$R$22:R101,V$16),INT(COUNTIFS(U$22:U$201,"",$R$22:$R$201,V$16)/V$15))=0,V$18,""),"")</f>
        <v/>
      </c>
      <c r="W101" s="48" t="str">
        <f>IF(AND(合并区域($U101:V101,"")="",$R101=W$16,COUNTIF(W$21:W100,W$18)&lt;W$15),IF(MOD(COUNTIFS(AG$22:AG101,"",$R$22:$R101,W$16),INT((COUNTIFS(AG$22:AG$201,"",$R$22:$R$201,W$16))/W$15))=0,W$18,""),"")</f>
        <v/>
      </c>
      <c r="X101" s="48" t="str">
        <f>IF(AND(合并区域($U101:W101,"")="",$R101=X$16,COUNTIF(X$21:X100,X$18)&lt;X$15),IF(MOD(COUNTIFS(AH$22:AH101,"",$R$22:$R101,X$16),INT((COUNTIFS(AH$22:AH$201,"",$R$22:$R$201,X$16))/X$15))=0,X$18,""),"")</f>
        <v/>
      </c>
      <c r="Y101" s="48" t="str">
        <f>IF(AND(合并区域($U101:X101,"")="",$R101=Y$16,COUNTIF(Y$21:Y100,Y$18)&lt;Y$15),IF(MOD(COUNTIFS(AI$22:AI101,"",$R$22:$R101,Y$16),INT((COUNTIFS(AI$22:AI$201,"",$R$22:$R$201,Y$16))/Y$15))=0,Y$18,""),"")</f>
        <v/>
      </c>
      <c r="Z101" s="48" t="str">
        <f>IF(AND(合并区域($U101:Y101,"")="",$R101=Z$16,COUNTIF(Z$21:Z100,Z$18)&lt;Z$15),IF(MOD(COUNTIFS(AJ$22:AJ101,"",$R$22:$R101,Z$16),INT((COUNTIFS(AJ$22:AJ$201,"",$R$22:$R$201,Z$16))/Z$15))=0,Z$18,""),"")</f>
        <v/>
      </c>
      <c r="AA101" s="48" t="str">
        <f>IF(AND(合并区域($U101:Z101,"")="",$R101=AA$16,COUNTIF(AA$21:AA100,AA$18)&lt;AA$15),IF(MOD(COUNTIFS(AK$22:AK101,"",$R$22:$R101,AA$16),INT((COUNTIFS(AK$22:AK$201,"",$R$22:$R$201,AA$16))/AA$15))=0,AA$18,""),"")</f>
        <v/>
      </c>
      <c r="AB101" s="48" t="str">
        <f>IF(AND(合并区域($U101:AA101,"")="",$R101=AB$16,COUNTIF(AB$21:AB100,AB$18)&lt;AB$15),IF(MOD(COUNTIFS(AL$22:AL101,"",$R$22:$R101,AB$16),INT((COUNTIFS(AL$22:AL$201,"",$R$22:$R$201,AB$16))/AB$15))=0,AB$18,""),"")</f>
        <v/>
      </c>
      <c r="AC101" s="48" t="str">
        <f>IF(AND(合并区域($U101:AB101,"")="",$R101=AC$16,COUNTIF(AC$21:AC100,AC$18)&lt;AC$15),IF(MOD(COUNTIFS(AM$22:AM101,"",$R$22:$R101,AC$16),INT((COUNTIFS(AM$22:AM$201,"",$R$22:$R$201,AC$16))/AC$15))=0,AC$18,""),"")</f>
        <v/>
      </c>
      <c r="AD101" s="48" t="str">
        <f>IF(AND(合并区域($U101:AC101,"")="",$R101=AD$16,COUNTIF(AD$21:AD100,AD$18)&lt;AD$15),IF(MOD(COUNTIFS(AN$22:AN101,"",$R$22:$R101,AD$16),INT((COUNTIFS(AN$22:AN$201,"",$R$22:$R$201,AD$16))/AD$15))=0,AD$18,""),"")</f>
        <v/>
      </c>
      <c r="AE101" s="48" t="str">
        <f>IF(AND(合并区域($U101:AD101,"")="",$R101=AE$16,COUNTIF(AE$21:AE100,AE$18)&lt;AE$15),IF(MOD(COUNTIFS(AO$22:AO101,"",$R$22:$R101,AE$16),INT((COUNTIFS(AO$22:AO$201,"",$R$22:$R$201,AE$16))/AE$15))=0,AE$18,""),"")</f>
        <v/>
      </c>
      <c r="AG101" s="79" t="str">
        <f>合并区域($U101:V101,"")</f>
        <v/>
      </c>
      <c r="AH101" s="79" t="str">
        <f>合并区域($U101:W101,"")</f>
        <v/>
      </c>
      <c r="AI101" s="79" t="str">
        <f>合并区域($U101:X101,"")</f>
        <v/>
      </c>
      <c r="AJ101" s="79" t="str">
        <f>合并区域($U101:Y101,"")</f>
        <v/>
      </c>
      <c r="AK101" s="79" t="str">
        <f>合并区域($U101:Z101,"")</f>
        <v/>
      </c>
      <c r="AL101" s="79" t="str">
        <f>合并区域($U101:AA101,"")</f>
        <v/>
      </c>
      <c r="AM101" s="79" t="str">
        <f>合并区域($U101:AB101,"")</f>
        <v/>
      </c>
      <c r="AN101" s="79" t="str">
        <f>合并区域($U101:AC101,"")</f>
        <v/>
      </c>
      <c r="AO101" s="79" t="str">
        <f>合并区域($U101:AD101,"")</f>
        <v/>
      </c>
      <c r="AP101" s="79" t="str">
        <f>合并区域($U101:AE101,"")</f>
        <v/>
      </c>
      <c r="AU101" s="14" t="s">
        <v>520</v>
      </c>
      <c r="AV101" s="14">
        <v>80</v>
      </c>
      <c r="AW101" s="14">
        <v>3</v>
      </c>
      <c r="AY101" s="77" t="str">
        <f>IF(AX101="","",INDEX($AV$12:$AZ$14,COUNTIF($AX$22:AX101,AX101),MATCH(AX101,$AV$3:$AZ$3,0)))</f>
        <v/>
      </c>
      <c r="BM101" s="14" t="s">
        <v>520</v>
      </c>
      <c r="BN101" s="14">
        <v>80</v>
      </c>
      <c r="BO101" s="14">
        <v>3</v>
      </c>
      <c r="BQ101" s="77" t="str">
        <f>IF(BP101="","",INDEX($BN$12:$BR$14,COUNTIF($BP$22:BP101,BP101),MATCH(BP101,$BN$3:$BR$3,0)))</f>
        <v/>
      </c>
    </row>
    <row r="102" spans="16:69" x14ac:dyDescent="0.15">
      <c r="P102" s="14" t="s">
        <v>521</v>
      </c>
      <c r="Q102" s="14">
        <v>81</v>
      </c>
      <c r="R102" s="14">
        <v>2</v>
      </c>
      <c r="T102" s="77" t="str">
        <f t="shared" si="4"/>
        <v/>
      </c>
      <c r="U102" s="48" t="str">
        <f t="shared" si="5"/>
        <v/>
      </c>
      <c r="V102" s="47" t="str">
        <f>IF(AND($U102="",$R102=V$16,COUNTIF(V$21:V101,V$18)&lt;V$15),IF(MOD(COUNTIFS($U$22:U102,"",$R$22:R102,V$16),INT(COUNTIFS(U$22:U$201,"",$R$22:$R$201,V$16)/V$15))=0,V$18,""),"")</f>
        <v/>
      </c>
      <c r="W102" s="48" t="str">
        <f>IF(AND(合并区域($U102:V102,"")="",$R102=W$16,COUNTIF(W$21:W101,W$18)&lt;W$15),IF(MOD(COUNTIFS(AG$22:AG102,"",$R$22:$R102,W$16),INT((COUNTIFS(AG$22:AG$201,"",$R$22:$R$201,W$16))/W$15))=0,W$18,""),"")</f>
        <v/>
      </c>
      <c r="X102" s="48" t="str">
        <f>IF(AND(合并区域($U102:W102,"")="",$R102=X$16,COUNTIF(X$21:X101,X$18)&lt;X$15),IF(MOD(COUNTIFS(AH$22:AH102,"",$R$22:$R102,X$16),INT((COUNTIFS(AH$22:AH$201,"",$R$22:$R$201,X$16))/X$15))=0,X$18,""),"")</f>
        <v/>
      </c>
      <c r="Y102" s="48" t="str">
        <f>IF(AND(合并区域($U102:X102,"")="",$R102=Y$16,COUNTIF(Y$21:Y101,Y$18)&lt;Y$15),IF(MOD(COUNTIFS(AI$22:AI102,"",$R$22:$R102,Y$16),INT((COUNTIFS(AI$22:AI$201,"",$R$22:$R$201,Y$16))/Y$15))=0,Y$18,""),"")</f>
        <v/>
      </c>
      <c r="Z102" s="48" t="str">
        <f>IF(AND(合并区域($U102:Y102,"")="",$R102=Z$16,COUNTIF(Z$21:Z101,Z$18)&lt;Z$15),IF(MOD(COUNTIFS(AJ$22:AJ102,"",$R$22:$R102,Z$16),INT((COUNTIFS(AJ$22:AJ$201,"",$R$22:$R$201,Z$16))/Z$15))=0,Z$18,""),"")</f>
        <v/>
      </c>
      <c r="AA102" s="48" t="str">
        <f>IF(AND(合并区域($U102:Z102,"")="",$R102=AA$16,COUNTIF(AA$21:AA101,AA$18)&lt;AA$15),IF(MOD(COUNTIFS(AK$22:AK102,"",$R$22:$R102,AA$16),INT((COUNTIFS(AK$22:AK$201,"",$R$22:$R$201,AA$16))/AA$15))=0,AA$18,""),"")</f>
        <v/>
      </c>
      <c r="AB102" s="48" t="str">
        <f>IF(AND(合并区域($U102:AA102,"")="",$R102=AB$16,COUNTIF(AB$21:AB101,AB$18)&lt;AB$15),IF(MOD(COUNTIFS(AL$22:AL102,"",$R$22:$R102,AB$16),INT((COUNTIFS(AL$22:AL$201,"",$R$22:$R$201,AB$16))/AB$15))=0,AB$18,""),"")</f>
        <v/>
      </c>
      <c r="AC102" s="48" t="str">
        <f>IF(AND(合并区域($U102:AB102,"")="",$R102=AC$16,COUNTIF(AC$21:AC101,AC$18)&lt;AC$15),IF(MOD(COUNTIFS(AM$22:AM102,"",$R$22:$R102,AC$16),INT((COUNTIFS(AM$22:AM$201,"",$R$22:$R$201,AC$16))/AC$15))=0,AC$18,""),"")</f>
        <v/>
      </c>
      <c r="AD102" s="48" t="str">
        <f>IF(AND(合并区域($U102:AC102,"")="",$R102=AD$16,COUNTIF(AD$21:AD101,AD$18)&lt;AD$15),IF(MOD(COUNTIFS(AN$22:AN102,"",$R$22:$R102,AD$16),INT((COUNTIFS(AN$22:AN$201,"",$R$22:$R$201,AD$16))/AD$15))=0,AD$18,""),"")</f>
        <v/>
      </c>
      <c r="AE102" s="48" t="str">
        <f>IF(AND(合并区域($U102:AD102,"")="",$R102=AE$16,COUNTIF(AE$21:AE101,AE$18)&lt;AE$15),IF(MOD(COUNTIFS(AO$22:AO102,"",$R$22:$R102,AE$16),INT((COUNTIFS(AO$22:AO$201,"",$R$22:$R$201,AE$16))/AE$15))=0,AE$18,""),"")</f>
        <v/>
      </c>
      <c r="AG102" s="79" t="str">
        <f>合并区域($U102:V102,"")</f>
        <v/>
      </c>
      <c r="AH102" s="79" t="str">
        <f>合并区域($U102:W102,"")</f>
        <v/>
      </c>
      <c r="AI102" s="79" t="str">
        <f>合并区域($U102:X102,"")</f>
        <v/>
      </c>
      <c r="AJ102" s="79" t="str">
        <f>合并区域($U102:Y102,"")</f>
        <v/>
      </c>
      <c r="AK102" s="79" t="str">
        <f>合并区域($U102:Z102,"")</f>
        <v/>
      </c>
      <c r="AL102" s="79" t="str">
        <f>合并区域($U102:AA102,"")</f>
        <v/>
      </c>
      <c r="AM102" s="79" t="str">
        <f>合并区域($U102:AB102,"")</f>
        <v/>
      </c>
      <c r="AN102" s="79" t="str">
        <f>合并区域($U102:AC102,"")</f>
        <v/>
      </c>
      <c r="AO102" s="79" t="str">
        <f>合并区域($U102:AD102,"")</f>
        <v/>
      </c>
      <c r="AP102" s="79" t="str">
        <f>合并区域($U102:AE102,"")</f>
        <v/>
      </c>
      <c r="AU102" s="14" t="s">
        <v>521</v>
      </c>
      <c r="AV102" s="14">
        <v>81</v>
      </c>
      <c r="AW102" s="14">
        <v>2</v>
      </c>
      <c r="AY102" s="77" t="str">
        <f>IF(AX102="","",INDEX($AV$12:$AZ$14,COUNTIF($AX$22:AX102,AX102),MATCH(AX102,$AV$3:$AZ$3,0)))</f>
        <v/>
      </c>
      <c r="BM102" s="14" t="s">
        <v>521</v>
      </c>
      <c r="BN102" s="14">
        <v>81</v>
      </c>
      <c r="BO102" s="14">
        <v>2</v>
      </c>
      <c r="BQ102" s="77" t="str">
        <f>IF(BP102="","",INDEX($BN$12:$BR$14,COUNTIF($BP$22:BP102,BP102),MATCH(BP102,$BN$3:$BR$3,0)))</f>
        <v/>
      </c>
    </row>
    <row r="103" spans="16:69" x14ac:dyDescent="0.15">
      <c r="P103" s="14" t="s">
        <v>522</v>
      </c>
      <c r="Q103" s="14">
        <v>82</v>
      </c>
      <c r="R103" s="14">
        <v>1</v>
      </c>
      <c r="S103" s="14" t="s">
        <v>627</v>
      </c>
      <c r="T103" s="77" t="str">
        <f t="shared" si="4"/>
        <v/>
      </c>
      <c r="U103" s="48" t="str">
        <f t="shared" si="5"/>
        <v/>
      </c>
      <c r="V103" s="47" t="str">
        <f>IF(AND($U103="",$R103=V$16,COUNTIF(V$21:V102,V$18)&lt;V$15),IF(MOD(COUNTIFS($U$22:U103,"",$R$22:R103,V$16),INT(COUNTIFS(U$22:U$201,"",$R$22:$R$201,V$16)/V$15))=0,V$18,""),"")</f>
        <v/>
      </c>
      <c r="W103" s="48" t="str">
        <f>IF(AND(合并区域($U103:V103,"")="",$R103=W$16,COUNTIF(W$21:W102,W$18)&lt;W$15),IF(MOD(COUNTIFS(AG$22:AG103,"",$R$22:$R103,W$16),INT((COUNTIFS(AG$22:AG$201,"",$R$22:$R$201,W$16))/W$15))=0,W$18,""),"")</f>
        <v/>
      </c>
      <c r="X103" s="48" t="str">
        <f>IF(AND(合并区域($U103:W103,"")="",$R103=X$16,COUNTIF(X$21:X102,X$18)&lt;X$15),IF(MOD(COUNTIFS(AH$22:AH103,"",$R$22:$R103,X$16),INT((COUNTIFS(AH$22:AH$201,"",$R$22:$R$201,X$16))/X$15))=0,X$18,""),"")</f>
        <v/>
      </c>
      <c r="Y103" s="48" t="str">
        <f>IF(AND(合并区域($U103:X103,"")="",$R103=Y$16,COUNTIF(Y$21:Y102,Y$18)&lt;Y$15),IF(MOD(COUNTIFS(AI$22:AI103,"",$R$22:$R103,Y$16),INT((COUNTIFS(AI$22:AI$201,"",$R$22:$R$201,Y$16))/Y$15))=0,Y$18,""),"")</f>
        <v/>
      </c>
      <c r="Z103" s="48" t="str">
        <f>IF(AND(合并区域($U103:Y103,"")="",$R103=Z$16,COUNTIF(Z$21:Z102,Z$18)&lt;Z$15),IF(MOD(COUNTIFS(AJ$22:AJ103,"",$R$22:$R103,Z$16),INT((COUNTIFS(AJ$22:AJ$201,"",$R$22:$R$201,Z$16))/Z$15))=0,Z$18,""),"")</f>
        <v/>
      </c>
      <c r="AA103" s="48" t="str">
        <f>IF(AND(合并区域($U103:Z103,"")="",$R103=AA$16,COUNTIF(AA$21:AA102,AA$18)&lt;AA$15),IF(MOD(COUNTIFS(AK$22:AK103,"",$R$22:$R103,AA$16),INT((COUNTIFS(AK$22:AK$201,"",$R$22:$R$201,AA$16))/AA$15))=0,AA$18,""),"")</f>
        <v/>
      </c>
      <c r="AB103" s="48" t="str">
        <f>IF(AND(合并区域($U103:AA103,"")="",$R103=AB$16,COUNTIF(AB$21:AB102,AB$18)&lt;AB$15),IF(MOD(COUNTIFS(AL$22:AL103,"",$R$22:$R103,AB$16),INT((COUNTIFS(AL$22:AL$201,"",$R$22:$R$201,AB$16))/AB$15))=0,AB$18,""),"")</f>
        <v/>
      </c>
      <c r="AC103" s="48" t="str">
        <f>IF(AND(合并区域($U103:AB103,"")="",$R103=AC$16,COUNTIF(AC$21:AC102,AC$18)&lt;AC$15),IF(MOD(COUNTIFS(AM$22:AM103,"",$R$22:$R103,AC$16),INT((COUNTIFS(AM$22:AM$201,"",$R$22:$R$201,AC$16))/AC$15))=0,AC$18,""),"")</f>
        <v/>
      </c>
      <c r="AD103" s="48" t="str">
        <f>IF(AND(合并区域($U103:AC103,"")="",$R103=AD$16,COUNTIF(AD$21:AD102,AD$18)&lt;AD$15),IF(MOD(COUNTIFS(AN$22:AN103,"",$R$22:$R103,AD$16),INT((COUNTIFS(AN$22:AN$201,"",$R$22:$R$201,AD$16))/AD$15))=0,AD$18,""),"")</f>
        <v/>
      </c>
      <c r="AE103" s="48" t="str">
        <f>IF(AND(合并区域($U103:AD103,"")="",$R103=AE$16,COUNTIF(AE$21:AE102,AE$18)&lt;AE$15),IF(MOD(COUNTIFS(AO$22:AO103,"",$R$22:$R103,AE$16),INT((COUNTIFS(AO$22:AO$201,"",$R$22:$R$201,AE$16))/AE$15))=0,AE$18,""),"")</f>
        <v/>
      </c>
      <c r="AG103" s="79" t="str">
        <f>合并区域($U103:V103,"")</f>
        <v/>
      </c>
      <c r="AH103" s="79" t="str">
        <f>合并区域($U103:W103,"")</f>
        <v/>
      </c>
      <c r="AI103" s="79" t="str">
        <f>合并区域($U103:X103,"")</f>
        <v/>
      </c>
      <c r="AJ103" s="79" t="str">
        <f>合并区域($U103:Y103,"")</f>
        <v/>
      </c>
      <c r="AK103" s="79" t="str">
        <f>合并区域($U103:Z103,"")</f>
        <v/>
      </c>
      <c r="AL103" s="79" t="str">
        <f>合并区域($U103:AA103,"")</f>
        <v/>
      </c>
      <c r="AM103" s="79" t="str">
        <f>合并区域($U103:AB103,"")</f>
        <v/>
      </c>
      <c r="AN103" s="79" t="str">
        <f>合并区域($U103:AC103,"")</f>
        <v/>
      </c>
      <c r="AO103" s="79" t="str">
        <f>合并区域($U103:AD103,"")</f>
        <v/>
      </c>
      <c r="AP103" s="79" t="str">
        <f>合并区域($U103:AE103,"")</f>
        <v/>
      </c>
      <c r="AU103" s="14" t="s">
        <v>522</v>
      </c>
      <c r="AV103" s="14">
        <v>82</v>
      </c>
      <c r="AW103" s="14">
        <v>2</v>
      </c>
      <c r="AY103" s="77" t="str">
        <f>IF(AX103="","",INDEX($AV$12:$AZ$14,COUNTIF($AX$22:AX103,AX103),MATCH(AX103,$AV$3:$AZ$3,0)))</f>
        <v/>
      </c>
      <c r="BM103" s="14" t="s">
        <v>522</v>
      </c>
      <c r="BN103" s="14">
        <v>82</v>
      </c>
      <c r="BO103" s="14">
        <v>2</v>
      </c>
      <c r="BQ103" s="77" t="str">
        <f>IF(BP103="","",INDEX($BN$12:$BR$14,COUNTIF($BP$22:BP103,BP103),MATCH(BP103,$BN$3:$BR$3,0)))</f>
        <v/>
      </c>
    </row>
    <row r="104" spans="16:69" x14ac:dyDescent="0.15">
      <c r="P104" s="14" t="s">
        <v>523</v>
      </c>
      <c r="Q104" s="14">
        <v>83</v>
      </c>
      <c r="R104" s="14">
        <v>2</v>
      </c>
      <c r="S104" s="14" t="s">
        <v>628</v>
      </c>
      <c r="T104" s="77" t="str">
        <f t="shared" si="4"/>
        <v/>
      </c>
      <c r="U104" s="48" t="str">
        <f t="shared" si="5"/>
        <v>晋国</v>
      </c>
      <c r="V104" s="47" t="str">
        <f>IF(AND($U104="",$R104=V$16,COUNTIF(V$21:V103,V$18)&lt;V$15),IF(MOD(COUNTIFS($U$22:U104,"",$R$22:R104,V$16),INT(COUNTIFS(U$22:U$201,"",$R$22:$R$201,V$16)/V$15))=0,V$18,""),"")</f>
        <v/>
      </c>
      <c r="W104" s="48" t="str">
        <f>IF(AND(合并区域($U104:V104,"")="",$R104=W$16,COUNTIF(W$21:W103,W$18)&lt;W$15),IF(MOD(COUNTIFS(AG$22:AG104,"",$R$22:$R104,W$16),INT((COUNTIFS(AG$22:AG$201,"",$R$22:$R$201,W$16))/W$15))=0,W$18,""),"")</f>
        <v/>
      </c>
      <c r="X104" s="48" t="str">
        <f>IF(AND(合并区域($U104:W104,"")="",$R104=X$16,COUNTIF(X$21:X103,X$18)&lt;X$15),IF(MOD(COUNTIFS(AH$22:AH104,"",$R$22:$R104,X$16),INT((COUNTIFS(AH$22:AH$201,"",$R$22:$R$201,X$16))/X$15))=0,X$18,""),"")</f>
        <v/>
      </c>
      <c r="Y104" s="48" t="str">
        <f>IF(AND(合并区域($U104:X104,"")="",$R104=Y$16,COUNTIF(Y$21:Y103,Y$18)&lt;Y$15),IF(MOD(COUNTIFS(AI$22:AI104,"",$R$22:$R104,Y$16),INT((COUNTIFS(AI$22:AI$201,"",$R$22:$R$201,Y$16))/Y$15))=0,Y$18,""),"")</f>
        <v/>
      </c>
      <c r="Z104" s="48" t="str">
        <f>IF(AND(合并区域($U104:Y104,"")="",$R104=Z$16,COUNTIF(Z$21:Z103,Z$18)&lt;Z$15),IF(MOD(COUNTIFS(AJ$22:AJ104,"",$R$22:$R104,Z$16),INT((COUNTIFS(AJ$22:AJ$201,"",$R$22:$R$201,Z$16))/Z$15))=0,Z$18,""),"")</f>
        <v/>
      </c>
      <c r="AA104" s="48" t="str">
        <f>IF(AND(合并区域($U104:Z104,"")="",$R104=AA$16,COUNTIF(AA$21:AA103,AA$18)&lt;AA$15),IF(MOD(COUNTIFS(AK$22:AK104,"",$R$22:$R104,AA$16),INT((COUNTIFS(AK$22:AK$201,"",$R$22:$R$201,AA$16))/AA$15))=0,AA$18,""),"")</f>
        <v/>
      </c>
      <c r="AB104" s="48" t="str">
        <f>IF(AND(合并区域($U104:AA104,"")="",$R104=AB$16,COUNTIF(AB$21:AB103,AB$18)&lt;AB$15),IF(MOD(COUNTIFS(AL$22:AL104,"",$R$22:$R104,AB$16),INT((COUNTIFS(AL$22:AL$201,"",$R$22:$R$201,AB$16))/AB$15))=0,AB$18,""),"")</f>
        <v/>
      </c>
      <c r="AC104" s="48" t="str">
        <f>IF(AND(合并区域($U104:AB104,"")="",$R104=AC$16,COUNTIF(AC$21:AC103,AC$18)&lt;AC$15),IF(MOD(COUNTIFS(AM$22:AM104,"",$R$22:$R104,AC$16),INT((COUNTIFS(AM$22:AM$201,"",$R$22:$R$201,AC$16))/AC$15))=0,AC$18,""),"")</f>
        <v/>
      </c>
      <c r="AD104" s="48" t="str">
        <f>IF(AND(合并区域($U104:AC104,"")="",$R104=AD$16,COUNTIF(AD$21:AD103,AD$18)&lt;AD$15),IF(MOD(COUNTIFS(AN$22:AN104,"",$R$22:$R104,AD$16),INT((COUNTIFS(AN$22:AN$201,"",$R$22:$R$201,AD$16))/AD$15))=0,AD$18,""),"")</f>
        <v/>
      </c>
      <c r="AE104" s="48" t="str">
        <f>IF(AND(合并区域($U104:AD104,"")="",$R104=AE$16,COUNTIF(AE$21:AE103,AE$18)&lt;AE$15),IF(MOD(COUNTIFS(AO$22:AO104,"",$R$22:$R104,AE$16),INT((COUNTIFS(AO$22:AO$201,"",$R$22:$R$201,AE$16))/AE$15))=0,AE$18,""),"")</f>
        <v/>
      </c>
      <c r="AG104" s="79" t="str">
        <f>合并区域($U104:V104,"")</f>
        <v>晋国</v>
      </c>
      <c r="AH104" s="79" t="str">
        <f>合并区域($U104:W104,"")</f>
        <v>晋国</v>
      </c>
      <c r="AI104" s="79" t="str">
        <f>合并区域($U104:X104,"")</f>
        <v>晋国</v>
      </c>
      <c r="AJ104" s="79" t="str">
        <f>合并区域($U104:Y104,"")</f>
        <v>晋国</v>
      </c>
      <c r="AK104" s="79" t="str">
        <f>合并区域($U104:Z104,"")</f>
        <v>晋国</v>
      </c>
      <c r="AL104" s="79" t="str">
        <f>合并区域($U104:AA104,"")</f>
        <v>晋国</v>
      </c>
      <c r="AM104" s="79" t="str">
        <f>合并区域($U104:AB104,"")</f>
        <v>晋国</v>
      </c>
      <c r="AN104" s="79" t="str">
        <f>合并区域($U104:AC104,"")</f>
        <v>晋国</v>
      </c>
      <c r="AO104" s="79" t="str">
        <f>合并区域($U104:AD104,"")</f>
        <v>晋国</v>
      </c>
      <c r="AP104" s="79" t="str">
        <f>合并区域($U104:AE104,"")</f>
        <v>晋国</v>
      </c>
      <c r="AU104" s="14" t="s">
        <v>523</v>
      </c>
      <c r="AV104" s="14">
        <v>83</v>
      </c>
      <c r="AW104" s="14">
        <v>2</v>
      </c>
      <c r="AY104" s="77" t="str">
        <f>IF(AX104="","",INDEX($AV$12:$AZ$14,COUNTIF($AX$22:AX104,AX104),MATCH(AX104,$AV$3:$AZ$3,0)))</f>
        <v/>
      </c>
      <c r="BM104" s="14" t="s">
        <v>523</v>
      </c>
      <c r="BN104" s="14">
        <v>83</v>
      </c>
      <c r="BO104" s="14">
        <v>2</v>
      </c>
      <c r="BQ104" s="77" t="str">
        <f>IF(BP104="","",INDEX($BN$12:$BR$14,COUNTIF($BP$22:BP104,BP104),MATCH(BP104,$BN$3:$BR$3,0)))</f>
        <v/>
      </c>
    </row>
    <row r="105" spans="16:69" x14ac:dyDescent="0.15">
      <c r="P105" s="14" t="s">
        <v>524</v>
      </c>
      <c r="Q105" s="14">
        <v>84</v>
      </c>
      <c r="R105" s="14">
        <v>1</v>
      </c>
      <c r="T105" s="77" t="str">
        <f t="shared" si="4"/>
        <v/>
      </c>
      <c r="U105" s="48" t="str">
        <f t="shared" si="5"/>
        <v/>
      </c>
      <c r="V105" s="47" t="str">
        <f>IF(AND($U105="",$R105=V$16,COUNTIF(V$21:V104,V$18)&lt;V$15),IF(MOD(COUNTIFS($U$22:U105,"",$R$22:R105,V$16),INT(COUNTIFS(U$22:U$201,"",$R$22:$R$201,V$16)/V$15))=0,V$18,""),"")</f>
        <v/>
      </c>
      <c r="W105" s="48" t="str">
        <f>IF(AND(合并区域($U105:V105,"")="",$R105=W$16,COUNTIF(W$21:W104,W$18)&lt;W$15),IF(MOD(COUNTIFS(AG$22:AG105,"",$R$22:$R105,W$16),INT((COUNTIFS(AG$22:AG$201,"",$R$22:$R$201,W$16))/W$15))=0,W$18,""),"")</f>
        <v/>
      </c>
      <c r="X105" s="48" t="str">
        <f>IF(AND(合并区域($U105:W105,"")="",$R105=X$16,COUNTIF(X$21:X104,X$18)&lt;X$15),IF(MOD(COUNTIFS(AH$22:AH105,"",$R$22:$R105,X$16),INT((COUNTIFS(AH$22:AH$201,"",$R$22:$R$201,X$16))/X$15))=0,X$18,""),"")</f>
        <v/>
      </c>
      <c r="Y105" s="48" t="str">
        <f>IF(AND(合并区域($U105:X105,"")="",$R105=Y$16,COUNTIF(Y$21:Y104,Y$18)&lt;Y$15),IF(MOD(COUNTIFS(AI$22:AI105,"",$R$22:$R105,Y$16),INT((COUNTIFS(AI$22:AI$201,"",$R$22:$R$201,Y$16))/Y$15))=0,Y$18,""),"")</f>
        <v/>
      </c>
      <c r="Z105" s="48" t="str">
        <f>IF(AND(合并区域($U105:Y105,"")="",$R105=Z$16,COUNTIF(Z$21:Z104,Z$18)&lt;Z$15),IF(MOD(COUNTIFS(AJ$22:AJ105,"",$R$22:$R105,Z$16),INT((COUNTIFS(AJ$22:AJ$201,"",$R$22:$R$201,Z$16))/Z$15))=0,Z$18,""),"")</f>
        <v/>
      </c>
      <c r="AA105" s="48" t="str">
        <f>IF(AND(合并区域($U105:Z105,"")="",$R105=AA$16,COUNTIF(AA$21:AA104,AA$18)&lt;AA$15),IF(MOD(COUNTIFS(AK$22:AK105,"",$R$22:$R105,AA$16),INT((COUNTIFS(AK$22:AK$201,"",$R$22:$R$201,AA$16))/AA$15))=0,AA$18,""),"")</f>
        <v/>
      </c>
      <c r="AB105" s="48" t="str">
        <f>IF(AND(合并区域($U105:AA105,"")="",$R105=AB$16,COUNTIF(AB$21:AB104,AB$18)&lt;AB$15),IF(MOD(COUNTIFS(AL$22:AL105,"",$R$22:$R105,AB$16),INT((COUNTIFS(AL$22:AL$201,"",$R$22:$R$201,AB$16))/AB$15))=0,AB$18,""),"")</f>
        <v/>
      </c>
      <c r="AC105" s="48" t="str">
        <f>IF(AND(合并区域($U105:AB105,"")="",$R105=AC$16,COUNTIF(AC$21:AC104,AC$18)&lt;AC$15),IF(MOD(COUNTIFS(AM$22:AM105,"",$R$22:$R105,AC$16),INT((COUNTIFS(AM$22:AM$201,"",$R$22:$R$201,AC$16))/AC$15))=0,AC$18,""),"")</f>
        <v/>
      </c>
      <c r="AD105" s="48" t="str">
        <f>IF(AND(合并区域($U105:AC105,"")="",$R105=AD$16,COUNTIF(AD$21:AD104,AD$18)&lt;AD$15),IF(MOD(COUNTIFS(AN$22:AN105,"",$R$22:$R105,AD$16),INT((COUNTIFS(AN$22:AN$201,"",$R$22:$R$201,AD$16))/AD$15))=0,AD$18,""),"")</f>
        <v/>
      </c>
      <c r="AE105" s="48" t="str">
        <f>IF(AND(合并区域($U105:AD105,"")="",$R105=AE$16,COUNTIF(AE$21:AE104,AE$18)&lt;AE$15),IF(MOD(COUNTIFS(AO$22:AO105,"",$R$22:$R105,AE$16),INT((COUNTIFS(AO$22:AO$201,"",$R$22:$R$201,AE$16))/AE$15))=0,AE$18,""),"")</f>
        <v/>
      </c>
      <c r="AG105" s="79" t="str">
        <f>合并区域($U105:V105,"")</f>
        <v/>
      </c>
      <c r="AH105" s="79" t="str">
        <f>合并区域($U105:W105,"")</f>
        <v/>
      </c>
      <c r="AI105" s="79" t="str">
        <f>合并区域($U105:X105,"")</f>
        <v/>
      </c>
      <c r="AJ105" s="79" t="str">
        <f>合并区域($U105:Y105,"")</f>
        <v/>
      </c>
      <c r="AK105" s="79" t="str">
        <f>合并区域($U105:Z105,"")</f>
        <v/>
      </c>
      <c r="AL105" s="79" t="str">
        <f>合并区域($U105:AA105,"")</f>
        <v/>
      </c>
      <c r="AM105" s="79" t="str">
        <f>合并区域($U105:AB105,"")</f>
        <v/>
      </c>
      <c r="AN105" s="79" t="str">
        <f>合并区域($U105:AC105,"")</f>
        <v/>
      </c>
      <c r="AO105" s="79" t="str">
        <f>合并区域($U105:AD105,"")</f>
        <v/>
      </c>
      <c r="AP105" s="79" t="str">
        <f>合并区域($U105:AE105,"")</f>
        <v/>
      </c>
      <c r="AU105" s="14" t="s">
        <v>524</v>
      </c>
      <c r="AV105" s="14">
        <v>84</v>
      </c>
      <c r="AW105" s="14">
        <v>4</v>
      </c>
      <c r="AY105" s="77" t="str">
        <f>IF(AX105="","",INDEX($AV$12:$AZ$14,COUNTIF($AX$22:AX105,AX105),MATCH(AX105,$AV$3:$AZ$3,0)))</f>
        <v/>
      </c>
      <c r="BM105" s="14" t="s">
        <v>524</v>
      </c>
      <c r="BN105" s="14">
        <v>84</v>
      </c>
      <c r="BO105" s="14">
        <v>4</v>
      </c>
      <c r="BQ105" s="77" t="str">
        <f>IF(BP105="","",INDEX($BN$12:$BR$14,COUNTIF($BP$22:BP105,BP105),MATCH(BP105,$BN$3:$BR$3,0)))</f>
        <v/>
      </c>
    </row>
    <row r="106" spans="16:69" x14ac:dyDescent="0.15">
      <c r="P106" s="14" t="s">
        <v>525</v>
      </c>
      <c r="Q106" s="14">
        <v>85</v>
      </c>
      <c r="R106" s="14">
        <v>3</v>
      </c>
      <c r="T106" s="77" t="str">
        <f t="shared" si="4"/>
        <v/>
      </c>
      <c r="U106" s="48" t="str">
        <f t="shared" si="5"/>
        <v/>
      </c>
      <c r="V106" s="47" t="str">
        <f>IF(AND($U106="",$R106=V$16,COUNTIF(V$21:V105,V$18)&lt;V$15),IF(MOD(COUNTIFS($U$22:U106,"",$R$22:R106,V$16),INT(COUNTIFS(U$22:U$201,"",$R$22:$R$201,V$16)/V$15))=0,V$18,""),"")</f>
        <v/>
      </c>
      <c r="W106" s="48" t="str">
        <f>IF(AND(合并区域($U106:V106,"")="",$R106=W$16,COUNTIF(W$21:W105,W$18)&lt;W$15),IF(MOD(COUNTIFS(AG$22:AG106,"",$R$22:$R106,W$16),INT((COUNTIFS(AG$22:AG$201,"",$R$22:$R$201,W$16))/W$15))=0,W$18,""),"")</f>
        <v/>
      </c>
      <c r="X106" s="48" t="str">
        <f>IF(AND(合并区域($U106:W106,"")="",$R106=X$16,COUNTIF(X$21:X105,X$18)&lt;X$15),IF(MOD(COUNTIFS(AH$22:AH106,"",$R$22:$R106,X$16),INT((COUNTIFS(AH$22:AH$201,"",$R$22:$R$201,X$16))/X$15))=0,X$18,""),"")</f>
        <v/>
      </c>
      <c r="Y106" s="48" t="str">
        <f>IF(AND(合并区域($U106:X106,"")="",$R106=Y$16,COUNTIF(Y$21:Y105,Y$18)&lt;Y$15),IF(MOD(COUNTIFS(AI$22:AI106,"",$R$22:$R106,Y$16),INT((COUNTIFS(AI$22:AI$201,"",$R$22:$R$201,Y$16))/Y$15))=0,Y$18,""),"")</f>
        <v/>
      </c>
      <c r="Z106" s="48" t="str">
        <f>IF(AND(合并区域($U106:Y106,"")="",$R106=Z$16,COUNTIF(Z$21:Z105,Z$18)&lt;Z$15),IF(MOD(COUNTIFS(AJ$22:AJ106,"",$R$22:$R106,Z$16),INT((COUNTIFS(AJ$22:AJ$201,"",$R$22:$R$201,Z$16))/Z$15))=0,Z$18,""),"")</f>
        <v/>
      </c>
      <c r="AA106" s="48" t="str">
        <f>IF(AND(合并区域($U106:Z106,"")="",$R106=AA$16,COUNTIF(AA$21:AA105,AA$18)&lt;AA$15),IF(MOD(COUNTIFS(AK$22:AK106,"",$R$22:$R106,AA$16),INT((COUNTIFS(AK$22:AK$201,"",$R$22:$R$201,AA$16))/AA$15))=0,AA$18,""),"")</f>
        <v/>
      </c>
      <c r="AB106" s="48" t="str">
        <f>IF(AND(合并区域($U106:AA106,"")="",$R106=AB$16,COUNTIF(AB$21:AB105,AB$18)&lt;AB$15),IF(MOD(COUNTIFS(AL$22:AL106,"",$R$22:$R106,AB$16),INT((COUNTIFS(AL$22:AL$201,"",$R$22:$R$201,AB$16))/AB$15))=0,AB$18,""),"")</f>
        <v/>
      </c>
      <c r="AC106" s="48" t="str">
        <f>IF(AND(合并区域($U106:AB106,"")="",$R106=AC$16,COUNTIF(AC$21:AC105,AC$18)&lt;AC$15),IF(MOD(COUNTIFS(AM$22:AM106,"",$R$22:$R106,AC$16),INT((COUNTIFS(AM$22:AM$201,"",$R$22:$R$201,AC$16))/AC$15))=0,AC$18,""),"")</f>
        <v/>
      </c>
      <c r="AD106" s="48" t="str">
        <f>IF(AND(合并区域($U106:AC106,"")="",$R106=AD$16,COUNTIF(AD$21:AD105,AD$18)&lt;AD$15),IF(MOD(COUNTIFS(AN$22:AN106,"",$R$22:$R106,AD$16),INT((COUNTIFS(AN$22:AN$201,"",$R$22:$R$201,AD$16))/AD$15))=0,AD$18,""),"")</f>
        <v/>
      </c>
      <c r="AE106" s="48" t="str">
        <f>IF(AND(合并区域($U106:AD106,"")="",$R106=AE$16,COUNTIF(AE$21:AE105,AE$18)&lt;AE$15),IF(MOD(COUNTIFS(AO$22:AO106,"",$R$22:$R106,AE$16),INT((COUNTIFS(AO$22:AO$201,"",$R$22:$R$201,AE$16))/AE$15))=0,AE$18,""),"")</f>
        <v/>
      </c>
      <c r="AG106" s="79" t="str">
        <f>合并区域($U106:V106,"")</f>
        <v/>
      </c>
      <c r="AH106" s="79" t="str">
        <f>合并区域($U106:W106,"")</f>
        <v/>
      </c>
      <c r="AI106" s="79" t="str">
        <f>合并区域($U106:X106,"")</f>
        <v/>
      </c>
      <c r="AJ106" s="79" t="str">
        <f>合并区域($U106:Y106,"")</f>
        <v/>
      </c>
      <c r="AK106" s="79" t="str">
        <f>合并区域($U106:Z106,"")</f>
        <v/>
      </c>
      <c r="AL106" s="79" t="str">
        <f>合并区域($U106:AA106,"")</f>
        <v/>
      </c>
      <c r="AM106" s="79" t="str">
        <f>合并区域($U106:AB106,"")</f>
        <v/>
      </c>
      <c r="AN106" s="79" t="str">
        <f>合并区域($U106:AC106,"")</f>
        <v/>
      </c>
      <c r="AO106" s="79" t="str">
        <f>合并区域($U106:AD106,"")</f>
        <v/>
      </c>
      <c r="AP106" s="79" t="str">
        <f>合并区域($U106:AE106,"")</f>
        <v/>
      </c>
      <c r="AU106" s="14" t="s">
        <v>525</v>
      </c>
      <c r="AV106" s="14">
        <v>85</v>
      </c>
      <c r="AW106" s="14">
        <v>3</v>
      </c>
      <c r="AY106" s="77" t="str">
        <f>IF(AX106="","",INDEX($AV$12:$AZ$14,COUNTIF($AX$22:AX106,AX106),MATCH(AX106,$AV$3:$AZ$3,0)))</f>
        <v/>
      </c>
      <c r="BM106" s="14" t="s">
        <v>525</v>
      </c>
      <c r="BN106" s="14">
        <v>85</v>
      </c>
      <c r="BO106" s="14">
        <v>3</v>
      </c>
      <c r="BP106" s="14" t="s">
        <v>924</v>
      </c>
      <c r="BQ106" s="56">
        <v>29025</v>
      </c>
    </row>
    <row r="107" spans="16:69" x14ac:dyDescent="0.15">
      <c r="P107" s="14" t="s">
        <v>526</v>
      </c>
      <c r="Q107" s="14">
        <v>86</v>
      </c>
      <c r="R107" s="14">
        <v>4</v>
      </c>
      <c r="T107" s="77" t="str">
        <f t="shared" si="4"/>
        <v>29001</v>
      </c>
      <c r="U107" s="48" t="str">
        <f t="shared" si="5"/>
        <v/>
      </c>
      <c r="V107" s="47">
        <f>IF(AND($U107="",$R107=V$16,COUNTIF(V$21:V106,V$18)&lt;V$15),IF(MOD(COUNTIFS($U$22:U107,"",$R$22:R107,V$16),INT(COUNTIFS(U$22:U$201,"",$R$22:$R$201,V$16)/V$15))=0,V$18,""),"")</f>
        <v>29001</v>
      </c>
      <c r="W107" s="48" t="str">
        <f>IF(AND(合并区域($U107:V107,"")="",$R107=W$16,COUNTIF(W$21:W106,W$18)&lt;W$15),IF(MOD(COUNTIFS(AG$22:AG107,"",$R$22:$R107,W$16),INT((COUNTIFS(AG$22:AG$201,"",$R$22:$R$201,W$16))/W$15))=0,W$18,""),"")</f>
        <v/>
      </c>
      <c r="X107" s="48" t="str">
        <f>IF(AND(合并区域($U107:W107,"")="",$R107=X$16,COUNTIF(X$21:X106,X$18)&lt;X$15),IF(MOD(COUNTIFS(AH$22:AH107,"",$R$22:$R107,X$16),INT((COUNTIFS(AH$22:AH$201,"",$R$22:$R$201,X$16))/X$15))=0,X$18,""),"")</f>
        <v/>
      </c>
      <c r="Y107" s="48" t="str">
        <f>IF(AND(合并区域($U107:X107,"")="",$R107=Y$16,COUNTIF(Y$21:Y106,Y$18)&lt;Y$15),IF(MOD(COUNTIFS(AI$22:AI107,"",$R$22:$R107,Y$16),INT((COUNTIFS(AI$22:AI$201,"",$R$22:$R$201,Y$16))/Y$15))=0,Y$18,""),"")</f>
        <v/>
      </c>
      <c r="Z107" s="48" t="str">
        <f>IF(AND(合并区域($U107:Y107,"")="",$R107=Z$16,COUNTIF(Z$21:Z106,Z$18)&lt;Z$15),IF(MOD(COUNTIFS(AJ$22:AJ107,"",$R$22:$R107,Z$16),INT((COUNTIFS(AJ$22:AJ$201,"",$R$22:$R$201,Z$16))/Z$15))=0,Z$18,""),"")</f>
        <v/>
      </c>
      <c r="AA107" s="48" t="str">
        <f>IF(AND(合并区域($U107:Z107,"")="",$R107=AA$16,COUNTIF(AA$21:AA106,AA$18)&lt;AA$15),IF(MOD(COUNTIFS(AK$22:AK107,"",$R$22:$R107,AA$16),INT((COUNTIFS(AK$22:AK$201,"",$R$22:$R$201,AA$16))/AA$15))=0,AA$18,""),"")</f>
        <v/>
      </c>
      <c r="AB107" s="48" t="str">
        <f>IF(AND(合并区域($U107:AA107,"")="",$R107=AB$16,COUNTIF(AB$21:AB106,AB$18)&lt;AB$15),IF(MOD(COUNTIFS(AL$22:AL107,"",$R$22:$R107,AB$16),INT((COUNTIFS(AL$22:AL$201,"",$R$22:$R$201,AB$16))/AB$15))=0,AB$18,""),"")</f>
        <v/>
      </c>
      <c r="AC107" s="48" t="str">
        <f>IF(AND(合并区域($U107:AB107,"")="",$R107=AC$16,COUNTIF(AC$21:AC106,AC$18)&lt;AC$15),IF(MOD(COUNTIFS(AM$22:AM107,"",$R$22:$R107,AC$16),INT((COUNTIFS(AM$22:AM$201,"",$R$22:$R$201,AC$16))/AC$15))=0,AC$18,""),"")</f>
        <v/>
      </c>
      <c r="AD107" s="48" t="str">
        <f>IF(AND(合并区域($U107:AC107,"")="",$R107=AD$16,COUNTIF(AD$21:AD106,AD$18)&lt;AD$15),IF(MOD(COUNTIFS(AN$22:AN107,"",$R$22:$R107,AD$16),INT((COUNTIFS(AN$22:AN$201,"",$R$22:$R$201,AD$16))/AD$15))=0,AD$18,""),"")</f>
        <v/>
      </c>
      <c r="AE107" s="48" t="str">
        <f>IF(AND(合并区域($U107:AD107,"")="",$R107=AE$16,COUNTIF(AE$21:AE106,AE$18)&lt;AE$15),IF(MOD(COUNTIFS(AO$22:AO107,"",$R$22:$R107,AE$16),INT((COUNTIFS(AO$22:AO$201,"",$R$22:$R$201,AE$16))/AE$15))=0,AE$18,""),"")</f>
        <v/>
      </c>
      <c r="AG107" s="79" t="str">
        <f>合并区域($U107:V107,"")</f>
        <v>29001</v>
      </c>
      <c r="AH107" s="79" t="str">
        <f>合并区域($U107:W107,"")</f>
        <v>29001</v>
      </c>
      <c r="AI107" s="79" t="str">
        <f>合并区域($U107:X107,"")</f>
        <v>29001</v>
      </c>
      <c r="AJ107" s="79" t="str">
        <f>合并区域($U107:Y107,"")</f>
        <v>29001</v>
      </c>
      <c r="AK107" s="79" t="str">
        <f>合并区域($U107:Z107,"")</f>
        <v>29001</v>
      </c>
      <c r="AL107" s="79" t="str">
        <f>合并区域($U107:AA107,"")</f>
        <v>29001</v>
      </c>
      <c r="AM107" s="79" t="str">
        <f>合并区域($U107:AB107,"")</f>
        <v>29001</v>
      </c>
      <c r="AN107" s="79" t="str">
        <f>合并区域($U107:AC107,"")</f>
        <v>29001</v>
      </c>
      <c r="AO107" s="79" t="str">
        <f>合并区域($U107:AD107,"")</f>
        <v>29001</v>
      </c>
      <c r="AP107" s="79" t="str">
        <f>合并区域($U107:AE107,"")</f>
        <v>29001</v>
      </c>
      <c r="AU107" s="14" t="s">
        <v>526</v>
      </c>
      <c r="AV107" s="14">
        <v>86</v>
      </c>
      <c r="AW107" s="14">
        <v>4</v>
      </c>
      <c r="AY107" s="77" t="str">
        <f>IF(AX107="","",INDEX($AV$12:$AZ$14,COUNTIF($AX$22:AX107,AX107),MATCH(AX107,$AV$3:$AZ$3,0)))</f>
        <v/>
      </c>
      <c r="BM107" s="14" t="s">
        <v>526</v>
      </c>
      <c r="BN107" s="14">
        <v>86</v>
      </c>
      <c r="BO107" s="14">
        <v>4</v>
      </c>
      <c r="BQ107" s="77" t="str">
        <f>IF(BP107="","",INDEX($BN$12:$BR$14,COUNTIF($BP$22:BP107,BP107),MATCH(BP107,$BN$3:$BR$3,0)))</f>
        <v/>
      </c>
    </row>
    <row r="108" spans="16:69" x14ac:dyDescent="0.15">
      <c r="P108" s="14" t="s">
        <v>527</v>
      </c>
      <c r="Q108" s="14">
        <v>87</v>
      </c>
      <c r="R108" s="14">
        <v>2</v>
      </c>
      <c r="T108" s="77" t="str">
        <f t="shared" si="4"/>
        <v/>
      </c>
      <c r="U108" s="48" t="str">
        <f t="shared" si="5"/>
        <v/>
      </c>
      <c r="V108" s="47" t="str">
        <f>IF(AND($U108="",$R108=V$16,COUNTIF(V$21:V107,V$18)&lt;V$15),IF(MOD(COUNTIFS($U$22:U108,"",$R$22:R108,V$16),INT(COUNTIFS(U$22:U$201,"",$R$22:$R$201,V$16)/V$15))=0,V$18,""),"")</f>
        <v/>
      </c>
      <c r="W108" s="48" t="str">
        <f>IF(AND(合并区域($U108:V108,"")="",$R108=W$16,COUNTIF(W$21:W107,W$18)&lt;W$15),IF(MOD(COUNTIFS(AG$22:AG108,"",$R$22:$R108,W$16),INT((COUNTIFS(AG$22:AG$201,"",$R$22:$R$201,W$16))/W$15))=0,W$18,""),"")</f>
        <v/>
      </c>
      <c r="X108" s="48" t="str">
        <f>IF(AND(合并区域($U108:W108,"")="",$R108=X$16,COUNTIF(X$21:X107,X$18)&lt;X$15),IF(MOD(COUNTIFS(AH$22:AH108,"",$R$22:$R108,X$16),INT((COUNTIFS(AH$22:AH$201,"",$R$22:$R$201,X$16))/X$15))=0,X$18,""),"")</f>
        <v/>
      </c>
      <c r="Y108" s="48" t="str">
        <f>IF(AND(合并区域($U108:X108,"")="",$R108=Y$16,COUNTIF(Y$21:Y107,Y$18)&lt;Y$15),IF(MOD(COUNTIFS(AI$22:AI108,"",$R$22:$R108,Y$16),INT((COUNTIFS(AI$22:AI$201,"",$R$22:$R$201,Y$16))/Y$15))=0,Y$18,""),"")</f>
        <v/>
      </c>
      <c r="Z108" s="48" t="str">
        <f>IF(AND(合并区域($U108:Y108,"")="",$R108=Z$16,COUNTIF(Z$21:Z107,Z$18)&lt;Z$15),IF(MOD(COUNTIFS(AJ$22:AJ108,"",$R$22:$R108,Z$16),INT((COUNTIFS(AJ$22:AJ$201,"",$R$22:$R$201,Z$16))/Z$15))=0,Z$18,""),"")</f>
        <v/>
      </c>
      <c r="AA108" s="48" t="str">
        <f>IF(AND(合并区域($U108:Z108,"")="",$R108=AA$16,COUNTIF(AA$21:AA107,AA$18)&lt;AA$15),IF(MOD(COUNTIFS(AK$22:AK108,"",$R$22:$R108,AA$16),INT((COUNTIFS(AK$22:AK$201,"",$R$22:$R$201,AA$16))/AA$15))=0,AA$18,""),"")</f>
        <v/>
      </c>
      <c r="AB108" s="48" t="str">
        <f>IF(AND(合并区域($U108:AA108,"")="",$R108=AB$16,COUNTIF(AB$21:AB107,AB$18)&lt;AB$15),IF(MOD(COUNTIFS(AL$22:AL108,"",$R$22:$R108,AB$16),INT((COUNTIFS(AL$22:AL$201,"",$R$22:$R$201,AB$16))/AB$15))=0,AB$18,""),"")</f>
        <v/>
      </c>
      <c r="AC108" s="48" t="str">
        <f>IF(AND(合并区域($U108:AB108,"")="",$R108=AC$16,COUNTIF(AC$21:AC107,AC$18)&lt;AC$15),IF(MOD(COUNTIFS(AM$22:AM108,"",$R$22:$R108,AC$16),INT((COUNTIFS(AM$22:AM$201,"",$R$22:$R$201,AC$16))/AC$15))=0,AC$18,""),"")</f>
        <v/>
      </c>
      <c r="AD108" s="48" t="str">
        <f>IF(AND(合并区域($U108:AC108,"")="",$R108=AD$16,COUNTIF(AD$21:AD107,AD$18)&lt;AD$15),IF(MOD(COUNTIFS(AN$22:AN108,"",$R$22:$R108,AD$16),INT((COUNTIFS(AN$22:AN$201,"",$R$22:$R$201,AD$16))/AD$15))=0,AD$18,""),"")</f>
        <v/>
      </c>
      <c r="AE108" s="48" t="str">
        <f>IF(AND(合并区域($U108:AD108,"")="",$R108=AE$16,COUNTIF(AE$21:AE107,AE$18)&lt;AE$15),IF(MOD(COUNTIFS(AO$22:AO108,"",$R$22:$R108,AE$16),INT((COUNTIFS(AO$22:AO$201,"",$R$22:$R$201,AE$16))/AE$15))=0,AE$18,""),"")</f>
        <v/>
      </c>
      <c r="AG108" s="79" t="str">
        <f>合并区域($U108:V108,"")</f>
        <v/>
      </c>
      <c r="AH108" s="79" t="str">
        <f>合并区域($U108:W108,"")</f>
        <v/>
      </c>
      <c r="AI108" s="79" t="str">
        <f>合并区域($U108:X108,"")</f>
        <v/>
      </c>
      <c r="AJ108" s="79" t="str">
        <f>合并区域($U108:Y108,"")</f>
        <v/>
      </c>
      <c r="AK108" s="79" t="str">
        <f>合并区域($U108:Z108,"")</f>
        <v/>
      </c>
      <c r="AL108" s="79" t="str">
        <f>合并区域($U108:AA108,"")</f>
        <v/>
      </c>
      <c r="AM108" s="79" t="str">
        <f>合并区域($U108:AB108,"")</f>
        <v/>
      </c>
      <c r="AN108" s="79" t="str">
        <f>合并区域($U108:AC108,"")</f>
        <v/>
      </c>
      <c r="AO108" s="79" t="str">
        <f>合并区域($U108:AD108,"")</f>
        <v/>
      </c>
      <c r="AP108" s="79" t="str">
        <f>合并区域($U108:AE108,"")</f>
        <v/>
      </c>
      <c r="AU108" s="14" t="s">
        <v>527</v>
      </c>
      <c r="AV108" s="14">
        <v>87</v>
      </c>
      <c r="AW108" s="14">
        <v>2</v>
      </c>
      <c r="AY108" s="77" t="str">
        <f>IF(AX108="","",INDEX($AV$12:$AZ$14,COUNTIF($AX$22:AX108,AX108),MATCH(AX108,$AV$3:$AZ$3,0)))</f>
        <v/>
      </c>
      <c r="BM108" s="14" t="s">
        <v>527</v>
      </c>
      <c r="BN108" s="14">
        <v>87</v>
      </c>
      <c r="BO108" s="14">
        <v>2</v>
      </c>
      <c r="BQ108" s="77" t="str">
        <f>IF(BP108="","",INDEX($BN$12:$BR$14,COUNTIF($BP$22:BP108,BP108),MATCH(BP108,$BN$3:$BR$3,0)))</f>
        <v/>
      </c>
    </row>
    <row r="109" spans="16:69" x14ac:dyDescent="0.15">
      <c r="P109" s="14" t="s">
        <v>528</v>
      </c>
      <c r="Q109" s="14">
        <v>88</v>
      </c>
      <c r="R109" s="14">
        <v>3</v>
      </c>
      <c r="T109" s="77" t="str">
        <f t="shared" si="4"/>
        <v/>
      </c>
      <c r="U109" s="48" t="str">
        <f t="shared" si="5"/>
        <v/>
      </c>
      <c r="V109" s="47" t="str">
        <f>IF(AND($U109="",$R109=V$16,COUNTIF(V$21:V108,V$18)&lt;V$15),IF(MOD(COUNTIFS($U$22:U109,"",$R$22:R109,V$16),INT(COUNTIFS(U$22:U$201,"",$R$22:$R$201,V$16)/V$15))=0,V$18,""),"")</f>
        <v/>
      </c>
      <c r="W109" s="48" t="str">
        <f>IF(AND(合并区域($U109:V109,"")="",$R109=W$16,COUNTIF(W$21:W108,W$18)&lt;W$15),IF(MOD(COUNTIFS(AG$22:AG109,"",$R$22:$R109,W$16),INT((COUNTIFS(AG$22:AG$201,"",$R$22:$R$201,W$16))/W$15))=0,W$18,""),"")</f>
        <v/>
      </c>
      <c r="X109" s="48" t="str">
        <f>IF(AND(合并区域($U109:W109,"")="",$R109=X$16,COUNTIF(X$21:X108,X$18)&lt;X$15),IF(MOD(COUNTIFS(AH$22:AH109,"",$R$22:$R109,X$16),INT((COUNTIFS(AH$22:AH$201,"",$R$22:$R$201,X$16))/X$15))=0,X$18,""),"")</f>
        <v/>
      </c>
      <c r="Y109" s="48" t="str">
        <f>IF(AND(合并区域($U109:X109,"")="",$R109=Y$16,COUNTIF(Y$21:Y108,Y$18)&lt;Y$15),IF(MOD(COUNTIFS(AI$22:AI109,"",$R$22:$R109,Y$16),INT((COUNTIFS(AI$22:AI$201,"",$R$22:$R$201,Y$16))/Y$15))=0,Y$18,""),"")</f>
        <v/>
      </c>
      <c r="Z109" s="48" t="str">
        <f>IF(AND(合并区域($U109:Y109,"")="",$R109=Z$16,COUNTIF(Z$21:Z108,Z$18)&lt;Z$15),IF(MOD(COUNTIFS(AJ$22:AJ109,"",$R$22:$R109,Z$16),INT((COUNTIFS(AJ$22:AJ$201,"",$R$22:$R$201,Z$16))/Z$15))=0,Z$18,""),"")</f>
        <v/>
      </c>
      <c r="AA109" s="48" t="str">
        <f>IF(AND(合并区域($U109:Z109,"")="",$R109=AA$16,COUNTIF(AA$21:AA108,AA$18)&lt;AA$15),IF(MOD(COUNTIFS(AK$22:AK109,"",$R$22:$R109,AA$16),INT((COUNTIFS(AK$22:AK$201,"",$R$22:$R$201,AA$16))/AA$15))=0,AA$18,""),"")</f>
        <v/>
      </c>
      <c r="AB109" s="48" t="str">
        <f>IF(AND(合并区域($U109:AA109,"")="",$R109=AB$16,COUNTIF(AB$21:AB108,AB$18)&lt;AB$15),IF(MOD(COUNTIFS(AL$22:AL109,"",$R$22:$R109,AB$16),INT((COUNTIFS(AL$22:AL$201,"",$R$22:$R$201,AB$16))/AB$15))=0,AB$18,""),"")</f>
        <v/>
      </c>
      <c r="AC109" s="48" t="str">
        <f>IF(AND(合并区域($U109:AB109,"")="",$R109=AC$16,COUNTIF(AC$21:AC108,AC$18)&lt;AC$15),IF(MOD(COUNTIFS(AM$22:AM109,"",$R$22:$R109,AC$16),INT((COUNTIFS(AM$22:AM$201,"",$R$22:$R$201,AC$16))/AC$15))=0,AC$18,""),"")</f>
        <v/>
      </c>
      <c r="AD109" s="48" t="str">
        <f>IF(AND(合并区域($U109:AC109,"")="",$R109=AD$16,COUNTIF(AD$21:AD108,AD$18)&lt;AD$15),IF(MOD(COUNTIFS(AN$22:AN109,"",$R$22:$R109,AD$16),INT((COUNTIFS(AN$22:AN$201,"",$R$22:$R$201,AD$16))/AD$15))=0,AD$18,""),"")</f>
        <v/>
      </c>
      <c r="AE109" s="48" t="str">
        <f>IF(AND(合并区域($U109:AD109,"")="",$R109=AE$16,COUNTIF(AE$21:AE108,AE$18)&lt;AE$15),IF(MOD(COUNTIFS(AO$22:AO109,"",$R$22:$R109,AE$16),INT((COUNTIFS(AO$22:AO$201,"",$R$22:$R$201,AE$16))/AE$15))=0,AE$18,""),"")</f>
        <v/>
      </c>
      <c r="AG109" s="79" t="str">
        <f>合并区域($U109:V109,"")</f>
        <v/>
      </c>
      <c r="AH109" s="79" t="str">
        <f>合并区域($U109:W109,"")</f>
        <v/>
      </c>
      <c r="AI109" s="79" t="str">
        <f>合并区域($U109:X109,"")</f>
        <v/>
      </c>
      <c r="AJ109" s="79" t="str">
        <f>合并区域($U109:Y109,"")</f>
        <v/>
      </c>
      <c r="AK109" s="79" t="str">
        <f>合并区域($U109:Z109,"")</f>
        <v/>
      </c>
      <c r="AL109" s="79" t="str">
        <f>合并区域($U109:AA109,"")</f>
        <v/>
      </c>
      <c r="AM109" s="79" t="str">
        <f>合并区域($U109:AB109,"")</f>
        <v/>
      </c>
      <c r="AN109" s="79" t="str">
        <f>合并区域($U109:AC109,"")</f>
        <v/>
      </c>
      <c r="AO109" s="79" t="str">
        <f>合并区域($U109:AD109,"")</f>
        <v/>
      </c>
      <c r="AP109" s="79" t="str">
        <f>合并区域($U109:AE109,"")</f>
        <v/>
      </c>
      <c r="AU109" s="14" t="s">
        <v>528</v>
      </c>
      <c r="AV109" s="14">
        <v>88</v>
      </c>
      <c r="AW109" s="14">
        <v>3</v>
      </c>
      <c r="AX109" s="14" t="s">
        <v>841</v>
      </c>
      <c r="AY109" s="77">
        <f>IF(AX109="","",INDEX($AV$12:$AZ$14,COUNTIF($AX$22:AX109,AX109),MATCH(AX109,$AV$3:$AZ$3,0)))</f>
        <v>29020</v>
      </c>
      <c r="BM109" s="14" t="s">
        <v>528</v>
      </c>
      <c r="BN109" s="14">
        <v>88</v>
      </c>
      <c r="BO109" s="14">
        <v>3</v>
      </c>
      <c r="BQ109" s="77" t="str">
        <f>IF(BP109="","",INDEX($BN$12:$BR$14,COUNTIF($BP$22:BP109,BP109),MATCH(BP109,$BN$3:$BR$3,0)))</f>
        <v/>
      </c>
    </row>
    <row r="110" spans="16:69" x14ac:dyDescent="0.15">
      <c r="P110" s="14" t="s">
        <v>529</v>
      </c>
      <c r="Q110" s="14">
        <v>89</v>
      </c>
      <c r="R110" s="14">
        <v>3</v>
      </c>
      <c r="T110" s="77" t="str">
        <f t="shared" si="4"/>
        <v>29007</v>
      </c>
      <c r="U110" s="48" t="str">
        <f t="shared" si="5"/>
        <v/>
      </c>
      <c r="V110" s="47" t="str">
        <f>IF(AND($U110="",$R110=V$16,COUNTIF(V$21:V109,V$18)&lt;V$15),IF(MOD(COUNTIFS($U$22:U110,"",$R$22:R110,V$16),INT(COUNTIFS(U$22:U$201,"",$R$22:$R$201,V$16)/V$15))=0,V$18,""),"")</f>
        <v/>
      </c>
      <c r="W110" s="48" t="str">
        <f>IF(AND(合并区域($U110:V110,"")="",$R110=W$16,COUNTIF(W$21:W109,W$18)&lt;W$15),IF(MOD(COUNTIFS(AG$22:AG110,"",$R$22:$R110,W$16),INT((COUNTIFS(AG$22:AG$201,"",$R$22:$R$201,W$16))/W$15))=0,W$18,""),"")</f>
        <v/>
      </c>
      <c r="X110" s="48" t="str">
        <f>IF(AND(合并区域($U110:W110,"")="",$R110=X$16,COUNTIF(X$21:X109,X$18)&lt;X$15),IF(MOD(COUNTIFS(AH$22:AH110,"",$R$22:$R110,X$16),INT((COUNTIFS(AH$22:AH$201,"",$R$22:$R$201,X$16))/X$15))=0,X$18,""),"")</f>
        <v/>
      </c>
      <c r="Y110" s="48" t="str">
        <f>IF(AND(合并区域($U110:X110,"")="",$R110=Y$16,COUNTIF(Y$21:Y109,Y$18)&lt;Y$15),IF(MOD(COUNTIFS(AI$22:AI110,"",$R$22:$R110,Y$16),INT((COUNTIFS(AI$22:AI$201,"",$R$22:$R$201,Y$16))/Y$15))=0,Y$18,""),"")</f>
        <v/>
      </c>
      <c r="Z110" s="48" t="str">
        <f>IF(AND(合并区域($U110:Y110,"")="",$R110=Z$16,COUNTIF(Z$21:Z109,Z$18)&lt;Z$15),IF(MOD(COUNTIFS(AJ$22:AJ110,"",$R$22:$R110,Z$16),INT((COUNTIFS(AJ$22:AJ$201,"",$R$22:$R$201,Z$16))/Z$15))=0,Z$18,""),"")</f>
        <v/>
      </c>
      <c r="AA110" s="48" t="str">
        <f>IF(AND(合并区域($U110:Z110,"")="",$R110=AA$16,COUNTIF(AA$21:AA109,AA$18)&lt;AA$15),IF(MOD(COUNTIFS(AK$22:AK110,"",$R$22:$R110,AA$16),INT((COUNTIFS(AK$22:AK$201,"",$R$22:$R$201,AA$16))/AA$15))=0,AA$18,""),"")</f>
        <v/>
      </c>
      <c r="AB110" s="48">
        <f>IF(AND(合并区域($U110:AA110,"")="",$R110=AB$16,COUNTIF(AB$21:AB109,AB$18)&lt;AB$15),IF(MOD(COUNTIFS(AL$22:AL110,"",$R$22:$R110,AB$16),INT((COUNTIFS(AL$22:AL$201,"",$R$22:$R$201,AB$16))/AB$15))=0,AB$18,""),"")</f>
        <v>29007</v>
      </c>
      <c r="AC110" s="48" t="str">
        <f>IF(AND(合并区域($U110:AB110,"")="",$R110=AC$16,COUNTIF(AC$21:AC109,AC$18)&lt;AC$15),IF(MOD(COUNTIFS(AM$22:AM110,"",$R$22:$R110,AC$16),INT((COUNTIFS(AM$22:AM$201,"",$R$22:$R$201,AC$16))/AC$15))=0,AC$18,""),"")</f>
        <v/>
      </c>
      <c r="AD110" s="48" t="str">
        <f>IF(AND(合并区域($U110:AC110,"")="",$R110=AD$16,COUNTIF(AD$21:AD109,AD$18)&lt;AD$15),IF(MOD(COUNTIFS(AN$22:AN110,"",$R$22:$R110,AD$16),INT((COUNTIFS(AN$22:AN$201,"",$R$22:$R$201,AD$16))/AD$15))=0,AD$18,""),"")</f>
        <v/>
      </c>
      <c r="AE110" s="48" t="str">
        <f>IF(AND(合并区域($U110:AD110,"")="",$R110=AE$16,COUNTIF(AE$21:AE109,AE$18)&lt;AE$15),IF(MOD(COUNTIFS(AO$22:AO110,"",$R$22:$R110,AE$16),INT((COUNTIFS(AO$22:AO$201,"",$R$22:$R$201,AE$16))/AE$15))=0,AE$18,""),"")</f>
        <v/>
      </c>
      <c r="AG110" s="79" t="str">
        <f>合并区域($U110:V110,"")</f>
        <v/>
      </c>
      <c r="AH110" s="79" t="str">
        <f>合并区域($U110:W110,"")</f>
        <v/>
      </c>
      <c r="AI110" s="79" t="str">
        <f>合并区域($U110:X110,"")</f>
        <v/>
      </c>
      <c r="AJ110" s="79" t="str">
        <f>合并区域($U110:Y110,"")</f>
        <v/>
      </c>
      <c r="AK110" s="79" t="str">
        <f>合并区域($U110:Z110,"")</f>
        <v/>
      </c>
      <c r="AL110" s="79" t="str">
        <f>合并区域($U110:AA110,"")</f>
        <v/>
      </c>
      <c r="AM110" s="79" t="str">
        <f>合并区域($U110:AB110,"")</f>
        <v>29007</v>
      </c>
      <c r="AN110" s="79" t="str">
        <f>合并区域($U110:AC110,"")</f>
        <v>29007</v>
      </c>
      <c r="AO110" s="79" t="str">
        <f>合并区域($U110:AD110,"")</f>
        <v>29007</v>
      </c>
      <c r="AP110" s="79" t="str">
        <f>合并区域($U110:AE110,"")</f>
        <v>29007</v>
      </c>
      <c r="AU110" s="14" t="s">
        <v>529</v>
      </c>
      <c r="AV110" s="14">
        <v>89</v>
      </c>
      <c r="AW110" s="14">
        <v>4</v>
      </c>
      <c r="AY110" s="77" t="str">
        <f>IF(AX110="","",INDEX($AV$12:$AZ$14,COUNTIF($AX$22:AX110,AX110),MATCH(AX110,$AV$3:$AZ$3,0)))</f>
        <v/>
      </c>
      <c r="BM110" s="14" t="s">
        <v>529</v>
      </c>
      <c r="BN110" s="14">
        <v>89</v>
      </c>
      <c r="BO110" s="14">
        <v>4</v>
      </c>
      <c r="BQ110" s="77" t="str">
        <f>IF(BP110="","",INDEX($BN$12:$BR$14,COUNTIF($BP$22:BP110,BP110),MATCH(BP110,$BN$3:$BR$3,0)))</f>
        <v/>
      </c>
    </row>
    <row r="111" spans="16:69" x14ac:dyDescent="0.15">
      <c r="P111" s="14" t="s">
        <v>530</v>
      </c>
      <c r="Q111" s="14">
        <v>90</v>
      </c>
      <c r="R111" s="14">
        <v>3</v>
      </c>
      <c r="T111" s="77" t="str">
        <f t="shared" si="4"/>
        <v>29009</v>
      </c>
      <c r="U111" s="48" t="str">
        <f t="shared" si="5"/>
        <v/>
      </c>
      <c r="V111" s="47" t="str">
        <f>IF(AND($U111="",$R111=V$16,COUNTIF(V$21:V110,V$18)&lt;V$15),IF(MOD(COUNTIFS($U$22:U111,"",$R$22:R111,V$16),INT(COUNTIFS(U$22:U$201,"",$R$22:$R$201,V$16)/V$15))=0,V$18,""),"")</f>
        <v/>
      </c>
      <c r="W111" s="48" t="str">
        <f>IF(AND(合并区域($U111:V111,"")="",$R111=W$16,COUNTIF(W$21:W110,W$18)&lt;W$15),IF(MOD(COUNTIFS(AG$22:AG111,"",$R$22:$R111,W$16),INT((COUNTIFS(AG$22:AG$201,"",$R$22:$R$201,W$16))/W$15))=0,W$18,""),"")</f>
        <v/>
      </c>
      <c r="X111" s="48" t="str">
        <f>IF(AND(合并区域($U111:W111,"")="",$R111=X$16,COUNTIF(X$21:X110,X$18)&lt;X$15),IF(MOD(COUNTIFS(AH$22:AH111,"",$R$22:$R111,X$16),INT((COUNTIFS(AH$22:AH$201,"",$R$22:$R$201,X$16))/X$15))=0,X$18,""),"")</f>
        <v/>
      </c>
      <c r="Y111" s="48">
        <f>IF(AND(合并区域($U111:X111,"")="",$R111=Y$16,COUNTIF(Y$21:Y110,Y$18)&lt;Y$15),IF(MOD(COUNTIFS(AI$22:AI111,"",$R$22:$R111,Y$16),INT((COUNTIFS(AI$22:AI$201,"",$R$22:$R$201,Y$16))/Y$15))=0,Y$18,""),"")</f>
        <v>29009</v>
      </c>
      <c r="Z111" s="48" t="str">
        <f>IF(AND(合并区域($U111:Y111,"")="",$R111=Z$16,COUNTIF(Z$21:Z110,Z$18)&lt;Z$15),IF(MOD(COUNTIFS(AJ$22:AJ111,"",$R$22:$R111,Z$16),INT((COUNTIFS(AJ$22:AJ$201,"",$R$22:$R$201,Z$16))/Z$15))=0,Z$18,""),"")</f>
        <v/>
      </c>
      <c r="AA111" s="48" t="str">
        <f>IF(AND(合并区域($U111:Z111,"")="",$R111=AA$16,COUNTIF(AA$21:AA110,AA$18)&lt;AA$15),IF(MOD(COUNTIFS(AK$22:AK111,"",$R$22:$R111,AA$16),INT((COUNTIFS(AK$22:AK$201,"",$R$22:$R$201,AA$16))/AA$15))=0,AA$18,""),"")</f>
        <v/>
      </c>
      <c r="AB111" s="48" t="str">
        <f>IF(AND(合并区域($U111:AA111,"")="",$R111=AB$16,COUNTIF(AB$21:AB110,AB$18)&lt;AB$15),IF(MOD(COUNTIFS(AL$22:AL111,"",$R$22:$R111,AB$16),INT((COUNTIFS(AL$22:AL$201,"",$R$22:$R$201,AB$16))/AB$15))=0,AB$18,""),"")</f>
        <v/>
      </c>
      <c r="AC111" s="48" t="str">
        <f>IF(AND(合并区域($U111:AB111,"")="",$R111=AC$16,COUNTIF(AC$21:AC110,AC$18)&lt;AC$15),IF(MOD(COUNTIFS(AM$22:AM111,"",$R$22:$R111,AC$16),INT((COUNTIFS(AM$22:AM$201,"",$R$22:$R$201,AC$16))/AC$15))=0,AC$18,""),"")</f>
        <v/>
      </c>
      <c r="AD111" s="48" t="str">
        <f>IF(AND(合并区域($U111:AC111,"")="",$R111=AD$16,COUNTIF(AD$21:AD110,AD$18)&lt;AD$15),IF(MOD(COUNTIFS(AN$22:AN111,"",$R$22:$R111,AD$16),INT((COUNTIFS(AN$22:AN$201,"",$R$22:$R$201,AD$16))/AD$15))=0,AD$18,""),"")</f>
        <v/>
      </c>
      <c r="AE111" s="48" t="str">
        <f>IF(AND(合并区域($U111:AD111,"")="",$R111=AE$16,COUNTIF(AE$21:AE110,AE$18)&lt;AE$15),IF(MOD(COUNTIFS(AO$22:AO111,"",$R$22:$R111,AE$16),INT((COUNTIFS(AO$22:AO$201,"",$R$22:$R$201,AE$16))/AE$15))=0,AE$18,""),"")</f>
        <v/>
      </c>
      <c r="AG111" s="79" t="str">
        <f>合并区域($U111:V111,"")</f>
        <v/>
      </c>
      <c r="AH111" s="79" t="str">
        <f>合并区域($U111:W111,"")</f>
        <v/>
      </c>
      <c r="AI111" s="79" t="str">
        <f>合并区域($U111:X111,"")</f>
        <v/>
      </c>
      <c r="AJ111" s="79" t="str">
        <f>合并区域($U111:Y111,"")</f>
        <v>29009</v>
      </c>
      <c r="AK111" s="79" t="str">
        <f>合并区域($U111:Z111,"")</f>
        <v>29009</v>
      </c>
      <c r="AL111" s="79" t="str">
        <f>合并区域($U111:AA111,"")</f>
        <v>29009</v>
      </c>
      <c r="AM111" s="79" t="str">
        <f>合并区域($U111:AB111,"")</f>
        <v>29009</v>
      </c>
      <c r="AN111" s="79" t="str">
        <f>合并区域($U111:AC111,"")</f>
        <v>29009</v>
      </c>
      <c r="AO111" s="79" t="str">
        <f>合并区域($U111:AD111,"")</f>
        <v>29009</v>
      </c>
      <c r="AP111" s="79" t="str">
        <f>合并区域($U111:AE111,"")</f>
        <v>29009</v>
      </c>
      <c r="AU111" s="14" t="s">
        <v>530</v>
      </c>
      <c r="AV111" s="14">
        <v>90</v>
      </c>
      <c r="AW111" s="14">
        <v>3</v>
      </c>
      <c r="AY111" s="77" t="str">
        <f>IF(AX111="","",INDEX($AV$12:$AZ$14,COUNTIF($AX$22:AX111,AX111),MATCH(AX111,$AV$3:$AZ$3,0)))</f>
        <v/>
      </c>
      <c r="BM111" s="14" t="s">
        <v>530</v>
      </c>
      <c r="BN111" s="14">
        <v>90</v>
      </c>
      <c r="BO111" s="14">
        <v>3</v>
      </c>
      <c r="BQ111" s="77" t="str">
        <f>IF(BP111="","",INDEX($BN$12:$BR$14,COUNTIF($BP$22:BP111,BP111),MATCH(BP111,$BN$3:$BR$3,0)))</f>
        <v/>
      </c>
    </row>
    <row r="112" spans="16:69" x14ac:dyDescent="0.15">
      <c r="P112" s="14" t="s">
        <v>531</v>
      </c>
      <c r="Q112" s="14">
        <v>91</v>
      </c>
      <c r="R112" s="14">
        <v>4</v>
      </c>
      <c r="T112" s="77" t="str">
        <f t="shared" si="4"/>
        <v/>
      </c>
      <c r="U112" s="48" t="str">
        <f t="shared" si="5"/>
        <v/>
      </c>
      <c r="V112" s="47" t="str">
        <f>IF(AND($U112="",$R112=V$16,COUNTIF(V$21:V111,V$18)&lt;V$15),IF(MOD(COUNTIFS($U$22:U112,"",$R$22:R112,V$16),INT(COUNTIFS(U$22:U$201,"",$R$22:$R$201,V$16)/V$15))=0,V$18,""),"")</f>
        <v/>
      </c>
      <c r="W112" s="48" t="str">
        <f>IF(AND(合并区域($U112:V112,"")="",$R112=W$16,COUNTIF(W$21:W111,W$18)&lt;W$15),IF(MOD(COUNTIFS(AG$22:AG112,"",$R$22:$R112,W$16),INT((COUNTIFS(AG$22:AG$201,"",$R$22:$R$201,W$16))/W$15))=0,W$18,""),"")</f>
        <v/>
      </c>
      <c r="X112" s="48" t="str">
        <f>IF(AND(合并区域($U112:W112,"")="",$R112=X$16,COUNTIF(X$21:X111,X$18)&lt;X$15),IF(MOD(COUNTIFS(AH$22:AH112,"",$R$22:$R112,X$16),INT((COUNTIFS(AH$22:AH$201,"",$R$22:$R$201,X$16))/X$15))=0,X$18,""),"")</f>
        <v/>
      </c>
      <c r="Y112" s="48" t="str">
        <f>IF(AND(合并区域($U112:X112,"")="",$R112=Y$16,COUNTIF(Y$21:Y111,Y$18)&lt;Y$15),IF(MOD(COUNTIFS(AI$22:AI112,"",$R$22:$R112,Y$16),INT((COUNTIFS(AI$22:AI$201,"",$R$22:$R$201,Y$16))/Y$15))=0,Y$18,""),"")</f>
        <v/>
      </c>
      <c r="Z112" s="48" t="str">
        <f>IF(AND(合并区域($U112:Y112,"")="",$R112=Z$16,COUNTIF(Z$21:Z111,Z$18)&lt;Z$15),IF(MOD(COUNTIFS(AJ$22:AJ112,"",$R$22:$R112,Z$16),INT((COUNTIFS(AJ$22:AJ$201,"",$R$22:$R$201,Z$16))/Z$15))=0,Z$18,""),"")</f>
        <v/>
      </c>
      <c r="AA112" s="48" t="str">
        <f>IF(AND(合并区域($U112:Z112,"")="",$R112=AA$16,COUNTIF(AA$21:AA111,AA$18)&lt;AA$15),IF(MOD(COUNTIFS(AK$22:AK112,"",$R$22:$R112,AA$16),INT((COUNTIFS(AK$22:AK$201,"",$R$22:$R$201,AA$16))/AA$15))=0,AA$18,""),"")</f>
        <v/>
      </c>
      <c r="AB112" s="48" t="str">
        <f>IF(AND(合并区域($U112:AA112,"")="",$R112=AB$16,COUNTIF(AB$21:AB111,AB$18)&lt;AB$15),IF(MOD(COUNTIFS(AL$22:AL112,"",$R$22:$R112,AB$16),INT((COUNTIFS(AL$22:AL$201,"",$R$22:$R$201,AB$16))/AB$15))=0,AB$18,""),"")</f>
        <v/>
      </c>
      <c r="AC112" s="48" t="str">
        <f>IF(AND(合并区域($U112:AB112,"")="",$R112=AC$16,COUNTIF(AC$21:AC111,AC$18)&lt;AC$15),IF(MOD(COUNTIFS(AM$22:AM112,"",$R$22:$R112,AC$16),INT((COUNTIFS(AM$22:AM$201,"",$R$22:$R$201,AC$16))/AC$15))=0,AC$18,""),"")</f>
        <v/>
      </c>
      <c r="AD112" s="48" t="str">
        <f>IF(AND(合并区域($U112:AC112,"")="",$R112=AD$16,COUNTIF(AD$21:AD111,AD$18)&lt;AD$15),IF(MOD(COUNTIFS(AN$22:AN112,"",$R$22:$R112,AD$16),INT((COUNTIFS(AN$22:AN$201,"",$R$22:$R$201,AD$16))/AD$15))=0,AD$18,""),"")</f>
        <v/>
      </c>
      <c r="AE112" s="48" t="str">
        <f>IF(AND(合并区域($U112:AD112,"")="",$R112=AE$16,COUNTIF(AE$21:AE111,AE$18)&lt;AE$15),IF(MOD(COUNTIFS(AO$22:AO112,"",$R$22:$R112,AE$16),INT((COUNTIFS(AO$22:AO$201,"",$R$22:$R$201,AE$16))/AE$15))=0,AE$18,""),"")</f>
        <v/>
      </c>
      <c r="AG112" s="79" t="str">
        <f>合并区域($U112:V112,"")</f>
        <v/>
      </c>
      <c r="AH112" s="79" t="str">
        <f>合并区域($U112:W112,"")</f>
        <v/>
      </c>
      <c r="AI112" s="79" t="str">
        <f>合并区域($U112:X112,"")</f>
        <v/>
      </c>
      <c r="AJ112" s="79" t="str">
        <f>合并区域($U112:Y112,"")</f>
        <v/>
      </c>
      <c r="AK112" s="79" t="str">
        <f>合并区域($U112:Z112,"")</f>
        <v/>
      </c>
      <c r="AL112" s="79" t="str">
        <f>合并区域($U112:AA112,"")</f>
        <v/>
      </c>
      <c r="AM112" s="79" t="str">
        <f>合并区域($U112:AB112,"")</f>
        <v/>
      </c>
      <c r="AN112" s="79" t="str">
        <f>合并区域($U112:AC112,"")</f>
        <v/>
      </c>
      <c r="AO112" s="79" t="str">
        <f>合并区域($U112:AD112,"")</f>
        <v/>
      </c>
      <c r="AP112" s="79" t="str">
        <f>合并区域($U112:AE112,"")</f>
        <v/>
      </c>
      <c r="AU112" s="14" t="s">
        <v>531</v>
      </c>
      <c r="AV112" s="14">
        <v>91</v>
      </c>
      <c r="AW112" s="14">
        <v>4</v>
      </c>
      <c r="AY112" s="77" t="str">
        <f>IF(AX112="","",INDEX($AV$12:$AZ$14,COUNTIF($AX$22:AX112,AX112),MATCH(AX112,$AV$3:$AZ$3,0)))</f>
        <v/>
      </c>
      <c r="BM112" s="14" t="s">
        <v>531</v>
      </c>
      <c r="BN112" s="14">
        <v>91</v>
      </c>
      <c r="BO112" s="14">
        <v>4</v>
      </c>
      <c r="BQ112" s="77" t="str">
        <f>IF(BP112="","",INDEX($BN$12:$BR$14,COUNTIF($BP$22:BP112,BP112),MATCH(BP112,$BN$3:$BR$3,0)))</f>
        <v/>
      </c>
    </row>
    <row r="113" spans="16:69" x14ac:dyDescent="0.15">
      <c r="P113" s="14" t="s">
        <v>532</v>
      </c>
      <c r="Q113" s="14">
        <v>92</v>
      </c>
      <c r="R113" s="14">
        <v>2</v>
      </c>
      <c r="T113" s="77" t="str">
        <f t="shared" si="4"/>
        <v>29006</v>
      </c>
      <c r="U113" s="48" t="str">
        <f t="shared" si="5"/>
        <v/>
      </c>
      <c r="V113" s="47" t="str">
        <f>IF(AND($U113="",$R113=V$16,COUNTIF(V$21:V112,V$18)&lt;V$15),IF(MOD(COUNTIFS($U$22:U113,"",$R$22:R113,V$16),INT(COUNTIFS(U$22:U$201,"",$R$22:$R$201,V$16)/V$15))=0,V$18,""),"")</f>
        <v/>
      </c>
      <c r="W113" s="48" t="str">
        <f>IF(AND(合并区域($U113:V113,"")="",$R113=W$16,COUNTIF(W$21:W112,W$18)&lt;W$15),IF(MOD(COUNTIFS(AG$22:AG113,"",$R$22:$R113,W$16),INT((COUNTIFS(AG$22:AG$201,"",$R$22:$R$201,W$16))/W$15))=0,W$18,""),"")</f>
        <v/>
      </c>
      <c r="X113" s="48" t="str">
        <f>IF(AND(合并区域($U113:W113,"")="",$R113=X$16,COUNTIF(X$21:X112,X$18)&lt;X$15),IF(MOD(COUNTIFS(AH$22:AH113,"",$R$22:$R113,X$16),INT((COUNTIFS(AH$22:AH$201,"",$R$22:$R$201,X$16))/X$15))=0,X$18,""),"")</f>
        <v/>
      </c>
      <c r="Y113" s="48" t="str">
        <f>IF(AND(合并区域($U113:X113,"")="",$R113=Y$16,COUNTIF(Y$21:Y112,Y$18)&lt;Y$15),IF(MOD(COUNTIFS(AI$22:AI113,"",$R$22:$R113,Y$16),INT((COUNTIFS(AI$22:AI$201,"",$R$22:$R$201,Y$16))/Y$15))=0,Y$18,""),"")</f>
        <v/>
      </c>
      <c r="Z113" s="48" t="str">
        <f>IF(AND(合并区域($U113:Y113,"")="",$R113=Z$16,COUNTIF(Z$21:Z112,Z$18)&lt;Z$15),IF(MOD(COUNTIFS(AJ$22:AJ113,"",$R$22:$R113,Z$16),INT((COUNTIFS(AJ$22:AJ$201,"",$R$22:$R$201,Z$16))/Z$15))=0,Z$18,""),"")</f>
        <v/>
      </c>
      <c r="AA113" s="48">
        <f>IF(AND(合并区域($U113:Z113,"")="",$R113=AA$16,COUNTIF(AA$21:AA112,AA$18)&lt;AA$15),IF(MOD(COUNTIFS(AK$22:AK113,"",$R$22:$R113,AA$16),INT((COUNTIFS(AK$22:AK$201,"",$R$22:$R$201,AA$16))/AA$15))=0,AA$18,""),"")</f>
        <v>29006</v>
      </c>
      <c r="AB113" s="48" t="str">
        <f>IF(AND(合并区域($U113:AA113,"")="",$R113=AB$16,COUNTIF(AB$21:AB112,AB$18)&lt;AB$15),IF(MOD(COUNTIFS(AL$22:AL113,"",$R$22:$R113,AB$16),INT((COUNTIFS(AL$22:AL$201,"",$R$22:$R$201,AB$16))/AB$15))=0,AB$18,""),"")</f>
        <v/>
      </c>
      <c r="AC113" s="48" t="str">
        <f>IF(AND(合并区域($U113:AB113,"")="",$R113=AC$16,COUNTIF(AC$21:AC112,AC$18)&lt;AC$15),IF(MOD(COUNTIFS(AM$22:AM113,"",$R$22:$R113,AC$16),INT((COUNTIFS(AM$22:AM$201,"",$R$22:$R$201,AC$16))/AC$15))=0,AC$18,""),"")</f>
        <v/>
      </c>
      <c r="AD113" s="48" t="str">
        <f>IF(AND(合并区域($U113:AC113,"")="",$R113=AD$16,COUNTIF(AD$21:AD112,AD$18)&lt;AD$15),IF(MOD(COUNTIFS(AN$22:AN113,"",$R$22:$R113,AD$16),INT((COUNTIFS(AN$22:AN$201,"",$R$22:$R$201,AD$16))/AD$15))=0,AD$18,""),"")</f>
        <v/>
      </c>
      <c r="AE113" s="48" t="str">
        <f>IF(AND(合并区域($U113:AD113,"")="",$R113=AE$16,COUNTIF(AE$21:AE112,AE$18)&lt;AE$15),IF(MOD(COUNTIFS(AO$22:AO113,"",$R$22:$R113,AE$16),INT((COUNTIFS(AO$22:AO$201,"",$R$22:$R$201,AE$16))/AE$15))=0,AE$18,""),"")</f>
        <v/>
      </c>
      <c r="AG113" s="79" t="str">
        <f>合并区域($U113:V113,"")</f>
        <v/>
      </c>
      <c r="AH113" s="79" t="str">
        <f>合并区域($U113:W113,"")</f>
        <v/>
      </c>
      <c r="AI113" s="79" t="str">
        <f>合并区域($U113:X113,"")</f>
        <v/>
      </c>
      <c r="AJ113" s="79" t="str">
        <f>合并区域($U113:Y113,"")</f>
        <v/>
      </c>
      <c r="AK113" s="79" t="str">
        <f>合并区域($U113:Z113,"")</f>
        <v/>
      </c>
      <c r="AL113" s="79" t="str">
        <f>合并区域($U113:AA113,"")</f>
        <v>29006</v>
      </c>
      <c r="AM113" s="79" t="str">
        <f>合并区域($U113:AB113,"")</f>
        <v>29006</v>
      </c>
      <c r="AN113" s="79" t="str">
        <f>合并区域($U113:AC113,"")</f>
        <v>29006</v>
      </c>
      <c r="AO113" s="79" t="str">
        <f>合并区域($U113:AD113,"")</f>
        <v>29006</v>
      </c>
      <c r="AP113" s="79" t="str">
        <f>合并区域($U113:AE113,"")</f>
        <v>29006</v>
      </c>
      <c r="AU113" s="14" t="s">
        <v>532</v>
      </c>
      <c r="AV113" s="14">
        <v>92</v>
      </c>
      <c r="AW113" s="14">
        <v>5</v>
      </c>
      <c r="AY113" s="77" t="str">
        <f>IF(AX113="","",INDEX($AV$12:$AZ$14,COUNTIF($AX$22:AX113,AX113),MATCH(AX113,$AV$3:$AZ$3,0)))</f>
        <v/>
      </c>
      <c r="BM113" s="14" t="s">
        <v>532</v>
      </c>
      <c r="BN113" s="14">
        <v>92</v>
      </c>
      <c r="BO113" s="14">
        <v>5</v>
      </c>
      <c r="BQ113" s="77" t="str">
        <f>IF(BP113="","",INDEX($BN$12:$BR$14,COUNTIF($BP$22:BP113,BP113),MATCH(BP113,$BN$3:$BR$3,0)))</f>
        <v/>
      </c>
    </row>
    <row r="114" spans="16:69" x14ac:dyDescent="0.15">
      <c r="P114" s="14" t="s">
        <v>533</v>
      </c>
      <c r="Q114" s="14">
        <v>93</v>
      </c>
      <c r="R114" s="14">
        <v>3</v>
      </c>
      <c r="T114" s="77" t="str">
        <f t="shared" si="4"/>
        <v/>
      </c>
      <c r="U114" s="48" t="str">
        <f t="shared" si="5"/>
        <v/>
      </c>
      <c r="V114" s="47" t="str">
        <f>IF(AND($U114="",$R114=V$16,COUNTIF(V$21:V113,V$18)&lt;V$15),IF(MOD(COUNTIFS($U$22:U114,"",$R$22:R114,V$16),INT(COUNTIFS(U$22:U$201,"",$R$22:$R$201,V$16)/V$15))=0,V$18,""),"")</f>
        <v/>
      </c>
      <c r="W114" s="48" t="str">
        <f>IF(AND(合并区域($U114:V114,"")="",$R114=W$16,COUNTIF(W$21:W113,W$18)&lt;W$15),IF(MOD(COUNTIFS(AG$22:AG114,"",$R$22:$R114,W$16),INT((COUNTIFS(AG$22:AG$201,"",$R$22:$R$201,W$16))/W$15))=0,W$18,""),"")</f>
        <v/>
      </c>
      <c r="X114" s="48" t="str">
        <f>IF(AND(合并区域($U114:W114,"")="",$R114=X$16,COUNTIF(X$21:X113,X$18)&lt;X$15),IF(MOD(COUNTIFS(AH$22:AH114,"",$R$22:$R114,X$16),INT((COUNTIFS(AH$22:AH$201,"",$R$22:$R$201,X$16))/X$15))=0,X$18,""),"")</f>
        <v/>
      </c>
      <c r="Y114" s="48" t="str">
        <f>IF(AND(合并区域($U114:X114,"")="",$R114=Y$16,COUNTIF(Y$21:Y113,Y$18)&lt;Y$15),IF(MOD(COUNTIFS(AI$22:AI114,"",$R$22:$R114,Y$16),INT((COUNTIFS(AI$22:AI$201,"",$R$22:$R$201,Y$16))/Y$15))=0,Y$18,""),"")</f>
        <v/>
      </c>
      <c r="Z114" s="48" t="str">
        <f>IF(AND(合并区域($U114:Y114,"")="",$R114=Z$16,COUNTIF(Z$21:Z113,Z$18)&lt;Z$15),IF(MOD(COUNTIFS(AJ$22:AJ114,"",$R$22:$R114,Z$16),INT((COUNTIFS(AJ$22:AJ$201,"",$R$22:$R$201,Z$16))/Z$15))=0,Z$18,""),"")</f>
        <v/>
      </c>
      <c r="AA114" s="48" t="str">
        <f>IF(AND(合并区域($U114:Z114,"")="",$R114=AA$16,COUNTIF(AA$21:AA113,AA$18)&lt;AA$15),IF(MOD(COUNTIFS(AK$22:AK114,"",$R$22:$R114,AA$16),INT((COUNTIFS(AK$22:AK$201,"",$R$22:$R$201,AA$16))/AA$15))=0,AA$18,""),"")</f>
        <v/>
      </c>
      <c r="AB114" s="48" t="str">
        <f>IF(AND(合并区域($U114:AA114,"")="",$R114=AB$16,COUNTIF(AB$21:AB113,AB$18)&lt;AB$15),IF(MOD(COUNTIFS(AL$22:AL114,"",$R$22:$R114,AB$16),INT((COUNTIFS(AL$22:AL$201,"",$R$22:$R$201,AB$16))/AB$15))=0,AB$18,""),"")</f>
        <v/>
      </c>
      <c r="AC114" s="48" t="str">
        <f>IF(AND(合并区域($U114:AB114,"")="",$R114=AC$16,COUNTIF(AC$21:AC113,AC$18)&lt;AC$15),IF(MOD(COUNTIFS(AM$22:AM114,"",$R$22:$R114,AC$16),INT((COUNTIFS(AM$22:AM$201,"",$R$22:$R$201,AC$16))/AC$15))=0,AC$18,""),"")</f>
        <v/>
      </c>
      <c r="AD114" s="48" t="str">
        <f>IF(AND(合并区域($U114:AC114,"")="",$R114=AD$16,COUNTIF(AD$21:AD113,AD$18)&lt;AD$15),IF(MOD(COUNTIFS(AN$22:AN114,"",$R$22:$R114,AD$16),INT((COUNTIFS(AN$22:AN$201,"",$R$22:$R$201,AD$16))/AD$15))=0,AD$18,""),"")</f>
        <v/>
      </c>
      <c r="AE114" s="48" t="str">
        <f>IF(AND(合并区域($U114:AD114,"")="",$R114=AE$16,COUNTIF(AE$21:AE113,AE$18)&lt;AE$15),IF(MOD(COUNTIFS(AO$22:AO114,"",$R$22:$R114,AE$16),INT((COUNTIFS(AO$22:AO$201,"",$R$22:$R$201,AE$16))/AE$15))=0,AE$18,""),"")</f>
        <v/>
      </c>
      <c r="AG114" s="79" t="str">
        <f>合并区域($U114:V114,"")</f>
        <v/>
      </c>
      <c r="AH114" s="79" t="str">
        <f>合并区域($U114:W114,"")</f>
        <v/>
      </c>
      <c r="AI114" s="79" t="str">
        <f>合并区域($U114:X114,"")</f>
        <v/>
      </c>
      <c r="AJ114" s="79" t="str">
        <f>合并区域($U114:Y114,"")</f>
        <v/>
      </c>
      <c r="AK114" s="79" t="str">
        <f>合并区域($U114:Z114,"")</f>
        <v/>
      </c>
      <c r="AL114" s="79" t="str">
        <f>合并区域($U114:AA114,"")</f>
        <v/>
      </c>
      <c r="AM114" s="79" t="str">
        <f>合并区域($U114:AB114,"")</f>
        <v/>
      </c>
      <c r="AN114" s="79" t="str">
        <f>合并区域($U114:AC114,"")</f>
        <v/>
      </c>
      <c r="AO114" s="79" t="str">
        <f>合并区域($U114:AD114,"")</f>
        <v/>
      </c>
      <c r="AP114" s="79" t="str">
        <f>合并区域($U114:AE114,"")</f>
        <v/>
      </c>
      <c r="AU114" s="14" t="s">
        <v>533</v>
      </c>
      <c r="AV114" s="14">
        <v>93</v>
      </c>
      <c r="AW114" s="14">
        <v>4</v>
      </c>
      <c r="AY114" s="77" t="str">
        <f>IF(AX114="","",INDEX($AV$12:$AZ$14,COUNTIF($AX$22:AX114,AX114),MATCH(AX114,$AV$3:$AZ$3,0)))</f>
        <v/>
      </c>
      <c r="BM114" s="14" t="s">
        <v>533</v>
      </c>
      <c r="BN114" s="14">
        <v>93</v>
      </c>
      <c r="BO114" s="14">
        <v>4</v>
      </c>
      <c r="BQ114" s="77" t="str">
        <f>IF(BP114="","",INDEX($BN$12:$BR$14,COUNTIF($BP$22:BP114,BP114),MATCH(BP114,$BN$3:$BR$3,0)))</f>
        <v/>
      </c>
    </row>
    <row r="115" spans="16:69" x14ac:dyDescent="0.15">
      <c r="P115" s="14" t="s">
        <v>534</v>
      </c>
      <c r="Q115" s="14">
        <v>94</v>
      </c>
      <c r="R115" s="14">
        <v>2</v>
      </c>
      <c r="T115" s="77" t="str">
        <f t="shared" si="4"/>
        <v/>
      </c>
      <c r="U115" s="48" t="str">
        <f t="shared" si="5"/>
        <v/>
      </c>
      <c r="V115" s="47" t="str">
        <f>IF(AND($U115="",$R115=V$16,COUNTIF(V$21:V114,V$18)&lt;V$15),IF(MOD(COUNTIFS($U$22:U115,"",$R$22:R115,V$16),INT(COUNTIFS(U$22:U$201,"",$R$22:$R$201,V$16)/V$15))=0,V$18,""),"")</f>
        <v/>
      </c>
      <c r="W115" s="48" t="str">
        <f>IF(AND(合并区域($U115:V115,"")="",$R115=W$16,COUNTIF(W$21:W114,W$18)&lt;W$15),IF(MOD(COUNTIFS(AG$22:AG115,"",$R$22:$R115,W$16),INT((COUNTIFS(AG$22:AG$201,"",$R$22:$R$201,W$16))/W$15))=0,W$18,""),"")</f>
        <v/>
      </c>
      <c r="X115" s="48" t="str">
        <f>IF(AND(合并区域($U115:W115,"")="",$R115=X$16,COUNTIF(X$21:X114,X$18)&lt;X$15),IF(MOD(COUNTIFS(AH$22:AH115,"",$R$22:$R115,X$16),INT((COUNTIFS(AH$22:AH$201,"",$R$22:$R$201,X$16))/X$15))=0,X$18,""),"")</f>
        <v/>
      </c>
      <c r="Y115" s="48" t="str">
        <f>IF(AND(合并区域($U115:X115,"")="",$R115=Y$16,COUNTIF(Y$21:Y114,Y$18)&lt;Y$15),IF(MOD(COUNTIFS(AI$22:AI115,"",$R$22:$R115,Y$16),INT((COUNTIFS(AI$22:AI$201,"",$R$22:$R$201,Y$16))/Y$15))=0,Y$18,""),"")</f>
        <v/>
      </c>
      <c r="Z115" s="48" t="str">
        <f>IF(AND(合并区域($U115:Y115,"")="",$R115=Z$16,COUNTIF(Z$21:Z114,Z$18)&lt;Z$15),IF(MOD(COUNTIFS(AJ$22:AJ115,"",$R$22:$R115,Z$16),INT((COUNTIFS(AJ$22:AJ$201,"",$R$22:$R$201,Z$16))/Z$15))=0,Z$18,""),"")</f>
        <v/>
      </c>
      <c r="AA115" s="48" t="str">
        <f>IF(AND(合并区域($U115:Z115,"")="",$R115=AA$16,COUNTIF(AA$21:AA114,AA$18)&lt;AA$15),IF(MOD(COUNTIFS(AK$22:AK115,"",$R$22:$R115,AA$16),INT((COUNTIFS(AK$22:AK$201,"",$R$22:$R$201,AA$16))/AA$15))=0,AA$18,""),"")</f>
        <v/>
      </c>
      <c r="AB115" s="48" t="str">
        <f>IF(AND(合并区域($U115:AA115,"")="",$R115=AB$16,COUNTIF(AB$21:AB114,AB$18)&lt;AB$15),IF(MOD(COUNTIFS(AL$22:AL115,"",$R$22:$R115,AB$16),INT((COUNTIFS(AL$22:AL$201,"",$R$22:$R$201,AB$16))/AB$15))=0,AB$18,""),"")</f>
        <v/>
      </c>
      <c r="AC115" s="48" t="str">
        <f>IF(AND(合并区域($U115:AB115,"")="",$R115=AC$16,COUNTIF(AC$21:AC114,AC$18)&lt;AC$15),IF(MOD(COUNTIFS(AM$22:AM115,"",$R$22:$R115,AC$16),INT((COUNTIFS(AM$22:AM$201,"",$R$22:$R$201,AC$16))/AC$15))=0,AC$18,""),"")</f>
        <v/>
      </c>
      <c r="AD115" s="48" t="str">
        <f>IF(AND(合并区域($U115:AC115,"")="",$R115=AD$16,COUNTIF(AD$21:AD114,AD$18)&lt;AD$15),IF(MOD(COUNTIFS(AN$22:AN115,"",$R$22:$R115,AD$16),INT((COUNTIFS(AN$22:AN$201,"",$R$22:$R$201,AD$16))/AD$15))=0,AD$18,""),"")</f>
        <v/>
      </c>
      <c r="AE115" s="48" t="str">
        <f>IF(AND(合并区域($U115:AD115,"")="",$R115=AE$16,COUNTIF(AE$21:AE114,AE$18)&lt;AE$15),IF(MOD(COUNTIFS(AO$22:AO115,"",$R$22:$R115,AE$16),INT((COUNTIFS(AO$22:AO$201,"",$R$22:$R$201,AE$16))/AE$15))=0,AE$18,""),"")</f>
        <v/>
      </c>
      <c r="AG115" s="79" t="str">
        <f>合并区域($U115:V115,"")</f>
        <v/>
      </c>
      <c r="AH115" s="79" t="str">
        <f>合并区域($U115:W115,"")</f>
        <v/>
      </c>
      <c r="AI115" s="79" t="str">
        <f>合并区域($U115:X115,"")</f>
        <v/>
      </c>
      <c r="AJ115" s="79" t="str">
        <f>合并区域($U115:Y115,"")</f>
        <v/>
      </c>
      <c r="AK115" s="79" t="str">
        <f>合并区域($U115:Z115,"")</f>
        <v/>
      </c>
      <c r="AL115" s="79" t="str">
        <f>合并区域($U115:AA115,"")</f>
        <v/>
      </c>
      <c r="AM115" s="79" t="str">
        <f>合并区域($U115:AB115,"")</f>
        <v/>
      </c>
      <c r="AN115" s="79" t="str">
        <f>合并区域($U115:AC115,"")</f>
        <v/>
      </c>
      <c r="AO115" s="79" t="str">
        <f>合并区域($U115:AD115,"")</f>
        <v/>
      </c>
      <c r="AP115" s="79" t="str">
        <f>合并区域($U115:AE115,"")</f>
        <v/>
      </c>
      <c r="AU115" s="14" t="s">
        <v>534</v>
      </c>
      <c r="AV115" s="14">
        <v>94</v>
      </c>
      <c r="AW115" s="14">
        <v>2</v>
      </c>
      <c r="AY115" s="77" t="str">
        <f>IF(AX115="","",INDEX($AV$12:$AZ$14,COUNTIF($AX$22:AX115,AX115),MATCH(AX115,$AV$3:$AZ$3,0)))</f>
        <v/>
      </c>
      <c r="BM115" s="14" t="s">
        <v>534</v>
      </c>
      <c r="BN115" s="14">
        <v>94</v>
      </c>
      <c r="BO115" s="14">
        <v>2</v>
      </c>
      <c r="BQ115" s="77" t="str">
        <f>IF(BP115="","",INDEX($BN$12:$BR$14,COUNTIF($BP$22:BP115,BP115),MATCH(BP115,$BN$3:$BR$3,0)))</f>
        <v/>
      </c>
    </row>
    <row r="116" spans="16:69" x14ac:dyDescent="0.15">
      <c r="P116" s="14" t="s">
        <v>535</v>
      </c>
      <c r="Q116" s="14">
        <v>95</v>
      </c>
      <c r="R116" s="14">
        <v>5</v>
      </c>
      <c r="T116" s="77" t="str">
        <f t="shared" si="4"/>
        <v/>
      </c>
      <c r="U116" s="48" t="str">
        <f t="shared" si="5"/>
        <v/>
      </c>
      <c r="V116" s="47" t="str">
        <f>IF(AND($U116="",$R116=V$16,COUNTIF(V$21:V115,V$18)&lt;V$15),IF(MOD(COUNTIFS($U$22:U116,"",$R$22:R116,V$16),INT(COUNTIFS(U$22:U$201,"",$R$22:$R$201,V$16)/V$15))=0,V$18,""),"")</f>
        <v/>
      </c>
      <c r="W116" s="48" t="str">
        <f>IF(AND(合并区域($U116:V116,"")="",$R116=W$16,COUNTIF(W$21:W115,W$18)&lt;W$15),IF(MOD(COUNTIFS(AG$22:AG116,"",$R$22:$R116,W$16),INT((COUNTIFS(AG$22:AG$201,"",$R$22:$R$201,W$16))/W$15))=0,W$18,""),"")</f>
        <v/>
      </c>
      <c r="X116" s="48" t="str">
        <f>IF(AND(合并区域($U116:W116,"")="",$R116=X$16,COUNTIF(X$21:X115,X$18)&lt;X$15),IF(MOD(COUNTIFS(AH$22:AH116,"",$R$22:$R116,X$16),INT((COUNTIFS(AH$22:AH$201,"",$R$22:$R$201,X$16))/X$15))=0,X$18,""),"")</f>
        <v/>
      </c>
      <c r="Y116" s="48" t="str">
        <f>IF(AND(合并区域($U116:X116,"")="",$R116=Y$16,COUNTIF(Y$21:Y115,Y$18)&lt;Y$15),IF(MOD(COUNTIFS(AI$22:AI116,"",$R$22:$R116,Y$16),INT((COUNTIFS(AI$22:AI$201,"",$R$22:$R$201,Y$16))/Y$15))=0,Y$18,""),"")</f>
        <v/>
      </c>
      <c r="Z116" s="48" t="str">
        <f>IF(AND(合并区域($U116:Y116,"")="",$R116=Z$16,COUNTIF(Z$21:Z115,Z$18)&lt;Z$15),IF(MOD(COUNTIFS(AJ$22:AJ116,"",$R$22:$R116,Z$16),INT((COUNTIFS(AJ$22:AJ$201,"",$R$22:$R$201,Z$16))/Z$15))=0,Z$18,""),"")</f>
        <v/>
      </c>
      <c r="AA116" s="48" t="str">
        <f>IF(AND(合并区域($U116:Z116,"")="",$R116=AA$16,COUNTIF(AA$21:AA115,AA$18)&lt;AA$15),IF(MOD(COUNTIFS(AK$22:AK116,"",$R$22:$R116,AA$16),INT((COUNTIFS(AK$22:AK$201,"",$R$22:$R$201,AA$16))/AA$15))=0,AA$18,""),"")</f>
        <v/>
      </c>
      <c r="AB116" s="48" t="str">
        <f>IF(AND(合并区域($U116:AA116,"")="",$R116=AB$16,COUNTIF(AB$21:AB115,AB$18)&lt;AB$15),IF(MOD(COUNTIFS(AL$22:AL116,"",$R$22:$R116,AB$16),INT((COUNTIFS(AL$22:AL$201,"",$R$22:$R$201,AB$16))/AB$15))=0,AB$18,""),"")</f>
        <v/>
      </c>
      <c r="AC116" s="48" t="str">
        <f>IF(AND(合并区域($U116:AB116,"")="",$R116=AC$16,COUNTIF(AC$21:AC115,AC$18)&lt;AC$15),IF(MOD(COUNTIFS(AM$22:AM116,"",$R$22:$R116,AC$16),INT((COUNTIFS(AM$22:AM$201,"",$R$22:$R$201,AC$16))/AC$15))=0,AC$18,""),"")</f>
        <v/>
      </c>
      <c r="AD116" s="48" t="str">
        <f>IF(AND(合并区域($U116:AC116,"")="",$R116=AD$16,COUNTIF(AD$21:AD115,AD$18)&lt;AD$15),IF(MOD(COUNTIFS(AN$22:AN116,"",$R$22:$R116,AD$16),INT((COUNTIFS(AN$22:AN$201,"",$R$22:$R$201,AD$16))/AD$15))=0,AD$18,""),"")</f>
        <v/>
      </c>
      <c r="AE116" s="48" t="str">
        <f>IF(AND(合并区域($U116:AD116,"")="",$R116=AE$16,COUNTIF(AE$21:AE115,AE$18)&lt;AE$15),IF(MOD(COUNTIFS(AO$22:AO116,"",$R$22:$R116,AE$16),INT((COUNTIFS(AO$22:AO$201,"",$R$22:$R$201,AE$16))/AE$15))=0,AE$18,""),"")</f>
        <v/>
      </c>
      <c r="AG116" s="79" t="str">
        <f>合并区域($U116:V116,"")</f>
        <v/>
      </c>
      <c r="AH116" s="79" t="str">
        <f>合并区域($U116:W116,"")</f>
        <v/>
      </c>
      <c r="AI116" s="79" t="str">
        <f>合并区域($U116:X116,"")</f>
        <v/>
      </c>
      <c r="AJ116" s="79" t="str">
        <f>合并区域($U116:Y116,"")</f>
        <v/>
      </c>
      <c r="AK116" s="79" t="str">
        <f>合并区域($U116:Z116,"")</f>
        <v/>
      </c>
      <c r="AL116" s="79" t="str">
        <f>合并区域($U116:AA116,"")</f>
        <v/>
      </c>
      <c r="AM116" s="79" t="str">
        <f>合并区域($U116:AB116,"")</f>
        <v/>
      </c>
      <c r="AN116" s="79" t="str">
        <f>合并区域($U116:AC116,"")</f>
        <v/>
      </c>
      <c r="AO116" s="79" t="str">
        <f>合并区域($U116:AD116,"")</f>
        <v/>
      </c>
      <c r="AP116" s="79" t="str">
        <f>合并区域($U116:AE116,"")</f>
        <v/>
      </c>
      <c r="AU116" s="14" t="s">
        <v>535</v>
      </c>
      <c r="AV116" s="14">
        <v>95</v>
      </c>
      <c r="AW116" s="14">
        <v>6</v>
      </c>
      <c r="AY116" s="77" t="str">
        <f>IF(AX116="","",INDEX($AV$12:$AZ$14,COUNTIF($AX$22:AX116,AX116),MATCH(AX116,$AV$3:$AZ$3,0)))</f>
        <v/>
      </c>
      <c r="BM116" s="14" t="s">
        <v>535</v>
      </c>
      <c r="BN116" s="14">
        <v>95</v>
      </c>
      <c r="BO116" s="14">
        <v>6</v>
      </c>
      <c r="BQ116" s="77" t="str">
        <f>IF(BP116="","",INDEX($BN$12:$BR$14,COUNTIF($BP$22:BP116,BP116),MATCH(BP116,$BN$3:$BR$3,0)))</f>
        <v/>
      </c>
    </row>
    <row r="117" spans="16:69" x14ac:dyDescent="0.15">
      <c r="P117" s="14" t="s">
        <v>536</v>
      </c>
      <c r="Q117" s="14">
        <v>96</v>
      </c>
      <c r="R117" s="14">
        <v>5</v>
      </c>
      <c r="T117" s="77" t="str">
        <f t="shared" si="4"/>
        <v>29011</v>
      </c>
      <c r="U117" s="48" t="str">
        <f t="shared" si="5"/>
        <v/>
      </c>
      <c r="V117" s="47" t="str">
        <f>IF(AND($U117="",$R117=V$16,COUNTIF(V$21:V116,V$18)&lt;V$15),IF(MOD(COUNTIFS($U$22:U117,"",$R$22:R117,V$16),INT(COUNTIFS(U$22:U$201,"",$R$22:$R$201,V$16)/V$15))=0,V$18,""),"")</f>
        <v/>
      </c>
      <c r="W117" s="48" t="str">
        <f>IF(AND(合并区域($U117:V117,"")="",$R117=W$16,COUNTIF(W$21:W116,W$18)&lt;W$15),IF(MOD(COUNTIFS(AG$22:AG117,"",$R$22:$R117,W$16),INT((COUNTIFS(AG$22:AG$201,"",$R$22:$R$201,W$16))/W$15))=0,W$18,""),"")</f>
        <v/>
      </c>
      <c r="X117" s="48" t="str">
        <f>IF(AND(合并区域($U117:W117,"")="",$R117=X$16,COUNTIF(X$21:X116,X$18)&lt;X$15),IF(MOD(COUNTIFS(AH$22:AH117,"",$R$22:$R117,X$16),INT((COUNTIFS(AH$22:AH$201,"",$R$22:$R$201,X$16))/X$15))=0,X$18,""),"")</f>
        <v/>
      </c>
      <c r="Y117" s="48" t="str">
        <f>IF(AND(合并区域($U117:X117,"")="",$R117=Y$16,COUNTIF(Y$21:Y116,Y$18)&lt;Y$15),IF(MOD(COUNTIFS(AI$22:AI117,"",$R$22:$R117,Y$16),INT((COUNTIFS(AI$22:AI$201,"",$R$22:$R$201,Y$16))/Y$15))=0,Y$18,""),"")</f>
        <v/>
      </c>
      <c r="Z117" s="48" t="str">
        <f>IF(AND(合并区域($U117:Y117,"")="",$R117=Z$16,COUNTIF(Z$21:Z116,Z$18)&lt;Z$15),IF(MOD(COUNTIFS(AJ$22:AJ117,"",$R$22:$R117,Z$16),INT((COUNTIFS(AJ$22:AJ$201,"",$R$22:$R$201,Z$16))/Z$15))=0,Z$18,""),"")</f>
        <v/>
      </c>
      <c r="AA117" s="48" t="str">
        <f>IF(AND(合并区域($U117:Z117,"")="",$R117=AA$16,COUNTIF(AA$21:AA116,AA$18)&lt;AA$15),IF(MOD(COUNTIFS(AK$22:AK117,"",$R$22:$R117,AA$16),INT((COUNTIFS(AK$22:AK$201,"",$R$22:$R$201,AA$16))/AA$15))=0,AA$18,""),"")</f>
        <v/>
      </c>
      <c r="AB117" s="48" t="str">
        <f>IF(AND(合并区域($U117:AA117,"")="",$R117=AB$16,COUNTIF(AB$21:AB116,AB$18)&lt;AB$15),IF(MOD(COUNTIFS(AL$22:AL117,"",$R$22:$R117,AB$16),INT((COUNTIFS(AL$22:AL$201,"",$R$22:$R$201,AB$16))/AB$15))=0,AB$18,""),"")</f>
        <v/>
      </c>
      <c r="AC117" s="48" t="str">
        <f>IF(AND(合并区域($U117:AB117,"")="",$R117=AC$16,COUNTIF(AC$21:AC116,AC$18)&lt;AC$15),IF(MOD(COUNTIFS(AM$22:AM117,"",$R$22:$R117,AC$16),INT((COUNTIFS(AM$22:AM$201,"",$R$22:$R$201,AC$16))/AC$15))=0,AC$18,""),"")</f>
        <v/>
      </c>
      <c r="AD117" s="48">
        <f>IF(AND(合并区域($U117:AC117,"")="",$R117=AD$16,COUNTIF(AD$21:AD116,AD$18)&lt;AD$15),IF(MOD(COUNTIFS(AN$22:AN117,"",$R$22:$R117,AD$16),INT((COUNTIFS(AN$22:AN$201,"",$R$22:$R$201,AD$16))/AD$15))=0,AD$18,""),"")</f>
        <v>29011</v>
      </c>
      <c r="AE117" s="48" t="str">
        <f>IF(AND(合并区域($U117:AD117,"")="",$R117=AE$16,COUNTIF(AE$21:AE116,AE$18)&lt;AE$15),IF(MOD(COUNTIFS(AO$22:AO117,"",$R$22:$R117,AE$16),INT((COUNTIFS(AO$22:AO$201,"",$R$22:$R$201,AE$16))/AE$15))=0,AE$18,""),"")</f>
        <v/>
      </c>
      <c r="AG117" s="79" t="str">
        <f>合并区域($U117:V117,"")</f>
        <v/>
      </c>
      <c r="AH117" s="79" t="str">
        <f>合并区域($U117:W117,"")</f>
        <v/>
      </c>
      <c r="AI117" s="79" t="str">
        <f>合并区域($U117:X117,"")</f>
        <v/>
      </c>
      <c r="AJ117" s="79" t="str">
        <f>合并区域($U117:Y117,"")</f>
        <v/>
      </c>
      <c r="AK117" s="79" t="str">
        <f>合并区域($U117:Z117,"")</f>
        <v/>
      </c>
      <c r="AL117" s="79" t="str">
        <f>合并区域($U117:AA117,"")</f>
        <v/>
      </c>
      <c r="AM117" s="79" t="str">
        <f>合并区域($U117:AB117,"")</f>
        <v/>
      </c>
      <c r="AN117" s="79" t="str">
        <f>合并区域($U117:AC117,"")</f>
        <v/>
      </c>
      <c r="AO117" s="79" t="str">
        <f>合并区域($U117:AD117,"")</f>
        <v>29011</v>
      </c>
      <c r="AP117" s="79" t="str">
        <f>合并区域($U117:AE117,"")</f>
        <v>29011</v>
      </c>
      <c r="AU117" s="14" t="s">
        <v>536</v>
      </c>
      <c r="AV117" s="14">
        <v>96</v>
      </c>
      <c r="AW117" s="14">
        <v>5</v>
      </c>
      <c r="AX117" s="14" t="s">
        <v>848</v>
      </c>
      <c r="AY117" s="77">
        <f>IF(AX117="","",INDEX($AV$12:$AZ$14,COUNTIF($AX$22:AX117,AX117),MATCH(AX117,$AV$3:$AZ$3,0)))</f>
        <v>29021</v>
      </c>
      <c r="BM117" s="14" t="s">
        <v>536</v>
      </c>
      <c r="BN117" s="14">
        <v>96</v>
      </c>
      <c r="BO117" s="14">
        <v>5</v>
      </c>
      <c r="BQ117" s="77" t="str">
        <f>IF(BP117="","",INDEX($BN$12:$BR$14,COUNTIF($BP$22:BP117,BP117),MATCH(BP117,$BN$3:$BR$3,0)))</f>
        <v/>
      </c>
    </row>
    <row r="118" spans="16:69" x14ac:dyDescent="0.15">
      <c r="P118" s="14" t="s">
        <v>537</v>
      </c>
      <c r="Q118" s="14">
        <v>97</v>
      </c>
      <c r="R118" s="14">
        <v>4</v>
      </c>
      <c r="T118" s="77" t="str">
        <f t="shared" ref="T118:T149" si="6">合并区域(V118:AE118,"")</f>
        <v/>
      </c>
      <c r="U118" s="48" t="str">
        <f t="shared" si="5"/>
        <v/>
      </c>
      <c r="V118" s="47" t="str">
        <f>IF(AND($U118="",$R118=V$16,COUNTIF(V$21:V117,V$18)&lt;V$15),IF(MOD(COUNTIFS($U$22:U118,"",$R$22:R118,V$16),INT(COUNTIFS(U$22:U$201,"",$R$22:$R$201,V$16)/V$15))=0,V$18,""),"")</f>
        <v/>
      </c>
      <c r="W118" s="48" t="str">
        <f>IF(AND(合并区域($U118:V118,"")="",$R118=W$16,COUNTIF(W$21:W117,W$18)&lt;W$15),IF(MOD(COUNTIFS(AG$22:AG118,"",$R$22:$R118,W$16),INT((COUNTIFS(AG$22:AG$201,"",$R$22:$R$201,W$16))/W$15))=0,W$18,""),"")</f>
        <v/>
      </c>
      <c r="X118" s="48" t="str">
        <f>IF(AND(合并区域($U118:W118,"")="",$R118=X$16,COUNTIF(X$21:X117,X$18)&lt;X$15),IF(MOD(COUNTIFS(AH$22:AH118,"",$R$22:$R118,X$16),INT((COUNTIFS(AH$22:AH$201,"",$R$22:$R$201,X$16))/X$15))=0,X$18,""),"")</f>
        <v/>
      </c>
      <c r="Y118" s="48" t="str">
        <f>IF(AND(合并区域($U118:X118,"")="",$R118=Y$16,COUNTIF(Y$21:Y117,Y$18)&lt;Y$15),IF(MOD(COUNTIFS(AI$22:AI118,"",$R$22:$R118,Y$16),INT((COUNTIFS(AI$22:AI$201,"",$R$22:$R$201,Y$16))/Y$15))=0,Y$18,""),"")</f>
        <v/>
      </c>
      <c r="Z118" s="48" t="str">
        <f>IF(AND(合并区域($U118:Y118,"")="",$R118=Z$16,COUNTIF(Z$21:Z117,Z$18)&lt;Z$15),IF(MOD(COUNTIFS(AJ$22:AJ118,"",$R$22:$R118,Z$16),INT((COUNTIFS(AJ$22:AJ$201,"",$R$22:$R$201,Z$16))/Z$15))=0,Z$18,""),"")</f>
        <v/>
      </c>
      <c r="AA118" s="48" t="str">
        <f>IF(AND(合并区域($U118:Z118,"")="",$R118=AA$16,COUNTIF(AA$21:AA117,AA$18)&lt;AA$15),IF(MOD(COUNTIFS(AK$22:AK118,"",$R$22:$R118,AA$16),INT((COUNTIFS(AK$22:AK$201,"",$R$22:$R$201,AA$16))/AA$15))=0,AA$18,""),"")</f>
        <v/>
      </c>
      <c r="AB118" s="48" t="str">
        <f>IF(AND(合并区域($U118:AA118,"")="",$R118=AB$16,COUNTIF(AB$21:AB117,AB$18)&lt;AB$15),IF(MOD(COUNTIFS(AL$22:AL118,"",$R$22:$R118,AB$16),INT((COUNTIFS(AL$22:AL$201,"",$R$22:$R$201,AB$16))/AB$15))=0,AB$18,""),"")</f>
        <v/>
      </c>
      <c r="AC118" s="48" t="str">
        <f>IF(AND(合并区域($U118:AB118,"")="",$R118=AC$16,COUNTIF(AC$21:AC117,AC$18)&lt;AC$15),IF(MOD(COUNTIFS(AM$22:AM118,"",$R$22:$R118,AC$16),INT((COUNTIFS(AM$22:AM$201,"",$R$22:$R$201,AC$16))/AC$15))=0,AC$18,""),"")</f>
        <v/>
      </c>
      <c r="AD118" s="48" t="str">
        <f>IF(AND(合并区域($U118:AC118,"")="",$R118=AD$16,COUNTIF(AD$21:AD117,AD$18)&lt;AD$15),IF(MOD(COUNTIFS(AN$22:AN118,"",$R$22:$R118,AD$16),INT((COUNTIFS(AN$22:AN$201,"",$R$22:$R$201,AD$16))/AD$15))=0,AD$18,""),"")</f>
        <v/>
      </c>
      <c r="AE118" s="48" t="str">
        <f>IF(AND(合并区域($U118:AD118,"")="",$R118=AE$16,COUNTIF(AE$21:AE117,AE$18)&lt;AE$15),IF(MOD(COUNTIFS(AO$22:AO118,"",$R$22:$R118,AE$16),INT((COUNTIFS(AO$22:AO$201,"",$R$22:$R$201,AE$16))/AE$15))=0,AE$18,""),"")</f>
        <v/>
      </c>
      <c r="AG118" s="79" t="str">
        <f>合并区域($U118:V118,"")</f>
        <v/>
      </c>
      <c r="AH118" s="79" t="str">
        <f>合并区域($U118:W118,"")</f>
        <v/>
      </c>
      <c r="AI118" s="79" t="str">
        <f>合并区域($U118:X118,"")</f>
        <v/>
      </c>
      <c r="AJ118" s="79" t="str">
        <f>合并区域($U118:Y118,"")</f>
        <v/>
      </c>
      <c r="AK118" s="79" t="str">
        <f>合并区域($U118:Z118,"")</f>
        <v/>
      </c>
      <c r="AL118" s="79" t="str">
        <f>合并区域($U118:AA118,"")</f>
        <v/>
      </c>
      <c r="AM118" s="79" t="str">
        <f>合并区域($U118:AB118,"")</f>
        <v/>
      </c>
      <c r="AN118" s="79" t="str">
        <f>合并区域($U118:AC118,"")</f>
        <v/>
      </c>
      <c r="AO118" s="79" t="str">
        <f>合并区域($U118:AD118,"")</f>
        <v/>
      </c>
      <c r="AP118" s="79" t="str">
        <f>合并区域($U118:AE118,"")</f>
        <v/>
      </c>
      <c r="AU118" s="14" t="s">
        <v>537</v>
      </c>
      <c r="AV118" s="14">
        <v>97</v>
      </c>
      <c r="AW118" s="14">
        <v>4</v>
      </c>
      <c r="AY118" s="77" t="str">
        <f>IF(AX118="","",INDEX($AV$12:$AZ$14,COUNTIF($AX$22:AX118,AX118),MATCH(AX118,$AV$3:$AZ$3,0)))</f>
        <v/>
      </c>
      <c r="BM118" s="14" t="s">
        <v>537</v>
      </c>
      <c r="BN118" s="14">
        <v>97</v>
      </c>
      <c r="BO118" s="14">
        <v>4</v>
      </c>
      <c r="BQ118" s="77" t="str">
        <f>IF(BP118="","",INDEX($BN$12:$BR$14,COUNTIF($BP$22:BP118,BP118),MATCH(BP118,$BN$3:$BR$3,0)))</f>
        <v/>
      </c>
    </row>
    <row r="119" spans="16:69" x14ac:dyDescent="0.15">
      <c r="P119" s="14" t="s">
        <v>538</v>
      </c>
      <c r="Q119" s="14">
        <v>98</v>
      </c>
      <c r="R119" s="14">
        <v>2</v>
      </c>
      <c r="T119" s="77" t="str">
        <f t="shared" si="6"/>
        <v/>
      </c>
      <c r="U119" s="48" t="str">
        <f t="shared" si="5"/>
        <v/>
      </c>
      <c r="V119" s="47" t="str">
        <f>IF(AND($U119="",$R119=V$16,COUNTIF(V$21:V118,V$18)&lt;V$15),IF(MOD(COUNTIFS($U$22:U119,"",$R$22:R119,V$16),INT(COUNTIFS(U$22:U$201,"",$R$22:$R$201,V$16)/V$15))=0,V$18,""),"")</f>
        <v/>
      </c>
      <c r="W119" s="48" t="str">
        <f>IF(AND(合并区域($U119:V119,"")="",$R119=W$16,COUNTIF(W$21:W118,W$18)&lt;W$15),IF(MOD(COUNTIFS(AG$22:AG119,"",$R$22:$R119,W$16),INT((COUNTIFS(AG$22:AG$201,"",$R$22:$R$201,W$16))/W$15))=0,W$18,""),"")</f>
        <v/>
      </c>
      <c r="X119" s="48" t="str">
        <f>IF(AND(合并区域($U119:W119,"")="",$R119=X$16,COUNTIF(X$21:X118,X$18)&lt;X$15),IF(MOD(COUNTIFS(AH$22:AH119,"",$R$22:$R119,X$16),INT((COUNTIFS(AH$22:AH$201,"",$R$22:$R$201,X$16))/X$15))=0,X$18,""),"")</f>
        <v/>
      </c>
      <c r="Y119" s="48" t="str">
        <f>IF(AND(合并区域($U119:X119,"")="",$R119=Y$16,COUNTIF(Y$21:Y118,Y$18)&lt;Y$15),IF(MOD(COUNTIFS(AI$22:AI119,"",$R$22:$R119,Y$16),INT((COUNTIFS(AI$22:AI$201,"",$R$22:$R$201,Y$16))/Y$15))=0,Y$18,""),"")</f>
        <v/>
      </c>
      <c r="Z119" s="48" t="str">
        <f>IF(AND(合并区域($U119:Y119,"")="",$R119=Z$16,COUNTIF(Z$21:Z118,Z$18)&lt;Z$15),IF(MOD(COUNTIFS(AJ$22:AJ119,"",$R$22:$R119,Z$16),INT((COUNTIFS(AJ$22:AJ$201,"",$R$22:$R$201,Z$16))/Z$15))=0,Z$18,""),"")</f>
        <v/>
      </c>
      <c r="AA119" s="48" t="str">
        <f>IF(AND(合并区域($U119:Z119,"")="",$R119=AA$16,COUNTIF(AA$21:AA118,AA$18)&lt;AA$15),IF(MOD(COUNTIFS(AK$22:AK119,"",$R$22:$R119,AA$16),INT((COUNTIFS(AK$22:AK$201,"",$R$22:$R$201,AA$16))/AA$15))=0,AA$18,""),"")</f>
        <v/>
      </c>
      <c r="AB119" s="48" t="str">
        <f>IF(AND(合并区域($U119:AA119,"")="",$R119=AB$16,COUNTIF(AB$21:AB118,AB$18)&lt;AB$15),IF(MOD(COUNTIFS(AL$22:AL119,"",$R$22:$R119,AB$16),INT((COUNTIFS(AL$22:AL$201,"",$R$22:$R$201,AB$16))/AB$15))=0,AB$18,""),"")</f>
        <v/>
      </c>
      <c r="AC119" s="48" t="str">
        <f>IF(AND(合并区域($U119:AB119,"")="",$R119=AC$16,COUNTIF(AC$21:AC118,AC$18)&lt;AC$15),IF(MOD(COUNTIFS(AM$22:AM119,"",$R$22:$R119,AC$16),INT((COUNTIFS(AM$22:AM$201,"",$R$22:$R$201,AC$16))/AC$15))=0,AC$18,""),"")</f>
        <v/>
      </c>
      <c r="AD119" s="48" t="str">
        <f>IF(AND(合并区域($U119:AC119,"")="",$R119=AD$16,COUNTIF(AD$21:AD118,AD$18)&lt;AD$15),IF(MOD(COUNTIFS(AN$22:AN119,"",$R$22:$R119,AD$16),INT((COUNTIFS(AN$22:AN$201,"",$R$22:$R$201,AD$16))/AD$15))=0,AD$18,""),"")</f>
        <v/>
      </c>
      <c r="AE119" s="48" t="str">
        <f>IF(AND(合并区域($U119:AD119,"")="",$R119=AE$16,COUNTIF(AE$21:AE118,AE$18)&lt;AE$15),IF(MOD(COUNTIFS(AO$22:AO119,"",$R$22:$R119,AE$16),INT((COUNTIFS(AO$22:AO$201,"",$R$22:$R$201,AE$16))/AE$15))=0,AE$18,""),"")</f>
        <v/>
      </c>
      <c r="AG119" s="79" t="str">
        <f>合并区域($U119:V119,"")</f>
        <v/>
      </c>
      <c r="AH119" s="79" t="str">
        <f>合并区域($U119:W119,"")</f>
        <v/>
      </c>
      <c r="AI119" s="79" t="str">
        <f>合并区域($U119:X119,"")</f>
        <v/>
      </c>
      <c r="AJ119" s="79" t="str">
        <f>合并区域($U119:Y119,"")</f>
        <v/>
      </c>
      <c r="AK119" s="79" t="str">
        <f>合并区域($U119:Z119,"")</f>
        <v/>
      </c>
      <c r="AL119" s="79" t="str">
        <f>合并区域($U119:AA119,"")</f>
        <v/>
      </c>
      <c r="AM119" s="79" t="str">
        <f>合并区域($U119:AB119,"")</f>
        <v/>
      </c>
      <c r="AN119" s="79" t="str">
        <f>合并区域($U119:AC119,"")</f>
        <v/>
      </c>
      <c r="AO119" s="79" t="str">
        <f>合并区域($U119:AD119,"")</f>
        <v/>
      </c>
      <c r="AP119" s="79" t="str">
        <f>合并区域($U119:AE119,"")</f>
        <v/>
      </c>
      <c r="AU119" s="14" t="s">
        <v>538</v>
      </c>
      <c r="AV119" s="14">
        <v>98</v>
      </c>
      <c r="AW119" s="14">
        <v>2</v>
      </c>
      <c r="AY119" s="77" t="str">
        <f>IF(AX119="","",INDEX($AV$12:$AZ$14,COUNTIF($AX$22:AX119,AX119),MATCH(AX119,$AV$3:$AZ$3,0)))</f>
        <v/>
      </c>
      <c r="BM119" s="14" t="s">
        <v>538</v>
      </c>
      <c r="BN119" s="14">
        <v>98</v>
      </c>
      <c r="BO119" s="14">
        <v>2</v>
      </c>
      <c r="BQ119" s="77" t="str">
        <f>IF(BP119="","",INDEX($BN$12:$BR$14,COUNTIF($BP$22:BP119,BP119),MATCH(BP119,$BN$3:$BR$3,0)))</f>
        <v/>
      </c>
    </row>
    <row r="120" spans="16:69" x14ac:dyDescent="0.15">
      <c r="P120" s="14" t="s">
        <v>539</v>
      </c>
      <c r="Q120" s="14">
        <v>99</v>
      </c>
      <c r="R120" s="14">
        <v>3</v>
      </c>
      <c r="T120" s="77" t="str">
        <f t="shared" si="6"/>
        <v/>
      </c>
      <c r="U120" s="48" t="str">
        <f t="shared" si="5"/>
        <v/>
      </c>
      <c r="V120" s="47" t="str">
        <f>IF(AND($U120="",$R120=V$16,COUNTIF(V$21:V119,V$18)&lt;V$15),IF(MOD(COUNTIFS($U$22:U120,"",$R$22:R120,V$16),INT(COUNTIFS(U$22:U$201,"",$R$22:$R$201,V$16)/V$15))=0,V$18,""),"")</f>
        <v/>
      </c>
      <c r="W120" s="48" t="str">
        <f>IF(AND(合并区域($U120:V120,"")="",$R120=W$16,COUNTIF(W$21:W119,W$18)&lt;W$15),IF(MOD(COUNTIFS(AG$22:AG120,"",$R$22:$R120,W$16),INT((COUNTIFS(AG$22:AG$201,"",$R$22:$R$201,W$16))/W$15))=0,W$18,""),"")</f>
        <v/>
      </c>
      <c r="X120" s="48" t="str">
        <f>IF(AND(合并区域($U120:W120,"")="",$R120=X$16,COUNTIF(X$21:X119,X$18)&lt;X$15),IF(MOD(COUNTIFS(AH$22:AH120,"",$R$22:$R120,X$16),INT((COUNTIFS(AH$22:AH$201,"",$R$22:$R$201,X$16))/X$15))=0,X$18,""),"")</f>
        <v/>
      </c>
      <c r="Y120" s="48" t="str">
        <f>IF(AND(合并区域($U120:X120,"")="",$R120=Y$16,COUNTIF(Y$21:Y119,Y$18)&lt;Y$15),IF(MOD(COUNTIFS(AI$22:AI120,"",$R$22:$R120,Y$16),INT((COUNTIFS(AI$22:AI$201,"",$R$22:$R$201,Y$16))/Y$15))=0,Y$18,""),"")</f>
        <v/>
      </c>
      <c r="Z120" s="48" t="str">
        <f>IF(AND(合并区域($U120:Y120,"")="",$R120=Z$16,COUNTIF(Z$21:Z119,Z$18)&lt;Z$15),IF(MOD(COUNTIFS(AJ$22:AJ120,"",$R$22:$R120,Z$16),INT((COUNTIFS(AJ$22:AJ$201,"",$R$22:$R$201,Z$16))/Z$15))=0,Z$18,""),"")</f>
        <v/>
      </c>
      <c r="AA120" s="48" t="str">
        <f>IF(AND(合并区域($U120:Z120,"")="",$R120=AA$16,COUNTIF(AA$21:AA119,AA$18)&lt;AA$15),IF(MOD(COUNTIFS(AK$22:AK120,"",$R$22:$R120,AA$16),INT((COUNTIFS(AK$22:AK$201,"",$R$22:$R$201,AA$16))/AA$15))=0,AA$18,""),"")</f>
        <v/>
      </c>
      <c r="AB120" s="48" t="str">
        <f>IF(AND(合并区域($U120:AA120,"")="",$R120=AB$16,COUNTIF(AB$21:AB119,AB$18)&lt;AB$15),IF(MOD(COUNTIFS(AL$22:AL120,"",$R$22:$R120,AB$16),INT((COUNTIFS(AL$22:AL$201,"",$R$22:$R$201,AB$16))/AB$15))=0,AB$18,""),"")</f>
        <v/>
      </c>
      <c r="AC120" s="48" t="str">
        <f>IF(AND(合并区域($U120:AB120,"")="",$R120=AC$16,COUNTIF(AC$21:AC119,AC$18)&lt;AC$15),IF(MOD(COUNTIFS(AM$22:AM120,"",$R$22:$R120,AC$16),INT((COUNTIFS(AM$22:AM$201,"",$R$22:$R$201,AC$16))/AC$15))=0,AC$18,""),"")</f>
        <v/>
      </c>
      <c r="AD120" s="48" t="str">
        <f>IF(AND(合并区域($U120:AC120,"")="",$R120=AD$16,COUNTIF(AD$21:AD119,AD$18)&lt;AD$15),IF(MOD(COUNTIFS(AN$22:AN120,"",$R$22:$R120,AD$16),INT((COUNTIFS(AN$22:AN$201,"",$R$22:$R$201,AD$16))/AD$15))=0,AD$18,""),"")</f>
        <v/>
      </c>
      <c r="AE120" s="48" t="str">
        <f>IF(AND(合并区域($U120:AD120,"")="",$R120=AE$16,COUNTIF(AE$21:AE119,AE$18)&lt;AE$15),IF(MOD(COUNTIFS(AO$22:AO120,"",$R$22:$R120,AE$16),INT((COUNTIFS(AO$22:AO$201,"",$R$22:$R$201,AE$16))/AE$15))=0,AE$18,""),"")</f>
        <v/>
      </c>
      <c r="AG120" s="79" t="str">
        <f>合并区域($U120:V120,"")</f>
        <v/>
      </c>
      <c r="AH120" s="79" t="str">
        <f>合并区域($U120:W120,"")</f>
        <v/>
      </c>
      <c r="AI120" s="79" t="str">
        <f>合并区域($U120:X120,"")</f>
        <v/>
      </c>
      <c r="AJ120" s="79" t="str">
        <f>合并区域($U120:Y120,"")</f>
        <v/>
      </c>
      <c r="AK120" s="79" t="str">
        <f>合并区域($U120:Z120,"")</f>
        <v/>
      </c>
      <c r="AL120" s="79" t="str">
        <f>合并区域($U120:AA120,"")</f>
        <v/>
      </c>
      <c r="AM120" s="79" t="str">
        <f>合并区域($U120:AB120,"")</f>
        <v/>
      </c>
      <c r="AN120" s="79" t="str">
        <f>合并区域($U120:AC120,"")</f>
        <v/>
      </c>
      <c r="AO120" s="79" t="str">
        <f>合并区域($U120:AD120,"")</f>
        <v/>
      </c>
      <c r="AP120" s="79" t="str">
        <f>合并区域($U120:AE120,"")</f>
        <v/>
      </c>
      <c r="AU120" s="14" t="s">
        <v>539</v>
      </c>
      <c r="AV120" s="14">
        <v>99</v>
      </c>
      <c r="AW120" s="14">
        <v>4</v>
      </c>
      <c r="AY120" s="77" t="str">
        <f>IF(AX120="","",INDEX($AV$12:$AZ$14,COUNTIF($AX$22:AX120,AX120),MATCH(AX120,$AV$3:$AZ$3,0)))</f>
        <v/>
      </c>
      <c r="BM120" s="14" t="s">
        <v>539</v>
      </c>
      <c r="BN120" s="14">
        <v>99</v>
      </c>
      <c r="BO120" s="14">
        <v>4</v>
      </c>
      <c r="BQ120" s="77" t="str">
        <f>IF(BP120="","",INDEX($BN$12:$BR$14,COUNTIF($BP$22:BP120,BP120),MATCH(BP120,$BN$3:$BR$3,0)))</f>
        <v/>
      </c>
    </row>
    <row r="121" spans="16:69" x14ac:dyDescent="0.15">
      <c r="P121" s="14" t="s">
        <v>540</v>
      </c>
      <c r="Q121" s="14">
        <v>100</v>
      </c>
      <c r="R121" s="14">
        <v>2</v>
      </c>
      <c r="S121" s="14" t="s">
        <v>622</v>
      </c>
      <c r="T121" s="77" t="str">
        <f t="shared" si="6"/>
        <v/>
      </c>
      <c r="U121" s="48" t="str">
        <f t="shared" si="5"/>
        <v>齐国</v>
      </c>
      <c r="V121" s="47" t="str">
        <f>IF(AND($U121="",$R121=V$16,COUNTIF(V$21:V120,V$18)&lt;V$15),IF(MOD(COUNTIFS($U$22:U121,"",$R$22:R121,V$16),INT(COUNTIFS(U$22:U$201,"",$R$22:$R$201,V$16)/V$15))=0,V$18,""),"")</f>
        <v/>
      </c>
      <c r="W121" s="48" t="str">
        <f>IF(AND(合并区域($U121:V121,"")="",$R121=W$16,COUNTIF(W$21:W120,W$18)&lt;W$15),IF(MOD(COUNTIFS(AG$22:AG121,"",$R$22:$R121,W$16),INT((COUNTIFS(AG$22:AG$201,"",$R$22:$R$201,W$16))/W$15))=0,W$18,""),"")</f>
        <v/>
      </c>
      <c r="X121" s="48" t="str">
        <f>IF(AND(合并区域($U121:W121,"")="",$R121=X$16,COUNTIF(X$21:X120,X$18)&lt;X$15),IF(MOD(COUNTIFS(AH$22:AH121,"",$R$22:$R121,X$16),INT((COUNTIFS(AH$22:AH$201,"",$R$22:$R$201,X$16))/X$15))=0,X$18,""),"")</f>
        <v/>
      </c>
      <c r="Y121" s="48" t="str">
        <f>IF(AND(合并区域($U121:X121,"")="",$R121=Y$16,COUNTIF(Y$21:Y120,Y$18)&lt;Y$15),IF(MOD(COUNTIFS(AI$22:AI121,"",$R$22:$R121,Y$16),INT((COUNTIFS(AI$22:AI$201,"",$R$22:$R$201,Y$16))/Y$15))=0,Y$18,""),"")</f>
        <v/>
      </c>
      <c r="Z121" s="48" t="str">
        <f>IF(AND(合并区域($U121:Y121,"")="",$R121=Z$16,COUNTIF(Z$21:Z120,Z$18)&lt;Z$15),IF(MOD(COUNTIFS(AJ$22:AJ121,"",$R$22:$R121,Z$16),INT((COUNTIFS(AJ$22:AJ$201,"",$R$22:$R$201,Z$16))/Z$15))=0,Z$18,""),"")</f>
        <v/>
      </c>
      <c r="AA121" s="48" t="str">
        <f>IF(AND(合并区域($U121:Z121,"")="",$R121=AA$16,COUNTIF(AA$21:AA120,AA$18)&lt;AA$15),IF(MOD(COUNTIFS(AK$22:AK121,"",$R$22:$R121,AA$16),INT((COUNTIFS(AK$22:AK$201,"",$R$22:$R$201,AA$16))/AA$15))=0,AA$18,""),"")</f>
        <v/>
      </c>
      <c r="AB121" s="48" t="str">
        <f>IF(AND(合并区域($U121:AA121,"")="",$R121=AB$16,COUNTIF(AB$21:AB120,AB$18)&lt;AB$15),IF(MOD(COUNTIFS(AL$22:AL121,"",$R$22:$R121,AB$16),INT((COUNTIFS(AL$22:AL$201,"",$R$22:$R$201,AB$16))/AB$15))=0,AB$18,""),"")</f>
        <v/>
      </c>
      <c r="AC121" s="48" t="str">
        <f>IF(AND(合并区域($U121:AB121,"")="",$R121=AC$16,COUNTIF(AC$21:AC120,AC$18)&lt;AC$15),IF(MOD(COUNTIFS(AM$22:AM121,"",$R$22:$R121,AC$16),INT((COUNTIFS(AM$22:AM$201,"",$R$22:$R$201,AC$16))/AC$15))=0,AC$18,""),"")</f>
        <v/>
      </c>
      <c r="AD121" s="48" t="str">
        <f>IF(AND(合并区域($U121:AC121,"")="",$R121=AD$16,COUNTIF(AD$21:AD120,AD$18)&lt;AD$15),IF(MOD(COUNTIFS(AN$22:AN121,"",$R$22:$R121,AD$16),INT((COUNTIFS(AN$22:AN$201,"",$R$22:$R$201,AD$16))/AD$15))=0,AD$18,""),"")</f>
        <v/>
      </c>
      <c r="AE121" s="48" t="str">
        <f>IF(AND(合并区域($U121:AD121,"")="",$R121=AE$16,COUNTIF(AE$21:AE120,AE$18)&lt;AE$15),IF(MOD(COUNTIFS(AO$22:AO121,"",$R$22:$R121,AE$16),INT((COUNTIFS(AO$22:AO$201,"",$R$22:$R$201,AE$16))/AE$15))=0,AE$18,""),"")</f>
        <v/>
      </c>
      <c r="AG121" s="79" t="str">
        <f>合并区域($U121:V121,"")</f>
        <v>齐国</v>
      </c>
      <c r="AH121" s="79" t="str">
        <f>合并区域($U121:W121,"")</f>
        <v>齐国</v>
      </c>
      <c r="AI121" s="79" t="str">
        <f>合并区域($U121:X121,"")</f>
        <v>齐国</v>
      </c>
      <c r="AJ121" s="79" t="str">
        <f>合并区域($U121:Y121,"")</f>
        <v>齐国</v>
      </c>
      <c r="AK121" s="79" t="str">
        <f>合并区域($U121:Z121,"")</f>
        <v>齐国</v>
      </c>
      <c r="AL121" s="79" t="str">
        <f>合并区域($U121:AA121,"")</f>
        <v>齐国</v>
      </c>
      <c r="AM121" s="79" t="str">
        <f>合并区域($U121:AB121,"")</f>
        <v>齐国</v>
      </c>
      <c r="AN121" s="79" t="str">
        <f>合并区域($U121:AC121,"")</f>
        <v>齐国</v>
      </c>
      <c r="AO121" s="79" t="str">
        <f>合并区域($U121:AD121,"")</f>
        <v>齐国</v>
      </c>
      <c r="AP121" s="79" t="str">
        <f>合并区域($U121:AE121,"")</f>
        <v>齐国</v>
      </c>
      <c r="AU121" s="14" t="s">
        <v>540</v>
      </c>
      <c r="AV121" s="14">
        <v>100</v>
      </c>
      <c r="AW121" s="14">
        <v>2</v>
      </c>
      <c r="AY121" s="77" t="str">
        <f>IF(AX121="","",INDEX($AV$12:$AZ$14,COUNTIF($AX$22:AX121,AX121),MATCH(AX121,$AV$3:$AZ$3,0)))</f>
        <v/>
      </c>
      <c r="BM121" s="14" t="s">
        <v>540</v>
      </c>
      <c r="BN121" s="14">
        <v>100</v>
      </c>
      <c r="BO121" s="14">
        <v>2</v>
      </c>
      <c r="BQ121" s="77" t="str">
        <f>IF(BP121="","",INDEX($BN$12:$BR$14,COUNTIF($BP$22:BP121,BP121),MATCH(BP121,$BN$3:$BR$3,0)))</f>
        <v/>
      </c>
    </row>
    <row r="122" spans="16:69" x14ac:dyDescent="0.15">
      <c r="P122" s="14" t="s">
        <v>541</v>
      </c>
      <c r="Q122" s="14">
        <v>101</v>
      </c>
      <c r="R122" s="14">
        <v>3</v>
      </c>
      <c r="T122" s="77" t="str">
        <f t="shared" si="6"/>
        <v/>
      </c>
      <c r="U122" s="48" t="str">
        <f t="shared" si="5"/>
        <v/>
      </c>
      <c r="V122" s="47" t="str">
        <f>IF(AND($U122="",$R122=V$16,COUNTIF(V$21:V121,V$18)&lt;V$15),IF(MOD(COUNTIFS($U$22:U122,"",$R$22:R122,V$16),INT(COUNTIFS(U$22:U$201,"",$R$22:$R$201,V$16)/V$15))=0,V$18,""),"")</f>
        <v/>
      </c>
      <c r="W122" s="48" t="str">
        <f>IF(AND(合并区域($U122:V122,"")="",$R122=W$16,COUNTIF(W$21:W121,W$18)&lt;W$15),IF(MOD(COUNTIFS(AG$22:AG122,"",$R$22:$R122,W$16),INT((COUNTIFS(AG$22:AG$201,"",$R$22:$R$201,W$16))/W$15))=0,W$18,""),"")</f>
        <v/>
      </c>
      <c r="X122" s="48" t="str">
        <f>IF(AND(合并区域($U122:W122,"")="",$R122=X$16,COUNTIF(X$21:X121,X$18)&lt;X$15),IF(MOD(COUNTIFS(AH$22:AH122,"",$R$22:$R122,X$16),INT((COUNTIFS(AH$22:AH$201,"",$R$22:$R$201,X$16))/X$15))=0,X$18,""),"")</f>
        <v/>
      </c>
      <c r="Y122" s="48" t="str">
        <f>IF(AND(合并区域($U122:X122,"")="",$R122=Y$16,COUNTIF(Y$21:Y121,Y$18)&lt;Y$15),IF(MOD(COUNTIFS(AI$22:AI122,"",$R$22:$R122,Y$16),INT((COUNTIFS(AI$22:AI$201,"",$R$22:$R$201,Y$16))/Y$15))=0,Y$18,""),"")</f>
        <v/>
      </c>
      <c r="Z122" s="48" t="str">
        <f>IF(AND(合并区域($U122:Y122,"")="",$R122=Z$16,COUNTIF(Z$21:Z121,Z$18)&lt;Z$15),IF(MOD(COUNTIFS(AJ$22:AJ122,"",$R$22:$R122,Z$16),INT((COUNTIFS(AJ$22:AJ$201,"",$R$22:$R$201,Z$16))/Z$15))=0,Z$18,""),"")</f>
        <v/>
      </c>
      <c r="AA122" s="48" t="str">
        <f>IF(AND(合并区域($U122:Z122,"")="",$R122=AA$16,COUNTIF(AA$21:AA121,AA$18)&lt;AA$15),IF(MOD(COUNTIFS(AK$22:AK122,"",$R$22:$R122,AA$16),INT((COUNTIFS(AK$22:AK$201,"",$R$22:$R$201,AA$16))/AA$15))=0,AA$18,""),"")</f>
        <v/>
      </c>
      <c r="AB122" s="48" t="str">
        <f>IF(AND(合并区域($U122:AA122,"")="",$R122=AB$16,COUNTIF(AB$21:AB121,AB$18)&lt;AB$15),IF(MOD(COUNTIFS(AL$22:AL122,"",$R$22:$R122,AB$16),INT((COUNTIFS(AL$22:AL$201,"",$R$22:$R$201,AB$16))/AB$15))=0,AB$18,""),"")</f>
        <v/>
      </c>
      <c r="AC122" s="48" t="str">
        <f>IF(AND(合并区域($U122:AB122,"")="",$R122=AC$16,COUNTIF(AC$21:AC121,AC$18)&lt;AC$15),IF(MOD(COUNTIFS(AM$22:AM122,"",$R$22:$R122,AC$16),INT((COUNTIFS(AM$22:AM$201,"",$R$22:$R$201,AC$16))/AC$15))=0,AC$18,""),"")</f>
        <v/>
      </c>
      <c r="AD122" s="48" t="str">
        <f>IF(AND(合并区域($U122:AC122,"")="",$R122=AD$16,COUNTIF(AD$21:AD121,AD$18)&lt;AD$15),IF(MOD(COUNTIFS(AN$22:AN122,"",$R$22:$R122,AD$16),INT((COUNTIFS(AN$22:AN$201,"",$R$22:$R$201,AD$16))/AD$15))=0,AD$18,""),"")</f>
        <v/>
      </c>
      <c r="AE122" s="48" t="str">
        <f>IF(AND(合并区域($U122:AD122,"")="",$R122=AE$16,COUNTIF(AE$21:AE121,AE$18)&lt;AE$15),IF(MOD(COUNTIFS(AO$22:AO122,"",$R$22:$R122,AE$16),INT((COUNTIFS(AO$22:AO$201,"",$R$22:$R$201,AE$16))/AE$15))=0,AE$18,""),"")</f>
        <v/>
      </c>
      <c r="AG122" s="79" t="str">
        <f>合并区域($U122:V122,"")</f>
        <v/>
      </c>
      <c r="AH122" s="79" t="str">
        <f>合并区域($U122:W122,"")</f>
        <v/>
      </c>
      <c r="AI122" s="79" t="str">
        <f>合并区域($U122:X122,"")</f>
        <v/>
      </c>
      <c r="AJ122" s="79" t="str">
        <f>合并区域($U122:Y122,"")</f>
        <v/>
      </c>
      <c r="AK122" s="79" t="str">
        <f>合并区域($U122:Z122,"")</f>
        <v/>
      </c>
      <c r="AL122" s="79" t="str">
        <f>合并区域($U122:AA122,"")</f>
        <v/>
      </c>
      <c r="AM122" s="79" t="str">
        <f>合并区域($U122:AB122,"")</f>
        <v/>
      </c>
      <c r="AN122" s="79" t="str">
        <f>合并区域($U122:AC122,"")</f>
        <v/>
      </c>
      <c r="AO122" s="79" t="str">
        <f>合并区域($U122:AD122,"")</f>
        <v/>
      </c>
      <c r="AP122" s="79" t="str">
        <f>合并区域($U122:AE122,"")</f>
        <v/>
      </c>
      <c r="AU122" s="14" t="s">
        <v>541</v>
      </c>
      <c r="AV122" s="14">
        <v>101</v>
      </c>
      <c r="AW122" s="14">
        <v>3</v>
      </c>
      <c r="AY122" s="77" t="str">
        <f>IF(AX122="","",INDEX($AV$12:$AZ$14,COUNTIF($AX$22:AX122,AX122),MATCH(AX122,$AV$3:$AZ$3,0)))</f>
        <v/>
      </c>
      <c r="BM122" s="14" t="s">
        <v>541</v>
      </c>
      <c r="BN122" s="14">
        <v>101</v>
      </c>
      <c r="BO122" s="14">
        <v>3</v>
      </c>
      <c r="BQ122" s="77" t="str">
        <f>IF(BP122="","",INDEX($BN$12:$BR$14,COUNTIF($BP$22:BP122,BP122),MATCH(BP122,$BN$3:$BR$3,0)))</f>
        <v/>
      </c>
    </row>
    <row r="123" spans="16:69" x14ac:dyDescent="0.15">
      <c r="P123" s="14" t="s">
        <v>542</v>
      </c>
      <c r="Q123" s="14">
        <v>102</v>
      </c>
      <c r="R123" s="14">
        <v>4</v>
      </c>
      <c r="T123" s="77" t="str">
        <f t="shared" si="6"/>
        <v>29001</v>
      </c>
      <c r="U123" s="48" t="str">
        <f t="shared" si="5"/>
        <v/>
      </c>
      <c r="V123" s="47">
        <f>IF(AND($U123="",$R123=V$16,COUNTIF(V$21:V122,V$18)&lt;V$15),IF(MOD(COUNTIFS($U$22:U123,"",$R$22:R123,V$16),INT(COUNTIFS(U$22:U$201,"",$R$22:$R$201,V$16)/V$15))=0,V$18,""),"")</f>
        <v>29001</v>
      </c>
      <c r="W123" s="48" t="str">
        <f>IF(AND(合并区域($U123:V123,"")="",$R123=W$16,COUNTIF(W$21:W122,W$18)&lt;W$15),IF(MOD(COUNTIFS(AG$22:AG123,"",$R$22:$R123,W$16),INT((COUNTIFS(AG$22:AG$201,"",$R$22:$R$201,W$16))/W$15))=0,W$18,""),"")</f>
        <v/>
      </c>
      <c r="X123" s="48" t="str">
        <f>IF(AND(合并区域($U123:W123,"")="",$R123=X$16,COUNTIF(X$21:X122,X$18)&lt;X$15),IF(MOD(COUNTIFS(AH$22:AH123,"",$R$22:$R123,X$16),INT((COUNTIFS(AH$22:AH$201,"",$R$22:$R$201,X$16))/X$15))=0,X$18,""),"")</f>
        <v/>
      </c>
      <c r="Y123" s="48" t="str">
        <f>IF(AND(合并区域($U123:X123,"")="",$R123=Y$16,COUNTIF(Y$21:Y122,Y$18)&lt;Y$15),IF(MOD(COUNTIFS(AI$22:AI123,"",$R$22:$R123,Y$16),INT((COUNTIFS(AI$22:AI$201,"",$R$22:$R$201,Y$16))/Y$15))=0,Y$18,""),"")</f>
        <v/>
      </c>
      <c r="Z123" s="48" t="str">
        <f>IF(AND(合并区域($U123:Y123,"")="",$R123=Z$16,COUNTIF(Z$21:Z122,Z$18)&lt;Z$15),IF(MOD(COUNTIFS(AJ$22:AJ123,"",$R$22:$R123,Z$16),INT((COUNTIFS(AJ$22:AJ$201,"",$R$22:$R$201,Z$16))/Z$15))=0,Z$18,""),"")</f>
        <v/>
      </c>
      <c r="AA123" s="48" t="str">
        <f>IF(AND(合并区域($U123:Z123,"")="",$R123=AA$16,COUNTIF(AA$21:AA122,AA$18)&lt;AA$15),IF(MOD(COUNTIFS(AK$22:AK123,"",$R$22:$R123,AA$16),INT((COUNTIFS(AK$22:AK$201,"",$R$22:$R$201,AA$16))/AA$15))=0,AA$18,""),"")</f>
        <v/>
      </c>
      <c r="AB123" s="48" t="str">
        <f>IF(AND(合并区域($U123:AA123,"")="",$R123=AB$16,COUNTIF(AB$21:AB122,AB$18)&lt;AB$15),IF(MOD(COUNTIFS(AL$22:AL123,"",$R$22:$R123,AB$16),INT((COUNTIFS(AL$22:AL$201,"",$R$22:$R$201,AB$16))/AB$15))=0,AB$18,""),"")</f>
        <v/>
      </c>
      <c r="AC123" s="48" t="str">
        <f>IF(AND(合并区域($U123:AB123,"")="",$R123=AC$16,COUNTIF(AC$21:AC122,AC$18)&lt;AC$15),IF(MOD(COUNTIFS(AM$22:AM123,"",$R$22:$R123,AC$16),INT((COUNTIFS(AM$22:AM$201,"",$R$22:$R$201,AC$16))/AC$15))=0,AC$18,""),"")</f>
        <v/>
      </c>
      <c r="AD123" s="48" t="str">
        <f>IF(AND(合并区域($U123:AC123,"")="",$R123=AD$16,COUNTIF(AD$21:AD122,AD$18)&lt;AD$15),IF(MOD(COUNTIFS(AN$22:AN123,"",$R$22:$R123,AD$16),INT((COUNTIFS(AN$22:AN$201,"",$R$22:$R$201,AD$16))/AD$15))=0,AD$18,""),"")</f>
        <v/>
      </c>
      <c r="AE123" s="48" t="str">
        <f>IF(AND(合并区域($U123:AD123,"")="",$R123=AE$16,COUNTIF(AE$21:AE122,AE$18)&lt;AE$15),IF(MOD(COUNTIFS(AO$22:AO123,"",$R$22:$R123,AE$16),INT((COUNTIFS(AO$22:AO$201,"",$R$22:$R$201,AE$16))/AE$15))=0,AE$18,""),"")</f>
        <v/>
      </c>
      <c r="AG123" s="79" t="str">
        <f>合并区域($U123:V123,"")</f>
        <v>29001</v>
      </c>
      <c r="AH123" s="79" t="str">
        <f>合并区域($U123:W123,"")</f>
        <v>29001</v>
      </c>
      <c r="AI123" s="79" t="str">
        <f>合并区域($U123:X123,"")</f>
        <v>29001</v>
      </c>
      <c r="AJ123" s="79" t="str">
        <f>合并区域($U123:Y123,"")</f>
        <v>29001</v>
      </c>
      <c r="AK123" s="79" t="str">
        <f>合并区域($U123:Z123,"")</f>
        <v>29001</v>
      </c>
      <c r="AL123" s="79" t="str">
        <f>合并区域($U123:AA123,"")</f>
        <v>29001</v>
      </c>
      <c r="AM123" s="79" t="str">
        <f>合并区域($U123:AB123,"")</f>
        <v>29001</v>
      </c>
      <c r="AN123" s="79" t="str">
        <f>合并区域($U123:AC123,"")</f>
        <v>29001</v>
      </c>
      <c r="AO123" s="79" t="str">
        <f>合并区域($U123:AD123,"")</f>
        <v>29001</v>
      </c>
      <c r="AP123" s="79" t="str">
        <f>合并区域($U123:AE123,"")</f>
        <v>29001</v>
      </c>
      <c r="AU123" s="14" t="s">
        <v>542</v>
      </c>
      <c r="AV123" s="14">
        <v>102</v>
      </c>
      <c r="AW123" s="14">
        <v>4</v>
      </c>
      <c r="AY123" s="77" t="str">
        <f>IF(AX123="","",INDEX($AV$12:$AZ$14,COUNTIF($AX$22:AX123,AX123),MATCH(AX123,$AV$3:$AZ$3,0)))</f>
        <v/>
      </c>
      <c r="BM123" s="14" t="s">
        <v>542</v>
      </c>
      <c r="BN123" s="14">
        <v>102</v>
      </c>
      <c r="BO123" s="14">
        <v>4</v>
      </c>
      <c r="BQ123" s="77" t="str">
        <f>IF(BP123="","",INDEX($BN$12:$BR$14,COUNTIF($BP$22:BP123,BP123),MATCH(BP123,$BN$3:$BR$3,0)))</f>
        <v/>
      </c>
    </row>
    <row r="124" spans="16:69" x14ac:dyDescent="0.15">
      <c r="P124" s="14" t="s">
        <v>543</v>
      </c>
      <c r="Q124" s="14">
        <v>103</v>
      </c>
      <c r="R124" s="14">
        <v>3</v>
      </c>
      <c r="T124" s="77" t="str">
        <f t="shared" si="6"/>
        <v>29009</v>
      </c>
      <c r="U124" s="48" t="str">
        <f t="shared" si="5"/>
        <v/>
      </c>
      <c r="V124" s="47" t="str">
        <f>IF(AND($U124="",$R124=V$16,COUNTIF(V$21:V123,V$18)&lt;V$15),IF(MOD(COUNTIFS($U$22:U124,"",$R$22:R124,V$16),INT(COUNTIFS(U$22:U$201,"",$R$22:$R$201,V$16)/V$15))=0,V$18,""),"")</f>
        <v/>
      </c>
      <c r="W124" s="48" t="str">
        <f>IF(AND(合并区域($U124:V124,"")="",$R124=W$16,COUNTIF(W$21:W123,W$18)&lt;W$15),IF(MOD(COUNTIFS(AG$22:AG124,"",$R$22:$R124,W$16),INT((COUNTIFS(AG$22:AG$201,"",$R$22:$R$201,W$16))/W$15))=0,W$18,""),"")</f>
        <v/>
      </c>
      <c r="X124" s="48" t="str">
        <f>IF(AND(合并区域($U124:W124,"")="",$R124=X$16,COUNTIF(X$21:X123,X$18)&lt;X$15),IF(MOD(COUNTIFS(AH$22:AH124,"",$R$22:$R124,X$16),INT((COUNTIFS(AH$22:AH$201,"",$R$22:$R$201,X$16))/X$15))=0,X$18,""),"")</f>
        <v/>
      </c>
      <c r="Y124" s="48">
        <f>IF(AND(合并区域($U124:X124,"")="",$R124=Y$16,COUNTIF(Y$21:Y123,Y$18)&lt;Y$15),IF(MOD(COUNTIFS(AI$22:AI124,"",$R$22:$R124,Y$16),INT((COUNTIFS(AI$22:AI$201,"",$R$22:$R$201,Y$16))/Y$15))=0,Y$18,""),"")</f>
        <v>29009</v>
      </c>
      <c r="Z124" s="48" t="str">
        <f>IF(AND(合并区域($U124:Y124,"")="",$R124=Z$16,COUNTIF(Z$21:Z123,Z$18)&lt;Z$15),IF(MOD(COUNTIFS(AJ$22:AJ124,"",$R$22:$R124,Z$16),INT((COUNTIFS(AJ$22:AJ$201,"",$R$22:$R$201,Z$16))/Z$15))=0,Z$18,""),"")</f>
        <v/>
      </c>
      <c r="AA124" s="48" t="str">
        <f>IF(AND(合并区域($U124:Z124,"")="",$R124=AA$16,COUNTIF(AA$21:AA123,AA$18)&lt;AA$15),IF(MOD(COUNTIFS(AK$22:AK124,"",$R$22:$R124,AA$16),INT((COUNTIFS(AK$22:AK$201,"",$R$22:$R$201,AA$16))/AA$15))=0,AA$18,""),"")</f>
        <v/>
      </c>
      <c r="AB124" s="48" t="str">
        <f>IF(AND(合并区域($U124:AA124,"")="",$R124=AB$16,COUNTIF(AB$21:AB123,AB$18)&lt;AB$15),IF(MOD(COUNTIFS(AL$22:AL124,"",$R$22:$R124,AB$16),INT((COUNTIFS(AL$22:AL$201,"",$R$22:$R$201,AB$16))/AB$15))=0,AB$18,""),"")</f>
        <v/>
      </c>
      <c r="AC124" s="48" t="str">
        <f>IF(AND(合并区域($U124:AB124,"")="",$R124=AC$16,COUNTIF(AC$21:AC123,AC$18)&lt;AC$15),IF(MOD(COUNTIFS(AM$22:AM124,"",$R$22:$R124,AC$16),INT((COUNTIFS(AM$22:AM$201,"",$R$22:$R$201,AC$16))/AC$15))=0,AC$18,""),"")</f>
        <v/>
      </c>
      <c r="AD124" s="48" t="str">
        <f>IF(AND(合并区域($U124:AC124,"")="",$R124=AD$16,COUNTIF(AD$21:AD123,AD$18)&lt;AD$15),IF(MOD(COUNTIFS(AN$22:AN124,"",$R$22:$R124,AD$16),INT((COUNTIFS(AN$22:AN$201,"",$R$22:$R$201,AD$16))/AD$15))=0,AD$18,""),"")</f>
        <v/>
      </c>
      <c r="AE124" s="48" t="str">
        <f>IF(AND(合并区域($U124:AD124,"")="",$R124=AE$16,COUNTIF(AE$21:AE123,AE$18)&lt;AE$15),IF(MOD(COUNTIFS(AO$22:AO124,"",$R$22:$R124,AE$16),INT((COUNTIFS(AO$22:AO$201,"",$R$22:$R$201,AE$16))/AE$15))=0,AE$18,""),"")</f>
        <v/>
      </c>
      <c r="AG124" s="79" t="str">
        <f>合并区域($U124:V124,"")</f>
        <v/>
      </c>
      <c r="AH124" s="79" t="str">
        <f>合并区域($U124:W124,"")</f>
        <v/>
      </c>
      <c r="AI124" s="79" t="str">
        <f>合并区域($U124:X124,"")</f>
        <v/>
      </c>
      <c r="AJ124" s="79" t="str">
        <f>合并区域($U124:Y124,"")</f>
        <v>29009</v>
      </c>
      <c r="AK124" s="79" t="str">
        <f>合并区域($U124:Z124,"")</f>
        <v>29009</v>
      </c>
      <c r="AL124" s="79" t="str">
        <f>合并区域($U124:AA124,"")</f>
        <v>29009</v>
      </c>
      <c r="AM124" s="79" t="str">
        <f>合并区域($U124:AB124,"")</f>
        <v>29009</v>
      </c>
      <c r="AN124" s="79" t="str">
        <f>合并区域($U124:AC124,"")</f>
        <v>29009</v>
      </c>
      <c r="AO124" s="79" t="str">
        <f>合并区域($U124:AD124,"")</f>
        <v>29009</v>
      </c>
      <c r="AP124" s="79" t="str">
        <f>合并区域($U124:AE124,"")</f>
        <v>29009</v>
      </c>
      <c r="AU124" s="14" t="s">
        <v>543</v>
      </c>
      <c r="AV124" s="14">
        <v>103</v>
      </c>
      <c r="AW124" s="14">
        <v>5</v>
      </c>
      <c r="AY124" s="77" t="str">
        <f>IF(AX124="","",INDEX($AV$12:$AZ$14,COUNTIF($AX$22:AX124,AX124),MATCH(AX124,$AV$3:$AZ$3,0)))</f>
        <v/>
      </c>
      <c r="BM124" s="14" t="s">
        <v>543</v>
      </c>
      <c r="BN124" s="14">
        <v>103</v>
      </c>
      <c r="BO124" s="14">
        <v>5</v>
      </c>
      <c r="BQ124" s="77" t="str">
        <f>IF(BP124="","",INDEX($BN$12:$BR$14,COUNTIF($BP$22:BP124,BP124),MATCH(BP124,$BN$3:$BR$3,0)))</f>
        <v/>
      </c>
    </row>
    <row r="125" spans="16:69" x14ac:dyDescent="0.15">
      <c r="P125" s="14" t="s">
        <v>544</v>
      </c>
      <c r="Q125" s="14">
        <v>104</v>
      </c>
      <c r="R125" s="14">
        <v>4</v>
      </c>
      <c r="T125" s="77" t="str">
        <f t="shared" si="6"/>
        <v>29017</v>
      </c>
      <c r="U125" s="48" t="str">
        <f t="shared" si="5"/>
        <v/>
      </c>
      <c r="V125" s="47" t="str">
        <f>IF(AND($U125="",$R125=V$16,COUNTIF(V$21:V124,V$18)&lt;V$15),IF(MOD(COUNTIFS($U$22:U125,"",$R$22:R125,V$16),INT(COUNTIFS(U$22:U$201,"",$R$22:$R$201,V$16)/V$15))=0,V$18,""),"")</f>
        <v/>
      </c>
      <c r="W125" s="48" t="str">
        <f>IF(AND(合并区域($U125:V125,"")="",$R125=W$16,COUNTIF(W$21:W124,W$18)&lt;W$15),IF(MOD(COUNTIFS(AG$22:AG125,"",$R$22:$R125,W$16),INT((COUNTIFS(AG$22:AG$201,"",$R$22:$R$201,W$16))/W$15))=0,W$18,""),"")</f>
        <v/>
      </c>
      <c r="X125" s="48" t="str">
        <f>IF(AND(合并区域($U125:W125,"")="",$R125=X$16,COUNTIF(X$21:X124,X$18)&lt;X$15),IF(MOD(COUNTIFS(AH$22:AH125,"",$R$22:$R125,X$16),INT((COUNTIFS(AH$22:AH$201,"",$R$22:$R$201,X$16))/X$15))=0,X$18,""),"")</f>
        <v/>
      </c>
      <c r="Y125" s="48" t="str">
        <f>IF(AND(合并区域($U125:X125,"")="",$R125=Y$16,COUNTIF(Y$21:Y124,Y$18)&lt;Y$15),IF(MOD(COUNTIFS(AI$22:AI125,"",$R$22:$R125,Y$16),INT((COUNTIFS(AI$22:AI$201,"",$R$22:$R$201,Y$16))/Y$15))=0,Y$18,""),"")</f>
        <v/>
      </c>
      <c r="Z125" s="48" t="str">
        <f>IF(AND(合并区域($U125:Y125,"")="",$R125=Z$16,COUNTIF(Z$21:Z124,Z$18)&lt;Z$15),IF(MOD(COUNTIFS(AJ$22:AJ125,"",$R$22:$R125,Z$16),INT((COUNTIFS(AJ$22:AJ$201,"",$R$22:$R$201,Z$16))/Z$15))=0,Z$18,""),"")</f>
        <v/>
      </c>
      <c r="AA125" s="48" t="str">
        <f>IF(AND(合并区域($U125:Z125,"")="",$R125=AA$16,COUNTIF(AA$21:AA124,AA$18)&lt;AA$15),IF(MOD(COUNTIFS(AK$22:AK125,"",$R$22:$R125,AA$16),INT((COUNTIFS(AK$22:AK$201,"",$R$22:$R$201,AA$16))/AA$15))=0,AA$18,""),"")</f>
        <v/>
      </c>
      <c r="AB125" s="48" t="str">
        <f>IF(AND(合并区域($U125:AA125,"")="",$R125=AB$16,COUNTIF(AB$21:AB124,AB$18)&lt;AB$15),IF(MOD(COUNTIFS(AL$22:AL125,"",$R$22:$R125,AB$16),INT((COUNTIFS(AL$22:AL$201,"",$R$22:$R$201,AB$16))/AB$15))=0,AB$18,""),"")</f>
        <v/>
      </c>
      <c r="AC125" s="48">
        <f>IF(AND(合并区域($U125:AB125,"")="",$R125=AC$16,COUNTIF(AC$21:AC124,AC$18)&lt;AC$15),IF(MOD(COUNTIFS(AM$22:AM125,"",$R$22:$R125,AC$16),INT((COUNTIFS(AM$22:AM$201,"",$R$22:$R$201,AC$16))/AC$15))=0,AC$18,""),"")</f>
        <v>29017</v>
      </c>
      <c r="AD125" s="48" t="str">
        <f>IF(AND(合并区域($U125:AC125,"")="",$R125=AD$16,COUNTIF(AD$21:AD124,AD$18)&lt;AD$15),IF(MOD(COUNTIFS(AN$22:AN125,"",$R$22:$R125,AD$16),INT((COUNTIFS(AN$22:AN$201,"",$R$22:$R$201,AD$16))/AD$15))=0,AD$18,""),"")</f>
        <v/>
      </c>
      <c r="AE125" s="48" t="str">
        <f>IF(AND(合并区域($U125:AD125,"")="",$R125=AE$16,COUNTIF(AE$21:AE124,AE$18)&lt;AE$15),IF(MOD(COUNTIFS(AO$22:AO125,"",$R$22:$R125,AE$16),INT((COUNTIFS(AO$22:AO$201,"",$R$22:$R$201,AE$16))/AE$15))=0,AE$18,""),"")</f>
        <v/>
      </c>
      <c r="AG125" s="79" t="str">
        <f>合并区域($U125:V125,"")</f>
        <v/>
      </c>
      <c r="AH125" s="79" t="str">
        <f>合并区域($U125:W125,"")</f>
        <v/>
      </c>
      <c r="AI125" s="79" t="str">
        <f>合并区域($U125:X125,"")</f>
        <v/>
      </c>
      <c r="AJ125" s="79" t="str">
        <f>合并区域($U125:Y125,"")</f>
        <v/>
      </c>
      <c r="AK125" s="79" t="str">
        <f>合并区域($U125:Z125,"")</f>
        <v/>
      </c>
      <c r="AL125" s="79" t="str">
        <f>合并区域($U125:AA125,"")</f>
        <v/>
      </c>
      <c r="AM125" s="79" t="str">
        <f>合并区域($U125:AB125,"")</f>
        <v/>
      </c>
      <c r="AN125" s="79" t="str">
        <f>合并区域($U125:AC125,"")</f>
        <v>29017</v>
      </c>
      <c r="AO125" s="79" t="str">
        <f>合并区域($U125:AD125,"")</f>
        <v>29017</v>
      </c>
      <c r="AP125" s="79" t="str">
        <f>合并区域($U125:AE125,"")</f>
        <v>29017</v>
      </c>
      <c r="AU125" s="14" t="s">
        <v>544</v>
      </c>
      <c r="AV125" s="14">
        <v>104</v>
      </c>
      <c r="AW125" s="14">
        <v>4</v>
      </c>
      <c r="AY125" s="77" t="str">
        <f>IF(AX125="","",INDEX($AV$12:$AZ$14,COUNTIF($AX$22:AX125,AX125),MATCH(AX125,$AV$3:$AZ$3,0)))</f>
        <v/>
      </c>
      <c r="BM125" s="14" t="s">
        <v>544</v>
      </c>
      <c r="BN125" s="14">
        <v>104</v>
      </c>
      <c r="BO125" s="14">
        <v>4</v>
      </c>
      <c r="BQ125" s="77" t="str">
        <f>IF(BP125="","",INDEX($BN$12:$BR$14,COUNTIF($BP$22:BP125,BP125),MATCH(BP125,$BN$3:$BR$3,0)))</f>
        <v/>
      </c>
    </row>
    <row r="126" spans="16:69" x14ac:dyDescent="0.15">
      <c r="P126" s="14" t="s">
        <v>545</v>
      </c>
      <c r="Q126" s="14">
        <v>105</v>
      </c>
      <c r="R126" s="14">
        <v>2</v>
      </c>
      <c r="T126" s="77" t="str">
        <f t="shared" si="6"/>
        <v/>
      </c>
      <c r="U126" s="48" t="str">
        <f t="shared" si="5"/>
        <v/>
      </c>
      <c r="V126" s="47" t="str">
        <f>IF(AND($U126="",$R126=V$16,COUNTIF(V$21:V125,V$18)&lt;V$15),IF(MOD(COUNTIFS($U$22:U126,"",$R$22:R126,V$16),INT(COUNTIFS(U$22:U$201,"",$R$22:$R$201,V$16)/V$15))=0,V$18,""),"")</f>
        <v/>
      </c>
      <c r="W126" s="48" t="str">
        <f>IF(AND(合并区域($U126:V126,"")="",$R126=W$16,COUNTIF(W$21:W125,W$18)&lt;W$15),IF(MOD(COUNTIFS(AG$22:AG126,"",$R$22:$R126,W$16),INT((COUNTIFS(AG$22:AG$201,"",$R$22:$R$201,W$16))/W$15))=0,W$18,""),"")</f>
        <v/>
      </c>
      <c r="X126" s="48" t="str">
        <f>IF(AND(合并区域($U126:W126,"")="",$R126=X$16,COUNTIF(X$21:X125,X$18)&lt;X$15),IF(MOD(COUNTIFS(AH$22:AH126,"",$R$22:$R126,X$16),INT((COUNTIFS(AH$22:AH$201,"",$R$22:$R$201,X$16))/X$15))=0,X$18,""),"")</f>
        <v/>
      </c>
      <c r="Y126" s="48" t="str">
        <f>IF(AND(合并区域($U126:X126,"")="",$R126=Y$16,COUNTIF(Y$21:Y125,Y$18)&lt;Y$15),IF(MOD(COUNTIFS(AI$22:AI126,"",$R$22:$R126,Y$16),INT((COUNTIFS(AI$22:AI$201,"",$R$22:$R$201,Y$16))/Y$15))=0,Y$18,""),"")</f>
        <v/>
      </c>
      <c r="Z126" s="48" t="str">
        <f>IF(AND(合并区域($U126:Y126,"")="",$R126=Z$16,COUNTIF(Z$21:Z125,Z$18)&lt;Z$15),IF(MOD(COUNTIFS(AJ$22:AJ126,"",$R$22:$R126,Z$16),INT((COUNTIFS(AJ$22:AJ$201,"",$R$22:$R$201,Z$16))/Z$15))=0,Z$18,""),"")</f>
        <v/>
      </c>
      <c r="AA126" s="48" t="str">
        <f>IF(AND(合并区域($U126:Z126,"")="",$R126=AA$16,COUNTIF(AA$21:AA125,AA$18)&lt;AA$15),IF(MOD(COUNTIFS(AK$22:AK126,"",$R$22:$R126,AA$16),INT((COUNTIFS(AK$22:AK$201,"",$R$22:$R$201,AA$16))/AA$15))=0,AA$18,""),"")</f>
        <v/>
      </c>
      <c r="AB126" s="48" t="str">
        <f>IF(AND(合并区域($U126:AA126,"")="",$R126=AB$16,COUNTIF(AB$21:AB125,AB$18)&lt;AB$15),IF(MOD(COUNTIFS(AL$22:AL126,"",$R$22:$R126,AB$16),INT((COUNTIFS(AL$22:AL$201,"",$R$22:$R$201,AB$16))/AB$15))=0,AB$18,""),"")</f>
        <v/>
      </c>
      <c r="AC126" s="48" t="str">
        <f>IF(AND(合并区域($U126:AB126,"")="",$R126=AC$16,COUNTIF(AC$21:AC125,AC$18)&lt;AC$15),IF(MOD(COUNTIFS(AM$22:AM126,"",$R$22:$R126,AC$16),INT((COUNTIFS(AM$22:AM$201,"",$R$22:$R$201,AC$16))/AC$15))=0,AC$18,""),"")</f>
        <v/>
      </c>
      <c r="AD126" s="48" t="str">
        <f>IF(AND(合并区域($U126:AC126,"")="",$R126=AD$16,COUNTIF(AD$21:AD125,AD$18)&lt;AD$15),IF(MOD(COUNTIFS(AN$22:AN126,"",$R$22:$R126,AD$16),INT((COUNTIFS(AN$22:AN$201,"",$R$22:$R$201,AD$16))/AD$15))=0,AD$18,""),"")</f>
        <v/>
      </c>
      <c r="AE126" s="48" t="str">
        <f>IF(AND(合并区域($U126:AD126,"")="",$R126=AE$16,COUNTIF(AE$21:AE125,AE$18)&lt;AE$15),IF(MOD(COUNTIFS(AO$22:AO126,"",$R$22:$R126,AE$16),INT((COUNTIFS(AO$22:AO$201,"",$R$22:$R$201,AE$16))/AE$15))=0,AE$18,""),"")</f>
        <v/>
      </c>
      <c r="AG126" s="79" t="str">
        <f>合并区域($U126:V126,"")</f>
        <v/>
      </c>
      <c r="AH126" s="79" t="str">
        <f>合并区域($U126:W126,"")</f>
        <v/>
      </c>
      <c r="AI126" s="79" t="str">
        <f>合并区域($U126:X126,"")</f>
        <v/>
      </c>
      <c r="AJ126" s="79" t="str">
        <f>合并区域($U126:Y126,"")</f>
        <v/>
      </c>
      <c r="AK126" s="79" t="str">
        <f>合并区域($U126:Z126,"")</f>
        <v/>
      </c>
      <c r="AL126" s="79" t="str">
        <f>合并区域($U126:AA126,"")</f>
        <v/>
      </c>
      <c r="AM126" s="79" t="str">
        <f>合并区域($U126:AB126,"")</f>
        <v/>
      </c>
      <c r="AN126" s="79" t="str">
        <f>合并区域($U126:AC126,"")</f>
        <v/>
      </c>
      <c r="AO126" s="79" t="str">
        <f>合并区域($U126:AD126,"")</f>
        <v/>
      </c>
      <c r="AP126" s="79" t="str">
        <f>合并区域($U126:AE126,"")</f>
        <v/>
      </c>
      <c r="AU126" s="14" t="s">
        <v>545</v>
      </c>
      <c r="AV126" s="14">
        <v>105</v>
      </c>
      <c r="AW126" s="14">
        <v>2</v>
      </c>
      <c r="AY126" s="77" t="str">
        <f>IF(AX126="","",INDEX($AV$12:$AZ$14,COUNTIF($AX$22:AX126,AX126),MATCH(AX126,$AV$3:$AZ$3,0)))</f>
        <v/>
      </c>
      <c r="BM126" s="14" t="s">
        <v>545</v>
      </c>
      <c r="BN126" s="14">
        <v>105</v>
      </c>
      <c r="BO126" s="14">
        <v>2</v>
      </c>
      <c r="BQ126" s="77" t="str">
        <f>IF(BP126="","",INDEX($BN$12:$BR$14,COUNTIF($BP$22:BP126,BP126),MATCH(BP126,$BN$3:$BR$3,0)))</f>
        <v/>
      </c>
    </row>
    <row r="127" spans="16:69" x14ac:dyDescent="0.15">
      <c r="P127" s="14" t="s">
        <v>546</v>
      </c>
      <c r="Q127" s="14">
        <v>106</v>
      </c>
      <c r="R127" s="14">
        <v>1</v>
      </c>
      <c r="S127" s="14" t="s">
        <v>622</v>
      </c>
      <c r="T127" s="77" t="str">
        <f t="shared" si="6"/>
        <v/>
      </c>
      <c r="U127" s="48" t="str">
        <f t="shared" si="5"/>
        <v>齐国</v>
      </c>
      <c r="V127" s="47" t="str">
        <f>IF(AND($U127="",$R127=V$16,COUNTIF(V$21:V126,V$18)&lt;V$15),IF(MOD(COUNTIFS($U$22:U127,"",$R$22:R127,V$16),INT(COUNTIFS(U$22:U$201,"",$R$22:$R$201,V$16)/V$15))=0,V$18,""),"")</f>
        <v/>
      </c>
      <c r="W127" s="48" t="str">
        <f>IF(AND(合并区域($U127:V127,"")="",$R127=W$16,COUNTIF(W$21:W126,W$18)&lt;W$15),IF(MOD(COUNTIFS(AG$22:AG127,"",$R$22:$R127,W$16),INT((COUNTIFS(AG$22:AG$201,"",$R$22:$R$201,W$16))/W$15))=0,W$18,""),"")</f>
        <v/>
      </c>
      <c r="X127" s="48" t="str">
        <f>IF(AND(合并区域($U127:W127,"")="",$R127=X$16,COUNTIF(X$21:X126,X$18)&lt;X$15),IF(MOD(COUNTIFS(AH$22:AH127,"",$R$22:$R127,X$16),INT((COUNTIFS(AH$22:AH$201,"",$R$22:$R$201,X$16))/X$15))=0,X$18,""),"")</f>
        <v/>
      </c>
      <c r="Y127" s="48" t="str">
        <f>IF(AND(合并区域($U127:X127,"")="",$R127=Y$16,COUNTIF(Y$21:Y126,Y$18)&lt;Y$15),IF(MOD(COUNTIFS(AI$22:AI127,"",$R$22:$R127,Y$16),INT((COUNTIFS(AI$22:AI$201,"",$R$22:$R$201,Y$16))/Y$15))=0,Y$18,""),"")</f>
        <v/>
      </c>
      <c r="Z127" s="48" t="str">
        <f>IF(AND(合并区域($U127:Y127,"")="",$R127=Z$16,COUNTIF(Z$21:Z126,Z$18)&lt;Z$15),IF(MOD(COUNTIFS(AJ$22:AJ127,"",$R$22:$R127,Z$16),INT((COUNTIFS(AJ$22:AJ$201,"",$R$22:$R$201,Z$16))/Z$15))=0,Z$18,""),"")</f>
        <v/>
      </c>
      <c r="AA127" s="48" t="str">
        <f>IF(AND(合并区域($U127:Z127,"")="",$R127=AA$16,COUNTIF(AA$21:AA126,AA$18)&lt;AA$15),IF(MOD(COUNTIFS(AK$22:AK127,"",$R$22:$R127,AA$16),INT((COUNTIFS(AK$22:AK$201,"",$R$22:$R$201,AA$16))/AA$15))=0,AA$18,""),"")</f>
        <v/>
      </c>
      <c r="AB127" s="48" t="str">
        <f>IF(AND(合并区域($U127:AA127,"")="",$R127=AB$16,COUNTIF(AB$21:AB126,AB$18)&lt;AB$15),IF(MOD(COUNTIFS(AL$22:AL127,"",$R$22:$R127,AB$16),INT((COUNTIFS(AL$22:AL$201,"",$R$22:$R$201,AB$16))/AB$15))=0,AB$18,""),"")</f>
        <v/>
      </c>
      <c r="AC127" s="48" t="str">
        <f>IF(AND(合并区域($U127:AB127,"")="",$R127=AC$16,COUNTIF(AC$21:AC126,AC$18)&lt;AC$15),IF(MOD(COUNTIFS(AM$22:AM127,"",$R$22:$R127,AC$16),INT((COUNTIFS(AM$22:AM$201,"",$R$22:$R$201,AC$16))/AC$15))=0,AC$18,""),"")</f>
        <v/>
      </c>
      <c r="AD127" s="48" t="str">
        <f>IF(AND(合并区域($U127:AC127,"")="",$R127=AD$16,COUNTIF(AD$21:AD126,AD$18)&lt;AD$15),IF(MOD(COUNTIFS(AN$22:AN127,"",$R$22:$R127,AD$16),INT((COUNTIFS(AN$22:AN$201,"",$R$22:$R$201,AD$16))/AD$15))=0,AD$18,""),"")</f>
        <v/>
      </c>
      <c r="AE127" s="48" t="str">
        <f>IF(AND(合并区域($U127:AD127,"")="",$R127=AE$16,COUNTIF(AE$21:AE126,AE$18)&lt;AE$15),IF(MOD(COUNTIFS(AO$22:AO127,"",$R$22:$R127,AE$16),INT((COUNTIFS(AO$22:AO$201,"",$R$22:$R$201,AE$16))/AE$15))=0,AE$18,""),"")</f>
        <v/>
      </c>
      <c r="AG127" s="79" t="str">
        <f>合并区域($U127:V127,"")</f>
        <v>齐国</v>
      </c>
      <c r="AH127" s="79" t="str">
        <f>合并区域($U127:W127,"")</f>
        <v>齐国</v>
      </c>
      <c r="AI127" s="79" t="str">
        <f>合并区域($U127:X127,"")</f>
        <v>齐国</v>
      </c>
      <c r="AJ127" s="79" t="str">
        <f>合并区域($U127:Y127,"")</f>
        <v>齐国</v>
      </c>
      <c r="AK127" s="79" t="str">
        <f>合并区域($U127:Z127,"")</f>
        <v>齐国</v>
      </c>
      <c r="AL127" s="79" t="str">
        <f>合并区域($U127:AA127,"")</f>
        <v>齐国</v>
      </c>
      <c r="AM127" s="79" t="str">
        <f>合并区域($U127:AB127,"")</f>
        <v>齐国</v>
      </c>
      <c r="AN127" s="79" t="str">
        <f>合并区域($U127:AC127,"")</f>
        <v>齐国</v>
      </c>
      <c r="AO127" s="79" t="str">
        <f>合并区域($U127:AD127,"")</f>
        <v>齐国</v>
      </c>
      <c r="AP127" s="79" t="str">
        <f>合并区域($U127:AE127,"")</f>
        <v>齐国</v>
      </c>
      <c r="AU127" s="14" t="s">
        <v>546</v>
      </c>
      <c r="AV127" s="14">
        <v>106</v>
      </c>
      <c r="AW127" s="14">
        <v>1</v>
      </c>
      <c r="AY127" s="77" t="str">
        <f>IF(AX127="","",INDEX($AV$12:$AZ$14,COUNTIF($AX$22:AX127,AX127),MATCH(AX127,$AV$3:$AZ$3,0)))</f>
        <v/>
      </c>
      <c r="BM127" s="14" t="s">
        <v>546</v>
      </c>
      <c r="BN127" s="14">
        <v>106</v>
      </c>
      <c r="BO127" s="14">
        <v>1</v>
      </c>
      <c r="BQ127" s="77" t="str">
        <f>IF(BP127="","",INDEX($BN$12:$BR$14,COUNTIF($BP$22:BP127,BP127),MATCH(BP127,$BN$3:$BR$3,0)))</f>
        <v/>
      </c>
    </row>
    <row r="128" spans="16:69" x14ac:dyDescent="0.15">
      <c r="P128" s="14" t="s">
        <v>547</v>
      </c>
      <c r="Q128" s="14">
        <v>107</v>
      </c>
      <c r="R128" s="14">
        <v>4</v>
      </c>
      <c r="S128" s="14" t="s">
        <v>622</v>
      </c>
      <c r="T128" s="77" t="str">
        <f t="shared" si="6"/>
        <v/>
      </c>
      <c r="U128" s="48" t="str">
        <f t="shared" si="5"/>
        <v>齐国</v>
      </c>
      <c r="V128" s="47" t="str">
        <f>IF(AND($U128="",$R128=V$16,COUNTIF(V$21:V127,V$18)&lt;V$15),IF(MOD(COUNTIFS($U$22:U128,"",$R$22:R128,V$16),INT(COUNTIFS(U$22:U$201,"",$R$22:$R$201,V$16)/V$15))=0,V$18,""),"")</f>
        <v/>
      </c>
      <c r="W128" s="48" t="str">
        <f>IF(AND(合并区域($U128:V128,"")="",$R128=W$16,COUNTIF(W$21:W127,W$18)&lt;W$15),IF(MOD(COUNTIFS(AG$22:AG128,"",$R$22:$R128,W$16),INT((COUNTIFS(AG$22:AG$201,"",$R$22:$R$201,W$16))/W$15))=0,W$18,""),"")</f>
        <v/>
      </c>
      <c r="X128" s="48" t="str">
        <f>IF(AND(合并区域($U128:W128,"")="",$R128=X$16,COUNTIF(X$21:X127,X$18)&lt;X$15),IF(MOD(COUNTIFS(AH$22:AH128,"",$R$22:$R128,X$16),INT((COUNTIFS(AH$22:AH$201,"",$R$22:$R$201,X$16))/X$15))=0,X$18,""),"")</f>
        <v/>
      </c>
      <c r="Y128" s="48" t="str">
        <f>IF(AND(合并区域($U128:X128,"")="",$R128=Y$16,COUNTIF(Y$21:Y127,Y$18)&lt;Y$15),IF(MOD(COUNTIFS(AI$22:AI128,"",$R$22:$R128,Y$16),INT((COUNTIFS(AI$22:AI$201,"",$R$22:$R$201,Y$16))/Y$15))=0,Y$18,""),"")</f>
        <v/>
      </c>
      <c r="Z128" s="48" t="str">
        <f>IF(AND(合并区域($U128:Y128,"")="",$R128=Z$16,COUNTIF(Z$21:Z127,Z$18)&lt;Z$15),IF(MOD(COUNTIFS(AJ$22:AJ128,"",$R$22:$R128,Z$16),INT((COUNTIFS(AJ$22:AJ$201,"",$R$22:$R$201,Z$16))/Z$15))=0,Z$18,""),"")</f>
        <v/>
      </c>
      <c r="AA128" s="48" t="str">
        <f>IF(AND(合并区域($U128:Z128,"")="",$R128=AA$16,COUNTIF(AA$21:AA127,AA$18)&lt;AA$15),IF(MOD(COUNTIFS(AK$22:AK128,"",$R$22:$R128,AA$16),INT((COUNTIFS(AK$22:AK$201,"",$R$22:$R$201,AA$16))/AA$15))=0,AA$18,""),"")</f>
        <v/>
      </c>
      <c r="AB128" s="48" t="str">
        <f>IF(AND(合并区域($U128:AA128,"")="",$R128=AB$16,COUNTIF(AB$21:AB127,AB$18)&lt;AB$15),IF(MOD(COUNTIFS(AL$22:AL128,"",$R$22:$R128,AB$16),INT((COUNTIFS(AL$22:AL$201,"",$R$22:$R$201,AB$16))/AB$15))=0,AB$18,""),"")</f>
        <v/>
      </c>
      <c r="AC128" s="48" t="str">
        <f>IF(AND(合并区域($U128:AB128,"")="",$R128=AC$16,COUNTIF(AC$21:AC127,AC$18)&lt;AC$15),IF(MOD(COUNTIFS(AM$22:AM128,"",$R$22:$R128,AC$16),INT((COUNTIFS(AM$22:AM$201,"",$R$22:$R$201,AC$16))/AC$15))=0,AC$18,""),"")</f>
        <v/>
      </c>
      <c r="AD128" s="48" t="str">
        <f>IF(AND(合并区域($U128:AC128,"")="",$R128=AD$16,COUNTIF(AD$21:AD127,AD$18)&lt;AD$15),IF(MOD(COUNTIFS(AN$22:AN128,"",$R$22:$R128,AD$16),INT((COUNTIFS(AN$22:AN$201,"",$R$22:$R$201,AD$16))/AD$15))=0,AD$18,""),"")</f>
        <v/>
      </c>
      <c r="AE128" s="48" t="str">
        <f>IF(AND(合并区域($U128:AD128,"")="",$R128=AE$16,COUNTIF(AE$21:AE127,AE$18)&lt;AE$15),IF(MOD(COUNTIFS(AO$22:AO128,"",$R$22:$R128,AE$16),INT((COUNTIFS(AO$22:AO$201,"",$R$22:$R$201,AE$16))/AE$15))=0,AE$18,""),"")</f>
        <v/>
      </c>
      <c r="AG128" s="79" t="str">
        <f>合并区域($U128:V128,"")</f>
        <v>齐国</v>
      </c>
      <c r="AH128" s="79" t="str">
        <f>合并区域($U128:W128,"")</f>
        <v>齐国</v>
      </c>
      <c r="AI128" s="79" t="str">
        <f>合并区域($U128:X128,"")</f>
        <v>齐国</v>
      </c>
      <c r="AJ128" s="79" t="str">
        <f>合并区域($U128:Y128,"")</f>
        <v>齐国</v>
      </c>
      <c r="AK128" s="79" t="str">
        <f>合并区域($U128:Z128,"")</f>
        <v>齐国</v>
      </c>
      <c r="AL128" s="79" t="str">
        <f>合并区域($U128:AA128,"")</f>
        <v>齐国</v>
      </c>
      <c r="AM128" s="79" t="str">
        <f>合并区域($U128:AB128,"")</f>
        <v>齐国</v>
      </c>
      <c r="AN128" s="79" t="str">
        <f>合并区域($U128:AC128,"")</f>
        <v>齐国</v>
      </c>
      <c r="AO128" s="79" t="str">
        <f>合并区域($U128:AD128,"")</f>
        <v>齐国</v>
      </c>
      <c r="AP128" s="79" t="str">
        <f>合并区域($U128:AE128,"")</f>
        <v>齐国</v>
      </c>
      <c r="AU128" s="14" t="s">
        <v>547</v>
      </c>
      <c r="AV128" s="14">
        <v>107</v>
      </c>
      <c r="AW128" s="14">
        <v>3</v>
      </c>
      <c r="AY128" s="77" t="str">
        <f>IF(AX128="","",INDEX($AV$12:$AZ$14,COUNTIF($AX$22:AX128,AX128),MATCH(AX128,$AV$3:$AZ$3,0)))</f>
        <v/>
      </c>
      <c r="BM128" s="14" t="s">
        <v>547</v>
      </c>
      <c r="BN128" s="14">
        <v>107</v>
      </c>
      <c r="BO128" s="14">
        <v>3</v>
      </c>
      <c r="BQ128" s="77" t="str">
        <f>IF(BP128="","",INDEX($BN$12:$BR$14,COUNTIF($BP$22:BP128,BP128),MATCH(BP128,$BN$3:$BR$3,0)))</f>
        <v/>
      </c>
    </row>
    <row r="129" spans="16:69" x14ac:dyDescent="0.15">
      <c r="P129" s="14" t="s">
        <v>548</v>
      </c>
      <c r="Q129" s="14">
        <v>108</v>
      </c>
      <c r="R129" s="14">
        <v>1</v>
      </c>
      <c r="T129" s="77" t="str">
        <f t="shared" si="6"/>
        <v/>
      </c>
      <c r="U129" s="48" t="str">
        <f t="shared" si="5"/>
        <v/>
      </c>
      <c r="V129" s="47" t="str">
        <f>IF(AND($U129="",$R129=V$16,COUNTIF(V$21:V128,V$18)&lt;V$15),IF(MOD(COUNTIFS($U$22:U129,"",$R$22:R129,V$16),INT(COUNTIFS(U$22:U$201,"",$R$22:$R$201,V$16)/V$15))=0,V$18,""),"")</f>
        <v/>
      </c>
      <c r="W129" s="48" t="str">
        <f>IF(AND(合并区域($U129:V129,"")="",$R129=W$16,COUNTIF(W$21:W128,W$18)&lt;W$15),IF(MOD(COUNTIFS(AG$22:AG129,"",$R$22:$R129,W$16),INT((COUNTIFS(AG$22:AG$201,"",$R$22:$R$201,W$16))/W$15))=0,W$18,""),"")</f>
        <v/>
      </c>
      <c r="X129" s="48" t="str">
        <f>IF(AND(合并区域($U129:W129,"")="",$R129=X$16,COUNTIF(X$21:X128,X$18)&lt;X$15),IF(MOD(COUNTIFS(AH$22:AH129,"",$R$22:$R129,X$16),INT((COUNTIFS(AH$22:AH$201,"",$R$22:$R$201,X$16))/X$15))=0,X$18,""),"")</f>
        <v/>
      </c>
      <c r="Y129" s="48" t="str">
        <f>IF(AND(合并区域($U129:X129,"")="",$R129=Y$16,COUNTIF(Y$21:Y128,Y$18)&lt;Y$15),IF(MOD(COUNTIFS(AI$22:AI129,"",$R$22:$R129,Y$16),INT((COUNTIFS(AI$22:AI$201,"",$R$22:$R$201,Y$16))/Y$15))=0,Y$18,""),"")</f>
        <v/>
      </c>
      <c r="Z129" s="48" t="str">
        <f>IF(AND(合并区域($U129:Y129,"")="",$R129=Z$16,COUNTIF(Z$21:Z128,Z$18)&lt;Z$15),IF(MOD(COUNTIFS(AJ$22:AJ129,"",$R$22:$R129,Z$16),INT((COUNTIFS(AJ$22:AJ$201,"",$R$22:$R$201,Z$16))/Z$15))=0,Z$18,""),"")</f>
        <v/>
      </c>
      <c r="AA129" s="48" t="str">
        <f>IF(AND(合并区域($U129:Z129,"")="",$R129=AA$16,COUNTIF(AA$21:AA128,AA$18)&lt;AA$15),IF(MOD(COUNTIFS(AK$22:AK129,"",$R$22:$R129,AA$16),INT((COUNTIFS(AK$22:AK$201,"",$R$22:$R$201,AA$16))/AA$15))=0,AA$18,""),"")</f>
        <v/>
      </c>
      <c r="AB129" s="48" t="str">
        <f>IF(AND(合并区域($U129:AA129,"")="",$R129=AB$16,COUNTIF(AB$21:AB128,AB$18)&lt;AB$15),IF(MOD(COUNTIFS(AL$22:AL129,"",$R$22:$R129,AB$16),INT((COUNTIFS(AL$22:AL$201,"",$R$22:$R$201,AB$16))/AB$15))=0,AB$18,""),"")</f>
        <v/>
      </c>
      <c r="AC129" s="48" t="str">
        <f>IF(AND(合并区域($U129:AB129,"")="",$R129=AC$16,COUNTIF(AC$21:AC128,AC$18)&lt;AC$15),IF(MOD(COUNTIFS(AM$22:AM129,"",$R$22:$R129,AC$16),INT((COUNTIFS(AM$22:AM$201,"",$R$22:$R$201,AC$16))/AC$15))=0,AC$18,""),"")</f>
        <v/>
      </c>
      <c r="AD129" s="48" t="str">
        <f>IF(AND(合并区域($U129:AC129,"")="",$R129=AD$16,COUNTIF(AD$21:AD128,AD$18)&lt;AD$15),IF(MOD(COUNTIFS(AN$22:AN129,"",$R$22:$R129,AD$16),INT((COUNTIFS(AN$22:AN$201,"",$R$22:$R$201,AD$16))/AD$15))=0,AD$18,""),"")</f>
        <v/>
      </c>
      <c r="AE129" s="48" t="str">
        <f>IF(AND(合并区域($U129:AD129,"")="",$R129=AE$16,COUNTIF(AE$21:AE128,AE$18)&lt;AE$15),IF(MOD(COUNTIFS(AO$22:AO129,"",$R$22:$R129,AE$16),INT((COUNTIFS(AO$22:AO$201,"",$R$22:$R$201,AE$16))/AE$15))=0,AE$18,""),"")</f>
        <v/>
      </c>
      <c r="AG129" s="79" t="str">
        <f>合并区域($U129:V129,"")</f>
        <v/>
      </c>
      <c r="AH129" s="79" t="str">
        <f>合并区域($U129:W129,"")</f>
        <v/>
      </c>
      <c r="AI129" s="79" t="str">
        <f>合并区域($U129:X129,"")</f>
        <v/>
      </c>
      <c r="AJ129" s="79" t="str">
        <f>合并区域($U129:Y129,"")</f>
        <v/>
      </c>
      <c r="AK129" s="79" t="str">
        <f>合并区域($U129:Z129,"")</f>
        <v/>
      </c>
      <c r="AL129" s="79" t="str">
        <f>合并区域($U129:AA129,"")</f>
        <v/>
      </c>
      <c r="AM129" s="79" t="str">
        <f>合并区域($U129:AB129,"")</f>
        <v/>
      </c>
      <c r="AN129" s="79" t="str">
        <f>合并区域($U129:AC129,"")</f>
        <v/>
      </c>
      <c r="AO129" s="79" t="str">
        <f>合并区域($U129:AD129,"")</f>
        <v/>
      </c>
      <c r="AP129" s="79" t="str">
        <f>合并区域($U129:AE129,"")</f>
        <v/>
      </c>
      <c r="AU129" s="14" t="s">
        <v>548</v>
      </c>
      <c r="AV129" s="14">
        <v>108</v>
      </c>
      <c r="AW129" s="14">
        <v>2</v>
      </c>
      <c r="AY129" s="77" t="str">
        <f>IF(AX129="","",INDEX($AV$12:$AZ$14,COUNTIF($AX$22:AX129,AX129),MATCH(AX129,$AV$3:$AZ$3,0)))</f>
        <v/>
      </c>
      <c r="BM129" s="14" t="s">
        <v>548</v>
      </c>
      <c r="BN129" s="14">
        <v>108</v>
      </c>
      <c r="BO129" s="14">
        <v>2</v>
      </c>
      <c r="BP129" s="14" t="s">
        <v>924</v>
      </c>
      <c r="BQ129" s="56">
        <v>29024</v>
      </c>
    </row>
    <row r="130" spans="16:69" x14ac:dyDescent="0.15">
      <c r="P130" s="14" t="s">
        <v>549</v>
      </c>
      <c r="Q130" s="14">
        <v>109</v>
      </c>
      <c r="R130" s="14">
        <v>1</v>
      </c>
      <c r="T130" s="77" t="str">
        <f t="shared" si="6"/>
        <v/>
      </c>
      <c r="U130" s="48" t="str">
        <f t="shared" si="5"/>
        <v/>
      </c>
      <c r="V130" s="47" t="str">
        <f>IF(AND($U130="",$R130=V$16,COUNTIF(V$21:V129,V$18)&lt;V$15),IF(MOD(COUNTIFS($U$22:U130,"",$R$22:R130,V$16),INT(COUNTIFS(U$22:U$201,"",$R$22:$R$201,V$16)/V$15))=0,V$18,""),"")</f>
        <v/>
      </c>
      <c r="W130" s="48" t="str">
        <f>IF(AND(合并区域($U130:V130,"")="",$R130=W$16,COUNTIF(W$21:W129,W$18)&lt;W$15),IF(MOD(COUNTIFS(AG$22:AG130,"",$R$22:$R130,W$16),INT((COUNTIFS(AG$22:AG$201,"",$R$22:$R$201,W$16))/W$15))=0,W$18,""),"")</f>
        <v/>
      </c>
      <c r="X130" s="48" t="str">
        <f>IF(AND(合并区域($U130:W130,"")="",$R130=X$16,COUNTIF(X$21:X129,X$18)&lt;X$15),IF(MOD(COUNTIFS(AH$22:AH130,"",$R$22:$R130,X$16),INT((COUNTIFS(AH$22:AH$201,"",$R$22:$R$201,X$16))/X$15))=0,X$18,""),"")</f>
        <v/>
      </c>
      <c r="Y130" s="48" t="str">
        <f>IF(AND(合并区域($U130:X130,"")="",$R130=Y$16,COUNTIF(Y$21:Y129,Y$18)&lt;Y$15),IF(MOD(COUNTIFS(AI$22:AI130,"",$R$22:$R130,Y$16),INT((COUNTIFS(AI$22:AI$201,"",$R$22:$R$201,Y$16))/Y$15))=0,Y$18,""),"")</f>
        <v/>
      </c>
      <c r="Z130" s="48" t="str">
        <f>IF(AND(合并区域($U130:Y130,"")="",$R130=Z$16,COUNTIF(Z$21:Z129,Z$18)&lt;Z$15),IF(MOD(COUNTIFS(AJ$22:AJ130,"",$R$22:$R130,Z$16),INT((COUNTIFS(AJ$22:AJ$201,"",$R$22:$R$201,Z$16))/Z$15))=0,Z$18,""),"")</f>
        <v/>
      </c>
      <c r="AA130" s="48" t="str">
        <f>IF(AND(合并区域($U130:Z130,"")="",$R130=AA$16,COUNTIF(AA$21:AA129,AA$18)&lt;AA$15),IF(MOD(COUNTIFS(AK$22:AK130,"",$R$22:$R130,AA$16),INT((COUNTIFS(AK$22:AK$201,"",$R$22:$R$201,AA$16))/AA$15))=0,AA$18,""),"")</f>
        <v/>
      </c>
      <c r="AB130" s="48" t="str">
        <f>IF(AND(合并区域($U130:AA130,"")="",$R130=AB$16,COUNTIF(AB$21:AB129,AB$18)&lt;AB$15),IF(MOD(COUNTIFS(AL$22:AL130,"",$R$22:$R130,AB$16),INT((COUNTIFS(AL$22:AL$201,"",$R$22:$R$201,AB$16))/AB$15))=0,AB$18,""),"")</f>
        <v/>
      </c>
      <c r="AC130" s="48" t="str">
        <f>IF(AND(合并区域($U130:AB130,"")="",$R130=AC$16,COUNTIF(AC$21:AC129,AC$18)&lt;AC$15),IF(MOD(COUNTIFS(AM$22:AM130,"",$R$22:$R130,AC$16),INT((COUNTIFS(AM$22:AM$201,"",$R$22:$R$201,AC$16))/AC$15))=0,AC$18,""),"")</f>
        <v/>
      </c>
      <c r="AD130" s="48" t="str">
        <f>IF(AND(合并区域($U130:AC130,"")="",$R130=AD$16,COUNTIF(AD$21:AD129,AD$18)&lt;AD$15),IF(MOD(COUNTIFS(AN$22:AN130,"",$R$22:$R130,AD$16),INT((COUNTIFS(AN$22:AN$201,"",$R$22:$R$201,AD$16))/AD$15))=0,AD$18,""),"")</f>
        <v/>
      </c>
      <c r="AE130" s="48" t="str">
        <f>IF(AND(合并区域($U130:AD130,"")="",$R130=AE$16,COUNTIF(AE$21:AE129,AE$18)&lt;AE$15),IF(MOD(COUNTIFS(AO$22:AO130,"",$R$22:$R130,AE$16),INT((COUNTIFS(AO$22:AO$201,"",$R$22:$R$201,AE$16))/AE$15))=0,AE$18,""),"")</f>
        <v/>
      </c>
      <c r="AG130" s="79" t="str">
        <f>合并区域($U130:V130,"")</f>
        <v/>
      </c>
      <c r="AH130" s="79" t="str">
        <f>合并区域($U130:W130,"")</f>
        <v/>
      </c>
      <c r="AI130" s="79" t="str">
        <f>合并区域($U130:X130,"")</f>
        <v/>
      </c>
      <c r="AJ130" s="79" t="str">
        <f>合并区域($U130:Y130,"")</f>
        <v/>
      </c>
      <c r="AK130" s="79" t="str">
        <f>合并区域($U130:Z130,"")</f>
        <v/>
      </c>
      <c r="AL130" s="79" t="str">
        <f>合并区域($U130:AA130,"")</f>
        <v/>
      </c>
      <c r="AM130" s="79" t="str">
        <f>合并区域($U130:AB130,"")</f>
        <v/>
      </c>
      <c r="AN130" s="79" t="str">
        <f>合并区域($U130:AC130,"")</f>
        <v/>
      </c>
      <c r="AO130" s="79" t="str">
        <f>合并区域($U130:AD130,"")</f>
        <v/>
      </c>
      <c r="AP130" s="79" t="str">
        <f>合并区域($U130:AE130,"")</f>
        <v/>
      </c>
      <c r="AU130" s="14" t="s">
        <v>549</v>
      </c>
      <c r="AV130" s="14">
        <v>109</v>
      </c>
      <c r="AW130" s="14">
        <v>1</v>
      </c>
      <c r="AY130" s="77" t="str">
        <f>IF(AX130="","",INDEX($AV$12:$AZ$14,COUNTIF($AX$22:AX130,AX130),MATCH(AX130,$AV$3:$AZ$3,0)))</f>
        <v/>
      </c>
      <c r="BM130" s="14" t="s">
        <v>549</v>
      </c>
      <c r="BN130" s="14">
        <v>109</v>
      </c>
      <c r="BO130" s="14">
        <v>1</v>
      </c>
      <c r="BQ130" s="77" t="str">
        <f>IF(BP130="","",INDEX($BN$12:$BR$14,COUNTIF($BP$22:BP130,BP130),MATCH(BP130,$BN$3:$BR$3,0)))</f>
        <v/>
      </c>
    </row>
    <row r="131" spans="16:69" x14ac:dyDescent="0.15">
      <c r="P131" s="14" t="s">
        <v>550</v>
      </c>
      <c r="Q131" s="14">
        <v>110</v>
      </c>
      <c r="R131" s="14">
        <v>1</v>
      </c>
      <c r="T131" s="77" t="str">
        <f t="shared" si="6"/>
        <v/>
      </c>
      <c r="U131" s="48" t="str">
        <f t="shared" si="5"/>
        <v/>
      </c>
      <c r="V131" s="47" t="str">
        <f>IF(AND($U131="",$R131=V$16,COUNTIF(V$21:V130,V$18)&lt;V$15),IF(MOD(COUNTIFS($U$22:U131,"",$R$22:R131,V$16),INT(COUNTIFS(U$22:U$201,"",$R$22:$R$201,V$16)/V$15))=0,V$18,""),"")</f>
        <v/>
      </c>
      <c r="W131" s="48" t="str">
        <f>IF(AND(合并区域($U131:V131,"")="",$R131=W$16,COUNTIF(W$21:W130,W$18)&lt;W$15),IF(MOD(COUNTIFS(AG$22:AG131,"",$R$22:$R131,W$16),INT((COUNTIFS(AG$22:AG$201,"",$R$22:$R$201,W$16))/W$15))=0,W$18,""),"")</f>
        <v/>
      </c>
      <c r="X131" s="48" t="str">
        <f>IF(AND(合并区域($U131:W131,"")="",$R131=X$16,COUNTIF(X$21:X130,X$18)&lt;X$15),IF(MOD(COUNTIFS(AH$22:AH131,"",$R$22:$R131,X$16),INT((COUNTIFS(AH$22:AH$201,"",$R$22:$R$201,X$16))/X$15))=0,X$18,""),"")</f>
        <v/>
      </c>
      <c r="Y131" s="48" t="str">
        <f>IF(AND(合并区域($U131:X131,"")="",$R131=Y$16,COUNTIF(Y$21:Y130,Y$18)&lt;Y$15),IF(MOD(COUNTIFS(AI$22:AI131,"",$R$22:$R131,Y$16),INT((COUNTIFS(AI$22:AI$201,"",$R$22:$R$201,Y$16))/Y$15))=0,Y$18,""),"")</f>
        <v/>
      </c>
      <c r="Z131" s="48" t="str">
        <f>IF(AND(合并区域($U131:Y131,"")="",$R131=Z$16,COUNTIF(Z$21:Z130,Z$18)&lt;Z$15),IF(MOD(COUNTIFS(AJ$22:AJ131,"",$R$22:$R131,Z$16),INT((COUNTIFS(AJ$22:AJ$201,"",$R$22:$R$201,Z$16))/Z$15))=0,Z$18,""),"")</f>
        <v/>
      </c>
      <c r="AA131" s="48" t="str">
        <f>IF(AND(合并区域($U131:Z131,"")="",$R131=AA$16,COUNTIF(AA$21:AA130,AA$18)&lt;AA$15),IF(MOD(COUNTIFS(AK$22:AK131,"",$R$22:$R131,AA$16),INT((COUNTIFS(AK$22:AK$201,"",$R$22:$R$201,AA$16))/AA$15))=0,AA$18,""),"")</f>
        <v/>
      </c>
      <c r="AB131" s="48" t="str">
        <f>IF(AND(合并区域($U131:AA131,"")="",$R131=AB$16,COUNTIF(AB$21:AB130,AB$18)&lt;AB$15),IF(MOD(COUNTIFS(AL$22:AL131,"",$R$22:$R131,AB$16),INT((COUNTIFS(AL$22:AL$201,"",$R$22:$R$201,AB$16))/AB$15))=0,AB$18,""),"")</f>
        <v/>
      </c>
      <c r="AC131" s="48" t="str">
        <f>IF(AND(合并区域($U131:AB131,"")="",$R131=AC$16,COUNTIF(AC$21:AC130,AC$18)&lt;AC$15),IF(MOD(COUNTIFS(AM$22:AM131,"",$R$22:$R131,AC$16),INT((COUNTIFS(AM$22:AM$201,"",$R$22:$R$201,AC$16))/AC$15))=0,AC$18,""),"")</f>
        <v/>
      </c>
      <c r="AD131" s="48" t="str">
        <f>IF(AND(合并区域($U131:AC131,"")="",$R131=AD$16,COUNTIF(AD$21:AD130,AD$18)&lt;AD$15),IF(MOD(COUNTIFS(AN$22:AN131,"",$R$22:$R131,AD$16),INT((COUNTIFS(AN$22:AN$201,"",$R$22:$R$201,AD$16))/AD$15))=0,AD$18,""),"")</f>
        <v/>
      </c>
      <c r="AE131" s="48" t="str">
        <f>IF(AND(合并区域($U131:AD131,"")="",$R131=AE$16,COUNTIF(AE$21:AE130,AE$18)&lt;AE$15),IF(MOD(COUNTIFS(AO$22:AO131,"",$R$22:$R131,AE$16),INT((COUNTIFS(AO$22:AO$201,"",$R$22:$R$201,AE$16))/AE$15))=0,AE$18,""),"")</f>
        <v/>
      </c>
      <c r="AG131" s="79" t="str">
        <f>合并区域($U131:V131,"")</f>
        <v/>
      </c>
      <c r="AH131" s="79" t="str">
        <f>合并区域($U131:W131,"")</f>
        <v/>
      </c>
      <c r="AI131" s="79" t="str">
        <f>合并区域($U131:X131,"")</f>
        <v/>
      </c>
      <c r="AJ131" s="79" t="str">
        <f>合并区域($U131:Y131,"")</f>
        <v/>
      </c>
      <c r="AK131" s="79" t="str">
        <f>合并区域($U131:Z131,"")</f>
        <v/>
      </c>
      <c r="AL131" s="79" t="str">
        <f>合并区域($U131:AA131,"")</f>
        <v/>
      </c>
      <c r="AM131" s="79" t="str">
        <f>合并区域($U131:AB131,"")</f>
        <v/>
      </c>
      <c r="AN131" s="79" t="str">
        <f>合并区域($U131:AC131,"")</f>
        <v/>
      </c>
      <c r="AO131" s="79" t="str">
        <f>合并区域($U131:AD131,"")</f>
        <v/>
      </c>
      <c r="AP131" s="79" t="str">
        <f>合并区域($U131:AE131,"")</f>
        <v/>
      </c>
      <c r="AU131" s="14" t="s">
        <v>550</v>
      </c>
      <c r="AV131" s="14">
        <v>110</v>
      </c>
      <c r="AW131" s="14">
        <v>1</v>
      </c>
      <c r="AY131" s="77" t="str">
        <f>IF(AX131="","",INDEX($AV$12:$AZ$14,COUNTIF($AX$22:AX131,AX131),MATCH(AX131,$AV$3:$AZ$3,0)))</f>
        <v/>
      </c>
      <c r="BM131" s="14" t="s">
        <v>550</v>
      </c>
      <c r="BN131" s="14">
        <v>110</v>
      </c>
      <c r="BO131" s="14">
        <v>1</v>
      </c>
      <c r="BQ131" s="77" t="str">
        <f>IF(BP131="","",INDEX($BN$12:$BR$14,COUNTIF($BP$22:BP131,BP131),MATCH(BP131,$BN$3:$BR$3,0)))</f>
        <v/>
      </c>
    </row>
    <row r="132" spans="16:69" x14ac:dyDescent="0.15">
      <c r="P132" s="14" t="s">
        <v>551</v>
      </c>
      <c r="Q132" s="14">
        <v>111</v>
      </c>
      <c r="R132" s="14">
        <v>2</v>
      </c>
      <c r="T132" s="77" t="str">
        <f t="shared" si="6"/>
        <v/>
      </c>
      <c r="U132" s="48" t="str">
        <f t="shared" si="5"/>
        <v/>
      </c>
      <c r="V132" s="47" t="str">
        <f>IF(AND($U132="",$R132=V$16,COUNTIF(V$21:V131,V$18)&lt;V$15),IF(MOD(COUNTIFS($U$22:U132,"",$R$22:R132,V$16),INT(COUNTIFS(U$22:U$201,"",$R$22:$R$201,V$16)/V$15))=0,V$18,""),"")</f>
        <v/>
      </c>
      <c r="W132" s="48" t="str">
        <f>IF(AND(合并区域($U132:V132,"")="",$R132=W$16,COUNTIF(W$21:W131,W$18)&lt;W$15),IF(MOD(COUNTIFS(AG$22:AG132,"",$R$22:$R132,W$16),INT((COUNTIFS(AG$22:AG$201,"",$R$22:$R$201,W$16))/W$15))=0,W$18,""),"")</f>
        <v/>
      </c>
      <c r="X132" s="48" t="str">
        <f>IF(AND(合并区域($U132:W132,"")="",$R132=X$16,COUNTIF(X$21:X131,X$18)&lt;X$15),IF(MOD(COUNTIFS(AH$22:AH132,"",$R$22:$R132,X$16),INT((COUNTIFS(AH$22:AH$201,"",$R$22:$R$201,X$16))/X$15))=0,X$18,""),"")</f>
        <v/>
      </c>
      <c r="Y132" s="48" t="str">
        <f>IF(AND(合并区域($U132:X132,"")="",$R132=Y$16,COUNTIF(Y$21:Y131,Y$18)&lt;Y$15),IF(MOD(COUNTIFS(AI$22:AI132,"",$R$22:$R132,Y$16),INT((COUNTIFS(AI$22:AI$201,"",$R$22:$R$201,Y$16))/Y$15))=0,Y$18,""),"")</f>
        <v/>
      </c>
      <c r="Z132" s="48" t="str">
        <f>IF(AND(合并区域($U132:Y132,"")="",$R132=Z$16,COUNTIF(Z$21:Z131,Z$18)&lt;Z$15),IF(MOD(COUNTIFS(AJ$22:AJ132,"",$R$22:$R132,Z$16),INT((COUNTIFS(AJ$22:AJ$201,"",$R$22:$R$201,Z$16))/Z$15))=0,Z$18,""),"")</f>
        <v/>
      </c>
      <c r="AA132" s="48" t="str">
        <f>IF(AND(合并区域($U132:Z132,"")="",$R132=AA$16,COUNTIF(AA$21:AA131,AA$18)&lt;AA$15),IF(MOD(COUNTIFS(AK$22:AK132,"",$R$22:$R132,AA$16),INT((COUNTIFS(AK$22:AK$201,"",$R$22:$R$201,AA$16))/AA$15))=0,AA$18,""),"")</f>
        <v/>
      </c>
      <c r="AB132" s="48" t="str">
        <f>IF(AND(合并区域($U132:AA132,"")="",$R132=AB$16,COUNTIF(AB$21:AB131,AB$18)&lt;AB$15),IF(MOD(COUNTIFS(AL$22:AL132,"",$R$22:$R132,AB$16),INT((COUNTIFS(AL$22:AL$201,"",$R$22:$R$201,AB$16))/AB$15))=0,AB$18,""),"")</f>
        <v/>
      </c>
      <c r="AC132" s="48" t="str">
        <f>IF(AND(合并区域($U132:AB132,"")="",$R132=AC$16,COUNTIF(AC$21:AC131,AC$18)&lt;AC$15),IF(MOD(COUNTIFS(AM$22:AM132,"",$R$22:$R132,AC$16),INT((COUNTIFS(AM$22:AM$201,"",$R$22:$R$201,AC$16))/AC$15))=0,AC$18,""),"")</f>
        <v/>
      </c>
      <c r="AD132" s="48" t="str">
        <f>IF(AND(合并区域($U132:AC132,"")="",$R132=AD$16,COUNTIF(AD$21:AD131,AD$18)&lt;AD$15),IF(MOD(COUNTIFS(AN$22:AN132,"",$R$22:$R132,AD$16),INT((COUNTIFS(AN$22:AN$201,"",$R$22:$R$201,AD$16))/AD$15))=0,AD$18,""),"")</f>
        <v/>
      </c>
      <c r="AE132" s="48" t="str">
        <f>IF(AND(合并区域($U132:AD132,"")="",$R132=AE$16,COUNTIF(AE$21:AE131,AE$18)&lt;AE$15),IF(MOD(COUNTIFS(AO$22:AO132,"",$R$22:$R132,AE$16),INT((COUNTIFS(AO$22:AO$201,"",$R$22:$R$201,AE$16))/AE$15))=0,AE$18,""),"")</f>
        <v/>
      </c>
      <c r="AG132" s="79" t="str">
        <f>合并区域($U132:V132,"")</f>
        <v/>
      </c>
      <c r="AH132" s="79" t="str">
        <f>合并区域($U132:W132,"")</f>
        <v/>
      </c>
      <c r="AI132" s="79" t="str">
        <f>合并区域($U132:X132,"")</f>
        <v/>
      </c>
      <c r="AJ132" s="79" t="str">
        <f>合并区域($U132:Y132,"")</f>
        <v/>
      </c>
      <c r="AK132" s="79" t="str">
        <f>合并区域($U132:Z132,"")</f>
        <v/>
      </c>
      <c r="AL132" s="79" t="str">
        <f>合并区域($U132:AA132,"")</f>
        <v/>
      </c>
      <c r="AM132" s="79" t="str">
        <f>合并区域($U132:AB132,"")</f>
        <v/>
      </c>
      <c r="AN132" s="79" t="str">
        <f>合并区域($U132:AC132,"")</f>
        <v/>
      </c>
      <c r="AO132" s="79" t="str">
        <f>合并区域($U132:AD132,"")</f>
        <v/>
      </c>
      <c r="AP132" s="79" t="str">
        <f>合并区域($U132:AE132,"")</f>
        <v/>
      </c>
      <c r="AU132" s="14" t="s">
        <v>551</v>
      </c>
      <c r="AV132" s="14">
        <v>111</v>
      </c>
      <c r="AW132" s="14">
        <v>2</v>
      </c>
      <c r="AY132" s="77" t="str">
        <f>IF(AX132="","",INDEX($AV$12:$AZ$14,COUNTIF($AX$22:AX132,AX132),MATCH(AX132,$AV$3:$AZ$3,0)))</f>
        <v/>
      </c>
      <c r="BM132" s="14" t="s">
        <v>551</v>
      </c>
      <c r="BN132" s="14">
        <v>111</v>
      </c>
      <c r="BO132" s="14">
        <v>2</v>
      </c>
      <c r="BQ132" s="77" t="str">
        <f>IF(BP132="","",INDEX($BN$12:$BR$14,COUNTIF($BP$22:BP132,BP132),MATCH(BP132,$BN$3:$BR$3,0)))</f>
        <v/>
      </c>
    </row>
    <row r="133" spans="16:69" x14ac:dyDescent="0.15">
      <c r="P133" s="14" t="s">
        <v>552</v>
      </c>
      <c r="Q133" s="14">
        <v>112</v>
      </c>
      <c r="R133" s="14">
        <v>1</v>
      </c>
      <c r="T133" s="77" t="str">
        <f t="shared" si="6"/>
        <v/>
      </c>
      <c r="U133" s="48" t="str">
        <f t="shared" si="5"/>
        <v/>
      </c>
      <c r="V133" s="47" t="str">
        <f>IF(AND($U133="",$R133=V$16,COUNTIF(V$21:V132,V$18)&lt;V$15),IF(MOD(COUNTIFS($U$22:U133,"",$R$22:R133,V$16),INT(COUNTIFS(U$22:U$201,"",$R$22:$R$201,V$16)/V$15))=0,V$18,""),"")</f>
        <v/>
      </c>
      <c r="W133" s="48" t="str">
        <f>IF(AND(合并区域($U133:V133,"")="",$R133=W$16,COUNTIF(W$21:W132,W$18)&lt;W$15),IF(MOD(COUNTIFS(AG$22:AG133,"",$R$22:$R133,W$16),INT((COUNTIFS(AG$22:AG$201,"",$R$22:$R$201,W$16))/W$15))=0,W$18,""),"")</f>
        <v/>
      </c>
      <c r="X133" s="48" t="str">
        <f>IF(AND(合并区域($U133:W133,"")="",$R133=X$16,COUNTIF(X$21:X132,X$18)&lt;X$15),IF(MOD(COUNTIFS(AH$22:AH133,"",$R$22:$R133,X$16),INT((COUNTIFS(AH$22:AH$201,"",$R$22:$R$201,X$16))/X$15))=0,X$18,""),"")</f>
        <v/>
      </c>
      <c r="Y133" s="48" t="str">
        <f>IF(AND(合并区域($U133:X133,"")="",$R133=Y$16,COUNTIF(Y$21:Y132,Y$18)&lt;Y$15),IF(MOD(COUNTIFS(AI$22:AI133,"",$R$22:$R133,Y$16),INT((COUNTIFS(AI$22:AI$201,"",$R$22:$R$201,Y$16))/Y$15))=0,Y$18,""),"")</f>
        <v/>
      </c>
      <c r="Z133" s="48" t="str">
        <f>IF(AND(合并区域($U133:Y133,"")="",$R133=Z$16,COUNTIF(Z$21:Z132,Z$18)&lt;Z$15),IF(MOD(COUNTIFS(AJ$22:AJ133,"",$R$22:$R133,Z$16),INT((COUNTIFS(AJ$22:AJ$201,"",$R$22:$R$201,Z$16))/Z$15))=0,Z$18,""),"")</f>
        <v/>
      </c>
      <c r="AA133" s="48" t="str">
        <f>IF(AND(合并区域($U133:Z133,"")="",$R133=AA$16,COUNTIF(AA$21:AA132,AA$18)&lt;AA$15),IF(MOD(COUNTIFS(AK$22:AK133,"",$R$22:$R133,AA$16),INT((COUNTIFS(AK$22:AK$201,"",$R$22:$R$201,AA$16))/AA$15))=0,AA$18,""),"")</f>
        <v/>
      </c>
      <c r="AB133" s="48" t="str">
        <f>IF(AND(合并区域($U133:AA133,"")="",$R133=AB$16,COUNTIF(AB$21:AB132,AB$18)&lt;AB$15),IF(MOD(COUNTIFS(AL$22:AL133,"",$R$22:$R133,AB$16),INT((COUNTIFS(AL$22:AL$201,"",$R$22:$R$201,AB$16))/AB$15))=0,AB$18,""),"")</f>
        <v/>
      </c>
      <c r="AC133" s="48" t="str">
        <f>IF(AND(合并区域($U133:AB133,"")="",$R133=AC$16,COUNTIF(AC$21:AC132,AC$18)&lt;AC$15),IF(MOD(COUNTIFS(AM$22:AM133,"",$R$22:$R133,AC$16),INT((COUNTIFS(AM$22:AM$201,"",$R$22:$R$201,AC$16))/AC$15))=0,AC$18,""),"")</f>
        <v/>
      </c>
      <c r="AD133" s="48" t="str">
        <f>IF(AND(合并区域($U133:AC133,"")="",$R133=AD$16,COUNTIF(AD$21:AD132,AD$18)&lt;AD$15),IF(MOD(COUNTIFS(AN$22:AN133,"",$R$22:$R133,AD$16),INT((COUNTIFS(AN$22:AN$201,"",$R$22:$R$201,AD$16))/AD$15))=0,AD$18,""),"")</f>
        <v/>
      </c>
      <c r="AE133" s="48" t="str">
        <f>IF(AND(合并区域($U133:AD133,"")="",$R133=AE$16,COUNTIF(AE$21:AE132,AE$18)&lt;AE$15),IF(MOD(COUNTIFS(AO$22:AO133,"",$R$22:$R133,AE$16),INT((COUNTIFS(AO$22:AO$201,"",$R$22:$R$201,AE$16))/AE$15))=0,AE$18,""),"")</f>
        <v/>
      </c>
      <c r="AG133" s="79" t="str">
        <f>合并区域($U133:V133,"")</f>
        <v/>
      </c>
      <c r="AH133" s="79" t="str">
        <f>合并区域($U133:W133,"")</f>
        <v/>
      </c>
      <c r="AI133" s="79" t="str">
        <f>合并区域($U133:X133,"")</f>
        <v/>
      </c>
      <c r="AJ133" s="79" t="str">
        <f>合并区域($U133:Y133,"")</f>
        <v/>
      </c>
      <c r="AK133" s="79" t="str">
        <f>合并区域($U133:Z133,"")</f>
        <v/>
      </c>
      <c r="AL133" s="79" t="str">
        <f>合并区域($U133:AA133,"")</f>
        <v/>
      </c>
      <c r="AM133" s="79" t="str">
        <f>合并区域($U133:AB133,"")</f>
        <v/>
      </c>
      <c r="AN133" s="79" t="str">
        <f>合并区域($U133:AC133,"")</f>
        <v/>
      </c>
      <c r="AO133" s="79" t="str">
        <f>合并区域($U133:AD133,"")</f>
        <v/>
      </c>
      <c r="AP133" s="79" t="str">
        <f>合并区域($U133:AE133,"")</f>
        <v/>
      </c>
      <c r="AU133" s="14" t="s">
        <v>552</v>
      </c>
      <c r="AV133" s="14">
        <v>112</v>
      </c>
      <c r="AW133" s="14">
        <v>1</v>
      </c>
      <c r="AY133" s="77" t="str">
        <f>IF(AX133="","",INDEX($AV$12:$AZ$14,COUNTIF($AX$22:AX133,AX133),MATCH(AX133,$AV$3:$AZ$3,0)))</f>
        <v/>
      </c>
      <c r="BM133" s="14" t="s">
        <v>552</v>
      </c>
      <c r="BN133" s="14">
        <v>112</v>
      </c>
      <c r="BO133" s="14">
        <v>1</v>
      </c>
      <c r="BQ133" s="77" t="str">
        <f>IF(BP133="","",INDEX($BN$12:$BR$14,COUNTIF($BP$22:BP133,BP133),MATCH(BP133,$BN$3:$BR$3,0)))</f>
        <v/>
      </c>
    </row>
    <row r="134" spans="16:69" x14ac:dyDescent="0.15">
      <c r="P134" s="14" t="s">
        <v>553</v>
      </c>
      <c r="Q134" s="14">
        <v>113</v>
      </c>
      <c r="R134" s="14">
        <v>1</v>
      </c>
      <c r="S134" s="14" t="s">
        <v>622</v>
      </c>
      <c r="T134" s="77" t="str">
        <f t="shared" si="6"/>
        <v/>
      </c>
      <c r="U134" s="48" t="str">
        <f t="shared" si="5"/>
        <v>齐国</v>
      </c>
      <c r="V134" s="47" t="str">
        <f>IF(AND($U134="",$R134=V$16,COUNTIF(V$21:V133,V$18)&lt;V$15),IF(MOD(COUNTIFS($U$22:U134,"",$R$22:R134,V$16),INT(COUNTIFS(U$22:U$201,"",$R$22:$R$201,V$16)/V$15))=0,V$18,""),"")</f>
        <v/>
      </c>
      <c r="W134" s="48" t="str">
        <f>IF(AND(合并区域($U134:V134,"")="",$R134=W$16,COUNTIF(W$21:W133,W$18)&lt;W$15),IF(MOD(COUNTIFS(AG$22:AG134,"",$R$22:$R134,W$16),INT((COUNTIFS(AG$22:AG$201,"",$R$22:$R$201,W$16))/W$15))=0,W$18,""),"")</f>
        <v/>
      </c>
      <c r="X134" s="48" t="str">
        <f>IF(AND(合并区域($U134:W134,"")="",$R134=X$16,COUNTIF(X$21:X133,X$18)&lt;X$15),IF(MOD(COUNTIFS(AH$22:AH134,"",$R$22:$R134,X$16),INT((COUNTIFS(AH$22:AH$201,"",$R$22:$R$201,X$16))/X$15))=0,X$18,""),"")</f>
        <v/>
      </c>
      <c r="Y134" s="48" t="str">
        <f>IF(AND(合并区域($U134:X134,"")="",$R134=Y$16,COUNTIF(Y$21:Y133,Y$18)&lt;Y$15),IF(MOD(COUNTIFS(AI$22:AI134,"",$R$22:$R134,Y$16),INT((COUNTIFS(AI$22:AI$201,"",$R$22:$R$201,Y$16))/Y$15))=0,Y$18,""),"")</f>
        <v/>
      </c>
      <c r="Z134" s="48" t="str">
        <f>IF(AND(合并区域($U134:Y134,"")="",$R134=Z$16,COUNTIF(Z$21:Z133,Z$18)&lt;Z$15),IF(MOD(COUNTIFS(AJ$22:AJ134,"",$R$22:$R134,Z$16),INT((COUNTIFS(AJ$22:AJ$201,"",$R$22:$R$201,Z$16))/Z$15))=0,Z$18,""),"")</f>
        <v/>
      </c>
      <c r="AA134" s="48" t="str">
        <f>IF(AND(合并区域($U134:Z134,"")="",$R134=AA$16,COUNTIF(AA$21:AA133,AA$18)&lt;AA$15),IF(MOD(COUNTIFS(AK$22:AK134,"",$R$22:$R134,AA$16),INT((COUNTIFS(AK$22:AK$201,"",$R$22:$R$201,AA$16))/AA$15))=0,AA$18,""),"")</f>
        <v/>
      </c>
      <c r="AB134" s="48" t="str">
        <f>IF(AND(合并区域($U134:AA134,"")="",$R134=AB$16,COUNTIF(AB$21:AB133,AB$18)&lt;AB$15),IF(MOD(COUNTIFS(AL$22:AL134,"",$R$22:$R134,AB$16),INT((COUNTIFS(AL$22:AL$201,"",$R$22:$R$201,AB$16))/AB$15))=0,AB$18,""),"")</f>
        <v/>
      </c>
      <c r="AC134" s="48" t="str">
        <f>IF(AND(合并区域($U134:AB134,"")="",$R134=AC$16,COUNTIF(AC$21:AC133,AC$18)&lt;AC$15),IF(MOD(COUNTIFS(AM$22:AM134,"",$R$22:$R134,AC$16),INT((COUNTIFS(AM$22:AM$201,"",$R$22:$R$201,AC$16))/AC$15))=0,AC$18,""),"")</f>
        <v/>
      </c>
      <c r="AD134" s="48" t="str">
        <f>IF(AND(合并区域($U134:AC134,"")="",$R134=AD$16,COUNTIF(AD$21:AD133,AD$18)&lt;AD$15),IF(MOD(COUNTIFS(AN$22:AN134,"",$R$22:$R134,AD$16),INT((COUNTIFS(AN$22:AN$201,"",$R$22:$R$201,AD$16))/AD$15))=0,AD$18,""),"")</f>
        <v/>
      </c>
      <c r="AE134" s="48" t="str">
        <f>IF(AND(合并区域($U134:AD134,"")="",$R134=AE$16,COUNTIF(AE$21:AE133,AE$18)&lt;AE$15),IF(MOD(COUNTIFS(AO$22:AO134,"",$R$22:$R134,AE$16),INT((COUNTIFS(AO$22:AO$201,"",$R$22:$R$201,AE$16))/AE$15))=0,AE$18,""),"")</f>
        <v/>
      </c>
      <c r="AG134" s="79" t="str">
        <f>合并区域($U134:V134,"")</f>
        <v>齐国</v>
      </c>
      <c r="AH134" s="79" t="str">
        <f>合并区域($U134:W134,"")</f>
        <v>齐国</v>
      </c>
      <c r="AI134" s="79" t="str">
        <f>合并区域($U134:X134,"")</f>
        <v>齐国</v>
      </c>
      <c r="AJ134" s="79" t="str">
        <f>合并区域($U134:Y134,"")</f>
        <v>齐国</v>
      </c>
      <c r="AK134" s="79" t="str">
        <f>合并区域($U134:Z134,"")</f>
        <v>齐国</v>
      </c>
      <c r="AL134" s="79" t="str">
        <f>合并区域($U134:AA134,"")</f>
        <v>齐国</v>
      </c>
      <c r="AM134" s="79" t="str">
        <f>合并区域($U134:AB134,"")</f>
        <v>齐国</v>
      </c>
      <c r="AN134" s="79" t="str">
        <f>合并区域($U134:AC134,"")</f>
        <v>齐国</v>
      </c>
      <c r="AO134" s="79" t="str">
        <f>合并区域($U134:AD134,"")</f>
        <v>齐国</v>
      </c>
      <c r="AP134" s="79" t="str">
        <f>合并区域($U134:AE134,"")</f>
        <v>齐国</v>
      </c>
      <c r="AU134" s="14" t="s">
        <v>553</v>
      </c>
      <c r="AV134" s="14">
        <v>113</v>
      </c>
      <c r="AW134" s="14">
        <v>1</v>
      </c>
      <c r="AY134" s="77" t="str">
        <f>IF(AX134="","",INDEX($AV$12:$AZ$14,COUNTIF($AX$22:AX134,AX134),MATCH(AX134,$AV$3:$AZ$3,0)))</f>
        <v/>
      </c>
      <c r="BM134" s="14" t="s">
        <v>553</v>
      </c>
      <c r="BN134" s="14">
        <v>113</v>
      </c>
      <c r="BO134" s="14">
        <v>1</v>
      </c>
      <c r="BQ134" s="77" t="str">
        <f>IF(BP134="","",INDEX($BN$12:$BR$14,COUNTIF($BP$22:BP134,BP134),MATCH(BP134,$BN$3:$BR$3,0)))</f>
        <v/>
      </c>
    </row>
    <row r="135" spans="16:69" x14ac:dyDescent="0.15">
      <c r="P135" s="14" t="s">
        <v>554</v>
      </c>
      <c r="Q135" s="14">
        <v>114</v>
      </c>
      <c r="R135" s="14">
        <v>1</v>
      </c>
      <c r="S135" s="14" t="s">
        <v>622</v>
      </c>
      <c r="T135" s="77" t="str">
        <f t="shared" si="6"/>
        <v/>
      </c>
      <c r="U135" s="48" t="str">
        <f t="shared" si="5"/>
        <v>齐国</v>
      </c>
      <c r="V135" s="47" t="str">
        <f>IF(AND($U135="",$R135=V$16,COUNTIF(V$21:V134,V$18)&lt;V$15),IF(MOD(COUNTIFS($U$22:U135,"",$R$22:R135,V$16),INT(COUNTIFS(U$22:U$201,"",$R$22:$R$201,V$16)/V$15))=0,V$18,""),"")</f>
        <v/>
      </c>
      <c r="W135" s="48" t="str">
        <f>IF(AND(合并区域($U135:V135,"")="",$R135=W$16,COUNTIF(W$21:W134,W$18)&lt;W$15),IF(MOD(COUNTIFS(AG$22:AG135,"",$R$22:$R135,W$16),INT((COUNTIFS(AG$22:AG$201,"",$R$22:$R$201,W$16))/W$15))=0,W$18,""),"")</f>
        <v/>
      </c>
      <c r="X135" s="48" t="str">
        <f>IF(AND(合并区域($U135:W135,"")="",$R135=X$16,COUNTIF(X$21:X134,X$18)&lt;X$15),IF(MOD(COUNTIFS(AH$22:AH135,"",$R$22:$R135,X$16),INT((COUNTIFS(AH$22:AH$201,"",$R$22:$R$201,X$16))/X$15))=0,X$18,""),"")</f>
        <v/>
      </c>
      <c r="Y135" s="48" t="str">
        <f>IF(AND(合并区域($U135:X135,"")="",$R135=Y$16,COUNTIF(Y$21:Y134,Y$18)&lt;Y$15),IF(MOD(COUNTIFS(AI$22:AI135,"",$R$22:$R135,Y$16),INT((COUNTIFS(AI$22:AI$201,"",$R$22:$R$201,Y$16))/Y$15))=0,Y$18,""),"")</f>
        <v/>
      </c>
      <c r="Z135" s="48" t="str">
        <f>IF(AND(合并区域($U135:Y135,"")="",$R135=Z$16,COUNTIF(Z$21:Z134,Z$18)&lt;Z$15),IF(MOD(COUNTIFS(AJ$22:AJ135,"",$R$22:$R135,Z$16),INT((COUNTIFS(AJ$22:AJ$201,"",$R$22:$R$201,Z$16))/Z$15))=0,Z$18,""),"")</f>
        <v/>
      </c>
      <c r="AA135" s="48" t="str">
        <f>IF(AND(合并区域($U135:Z135,"")="",$R135=AA$16,COUNTIF(AA$21:AA134,AA$18)&lt;AA$15),IF(MOD(COUNTIFS(AK$22:AK135,"",$R$22:$R135,AA$16),INT((COUNTIFS(AK$22:AK$201,"",$R$22:$R$201,AA$16))/AA$15))=0,AA$18,""),"")</f>
        <v/>
      </c>
      <c r="AB135" s="48" t="str">
        <f>IF(AND(合并区域($U135:AA135,"")="",$R135=AB$16,COUNTIF(AB$21:AB134,AB$18)&lt;AB$15),IF(MOD(COUNTIFS(AL$22:AL135,"",$R$22:$R135,AB$16),INT((COUNTIFS(AL$22:AL$201,"",$R$22:$R$201,AB$16))/AB$15))=0,AB$18,""),"")</f>
        <v/>
      </c>
      <c r="AC135" s="48" t="str">
        <f>IF(AND(合并区域($U135:AB135,"")="",$R135=AC$16,COUNTIF(AC$21:AC134,AC$18)&lt;AC$15),IF(MOD(COUNTIFS(AM$22:AM135,"",$R$22:$R135,AC$16),INT((COUNTIFS(AM$22:AM$201,"",$R$22:$R$201,AC$16))/AC$15))=0,AC$18,""),"")</f>
        <v/>
      </c>
      <c r="AD135" s="48" t="str">
        <f>IF(AND(合并区域($U135:AC135,"")="",$R135=AD$16,COUNTIF(AD$21:AD134,AD$18)&lt;AD$15),IF(MOD(COUNTIFS(AN$22:AN135,"",$R$22:$R135,AD$16),INT((COUNTIFS(AN$22:AN$201,"",$R$22:$R$201,AD$16))/AD$15))=0,AD$18,""),"")</f>
        <v/>
      </c>
      <c r="AE135" s="48" t="str">
        <f>IF(AND(合并区域($U135:AD135,"")="",$R135=AE$16,COUNTIF(AE$21:AE134,AE$18)&lt;AE$15),IF(MOD(COUNTIFS(AO$22:AO135,"",$R$22:$R135,AE$16),INT((COUNTIFS(AO$22:AO$201,"",$R$22:$R$201,AE$16))/AE$15))=0,AE$18,""),"")</f>
        <v/>
      </c>
      <c r="AG135" s="79" t="str">
        <f>合并区域($U135:V135,"")</f>
        <v>齐国</v>
      </c>
      <c r="AH135" s="79" t="str">
        <f>合并区域($U135:W135,"")</f>
        <v>齐国</v>
      </c>
      <c r="AI135" s="79" t="str">
        <f>合并区域($U135:X135,"")</f>
        <v>齐国</v>
      </c>
      <c r="AJ135" s="79" t="str">
        <f>合并区域($U135:Y135,"")</f>
        <v>齐国</v>
      </c>
      <c r="AK135" s="79" t="str">
        <f>合并区域($U135:Z135,"")</f>
        <v>齐国</v>
      </c>
      <c r="AL135" s="79" t="str">
        <f>合并区域($U135:AA135,"")</f>
        <v>齐国</v>
      </c>
      <c r="AM135" s="79" t="str">
        <f>合并区域($U135:AB135,"")</f>
        <v>齐国</v>
      </c>
      <c r="AN135" s="79" t="str">
        <f>合并区域($U135:AC135,"")</f>
        <v>齐国</v>
      </c>
      <c r="AO135" s="79" t="str">
        <f>合并区域($U135:AD135,"")</f>
        <v>齐国</v>
      </c>
      <c r="AP135" s="79" t="str">
        <f>合并区域($U135:AE135,"")</f>
        <v>齐国</v>
      </c>
      <c r="AU135" s="14" t="s">
        <v>554</v>
      </c>
      <c r="AV135" s="14">
        <v>114</v>
      </c>
      <c r="AW135" s="14">
        <v>1</v>
      </c>
      <c r="AY135" s="77" t="str">
        <f>IF(AX135="","",INDEX($AV$12:$AZ$14,COUNTIF($AX$22:AX135,AX135),MATCH(AX135,$AV$3:$AZ$3,0)))</f>
        <v/>
      </c>
      <c r="BM135" s="14" t="s">
        <v>554</v>
      </c>
      <c r="BN135" s="14">
        <v>114</v>
      </c>
      <c r="BO135" s="14">
        <v>1</v>
      </c>
      <c r="BQ135" s="77" t="str">
        <f>IF(BP135="","",INDEX($BN$12:$BR$14,COUNTIF($BP$22:BP135,BP135),MATCH(BP135,$BN$3:$BR$3,0)))</f>
        <v/>
      </c>
    </row>
    <row r="136" spans="16:69" x14ac:dyDescent="0.15">
      <c r="P136" s="14" t="s">
        <v>555</v>
      </c>
      <c r="Q136" s="14">
        <v>115</v>
      </c>
      <c r="R136" s="14">
        <v>2</v>
      </c>
      <c r="T136" s="77" t="str">
        <f t="shared" si="6"/>
        <v>29006</v>
      </c>
      <c r="U136" s="48" t="str">
        <f t="shared" si="5"/>
        <v/>
      </c>
      <c r="V136" s="47" t="str">
        <f>IF(AND($U136="",$R136=V$16,COUNTIF(V$21:V135,V$18)&lt;V$15),IF(MOD(COUNTIFS($U$22:U136,"",$R$22:R136,V$16),INT(COUNTIFS(U$22:U$201,"",$R$22:$R$201,V$16)/V$15))=0,V$18,""),"")</f>
        <v/>
      </c>
      <c r="W136" s="48" t="str">
        <f>IF(AND(合并区域($U136:V136,"")="",$R136=W$16,COUNTIF(W$21:W135,W$18)&lt;W$15),IF(MOD(COUNTIFS(AG$22:AG136,"",$R$22:$R136,W$16),INT((COUNTIFS(AG$22:AG$201,"",$R$22:$R$201,W$16))/W$15))=0,W$18,""),"")</f>
        <v/>
      </c>
      <c r="X136" s="48" t="str">
        <f>IF(AND(合并区域($U136:W136,"")="",$R136=X$16,COUNTIF(X$21:X135,X$18)&lt;X$15),IF(MOD(COUNTIFS(AH$22:AH136,"",$R$22:$R136,X$16),INT((COUNTIFS(AH$22:AH$201,"",$R$22:$R$201,X$16))/X$15))=0,X$18,""),"")</f>
        <v/>
      </c>
      <c r="Y136" s="48" t="str">
        <f>IF(AND(合并区域($U136:X136,"")="",$R136=Y$16,COUNTIF(Y$21:Y135,Y$18)&lt;Y$15),IF(MOD(COUNTIFS(AI$22:AI136,"",$R$22:$R136,Y$16),INT((COUNTIFS(AI$22:AI$201,"",$R$22:$R$201,Y$16))/Y$15))=0,Y$18,""),"")</f>
        <v/>
      </c>
      <c r="Z136" s="48" t="str">
        <f>IF(AND(合并区域($U136:Y136,"")="",$R136=Z$16,COUNTIF(Z$21:Z135,Z$18)&lt;Z$15),IF(MOD(COUNTIFS(AJ$22:AJ136,"",$R$22:$R136,Z$16),INT((COUNTIFS(AJ$22:AJ$201,"",$R$22:$R$201,Z$16))/Z$15))=0,Z$18,""),"")</f>
        <v/>
      </c>
      <c r="AA136" s="48">
        <f>IF(AND(合并区域($U136:Z136,"")="",$R136=AA$16,COUNTIF(AA$21:AA135,AA$18)&lt;AA$15),IF(MOD(COUNTIFS(AK$22:AK136,"",$R$22:$R136,AA$16),INT((COUNTIFS(AK$22:AK$201,"",$R$22:$R$201,AA$16))/AA$15))=0,AA$18,""),"")</f>
        <v>29006</v>
      </c>
      <c r="AB136" s="48" t="str">
        <f>IF(AND(合并区域($U136:AA136,"")="",$R136=AB$16,COUNTIF(AB$21:AB135,AB$18)&lt;AB$15),IF(MOD(COUNTIFS(AL$22:AL136,"",$R$22:$R136,AB$16),INT((COUNTIFS(AL$22:AL$201,"",$R$22:$R$201,AB$16))/AB$15))=0,AB$18,""),"")</f>
        <v/>
      </c>
      <c r="AC136" s="48" t="str">
        <f>IF(AND(合并区域($U136:AB136,"")="",$R136=AC$16,COUNTIF(AC$21:AC135,AC$18)&lt;AC$15),IF(MOD(COUNTIFS(AM$22:AM136,"",$R$22:$R136,AC$16),INT((COUNTIFS(AM$22:AM$201,"",$R$22:$R$201,AC$16))/AC$15))=0,AC$18,""),"")</f>
        <v/>
      </c>
      <c r="AD136" s="48" t="str">
        <f>IF(AND(合并区域($U136:AC136,"")="",$R136=AD$16,COUNTIF(AD$21:AD135,AD$18)&lt;AD$15),IF(MOD(COUNTIFS(AN$22:AN136,"",$R$22:$R136,AD$16),INT((COUNTIFS(AN$22:AN$201,"",$R$22:$R$201,AD$16))/AD$15))=0,AD$18,""),"")</f>
        <v/>
      </c>
      <c r="AE136" s="48" t="str">
        <f>IF(AND(合并区域($U136:AD136,"")="",$R136=AE$16,COUNTIF(AE$21:AE135,AE$18)&lt;AE$15),IF(MOD(COUNTIFS(AO$22:AO136,"",$R$22:$R136,AE$16),INT((COUNTIFS(AO$22:AO$201,"",$R$22:$R$201,AE$16))/AE$15))=0,AE$18,""),"")</f>
        <v/>
      </c>
      <c r="AG136" s="79" t="str">
        <f>合并区域($U136:V136,"")</f>
        <v/>
      </c>
      <c r="AH136" s="79" t="str">
        <f>合并区域($U136:W136,"")</f>
        <v/>
      </c>
      <c r="AI136" s="79" t="str">
        <f>合并区域($U136:X136,"")</f>
        <v/>
      </c>
      <c r="AJ136" s="79" t="str">
        <f>合并区域($U136:Y136,"")</f>
        <v/>
      </c>
      <c r="AK136" s="79" t="str">
        <f>合并区域($U136:Z136,"")</f>
        <v/>
      </c>
      <c r="AL136" s="79" t="str">
        <f>合并区域($U136:AA136,"")</f>
        <v>29006</v>
      </c>
      <c r="AM136" s="79" t="str">
        <f>合并区域($U136:AB136,"")</f>
        <v>29006</v>
      </c>
      <c r="AN136" s="79" t="str">
        <f>合并区域($U136:AC136,"")</f>
        <v>29006</v>
      </c>
      <c r="AO136" s="79" t="str">
        <f>合并区域($U136:AD136,"")</f>
        <v>29006</v>
      </c>
      <c r="AP136" s="79" t="str">
        <f>合并区域($U136:AE136,"")</f>
        <v>29006</v>
      </c>
      <c r="AU136" s="14" t="s">
        <v>555</v>
      </c>
      <c r="AV136" s="14">
        <v>115</v>
      </c>
      <c r="AW136" s="14">
        <v>2</v>
      </c>
      <c r="AY136" s="77" t="str">
        <f>IF(AX136="","",INDEX($AV$12:$AZ$14,COUNTIF($AX$22:AX136,AX136),MATCH(AX136,$AV$3:$AZ$3,0)))</f>
        <v/>
      </c>
      <c r="BM136" s="14" t="s">
        <v>555</v>
      </c>
      <c r="BN136" s="14">
        <v>115</v>
      </c>
      <c r="BO136" s="14">
        <v>2</v>
      </c>
      <c r="BQ136" s="77" t="str">
        <f>IF(BP136="","",INDEX($BN$12:$BR$14,COUNTIF($BP$22:BP136,BP136),MATCH(BP136,$BN$3:$BR$3,0)))</f>
        <v/>
      </c>
    </row>
    <row r="137" spans="16:69" x14ac:dyDescent="0.15">
      <c r="P137" s="14" t="s">
        <v>556</v>
      </c>
      <c r="Q137" s="14">
        <v>116</v>
      </c>
      <c r="R137" s="14">
        <v>3</v>
      </c>
      <c r="T137" s="77" t="str">
        <f t="shared" si="6"/>
        <v/>
      </c>
      <c r="U137" s="48" t="str">
        <f t="shared" si="5"/>
        <v/>
      </c>
      <c r="V137" s="47" t="str">
        <f>IF(AND($U137="",$R137=V$16,COUNTIF(V$21:V136,V$18)&lt;V$15),IF(MOD(COUNTIFS($U$22:U137,"",$R$22:R137,V$16),INT(COUNTIFS(U$22:U$201,"",$R$22:$R$201,V$16)/V$15))=0,V$18,""),"")</f>
        <v/>
      </c>
      <c r="W137" s="48" t="str">
        <f>IF(AND(合并区域($U137:V137,"")="",$R137=W$16,COUNTIF(W$21:W136,W$18)&lt;W$15),IF(MOD(COUNTIFS(AG$22:AG137,"",$R$22:$R137,W$16),INT((COUNTIFS(AG$22:AG$201,"",$R$22:$R$201,W$16))/W$15))=0,W$18,""),"")</f>
        <v/>
      </c>
      <c r="X137" s="48" t="str">
        <f>IF(AND(合并区域($U137:W137,"")="",$R137=X$16,COUNTIF(X$21:X136,X$18)&lt;X$15),IF(MOD(COUNTIFS(AH$22:AH137,"",$R$22:$R137,X$16),INT((COUNTIFS(AH$22:AH$201,"",$R$22:$R$201,X$16))/X$15))=0,X$18,""),"")</f>
        <v/>
      </c>
      <c r="Y137" s="48" t="str">
        <f>IF(AND(合并区域($U137:X137,"")="",$R137=Y$16,COUNTIF(Y$21:Y136,Y$18)&lt;Y$15),IF(MOD(COUNTIFS(AI$22:AI137,"",$R$22:$R137,Y$16),INT((COUNTIFS(AI$22:AI$201,"",$R$22:$R$201,Y$16))/Y$15))=0,Y$18,""),"")</f>
        <v/>
      </c>
      <c r="Z137" s="48" t="str">
        <f>IF(AND(合并区域($U137:Y137,"")="",$R137=Z$16,COUNTIF(Z$21:Z136,Z$18)&lt;Z$15),IF(MOD(COUNTIFS(AJ$22:AJ137,"",$R$22:$R137,Z$16),INT((COUNTIFS(AJ$22:AJ$201,"",$R$22:$R$201,Z$16))/Z$15))=0,Z$18,""),"")</f>
        <v/>
      </c>
      <c r="AA137" s="48" t="str">
        <f>IF(AND(合并区域($U137:Z137,"")="",$R137=AA$16,COUNTIF(AA$21:AA136,AA$18)&lt;AA$15),IF(MOD(COUNTIFS(AK$22:AK137,"",$R$22:$R137,AA$16),INT((COUNTIFS(AK$22:AK$201,"",$R$22:$R$201,AA$16))/AA$15))=0,AA$18,""),"")</f>
        <v/>
      </c>
      <c r="AB137" s="48" t="str">
        <f>IF(AND(合并区域($U137:AA137,"")="",$R137=AB$16,COUNTIF(AB$21:AB136,AB$18)&lt;AB$15),IF(MOD(COUNTIFS(AL$22:AL137,"",$R$22:$R137,AB$16),INT((COUNTIFS(AL$22:AL$201,"",$R$22:$R$201,AB$16))/AB$15))=0,AB$18,""),"")</f>
        <v/>
      </c>
      <c r="AC137" s="48" t="str">
        <f>IF(AND(合并区域($U137:AB137,"")="",$R137=AC$16,COUNTIF(AC$21:AC136,AC$18)&lt;AC$15),IF(MOD(COUNTIFS(AM$22:AM137,"",$R$22:$R137,AC$16),INT((COUNTIFS(AM$22:AM$201,"",$R$22:$R$201,AC$16))/AC$15))=0,AC$18,""),"")</f>
        <v/>
      </c>
      <c r="AD137" s="48" t="str">
        <f>IF(AND(合并区域($U137:AC137,"")="",$R137=AD$16,COUNTIF(AD$21:AD136,AD$18)&lt;AD$15),IF(MOD(COUNTIFS(AN$22:AN137,"",$R$22:$R137,AD$16),INT((COUNTIFS(AN$22:AN$201,"",$R$22:$R$201,AD$16))/AD$15))=0,AD$18,""),"")</f>
        <v/>
      </c>
      <c r="AE137" s="48" t="str">
        <f>IF(AND(合并区域($U137:AD137,"")="",$R137=AE$16,COUNTIF(AE$21:AE136,AE$18)&lt;AE$15),IF(MOD(COUNTIFS(AO$22:AO137,"",$R$22:$R137,AE$16),INT((COUNTIFS(AO$22:AO$201,"",$R$22:$R$201,AE$16))/AE$15))=0,AE$18,""),"")</f>
        <v/>
      </c>
      <c r="AG137" s="79" t="str">
        <f>合并区域($U137:V137,"")</f>
        <v/>
      </c>
      <c r="AH137" s="79" t="str">
        <f>合并区域($U137:W137,"")</f>
        <v/>
      </c>
      <c r="AI137" s="79" t="str">
        <f>合并区域($U137:X137,"")</f>
        <v/>
      </c>
      <c r="AJ137" s="79" t="str">
        <f>合并区域($U137:Y137,"")</f>
        <v/>
      </c>
      <c r="AK137" s="79" t="str">
        <f>合并区域($U137:Z137,"")</f>
        <v/>
      </c>
      <c r="AL137" s="79" t="str">
        <f>合并区域($U137:AA137,"")</f>
        <v/>
      </c>
      <c r="AM137" s="79" t="str">
        <f>合并区域($U137:AB137,"")</f>
        <v/>
      </c>
      <c r="AN137" s="79" t="str">
        <f>合并区域($U137:AC137,"")</f>
        <v/>
      </c>
      <c r="AO137" s="79" t="str">
        <f>合并区域($U137:AD137,"")</f>
        <v/>
      </c>
      <c r="AP137" s="79" t="str">
        <f>合并区域($U137:AE137,"")</f>
        <v/>
      </c>
      <c r="AU137" s="14" t="s">
        <v>556</v>
      </c>
      <c r="AV137" s="14">
        <v>116</v>
      </c>
      <c r="AW137" s="14">
        <v>1</v>
      </c>
      <c r="AY137" s="77" t="str">
        <f>IF(AX137="","",INDEX($AV$12:$AZ$14,COUNTIF($AX$22:AX137,AX137),MATCH(AX137,$AV$3:$AZ$3,0)))</f>
        <v/>
      </c>
      <c r="BM137" s="14" t="s">
        <v>556</v>
      </c>
      <c r="BN137" s="14">
        <v>116</v>
      </c>
      <c r="BO137" s="14">
        <v>1</v>
      </c>
      <c r="BQ137" s="77" t="str">
        <f>IF(BP137="","",INDEX($BN$12:$BR$14,COUNTIF($BP$22:BP137,BP137),MATCH(BP137,$BN$3:$BR$3,0)))</f>
        <v/>
      </c>
    </row>
    <row r="138" spans="16:69" x14ac:dyDescent="0.15">
      <c r="P138" s="14" t="s">
        <v>557</v>
      </c>
      <c r="Q138" s="14">
        <v>117</v>
      </c>
      <c r="R138" s="14">
        <v>2</v>
      </c>
      <c r="S138" s="14" t="s">
        <v>626</v>
      </c>
      <c r="T138" s="77" t="str">
        <f t="shared" si="6"/>
        <v/>
      </c>
      <c r="U138" s="48" t="str">
        <f t="shared" si="5"/>
        <v/>
      </c>
      <c r="V138" s="47" t="str">
        <f>IF(AND($U138="",$R138=V$16,COUNTIF(V$21:V137,V$18)&lt;V$15),IF(MOD(COUNTIFS($U$22:U138,"",$R$22:R138,V$16),INT(COUNTIFS(U$22:U$201,"",$R$22:$R$201,V$16)/V$15))=0,V$18,""),"")</f>
        <v/>
      </c>
      <c r="W138" s="48" t="str">
        <f>IF(AND(合并区域($U138:V138,"")="",$R138=W$16,COUNTIF(W$21:W137,W$18)&lt;W$15),IF(MOD(COUNTIFS(AG$22:AG138,"",$R$22:$R138,W$16),INT((COUNTIFS(AG$22:AG$201,"",$R$22:$R$201,W$16))/W$15))=0,W$18,""),"")</f>
        <v/>
      </c>
      <c r="X138" s="48" t="str">
        <f>IF(AND(合并区域($U138:W138,"")="",$R138=X$16,COUNTIF(X$21:X137,X$18)&lt;X$15),IF(MOD(COUNTIFS(AH$22:AH138,"",$R$22:$R138,X$16),INT((COUNTIFS(AH$22:AH$201,"",$R$22:$R$201,X$16))/X$15))=0,X$18,""),"")</f>
        <v/>
      </c>
      <c r="Y138" s="48" t="str">
        <f>IF(AND(合并区域($U138:X138,"")="",$R138=Y$16,COUNTIF(Y$21:Y137,Y$18)&lt;Y$15),IF(MOD(COUNTIFS(AI$22:AI138,"",$R$22:$R138,Y$16),INT((COUNTIFS(AI$22:AI$201,"",$R$22:$R$201,Y$16))/Y$15))=0,Y$18,""),"")</f>
        <v/>
      </c>
      <c r="Z138" s="48" t="str">
        <f>IF(AND(合并区域($U138:Y138,"")="",$R138=Z$16,COUNTIF(Z$21:Z137,Z$18)&lt;Z$15),IF(MOD(COUNTIFS(AJ$22:AJ138,"",$R$22:$R138,Z$16),INT((COUNTIFS(AJ$22:AJ$201,"",$R$22:$R$201,Z$16))/Z$15))=0,Z$18,""),"")</f>
        <v/>
      </c>
      <c r="AA138" s="48" t="str">
        <f>IF(AND(合并区域($U138:Z138,"")="",$R138=AA$16,COUNTIF(AA$21:AA137,AA$18)&lt;AA$15),IF(MOD(COUNTIFS(AK$22:AK138,"",$R$22:$R138,AA$16),INT((COUNTIFS(AK$22:AK$201,"",$R$22:$R$201,AA$16))/AA$15))=0,AA$18,""),"")</f>
        <v/>
      </c>
      <c r="AB138" s="48" t="str">
        <f>IF(AND(合并区域($U138:AA138,"")="",$R138=AB$16,COUNTIF(AB$21:AB137,AB$18)&lt;AB$15),IF(MOD(COUNTIFS(AL$22:AL138,"",$R$22:$R138,AB$16),INT((COUNTIFS(AL$22:AL$201,"",$R$22:$R$201,AB$16))/AB$15))=0,AB$18,""),"")</f>
        <v/>
      </c>
      <c r="AC138" s="48" t="str">
        <f>IF(AND(合并区域($U138:AB138,"")="",$R138=AC$16,COUNTIF(AC$21:AC137,AC$18)&lt;AC$15),IF(MOD(COUNTIFS(AM$22:AM138,"",$R$22:$R138,AC$16),INT((COUNTIFS(AM$22:AM$201,"",$R$22:$R$201,AC$16))/AC$15))=0,AC$18,""),"")</f>
        <v/>
      </c>
      <c r="AD138" s="48" t="str">
        <f>IF(AND(合并区域($U138:AC138,"")="",$R138=AD$16,COUNTIF(AD$21:AD137,AD$18)&lt;AD$15),IF(MOD(COUNTIFS(AN$22:AN138,"",$R$22:$R138,AD$16),INT((COUNTIFS(AN$22:AN$201,"",$R$22:$R$201,AD$16))/AD$15))=0,AD$18,""),"")</f>
        <v/>
      </c>
      <c r="AE138" s="48" t="str">
        <f>IF(AND(合并区域($U138:AD138,"")="",$R138=AE$16,COUNTIF(AE$21:AE137,AE$18)&lt;AE$15),IF(MOD(COUNTIFS(AO$22:AO138,"",$R$22:$R138,AE$16),INT((COUNTIFS(AO$22:AO$201,"",$R$22:$R$201,AE$16))/AE$15))=0,AE$18,""),"")</f>
        <v/>
      </c>
      <c r="AG138" s="79" t="str">
        <f>合并区域($U138:V138,"")</f>
        <v/>
      </c>
      <c r="AH138" s="79" t="str">
        <f>合并区域($U138:W138,"")</f>
        <v/>
      </c>
      <c r="AI138" s="79" t="str">
        <f>合并区域($U138:X138,"")</f>
        <v/>
      </c>
      <c r="AJ138" s="79" t="str">
        <f>合并区域($U138:Y138,"")</f>
        <v/>
      </c>
      <c r="AK138" s="79" t="str">
        <f>合并区域($U138:Z138,"")</f>
        <v/>
      </c>
      <c r="AL138" s="79" t="str">
        <f>合并区域($U138:AA138,"")</f>
        <v/>
      </c>
      <c r="AM138" s="79" t="str">
        <f>合并区域($U138:AB138,"")</f>
        <v/>
      </c>
      <c r="AN138" s="79" t="str">
        <f>合并区域($U138:AC138,"")</f>
        <v/>
      </c>
      <c r="AO138" s="79" t="str">
        <f>合并区域($U138:AD138,"")</f>
        <v/>
      </c>
      <c r="AP138" s="79" t="str">
        <f>合并区域($U138:AE138,"")</f>
        <v/>
      </c>
      <c r="AU138" s="14" t="s">
        <v>557</v>
      </c>
      <c r="AV138" s="14">
        <v>117</v>
      </c>
      <c r="AW138" s="14">
        <v>2</v>
      </c>
      <c r="AY138" s="77" t="str">
        <f>IF(AX138="","",INDEX($AV$12:$AZ$14,COUNTIF($AX$22:AX138,AX138),MATCH(AX138,$AV$3:$AZ$3,0)))</f>
        <v/>
      </c>
      <c r="BM138" s="14" t="s">
        <v>557</v>
      </c>
      <c r="BN138" s="14">
        <v>117</v>
      </c>
      <c r="BO138" s="14">
        <v>2</v>
      </c>
      <c r="BQ138" s="77" t="str">
        <f>IF(BP138="","",INDEX($BN$12:$BR$14,COUNTIF($BP$22:BP138,BP138),MATCH(BP138,$BN$3:$BR$3,0)))</f>
        <v/>
      </c>
    </row>
    <row r="139" spans="16:69" x14ac:dyDescent="0.15">
      <c r="P139" s="14" t="s">
        <v>558</v>
      </c>
      <c r="Q139" s="14">
        <v>118</v>
      </c>
      <c r="R139" s="14">
        <v>3</v>
      </c>
      <c r="S139" s="14" t="s">
        <v>626</v>
      </c>
      <c r="T139" s="77" t="str">
        <f t="shared" si="6"/>
        <v>29007</v>
      </c>
      <c r="U139" s="48" t="str">
        <f t="shared" si="5"/>
        <v/>
      </c>
      <c r="V139" s="47" t="str">
        <f>IF(AND($U139="",$R139=V$16,COUNTIF(V$21:V138,V$18)&lt;V$15),IF(MOD(COUNTIFS($U$22:U139,"",$R$22:R139,V$16),INT(COUNTIFS(U$22:U$201,"",$R$22:$R$201,V$16)/V$15))=0,V$18,""),"")</f>
        <v/>
      </c>
      <c r="W139" s="48" t="str">
        <f>IF(AND(合并区域($U139:V139,"")="",$R139=W$16,COUNTIF(W$21:W138,W$18)&lt;W$15),IF(MOD(COUNTIFS(AG$22:AG139,"",$R$22:$R139,W$16),INT((COUNTIFS(AG$22:AG$201,"",$R$22:$R$201,W$16))/W$15))=0,W$18,""),"")</f>
        <v/>
      </c>
      <c r="X139" s="48" t="str">
        <f>IF(AND(合并区域($U139:W139,"")="",$R139=X$16,COUNTIF(X$21:X138,X$18)&lt;X$15),IF(MOD(COUNTIFS(AH$22:AH139,"",$R$22:$R139,X$16),INT((COUNTIFS(AH$22:AH$201,"",$R$22:$R$201,X$16))/X$15))=0,X$18,""),"")</f>
        <v/>
      </c>
      <c r="Y139" s="48" t="str">
        <f>IF(AND(合并区域($U139:X139,"")="",$R139=Y$16,COUNTIF(Y$21:Y138,Y$18)&lt;Y$15),IF(MOD(COUNTIFS(AI$22:AI139,"",$R$22:$R139,Y$16),INT((COUNTIFS(AI$22:AI$201,"",$R$22:$R$201,Y$16))/Y$15))=0,Y$18,""),"")</f>
        <v/>
      </c>
      <c r="Z139" s="48" t="str">
        <f>IF(AND(合并区域($U139:Y139,"")="",$R139=Z$16,COUNTIF(Z$21:Z138,Z$18)&lt;Z$15),IF(MOD(COUNTIFS(AJ$22:AJ139,"",$R$22:$R139,Z$16),INT((COUNTIFS(AJ$22:AJ$201,"",$R$22:$R$201,Z$16))/Z$15))=0,Z$18,""),"")</f>
        <v/>
      </c>
      <c r="AA139" s="48" t="str">
        <f>IF(AND(合并区域($U139:Z139,"")="",$R139=AA$16,COUNTIF(AA$21:AA138,AA$18)&lt;AA$15),IF(MOD(COUNTIFS(AK$22:AK139,"",$R$22:$R139,AA$16),INT((COUNTIFS(AK$22:AK$201,"",$R$22:$R$201,AA$16))/AA$15))=0,AA$18,""),"")</f>
        <v/>
      </c>
      <c r="AB139" s="48">
        <f>IF(AND(合并区域($U139:AA139,"")="",$R139=AB$16,COUNTIF(AB$21:AB138,AB$18)&lt;AB$15),IF(MOD(COUNTIFS(AL$22:AL139,"",$R$22:$R139,AB$16),INT((COUNTIFS(AL$22:AL$201,"",$R$22:$R$201,AB$16))/AB$15))=0,AB$18,""),"")</f>
        <v>29007</v>
      </c>
      <c r="AC139" s="48" t="str">
        <f>IF(AND(合并区域($U139:AB139,"")="",$R139=AC$16,COUNTIF(AC$21:AC138,AC$18)&lt;AC$15),IF(MOD(COUNTIFS(AM$22:AM139,"",$R$22:$R139,AC$16),INT((COUNTIFS(AM$22:AM$201,"",$R$22:$R$201,AC$16))/AC$15))=0,AC$18,""),"")</f>
        <v/>
      </c>
      <c r="AD139" s="48" t="str">
        <f>IF(AND(合并区域($U139:AC139,"")="",$R139=AD$16,COUNTIF(AD$21:AD138,AD$18)&lt;AD$15),IF(MOD(COUNTIFS(AN$22:AN139,"",$R$22:$R139,AD$16),INT((COUNTIFS(AN$22:AN$201,"",$R$22:$R$201,AD$16))/AD$15))=0,AD$18,""),"")</f>
        <v/>
      </c>
      <c r="AE139" s="48" t="str">
        <f>IF(AND(合并区域($U139:AD139,"")="",$R139=AE$16,COUNTIF(AE$21:AE138,AE$18)&lt;AE$15),IF(MOD(COUNTIFS(AO$22:AO139,"",$R$22:$R139,AE$16),INT((COUNTIFS(AO$22:AO$201,"",$R$22:$R$201,AE$16))/AE$15))=0,AE$18,""),"")</f>
        <v/>
      </c>
      <c r="AG139" s="79" t="str">
        <f>合并区域($U139:V139,"")</f>
        <v/>
      </c>
      <c r="AH139" s="79" t="str">
        <f>合并区域($U139:W139,"")</f>
        <v/>
      </c>
      <c r="AI139" s="79" t="str">
        <f>合并区域($U139:X139,"")</f>
        <v/>
      </c>
      <c r="AJ139" s="79" t="str">
        <f>合并区域($U139:Y139,"")</f>
        <v/>
      </c>
      <c r="AK139" s="79" t="str">
        <f>合并区域($U139:Z139,"")</f>
        <v/>
      </c>
      <c r="AL139" s="79" t="str">
        <f>合并区域($U139:AA139,"")</f>
        <v/>
      </c>
      <c r="AM139" s="79" t="str">
        <f>合并区域($U139:AB139,"")</f>
        <v>29007</v>
      </c>
      <c r="AN139" s="79" t="str">
        <f>合并区域($U139:AC139,"")</f>
        <v>29007</v>
      </c>
      <c r="AO139" s="79" t="str">
        <f>合并区域($U139:AD139,"")</f>
        <v>29007</v>
      </c>
      <c r="AP139" s="79" t="str">
        <f>合并区域($U139:AE139,"")</f>
        <v>29007</v>
      </c>
      <c r="AU139" s="14" t="s">
        <v>558</v>
      </c>
      <c r="AV139" s="14">
        <v>118</v>
      </c>
      <c r="AW139" s="14">
        <v>3</v>
      </c>
      <c r="AY139" s="77" t="str">
        <f>IF(AX139="","",INDEX($AV$12:$AZ$14,COUNTIF($AX$22:AX139,AX139),MATCH(AX139,$AV$3:$AZ$3,0)))</f>
        <v/>
      </c>
      <c r="BM139" s="14" t="s">
        <v>558</v>
      </c>
      <c r="BN139" s="14">
        <v>118</v>
      </c>
      <c r="BO139" s="14">
        <v>3</v>
      </c>
      <c r="BQ139" s="77" t="str">
        <f>IF(BP139="","",INDEX($BN$12:$BR$14,COUNTIF($BP$22:BP139,BP139),MATCH(BP139,$BN$3:$BR$3,0)))</f>
        <v/>
      </c>
    </row>
    <row r="140" spans="16:69" x14ac:dyDescent="0.15">
      <c r="P140" s="14" t="s">
        <v>559</v>
      </c>
      <c r="Q140" s="14">
        <v>119</v>
      </c>
      <c r="R140" s="14">
        <v>2</v>
      </c>
      <c r="S140" s="14" t="s">
        <v>626</v>
      </c>
      <c r="T140" s="77" t="str">
        <f t="shared" si="6"/>
        <v/>
      </c>
      <c r="U140" s="48" t="str">
        <f t="shared" si="5"/>
        <v/>
      </c>
      <c r="V140" s="47" t="str">
        <f>IF(AND($U140="",$R140=V$16,COUNTIF(V$21:V139,V$18)&lt;V$15),IF(MOD(COUNTIFS($U$22:U140,"",$R$22:R140,V$16),INT(COUNTIFS(U$22:U$201,"",$R$22:$R$201,V$16)/V$15))=0,V$18,""),"")</f>
        <v/>
      </c>
      <c r="W140" s="48" t="str">
        <f>IF(AND(合并区域($U140:V140,"")="",$R140=W$16,COUNTIF(W$21:W139,W$18)&lt;W$15),IF(MOD(COUNTIFS(AG$22:AG140,"",$R$22:$R140,W$16),INT((COUNTIFS(AG$22:AG$201,"",$R$22:$R$201,W$16))/W$15))=0,W$18,""),"")</f>
        <v/>
      </c>
      <c r="X140" s="48" t="str">
        <f>IF(AND(合并区域($U140:W140,"")="",$R140=X$16,COUNTIF(X$21:X139,X$18)&lt;X$15),IF(MOD(COUNTIFS(AH$22:AH140,"",$R$22:$R140,X$16),INT((COUNTIFS(AH$22:AH$201,"",$R$22:$R$201,X$16))/X$15))=0,X$18,""),"")</f>
        <v/>
      </c>
      <c r="Y140" s="48" t="str">
        <f>IF(AND(合并区域($U140:X140,"")="",$R140=Y$16,COUNTIF(Y$21:Y139,Y$18)&lt;Y$15),IF(MOD(COUNTIFS(AI$22:AI140,"",$R$22:$R140,Y$16),INT((COUNTIFS(AI$22:AI$201,"",$R$22:$R$201,Y$16))/Y$15))=0,Y$18,""),"")</f>
        <v/>
      </c>
      <c r="Z140" s="48" t="str">
        <f>IF(AND(合并区域($U140:Y140,"")="",$R140=Z$16,COUNTIF(Z$21:Z139,Z$18)&lt;Z$15),IF(MOD(COUNTIFS(AJ$22:AJ140,"",$R$22:$R140,Z$16),INT((COUNTIFS(AJ$22:AJ$201,"",$R$22:$R$201,Z$16))/Z$15))=0,Z$18,""),"")</f>
        <v/>
      </c>
      <c r="AA140" s="48" t="str">
        <f>IF(AND(合并区域($U140:Z140,"")="",$R140=AA$16,COUNTIF(AA$21:AA139,AA$18)&lt;AA$15),IF(MOD(COUNTIFS(AK$22:AK140,"",$R$22:$R140,AA$16),INT((COUNTIFS(AK$22:AK$201,"",$R$22:$R$201,AA$16))/AA$15))=0,AA$18,""),"")</f>
        <v/>
      </c>
      <c r="AB140" s="48" t="str">
        <f>IF(AND(合并区域($U140:AA140,"")="",$R140=AB$16,COUNTIF(AB$21:AB139,AB$18)&lt;AB$15),IF(MOD(COUNTIFS(AL$22:AL140,"",$R$22:$R140,AB$16),INT((COUNTIFS(AL$22:AL$201,"",$R$22:$R$201,AB$16))/AB$15))=0,AB$18,""),"")</f>
        <v/>
      </c>
      <c r="AC140" s="48" t="str">
        <f>IF(AND(合并区域($U140:AB140,"")="",$R140=AC$16,COUNTIF(AC$21:AC139,AC$18)&lt;AC$15),IF(MOD(COUNTIFS(AM$22:AM140,"",$R$22:$R140,AC$16),INT((COUNTIFS(AM$22:AM$201,"",$R$22:$R$201,AC$16))/AC$15))=0,AC$18,""),"")</f>
        <v/>
      </c>
      <c r="AD140" s="48" t="str">
        <f>IF(AND(合并区域($U140:AC140,"")="",$R140=AD$16,COUNTIF(AD$21:AD139,AD$18)&lt;AD$15),IF(MOD(COUNTIFS(AN$22:AN140,"",$R$22:$R140,AD$16),INT((COUNTIFS(AN$22:AN$201,"",$R$22:$R$201,AD$16))/AD$15))=0,AD$18,""),"")</f>
        <v/>
      </c>
      <c r="AE140" s="48" t="str">
        <f>IF(AND(合并区域($U140:AD140,"")="",$R140=AE$16,COUNTIF(AE$21:AE139,AE$18)&lt;AE$15),IF(MOD(COUNTIFS(AO$22:AO140,"",$R$22:$R140,AE$16),INT((COUNTIFS(AO$22:AO$201,"",$R$22:$R$201,AE$16))/AE$15))=0,AE$18,""),"")</f>
        <v/>
      </c>
      <c r="AG140" s="79" t="str">
        <f>合并区域($U140:V140,"")</f>
        <v/>
      </c>
      <c r="AH140" s="79" t="str">
        <f>合并区域($U140:W140,"")</f>
        <v/>
      </c>
      <c r="AI140" s="79" t="str">
        <f>合并区域($U140:X140,"")</f>
        <v/>
      </c>
      <c r="AJ140" s="79" t="str">
        <f>合并区域($U140:Y140,"")</f>
        <v/>
      </c>
      <c r="AK140" s="79" t="str">
        <f>合并区域($U140:Z140,"")</f>
        <v/>
      </c>
      <c r="AL140" s="79" t="str">
        <f>合并区域($U140:AA140,"")</f>
        <v/>
      </c>
      <c r="AM140" s="79" t="str">
        <f>合并区域($U140:AB140,"")</f>
        <v/>
      </c>
      <c r="AN140" s="79" t="str">
        <f>合并区域($U140:AC140,"")</f>
        <v/>
      </c>
      <c r="AO140" s="79" t="str">
        <f>合并区域($U140:AD140,"")</f>
        <v/>
      </c>
      <c r="AP140" s="79" t="str">
        <f>合并区域($U140:AE140,"")</f>
        <v/>
      </c>
      <c r="AU140" s="14" t="s">
        <v>559</v>
      </c>
      <c r="AV140" s="14">
        <v>119</v>
      </c>
      <c r="AW140" s="14">
        <v>4</v>
      </c>
      <c r="AX140" s="14" t="s">
        <v>839</v>
      </c>
      <c r="AY140" s="77">
        <f>IF(AX140="","",INDEX($AV$12:$AZ$14,COUNTIF($AX$22:AX140,AX140),MATCH(AX140,$AV$3:$AZ$3,0)))</f>
        <v>29008</v>
      </c>
      <c r="BM140" s="14" t="s">
        <v>559</v>
      </c>
      <c r="BN140" s="14">
        <v>119</v>
      </c>
      <c r="BO140" s="14">
        <v>4</v>
      </c>
      <c r="BQ140" s="77" t="str">
        <f>IF(BP140="","",INDEX($BN$12:$BR$14,COUNTIF($BP$22:BP140,BP140),MATCH(BP140,$BN$3:$BR$3,0)))</f>
        <v/>
      </c>
    </row>
    <row r="141" spans="16:69" x14ac:dyDescent="0.15">
      <c r="P141" s="14" t="s">
        <v>560</v>
      </c>
      <c r="Q141" s="14">
        <v>120</v>
      </c>
      <c r="R141" s="14">
        <v>1</v>
      </c>
      <c r="S141" s="14" t="s">
        <v>626</v>
      </c>
      <c r="T141" s="77" t="str">
        <f t="shared" si="6"/>
        <v/>
      </c>
      <c r="U141" s="48" t="str">
        <f t="shared" si="5"/>
        <v/>
      </c>
      <c r="V141" s="47" t="str">
        <f>IF(AND($U141="",$R141=V$16,COUNTIF(V$21:V140,V$18)&lt;V$15),IF(MOD(COUNTIFS($U$22:U141,"",$R$22:R141,V$16),INT(COUNTIFS(U$22:U$201,"",$R$22:$R$201,V$16)/V$15))=0,V$18,""),"")</f>
        <v/>
      </c>
      <c r="W141" s="48" t="str">
        <f>IF(AND(合并区域($U141:V141,"")="",$R141=W$16,COUNTIF(W$21:W140,W$18)&lt;W$15),IF(MOD(COUNTIFS(AG$22:AG141,"",$R$22:$R141,W$16),INT((COUNTIFS(AG$22:AG$201,"",$R$22:$R$201,W$16))/W$15))=0,W$18,""),"")</f>
        <v/>
      </c>
      <c r="X141" s="48" t="str">
        <f>IF(AND(合并区域($U141:W141,"")="",$R141=X$16,COUNTIF(X$21:X140,X$18)&lt;X$15),IF(MOD(COUNTIFS(AH$22:AH141,"",$R$22:$R141,X$16),INT((COUNTIFS(AH$22:AH$201,"",$R$22:$R$201,X$16))/X$15))=0,X$18,""),"")</f>
        <v/>
      </c>
      <c r="Y141" s="48" t="str">
        <f>IF(AND(合并区域($U141:X141,"")="",$R141=Y$16,COUNTIF(Y$21:Y140,Y$18)&lt;Y$15),IF(MOD(COUNTIFS(AI$22:AI141,"",$R$22:$R141,Y$16),INT((COUNTIFS(AI$22:AI$201,"",$R$22:$R$201,Y$16))/Y$15))=0,Y$18,""),"")</f>
        <v/>
      </c>
      <c r="Z141" s="48" t="str">
        <f>IF(AND(合并区域($U141:Y141,"")="",$R141=Z$16,COUNTIF(Z$21:Z140,Z$18)&lt;Z$15),IF(MOD(COUNTIFS(AJ$22:AJ141,"",$R$22:$R141,Z$16),INT((COUNTIFS(AJ$22:AJ$201,"",$R$22:$R$201,Z$16))/Z$15))=0,Z$18,""),"")</f>
        <v/>
      </c>
      <c r="AA141" s="48" t="str">
        <f>IF(AND(合并区域($U141:Z141,"")="",$R141=AA$16,COUNTIF(AA$21:AA140,AA$18)&lt;AA$15),IF(MOD(COUNTIFS(AK$22:AK141,"",$R$22:$R141,AA$16),INT((COUNTIFS(AK$22:AK$201,"",$R$22:$R$201,AA$16))/AA$15))=0,AA$18,""),"")</f>
        <v/>
      </c>
      <c r="AB141" s="48" t="str">
        <f>IF(AND(合并区域($U141:AA141,"")="",$R141=AB$16,COUNTIF(AB$21:AB140,AB$18)&lt;AB$15),IF(MOD(COUNTIFS(AL$22:AL141,"",$R$22:$R141,AB$16),INT((COUNTIFS(AL$22:AL$201,"",$R$22:$R$201,AB$16))/AB$15))=0,AB$18,""),"")</f>
        <v/>
      </c>
      <c r="AC141" s="48" t="str">
        <f>IF(AND(合并区域($U141:AB141,"")="",$R141=AC$16,COUNTIF(AC$21:AC140,AC$18)&lt;AC$15),IF(MOD(COUNTIFS(AM$22:AM141,"",$R$22:$R141,AC$16),INT((COUNTIFS(AM$22:AM$201,"",$R$22:$R$201,AC$16))/AC$15))=0,AC$18,""),"")</f>
        <v/>
      </c>
      <c r="AD141" s="48" t="str">
        <f>IF(AND(合并区域($U141:AC141,"")="",$R141=AD$16,COUNTIF(AD$21:AD140,AD$18)&lt;AD$15),IF(MOD(COUNTIFS(AN$22:AN141,"",$R$22:$R141,AD$16),INT((COUNTIFS(AN$22:AN$201,"",$R$22:$R$201,AD$16))/AD$15))=0,AD$18,""),"")</f>
        <v/>
      </c>
      <c r="AE141" s="48" t="str">
        <f>IF(AND(合并区域($U141:AD141,"")="",$R141=AE$16,COUNTIF(AE$21:AE140,AE$18)&lt;AE$15),IF(MOD(COUNTIFS(AO$22:AO141,"",$R$22:$R141,AE$16),INT((COUNTIFS(AO$22:AO$201,"",$R$22:$R$201,AE$16))/AE$15))=0,AE$18,""),"")</f>
        <v/>
      </c>
      <c r="AG141" s="79" t="str">
        <f>合并区域($U141:V141,"")</f>
        <v/>
      </c>
      <c r="AH141" s="79" t="str">
        <f>合并区域($U141:W141,"")</f>
        <v/>
      </c>
      <c r="AI141" s="79" t="str">
        <f>合并区域($U141:X141,"")</f>
        <v/>
      </c>
      <c r="AJ141" s="79" t="str">
        <f>合并区域($U141:Y141,"")</f>
        <v/>
      </c>
      <c r="AK141" s="79" t="str">
        <f>合并区域($U141:Z141,"")</f>
        <v/>
      </c>
      <c r="AL141" s="79" t="str">
        <f>合并区域($U141:AA141,"")</f>
        <v/>
      </c>
      <c r="AM141" s="79" t="str">
        <f>合并区域($U141:AB141,"")</f>
        <v/>
      </c>
      <c r="AN141" s="79" t="str">
        <f>合并区域($U141:AC141,"")</f>
        <v/>
      </c>
      <c r="AO141" s="79" t="str">
        <f>合并区域($U141:AD141,"")</f>
        <v/>
      </c>
      <c r="AP141" s="79" t="str">
        <f>合并区域($U141:AE141,"")</f>
        <v/>
      </c>
      <c r="AU141" s="14" t="s">
        <v>560</v>
      </c>
      <c r="AV141" s="14">
        <v>120</v>
      </c>
      <c r="AW141" s="14">
        <v>1</v>
      </c>
      <c r="AY141" s="77" t="str">
        <f>IF(AX141="","",INDEX($AV$12:$AZ$14,COUNTIF($AX$22:AX141,AX141),MATCH(AX141,$AV$3:$AZ$3,0)))</f>
        <v/>
      </c>
      <c r="BM141" s="14" t="s">
        <v>560</v>
      </c>
      <c r="BN141" s="14">
        <v>120</v>
      </c>
      <c r="BO141" s="14">
        <v>1</v>
      </c>
      <c r="BQ141" s="77" t="str">
        <f>IF(BP141="","",INDEX($BN$12:$BR$14,COUNTIF($BP$22:BP141,BP141),MATCH(BP141,$BN$3:$BR$3,0)))</f>
        <v/>
      </c>
    </row>
    <row r="142" spans="16:69" x14ac:dyDescent="0.15">
      <c r="P142" s="14" t="s">
        <v>561</v>
      </c>
      <c r="Q142" s="14">
        <v>121</v>
      </c>
      <c r="R142" s="14">
        <v>3</v>
      </c>
      <c r="T142" s="77" t="str">
        <f t="shared" si="6"/>
        <v/>
      </c>
      <c r="U142" s="48" t="str">
        <f t="shared" si="5"/>
        <v/>
      </c>
      <c r="V142" s="47" t="str">
        <f>IF(AND($U142="",$R142=V$16,COUNTIF(V$21:V141,V$18)&lt;V$15),IF(MOD(COUNTIFS($U$22:U142,"",$R$22:R142,V$16),INT(COUNTIFS(U$22:U$201,"",$R$22:$R$201,V$16)/V$15))=0,V$18,""),"")</f>
        <v/>
      </c>
      <c r="W142" s="48" t="str">
        <f>IF(AND(合并区域($U142:V142,"")="",$R142=W$16,COUNTIF(W$21:W141,W$18)&lt;W$15),IF(MOD(COUNTIFS(AG$22:AG142,"",$R$22:$R142,W$16),INT((COUNTIFS(AG$22:AG$201,"",$R$22:$R$201,W$16))/W$15))=0,W$18,""),"")</f>
        <v/>
      </c>
      <c r="X142" s="48" t="str">
        <f>IF(AND(合并区域($U142:W142,"")="",$R142=X$16,COUNTIF(X$21:X141,X$18)&lt;X$15),IF(MOD(COUNTIFS(AH$22:AH142,"",$R$22:$R142,X$16),INT((COUNTIFS(AH$22:AH$201,"",$R$22:$R$201,X$16))/X$15))=0,X$18,""),"")</f>
        <v/>
      </c>
      <c r="Y142" s="48" t="str">
        <f>IF(AND(合并区域($U142:X142,"")="",$R142=Y$16,COUNTIF(Y$21:Y141,Y$18)&lt;Y$15),IF(MOD(COUNTIFS(AI$22:AI142,"",$R$22:$R142,Y$16),INT((COUNTIFS(AI$22:AI$201,"",$R$22:$R$201,Y$16))/Y$15))=0,Y$18,""),"")</f>
        <v/>
      </c>
      <c r="Z142" s="48" t="str">
        <f>IF(AND(合并区域($U142:Y142,"")="",$R142=Z$16,COUNTIF(Z$21:Z141,Z$18)&lt;Z$15),IF(MOD(COUNTIFS(AJ$22:AJ142,"",$R$22:$R142,Z$16),INT((COUNTIFS(AJ$22:AJ$201,"",$R$22:$R$201,Z$16))/Z$15))=0,Z$18,""),"")</f>
        <v/>
      </c>
      <c r="AA142" s="48" t="str">
        <f>IF(AND(合并区域($U142:Z142,"")="",$R142=AA$16,COUNTIF(AA$21:AA141,AA$18)&lt;AA$15),IF(MOD(COUNTIFS(AK$22:AK142,"",$R$22:$R142,AA$16),INT((COUNTIFS(AK$22:AK$201,"",$R$22:$R$201,AA$16))/AA$15))=0,AA$18,""),"")</f>
        <v/>
      </c>
      <c r="AB142" s="48" t="str">
        <f>IF(AND(合并区域($U142:AA142,"")="",$R142=AB$16,COUNTIF(AB$21:AB141,AB$18)&lt;AB$15),IF(MOD(COUNTIFS(AL$22:AL142,"",$R$22:$R142,AB$16),INT((COUNTIFS(AL$22:AL$201,"",$R$22:$R$201,AB$16))/AB$15))=0,AB$18,""),"")</f>
        <v/>
      </c>
      <c r="AC142" s="48" t="str">
        <f>IF(AND(合并区域($U142:AB142,"")="",$R142=AC$16,COUNTIF(AC$21:AC141,AC$18)&lt;AC$15),IF(MOD(COUNTIFS(AM$22:AM142,"",$R$22:$R142,AC$16),INT((COUNTIFS(AM$22:AM$201,"",$R$22:$R$201,AC$16))/AC$15))=0,AC$18,""),"")</f>
        <v/>
      </c>
      <c r="AD142" s="48" t="str">
        <f>IF(AND(合并区域($U142:AC142,"")="",$R142=AD$16,COUNTIF(AD$21:AD141,AD$18)&lt;AD$15),IF(MOD(COUNTIFS(AN$22:AN142,"",$R$22:$R142,AD$16),INT((COUNTIFS(AN$22:AN$201,"",$R$22:$R$201,AD$16))/AD$15))=0,AD$18,""),"")</f>
        <v/>
      </c>
      <c r="AE142" s="48" t="str">
        <f>IF(AND(合并区域($U142:AD142,"")="",$R142=AE$16,COUNTIF(AE$21:AE141,AE$18)&lt;AE$15),IF(MOD(COUNTIFS(AO$22:AO142,"",$R$22:$R142,AE$16),INT((COUNTIFS(AO$22:AO$201,"",$R$22:$R$201,AE$16))/AE$15))=0,AE$18,""),"")</f>
        <v/>
      </c>
      <c r="AG142" s="79" t="str">
        <f>合并区域($U142:V142,"")</f>
        <v/>
      </c>
      <c r="AH142" s="79" t="str">
        <f>合并区域($U142:W142,"")</f>
        <v/>
      </c>
      <c r="AI142" s="79" t="str">
        <f>合并区域($U142:X142,"")</f>
        <v/>
      </c>
      <c r="AJ142" s="79" t="str">
        <f>合并区域($U142:Y142,"")</f>
        <v/>
      </c>
      <c r="AK142" s="79" t="str">
        <f>合并区域($U142:Z142,"")</f>
        <v/>
      </c>
      <c r="AL142" s="79" t="str">
        <f>合并区域($U142:AA142,"")</f>
        <v/>
      </c>
      <c r="AM142" s="79" t="str">
        <f>合并区域($U142:AB142,"")</f>
        <v/>
      </c>
      <c r="AN142" s="79" t="str">
        <f>合并区域($U142:AC142,"")</f>
        <v/>
      </c>
      <c r="AO142" s="79" t="str">
        <f>合并区域($U142:AD142,"")</f>
        <v/>
      </c>
      <c r="AP142" s="79" t="str">
        <f>合并区域($U142:AE142,"")</f>
        <v/>
      </c>
      <c r="AU142" s="14" t="s">
        <v>561</v>
      </c>
      <c r="AV142" s="14">
        <v>121</v>
      </c>
      <c r="AW142" s="14">
        <v>1</v>
      </c>
      <c r="AY142" s="77" t="str">
        <f>IF(AX142="","",INDEX($AV$12:$AZ$14,COUNTIF($AX$22:AX142,AX142),MATCH(AX142,$AV$3:$AZ$3,0)))</f>
        <v/>
      </c>
      <c r="BM142" s="14" t="s">
        <v>561</v>
      </c>
      <c r="BN142" s="14">
        <v>121</v>
      </c>
      <c r="BO142" s="14">
        <v>1</v>
      </c>
      <c r="BQ142" s="77" t="str">
        <f>IF(BP142="","",INDEX($BN$12:$BR$14,COUNTIF($BP$22:BP142,BP142),MATCH(BP142,$BN$3:$BR$3,0)))</f>
        <v/>
      </c>
    </row>
    <row r="143" spans="16:69" x14ac:dyDescent="0.15">
      <c r="P143" s="14" t="s">
        <v>562</v>
      </c>
      <c r="Q143" s="14">
        <v>122</v>
      </c>
      <c r="R143" s="14">
        <v>1</v>
      </c>
      <c r="T143" s="77" t="str">
        <f t="shared" si="6"/>
        <v/>
      </c>
      <c r="U143" s="48" t="str">
        <f t="shared" si="5"/>
        <v/>
      </c>
      <c r="V143" s="47" t="str">
        <f>IF(AND($U143="",$R143=V$16,COUNTIF(V$21:V142,V$18)&lt;V$15),IF(MOD(COUNTIFS($U$22:U143,"",$R$22:R143,V$16),INT(COUNTIFS(U$22:U$201,"",$R$22:$R$201,V$16)/V$15))=0,V$18,""),"")</f>
        <v/>
      </c>
      <c r="W143" s="48" t="str">
        <f>IF(AND(合并区域($U143:V143,"")="",$R143=W$16,COUNTIF(W$21:W142,W$18)&lt;W$15),IF(MOD(COUNTIFS(AG$22:AG143,"",$R$22:$R143,W$16),INT((COUNTIFS(AG$22:AG$201,"",$R$22:$R$201,W$16))/W$15))=0,W$18,""),"")</f>
        <v/>
      </c>
      <c r="X143" s="48" t="str">
        <f>IF(AND(合并区域($U143:W143,"")="",$R143=X$16,COUNTIF(X$21:X142,X$18)&lt;X$15),IF(MOD(COUNTIFS(AH$22:AH143,"",$R$22:$R143,X$16),INT((COUNTIFS(AH$22:AH$201,"",$R$22:$R$201,X$16))/X$15))=0,X$18,""),"")</f>
        <v/>
      </c>
      <c r="Y143" s="48" t="str">
        <f>IF(AND(合并区域($U143:X143,"")="",$R143=Y$16,COUNTIF(Y$21:Y142,Y$18)&lt;Y$15),IF(MOD(COUNTIFS(AI$22:AI143,"",$R$22:$R143,Y$16),INT((COUNTIFS(AI$22:AI$201,"",$R$22:$R$201,Y$16))/Y$15))=0,Y$18,""),"")</f>
        <v/>
      </c>
      <c r="Z143" s="48" t="str">
        <f>IF(AND(合并区域($U143:Y143,"")="",$R143=Z$16,COUNTIF(Z$21:Z142,Z$18)&lt;Z$15),IF(MOD(COUNTIFS(AJ$22:AJ143,"",$R$22:$R143,Z$16),INT((COUNTIFS(AJ$22:AJ$201,"",$R$22:$R$201,Z$16))/Z$15))=0,Z$18,""),"")</f>
        <v/>
      </c>
      <c r="AA143" s="48" t="str">
        <f>IF(AND(合并区域($U143:Z143,"")="",$R143=AA$16,COUNTIF(AA$21:AA142,AA$18)&lt;AA$15),IF(MOD(COUNTIFS(AK$22:AK143,"",$R$22:$R143,AA$16),INT((COUNTIFS(AK$22:AK$201,"",$R$22:$R$201,AA$16))/AA$15))=0,AA$18,""),"")</f>
        <v/>
      </c>
      <c r="AB143" s="48" t="str">
        <f>IF(AND(合并区域($U143:AA143,"")="",$R143=AB$16,COUNTIF(AB$21:AB142,AB$18)&lt;AB$15),IF(MOD(COUNTIFS(AL$22:AL143,"",$R$22:$R143,AB$16),INT((COUNTIFS(AL$22:AL$201,"",$R$22:$R$201,AB$16))/AB$15))=0,AB$18,""),"")</f>
        <v/>
      </c>
      <c r="AC143" s="48" t="str">
        <f>IF(AND(合并区域($U143:AB143,"")="",$R143=AC$16,COUNTIF(AC$21:AC142,AC$18)&lt;AC$15),IF(MOD(COUNTIFS(AM$22:AM143,"",$R$22:$R143,AC$16),INT((COUNTIFS(AM$22:AM$201,"",$R$22:$R$201,AC$16))/AC$15))=0,AC$18,""),"")</f>
        <v/>
      </c>
      <c r="AD143" s="48" t="str">
        <f>IF(AND(合并区域($U143:AC143,"")="",$R143=AD$16,COUNTIF(AD$21:AD142,AD$18)&lt;AD$15),IF(MOD(COUNTIFS(AN$22:AN143,"",$R$22:$R143,AD$16),INT((COUNTIFS(AN$22:AN$201,"",$R$22:$R$201,AD$16))/AD$15))=0,AD$18,""),"")</f>
        <v/>
      </c>
      <c r="AE143" s="48" t="str">
        <f>IF(AND(合并区域($U143:AD143,"")="",$R143=AE$16,COUNTIF(AE$21:AE142,AE$18)&lt;AE$15),IF(MOD(COUNTIFS(AO$22:AO143,"",$R$22:$R143,AE$16),INT((COUNTIFS(AO$22:AO$201,"",$R$22:$R$201,AE$16))/AE$15))=0,AE$18,""),"")</f>
        <v/>
      </c>
      <c r="AG143" s="79" t="str">
        <f>合并区域($U143:V143,"")</f>
        <v/>
      </c>
      <c r="AH143" s="79" t="str">
        <f>合并区域($U143:W143,"")</f>
        <v/>
      </c>
      <c r="AI143" s="79" t="str">
        <f>合并区域($U143:X143,"")</f>
        <v/>
      </c>
      <c r="AJ143" s="79" t="str">
        <f>合并区域($U143:Y143,"")</f>
        <v/>
      </c>
      <c r="AK143" s="79" t="str">
        <f>合并区域($U143:Z143,"")</f>
        <v/>
      </c>
      <c r="AL143" s="79" t="str">
        <f>合并区域($U143:AA143,"")</f>
        <v/>
      </c>
      <c r="AM143" s="79" t="str">
        <f>合并区域($U143:AB143,"")</f>
        <v/>
      </c>
      <c r="AN143" s="79" t="str">
        <f>合并区域($U143:AC143,"")</f>
        <v/>
      </c>
      <c r="AO143" s="79" t="str">
        <f>合并区域($U143:AD143,"")</f>
        <v/>
      </c>
      <c r="AP143" s="79" t="str">
        <f>合并区域($U143:AE143,"")</f>
        <v/>
      </c>
      <c r="AU143" s="14" t="s">
        <v>562</v>
      </c>
      <c r="AV143" s="14">
        <v>122</v>
      </c>
      <c r="AW143" s="14">
        <v>1</v>
      </c>
      <c r="AY143" s="77" t="str">
        <f>IF(AX143="","",INDEX($AV$12:$AZ$14,COUNTIF($AX$22:AX143,AX143),MATCH(AX143,$AV$3:$AZ$3,0)))</f>
        <v/>
      </c>
      <c r="BM143" s="14" t="s">
        <v>562</v>
      </c>
      <c r="BN143" s="14">
        <v>122</v>
      </c>
      <c r="BO143" s="14">
        <v>1</v>
      </c>
      <c r="BQ143" s="77" t="str">
        <f>IF(BP143="","",INDEX($BN$12:$BR$14,COUNTIF($BP$22:BP143,BP143),MATCH(BP143,$BN$3:$BR$3,0)))</f>
        <v/>
      </c>
    </row>
    <row r="144" spans="16:69" x14ac:dyDescent="0.15">
      <c r="P144" s="14" t="s">
        <v>563</v>
      </c>
      <c r="Q144" s="14">
        <v>123</v>
      </c>
      <c r="R144" s="14">
        <v>1</v>
      </c>
      <c r="T144" s="77" t="str">
        <f t="shared" si="6"/>
        <v/>
      </c>
      <c r="U144" s="48" t="str">
        <f t="shared" si="5"/>
        <v/>
      </c>
      <c r="V144" s="47" t="str">
        <f>IF(AND($U144="",$R144=V$16,COUNTIF(V$21:V143,V$18)&lt;V$15),IF(MOD(COUNTIFS($U$22:U144,"",$R$22:R144,V$16),INT(COUNTIFS(U$22:U$201,"",$R$22:$R$201,V$16)/V$15))=0,V$18,""),"")</f>
        <v/>
      </c>
      <c r="W144" s="48" t="str">
        <f>IF(AND(合并区域($U144:V144,"")="",$R144=W$16,COUNTIF(W$21:W143,W$18)&lt;W$15),IF(MOD(COUNTIFS(AG$22:AG144,"",$R$22:$R144,W$16),INT((COUNTIFS(AG$22:AG$201,"",$R$22:$R$201,W$16))/W$15))=0,W$18,""),"")</f>
        <v/>
      </c>
      <c r="X144" s="48" t="str">
        <f>IF(AND(合并区域($U144:W144,"")="",$R144=X$16,COUNTIF(X$21:X143,X$18)&lt;X$15),IF(MOD(COUNTIFS(AH$22:AH144,"",$R$22:$R144,X$16),INT((COUNTIFS(AH$22:AH$201,"",$R$22:$R$201,X$16))/X$15))=0,X$18,""),"")</f>
        <v/>
      </c>
      <c r="Y144" s="48" t="str">
        <f>IF(AND(合并区域($U144:X144,"")="",$R144=Y$16,COUNTIF(Y$21:Y143,Y$18)&lt;Y$15),IF(MOD(COUNTIFS(AI$22:AI144,"",$R$22:$R144,Y$16),INT((COUNTIFS(AI$22:AI$201,"",$R$22:$R$201,Y$16))/Y$15))=0,Y$18,""),"")</f>
        <v/>
      </c>
      <c r="Z144" s="48" t="str">
        <f>IF(AND(合并区域($U144:Y144,"")="",$R144=Z$16,COUNTIF(Z$21:Z143,Z$18)&lt;Z$15),IF(MOD(COUNTIFS(AJ$22:AJ144,"",$R$22:$R144,Z$16),INT((COUNTIFS(AJ$22:AJ$201,"",$R$22:$R$201,Z$16))/Z$15))=0,Z$18,""),"")</f>
        <v/>
      </c>
      <c r="AA144" s="48" t="str">
        <f>IF(AND(合并区域($U144:Z144,"")="",$R144=AA$16,COUNTIF(AA$21:AA143,AA$18)&lt;AA$15),IF(MOD(COUNTIFS(AK$22:AK144,"",$R$22:$R144,AA$16),INT((COUNTIFS(AK$22:AK$201,"",$R$22:$R$201,AA$16))/AA$15))=0,AA$18,""),"")</f>
        <v/>
      </c>
      <c r="AB144" s="48" t="str">
        <f>IF(AND(合并区域($U144:AA144,"")="",$R144=AB$16,COUNTIF(AB$21:AB143,AB$18)&lt;AB$15),IF(MOD(COUNTIFS(AL$22:AL144,"",$R$22:$R144,AB$16),INT((COUNTIFS(AL$22:AL$201,"",$R$22:$R$201,AB$16))/AB$15))=0,AB$18,""),"")</f>
        <v/>
      </c>
      <c r="AC144" s="48" t="str">
        <f>IF(AND(合并区域($U144:AB144,"")="",$R144=AC$16,COUNTIF(AC$21:AC143,AC$18)&lt;AC$15),IF(MOD(COUNTIFS(AM$22:AM144,"",$R$22:$R144,AC$16),INT((COUNTIFS(AM$22:AM$201,"",$R$22:$R$201,AC$16))/AC$15))=0,AC$18,""),"")</f>
        <v/>
      </c>
      <c r="AD144" s="48" t="str">
        <f>IF(AND(合并区域($U144:AC144,"")="",$R144=AD$16,COUNTIF(AD$21:AD143,AD$18)&lt;AD$15),IF(MOD(COUNTIFS(AN$22:AN144,"",$R$22:$R144,AD$16),INT((COUNTIFS(AN$22:AN$201,"",$R$22:$R$201,AD$16))/AD$15))=0,AD$18,""),"")</f>
        <v/>
      </c>
      <c r="AE144" s="48" t="str">
        <f>IF(AND(合并区域($U144:AD144,"")="",$R144=AE$16,COUNTIF(AE$21:AE143,AE$18)&lt;AE$15),IF(MOD(COUNTIFS(AO$22:AO144,"",$R$22:$R144,AE$16),INT((COUNTIFS(AO$22:AO$201,"",$R$22:$R$201,AE$16))/AE$15))=0,AE$18,""),"")</f>
        <v/>
      </c>
      <c r="AG144" s="79" t="str">
        <f>合并区域($U144:V144,"")</f>
        <v/>
      </c>
      <c r="AH144" s="79" t="str">
        <f>合并区域($U144:W144,"")</f>
        <v/>
      </c>
      <c r="AI144" s="79" t="str">
        <f>合并区域($U144:X144,"")</f>
        <v/>
      </c>
      <c r="AJ144" s="79" t="str">
        <f>合并区域($U144:Y144,"")</f>
        <v/>
      </c>
      <c r="AK144" s="79" t="str">
        <f>合并区域($U144:Z144,"")</f>
        <v/>
      </c>
      <c r="AL144" s="79" t="str">
        <f>合并区域($U144:AA144,"")</f>
        <v/>
      </c>
      <c r="AM144" s="79" t="str">
        <f>合并区域($U144:AB144,"")</f>
        <v/>
      </c>
      <c r="AN144" s="79" t="str">
        <f>合并区域($U144:AC144,"")</f>
        <v/>
      </c>
      <c r="AO144" s="79" t="str">
        <f>合并区域($U144:AD144,"")</f>
        <v/>
      </c>
      <c r="AP144" s="79" t="str">
        <f>合并区域($U144:AE144,"")</f>
        <v/>
      </c>
      <c r="AU144" s="14" t="s">
        <v>563</v>
      </c>
      <c r="AV144" s="14">
        <v>123</v>
      </c>
      <c r="AW144" s="14">
        <v>1</v>
      </c>
      <c r="AY144" s="77" t="str">
        <f>IF(AX144="","",INDEX($AV$12:$AZ$14,COUNTIF($AX$22:AX144,AX144),MATCH(AX144,$AV$3:$AZ$3,0)))</f>
        <v/>
      </c>
      <c r="BM144" s="14" t="s">
        <v>563</v>
      </c>
      <c r="BN144" s="14">
        <v>123</v>
      </c>
      <c r="BO144" s="14">
        <v>1</v>
      </c>
      <c r="BQ144" s="77" t="str">
        <f>IF(BP144="","",INDEX($BN$12:$BR$14,COUNTIF($BP$22:BP144,BP144),MATCH(BP144,$BN$3:$BR$3,0)))</f>
        <v/>
      </c>
    </row>
    <row r="145" spans="16:69" x14ac:dyDescent="0.15">
      <c r="P145" s="14" t="s">
        <v>564</v>
      </c>
      <c r="Q145" s="14">
        <v>124</v>
      </c>
      <c r="R145" s="14">
        <v>1</v>
      </c>
      <c r="T145" s="77" t="str">
        <f t="shared" si="6"/>
        <v/>
      </c>
      <c r="U145" s="48" t="str">
        <f t="shared" si="5"/>
        <v/>
      </c>
      <c r="V145" s="47" t="str">
        <f>IF(AND($U145="",$R145=V$16,COUNTIF(V$21:V144,V$18)&lt;V$15),IF(MOD(COUNTIFS($U$22:U145,"",$R$22:R145,V$16),INT(COUNTIFS(U$22:U$201,"",$R$22:$R$201,V$16)/V$15))=0,V$18,""),"")</f>
        <v/>
      </c>
      <c r="W145" s="48" t="str">
        <f>IF(AND(合并区域($U145:V145,"")="",$R145=W$16,COUNTIF(W$21:W144,W$18)&lt;W$15),IF(MOD(COUNTIFS(AG$22:AG145,"",$R$22:$R145,W$16),INT((COUNTIFS(AG$22:AG$201,"",$R$22:$R$201,W$16))/W$15))=0,W$18,""),"")</f>
        <v/>
      </c>
      <c r="X145" s="48" t="str">
        <f>IF(AND(合并区域($U145:W145,"")="",$R145=X$16,COUNTIF(X$21:X144,X$18)&lt;X$15),IF(MOD(COUNTIFS(AH$22:AH145,"",$R$22:$R145,X$16),INT((COUNTIFS(AH$22:AH$201,"",$R$22:$R$201,X$16))/X$15))=0,X$18,""),"")</f>
        <v/>
      </c>
      <c r="Y145" s="48" t="str">
        <f>IF(AND(合并区域($U145:X145,"")="",$R145=Y$16,COUNTIF(Y$21:Y144,Y$18)&lt;Y$15),IF(MOD(COUNTIFS(AI$22:AI145,"",$R$22:$R145,Y$16),INT((COUNTIFS(AI$22:AI$201,"",$R$22:$R$201,Y$16))/Y$15))=0,Y$18,""),"")</f>
        <v/>
      </c>
      <c r="Z145" s="48" t="str">
        <f>IF(AND(合并区域($U145:Y145,"")="",$R145=Z$16,COUNTIF(Z$21:Z144,Z$18)&lt;Z$15),IF(MOD(COUNTIFS(AJ$22:AJ145,"",$R$22:$R145,Z$16),INT((COUNTIFS(AJ$22:AJ$201,"",$R$22:$R$201,Z$16))/Z$15))=0,Z$18,""),"")</f>
        <v/>
      </c>
      <c r="AA145" s="48" t="str">
        <f>IF(AND(合并区域($U145:Z145,"")="",$R145=AA$16,COUNTIF(AA$21:AA144,AA$18)&lt;AA$15),IF(MOD(COUNTIFS(AK$22:AK145,"",$R$22:$R145,AA$16),INT((COUNTIFS(AK$22:AK$201,"",$R$22:$R$201,AA$16))/AA$15))=0,AA$18,""),"")</f>
        <v/>
      </c>
      <c r="AB145" s="48" t="str">
        <f>IF(AND(合并区域($U145:AA145,"")="",$R145=AB$16,COUNTIF(AB$21:AB144,AB$18)&lt;AB$15),IF(MOD(COUNTIFS(AL$22:AL145,"",$R$22:$R145,AB$16),INT((COUNTIFS(AL$22:AL$201,"",$R$22:$R$201,AB$16))/AB$15))=0,AB$18,""),"")</f>
        <v/>
      </c>
      <c r="AC145" s="48" t="str">
        <f>IF(AND(合并区域($U145:AB145,"")="",$R145=AC$16,COUNTIF(AC$21:AC144,AC$18)&lt;AC$15),IF(MOD(COUNTIFS(AM$22:AM145,"",$R$22:$R145,AC$16),INT((COUNTIFS(AM$22:AM$201,"",$R$22:$R$201,AC$16))/AC$15))=0,AC$18,""),"")</f>
        <v/>
      </c>
      <c r="AD145" s="48" t="str">
        <f>IF(AND(合并区域($U145:AC145,"")="",$R145=AD$16,COUNTIF(AD$21:AD144,AD$18)&lt;AD$15),IF(MOD(COUNTIFS(AN$22:AN145,"",$R$22:$R145,AD$16),INT((COUNTIFS(AN$22:AN$201,"",$R$22:$R$201,AD$16))/AD$15))=0,AD$18,""),"")</f>
        <v/>
      </c>
      <c r="AE145" s="48" t="str">
        <f>IF(AND(合并区域($U145:AD145,"")="",$R145=AE$16,COUNTIF(AE$21:AE144,AE$18)&lt;AE$15),IF(MOD(COUNTIFS(AO$22:AO145,"",$R$22:$R145,AE$16),INT((COUNTIFS(AO$22:AO$201,"",$R$22:$R$201,AE$16))/AE$15))=0,AE$18,""),"")</f>
        <v/>
      </c>
      <c r="AG145" s="79" t="str">
        <f>合并区域($U145:V145,"")</f>
        <v/>
      </c>
      <c r="AH145" s="79" t="str">
        <f>合并区域($U145:W145,"")</f>
        <v/>
      </c>
      <c r="AI145" s="79" t="str">
        <f>合并区域($U145:X145,"")</f>
        <v/>
      </c>
      <c r="AJ145" s="79" t="str">
        <f>合并区域($U145:Y145,"")</f>
        <v/>
      </c>
      <c r="AK145" s="79" t="str">
        <f>合并区域($U145:Z145,"")</f>
        <v/>
      </c>
      <c r="AL145" s="79" t="str">
        <f>合并区域($U145:AA145,"")</f>
        <v/>
      </c>
      <c r="AM145" s="79" t="str">
        <f>合并区域($U145:AB145,"")</f>
        <v/>
      </c>
      <c r="AN145" s="79" t="str">
        <f>合并区域($U145:AC145,"")</f>
        <v/>
      </c>
      <c r="AO145" s="79" t="str">
        <f>合并区域($U145:AD145,"")</f>
        <v/>
      </c>
      <c r="AP145" s="79" t="str">
        <f>合并区域($U145:AE145,"")</f>
        <v/>
      </c>
      <c r="AU145" s="14" t="s">
        <v>564</v>
      </c>
      <c r="AV145" s="14">
        <v>124</v>
      </c>
      <c r="AW145" s="14">
        <v>1</v>
      </c>
      <c r="AY145" s="77" t="str">
        <f>IF(AX145="","",INDEX($AV$12:$AZ$14,COUNTIF($AX$22:AX145,AX145),MATCH(AX145,$AV$3:$AZ$3,0)))</f>
        <v/>
      </c>
      <c r="BM145" s="14" t="s">
        <v>564</v>
      </c>
      <c r="BN145" s="14">
        <v>124</v>
      </c>
      <c r="BO145" s="14">
        <v>1</v>
      </c>
      <c r="BQ145" s="77" t="str">
        <f>IF(BP145="","",INDEX($BN$12:$BR$14,COUNTIF($BP$22:BP145,BP145),MATCH(BP145,$BN$3:$BR$3,0)))</f>
        <v/>
      </c>
    </row>
    <row r="146" spans="16:69" x14ac:dyDescent="0.15">
      <c r="P146" s="14" t="s">
        <v>565</v>
      </c>
      <c r="Q146" s="14">
        <v>125</v>
      </c>
      <c r="R146" s="14">
        <v>2</v>
      </c>
      <c r="T146" s="77" t="str">
        <f t="shared" si="6"/>
        <v/>
      </c>
      <c r="U146" s="48" t="str">
        <f t="shared" si="5"/>
        <v/>
      </c>
      <c r="V146" s="47" t="str">
        <f>IF(AND($U146="",$R146=V$16,COUNTIF(V$21:V145,V$18)&lt;V$15),IF(MOD(COUNTIFS($U$22:U146,"",$R$22:R146,V$16),INT(COUNTIFS(U$22:U$201,"",$R$22:$R$201,V$16)/V$15))=0,V$18,""),"")</f>
        <v/>
      </c>
      <c r="W146" s="48" t="str">
        <f>IF(AND(合并区域($U146:V146,"")="",$R146=W$16,COUNTIF(W$21:W145,W$18)&lt;W$15),IF(MOD(COUNTIFS(AG$22:AG146,"",$R$22:$R146,W$16),INT((COUNTIFS(AG$22:AG$201,"",$R$22:$R$201,W$16))/W$15))=0,W$18,""),"")</f>
        <v/>
      </c>
      <c r="X146" s="48" t="str">
        <f>IF(AND(合并区域($U146:W146,"")="",$R146=X$16,COUNTIF(X$21:X145,X$18)&lt;X$15),IF(MOD(COUNTIFS(AH$22:AH146,"",$R$22:$R146,X$16),INT((COUNTIFS(AH$22:AH$201,"",$R$22:$R$201,X$16))/X$15))=0,X$18,""),"")</f>
        <v/>
      </c>
      <c r="Y146" s="48" t="str">
        <f>IF(AND(合并区域($U146:X146,"")="",$R146=Y$16,COUNTIF(Y$21:Y145,Y$18)&lt;Y$15),IF(MOD(COUNTIFS(AI$22:AI146,"",$R$22:$R146,Y$16),INT((COUNTIFS(AI$22:AI$201,"",$R$22:$R$201,Y$16))/Y$15))=0,Y$18,""),"")</f>
        <v/>
      </c>
      <c r="Z146" s="48" t="str">
        <f>IF(AND(合并区域($U146:Y146,"")="",$R146=Z$16,COUNTIF(Z$21:Z145,Z$18)&lt;Z$15),IF(MOD(COUNTIFS(AJ$22:AJ146,"",$R$22:$R146,Z$16),INT((COUNTIFS(AJ$22:AJ$201,"",$R$22:$R$201,Z$16))/Z$15))=0,Z$18,""),"")</f>
        <v/>
      </c>
      <c r="AA146" s="48" t="str">
        <f>IF(AND(合并区域($U146:Z146,"")="",$R146=AA$16,COUNTIF(AA$21:AA145,AA$18)&lt;AA$15),IF(MOD(COUNTIFS(AK$22:AK146,"",$R$22:$R146,AA$16),INT((COUNTIFS(AK$22:AK$201,"",$R$22:$R$201,AA$16))/AA$15))=0,AA$18,""),"")</f>
        <v/>
      </c>
      <c r="AB146" s="48" t="str">
        <f>IF(AND(合并区域($U146:AA146,"")="",$R146=AB$16,COUNTIF(AB$21:AB145,AB$18)&lt;AB$15),IF(MOD(COUNTIFS(AL$22:AL146,"",$R$22:$R146,AB$16),INT((COUNTIFS(AL$22:AL$201,"",$R$22:$R$201,AB$16))/AB$15))=0,AB$18,""),"")</f>
        <v/>
      </c>
      <c r="AC146" s="48" t="str">
        <f>IF(AND(合并区域($U146:AB146,"")="",$R146=AC$16,COUNTIF(AC$21:AC145,AC$18)&lt;AC$15),IF(MOD(COUNTIFS(AM$22:AM146,"",$R$22:$R146,AC$16),INT((COUNTIFS(AM$22:AM$201,"",$R$22:$R$201,AC$16))/AC$15))=0,AC$18,""),"")</f>
        <v/>
      </c>
      <c r="AD146" s="48" t="str">
        <f>IF(AND(合并区域($U146:AC146,"")="",$R146=AD$16,COUNTIF(AD$21:AD145,AD$18)&lt;AD$15),IF(MOD(COUNTIFS(AN$22:AN146,"",$R$22:$R146,AD$16),INT((COUNTIFS(AN$22:AN$201,"",$R$22:$R$201,AD$16))/AD$15))=0,AD$18,""),"")</f>
        <v/>
      </c>
      <c r="AE146" s="48" t="str">
        <f>IF(AND(合并区域($U146:AD146,"")="",$R146=AE$16,COUNTIF(AE$21:AE145,AE$18)&lt;AE$15),IF(MOD(COUNTIFS(AO$22:AO146,"",$R$22:$R146,AE$16),INT((COUNTIFS(AO$22:AO$201,"",$R$22:$R$201,AE$16))/AE$15))=0,AE$18,""),"")</f>
        <v/>
      </c>
      <c r="AG146" s="79" t="str">
        <f>合并区域($U146:V146,"")</f>
        <v/>
      </c>
      <c r="AH146" s="79" t="str">
        <f>合并区域($U146:W146,"")</f>
        <v/>
      </c>
      <c r="AI146" s="79" t="str">
        <f>合并区域($U146:X146,"")</f>
        <v/>
      </c>
      <c r="AJ146" s="79" t="str">
        <f>合并区域($U146:Y146,"")</f>
        <v/>
      </c>
      <c r="AK146" s="79" t="str">
        <f>合并区域($U146:Z146,"")</f>
        <v/>
      </c>
      <c r="AL146" s="79" t="str">
        <f>合并区域($U146:AA146,"")</f>
        <v/>
      </c>
      <c r="AM146" s="79" t="str">
        <f>合并区域($U146:AB146,"")</f>
        <v/>
      </c>
      <c r="AN146" s="79" t="str">
        <f>合并区域($U146:AC146,"")</f>
        <v/>
      </c>
      <c r="AO146" s="79" t="str">
        <f>合并区域($U146:AD146,"")</f>
        <v/>
      </c>
      <c r="AP146" s="79" t="str">
        <f>合并区域($U146:AE146,"")</f>
        <v/>
      </c>
      <c r="AU146" s="14" t="s">
        <v>565</v>
      </c>
      <c r="AV146" s="14">
        <v>125</v>
      </c>
      <c r="AW146" s="14">
        <v>3</v>
      </c>
      <c r="AY146" s="77" t="str">
        <f>IF(AX146="","",INDEX($AV$12:$AZ$14,COUNTIF($AX$22:AX146,AX146),MATCH(AX146,$AV$3:$AZ$3,0)))</f>
        <v/>
      </c>
      <c r="BM146" s="14" t="s">
        <v>565</v>
      </c>
      <c r="BN146" s="14">
        <v>125</v>
      </c>
      <c r="BO146" s="14">
        <v>3</v>
      </c>
      <c r="BQ146" s="77" t="str">
        <f>IF(BP146="","",INDEX($BN$12:$BR$14,COUNTIF($BP$22:BP146,BP146),MATCH(BP146,$BN$3:$BR$3,0)))</f>
        <v/>
      </c>
    </row>
    <row r="147" spans="16:69" x14ac:dyDescent="0.15">
      <c r="P147" s="14" t="s">
        <v>566</v>
      </c>
      <c r="Q147" s="14">
        <v>126</v>
      </c>
      <c r="R147" s="14">
        <v>4</v>
      </c>
      <c r="T147" s="77" t="str">
        <f t="shared" si="6"/>
        <v>29016</v>
      </c>
      <c r="U147" s="48" t="str">
        <f t="shared" si="5"/>
        <v/>
      </c>
      <c r="V147" s="47" t="str">
        <f>IF(AND($U147="",$R147=V$16,COUNTIF(V$21:V146,V$18)&lt;V$15),IF(MOD(COUNTIFS($U$22:U147,"",$R$22:R147,V$16),INT(COUNTIFS(U$22:U$201,"",$R$22:$R$201,V$16)/V$15))=0,V$18,""),"")</f>
        <v/>
      </c>
      <c r="W147" s="48" t="str">
        <f>IF(AND(合并区域($U147:V147,"")="",$R147=W$16,COUNTIF(W$21:W146,W$18)&lt;W$15),IF(MOD(COUNTIFS(AG$22:AG147,"",$R$22:$R147,W$16),INT((COUNTIFS(AG$22:AG$201,"",$R$22:$R$201,W$16))/W$15))=0,W$18,""),"")</f>
        <v/>
      </c>
      <c r="X147" s="48" t="str">
        <f>IF(AND(合并区域($U147:W147,"")="",$R147=X$16,COUNTIF(X$21:X146,X$18)&lt;X$15),IF(MOD(COUNTIFS(AH$22:AH147,"",$R$22:$R147,X$16),INT((COUNTIFS(AH$22:AH$201,"",$R$22:$R$201,X$16))/X$15))=0,X$18,""),"")</f>
        <v/>
      </c>
      <c r="Y147" s="48" t="str">
        <f>IF(AND(合并区域($U147:X147,"")="",$R147=Y$16,COUNTIF(Y$21:Y146,Y$18)&lt;Y$15),IF(MOD(COUNTIFS(AI$22:AI147,"",$R$22:$R147,Y$16),INT((COUNTIFS(AI$22:AI$201,"",$R$22:$R$201,Y$16))/Y$15))=0,Y$18,""),"")</f>
        <v/>
      </c>
      <c r="Z147" s="48">
        <f>IF(AND(合并区域($U147:Y147,"")="",$R147=Z$16,COUNTIF(Z$21:Z146,Z$18)&lt;Z$15),IF(MOD(COUNTIFS(AJ$22:AJ147,"",$R$22:$R147,Z$16),INT((COUNTIFS(AJ$22:AJ$201,"",$R$22:$R$201,Z$16))/Z$15))=0,Z$18,""),"")</f>
        <v>29016</v>
      </c>
      <c r="AA147" s="48" t="str">
        <f>IF(AND(合并区域($U147:Z147,"")="",$R147=AA$16,COUNTIF(AA$21:AA146,AA$18)&lt;AA$15),IF(MOD(COUNTIFS(AK$22:AK147,"",$R$22:$R147,AA$16),INT((COUNTIFS(AK$22:AK$201,"",$R$22:$R$201,AA$16))/AA$15))=0,AA$18,""),"")</f>
        <v/>
      </c>
      <c r="AB147" s="48" t="str">
        <f>IF(AND(合并区域($U147:AA147,"")="",$R147=AB$16,COUNTIF(AB$21:AB146,AB$18)&lt;AB$15),IF(MOD(COUNTIFS(AL$22:AL147,"",$R$22:$R147,AB$16),INT((COUNTIFS(AL$22:AL$201,"",$R$22:$R$201,AB$16))/AB$15))=0,AB$18,""),"")</f>
        <v/>
      </c>
      <c r="AC147" s="48" t="str">
        <f>IF(AND(合并区域($U147:AB147,"")="",$R147=AC$16,COUNTIF(AC$21:AC146,AC$18)&lt;AC$15),IF(MOD(COUNTIFS(AM$22:AM147,"",$R$22:$R147,AC$16),INT((COUNTIFS(AM$22:AM$201,"",$R$22:$R$201,AC$16))/AC$15))=0,AC$18,""),"")</f>
        <v/>
      </c>
      <c r="AD147" s="48" t="str">
        <f>IF(AND(合并区域($U147:AC147,"")="",$R147=AD$16,COUNTIF(AD$21:AD146,AD$18)&lt;AD$15),IF(MOD(COUNTIFS(AN$22:AN147,"",$R$22:$R147,AD$16),INT((COUNTIFS(AN$22:AN$201,"",$R$22:$R$201,AD$16))/AD$15))=0,AD$18,""),"")</f>
        <v/>
      </c>
      <c r="AE147" s="48" t="str">
        <f>IF(AND(合并区域($U147:AD147,"")="",$R147=AE$16,COUNTIF(AE$21:AE146,AE$18)&lt;AE$15),IF(MOD(COUNTIFS(AO$22:AO147,"",$R$22:$R147,AE$16),INT((COUNTIFS(AO$22:AO$201,"",$R$22:$R$201,AE$16))/AE$15))=0,AE$18,""),"")</f>
        <v/>
      </c>
      <c r="AG147" s="79" t="str">
        <f>合并区域($U147:V147,"")</f>
        <v/>
      </c>
      <c r="AH147" s="79" t="str">
        <f>合并区域($U147:W147,"")</f>
        <v/>
      </c>
      <c r="AI147" s="79" t="str">
        <f>合并区域($U147:X147,"")</f>
        <v/>
      </c>
      <c r="AJ147" s="79" t="str">
        <f>合并区域($U147:Y147,"")</f>
        <v/>
      </c>
      <c r="AK147" s="79" t="str">
        <f>合并区域($U147:Z147,"")</f>
        <v>29016</v>
      </c>
      <c r="AL147" s="79" t="str">
        <f>合并区域($U147:AA147,"")</f>
        <v>29016</v>
      </c>
      <c r="AM147" s="79" t="str">
        <f>合并区域($U147:AB147,"")</f>
        <v>29016</v>
      </c>
      <c r="AN147" s="79" t="str">
        <f>合并区域($U147:AC147,"")</f>
        <v>29016</v>
      </c>
      <c r="AO147" s="79" t="str">
        <f>合并区域($U147:AD147,"")</f>
        <v>29016</v>
      </c>
      <c r="AP147" s="79" t="str">
        <f>合并区域($U147:AE147,"")</f>
        <v>29016</v>
      </c>
      <c r="AU147" s="14" t="s">
        <v>566</v>
      </c>
      <c r="AV147" s="14">
        <v>126</v>
      </c>
      <c r="AW147" s="14">
        <v>4</v>
      </c>
      <c r="AY147" s="77" t="str">
        <f>IF(AX147="","",INDEX($AV$12:$AZ$14,COUNTIF($AX$22:AX147,AX147),MATCH(AX147,$AV$3:$AZ$3,0)))</f>
        <v/>
      </c>
      <c r="BM147" s="14" t="s">
        <v>566</v>
      </c>
      <c r="BN147" s="14">
        <v>126</v>
      </c>
      <c r="BO147" s="14">
        <v>4</v>
      </c>
      <c r="BQ147" s="77" t="str">
        <f>IF(BP147="","",INDEX($BN$12:$BR$14,COUNTIF($BP$22:BP147,BP147),MATCH(BP147,$BN$3:$BR$3,0)))</f>
        <v/>
      </c>
    </row>
    <row r="148" spans="16:69" x14ac:dyDescent="0.15">
      <c r="P148" s="14" t="s">
        <v>567</v>
      </c>
      <c r="Q148" s="14">
        <v>127</v>
      </c>
      <c r="R148" s="14">
        <v>2</v>
      </c>
      <c r="T148" s="77" t="str">
        <f t="shared" si="6"/>
        <v/>
      </c>
      <c r="U148" s="48" t="str">
        <f t="shared" si="5"/>
        <v/>
      </c>
      <c r="V148" s="47" t="str">
        <f>IF(AND($U148="",$R148=V$16,COUNTIF(V$21:V147,V$18)&lt;V$15),IF(MOD(COUNTIFS($U$22:U148,"",$R$22:R148,V$16),INT(COUNTIFS(U$22:U$201,"",$R$22:$R$201,V$16)/V$15))=0,V$18,""),"")</f>
        <v/>
      </c>
      <c r="W148" s="48" t="str">
        <f>IF(AND(合并区域($U148:V148,"")="",$R148=W$16,COUNTIF(W$21:W147,W$18)&lt;W$15),IF(MOD(COUNTIFS(AG$22:AG148,"",$R$22:$R148,W$16),INT((COUNTIFS(AG$22:AG$201,"",$R$22:$R$201,W$16))/W$15))=0,W$18,""),"")</f>
        <v/>
      </c>
      <c r="X148" s="48" t="str">
        <f>IF(AND(合并区域($U148:W148,"")="",$R148=X$16,COUNTIF(X$21:X147,X$18)&lt;X$15),IF(MOD(COUNTIFS(AH$22:AH148,"",$R$22:$R148,X$16),INT((COUNTIFS(AH$22:AH$201,"",$R$22:$R$201,X$16))/X$15))=0,X$18,""),"")</f>
        <v/>
      </c>
      <c r="Y148" s="48" t="str">
        <f>IF(AND(合并区域($U148:X148,"")="",$R148=Y$16,COUNTIF(Y$21:Y147,Y$18)&lt;Y$15),IF(MOD(COUNTIFS(AI$22:AI148,"",$R$22:$R148,Y$16),INT((COUNTIFS(AI$22:AI$201,"",$R$22:$R$201,Y$16))/Y$15))=0,Y$18,""),"")</f>
        <v/>
      </c>
      <c r="Z148" s="48" t="str">
        <f>IF(AND(合并区域($U148:Y148,"")="",$R148=Z$16,COUNTIF(Z$21:Z147,Z$18)&lt;Z$15),IF(MOD(COUNTIFS(AJ$22:AJ148,"",$R$22:$R148,Z$16),INT((COUNTIFS(AJ$22:AJ$201,"",$R$22:$R$201,Z$16))/Z$15))=0,Z$18,""),"")</f>
        <v/>
      </c>
      <c r="AA148" s="48" t="str">
        <f>IF(AND(合并区域($U148:Z148,"")="",$R148=AA$16,COUNTIF(AA$21:AA147,AA$18)&lt;AA$15),IF(MOD(COUNTIFS(AK$22:AK148,"",$R$22:$R148,AA$16),INT((COUNTIFS(AK$22:AK$201,"",$R$22:$R$201,AA$16))/AA$15))=0,AA$18,""),"")</f>
        <v/>
      </c>
      <c r="AB148" s="48" t="str">
        <f>IF(AND(合并区域($U148:AA148,"")="",$R148=AB$16,COUNTIF(AB$21:AB147,AB$18)&lt;AB$15),IF(MOD(COUNTIFS(AL$22:AL148,"",$R$22:$R148,AB$16),INT((COUNTIFS(AL$22:AL$201,"",$R$22:$R$201,AB$16))/AB$15))=0,AB$18,""),"")</f>
        <v/>
      </c>
      <c r="AC148" s="48" t="str">
        <f>IF(AND(合并区域($U148:AB148,"")="",$R148=AC$16,COUNTIF(AC$21:AC147,AC$18)&lt;AC$15),IF(MOD(COUNTIFS(AM$22:AM148,"",$R$22:$R148,AC$16),INT((COUNTIFS(AM$22:AM$201,"",$R$22:$R$201,AC$16))/AC$15))=0,AC$18,""),"")</f>
        <v/>
      </c>
      <c r="AD148" s="48" t="str">
        <f>IF(AND(合并区域($U148:AC148,"")="",$R148=AD$16,COUNTIF(AD$21:AD147,AD$18)&lt;AD$15),IF(MOD(COUNTIFS(AN$22:AN148,"",$R$22:$R148,AD$16),INT((COUNTIFS(AN$22:AN$201,"",$R$22:$R$201,AD$16))/AD$15))=0,AD$18,""),"")</f>
        <v/>
      </c>
      <c r="AE148" s="48" t="str">
        <f>IF(AND(合并区域($U148:AD148,"")="",$R148=AE$16,COUNTIF(AE$21:AE147,AE$18)&lt;AE$15),IF(MOD(COUNTIFS(AO$22:AO148,"",$R$22:$R148,AE$16),INT((COUNTIFS(AO$22:AO$201,"",$R$22:$R$201,AE$16))/AE$15))=0,AE$18,""),"")</f>
        <v/>
      </c>
      <c r="AG148" s="79" t="str">
        <f>合并区域($U148:V148,"")</f>
        <v/>
      </c>
      <c r="AH148" s="79" t="str">
        <f>合并区域($U148:W148,"")</f>
        <v/>
      </c>
      <c r="AI148" s="79" t="str">
        <f>合并区域($U148:X148,"")</f>
        <v/>
      </c>
      <c r="AJ148" s="79" t="str">
        <f>合并区域($U148:Y148,"")</f>
        <v/>
      </c>
      <c r="AK148" s="79" t="str">
        <f>合并区域($U148:Z148,"")</f>
        <v/>
      </c>
      <c r="AL148" s="79" t="str">
        <f>合并区域($U148:AA148,"")</f>
        <v/>
      </c>
      <c r="AM148" s="79" t="str">
        <f>合并区域($U148:AB148,"")</f>
        <v/>
      </c>
      <c r="AN148" s="79" t="str">
        <f>合并区域($U148:AC148,"")</f>
        <v/>
      </c>
      <c r="AO148" s="79" t="str">
        <f>合并区域($U148:AD148,"")</f>
        <v/>
      </c>
      <c r="AP148" s="79" t="str">
        <f>合并区域($U148:AE148,"")</f>
        <v/>
      </c>
      <c r="AU148" s="14" t="s">
        <v>567</v>
      </c>
      <c r="AV148" s="14">
        <v>127</v>
      </c>
      <c r="AW148" s="14">
        <v>2</v>
      </c>
      <c r="AY148" s="77" t="str">
        <f>IF(AX148="","",INDEX($AV$12:$AZ$14,COUNTIF($AX$22:AX148,AX148),MATCH(AX148,$AV$3:$AZ$3,0)))</f>
        <v/>
      </c>
      <c r="BM148" s="14" t="s">
        <v>567</v>
      </c>
      <c r="BN148" s="14">
        <v>127</v>
      </c>
      <c r="BO148" s="14">
        <v>2</v>
      </c>
      <c r="BQ148" s="77" t="str">
        <f>IF(BP148="","",INDEX($BN$12:$BR$14,COUNTIF($BP$22:BP148,BP148),MATCH(BP148,$BN$3:$BR$3,0)))</f>
        <v/>
      </c>
    </row>
    <row r="149" spans="16:69" x14ac:dyDescent="0.15">
      <c r="P149" s="14" t="s">
        <v>568</v>
      </c>
      <c r="Q149" s="14">
        <v>128</v>
      </c>
      <c r="R149" s="14">
        <v>3</v>
      </c>
      <c r="T149" s="77" t="str">
        <f t="shared" si="6"/>
        <v>29009</v>
      </c>
      <c r="U149" s="48" t="str">
        <f t="shared" si="5"/>
        <v/>
      </c>
      <c r="V149" s="47" t="str">
        <f>IF(AND($U149="",$R149=V$16,COUNTIF(V$21:V148,V$18)&lt;V$15),IF(MOD(COUNTIFS($U$22:U149,"",$R$22:R149,V$16),INT(COUNTIFS(U$22:U$201,"",$R$22:$R$201,V$16)/V$15))=0,V$18,""),"")</f>
        <v/>
      </c>
      <c r="W149" s="48" t="str">
        <f>IF(AND(合并区域($U149:V149,"")="",$R149=W$16,COUNTIF(W$21:W148,W$18)&lt;W$15),IF(MOD(COUNTIFS(AG$22:AG149,"",$R$22:$R149,W$16),INT((COUNTIFS(AG$22:AG$201,"",$R$22:$R$201,W$16))/W$15))=0,W$18,""),"")</f>
        <v/>
      </c>
      <c r="X149" s="48" t="str">
        <f>IF(AND(合并区域($U149:W149,"")="",$R149=X$16,COUNTIF(X$21:X148,X$18)&lt;X$15),IF(MOD(COUNTIFS(AH$22:AH149,"",$R$22:$R149,X$16),INT((COUNTIFS(AH$22:AH$201,"",$R$22:$R$201,X$16))/X$15))=0,X$18,""),"")</f>
        <v/>
      </c>
      <c r="Y149" s="48">
        <f>IF(AND(合并区域($U149:X149,"")="",$R149=Y$16,COUNTIF(Y$21:Y148,Y$18)&lt;Y$15),IF(MOD(COUNTIFS(AI$22:AI149,"",$R$22:$R149,Y$16),INT((COUNTIFS(AI$22:AI$201,"",$R$22:$R$201,Y$16))/Y$15))=0,Y$18,""),"")</f>
        <v>29009</v>
      </c>
      <c r="Z149" s="48" t="str">
        <f>IF(AND(合并区域($U149:Y149,"")="",$R149=Z$16,COUNTIF(Z$21:Z148,Z$18)&lt;Z$15),IF(MOD(COUNTIFS(AJ$22:AJ149,"",$R$22:$R149,Z$16),INT((COUNTIFS(AJ$22:AJ$201,"",$R$22:$R$201,Z$16))/Z$15))=0,Z$18,""),"")</f>
        <v/>
      </c>
      <c r="AA149" s="48" t="str">
        <f>IF(AND(合并区域($U149:Z149,"")="",$R149=AA$16,COUNTIF(AA$21:AA148,AA$18)&lt;AA$15),IF(MOD(COUNTIFS(AK$22:AK149,"",$R$22:$R149,AA$16),INT((COUNTIFS(AK$22:AK$201,"",$R$22:$R$201,AA$16))/AA$15))=0,AA$18,""),"")</f>
        <v/>
      </c>
      <c r="AB149" s="48" t="str">
        <f>IF(AND(合并区域($U149:AA149,"")="",$R149=AB$16,COUNTIF(AB$21:AB148,AB$18)&lt;AB$15),IF(MOD(COUNTIFS(AL$22:AL149,"",$R$22:$R149,AB$16),INT((COUNTIFS(AL$22:AL$201,"",$R$22:$R$201,AB$16))/AB$15))=0,AB$18,""),"")</f>
        <v/>
      </c>
      <c r="AC149" s="48" t="str">
        <f>IF(AND(合并区域($U149:AB149,"")="",$R149=AC$16,COUNTIF(AC$21:AC148,AC$18)&lt;AC$15),IF(MOD(COUNTIFS(AM$22:AM149,"",$R$22:$R149,AC$16),INT((COUNTIFS(AM$22:AM$201,"",$R$22:$R$201,AC$16))/AC$15))=0,AC$18,""),"")</f>
        <v/>
      </c>
      <c r="AD149" s="48" t="str">
        <f>IF(AND(合并区域($U149:AC149,"")="",$R149=AD$16,COUNTIF(AD$21:AD148,AD$18)&lt;AD$15),IF(MOD(COUNTIFS(AN$22:AN149,"",$R$22:$R149,AD$16),INT((COUNTIFS(AN$22:AN$201,"",$R$22:$R$201,AD$16))/AD$15))=0,AD$18,""),"")</f>
        <v/>
      </c>
      <c r="AE149" s="48" t="str">
        <f>IF(AND(合并区域($U149:AD149,"")="",$R149=AE$16,COUNTIF(AE$21:AE148,AE$18)&lt;AE$15),IF(MOD(COUNTIFS(AO$22:AO149,"",$R$22:$R149,AE$16),INT((COUNTIFS(AO$22:AO$201,"",$R$22:$R$201,AE$16))/AE$15))=0,AE$18,""),"")</f>
        <v/>
      </c>
      <c r="AG149" s="79" t="str">
        <f>合并区域($U149:V149,"")</f>
        <v/>
      </c>
      <c r="AH149" s="79" t="str">
        <f>合并区域($U149:W149,"")</f>
        <v/>
      </c>
      <c r="AI149" s="79" t="str">
        <f>合并区域($U149:X149,"")</f>
        <v/>
      </c>
      <c r="AJ149" s="79" t="str">
        <f>合并区域($U149:Y149,"")</f>
        <v>29009</v>
      </c>
      <c r="AK149" s="79" t="str">
        <f>合并区域($U149:Z149,"")</f>
        <v>29009</v>
      </c>
      <c r="AL149" s="79" t="str">
        <f>合并区域($U149:AA149,"")</f>
        <v>29009</v>
      </c>
      <c r="AM149" s="79" t="str">
        <f>合并区域($U149:AB149,"")</f>
        <v>29009</v>
      </c>
      <c r="AN149" s="79" t="str">
        <f>合并区域($U149:AC149,"")</f>
        <v>29009</v>
      </c>
      <c r="AO149" s="79" t="str">
        <f>合并区域($U149:AD149,"")</f>
        <v>29009</v>
      </c>
      <c r="AP149" s="79" t="str">
        <f>合并区域($U149:AE149,"")</f>
        <v>29009</v>
      </c>
      <c r="AU149" s="14" t="s">
        <v>568</v>
      </c>
      <c r="AV149" s="14">
        <v>128</v>
      </c>
      <c r="AW149" s="14">
        <v>3</v>
      </c>
      <c r="AY149" s="77" t="str">
        <f>IF(AX149="","",INDEX($AV$12:$AZ$14,COUNTIF($AX$22:AX149,AX149),MATCH(AX149,$AV$3:$AZ$3,0)))</f>
        <v/>
      </c>
      <c r="BM149" s="14" t="s">
        <v>568</v>
      </c>
      <c r="BN149" s="14">
        <v>128</v>
      </c>
      <c r="BO149" s="14">
        <v>3</v>
      </c>
      <c r="BP149" s="14" t="s">
        <v>646</v>
      </c>
      <c r="BQ149" s="77">
        <f>IF(BP149="","",INDEX($BN$12:$BR$14,COUNTIF($BP$22:BP149,BP149),MATCH(BP149,$BN$3:$BR$3,0)))</f>
        <v>29008</v>
      </c>
    </row>
    <row r="150" spans="16:69" x14ac:dyDescent="0.15">
      <c r="P150" s="14" t="s">
        <v>569</v>
      </c>
      <c r="Q150" s="14">
        <v>129</v>
      </c>
      <c r="R150" s="14">
        <v>1</v>
      </c>
      <c r="T150" s="77" t="str">
        <f t="shared" ref="T150:T181" si="7">合并区域(V150:AE150,"")</f>
        <v/>
      </c>
      <c r="U150" s="48" t="str">
        <f t="shared" si="5"/>
        <v/>
      </c>
      <c r="V150" s="47" t="str">
        <f>IF(AND($U150="",$R150=V$16,COUNTIF(V$21:V149,V$18)&lt;V$15),IF(MOD(COUNTIFS($U$22:U150,"",$R$22:R150,V$16),INT(COUNTIFS(U$22:U$201,"",$R$22:$R$201,V$16)/V$15))=0,V$18,""),"")</f>
        <v/>
      </c>
      <c r="W150" s="48" t="str">
        <f>IF(AND(合并区域($U150:V150,"")="",$R150=W$16,COUNTIF(W$21:W149,W$18)&lt;W$15),IF(MOD(COUNTIFS(AG$22:AG150,"",$R$22:$R150,W$16),INT((COUNTIFS(AG$22:AG$201,"",$R$22:$R$201,W$16))/W$15))=0,W$18,""),"")</f>
        <v/>
      </c>
      <c r="X150" s="48" t="str">
        <f>IF(AND(合并区域($U150:W150,"")="",$R150=X$16,COUNTIF(X$21:X149,X$18)&lt;X$15),IF(MOD(COUNTIFS(AH$22:AH150,"",$R$22:$R150,X$16),INT((COUNTIFS(AH$22:AH$201,"",$R$22:$R$201,X$16))/X$15))=0,X$18,""),"")</f>
        <v/>
      </c>
      <c r="Y150" s="48" t="str">
        <f>IF(AND(合并区域($U150:X150,"")="",$R150=Y$16,COUNTIF(Y$21:Y149,Y$18)&lt;Y$15),IF(MOD(COUNTIFS(AI$22:AI150,"",$R$22:$R150,Y$16),INT((COUNTIFS(AI$22:AI$201,"",$R$22:$R$201,Y$16))/Y$15))=0,Y$18,""),"")</f>
        <v/>
      </c>
      <c r="Z150" s="48" t="str">
        <f>IF(AND(合并区域($U150:Y150,"")="",$R150=Z$16,COUNTIF(Z$21:Z149,Z$18)&lt;Z$15),IF(MOD(COUNTIFS(AJ$22:AJ150,"",$R$22:$R150,Z$16),INT((COUNTIFS(AJ$22:AJ$201,"",$R$22:$R$201,Z$16))/Z$15))=0,Z$18,""),"")</f>
        <v/>
      </c>
      <c r="AA150" s="48" t="str">
        <f>IF(AND(合并区域($U150:Z150,"")="",$R150=AA$16,COUNTIF(AA$21:AA149,AA$18)&lt;AA$15),IF(MOD(COUNTIFS(AK$22:AK150,"",$R$22:$R150,AA$16),INT((COUNTIFS(AK$22:AK$201,"",$R$22:$R$201,AA$16))/AA$15))=0,AA$18,""),"")</f>
        <v/>
      </c>
      <c r="AB150" s="48" t="str">
        <f>IF(AND(合并区域($U150:AA150,"")="",$R150=AB$16,COUNTIF(AB$21:AB149,AB$18)&lt;AB$15),IF(MOD(COUNTIFS(AL$22:AL150,"",$R$22:$R150,AB$16),INT((COUNTIFS(AL$22:AL$201,"",$R$22:$R$201,AB$16))/AB$15))=0,AB$18,""),"")</f>
        <v/>
      </c>
      <c r="AC150" s="48" t="str">
        <f>IF(AND(合并区域($U150:AB150,"")="",$R150=AC$16,COUNTIF(AC$21:AC149,AC$18)&lt;AC$15),IF(MOD(COUNTIFS(AM$22:AM150,"",$R$22:$R150,AC$16),INT((COUNTIFS(AM$22:AM$201,"",$R$22:$R$201,AC$16))/AC$15))=0,AC$18,""),"")</f>
        <v/>
      </c>
      <c r="AD150" s="48" t="str">
        <f>IF(AND(合并区域($U150:AC150,"")="",$R150=AD$16,COUNTIF(AD$21:AD149,AD$18)&lt;AD$15),IF(MOD(COUNTIFS(AN$22:AN150,"",$R$22:$R150,AD$16),INT((COUNTIFS(AN$22:AN$201,"",$R$22:$R$201,AD$16))/AD$15))=0,AD$18,""),"")</f>
        <v/>
      </c>
      <c r="AE150" s="48" t="str">
        <f>IF(AND(合并区域($U150:AD150,"")="",$R150=AE$16,COUNTIF(AE$21:AE149,AE$18)&lt;AE$15),IF(MOD(COUNTIFS(AO$22:AO150,"",$R$22:$R150,AE$16),INT((COUNTIFS(AO$22:AO$201,"",$R$22:$R$201,AE$16))/AE$15))=0,AE$18,""),"")</f>
        <v/>
      </c>
      <c r="AG150" s="79" t="str">
        <f>合并区域($U150:V150,"")</f>
        <v/>
      </c>
      <c r="AH150" s="79" t="str">
        <f>合并区域($U150:W150,"")</f>
        <v/>
      </c>
      <c r="AI150" s="79" t="str">
        <f>合并区域($U150:X150,"")</f>
        <v/>
      </c>
      <c r="AJ150" s="79" t="str">
        <f>合并区域($U150:Y150,"")</f>
        <v/>
      </c>
      <c r="AK150" s="79" t="str">
        <f>合并区域($U150:Z150,"")</f>
        <v/>
      </c>
      <c r="AL150" s="79" t="str">
        <f>合并区域($U150:AA150,"")</f>
        <v/>
      </c>
      <c r="AM150" s="79" t="str">
        <f>合并区域($U150:AB150,"")</f>
        <v/>
      </c>
      <c r="AN150" s="79" t="str">
        <f>合并区域($U150:AC150,"")</f>
        <v/>
      </c>
      <c r="AO150" s="79" t="str">
        <f>合并区域($U150:AD150,"")</f>
        <v/>
      </c>
      <c r="AP150" s="79" t="str">
        <f>合并区域($U150:AE150,"")</f>
        <v/>
      </c>
      <c r="AU150" s="14" t="s">
        <v>569</v>
      </c>
      <c r="AV150" s="14">
        <v>129</v>
      </c>
      <c r="AW150" s="14">
        <v>1</v>
      </c>
      <c r="AY150" s="77" t="str">
        <f>IF(AX150="","",INDEX($AV$12:$AZ$14,COUNTIF($AX$22:AX150,AX150),MATCH(AX150,$AV$3:$AZ$3,0)))</f>
        <v/>
      </c>
      <c r="BM150" s="14" t="s">
        <v>569</v>
      </c>
      <c r="BN150" s="14">
        <v>129</v>
      </c>
      <c r="BO150" s="14">
        <v>1</v>
      </c>
      <c r="BQ150" s="77" t="str">
        <f>IF(BP150="","",INDEX($BN$12:$BR$14,COUNTIF($BP$22:BP150,BP150),MATCH(BP150,$BN$3:$BR$3,0)))</f>
        <v/>
      </c>
    </row>
    <row r="151" spans="16:69" x14ac:dyDescent="0.15">
      <c r="P151" s="14" t="s">
        <v>570</v>
      </c>
      <c r="Q151" s="14">
        <v>130</v>
      </c>
      <c r="R151" s="14">
        <v>2</v>
      </c>
      <c r="S151" s="14" t="s">
        <v>626</v>
      </c>
      <c r="T151" s="77" t="str">
        <f t="shared" si="7"/>
        <v>29006</v>
      </c>
      <c r="U151" s="48" t="str">
        <f t="shared" ref="U151:U201" si="8">IF(OR(S151="齐国",S151="楚国",S151="晋国"),S151,"")</f>
        <v/>
      </c>
      <c r="V151" s="47" t="str">
        <f>IF(AND($U151="",$R151=V$16,COUNTIF(V$21:V150,V$18)&lt;V$15),IF(MOD(COUNTIFS($U$22:U151,"",$R$22:R151,V$16),INT(COUNTIFS(U$22:U$201,"",$R$22:$R$201,V$16)/V$15))=0,V$18,""),"")</f>
        <v/>
      </c>
      <c r="W151" s="48" t="str">
        <f>IF(AND(合并区域($U151:V151,"")="",$R151=W$16,COUNTIF(W$21:W150,W$18)&lt;W$15),IF(MOD(COUNTIFS(AG$22:AG151,"",$R$22:$R151,W$16),INT((COUNTIFS(AG$22:AG$201,"",$R$22:$R$201,W$16))/W$15))=0,W$18,""),"")</f>
        <v/>
      </c>
      <c r="X151" s="48" t="str">
        <f>IF(AND(合并区域($U151:W151,"")="",$R151=X$16,COUNTIF(X$21:X150,X$18)&lt;X$15),IF(MOD(COUNTIFS(AH$22:AH151,"",$R$22:$R151,X$16),INT((COUNTIFS(AH$22:AH$201,"",$R$22:$R$201,X$16))/X$15))=0,X$18,""),"")</f>
        <v/>
      </c>
      <c r="Y151" s="48" t="str">
        <f>IF(AND(合并区域($U151:X151,"")="",$R151=Y$16,COUNTIF(Y$21:Y150,Y$18)&lt;Y$15),IF(MOD(COUNTIFS(AI$22:AI151,"",$R$22:$R151,Y$16),INT((COUNTIFS(AI$22:AI$201,"",$R$22:$R$201,Y$16))/Y$15))=0,Y$18,""),"")</f>
        <v/>
      </c>
      <c r="Z151" s="48" t="str">
        <f>IF(AND(合并区域($U151:Y151,"")="",$R151=Z$16,COUNTIF(Z$21:Z150,Z$18)&lt;Z$15),IF(MOD(COUNTIFS(AJ$22:AJ151,"",$R$22:$R151,Z$16),INT((COUNTIFS(AJ$22:AJ$201,"",$R$22:$R$201,Z$16))/Z$15))=0,Z$18,""),"")</f>
        <v/>
      </c>
      <c r="AA151" s="48">
        <f>IF(AND(合并区域($U151:Z151,"")="",$R151=AA$16,COUNTIF(AA$21:AA150,AA$18)&lt;AA$15),IF(MOD(COUNTIFS(AK$22:AK151,"",$R$22:$R151,AA$16),INT((COUNTIFS(AK$22:AK$201,"",$R$22:$R$201,AA$16))/AA$15))=0,AA$18,""),"")</f>
        <v>29006</v>
      </c>
      <c r="AB151" s="48" t="str">
        <f>IF(AND(合并区域($U151:AA151,"")="",$R151=AB$16,COUNTIF(AB$21:AB150,AB$18)&lt;AB$15),IF(MOD(COUNTIFS(AL$22:AL151,"",$R$22:$R151,AB$16),INT((COUNTIFS(AL$22:AL$201,"",$R$22:$R$201,AB$16))/AB$15))=0,AB$18,""),"")</f>
        <v/>
      </c>
      <c r="AC151" s="48" t="str">
        <f>IF(AND(合并区域($U151:AB151,"")="",$R151=AC$16,COUNTIF(AC$21:AC150,AC$18)&lt;AC$15),IF(MOD(COUNTIFS(AM$22:AM151,"",$R$22:$R151,AC$16),INT((COUNTIFS(AM$22:AM$201,"",$R$22:$R$201,AC$16))/AC$15))=0,AC$18,""),"")</f>
        <v/>
      </c>
      <c r="AD151" s="48" t="str">
        <f>IF(AND(合并区域($U151:AC151,"")="",$R151=AD$16,COUNTIF(AD$21:AD150,AD$18)&lt;AD$15),IF(MOD(COUNTIFS(AN$22:AN151,"",$R$22:$R151,AD$16),INT((COUNTIFS(AN$22:AN$201,"",$R$22:$R$201,AD$16))/AD$15))=0,AD$18,""),"")</f>
        <v/>
      </c>
      <c r="AE151" s="48" t="str">
        <f>IF(AND(合并区域($U151:AD151,"")="",$R151=AE$16,COUNTIF(AE$21:AE150,AE$18)&lt;AE$15),IF(MOD(COUNTIFS(AO$22:AO151,"",$R$22:$R151,AE$16),INT((COUNTIFS(AO$22:AO$201,"",$R$22:$R$201,AE$16))/AE$15))=0,AE$18,""),"")</f>
        <v/>
      </c>
      <c r="AG151" s="79" t="str">
        <f>合并区域($U151:V151,"")</f>
        <v/>
      </c>
      <c r="AH151" s="79" t="str">
        <f>合并区域($U151:W151,"")</f>
        <v/>
      </c>
      <c r="AI151" s="79" t="str">
        <f>合并区域($U151:X151,"")</f>
        <v/>
      </c>
      <c r="AJ151" s="79" t="str">
        <f>合并区域($U151:Y151,"")</f>
        <v/>
      </c>
      <c r="AK151" s="79" t="str">
        <f>合并区域($U151:Z151,"")</f>
        <v/>
      </c>
      <c r="AL151" s="79" t="str">
        <f>合并区域($U151:AA151,"")</f>
        <v>29006</v>
      </c>
      <c r="AM151" s="79" t="str">
        <f>合并区域($U151:AB151,"")</f>
        <v>29006</v>
      </c>
      <c r="AN151" s="79" t="str">
        <f>合并区域($U151:AC151,"")</f>
        <v>29006</v>
      </c>
      <c r="AO151" s="79" t="str">
        <f>合并区域($U151:AD151,"")</f>
        <v>29006</v>
      </c>
      <c r="AP151" s="79" t="str">
        <f>合并区域($U151:AE151,"")</f>
        <v>29006</v>
      </c>
      <c r="AU151" s="14" t="s">
        <v>570</v>
      </c>
      <c r="AV151" s="14">
        <v>130</v>
      </c>
      <c r="AW151" s="14">
        <v>2</v>
      </c>
      <c r="AY151" s="77" t="str">
        <f>IF(AX151="","",INDEX($AV$12:$AZ$14,COUNTIF($AX$22:AX151,AX151),MATCH(AX151,$AV$3:$AZ$3,0)))</f>
        <v/>
      </c>
      <c r="BM151" s="14" t="s">
        <v>570</v>
      </c>
      <c r="BN151" s="14">
        <v>130</v>
      </c>
      <c r="BO151" s="14">
        <v>2</v>
      </c>
      <c r="BQ151" s="77" t="str">
        <f>IF(BP151="","",INDEX($BN$12:$BR$14,COUNTIF($BP$22:BP151,BP151),MATCH(BP151,$BN$3:$BR$3,0)))</f>
        <v/>
      </c>
    </row>
    <row r="152" spans="16:69" x14ac:dyDescent="0.15">
      <c r="P152" s="14" t="s">
        <v>571</v>
      </c>
      <c r="Q152" s="14">
        <v>131</v>
      </c>
      <c r="R152" s="14">
        <v>1</v>
      </c>
      <c r="S152" s="14" t="s">
        <v>626</v>
      </c>
      <c r="T152" s="77" t="str">
        <f t="shared" si="7"/>
        <v/>
      </c>
      <c r="U152" s="48" t="str">
        <f t="shared" si="8"/>
        <v/>
      </c>
      <c r="V152" s="47" t="str">
        <f>IF(AND($U152="",$R152=V$16,COUNTIF(V$21:V151,V$18)&lt;V$15),IF(MOD(COUNTIFS($U$22:U152,"",$R$22:R152,V$16),INT(COUNTIFS(U$22:U$201,"",$R$22:$R$201,V$16)/V$15))=0,V$18,""),"")</f>
        <v/>
      </c>
      <c r="W152" s="48" t="str">
        <f>IF(AND(合并区域($U152:V152,"")="",$R152=W$16,COUNTIF(W$21:W151,W$18)&lt;W$15),IF(MOD(COUNTIFS(AG$22:AG152,"",$R$22:$R152,W$16),INT((COUNTIFS(AG$22:AG$201,"",$R$22:$R$201,W$16))/W$15))=0,W$18,""),"")</f>
        <v/>
      </c>
      <c r="X152" s="48" t="str">
        <f>IF(AND(合并区域($U152:W152,"")="",$R152=X$16,COUNTIF(X$21:X151,X$18)&lt;X$15),IF(MOD(COUNTIFS(AH$22:AH152,"",$R$22:$R152,X$16),INT((COUNTIFS(AH$22:AH$201,"",$R$22:$R$201,X$16))/X$15))=0,X$18,""),"")</f>
        <v/>
      </c>
      <c r="Y152" s="48" t="str">
        <f>IF(AND(合并区域($U152:X152,"")="",$R152=Y$16,COUNTIF(Y$21:Y151,Y$18)&lt;Y$15),IF(MOD(COUNTIFS(AI$22:AI152,"",$R$22:$R152,Y$16),INT((COUNTIFS(AI$22:AI$201,"",$R$22:$R$201,Y$16))/Y$15))=0,Y$18,""),"")</f>
        <v/>
      </c>
      <c r="Z152" s="48" t="str">
        <f>IF(AND(合并区域($U152:Y152,"")="",$R152=Z$16,COUNTIF(Z$21:Z151,Z$18)&lt;Z$15),IF(MOD(COUNTIFS(AJ$22:AJ152,"",$R$22:$R152,Z$16),INT((COUNTIFS(AJ$22:AJ$201,"",$R$22:$R$201,Z$16))/Z$15))=0,Z$18,""),"")</f>
        <v/>
      </c>
      <c r="AA152" s="48" t="str">
        <f>IF(AND(合并区域($U152:Z152,"")="",$R152=AA$16,COUNTIF(AA$21:AA151,AA$18)&lt;AA$15),IF(MOD(COUNTIFS(AK$22:AK152,"",$R$22:$R152,AA$16),INT((COUNTIFS(AK$22:AK$201,"",$R$22:$R$201,AA$16))/AA$15))=0,AA$18,""),"")</f>
        <v/>
      </c>
      <c r="AB152" s="48" t="str">
        <f>IF(AND(合并区域($U152:AA152,"")="",$R152=AB$16,COUNTIF(AB$21:AB151,AB$18)&lt;AB$15),IF(MOD(COUNTIFS(AL$22:AL152,"",$R$22:$R152,AB$16),INT((COUNTIFS(AL$22:AL$201,"",$R$22:$R$201,AB$16))/AB$15))=0,AB$18,""),"")</f>
        <v/>
      </c>
      <c r="AC152" s="48" t="str">
        <f>IF(AND(合并区域($U152:AB152,"")="",$R152=AC$16,COUNTIF(AC$21:AC151,AC$18)&lt;AC$15),IF(MOD(COUNTIFS(AM$22:AM152,"",$R$22:$R152,AC$16),INT((COUNTIFS(AM$22:AM$201,"",$R$22:$R$201,AC$16))/AC$15))=0,AC$18,""),"")</f>
        <v/>
      </c>
      <c r="AD152" s="48" t="str">
        <f>IF(AND(合并区域($U152:AC152,"")="",$R152=AD$16,COUNTIF(AD$21:AD151,AD$18)&lt;AD$15),IF(MOD(COUNTIFS(AN$22:AN152,"",$R$22:$R152,AD$16),INT((COUNTIFS(AN$22:AN$201,"",$R$22:$R$201,AD$16))/AD$15))=0,AD$18,""),"")</f>
        <v/>
      </c>
      <c r="AE152" s="48" t="str">
        <f>IF(AND(合并区域($U152:AD152,"")="",$R152=AE$16,COUNTIF(AE$21:AE151,AE$18)&lt;AE$15),IF(MOD(COUNTIFS(AO$22:AO152,"",$R$22:$R152,AE$16),INT((COUNTIFS(AO$22:AO$201,"",$R$22:$R$201,AE$16))/AE$15))=0,AE$18,""),"")</f>
        <v/>
      </c>
      <c r="AG152" s="79" t="str">
        <f>合并区域($U152:V152,"")</f>
        <v/>
      </c>
      <c r="AH152" s="79" t="str">
        <f>合并区域($U152:W152,"")</f>
        <v/>
      </c>
      <c r="AI152" s="79" t="str">
        <f>合并区域($U152:X152,"")</f>
        <v/>
      </c>
      <c r="AJ152" s="79" t="str">
        <f>合并区域($U152:Y152,"")</f>
        <v/>
      </c>
      <c r="AK152" s="79" t="str">
        <f>合并区域($U152:Z152,"")</f>
        <v/>
      </c>
      <c r="AL152" s="79" t="str">
        <f>合并区域($U152:AA152,"")</f>
        <v/>
      </c>
      <c r="AM152" s="79" t="str">
        <f>合并区域($U152:AB152,"")</f>
        <v/>
      </c>
      <c r="AN152" s="79" t="str">
        <f>合并区域($U152:AC152,"")</f>
        <v/>
      </c>
      <c r="AO152" s="79" t="str">
        <f>合并区域($U152:AD152,"")</f>
        <v/>
      </c>
      <c r="AP152" s="79" t="str">
        <f>合并区域($U152:AE152,"")</f>
        <v/>
      </c>
      <c r="AU152" s="14" t="s">
        <v>571</v>
      </c>
      <c r="AV152" s="14">
        <v>131</v>
      </c>
      <c r="AW152" s="14">
        <v>5</v>
      </c>
      <c r="AX152" s="14" t="s">
        <v>839</v>
      </c>
      <c r="AY152" s="77">
        <f>IF(AX152="","",INDEX($AV$12:$AZ$14,COUNTIF($AX$22:AX152,AX152),MATCH(AX152,$AV$3:$AZ$3,0)))</f>
        <v>29015</v>
      </c>
      <c r="BM152" s="14" t="s">
        <v>571</v>
      </c>
      <c r="BN152" s="14">
        <v>131</v>
      </c>
      <c r="BO152" s="14">
        <v>5</v>
      </c>
      <c r="BQ152" s="77" t="str">
        <f>IF(BP152="","",INDEX($BN$12:$BR$14,COUNTIF($BP$22:BP152,BP152),MATCH(BP152,$BN$3:$BR$3,0)))</f>
        <v/>
      </c>
    </row>
    <row r="153" spans="16:69" x14ac:dyDescent="0.15">
      <c r="P153" s="14" t="s">
        <v>572</v>
      </c>
      <c r="Q153" s="14">
        <v>132</v>
      </c>
      <c r="R153" s="14">
        <v>3</v>
      </c>
      <c r="S153" s="14" t="s">
        <v>626</v>
      </c>
      <c r="T153" s="77" t="str">
        <f t="shared" si="7"/>
        <v/>
      </c>
      <c r="U153" s="48" t="str">
        <f t="shared" si="8"/>
        <v/>
      </c>
      <c r="V153" s="47" t="str">
        <f>IF(AND($U153="",$R153=V$16,COUNTIF(V$21:V152,V$18)&lt;V$15),IF(MOD(COUNTIFS($U$22:U153,"",$R$22:R153,V$16),INT(COUNTIFS(U$22:U$201,"",$R$22:$R$201,V$16)/V$15))=0,V$18,""),"")</f>
        <v/>
      </c>
      <c r="W153" s="48" t="str">
        <f>IF(AND(合并区域($U153:V153,"")="",$R153=W$16,COUNTIF(W$21:W152,W$18)&lt;W$15),IF(MOD(COUNTIFS(AG$22:AG153,"",$R$22:$R153,W$16),INT((COUNTIFS(AG$22:AG$201,"",$R$22:$R$201,W$16))/W$15))=0,W$18,""),"")</f>
        <v/>
      </c>
      <c r="X153" s="48" t="str">
        <f>IF(AND(合并区域($U153:W153,"")="",$R153=X$16,COUNTIF(X$21:X152,X$18)&lt;X$15),IF(MOD(COUNTIFS(AH$22:AH153,"",$R$22:$R153,X$16),INT((COUNTIFS(AH$22:AH$201,"",$R$22:$R$201,X$16))/X$15))=0,X$18,""),"")</f>
        <v/>
      </c>
      <c r="Y153" s="48" t="str">
        <f>IF(AND(合并区域($U153:X153,"")="",$R153=Y$16,COUNTIF(Y$21:Y152,Y$18)&lt;Y$15),IF(MOD(COUNTIFS(AI$22:AI153,"",$R$22:$R153,Y$16),INT((COUNTIFS(AI$22:AI$201,"",$R$22:$R$201,Y$16))/Y$15))=0,Y$18,""),"")</f>
        <v/>
      </c>
      <c r="Z153" s="48" t="str">
        <f>IF(AND(合并区域($U153:Y153,"")="",$R153=Z$16,COUNTIF(Z$21:Z152,Z$18)&lt;Z$15),IF(MOD(COUNTIFS(AJ$22:AJ153,"",$R$22:$R153,Z$16),INT((COUNTIFS(AJ$22:AJ$201,"",$R$22:$R$201,Z$16))/Z$15))=0,Z$18,""),"")</f>
        <v/>
      </c>
      <c r="AA153" s="48" t="str">
        <f>IF(AND(合并区域($U153:Z153,"")="",$R153=AA$16,COUNTIF(AA$21:AA152,AA$18)&lt;AA$15),IF(MOD(COUNTIFS(AK$22:AK153,"",$R$22:$R153,AA$16),INT((COUNTIFS(AK$22:AK$201,"",$R$22:$R$201,AA$16))/AA$15))=0,AA$18,""),"")</f>
        <v/>
      </c>
      <c r="AB153" s="48" t="str">
        <f>IF(AND(合并区域($U153:AA153,"")="",$R153=AB$16,COUNTIF(AB$21:AB152,AB$18)&lt;AB$15),IF(MOD(COUNTIFS(AL$22:AL153,"",$R$22:$R153,AB$16),INT((COUNTIFS(AL$22:AL$201,"",$R$22:$R$201,AB$16))/AB$15))=0,AB$18,""),"")</f>
        <v/>
      </c>
      <c r="AC153" s="48" t="str">
        <f>IF(AND(合并区域($U153:AB153,"")="",$R153=AC$16,COUNTIF(AC$21:AC152,AC$18)&lt;AC$15),IF(MOD(COUNTIFS(AM$22:AM153,"",$R$22:$R153,AC$16),INT((COUNTIFS(AM$22:AM$201,"",$R$22:$R$201,AC$16))/AC$15))=0,AC$18,""),"")</f>
        <v/>
      </c>
      <c r="AD153" s="48" t="str">
        <f>IF(AND(合并区域($U153:AC153,"")="",$R153=AD$16,COUNTIF(AD$21:AD152,AD$18)&lt;AD$15),IF(MOD(COUNTIFS(AN$22:AN153,"",$R$22:$R153,AD$16),INT((COUNTIFS(AN$22:AN$201,"",$R$22:$R$201,AD$16))/AD$15))=0,AD$18,""),"")</f>
        <v/>
      </c>
      <c r="AE153" s="48" t="str">
        <f>IF(AND(合并区域($U153:AD153,"")="",$R153=AE$16,COUNTIF(AE$21:AE152,AE$18)&lt;AE$15),IF(MOD(COUNTIFS(AO$22:AO153,"",$R$22:$R153,AE$16),INT((COUNTIFS(AO$22:AO$201,"",$R$22:$R$201,AE$16))/AE$15))=0,AE$18,""),"")</f>
        <v/>
      </c>
      <c r="AG153" s="79" t="str">
        <f>合并区域($U153:V153,"")</f>
        <v/>
      </c>
      <c r="AH153" s="79" t="str">
        <f>合并区域($U153:W153,"")</f>
        <v/>
      </c>
      <c r="AI153" s="79" t="str">
        <f>合并区域($U153:X153,"")</f>
        <v/>
      </c>
      <c r="AJ153" s="79" t="str">
        <f>合并区域($U153:Y153,"")</f>
        <v/>
      </c>
      <c r="AK153" s="79" t="str">
        <f>合并区域($U153:Z153,"")</f>
        <v/>
      </c>
      <c r="AL153" s="79" t="str">
        <f>合并区域($U153:AA153,"")</f>
        <v/>
      </c>
      <c r="AM153" s="79" t="str">
        <f>合并区域($U153:AB153,"")</f>
        <v/>
      </c>
      <c r="AN153" s="79" t="str">
        <f>合并区域($U153:AC153,"")</f>
        <v/>
      </c>
      <c r="AO153" s="79" t="str">
        <f>合并区域($U153:AD153,"")</f>
        <v/>
      </c>
      <c r="AP153" s="79" t="str">
        <f>合并区域($U153:AE153,"")</f>
        <v/>
      </c>
      <c r="AU153" s="14" t="s">
        <v>572</v>
      </c>
      <c r="AV153" s="14">
        <v>132</v>
      </c>
      <c r="AW153" s="14">
        <v>3</v>
      </c>
      <c r="AY153" s="77" t="str">
        <f>IF(AX153="","",INDEX($AV$12:$AZ$14,COUNTIF($AX$22:AX153,AX153),MATCH(AX153,$AV$3:$AZ$3,0)))</f>
        <v/>
      </c>
      <c r="BM153" s="14" t="s">
        <v>572</v>
      </c>
      <c r="BN153" s="14">
        <v>132</v>
      </c>
      <c r="BO153" s="14">
        <v>3</v>
      </c>
      <c r="BQ153" s="77" t="str">
        <f>IF(BP153="","",INDEX($BN$12:$BR$14,COUNTIF($BP$22:BP153,BP153),MATCH(BP153,$BN$3:$BR$3,0)))</f>
        <v/>
      </c>
    </row>
    <row r="154" spans="16:69" x14ac:dyDescent="0.15">
      <c r="P154" s="14" t="s">
        <v>573</v>
      </c>
      <c r="Q154" s="14">
        <v>133</v>
      </c>
      <c r="R154" s="14">
        <v>4</v>
      </c>
      <c r="T154" s="77" t="str">
        <f t="shared" si="7"/>
        <v>29001</v>
      </c>
      <c r="U154" s="48" t="str">
        <f t="shared" si="8"/>
        <v/>
      </c>
      <c r="V154" s="47">
        <f>IF(AND($U154="",$R154=V$16,COUNTIF(V$21:V153,V$18)&lt;V$15),IF(MOD(COUNTIFS($U$22:U154,"",$R$22:R154,V$16),INT(COUNTIFS(U$22:U$201,"",$R$22:$R$201,V$16)/V$15))=0,V$18,""),"")</f>
        <v>29001</v>
      </c>
      <c r="W154" s="48" t="str">
        <f>IF(AND(合并区域($U154:V154,"")="",$R154=W$16,COUNTIF(W$21:W153,W$18)&lt;W$15),IF(MOD(COUNTIFS(AG$22:AG154,"",$R$22:$R154,W$16),INT((COUNTIFS(AG$22:AG$201,"",$R$22:$R$201,W$16))/W$15))=0,W$18,""),"")</f>
        <v/>
      </c>
      <c r="X154" s="48" t="str">
        <f>IF(AND(合并区域($U154:W154,"")="",$R154=X$16,COUNTIF(X$21:X153,X$18)&lt;X$15),IF(MOD(COUNTIFS(AH$22:AH154,"",$R$22:$R154,X$16),INT((COUNTIFS(AH$22:AH$201,"",$R$22:$R$201,X$16))/X$15))=0,X$18,""),"")</f>
        <v/>
      </c>
      <c r="Y154" s="48" t="str">
        <f>IF(AND(合并区域($U154:X154,"")="",$R154=Y$16,COUNTIF(Y$21:Y153,Y$18)&lt;Y$15),IF(MOD(COUNTIFS(AI$22:AI154,"",$R$22:$R154,Y$16),INT((COUNTIFS(AI$22:AI$201,"",$R$22:$R$201,Y$16))/Y$15))=0,Y$18,""),"")</f>
        <v/>
      </c>
      <c r="Z154" s="48" t="str">
        <f>IF(AND(合并区域($U154:Y154,"")="",$R154=Z$16,COUNTIF(Z$21:Z153,Z$18)&lt;Z$15),IF(MOD(COUNTIFS(AJ$22:AJ154,"",$R$22:$R154,Z$16),INT((COUNTIFS(AJ$22:AJ$201,"",$R$22:$R$201,Z$16))/Z$15))=0,Z$18,""),"")</f>
        <v/>
      </c>
      <c r="AA154" s="48" t="str">
        <f>IF(AND(合并区域($U154:Z154,"")="",$R154=AA$16,COUNTIF(AA$21:AA153,AA$18)&lt;AA$15),IF(MOD(COUNTIFS(AK$22:AK154,"",$R$22:$R154,AA$16),INT((COUNTIFS(AK$22:AK$201,"",$R$22:$R$201,AA$16))/AA$15))=0,AA$18,""),"")</f>
        <v/>
      </c>
      <c r="AB154" s="48" t="str">
        <f>IF(AND(合并区域($U154:AA154,"")="",$R154=AB$16,COUNTIF(AB$21:AB153,AB$18)&lt;AB$15),IF(MOD(COUNTIFS(AL$22:AL154,"",$R$22:$R154,AB$16),INT((COUNTIFS(AL$22:AL$201,"",$R$22:$R$201,AB$16))/AB$15))=0,AB$18,""),"")</f>
        <v/>
      </c>
      <c r="AC154" s="48" t="str">
        <f>IF(AND(合并区域($U154:AB154,"")="",$R154=AC$16,COUNTIF(AC$21:AC153,AC$18)&lt;AC$15),IF(MOD(COUNTIFS(AM$22:AM154,"",$R$22:$R154,AC$16),INT((COUNTIFS(AM$22:AM$201,"",$R$22:$R$201,AC$16))/AC$15))=0,AC$18,""),"")</f>
        <v/>
      </c>
      <c r="AD154" s="48" t="str">
        <f>IF(AND(合并区域($U154:AC154,"")="",$R154=AD$16,COUNTIF(AD$21:AD153,AD$18)&lt;AD$15),IF(MOD(COUNTIFS(AN$22:AN154,"",$R$22:$R154,AD$16),INT((COUNTIFS(AN$22:AN$201,"",$R$22:$R$201,AD$16))/AD$15))=0,AD$18,""),"")</f>
        <v/>
      </c>
      <c r="AE154" s="48" t="str">
        <f>IF(AND(合并区域($U154:AD154,"")="",$R154=AE$16,COUNTIF(AE$21:AE153,AE$18)&lt;AE$15),IF(MOD(COUNTIFS(AO$22:AO154,"",$R$22:$R154,AE$16),INT((COUNTIFS(AO$22:AO$201,"",$R$22:$R$201,AE$16))/AE$15))=0,AE$18,""),"")</f>
        <v/>
      </c>
      <c r="AG154" s="79" t="str">
        <f>合并区域($U154:V154,"")</f>
        <v>29001</v>
      </c>
      <c r="AH154" s="79" t="str">
        <f>合并区域($U154:W154,"")</f>
        <v>29001</v>
      </c>
      <c r="AI154" s="79" t="str">
        <f>合并区域($U154:X154,"")</f>
        <v>29001</v>
      </c>
      <c r="AJ154" s="79" t="str">
        <f>合并区域($U154:Y154,"")</f>
        <v>29001</v>
      </c>
      <c r="AK154" s="79" t="str">
        <f>合并区域($U154:Z154,"")</f>
        <v>29001</v>
      </c>
      <c r="AL154" s="79" t="str">
        <f>合并区域($U154:AA154,"")</f>
        <v>29001</v>
      </c>
      <c r="AM154" s="79" t="str">
        <f>合并区域($U154:AB154,"")</f>
        <v>29001</v>
      </c>
      <c r="AN154" s="79" t="str">
        <f>合并区域($U154:AC154,"")</f>
        <v>29001</v>
      </c>
      <c r="AO154" s="79" t="str">
        <f>合并区域($U154:AD154,"")</f>
        <v>29001</v>
      </c>
      <c r="AP154" s="79" t="str">
        <f>合并区域($U154:AE154,"")</f>
        <v>29001</v>
      </c>
      <c r="AU154" s="14" t="s">
        <v>573</v>
      </c>
      <c r="AV154" s="14">
        <v>133</v>
      </c>
      <c r="AW154" s="14">
        <v>3</v>
      </c>
      <c r="AY154" s="77" t="str">
        <f>IF(AX154="","",INDEX($AV$12:$AZ$14,COUNTIF($AX$22:AX154,AX154),MATCH(AX154,$AV$3:$AZ$3,0)))</f>
        <v/>
      </c>
      <c r="BM154" s="14" t="s">
        <v>573</v>
      </c>
      <c r="BN154" s="14">
        <v>133</v>
      </c>
      <c r="BO154" s="14">
        <v>3</v>
      </c>
      <c r="BP154" s="14" t="s">
        <v>646</v>
      </c>
      <c r="BQ154" s="77">
        <f>IF(BP154="","",INDEX($BN$12:$BR$14,COUNTIF($BP$22:BP154,BP154),MATCH(BP154,$BN$3:$BR$3,0)))</f>
        <v>29015</v>
      </c>
    </row>
    <row r="155" spans="16:69" x14ac:dyDescent="0.15">
      <c r="P155" s="14" t="s">
        <v>574</v>
      </c>
      <c r="Q155" s="14">
        <v>134</v>
      </c>
      <c r="R155" s="14">
        <v>1</v>
      </c>
      <c r="S155" s="14" t="s">
        <v>628</v>
      </c>
      <c r="T155" s="77" t="str">
        <f t="shared" si="7"/>
        <v/>
      </c>
      <c r="U155" s="48" t="str">
        <f t="shared" si="8"/>
        <v>晋国</v>
      </c>
      <c r="V155" s="47" t="str">
        <f>IF(AND($U155="",$R155=V$16,COUNTIF(V$21:V154,V$18)&lt;V$15),IF(MOD(COUNTIFS($U$22:U155,"",$R$22:R155,V$16),INT(COUNTIFS(U$22:U$201,"",$R$22:$R$201,V$16)/V$15))=0,V$18,""),"")</f>
        <v/>
      </c>
      <c r="W155" s="48" t="str">
        <f>IF(AND(合并区域($U155:V155,"")="",$R155=W$16,COUNTIF(W$21:W154,W$18)&lt;W$15),IF(MOD(COUNTIFS(AG$22:AG155,"",$R$22:$R155,W$16),INT((COUNTIFS(AG$22:AG$201,"",$R$22:$R$201,W$16))/W$15))=0,W$18,""),"")</f>
        <v/>
      </c>
      <c r="X155" s="48" t="str">
        <f>IF(AND(合并区域($U155:W155,"")="",$R155=X$16,COUNTIF(X$21:X154,X$18)&lt;X$15),IF(MOD(COUNTIFS(AH$22:AH155,"",$R$22:$R155,X$16),INT((COUNTIFS(AH$22:AH$201,"",$R$22:$R$201,X$16))/X$15))=0,X$18,""),"")</f>
        <v/>
      </c>
      <c r="Y155" s="48" t="str">
        <f>IF(AND(合并区域($U155:X155,"")="",$R155=Y$16,COUNTIF(Y$21:Y154,Y$18)&lt;Y$15),IF(MOD(COUNTIFS(AI$22:AI155,"",$R$22:$R155,Y$16),INT((COUNTIFS(AI$22:AI$201,"",$R$22:$R$201,Y$16))/Y$15))=0,Y$18,""),"")</f>
        <v/>
      </c>
      <c r="Z155" s="48" t="str">
        <f>IF(AND(合并区域($U155:Y155,"")="",$R155=Z$16,COUNTIF(Z$21:Z154,Z$18)&lt;Z$15),IF(MOD(COUNTIFS(AJ$22:AJ155,"",$R$22:$R155,Z$16),INT((COUNTIFS(AJ$22:AJ$201,"",$R$22:$R$201,Z$16))/Z$15))=0,Z$18,""),"")</f>
        <v/>
      </c>
      <c r="AA155" s="48" t="str">
        <f>IF(AND(合并区域($U155:Z155,"")="",$R155=AA$16,COUNTIF(AA$21:AA154,AA$18)&lt;AA$15),IF(MOD(COUNTIFS(AK$22:AK155,"",$R$22:$R155,AA$16),INT((COUNTIFS(AK$22:AK$201,"",$R$22:$R$201,AA$16))/AA$15))=0,AA$18,""),"")</f>
        <v/>
      </c>
      <c r="AB155" s="48" t="str">
        <f>IF(AND(合并区域($U155:AA155,"")="",$R155=AB$16,COUNTIF(AB$21:AB154,AB$18)&lt;AB$15),IF(MOD(COUNTIFS(AL$22:AL155,"",$R$22:$R155,AB$16),INT((COUNTIFS(AL$22:AL$201,"",$R$22:$R$201,AB$16))/AB$15))=0,AB$18,""),"")</f>
        <v/>
      </c>
      <c r="AC155" s="48" t="str">
        <f>IF(AND(合并区域($U155:AB155,"")="",$R155=AC$16,COUNTIF(AC$21:AC154,AC$18)&lt;AC$15),IF(MOD(COUNTIFS(AM$22:AM155,"",$R$22:$R155,AC$16),INT((COUNTIFS(AM$22:AM$201,"",$R$22:$R$201,AC$16))/AC$15))=0,AC$18,""),"")</f>
        <v/>
      </c>
      <c r="AD155" s="48" t="str">
        <f>IF(AND(合并区域($U155:AC155,"")="",$R155=AD$16,COUNTIF(AD$21:AD154,AD$18)&lt;AD$15),IF(MOD(COUNTIFS(AN$22:AN155,"",$R$22:$R155,AD$16),INT((COUNTIFS(AN$22:AN$201,"",$R$22:$R$201,AD$16))/AD$15))=0,AD$18,""),"")</f>
        <v/>
      </c>
      <c r="AE155" s="48" t="str">
        <f>IF(AND(合并区域($U155:AD155,"")="",$R155=AE$16,COUNTIF(AE$21:AE154,AE$18)&lt;AE$15),IF(MOD(COUNTIFS(AO$22:AO155,"",$R$22:$R155,AE$16),INT((COUNTIFS(AO$22:AO$201,"",$R$22:$R$201,AE$16))/AE$15))=0,AE$18,""),"")</f>
        <v/>
      </c>
      <c r="AG155" s="79" t="str">
        <f>合并区域($U155:V155,"")</f>
        <v>晋国</v>
      </c>
      <c r="AH155" s="79" t="str">
        <f>合并区域($U155:W155,"")</f>
        <v>晋国</v>
      </c>
      <c r="AI155" s="79" t="str">
        <f>合并区域($U155:X155,"")</f>
        <v>晋国</v>
      </c>
      <c r="AJ155" s="79" t="str">
        <f>合并区域($U155:Y155,"")</f>
        <v>晋国</v>
      </c>
      <c r="AK155" s="79" t="str">
        <f>合并区域($U155:Z155,"")</f>
        <v>晋国</v>
      </c>
      <c r="AL155" s="79" t="str">
        <f>合并区域($U155:AA155,"")</f>
        <v>晋国</v>
      </c>
      <c r="AM155" s="79" t="str">
        <f>合并区域($U155:AB155,"")</f>
        <v>晋国</v>
      </c>
      <c r="AN155" s="79" t="str">
        <f>合并区域($U155:AC155,"")</f>
        <v>晋国</v>
      </c>
      <c r="AO155" s="79" t="str">
        <f>合并区域($U155:AD155,"")</f>
        <v>晋国</v>
      </c>
      <c r="AP155" s="79" t="str">
        <f>合并区域($U155:AE155,"")</f>
        <v>晋国</v>
      </c>
      <c r="AU155" s="14" t="s">
        <v>574</v>
      </c>
      <c r="AV155" s="14">
        <v>134</v>
      </c>
      <c r="AW155" s="14">
        <v>1</v>
      </c>
      <c r="AY155" s="77" t="str">
        <f>IF(AX155="","",INDEX($AV$12:$AZ$14,COUNTIF($AX$22:AX155,AX155),MATCH(AX155,$AV$3:$AZ$3,0)))</f>
        <v/>
      </c>
      <c r="BM155" s="14" t="s">
        <v>574</v>
      </c>
      <c r="BN155" s="14">
        <v>134</v>
      </c>
      <c r="BO155" s="14">
        <v>1</v>
      </c>
      <c r="BQ155" s="77" t="str">
        <f>IF(BP155="","",INDEX($BN$12:$BR$14,COUNTIF($BP$22:BP155,BP155),MATCH(BP155,$BN$3:$BR$3,0)))</f>
        <v/>
      </c>
    </row>
    <row r="156" spans="16:69" x14ac:dyDescent="0.15">
      <c r="P156" s="14" t="s">
        <v>575</v>
      </c>
      <c r="Q156" s="14">
        <v>135</v>
      </c>
      <c r="R156" s="14">
        <v>2</v>
      </c>
      <c r="S156" s="14" t="s">
        <v>628</v>
      </c>
      <c r="T156" s="77" t="str">
        <f t="shared" si="7"/>
        <v/>
      </c>
      <c r="U156" s="48" t="str">
        <f t="shared" si="8"/>
        <v>晋国</v>
      </c>
      <c r="V156" s="47" t="str">
        <f>IF(AND($U156="",$R156=V$16,COUNTIF(V$21:V155,V$18)&lt;V$15),IF(MOD(COUNTIFS($U$22:U156,"",$R$22:R156,V$16),INT(COUNTIFS(U$22:U$201,"",$R$22:$R$201,V$16)/V$15))=0,V$18,""),"")</f>
        <v/>
      </c>
      <c r="W156" s="48" t="str">
        <f>IF(AND(合并区域($U156:V156,"")="",$R156=W$16,COUNTIF(W$21:W155,W$18)&lt;W$15),IF(MOD(COUNTIFS(AG$22:AG156,"",$R$22:$R156,W$16),INT((COUNTIFS(AG$22:AG$201,"",$R$22:$R$201,W$16))/W$15))=0,W$18,""),"")</f>
        <v/>
      </c>
      <c r="X156" s="48" t="str">
        <f>IF(AND(合并区域($U156:W156,"")="",$R156=X$16,COUNTIF(X$21:X155,X$18)&lt;X$15),IF(MOD(COUNTIFS(AH$22:AH156,"",$R$22:$R156,X$16),INT((COUNTIFS(AH$22:AH$201,"",$R$22:$R$201,X$16))/X$15))=0,X$18,""),"")</f>
        <v/>
      </c>
      <c r="Y156" s="48" t="str">
        <f>IF(AND(合并区域($U156:X156,"")="",$R156=Y$16,COUNTIF(Y$21:Y155,Y$18)&lt;Y$15),IF(MOD(COUNTIFS(AI$22:AI156,"",$R$22:$R156,Y$16),INT((COUNTIFS(AI$22:AI$201,"",$R$22:$R$201,Y$16))/Y$15))=0,Y$18,""),"")</f>
        <v/>
      </c>
      <c r="Z156" s="48" t="str">
        <f>IF(AND(合并区域($U156:Y156,"")="",$R156=Z$16,COUNTIF(Z$21:Z155,Z$18)&lt;Z$15),IF(MOD(COUNTIFS(AJ$22:AJ156,"",$R$22:$R156,Z$16),INT((COUNTIFS(AJ$22:AJ$201,"",$R$22:$R$201,Z$16))/Z$15))=0,Z$18,""),"")</f>
        <v/>
      </c>
      <c r="AA156" s="48" t="str">
        <f>IF(AND(合并区域($U156:Z156,"")="",$R156=AA$16,COUNTIF(AA$21:AA155,AA$18)&lt;AA$15),IF(MOD(COUNTIFS(AK$22:AK156,"",$R$22:$R156,AA$16),INT((COUNTIFS(AK$22:AK$201,"",$R$22:$R$201,AA$16))/AA$15))=0,AA$18,""),"")</f>
        <v/>
      </c>
      <c r="AB156" s="48" t="str">
        <f>IF(AND(合并区域($U156:AA156,"")="",$R156=AB$16,COUNTIF(AB$21:AB155,AB$18)&lt;AB$15),IF(MOD(COUNTIFS(AL$22:AL156,"",$R$22:$R156,AB$16),INT((COUNTIFS(AL$22:AL$201,"",$R$22:$R$201,AB$16))/AB$15))=0,AB$18,""),"")</f>
        <v/>
      </c>
      <c r="AC156" s="48" t="str">
        <f>IF(AND(合并区域($U156:AB156,"")="",$R156=AC$16,COUNTIF(AC$21:AC155,AC$18)&lt;AC$15),IF(MOD(COUNTIFS(AM$22:AM156,"",$R$22:$R156,AC$16),INT((COUNTIFS(AM$22:AM$201,"",$R$22:$R$201,AC$16))/AC$15))=0,AC$18,""),"")</f>
        <v/>
      </c>
      <c r="AD156" s="48" t="str">
        <f>IF(AND(合并区域($U156:AC156,"")="",$R156=AD$16,COUNTIF(AD$21:AD155,AD$18)&lt;AD$15),IF(MOD(COUNTIFS(AN$22:AN156,"",$R$22:$R156,AD$16),INT((COUNTIFS(AN$22:AN$201,"",$R$22:$R$201,AD$16))/AD$15))=0,AD$18,""),"")</f>
        <v/>
      </c>
      <c r="AE156" s="48" t="str">
        <f>IF(AND(合并区域($U156:AD156,"")="",$R156=AE$16,COUNTIF(AE$21:AE155,AE$18)&lt;AE$15),IF(MOD(COUNTIFS(AO$22:AO156,"",$R$22:$R156,AE$16),INT((COUNTIFS(AO$22:AO$201,"",$R$22:$R$201,AE$16))/AE$15))=0,AE$18,""),"")</f>
        <v/>
      </c>
      <c r="AG156" s="79" t="str">
        <f>合并区域($U156:V156,"")</f>
        <v>晋国</v>
      </c>
      <c r="AH156" s="79" t="str">
        <f>合并区域($U156:W156,"")</f>
        <v>晋国</v>
      </c>
      <c r="AI156" s="79" t="str">
        <f>合并区域($U156:X156,"")</f>
        <v>晋国</v>
      </c>
      <c r="AJ156" s="79" t="str">
        <f>合并区域($U156:Y156,"")</f>
        <v>晋国</v>
      </c>
      <c r="AK156" s="79" t="str">
        <f>合并区域($U156:Z156,"")</f>
        <v>晋国</v>
      </c>
      <c r="AL156" s="79" t="str">
        <f>合并区域($U156:AA156,"")</f>
        <v>晋国</v>
      </c>
      <c r="AM156" s="79" t="str">
        <f>合并区域($U156:AB156,"")</f>
        <v>晋国</v>
      </c>
      <c r="AN156" s="79" t="str">
        <f>合并区域($U156:AC156,"")</f>
        <v>晋国</v>
      </c>
      <c r="AO156" s="79" t="str">
        <f>合并区域($U156:AD156,"")</f>
        <v>晋国</v>
      </c>
      <c r="AP156" s="79" t="str">
        <f>合并区域($U156:AE156,"")</f>
        <v>晋国</v>
      </c>
      <c r="AU156" s="14" t="s">
        <v>575</v>
      </c>
      <c r="AV156" s="14">
        <v>135</v>
      </c>
      <c r="AW156" s="14">
        <v>2</v>
      </c>
      <c r="AY156" s="77" t="str">
        <f>IF(AX156="","",INDEX($AV$12:$AZ$14,COUNTIF($AX$22:AX156,AX156),MATCH(AX156,$AV$3:$AZ$3,0)))</f>
        <v/>
      </c>
      <c r="BM156" s="14" t="s">
        <v>575</v>
      </c>
      <c r="BN156" s="14">
        <v>135</v>
      </c>
      <c r="BO156" s="14">
        <v>2</v>
      </c>
      <c r="BQ156" s="77" t="str">
        <f>IF(BP156="","",INDEX($BN$12:$BR$14,COUNTIF($BP$22:BP156,BP156),MATCH(BP156,$BN$3:$BR$3,0)))</f>
        <v/>
      </c>
    </row>
    <row r="157" spans="16:69" x14ac:dyDescent="0.15">
      <c r="P157" s="14" t="s">
        <v>576</v>
      </c>
      <c r="Q157" s="14">
        <v>136</v>
      </c>
      <c r="R157" s="14">
        <v>3</v>
      </c>
      <c r="T157" s="77" t="str">
        <f t="shared" si="7"/>
        <v/>
      </c>
      <c r="U157" s="48" t="str">
        <f t="shared" si="8"/>
        <v/>
      </c>
      <c r="V157" s="47" t="str">
        <f>IF(AND($U157="",$R157=V$16,COUNTIF(V$21:V156,V$18)&lt;V$15),IF(MOD(COUNTIFS($U$22:U157,"",$R$22:R157,V$16),INT(COUNTIFS(U$22:U$201,"",$R$22:$R$201,V$16)/V$15))=0,V$18,""),"")</f>
        <v/>
      </c>
      <c r="W157" s="48" t="str">
        <f>IF(AND(合并区域($U157:V157,"")="",$R157=W$16,COUNTIF(W$21:W156,W$18)&lt;W$15),IF(MOD(COUNTIFS(AG$22:AG157,"",$R$22:$R157,W$16),INT((COUNTIFS(AG$22:AG$201,"",$R$22:$R$201,W$16))/W$15))=0,W$18,""),"")</f>
        <v/>
      </c>
      <c r="X157" s="48" t="str">
        <f>IF(AND(合并区域($U157:W157,"")="",$R157=X$16,COUNTIF(X$21:X156,X$18)&lt;X$15),IF(MOD(COUNTIFS(AH$22:AH157,"",$R$22:$R157,X$16),INT((COUNTIFS(AH$22:AH$201,"",$R$22:$R$201,X$16))/X$15))=0,X$18,""),"")</f>
        <v/>
      </c>
      <c r="Y157" s="48" t="str">
        <f>IF(AND(合并区域($U157:X157,"")="",$R157=Y$16,COUNTIF(Y$21:Y156,Y$18)&lt;Y$15),IF(MOD(COUNTIFS(AI$22:AI157,"",$R$22:$R157,Y$16),INT((COUNTIFS(AI$22:AI$201,"",$R$22:$R$201,Y$16))/Y$15))=0,Y$18,""),"")</f>
        <v/>
      </c>
      <c r="Z157" s="48" t="str">
        <f>IF(AND(合并区域($U157:Y157,"")="",$R157=Z$16,COUNTIF(Z$21:Z156,Z$18)&lt;Z$15),IF(MOD(COUNTIFS(AJ$22:AJ157,"",$R$22:$R157,Z$16),INT((COUNTIFS(AJ$22:AJ$201,"",$R$22:$R$201,Z$16))/Z$15))=0,Z$18,""),"")</f>
        <v/>
      </c>
      <c r="AA157" s="48" t="str">
        <f>IF(AND(合并区域($U157:Z157,"")="",$R157=AA$16,COUNTIF(AA$21:AA156,AA$18)&lt;AA$15),IF(MOD(COUNTIFS(AK$22:AK157,"",$R$22:$R157,AA$16),INT((COUNTIFS(AK$22:AK$201,"",$R$22:$R$201,AA$16))/AA$15))=0,AA$18,""),"")</f>
        <v/>
      </c>
      <c r="AB157" s="48" t="str">
        <f>IF(AND(合并区域($U157:AA157,"")="",$R157=AB$16,COUNTIF(AB$21:AB156,AB$18)&lt;AB$15),IF(MOD(COUNTIFS(AL$22:AL157,"",$R$22:$R157,AB$16),INT((COUNTIFS(AL$22:AL$201,"",$R$22:$R$201,AB$16))/AB$15))=0,AB$18,""),"")</f>
        <v/>
      </c>
      <c r="AC157" s="48" t="str">
        <f>IF(AND(合并区域($U157:AB157,"")="",$R157=AC$16,COUNTIF(AC$21:AC156,AC$18)&lt;AC$15),IF(MOD(COUNTIFS(AM$22:AM157,"",$R$22:$R157,AC$16),INT((COUNTIFS(AM$22:AM$201,"",$R$22:$R$201,AC$16))/AC$15))=0,AC$18,""),"")</f>
        <v/>
      </c>
      <c r="AD157" s="48" t="str">
        <f>IF(AND(合并区域($U157:AC157,"")="",$R157=AD$16,COUNTIF(AD$21:AD156,AD$18)&lt;AD$15),IF(MOD(COUNTIFS(AN$22:AN157,"",$R$22:$R157,AD$16),INT((COUNTIFS(AN$22:AN$201,"",$R$22:$R$201,AD$16))/AD$15))=0,AD$18,""),"")</f>
        <v/>
      </c>
      <c r="AE157" s="48" t="str">
        <f>IF(AND(合并区域($U157:AD157,"")="",$R157=AE$16,COUNTIF(AE$21:AE156,AE$18)&lt;AE$15),IF(MOD(COUNTIFS(AO$22:AO157,"",$R$22:$R157,AE$16),INT((COUNTIFS(AO$22:AO$201,"",$R$22:$R$201,AE$16))/AE$15))=0,AE$18,""),"")</f>
        <v/>
      </c>
      <c r="AG157" s="79" t="str">
        <f>合并区域($U157:V157,"")</f>
        <v/>
      </c>
      <c r="AH157" s="79" t="str">
        <f>合并区域($U157:W157,"")</f>
        <v/>
      </c>
      <c r="AI157" s="79" t="str">
        <f>合并区域($U157:X157,"")</f>
        <v/>
      </c>
      <c r="AJ157" s="79" t="str">
        <f>合并区域($U157:Y157,"")</f>
        <v/>
      </c>
      <c r="AK157" s="79" t="str">
        <f>合并区域($U157:Z157,"")</f>
        <v/>
      </c>
      <c r="AL157" s="79" t="str">
        <f>合并区域($U157:AA157,"")</f>
        <v/>
      </c>
      <c r="AM157" s="79" t="str">
        <f>合并区域($U157:AB157,"")</f>
        <v/>
      </c>
      <c r="AN157" s="79" t="str">
        <f>合并区域($U157:AC157,"")</f>
        <v/>
      </c>
      <c r="AO157" s="79" t="str">
        <f>合并区域($U157:AD157,"")</f>
        <v/>
      </c>
      <c r="AP157" s="79" t="str">
        <f>合并区域($U157:AE157,"")</f>
        <v/>
      </c>
      <c r="AU157" s="14" t="s">
        <v>576</v>
      </c>
      <c r="AV157" s="14">
        <v>136</v>
      </c>
      <c r="AW157" s="14">
        <v>4</v>
      </c>
      <c r="AY157" s="77" t="str">
        <f>IF(AX157="","",INDEX($AV$12:$AZ$14,COUNTIF($AX$22:AX157,AX157),MATCH(AX157,$AV$3:$AZ$3,0)))</f>
        <v/>
      </c>
      <c r="BM157" s="14" t="s">
        <v>576</v>
      </c>
      <c r="BN157" s="14">
        <v>136</v>
      </c>
      <c r="BO157" s="14">
        <v>4</v>
      </c>
      <c r="BP157" s="14" t="s">
        <v>646</v>
      </c>
      <c r="BQ157" s="77">
        <f>IF(BP157="","",INDEX($BN$12:$BR$14,COUNTIF($BP$22:BP157,BP157),MATCH(BP157,$BN$3:$BR$3,0)))</f>
        <v>29018</v>
      </c>
    </row>
    <row r="158" spans="16:69" x14ac:dyDescent="0.15">
      <c r="P158" s="14" t="s">
        <v>577</v>
      </c>
      <c r="Q158" s="14">
        <v>137</v>
      </c>
      <c r="R158" s="14">
        <v>4</v>
      </c>
      <c r="T158" s="77" t="str">
        <f t="shared" si="7"/>
        <v/>
      </c>
      <c r="U158" s="48" t="str">
        <f t="shared" si="8"/>
        <v/>
      </c>
      <c r="V158" s="47" t="str">
        <f>IF(AND($U158="",$R158=V$16,COUNTIF(V$21:V157,V$18)&lt;V$15),IF(MOD(COUNTIFS($U$22:U158,"",$R$22:R158,V$16),INT(COUNTIFS(U$22:U$201,"",$R$22:$R$201,V$16)/V$15))=0,V$18,""),"")</f>
        <v/>
      </c>
      <c r="W158" s="48" t="str">
        <f>IF(AND(合并区域($U158:V158,"")="",$R158=W$16,COUNTIF(W$21:W157,W$18)&lt;W$15),IF(MOD(COUNTIFS(AG$22:AG158,"",$R$22:$R158,W$16),INT((COUNTIFS(AG$22:AG$201,"",$R$22:$R$201,W$16))/W$15))=0,W$18,""),"")</f>
        <v/>
      </c>
      <c r="X158" s="48" t="str">
        <f>IF(AND(合并区域($U158:W158,"")="",$R158=X$16,COUNTIF(X$21:X157,X$18)&lt;X$15),IF(MOD(COUNTIFS(AH$22:AH158,"",$R$22:$R158,X$16),INT((COUNTIFS(AH$22:AH$201,"",$R$22:$R$201,X$16))/X$15))=0,X$18,""),"")</f>
        <v/>
      </c>
      <c r="Y158" s="48" t="str">
        <f>IF(AND(合并区域($U158:X158,"")="",$R158=Y$16,COUNTIF(Y$21:Y157,Y$18)&lt;Y$15),IF(MOD(COUNTIFS(AI$22:AI158,"",$R$22:$R158,Y$16),INT((COUNTIFS(AI$22:AI$201,"",$R$22:$R$201,Y$16))/Y$15))=0,Y$18,""),"")</f>
        <v/>
      </c>
      <c r="Z158" s="48" t="str">
        <f>IF(AND(合并区域($U158:Y158,"")="",$R158=Z$16,COUNTIF(Z$21:Z157,Z$18)&lt;Z$15),IF(MOD(COUNTIFS(AJ$22:AJ158,"",$R$22:$R158,Z$16),INT((COUNTIFS(AJ$22:AJ$201,"",$R$22:$R$201,Z$16))/Z$15))=0,Z$18,""),"")</f>
        <v/>
      </c>
      <c r="AA158" s="48" t="str">
        <f>IF(AND(合并区域($U158:Z158,"")="",$R158=AA$16,COUNTIF(AA$21:AA157,AA$18)&lt;AA$15),IF(MOD(COUNTIFS(AK$22:AK158,"",$R$22:$R158,AA$16),INT((COUNTIFS(AK$22:AK$201,"",$R$22:$R$201,AA$16))/AA$15))=0,AA$18,""),"")</f>
        <v/>
      </c>
      <c r="AB158" s="48" t="str">
        <f>IF(AND(合并区域($U158:AA158,"")="",$R158=AB$16,COUNTIF(AB$21:AB157,AB$18)&lt;AB$15),IF(MOD(COUNTIFS(AL$22:AL158,"",$R$22:$R158,AB$16),INT((COUNTIFS(AL$22:AL$201,"",$R$22:$R$201,AB$16))/AB$15))=0,AB$18,""),"")</f>
        <v/>
      </c>
      <c r="AC158" s="48" t="str">
        <f>IF(AND(合并区域($U158:AB158,"")="",$R158=AC$16,COUNTIF(AC$21:AC157,AC$18)&lt;AC$15),IF(MOD(COUNTIFS(AM$22:AM158,"",$R$22:$R158,AC$16),INT((COUNTIFS(AM$22:AM$201,"",$R$22:$R$201,AC$16))/AC$15))=0,AC$18,""),"")</f>
        <v/>
      </c>
      <c r="AD158" s="48" t="str">
        <f>IF(AND(合并区域($U158:AC158,"")="",$R158=AD$16,COUNTIF(AD$21:AD157,AD$18)&lt;AD$15),IF(MOD(COUNTIFS(AN$22:AN158,"",$R$22:$R158,AD$16),INT((COUNTIFS(AN$22:AN$201,"",$R$22:$R$201,AD$16))/AD$15))=0,AD$18,""),"")</f>
        <v/>
      </c>
      <c r="AE158" s="48" t="str">
        <f>IF(AND(合并区域($U158:AD158,"")="",$R158=AE$16,COUNTIF(AE$21:AE157,AE$18)&lt;AE$15),IF(MOD(COUNTIFS(AO$22:AO158,"",$R$22:$R158,AE$16),INT((COUNTIFS(AO$22:AO$201,"",$R$22:$R$201,AE$16))/AE$15))=0,AE$18,""),"")</f>
        <v/>
      </c>
      <c r="AG158" s="79" t="str">
        <f>合并区域($U158:V158,"")</f>
        <v/>
      </c>
      <c r="AH158" s="79" t="str">
        <f>合并区域($U158:W158,"")</f>
        <v/>
      </c>
      <c r="AI158" s="79" t="str">
        <f>合并区域($U158:X158,"")</f>
        <v/>
      </c>
      <c r="AJ158" s="79" t="str">
        <f>合并区域($U158:Y158,"")</f>
        <v/>
      </c>
      <c r="AK158" s="79" t="str">
        <f>合并区域($U158:Z158,"")</f>
        <v/>
      </c>
      <c r="AL158" s="79" t="str">
        <f>合并区域($U158:AA158,"")</f>
        <v/>
      </c>
      <c r="AM158" s="79" t="str">
        <f>合并区域($U158:AB158,"")</f>
        <v/>
      </c>
      <c r="AN158" s="79" t="str">
        <f>合并区域($U158:AC158,"")</f>
        <v/>
      </c>
      <c r="AO158" s="79" t="str">
        <f>合并区域($U158:AD158,"")</f>
        <v/>
      </c>
      <c r="AP158" s="79" t="str">
        <f>合并区域($U158:AE158,"")</f>
        <v/>
      </c>
      <c r="AU158" s="14" t="s">
        <v>577</v>
      </c>
      <c r="AV158" s="14">
        <v>137</v>
      </c>
      <c r="AW158" s="14">
        <v>3</v>
      </c>
      <c r="AY158" s="77" t="str">
        <f>IF(AX158="","",INDEX($AV$12:$AZ$14,COUNTIF($AX$22:AX158,AX158),MATCH(AX158,$AV$3:$AZ$3,0)))</f>
        <v/>
      </c>
      <c r="BM158" s="14" t="s">
        <v>577</v>
      </c>
      <c r="BN158" s="14">
        <v>137</v>
      </c>
      <c r="BO158" s="14">
        <v>3</v>
      </c>
      <c r="BQ158" s="77" t="str">
        <f>IF(BP158="","",INDEX($BN$12:$BR$14,COUNTIF($BP$22:BP158,BP158),MATCH(BP158,$BN$3:$BR$3,0)))</f>
        <v/>
      </c>
    </row>
    <row r="159" spans="16:69" x14ac:dyDescent="0.15">
      <c r="P159" s="14" t="s">
        <v>578</v>
      </c>
      <c r="Q159" s="14">
        <v>138</v>
      </c>
      <c r="R159" s="14">
        <v>5</v>
      </c>
      <c r="S159" s="14" t="s">
        <v>626</v>
      </c>
      <c r="T159" s="77" t="str">
        <f t="shared" si="7"/>
        <v/>
      </c>
      <c r="U159" s="48" t="str">
        <f t="shared" si="8"/>
        <v/>
      </c>
      <c r="V159" s="47" t="str">
        <f>IF(AND($U159="",$R159=V$16,COUNTIF(V$21:V158,V$18)&lt;V$15),IF(MOD(COUNTIFS($U$22:U159,"",$R$22:R159,V$16),INT(COUNTIFS(U$22:U$201,"",$R$22:$R$201,V$16)/V$15))=0,V$18,""),"")</f>
        <v/>
      </c>
      <c r="W159" s="48" t="str">
        <f>IF(AND(合并区域($U159:V159,"")="",$R159=W$16,COUNTIF(W$21:W158,W$18)&lt;W$15),IF(MOD(COUNTIFS(AG$22:AG159,"",$R$22:$R159,W$16),INT((COUNTIFS(AG$22:AG$201,"",$R$22:$R$201,W$16))/W$15))=0,W$18,""),"")</f>
        <v/>
      </c>
      <c r="X159" s="48" t="str">
        <f>IF(AND(合并区域($U159:W159,"")="",$R159=X$16,COUNTIF(X$21:X158,X$18)&lt;X$15),IF(MOD(COUNTIFS(AH$22:AH159,"",$R$22:$R159,X$16),INT((COUNTIFS(AH$22:AH$201,"",$R$22:$R$201,X$16))/X$15))=0,X$18,""),"")</f>
        <v/>
      </c>
      <c r="Y159" s="48" t="str">
        <f>IF(AND(合并区域($U159:X159,"")="",$R159=Y$16,COUNTIF(Y$21:Y158,Y$18)&lt;Y$15),IF(MOD(COUNTIFS(AI$22:AI159,"",$R$22:$R159,Y$16),INT((COUNTIFS(AI$22:AI$201,"",$R$22:$R$201,Y$16))/Y$15))=0,Y$18,""),"")</f>
        <v/>
      </c>
      <c r="Z159" s="48" t="str">
        <f>IF(AND(合并区域($U159:Y159,"")="",$R159=Z$16,COUNTIF(Z$21:Z158,Z$18)&lt;Z$15),IF(MOD(COUNTIFS(AJ$22:AJ159,"",$R$22:$R159,Z$16),INT((COUNTIFS(AJ$22:AJ$201,"",$R$22:$R$201,Z$16))/Z$15))=0,Z$18,""),"")</f>
        <v/>
      </c>
      <c r="AA159" s="48" t="str">
        <f>IF(AND(合并区域($U159:Z159,"")="",$R159=AA$16,COUNTIF(AA$21:AA158,AA$18)&lt;AA$15),IF(MOD(COUNTIFS(AK$22:AK159,"",$R$22:$R159,AA$16),INT((COUNTIFS(AK$22:AK$201,"",$R$22:$R$201,AA$16))/AA$15))=0,AA$18,""),"")</f>
        <v/>
      </c>
      <c r="AB159" s="48" t="str">
        <f>IF(AND(合并区域($U159:AA159,"")="",$R159=AB$16,COUNTIF(AB$21:AB158,AB$18)&lt;AB$15),IF(MOD(COUNTIFS(AL$22:AL159,"",$R$22:$R159,AB$16),INT((COUNTIFS(AL$22:AL$201,"",$R$22:$R$201,AB$16))/AB$15))=0,AB$18,""),"")</f>
        <v/>
      </c>
      <c r="AC159" s="48" t="str">
        <f>IF(AND(合并区域($U159:AB159,"")="",$R159=AC$16,COUNTIF(AC$21:AC158,AC$18)&lt;AC$15),IF(MOD(COUNTIFS(AM$22:AM159,"",$R$22:$R159,AC$16),INT((COUNTIFS(AM$22:AM$201,"",$R$22:$R$201,AC$16))/AC$15))=0,AC$18,""),"")</f>
        <v/>
      </c>
      <c r="AD159" s="48" t="str">
        <f>IF(AND(合并区域($U159:AC159,"")="",$R159=AD$16,COUNTIF(AD$21:AD158,AD$18)&lt;AD$15),IF(MOD(COUNTIFS(AN$22:AN159,"",$R$22:$R159,AD$16),INT((COUNTIFS(AN$22:AN$201,"",$R$22:$R$201,AD$16))/AD$15))=0,AD$18,""),"")</f>
        <v/>
      </c>
      <c r="AE159" s="48" t="str">
        <f>IF(AND(合并区域($U159:AD159,"")="",$R159=AE$16,COUNTIF(AE$21:AE158,AE$18)&lt;AE$15),IF(MOD(COUNTIFS(AO$22:AO159,"",$R$22:$R159,AE$16),INT((COUNTIFS(AO$22:AO$201,"",$R$22:$R$201,AE$16))/AE$15))=0,AE$18,""),"")</f>
        <v/>
      </c>
      <c r="AG159" s="79" t="str">
        <f>合并区域($U159:V159,"")</f>
        <v/>
      </c>
      <c r="AH159" s="79" t="str">
        <f>合并区域($U159:W159,"")</f>
        <v/>
      </c>
      <c r="AI159" s="79" t="str">
        <f>合并区域($U159:X159,"")</f>
        <v/>
      </c>
      <c r="AJ159" s="79" t="str">
        <f>合并区域($U159:Y159,"")</f>
        <v/>
      </c>
      <c r="AK159" s="79" t="str">
        <f>合并区域($U159:Z159,"")</f>
        <v/>
      </c>
      <c r="AL159" s="79" t="str">
        <f>合并区域($U159:AA159,"")</f>
        <v/>
      </c>
      <c r="AM159" s="79" t="str">
        <f>合并区域($U159:AB159,"")</f>
        <v/>
      </c>
      <c r="AN159" s="79" t="str">
        <f>合并区域($U159:AC159,"")</f>
        <v/>
      </c>
      <c r="AO159" s="79" t="str">
        <f>合并区域($U159:AD159,"")</f>
        <v/>
      </c>
      <c r="AP159" s="79" t="str">
        <f>合并区域($U159:AE159,"")</f>
        <v/>
      </c>
      <c r="AU159" s="14" t="s">
        <v>578</v>
      </c>
      <c r="AV159" s="14">
        <v>138</v>
      </c>
      <c r="AW159" s="14">
        <v>3</v>
      </c>
      <c r="AY159" s="77" t="str">
        <f>IF(AX159="","",INDEX($AV$12:$AZ$14,COUNTIF($AX$22:AX159,AX159),MATCH(AX159,$AV$3:$AZ$3,0)))</f>
        <v/>
      </c>
      <c r="BM159" s="14" t="s">
        <v>578</v>
      </c>
      <c r="BN159" s="14">
        <v>138</v>
      </c>
      <c r="BO159" s="14">
        <v>3</v>
      </c>
      <c r="BQ159" s="77" t="str">
        <f>IF(BP159="","",INDEX($BN$12:$BR$14,COUNTIF($BP$22:BP159,BP159),MATCH(BP159,$BN$3:$BR$3,0)))</f>
        <v/>
      </c>
    </row>
    <row r="160" spans="16:69" x14ac:dyDescent="0.15">
      <c r="P160" s="14" t="s">
        <v>579</v>
      </c>
      <c r="Q160" s="14">
        <v>139</v>
      </c>
      <c r="R160" s="14">
        <v>3</v>
      </c>
      <c r="S160" s="14" t="s">
        <v>626</v>
      </c>
      <c r="T160" s="77" t="str">
        <f t="shared" si="7"/>
        <v/>
      </c>
      <c r="U160" s="48" t="str">
        <f t="shared" si="8"/>
        <v/>
      </c>
      <c r="V160" s="47" t="str">
        <f>IF(AND($U160="",$R160=V$16,COUNTIF(V$21:V159,V$18)&lt;V$15),IF(MOD(COUNTIFS($U$22:U160,"",$R$22:R160,V$16),INT(COUNTIFS(U$22:U$201,"",$R$22:$R$201,V$16)/V$15))=0,V$18,""),"")</f>
        <v/>
      </c>
      <c r="W160" s="48" t="str">
        <f>IF(AND(合并区域($U160:V160,"")="",$R160=W$16,COUNTIF(W$21:W159,W$18)&lt;W$15),IF(MOD(COUNTIFS(AG$22:AG160,"",$R$22:$R160,W$16),INT((COUNTIFS(AG$22:AG$201,"",$R$22:$R$201,W$16))/W$15))=0,W$18,""),"")</f>
        <v/>
      </c>
      <c r="X160" s="48" t="str">
        <f>IF(AND(合并区域($U160:W160,"")="",$R160=X$16,COUNTIF(X$21:X159,X$18)&lt;X$15),IF(MOD(COUNTIFS(AH$22:AH160,"",$R$22:$R160,X$16),INT((COUNTIFS(AH$22:AH$201,"",$R$22:$R$201,X$16))/X$15))=0,X$18,""),"")</f>
        <v/>
      </c>
      <c r="Y160" s="48" t="str">
        <f>IF(AND(合并区域($U160:X160,"")="",$R160=Y$16,COUNTIF(Y$21:Y159,Y$18)&lt;Y$15),IF(MOD(COUNTIFS(AI$22:AI160,"",$R$22:$R160,Y$16),INT((COUNTIFS(AI$22:AI$201,"",$R$22:$R$201,Y$16))/Y$15))=0,Y$18,""),"")</f>
        <v/>
      </c>
      <c r="Z160" s="48" t="str">
        <f>IF(AND(合并区域($U160:Y160,"")="",$R160=Z$16,COUNTIF(Z$21:Z159,Z$18)&lt;Z$15),IF(MOD(COUNTIFS(AJ$22:AJ160,"",$R$22:$R160,Z$16),INT((COUNTIFS(AJ$22:AJ$201,"",$R$22:$R$201,Z$16))/Z$15))=0,Z$18,""),"")</f>
        <v/>
      </c>
      <c r="AA160" s="48" t="str">
        <f>IF(AND(合并区域($U160:Z160,"")="",$R160=AA$16,COUNTIF(AA$21:AA159,AA$18)&lt;AA$15),IF(MOD(COUNTIFS(AK$22:AK160,"",$R$22:$R160,AA$16),INT((COUNTIFS(AK$22:AK$201,"",$R$22:$R$201,AA$16))/AA$15))=0,AA$18,""),"")</f>
        <v/>
      </c>
      <c r="AB160" s="48" t="str">
        <f>IF(AND(合并区域($U160:AA160,"")="",$R160=AB$16,COUNTIF(AB$21:AB159,AB$18)&lt;AB$15),IF(MOD(COUNTIFS(AL$22:AL160,"",$R$22:$R160,AB$16),INT((COUNTIFS(AL$22:AL$201,"",$R$22:$R$201,AB$16))/AB$15))=0,AB$18,""),"")</f>
        <v/>
      </c>
      <c r="AC160" s="48" t="str">
        <f>IF(AND(合并区域($U160:AB160,"")="",$R160=AC$16,COUNTIF(AC$21:AC159,AC$18)&lt;AC$15),IF(MOD(COUNTIFS(AM$22:AM160,"",$R$22:$R160,AC$16),INT((COUNTIFS(AM$22:AM$201,"",$R$22:$R$201,AC$16))/AC$15))=0,AC$18,""),"")</f>
        <v/>
      </c>
      <c r="AD160" s="48" t="str">
        <f>IF(AND(合并区域($U160:AC160,"")="",$R160=AD$16,COUNTIF(AD$21:AD159,AD$18)&lt;AD$15),IF(MOD(COUNTIFS(AN$22:AN160,"",$R$22:$R160,AD$16),INT((COUNTIFS(AN$22:AN$201,"",$R$22:$R$201,AD$16))/AD$15))=0,AD$18,""),"")</f>
        <v/>
      </c>
      <c r="AE160" s="48" t="str">
        <f>IF(AND(合并区域($U160:AD160,"")="",$R160=AE$16,COUNTIF(AE$21:AE159,AE$18)&lt;AE$15),IF(MOD(COUNTIFS(AO$22:AO160,"",$R$22:$R160,AE$16),INT((COUNTIFS(AO$22:AO$201,"",$R$22:$R$201,AE$16))/AE$15))=0,AE$18,""),"")</f>
        <v/>
      </c>
      <c r="AG160" s="79" t="str">
        <f>合并区域($U160:V160,"")</f>
        <v/>
      </c>
      <c r="AH160" s="79" t="str">
        <f>合并区域($U160:W160,"")</f>
        <v/>
      </c>
      <c r="AI160" s="79" t="str">
        <f>合并区域($U160:X160,"")</f>
        <v/>
      </c>
      <c r="AJ160" s="79" t="str">
        <f>合并区域($U160:Y160,"")</f>
        <v/>
      </c>
      <c r="AK160" s="79" t="str">
        <f>合并区域($U160:Z160,"")</f>
        <v/>
      </c>
      <c r="AL160" s="79" t="str">
        <f>合并区域($U160:AA160,"")</f>
        <v/>
      </c>
      <c r="AM160" s="79" t="str">
        <f>合并区域($U160:AB160,"")</f>
        <v/>
      </c>
      <c r="AN160" s="79" t="str">
        <f>合并区域($U160:AC160,"")</f>
        <v/>
      </c>
      <c r="AO160" s="79" t="str">
        <f>合并区域($U160:AD160,"")</f>
        <v/>
      </c>
      <c r="AP160" s="79" t="str">
        <f>合并区域($U160:AE160,"")</f>
        <v/>
      </c>
      <c r="AU160" s="14" t="s">
        <v>579</v>
      </c>
      <c r="AV160" s="14">
        <v>139</v>
      </c>
      <c r="AW160" s="14">
        <v>5</v>
      </c>
      <c r="AX160" s="14" t="s">
        <v>839</v>
      </c>
      <c r="AY160" s="77">
        <f>IF(AX160="","",INDEX($AV$12:$AZ$14,COUNTIF($AX$22:AX160,AX160),MATCH(AX160,$AV$3:$AZ$3,0)))</f>
        <v>29018</v>
      </c>
      <c r="BM160" s="14" t="s">
        <v>579</v>
      </c>
      <c r="BN160" s="14">
        <v>139</v>
      </c>
      <c r="BO160" s="14">
        <v>5</v>
      </c>
      <c r="BQ160" s="77" t="str">
        <f>IF(BP160="","",INDEX($BN$12:$BR$14,COUNTIF($BP$22:BP160,BP160),MATCH(BP160,$BN$3:$BR$3,0)))</f>
        <v/>
      </c>
    </row>
    <row r="161" spans="16:69" x14ac:dyDescent="0.15">
      <c r="P161" s="14" t="s">
        <v>580</v>
      </c>
      <c r="Q161" s="14">
        <v>140</v>
      </c>
      <c r="R161" s="14">
        <v>2</v>
      </c>
      <c r="S161" s="14" t="s">
        <v>626</v>
      </c>
      <c r="T161" s="77" t="str">
        <f t="shared" si="7"/>
        <v/>
      </c>
      <c r="U161" s="48" t="str">
        <f t="shared" si="8"/>
        <v/>
      </c>
      <c r="V161" s="47" t="str">
        <f>IF(AND($U161="",$R161=V$16,COUNTIF(V$21:V160,V$18)&lt;V$15),IF(MOD(COUNTIFS($U$22:U161,"",$R$22:R161,V$16),INT(COUNTIFS(U$22:U$201,"",$R$22:$R$201,V$16)/V$15))=0,V$18,""),"")</f>
        <v/>
      </c>
      <c r="W161" s="48" t="str">
        <f>IF(AND(合并区域($U161:V161,"")="",$R161=W$16,COUNTIF(W$21:W160,W$18)&lt;W$15),IF(MOD(COUNTIFS(AG$22:AG161,"",$R$22:$R161,W$16),INT((COUNTIFS(AG$22:AG$201,"",$R$22:$R$201,W$16))/W$15))=0,W$18,""),"")</f>
        <v/>
      </c>
      <c r="X161" s="48" t="str">
        <f>IF(AND(合并区域($U161:W161,"")="",$R161=X$16,COUNTIF(X$21:X160,X$18)&lt;X$15),IF(MOD(COUNTIFS(AH$22:AH161,"",$R$22:$R161,X$16),INT((COUNTIFS(AH$22:AH$201,"",$R$22:$R$201,X$16))/X$15))=0,X$18,""),"")</f>
        <v/>
      </c>
      <c r="Y161" s="48" t="str">
        <f>IF(AND(合并区域($U161:X161,"")="",$R161=Y$16,COUNTIF(Y$21:Y160,Y$18)&lt;Y$15),IF(MOD(COUNTIFS(AI$22:AI161,"",$R$22:$R161,Y$16),INT((COUNTIFS(AI$22:AI$201,"",$R$22:$R$201,Y$16))/Y$15))=0,Y$18,""),"")</f>
        <v/>
      </c>
      <c r="Z161" s="48" t="str">
        <f>IF(AND(合并区域($U161:Y161,"")="",$R161=Z$16,COUNTIF(Z$21:Z160,Z$18)&lt;Z$15),IF(MOD(COUNTIFS(AJ$22:AJ161,"",$R$22:$R161,Z$16),INT((COUNTIFS(AJ$22:AJ$201,"",$R$22:$R$201,Z$16))/Z$15))=0,Z$18,""),"")</f>
        <v/>
      </c>
      <c r="AA161" s="48" t="str">
        <f>IF(AND(合并区域($U161:Z161,"")="",$R161=AA$16,COUNTIF(AA$21:AA160,AA$18)&lt;AA$15),IF(MOD(COUNTIFS(AK$22:AK161,"",$R$22:$R161,AA$16),INT((COUNTIFS(AK$22:AK$201,"",$R$22:$R$201,AA$16))/AA$15))=0,AA$18,""),"")</f>
        <v/>
      </c>
      <c r="AB161" s="48" t="str">
        <f>IF(AND(合并区域($U161:AA161,"")="",$R161=AB$16,COUNTIF(AB$21:AB160,AB$18)&lt;AB$15),IF(MOD(COUNTIFS(AL$22:AL161,"",$R$22:$R161,AB$16),INT((COUNTIFS(AL$22:AL$201,"",$R$22:$R$201,AB$16))/AB$15))=0,AB$18,""),"")</f>
        <v/>
      </c>
      <c r="AC161" s="48" t="str">
        <f>IF(AND(合并区域($U161:AB161,"")="",$R161=AC$16,COUNTIF(AC$21:AC160,AC$18)&lt;AC$15),IF(MOD(COUNTIFS(AM$22:AM161,"",$R$22:$R161,AC$16),INT((COUNTIFS(AM$22:AM$201,"",$R$22:$R$201,AC$16))/AC$15))=0,AC$18,""),"")</f>
        <v/>
      </c>
      <c r="AD161" s="48" t="str">
        <f>IF(AND(合并区域($U161:AC161,"")="",$R161=AD$16,COUNTIF(AD$21:AD160,AD$18)&lt;AD$15),IF(MOD(COUNTIFS(AN$22:AN161,"",$R$22:$R161,AD$16),INT((COUNTIFS(AN$22:AN$201,"",$R$22:$R$201,AD$16))/AD$15))=0,AD$18,""),"")</f>
        <v/>
      </c>
      <c r="AE161" s="48" t="str">
        <f>IF(AND(合并区域($U161:AD161,"")="",$R161=AE$16,COUNTIF(AE$21:AE160,AE$18)&lt;AE$15),IF(MOD(COUNTIFS(AO$22:AO161,"",$R$22:$R161,AE$16),INT((COUNTIFS(AO$22:AO$201,"",$R$22:$R$201,AE$16))/AE$15))=0,AE$18,""),"")</f>
        <v/>
      </c>
      <c r="AG161" s="79" t="str">
        <f>合并区域($U161:V161,"")</f>
        <v/>
      </c>
      <c r="AH161" s="79" t="str">
        <f>合并区域($U161:W161,"")</f>
        <v/>
      </c>
      <c r="AI161" s="79" t="str">
        <f>合并区域($U161:X161,"")</f>
        <v/>
      </c>
      <c r="AJ161" s="79" t="str">
        <f>合并区域($U161:Y161,"")</f>
        <v/>
      </c>
      <c r="AK161" s="79" t="str">
        <f>合并区域($U161:Z161,"")</f>
        <v/>
      </c>
      <c r="AL161" s="79" t="str">
        <f>合并区域($U161:AA161,"")</f>
        <v/>
      </c>
      <c r="AM161" s="79" t="str">
        <f>合并区域($U161:AB161,"")</f>
        <v/>
      </c>
      <c r="AN161" s="79" t="str">
        <f>合并区域($U161:AC161,"")</f>
        <v/>
      </c>
      <c r="AO161" s="79" t="str">
        <f>合并区域($U161:AD161,"")</f>
        <v/>
      </c>
      <c r="AP161" s="79" t="str">
        <f>合并区域($U161:AE161,"")</f>
        <v/>
      </c>
      <c r="AU161" s="14" t="s">
        <v>580</v>
      </c>
      <c r="AV161" s="14">
        <v>140</v>
      </c>
      <c r="AW161" s="14">
        <v>2</v>
      </c>
      <c r="AY161" s="77" t="str">
        <f>IF(AX161="","",INDEX($AV$12:$AZ$14,COUNTIF($AX$22:AX161,AX161),MATCH(AX161,$AV$3:$AZ$3,0)))</f>
        <v/>
      </c>
      <c r="BM161" s="14" t="s">
        <v>580</v>
      </c>
      <c r="BN161" s="14">
        <v>140</v>
      </c>
      <c r="BO161" s="14">
        <v>2</v>
      </c>
      <c r="BQ161" s="77" t="str">
        <f>IF(BP161="","",INDEX($BN$12:$BR$14,COUNTIF($BP$22:BP161,BP161),MATCH(BP161,$BN$3:$BR$3,0)))</f>
        <v/>
      </c>
    </row>
    <row r="162" spans="16:69" x14ac:dyDescent="0.15">
      <c r="P162" s="14" t="s">
        <v>581</v>
      </c>
      <c r="Q162" s="14">
        <v>141</v>
      </c>
      <c r="R162" s="14">
        <v>1</v>
      </c>
      <c r="S162" s="14" t="s">
        <v>626</v>
      </c>
      <c r="T162" s="77" t="str">
        <f t="shared" si="7"/>
        <v/>
      </c>
      <c r="U162" s="48" t="str">
        <f t="shared" si="8"/>
        <v/>
      </c>
      <c r="V162" s="47" t="str">
        <f>IF(AND($U162="",$R162=V$16,COUNTIF(V$21:V161,V$18)&lt;V$15),IF(MOD(COUNTIFS($U$22:U162,"",$R$22:R162,V$16),INT(COUNTIFS(U$22:U$201,"",$R$22:$R$201,V$16)/V$15))=0,V$18,""),"")</f>
        <v/>
      </c>
      <c r="W162" s="48" t="str">
        <f>IF(AND(合并区域($U162:V162,"")="",$R162=W$16,COUNTIF(W$21:W161,W$18)&lt;W$15),IF(MOD(COUNTIFS(AG$22:AG162,"",$R$22:$R162,W$16),INT((COUNTIFS(AG$22:AG$201,"",$R$22:$R$201,W$16))/W$15))=0,W$18,""),"")</f>
        <v/>
      </c>
      <c r="X162" s="48" t="str">
        <f>IF(AND(合并区域($U162:W162,"")="",$R162=X$16,COUNTIF(X$21:X161,X$18)&lt;X$15),IF(MOD(COUNTIFS(AH$22:AH162,"",$R$22:$R162,X$16),INT((COUNTIFS(AH$22:AH$201,"",$R$22:$R$201,X$16))/X$15))=0,X$18,""),"")</f>
        <v/>
      </c>
      <c r="Y162" s="48" t="str">
        <f>IF(AND(合并区域($U162:X162,"")="",$R162=Y$16,COUNTIF(Y$21:Y161,Y$18)&lt;Y$15),IF(MOD(COUNTIFS(AI$22:AI162,"",$R$22:$R162,Y$16),INT((COUNTIFS(AI$22:AI$201,"",$R$22:$R$201,Y$16))/Y$15))=0,Y$18,""),"")</f>
        <v/>
      </c>
      <c r="Z162" s="48" t="str">
        <f>IF(AND(合并区域($U162:Y162,"")="",$R162=Z$16,COUNTIF(Z$21:Z161,Z$18)&lt;Z$15),IF(MOD(COUNTIFS(AJ$22:AJ162,"",$R$22:$R162,Z$16),INT((COUNTIFS(AJ$22:AJ$201,"",$R$22:$R$201,Z$16))/Z$15))=0,Z$18,""),"")</f>
        <v/>
      </c>
      <c r="AA162" s="48" t="str">
        <f>IF(AND(合并区域($U162:Z162,"")="",$R162=AA$16,COUNTIF(AA$21:AA161,AA$18)&lt;AA$15),IF(MOD(COUNTIFS(AK$22:AK162,"",$R$22:$R162,AA$16),INT((COUNTIFS(AK$22:AK$201,"",$R$22:$R$201,AA$16))/AA$15))=0,AA$18,""),"")</f>
        <v/>
      </c>
      <c r="AB162" s="48" t="str">
        <f>IF(AND(合并区域($U162:AA162,"")="",$R162=AB$16,COUNTIF(AB$21:AB161,AB$18)&lt;AB$15),IF(MOD(COUNTIFS(AL$22:AL162,"",$R$22:$R162,AB$16),INT((COUNTIFS(AL$22:AL$201,"",$R$22:$R$201,AB$16))/AB$15))=0,AB$18,""),"")</f>
        <v/>
      </c>
      <c r="AC162" s="48" t="str">
        <f>IF(AND(合并区域($U162:AB162,"")="",$R162=AC$16,COUNTIF(AC$21:AC161,AC$18)&lt;AC$15),IF(MOD(COUNTIFS(AM$22:AM162,"",$R$22:$R162,AC$16),INT((COUNTIFS(AM$22:AM$201,"",$R$22:$R$201,AC$16))/AC$15))=0,AC$18,""),"")</f>
        <v/>
      </c>
      <c r="AD162" s="48" t="str">
        <f>IF(AND(合并区域($U162:AC162,"")="",$R162=AD$16,COUNTIF(AD$21:AD161,AD$18)&lt;AD$15),IF(MOD(COUNTIFS(AN$22:AN162,"",$R$22:$R162,AD$16),INT((COUNTIFS(AN$22:AN$201,"",$R$22:$R$201,AD$16))/AD$15))=0,AD$18,""),"")</f>
        <v/>
      </c>
      <c r="AE162" s="48" t="str">
        <f>IF(AND(合并区域($U162:AD162,"")="",$R162=AE$16,COUNTIF(AE$21:AE161,AE$18)&lt;AE$15),IF(MOD(COUNTIFS(AO$22:AO162,"",$R$22:$R162,AE$16),INT((COUNTIFS(AO$22:AO$201,"",$R$22:$R$201,AE$16))/AE$15))=0,AE$18,""),"")</f>
        <v/>
      </c>
      <c r="AG162" s="79" t="str">
        <f>合并区域($U162:V162,"")</f>
        <v/>
      </c>
      <c r="AH162" s="79" t="str">
        <f>合并区域($U162:W162,"")</f>
        <v/>
      </c>
      <c r="AI162" s="79" t="str">
        <f>合并区域($U162:X162,"")</f>
        <v/>
      </c>
      <c r="AJ162" s="79" t="str">
        <f>合并区域($U162:Y162,"")</f>
        <v/>
      </c>
      <c r="AK162" s="79" t="str">
        <f>合并区域($U162:Z162,"")</f>
        <v/>
      </c>
      <c r="AL162" s="79" t="str">
        <f>合并区域($U162:AA162,"")</f>
        <v/>
      </c>
      <c r="AM162" s="79" t="str">
        <f>合并区域($U162:AB162,"")</f>
        <v/>
      </c>
      <c r="AN162" s="79" t="str">
        <f>合并区域($U162:AC162,"")</f>
        <v/>
      </c>
      <c r="AO162" s="79" t="str">
        <f>合并区域($U162:AD162,"")</f>
        <v/>
      </c>
      <c r="AP162" s="79" t="str">
        <f>合并区域($U162:AE162,"")</f>
        <v/>
      </c>
      <c r="AU162" s="14" t="s">
        <v>581</v>
      </c>
      <c r="AV162" s="14">
        <v>141</v>
      </c>
      <c r="AW162" s="14">
        <v>1</v>
      </c>
      <c r="AY162" s="77" t="str">
        <f>IF(AX162="","",INDEX($AV$12:$AZ$14,COUNTIF($AX$22:AX162,AX162),MATCH(AX162,$AV$3:$AZ$3,0)))</f>
        <v/>
      </c>
      <c r="BM162" s="14" t="s">
        <v>581</v>
      </c>
      <c r="BN162" s="14">
        <v>141</v>
      </c>
      <c r="BO162" s="14">
        <v>1</v>
      </c>
      <c r="BQ162" s="77" t="str">
        <f>IF(BP162="","",INDEX($BN$12:$BR$14,COUNTIF($BP$22:BP162,BP162),MATCH(BP162,$BN$3:$BR$3,0)))</f>
        <v/>
      </c>
    </row>
    <row r="163" spans="16:69" x14ac:dyDescent="0.15">
      <c r="P163" s="14" t="s">
        <v>582</v>
      </c>
      <c r="Q163" s="14">
        <v>142</v>
      </c>
      <c r="R163" s="14">
        <v>1</v>
      </c>
      <c r="S163" s="14" t="s">
        <v>626</v>
      </c>
      <c r="T163" s="77" t="str">
        <f t="shared" si="7"/>
        <v/>
      </c>
      <c r="U163" s="48" t="str">
        <f t="shared" si="8"/>
        <v/>
      </c>
      <c r="V163" s="47" t="str">
        <f>IF(AND($U163="",$R163=V$16,COUNTIF(V$21:V162,V$18)&lt;V$15),IF(MOD(COUNTIFS($U$22:U163,"",$R$22:R163,V$16),INT(COUNTIFS(U$22:U$201,"",$R$22:$R$201,V$16)/V$15))=0,V$18,""),"")</f>
        <v/>
      </c>
      <c r="W163" s="48" t="str">
        <f>IF(AND(合并区域($U163:V163,"")="",$R163=W$16,COUNTIF(W$21:W162,W$18)&lt;W$15),IF(MOD(COUNTIFS(AG$22:AG163,"",$R$22:$R163,W$16),INT((COUNTIFS(AG$22:AG$201,"",$R$22:$R$201,W$16))/W$15))=0,W$18,""),"")</f>
        <v/>
      </c>
      <c r="X163" s="48" t="str">
        <f>IF(AND(合并区域($U163:W163,"")="",$R163=X$16,COUNTIF(X$21:X162,X$18)&lt;X$15),IF(MOD(COUNTIFS(AH$22:AH163,"",$R$22:$R163,X$16),INT((COUNTIFS(AH$22:AH$201,"",$R$22:$R$201,X$16))/X$15))=0,X$18,""),"")</f>
        <v/>
      </c>
      <c r="Y163" s="48" t="str">
        <f>IF(AND(合并区域($U163:X163,"")="",$R163=Y$16,COUNTIF(Y$21:Y162,Y$18)&lt;Y$15),IF(MOD(COUNTIFS(AI$22:AI163,"",$R$22:$R163,Y$16),INT((COUNTIFS(AI$22:AI$201,"",$R$22:$R$201,Y$16))/Y$15))=0,Y$18,""),"")</f>
        <v/>
      </c>
      <c r="Z163" s="48" t="str">
        <f>IF(AND(合并区域($U163:Y163,"")="",$R163=Z$16,COUNTIF(Z$21:Z162,Z$18)&lt;Z$15),IF(MOD(COUNTIFS(AJ$22:AJ163,"",$R$22:$R163,Z$16),INT((COUNTIFS(AJ$22:AJ$201,"",$R$22:$R$201,Z$16))/Z$15))=0,Z$18,""),"")</f>
        <v/>
      </c>
      <c r="AA163" s="48" t="str">
        <f>IF(AND(合并区域($U163:Z163,"")="",$R163=AA$16,COUNTIF(AA$21:AA162,AA$18)&lt;AA$15),IF(MOD(COUNTIFS(AK$22:AK163,"",$R$22:$R163,AA$16),INT((COUNTIFS(AK$22:AK$201,"",$R$22:$R$201,AA$16))/AA$15))=0,AA$18,""),"")</f>
        <v/>
      </c>
      <c r="AB163" s="48" t="str">
        <f>IF(AND(合并区域($U163:AA163,"")="",$R163=AB$16,COUNTIF(AB$21:AB162,AB$18)&lt;AB$15),IF(MOD(COUNTIFS(AL$22:AL163,"",$R$22:$R163,AB$16),INT((COUNTIFS(AL$22:AL$201,"",$R$22:$R$201,AB$16))/AB$15))=0,AB$18,""),"")</f>
        <v/>
      </c>
      <c r="AC163" s="48" t="str">
        <f>IF(AND(合并区域($U163:AB163,"")="",$R163=AC$16,COUNTIF(AC$21:AC162,AC$18)&lt;AC$15),IF(MOD(COUNTIFS(AM$22:AM163,"",$R$22:$R163,AC$16),INT((COUNTIFS(AM$22:AM$201,"",$R$22:$R$201,AC$16))/AC$15))=0,AC$18,""),"")</f>
        <v/>
      </c>
      <c r="AD163" s="48" t="str">
        <f>IF(AND(合并区域($U163:AC163,"")="",$R163=AD$16,COUNTIF(AD$21:AD162,AD$18)&lt;AD$15),IF(MOD(COUNTIFS(AN$22:AN163,"",$R$22:$R163,AD$16),INT((COUNTIFS(AN$22:AN$201,"",$R$22:$R$201,AD$16))/AD$15))=0,AD$18,""),"")</f>
        <v/>
      </c>
      <c r="AE163" s="48" t="str">
        <f>IF(AND(合并区域($U163:AD163,"")="",$R163=AE$16,COUNTIF(AE$21:AE162,AE$18)&lt;AE$15),IF(MOD(COUNTIFS(AO$22:AO163,"",$R$22:$R163,AE$16),INT((COUNTIFS(AO$22:AO$201,"",$R$22:$R$201,AE$16))/AE$15))=0,AE$18,""),"")</f>
        <v/>
      </c>
      <c r="AG163" s="79" t="str">
        <f>合并区域($U163:V163,"")</f>
        <v/>
      </c>
      <c r="AH163" s="79" t="str">
        <f>合并区域($U163:W163,"")</f>
        <v/>
      </c>
      <c r="AI163" s="79" t="str">
        <f>合并区域($U163:X163,"")</f>
        <v/>
      </c>
      <c r="AJ163" s="79" t="str">
        <f>合并区域($U163:Y163,"")</f>
        <v/>
      </c>
      <c r="AK163" s="79" t="str">
        <f>合并区域($U163:Z163,"")</f>
        <v/>
      </c>
      <c r="AL163" s="79" t="str">
        <f>合并区域($U163:AA163,"")</f>
        <v/>
      </c>
      <c r="AM163" s="79" t="str">
        <f>合并区域($U163:AB163,"")</f>
        <v/>
      </c>
      <c r="AN163" s="79" t="str">
        <f>合并区域($U163:AC163,"")</f>
        <v/>
      </c>
      <c r="AO163" s="79" t="str">
        <f>合并区域($U163:AD163,"")</f>
        <v/>
      </c>
      <c r="AP163" s="79" t="str">
        <f>合并区域($U163:AE163,"")</f>
        <v/>
      </c>
      <c r="AU163" s="14" t="s">
        <v>582</v>
      </c>
      <c r="AV163" s="14">
        <v>142</v>
      </c>
      <c r="AW163" s="14">
        <v>1</v>
      </c>
      <c r="AY163" s="77" t="str">
        <f>IF(AX163="","",INDEX($AV$12:$AZ$14,COUNTIF($AX$22:AX163,AX163),MATCH(AX163,$AV$3:$AZ$3,0)))</f>
        <v/>
      </c>
      <c r="BM163" s="14" t="s">
        <v>582</v>
      </c>
      <c r="BN163" s="14">
        <v>142</v>
      </c>
      <c r="BO163" s="14">
        <v>1</v>
      </c>
      <c r="BQ163" s="77" t="str">
        <f>IF(BP163="","",INDEX($BN$12:$BR$14,COUNTIF($BP$22:BP163,BP163),MATCH(BP163,$BN$3:$BR$3,0)))</f>
        <v/>
      </c>
    </row>
    <row r="164" spans="16:69" x14ac:dyDescent="0.15">
      <c r="P164" s="14" t="s">
        <v>583</v>
      </c>
      <c r="Q164" s="14">
        <v>143</v>
      </c>
      <c r="R164" s="14">
        <v>4</v>
      </c>
      <c r="S164" s="14" t="s">
        <v>626</v>
      </c>
      <c r="T164" s="77" t="str">
        <f t="shared" si="7"/>
        <v/>
      </c>
      <c r="U164" s="48" t="str">
        <f t="shared" si="8"/>
        <v/>
      </c>
      <c r="V164" s="47" t="str">
        <f>IF(AND($U164="",$R164=V$16,COUNTIF(V$21:V163,V$18)&lt;V$15),IF(MOD(COUNTIFS($U$22:U164,"",$R$22:R164,V$16),INT(COUNTIFS(U$22:U$201,"",$R$22:$R$201,V$16)/V$15))=0,V$18,""),"")</f>
        <v/>
      </c>
      <c r="W164" s="48" t="str">
        <f>IF(AND(合并区域($U164:V164,"")="",$R164=W$16,COUNTIF(W$21:W163,W$18)&lt;W$15),IF(MOD(COUNTIFS(AG$22:AG164,"",$R$22:$R164,W$16),INT((COUNTIFS(AG$22:AG$201,"",$R$22:$R$201,W$16))/W$15))=0,W$18,""),"")</f>
        <v/>
      </c>
      <c r="X164" s="48" t="str">
        <f>IF(AND(合并区域($U164:W164,"")="",$R164=X$16,COUNTIF(X$21:X163,X$18)&lt;X$15),IF(MOD(COUNTIFS(AH$22:AH164,"",$R$22:$R164,X$16),INT((COUNTIFS(AH$22:AH$201,"",$R$22:$R$201,X$16))/X$15))=0,X$18,""),"")</f>
        <v/>
      </c>
      <c r="Y164" s="48" t="str">
        <f>IF(AND(合并区域($U164:X164,"")="",$R164=Y$16,COUNTIF(Y$21:Y163,Y$18)&lt;Y$15),IF(MOD(COUNTIFS(AI$22:AI164,"",$R$22:$R164,Y$16),INT((COUNTIFS(AI$22:AI$201,"",$R$22:$R$201,Y$16))/Y$15))=0,Y$18,""),"")</f>
        <v/>
      </c>
      <c r="Z164" s="48" t="str">
        <f>IF(AND(合并区域($U164:Y164,"")="",$R164=Z$16,COUNTIF(Z$21:Z163,Z$18)&lt;Z$15),IF(MOD(COUNTIFS(AJ$22:AJ164,"",$R$22:$R164,Z$16),INT((COUNTIFS(AJ$22:AJ$201,"",$R$22:$R$201,Z$16))/Z$15))=0,Z$18,""),"")</f>
        <v/>
      </c>
      <c r="AA164" s="48" t="str">
        <f>IF(AND(合并区域($U164:Z164,"")="",$R164=AA$16,COUNTIF(AA$21:AA163,AA$18)&lt;AA$15),IF(MOD(COUNTIFS(AK$22:AK164,"",$R$22:$R164,AA$16),INT((COUNTIFS(AK$22:AK$201,"",$R$22:$R$201,AA$16))/AA$15))=0,AA$18,""),"")</f>
        <v/>
      </c>
      <c r="AB164" s="48" t="str">
        <f>IF(AND(合并区域($U164:AA164,"")="",$R164=AB$16,COUNTIF(AB$21:AB163,AB$18)&lt;AB$15),IF(MOD(COUNTIFS(AL$22:AL164,"",$R$22:$R164,AB$16),INT((COUNTIFS(AL$22:AL$201,"",$R$22:$R$201,AB$16))/AB$15))=0,AB$18,""),"")</f>
        <v/>
      </c>
      <c r="AC164" s="48" t="str">
        <f>IF(AND(合并区域($U164:AB164,"")="",$R164=AC$16,COUNTIF(AC$21:AC163,AC$18)&lt;AC$15),IF(MOD(COUNTIFS(AM$22:AM164,"",$R$22:$R164,AC$16),INT((COUNTIFS(AM$22:AM$201,"",$R$22:$R$201,AC$16))/AC$15))=0,AC$18,""),"")</f>
        <v/>
      </c>
      <c r="AD164" s="48" t="str">
        <f>IF(AND(合并区域($U164:AC164,"")="",$R164=AD$16,COUNTIF(AD$21:AD163,AD$18)&lt;AD$15),IF(MOD(COUNTIFS(AN$22:AN164,"",$R$22:$R164,AD$16),INT((COUNTIFS(AN$22:AN$201,"",$R$22:$R$201,AD$16))/AD$15))=0,AD$18,""),"")</f>
        <v/>
      </c>
      <c r="AE164" s="48" t="str">
        <f>IF(AND(合并区域($U164:AD164,"")="",$R164=AE$16,COUNTIF(AE$21:AE163,AE$18)&lt;AE$15),IF(MOD(COUNTIFS(AO$22:AO164,"",$R$22:$R164,AE$16),INT((COUNTIFS(AO$22:AO$201,"",$R$22:$R$201,AE$16))/AE$15))=0,AE$18,""),"")</f>
        <v/>
      </c>
      <c r="AG164" s="79" t="str">
        <f>合并区域($U164:V164,"")</f>
        <v/>
      </c>
      <c r="AH164" s="79" t="str">
        <f>合并区域($U164:W164,"")</f>
        <v/>
      </c>
      <c r="AI164" s="79" t="str">
        <f>合并区域($U164:X164,"")</f>
        <v/>
      </c>
      <c r="AJ164" s="79" t="str">
        <f>合并区域($U164:Y164,"")</f>
        <v/>
      </c>
      <c r="AK164" s="79" t="str">
        <f>合并区域($U164:Z164,"")</f>
        <v/>
      </c>
      <c r="AL164" s="79" t="str">
        <f>合并区域($U164:AA164,"")</f>
        <v/>
      </c>
      <c r="AM164" s="79" t="str">
        <f>合并区域($U164:AB164,"")</f>
        <v/>
      </c>
      <c r="AN164" s="79" t="str">
        <f>合并区域($U164:AC164,"")</f>
        <v/>
      </c>
      <c r="AO164" s="79" t="str">
        <f>合并区域($U164:AD164,"")</f>
        <v/>
      </c>
      <c r="AP164" s="79" t="str">
        <f>合并区域($U164:AE164,"")</f>
        <v/>
      </c>
      <c r="AU164" s="14" t="s">
        <v>583</v>
      </c>
      <c r="AV164" s="14">
        <v>143</v>
      </c>
      <c r="AW164" s="14">
        <v>3</v>
      </c>
      <c r="AY164" s="77" t="str">
        <f>IF(AX164="","",INDEX($AV$12:$AZ$14,COUNTIF($AX$22:AX164,AX164),MATCH(AX164,$AV$3:$AZ$3,0)))</f>
        <v/>
      </c>
      <c r="BM164" s="14" t="s">
        <v>583</v>
      </c>
      <c r="BN164" s="14">
        <v>143</v>
      </c>
      <c r="BO164" s="14">
        <v>3</v>
      </c>
      <c r="BQ164" s="77" t="str">
        <f>IF(BP164="","",INDEX($BN$12:$BR$14,COUNTIF($BP$22:BP164,BP164),MATCH(BP164,$BN$3:$BR$3,0)))</f>
        <v/>
      </c>
    </row>
    <row r="165" spans="16:69" x14ac:dyDescent="0.15">
      <c r="P165" s="14" t="s">
        <v>584</v>
      </c>
      <c r="Q165" s="14">
        <v>144</v>
      </c>
      <c r="R165" s="14">
        <v>2</v>
      </c>
      <c r="S165" s="14" t="s">
        <v>626</v>
      </c>
      <c r="T165" s="77" t="str">
        <f t="shared" si="7"/>
        <v/>
      </c>
      <c r="U165" s="48" t="str">
        <f t="shared" si="8"/>
        <v/>
      </c>
      <c r="V165" s="47" t="str">
        <f>IF(AND($U165="",$R165=V$16,COUNTIF(V$21:V164,V$18)&lt;V$15),IF(MOD(COUNTIFS($U$22:U165,"",$R$22:R165,V$16),INT(COUNTIFS(U$22:U$201,"",$R$22:$R$201,V$16)/V$15))=0,V$18,""),"")</f>
        <v/>
      </c>
      <c r="W165" s="48" t="str">
        <f>IF(AND(合并区域($U165:V165,"")="",$R165=W$16,COUNTIF(W$21:W164,W$18)&lt;W$15),IF(MOD(COUNTIFS(AG$22:AG165,"",$R$22:$R165,W$16),INT((COUNTIFS(AG$22:AG$201,"",$R$22:$R$201,W$16))/W$15))=0,W$18,""),"")</f>
        <v/>
      </c>
      <c r="X165" s="48" t="str">
        <f>IF(AND(合并区域($U165:W165,"")="",$R165=X$16,COUNTIF(X$21:X164,X$18)&lt;X$15),IF(MOD(COUNTIFS(AH$22:AH165,"",$R$22:$R165,X$16),INT((COUNTIFS(AH$22:AH$201,"",$R$22:$R$201,X$16))/X$15))=0,X$18,""),"")</f>
        <v/>
      </c>
      <c r="Y165" s="48" t="str">
        <f>IF(AND(合并区域($U165:X165,"")="",$R165=Y$16,COUNTIF(Y$21:Y164,Y$18)&lt;Y$15),IF(MOD(COUNTIFS(AI$22:AI165,"",$R$22:$R165,Y$16),INT((COUNTIFS(AI$22:AI$201,"",$R$22:$R$201,Y$16))/Y$15))=0,Y$18,""),"")</f>
        <v/>
      </c>
      <c r="Z165" s="48" t="str">
        <f>IF(AND(合并区域($U165:Y165,"")="",$R165=Z$16,COUNTIF(Z$21:Z164,Z$18)&lt;Z$15),IF(MOD(COUNTIFS(AJ$22:AJ165,"",$R$22:$R165,Z$16),INT((COUNTIFS(AJ$22:AJ$201,"",$R$22:$R$201,Z$16))/Z$15))=0,Z$18,""),"")</f>
        <v/>
      </c>
      <c r="AA165" s="48" t="str">
        <f>IF(AND(合并区域($U165:Z165,"")="",$R165=AA$16,COUNTIF(AA$21:AA164,AA$18)&lt;AA$15),IF(MOD(COUNTIFS(AK$22:AK165,"",$R$22:$R165,AA$16),INT((COUNTIFS(AK$22:AK$201,"",$R$22:$R$201,AA$16))/AA$15))=0,AA$18,""),"")</f>
        <v/>
      </c>
      <c r="AB165" s="48" t="str">
        <f>IF(AND(合并区域($U165:AA165,"")="",$R165=AB$16,COUNTIF(AB$21:AB164,AB$18)&lt;AB$15),IF(MOD(COUNTIFS(AL$22:AL165,"",$R$22:$R165,AB$16),INT((COUNTIFS(AL$22:AL$201,"",$R$22:$R$201,AB$16))/AB$15))=0,AB$18,""),"")</f>
        <v/>
      </c>
      <c r="AC165" s="48" t="str">
        <f>IF(AND(合并区域($U165:AB165,"")="",$R165=AC$16,COUNTIF(AC$21:AC164,AC$18)&lt;AC$15),IF(MOD(COUNTIFS(AM$22:AM165,"",$R$22:$R165,AC$16),INT((COUNTIFS(AM$22:AM$201,"",$R$22:$R$201,AC$16))/AC$15))=0,AC$18,""),"")</f>
        <v/>
      </c>
      <c r="AD165" s="48" t="str">
        <f>IF(AND(合并区域($U165:AC165,"")="",$R165=AD$16,COUNTIF(AD$21:AD164,AD$18)&lt;AD$15),IF(MOD(COUNTIFS(AN$22:AN165,"",$R$22:$R165,AD$16),INT((COUNTIFS(AN$22:AN$201,"",$R$22:$R$201,AD$16))/AD$15))=0,AD$18,""),"")</f>
        <v/>
      </c>
      <c r="AE165" s="48" t="str">
        <f>IF(AND(合并区域($U165:AD165,"")="",$R165=AE$16,COUNTIF(AE$21:AE164,AE$18)&lt;AE$15),IF(MOD(COUNTIFS(AO$22:AO165,"",$R$22:$R165,AE$16),INT((COUNTIFS(AO$22:AO$201,"",$R$22:$R$201,AE$16))/AE$15))=0,AE$18,""),"")</f>
        <v/>
      </c>
      <c r="AG165" s="79" t="str">
        <f>合并区域($U165:V165,"")</f>
        <v/>
      </c>
      <c r="AH165" s="79" t="str">
        <f>合并区域($U165:W165,"")</f>
        <v/>
      </c>
      <c r="AI165" s="79" t="str">
        <f>合并区域($U165:X165,"")</f>
        <v/>
      </c>
      <c r="AJ165" s="79" t="str">
        <f>合并区域($U165:Y165,"")</f>
        <v/>
      </c>
      <c r="AK165" s="79" t="str">
        <f>合并区域($U165:Z165,"")</f>
        <v/>
      </c>
      <c r="AL165" s="79" t="str">
        <f>合并区域($U165:AA165,"")</f>
        <v/>
      </c>
      <c r="AM165" s="79" t="str">
        <f>合并区域($U165:AB165,"")</f>
        <v/>
      </c>
      <c r="AN165" s="79" t="str">
        <f>合并区域($U165:AC165,"")</f>
        <v/>
      </c>
      <c r="AO165" s="79" t="str">
        <f>合并区域($U165:AD165,"")</f>
        <v/>
      </c>
      <c r="AP165" s="79" t="str">
        <f>合并区域($U165:AE165,"")</f>
        <v/>
      </c>
      <c r="AU165" s="14" t="s">
        <v>584</v>
      </c>
      <c r="AV165" s="14">
        <v>144</v>
      </c>
      <c r="AW165" s="14">
        <v>2</v>
      </c>
      <c r="AY165" s="77" t="str">
        <f>IF(AX165="","",INDEX($AV$12:$AZ$14,COUNTIF($AX$22:AX165,AX165),MATCH(AX165,$AV$3:$AZ$3,0)))</f>
        <v/>
      </c>
      <c r="BM165" s="14" t="s">
        <v>584</v>
      </c>
      <c r="BN165" s="14">
        <v>144</v>
      </c>
      <c r="BO165" s="14">
        <v>2</v>
      </c>
      <c r="BQ165" s="77" t="str">
        <f>IF(BP165="","",INDEX($BN$12:$BR$14,COUNTIF($BP$22:BP165,BP165),MATCH(BP165,$BN$3:$BR$3,0)))</f>
        <v/>
      </c>
    </row>
    <row r="166" spans="16:69" x14ac:dyDescent="0.15">
      <c r="P166" s="14" t="s">
        <v>585</v>
      </c>
      <c r="Q166" s="14">
        <v>145</v>
      </c>
      <c r="R166" s="14">
        <v>4</v>
      </c>
      <c r="T166" s="77" t="str">
        <f t="shared" si="7"/>
        <v>29017</v>
      </c>
      <c r="U166" s="48" t="str">
        <f t="shared" si="8"/>
        <v/>
      </c>
      <c r="V166" s="47" t="str">
        <f>IF(AND($U166="",$R166=V$16,COUNTIF(V$21:V165,V$18)&lt;V$15),IF(MOD(COUNTIFS($U$22:U166,"",$R$22:R166,V$16),INT(COUNTIFS(U$22:U$201,"",$R$22:$R$201,V$16)/V$15))=0,V$18,""),"")</f>
        <v/>
      </c>
      <c r="W166" s="48" t="str">
        <f>IF(AND(合并区域($U166:V166,"")="",$R166=W$16,COUNTIF(W$21:W165,W$18)&lt;W$15),IF(MOD(COUNTIFS(AG$22:AG166,"",$R$22:$R166,W$16),INT((COUNTIFS(AG$22:AG$201,"",$R$22:$R$201,W$16))/W$15))=0,W$18,""),"")</f>
        <v/>
      </c>
      <c r="X166" s="48" t="str">
        <f>IF(AND(合并区域($U166:W166,"")="",$R166=X$16,COUNTIF(X$21:X165,X$18)&lt;X$15),IF(MOD(COUNTIFS(AH$22:AH166,"",$R$22:$R166,X$16),INT((COUNTIFS(AH$22:AH$201,"",$R$22:$R$201,X$16))/X$15))=0,X$18,""),"")</f>
        <v/>
      </c>
      <c r="Y166" s="48" t="str">
        <f>IF(AND(合并区域($U166:X166,"")="",$R166=Y$16,COUNTIF(Y$21:Y165,Y$18)&lt;Y$15),IF(MOD(COUNTIFS(AI$22:AI166,"",$R$22:$R166,Y$16),INT((COUNTIFS(AI$22:AI$201,"",$R$22:$R$201,Y$16))/Y$15))=0,Y$18,""),"")</f>
        <v/>
      </c>
      <c r="Z166" s="48" t="str">
        <f>IF(AND(合并区域($U166:Y166,"")="",$R166=Z$16,COUNTIF(Z$21:Z165,Z$18)&lt;Z$15),IF(MOD(COUNTIFS(AJ$22:AJ166,"",$R$22:$R166,Z$16),INT((COUNTIFS(AJ$22:AJ$201,"",$R$22:$R$201,Z$16))/Z$15))=0,Z$18,""),"")</f>
        <v/>
      </c>
      <c r="AA166" s="48" t="str">
        <f>IF(AND(合并区域($U166:Z166,"")="",$R166=AA$16,COUNTIF(AA$21:AA165,AA$18)&lt;AA$15),IF(MOD(COUNTIFS(AK$22:AK166,"",$R$22:$R166,AA$16),INT((COUNTIFS(AK$22:AK$201,"",$R$22:$R$201,AA$16))/AA$15))=0,AA$18,""),"")</f>
        <v/>
      </c>
      <c r="AB166" s="48" t="str">
        <f>IF(AND(合并区域($U166:AA166,"")="",$R166=AB$16,COUNTIF(AB$21:AB165,AB$18)&lt;AB$15),IF(MOD(COUNTIFS(AL$22:AL166,"",$R$22:$R166,AB$16),INT((COUNTIFS(AL$22:AL$201,"",$R$22:$R$201,AB$16))/AB$15))=0,AB$18,""),"")</f>
        <v/>
      </c>
      <c r="AC166" s="48">
        <f>IF(AND(合并区域($U166:AB166,"")="",$R166=AC$16,COUNTIF(AC$21:AC165,AC$18)&lt;AC$15),IF(MOD(COUNTIFS(AM$22:AM166,"",$R$22:$R166,AC$16),INT((COUNTIFS(AM$22:AM$201,"",$R$22:$R$201,AC$16))/AC$15))=0,AC$18,""),"")</f>
        <v>29017</v>
      </c>
      <c r="AD166" s="48" t="str">
        <f>IF(AND(合并区域($U166:AC166,"")="",$R166=AD$16,COUNTIF(AD$21:AD165,AD$18)&lt;AD$15),IF(MOD(COUNTIFS(AN$22:AN166,"",$R$22:$R166,AD$16),INT((COUNTIFS(AN$22:AN$201,"",$R$22:$R$201,AD$16))/AD$15))=0,AD$18,""),"")</f>
        <v/>
      </c>
      <c r="AE166" s="48" t="str">
        <f>IF(AND(合并区域($U166:AD166,"")="",$R166=AE$16,COUNTIF(AE$21:AE165,AE$18)&lt;AE$15),IF(MOD(COUNTIFS(AO$22:AO166,"",$R$22:$R166,AE$16),INT((COUNTIFS(AO$22:AO$201,"",$R$22:$R$201,AE$16))/AE$15))=0,AE$18,""),"")</f>
        <v/>
      </c>
      <c r="AG166" s="79" t="str">
        <f>合并区域($U166:V166,"")</f>
        <v/>
      </c>
      <c r="AH166" s="79" t="str">
        <f>合并区域($U166:W166,"")</f>
        <v/>
      </c>
      <c r="AI166" s="79" t="str">
        <f>合并区域($U166:X166,"")</f>
        <v/>
      </c>
      <c r="AJ166" s="79" t="str">
        <f>合并区域($U166:Y166,"")</f>
        <v/>
      </c>
      <c r="AK166" s="79" t="str">
        <f>合并区域($U166:Z166,"")</f>
        <v/>
      </c>
      <c r="AL166" s="79" t="str">
        <f>合并区域($U166:AA166,"")</f>
        <v/>
      </c>
      <c r="AM166" s="79" t="str">
        <f>合并区域($U166:AB166,"")</f>
        <v/>
      </c>
      <c r="AN166" s="79" t="str">
        <f>合并区域($U166:AC166,"")</f>
        <v>29017</v>
      </c>
      <c r="AO166" s="79" t="str">
        <f>合并区域($U166:AD166,"")</f>
        <v>29017</v>
      </c>
      <c r="AP166" s="79" t="str">
        <f>合并区域($U166:AE166,"")</f>
        <v>29017</v>
      </c>
      <c r="AU166" s="14" t="s">
        <v>585</v>
      </c>
      <c r="AV166" s="14">
        <v>145</v>
      </c>
      <c r="AW166" s="14">
        <v>4</v>
      </c>
      <c r="AY166" s="77" t="str">
        <f>IF(AX166="","",INDEX($AV$12:$AZ$14,COUNTIF($AX$22:AX166,AX166),MATCH(AX166,$AV$3:$AZ$3,0)))</f>
        <v/>
      </c>
      <c r="BM166" s="14" t="s">
        <v>585</v>
      </c>
      <c r="BN166" s="14">
        <v>145</v>
      </c>
      <c r="BO166" s="14">
        <v>4</v>
      </c>
      <c r="BQ166" s="77" t="str">
        <f>IF(BP166="","",INDEX($BN$12:$BR$14,COUNTIF($BP$22:BP166,BP166),MATCH(BP166,$BN$3:$BR$3,0)))</f>
        <v/>
      </c>
    </row>
    <row r="167" spans="16:69" x14ac:dyDescent="0.15">
      <c r="P167" s="14" t="s">
        <v>586</v>
      </c>
      <c r="Q167" s="14">
        <v>146</v>
      </c>
      <c r="R167" s="14">
        <v>3</v>
      </c>
      <c r="T167" s="77" t="str">
        <f t="shared" si="7"/>
        <v>29009</v>
      </c>
      <c r="U167" s="48" t="str">
        <f t="shared" si="8"/>
        <v/>
      </c>
      <c r="V167" s="47" t="str">
        <f>IF(AND($U167="",$R167=V$16,COUNTIF(V$21:V166,V$18)&lt;V$15),IF(MOD(COUNTIFS($U$22:U167,"",$R$22:R167,V$16),INT(COUNTIFS(U$22:U$201,"",$R$22:$R$201,V$16)/V$15))=0,V$18,""),"")</f>
        <v/>
      </c>
      <c r="W167" s="48" t="str">
        <f>IF(AND(合并区域($U167:V167,"")="",$R167=W$16,COUNTIF(W$21:W166,W$18)&lt;W$15),IF(MOD(COUNTIFS(AG$22:AG167,"",$R$22:$R167,W$16),INT((COUNTIFS(AG$22:AG$201,"",$R$22:$R$201,W$16))/W$15))=0,W$18,""),"")</f>
        <v/>
      </c>
      <c r="X167" s="48" t="str">
        <f>IF(AND(合并区域($U167:W167,"")="",$R167=X$16,COUNTIF(X$21:X166,X$18)&lt;X$15),IF(MOD(COUNTIFS(AH$22:AH167,"",$R$22:$R167,X$16),INT((COUNTIFS(AH$22:AH$201,"",$R$22:$R$201,X$16))/X$15))=0,X$18,""),"")</f>
        <v/>
      </c>
      <c r="Y167" s="48">
        <f>IF(AND(合并区域($U167:X167,"")="",$R167=Y$16,COUNTIF(Y$21:Y166,Y$18)&lt;Y$15),IF(MOD(COUNTIFS(AI$22:AI167,"",$R$22:$R167,Y$16),INT((COUNTIFS(AI$22:AI$201,"",$R$22:$R$201,Y$16))/Y$15))=0,Y$18,""),"")</f>
        <v>29009</v>
      </c>
      <c r="Z167" s="48" t="str">
        <f>IF(AND(合并区域($U167:Y167,"")="",$R167=Z$16,COUNTIF(Z$21:Z166,Z$18)&lt;Z$15),IF(MOD(COUNTIFS(AJ$22:AJ167,"",$R$22:$R167,Z$16),INT((COUNTIFS(AJ$22:AJ$201,"",$R$22:$R$201,Z$16))/Z$15))=0,Z$18,""),"")</f>
        <v/>
      </c>
      <c r="AA167" s="48" t="str">
        <f>IF(AND(合并区域($U167:Z167,"")="",$R167=AA$16,COUNTIF(AA$21:AA166,AA$18)&lt;AA$15),IF(MOD(COUNTIFS(AK$22:AK167,"",$R$22:$R167,AA$16),INT((COUNTIFS(AK$22:AK$201,"",$R$22:$R$201,AA$16))/AA$15))=0,AA$18,""),"")</f>
        <v/>
      </c>
      <c r="AB167" s="48" t="str">
        <f>IF(AND(合并区域($U167:AA167,"")="",$R167=AB$16,COUNTIF(AB$21:AB166,AB$18)&lt;AB$15),IF(MOD(COUNTIFS(AL$22:AL167,"",$R$22:$R167,AB$16),INT((COUNTIFS(AL$22:AL$201,"",$R$22:$R$201,AB$16))/AB$15))=0,AB$18,""),"")</f>
        <v/>
      </c>
      <c r="AC167" s="48" t="str">
        <f>IF(AND(合并区域($U167:AB167,"")="",$R167=AC$16,COUNTIF(AC$21:AC166,AC$18)&lt;AC$15),IF(MOD(COUNTIFS(AM$22:AM167,"",$R$22:$R167,AC$16),INT((COUNTIFS(AM$22:AM$201,"",$R$22:$R$201,AC$16))/AC$15))=0,AC$18,""),"")</f>
        <v/>
      </c>
      <c r="AD167" s="48" t="str">
        <f>IF(AND(合并区域($U167:AC167,"")="",$R167=AD$16,COUNTIF(AD$21:AD166,AD$18)&lt;AD$15),IF(MOD(COUNTIFS(AN$22:AN167,"",$R$22:$R167,AD$16),INT((COUNTIFS(AN$22:AN$201,"",$R$22:$R$201,AD$16))/AD$15))=0,AD$18,""),"")</f>
        <v/>
      </c>
      <c r="AE167" s="48" t="str">
        <f>IF(AND(合并区域($U167:AD167,"")="",$R167=AE$16,COUNTIF(AE$21:AE166,AE$18)&lt;AE$15),IF(MOD(COUNTIFS(AO$22:AO167,"",$R$22:$R167,AE$16),INT((COUNTIFS(AO$22:AO$201,"",$R$22:$R$201,AE$16))/AE$15))=0,AE$18,""),"")</f>
        <v/>
      </c>
      <c r="AG167" s="79" t="str">
        <f>合并区域($U167:V167,"")</f>
        <v/>
      </c>
      <c r="AH167" s="79" t="str">
        <f>合并区域($U167:W167,"")</f>
        <v/>
      </c>
      <c r="AI167" s="79" t="str">
        <f>合并区域($U167:X167,"")</f>
        <v/>
      </c>
      <c r="AJ167" s="79" t="str">
        <f>合并区域($U167:Y167,"")</f>
        <v>29009</v>
      </c>
      <c r="AK167" s="79" t="str">
        <f>合并区域($U167:Z167,"")</f>
        <v>29009</v>
      </c>
      <c r="AL167" s="79" t="str">
        <f>合并区域($U167:AA167,"")</f>
        <v>29009</v>
      </c>
      <c r="AM167" s="79" t="str">
        <f>合并区域($U167:AB167,"")</f>
        <v>29009</v>
      </c>
      <c r="AN167" s="79" t="str">
        <f>合并区域($U167:AC167,"")</f>
        <v>29009</v>
      </c>
      <c r="AO167" s="79" t="str">
        <f>合并区域($U167:AD167,"")</f>
        <v>29009</v>
      </c>
      <c r="AP167" s="79" t="str">
        <f>合并区域($U167:AE167,"")</f>
        <v>29009</v>
      </c>
      <c r="AU167" s="14" t="s">
        <v>586</v>
      </c>
      <c r="AV167" s="14">
        <v>146</v>
      </c>
      <c r="AW167" s="14">
        <v>3</v>
      </c>
      <c r="AY167" s="77" t="str">
        <f>IF(AX167="","",INDEX($AV$12:$AZ$14,COUNTIF($AX$22:AX167,AX167),MATCH(AX167,$AV$3:$AZ$3,0)))</f>
        <v/>
      </c>
      <c r="BM167" s="14" t="s">
        <v>586</v>
      </c>
      <c r="BN167" s="14">
        <v>146</v>
      </c>
      <c r="BO167" s="14">
        <v>3</v>
      </c>
      <c r="BQ167" s="77" t="str">
        <f>IF(BP167="","",INDEX($BN$12:$BR$14,COUNTIF($BP$22:BP167,BP167),MATCH(BP167,$BN$3:$BR$3,0)))</f>
        <v/>
      </c>
    </row>
    <row r="168" spans="16:69" x14ac:dyDescent="0.15">
      <c r="P168" s="14" t="s">
        <v>587</v>
      </c>
      <c r="Q168" s="14">
        <v>147</v>
      </c>
      <c r="R168" s="14">
        <v>1</v>
      </c>
      <c r="S168" s="14" t="s">
        <v>628</v>
      </c>
      <c r="T168" s="77" t="str">
        <f t="shared" si="7"/>
        <v/>
      </c>
      <c r="U168" s="48" t="str">
        <f t="shared" si="8"/>
        <v>晋国</v>
      </c>
      <c r="V168" s="47" t="str">
        <f>IF(AND($U168="",$R168=V$16,COUNTIF(V$21:V167,V$18)&lt;V$15),IF(MOD(COUNTIFS($U$22:U168,"",$R$22:R168,V$16),INT(COUNTIFS(U$22:U$201,"",$R$22:$R$201,V$16)/V$15))=0,V$18,""),"")</f>
        <v/>
      </c>
      <c r="W168" s="48" t="str">
        <f>IF(AND(合并区域($U168:V168,"")="",$R168=W$16,COUNTIF(W$21:W167,W$18)&lt;W$15),IF(MOD(COUNTIFS(AG$22:AG168,"",$R$22:$R168,W$16),INT((COUNTIFS(AG$22:AG$201,"",$R$22:$R$201,W$16))/W$15))=0,W$18,""),"")</f>
        <v/>
      </c>
      <c r="X168" s="48" t="str">
        <f>IF(AND(合并区域($U168:W168,"")="",$R168=X$16,COUNTIF(X$21:X167,X$18)&lt;X$15),IF(MOD(COUNTIFS(AH$22:AH168,"",$R$22:$R168,X$16),INT((COUNTIFS(AH$22:AH$201,"",$R$22:$R$201,X$16))/X$15))=0,X$18,""),"")</f>
        <v/>
      </c>
      <c r="Y168" s="48" t="str">
        <f>IF(AND(合并区域($U168:X168,"")="",$R168=Y$16,COUNTIF(Y$21:Y167,Y$18)&lt;Y$15),IF(MOD(COUNTIFS(AI$22:AI168,"",$R$22:$R168,Y$16),INT((COUNTIFS(AI$22:AI$201,"",$R$22:$R$201,Y$16))/Y$15))=0,Y$18,""),"")</f>
        <v/>
      </c>
      <c r="Z168" s="48" t="str">
        <f>IF(AND(合并区域($U168:Y168,"")="",$R168=Z$16,COUNTIF(Z$21:Z167,Z$18)&lt;Z$15),IF(MOD(COUNTIFS(AJ$22:AJ168,"",$R$22:$R168,Z$16),INT((COUNTIFS(AJ$22:AJ$201,"",$R$22:$R$201,Z$16))/Z$15))=0,Z$18,""),"")</f>
        <v/>
      </c>
      <c r="AA168" s="48" t="str">
        <f>IF(AND(合并区域($U168:Z168,"")="",$R168=AA$16,COUNTIF(AA$21:AA167,AA$18)&lt;AA$15),IF(MOD(COUNTIFS(AK$22:AK168,"",$R$22:$R168,AA$16),INT((COUNTIFS(AK$22:AK$201,"",$R$22:$R$201,AA$16))/AA$15))=0,AA$18,""),"")</f>
        <v/>
      </c>
      <c r="AB168" s="48" t="str">
        <f>IF(AND(合并区域($U168:AA168,"")="",$R168=AB$16,COUNTIF(AB$21:AB167,AB$18)&lt;AB$15),IF(MOD(COUNTIFS(AL$22:AL168,"",$R$22:$R168,AB$16),INT((COUNTIFS(AL$22:AL$201,"",$R$22:$R$201,AB$16))/AB$15))=0,AB$18,""),"")</f>
        <v/>
      </c>
      <c r="AC168" s="48" t="str">
        <f>IF(AND(合并区域($U168:AB168,"")="",$R168=AC$16,COUNTIF(AC$21:AC167,AC$18)&lt;AC$15),IF(MOD(COUNTIFS(AM$22:AM168,"",$R$22:$R168,AC$16),INT((COUNTIFS(AM$22:AM$201,"",$R$22:$R$201,AC$16))/AC$15))=0,AC$18,""),"")</f>
        <v/>
      </c>
      <c r="AD168" s="48" t="str">
        <f>IF(AND(合并区域($U168:AC168,"")="",$R168=AD$16,COUNTIF(AD$21:AD167,AD$18)&lt;AD$15),IF(MOD(COUNTIFS(AN$22:AN168,"",$R$22:$R168,AD$16),INT((COUNTIFS(AN$22:AN$201,"",$R$22:$R$201,AD$16))/AD$15))=0,AD$18,""),"")</f>
        <v/>
      </c>
      <c r="AE168" s="48" t="str">
        <f>IF(AND(合并区域($U168:AD168,"")="",$R168=AE$16,COUNTIF(AE$21:AE167,AE$18)&lt;AE$15),IF(MOD(COUNTIFS(AO$22:AO168,"",$R$22:$R168,AE$16),INT((COUNTIFS(AO$22:AO$201,"",$R$22:$R$201,AE$16))/AE$15))=0,AE$18,""),"")</f>
        <v/>
      </c>
      <c r="AG168" s="79" t="str">
        <f>合并区域($U168:V168,"")</f>
        <v>晋国</v>
      </c>
      <c r="AH168" s="79" t="str">
        <f>合并区域($U168:W168,"")</f>
        <v>晋国</v>
      </c>
      <c r="AI168" s="79" t="str">
        <f>合并区域($U168:X168,"")</f>
        <v>晋国</v>
      </c>
      <c r="AJ168" s="79" t="str">
        <f>合并区域($U168:Y168,"")</f>
        <v>晋国</v>
      </c>
      <c r="AK168" s="79" t="str">
        <f>合并区域($U168:Z168,"")</f>
        <v>晋国</v>
      </c>
      <c r="AL168" s="79" t="str">
        <f>合并区域($U168:AA168,"")</f>
        <v>晋国</v>
      </c>
      <c r="AM168" s="79" t="str">
        <f>合并区域($U168:AB168,"")</f>
        <v>晋国</v>
      </c>
      <c r="AN168" s="79" t="str">
        <f>合并区域($U168:AC168,"")</f>
        <v>晋国</v>
      </c>
      <c r="AO168" s="79" t="str">
        <f>合并区域($U168:AD168,"")</f>
        <v>晋国</v>
      </c>
      <c r="AP168" s="79" t="str">
        <f>合并区域($U168:AE168,"")</f>
        <v>晋国</v>
      </c>
      <c r="AU168" s="14" t="s">
        <v>587</v>
      </c>
      <c r="AV168" s="14">
        <v>147</v>
      </c>
      <c r="AW168" s="14">
        <v>4</v>
      </c>
      <c r="AY168" s="77" t="str">
        <f>IF(AX168="","",INDEX($AV$12:$AZ$14,COUNTIF($AX$22:AX168,AX168),MATCH(AX168,$AV$3:$AZ$3,0)))</f>
        <v/>
      </c>
      <c r="BM168" s="14" t="s">
        <v>587</v>
      </c>
      <c r="BN168" s="14">
        <v>147</v>
      </c>
      <c r="BO168" s="14">
        <v>4</v>
      </c>
      <c r="BQ168" s="77" t="str">
        <f>IF(BP168="","",INDEX($BN$12:$BR$14,COUNTIF($BP$22:BP168,BP168),MATCH(BP168,$BN$3:$BR$3,0)))</f>
        <v/>
      </c>
    </row>
    <row r="169" spans="16:69" x14ac:dyDescent="0.15">
      <c r="P169" s="14" t="s">
        <v>588</v>
      </c>
      <c r="Q169" s="14">
        <v>148</v>
      </c>
      <c r="R169" s="14">
        <v>1</v>
      </c>
      <c r="S169" s="14" t="s">
        <v>628</v>
      </c>
      <c r="T169" s="77" t="str">
        <f t="shared" si="7"/>
        <v/>
      </c>
      <c r="U169" s="48" t="str">
        <f t="shared" si="8"/>
        <v>晋国</v>
      </c>
      <c r="V169" s="47" t="str">
        <f>IF(AND($U169="",$R169=V$16,COUNTIF(V$21:V168,V$18)&lt;V$15),IF(MOD(COUNTIFS($U$22:U169,"",$R$22:R169,V$16),INT(COUNTIFS(U$22:U$201,"",$R$22:$R$201,V$16)/V$15))=0,V$18,""),"")</f>
        <v/>
      </c>
      <c r="W169" s="48" t="str">
        <f>IF(AND(合并区域($U169:V169,"")="",$R169=W$16,COUNTIF(W$21:W168,W$18)&lt;W$15),IF(MOD(COUNTIFS(AG$22:AG169,"",$R$22:$R169,W$16),INT((COUNTIFS(AG$22:AG$201,"",$R$22:$R$201,W$16))/W$15))=0,W$18,""),"")</f>
        <v/>
      </c>
      <c r="X169" s="48" t="str">
        <f>IF(AND(合并区域($U169:W169,"")="",$R169=X$16,COUNTIF(X$21:X168,X$18)&lt;X$15),IF(MOD(COUNTIFS(AH$22:AH169,"",$R$22:$R169,X$16),INT((COUNTIFS(AH$22:AH$201,"",$R$22:$R$201,X$16))/X$15))=0,X$18,""),"")</f>
        <v/>
      </c>
      <c r="Y169" s="48" t="str">
        <f>IF(AND(合并区域($U169:X169,"")="",$R169=Y$16,COUNTIF(Y$21:Y168,Y$18)&lt;Y$15),IF(MOD(COUNTIFS(AI$22:AI169,"",$R$22:$R169,Y$16),INT((COUNTIFS(AI$22:AI$201,"",$R$22:$R$201,Y$16))/Y$15))=0,Y$18,""),"")</f>
        <v/>
      </c>
      <c r="Z169" s="48" t="str">
        <f>IF(AND(合并区域($U169:Y169,"")="",$R169=Z$16,COUNTIF(Z$21:Z168,Z$18)&lt;Z$15),IF(MOD(COUNTIFS(AJ$22:AJ169,"",$R$22:$R169,Z$16),INT((COUNTIFS(AJ$22:AJ$201,"",$R$22:$R$201,Z$16))/Z$15))=0,Z$18,""),"")</f>
        <v/>
      </c>
      <c r="AA169" s="48" t="str">
        <f>IF(AND(合并区域($U169:Z169,"")="",$R169=AA$16,COUNTIF(AA$21:AA168,AA$18)&lt;AA$15),IF(MOD(COUNTIFS(AK$22:AK169,"",$R$22:$R169,AA$16),INT((COUNTIFS(AK$22:AK$201,"",$R$22:$R$201,AA$16))/AA$15))=0,AA$18,""),"")</f>
        <v/>
      </c>
      <c r="AB169" s="48" t="str">
        <f>IF(AND(合并区域($U169:AA169,"")="",$R169=AB$16,COUNTIF(AB$21:AB168,AB$18)&lt;AB$15),IF(MOD(COUNTIFS(AL$22:AL169,"",$R$22:$R169,AB$16),INT((COUNTIFS(AL$22:AL$201,"",$R$22:$R$201,AB$16))/AB$15))=0,AB$18,""),"")</f>
        <v/>
      </c>
      <c r="AC169" s="48" t="str">
        <f>IF(AND(合并区域($U169:AB169,"")="",$R169=AC$16,COUNTIF(AC$21:AC168,AC$18)&lt;AC$15),IF(MOD(COUNTIFS(AM$22:AM169,"",$R$22:$R169,AC$16),INT((COUNTIFS(AM$22:AM$201,"",$R$22:$R$201,AC$16))/AC$15))=0,AC$18,""),"")</f>
        <v/>
      </c>
      <c r="AD169" s="48" t="str">
        <f>IF(AND(合并区域($U169:AC169,"")="",$R169=AD$16,COUNTIF(AD$21:AD168,AD$18)&lt;AD$15),IF(MOD(COUNTIFS(AN$22:AN169,"",$R$22:$R169,AD$16),INT((COUNTIFS(AN$22:AN$201,"",$R$22:$R$201,AD$16))/AD$15))=0,AD$18,""),"")</f>
        <v/>
      </c>
      <c r="AE169" s="48" t="str">
        <f>IF(AND(合并区域($U169:AD169,"")="",$R169=AE$16,COUNTIF(AE$21:AE168,AE$18)&lt;AE$15),IF(MOD(COUNTIFS(AO$22:AO169,"",$R$22:$R169,AE$16),INT((COUNTIFS(AO$22:AO$201,"",$R$22:$R$201,AE$16))/AE$15))=0,AE$18,""),"")</f>
        <v/>
      </c>
      <c r="AG169" s="79" t="str">
        <f>合并区域($U169:V169,"")</f>
        <v>晋国</v>
      </c>
      <c r="AH169" s="79" t="str">
        <f>合并区域($U169:W169,"")</f>
        <v>晋国</v>
      </c>
      <c r="AI169" s="79" t="str">
        <f>合并区域($U169:X169,"")</f>
        <v>晋国</v>
      </c>
      <c r="AJ169" s="79" t="str">
        <f>合并区域($U169:Y169,"")</f>
        <v>晋国</v>
      </c>
      <c r="AK169" s="79" t="str">
        <f>合并区域($U169:Z169,"")</f>
        <v>晋国</v>
      </c>
      <c r="AL169" s="79" t="str">
        <f>合并区域($U169:AA169,"")</f>
        <v>晋国</v>
      </c>
      <c r="AM169" s="79" t="str">
        <f>合并区域($U169:AB169,"")</f>
        <v>晋国</v>
      </c>
      <c r="AN169" s="79" t="str">
        <f>合并区域($U169:AC169,"")</f>
        <v>晋国</v>
      </c>
      <c r="AO169" s="79" t="str">
        <f>合并区域($U169:AD169,"")</f>
        <v>晋国</v>
      </c>
      <c r="AP169" s="79" t="str">
        <f>合并区域($U169:AE169,"")</f>
        <v>晋国</v>
      </c>
      <c r="AU169" s="14" t="s">
        <v>588</v>
      </c>
      <c r="AV169" s="14">
        <v>148</v>
      </c>
      <c r="AW169" s="14">
        <v>2</v>
      </c>
      <c r="AY169" s="77" t="str">
        <f>IF(AX169="","",INDEX($AV$12:$AZ$14,COUNTIF($AX$22:AX169,AX169),MATCH(AX169,$AV$3:$AZ$3,0)))</f>
        <v/>
      </c>
      <c r="BM169" s="14" t="s">
        <v>588</v>
      </c>
      <c r="BN169" s="14">
        <v>148</v>
      </c>
      <c r="BO169" s="14">
        <v>2</v>
      </c>
      <c r="BQ169" s="77" t="str">
        <f>IF(BP169="","",INDEX($BN$12:$BR$14,COUNTIF($BP$22:BP169,BP169),MATCH(BP169,$BN$3:$BR$3,0)))</f>
        <v/>
      </c>
    </row>
    <row r="170" spans="16:69" x14ac:dyDescent="0.15">
      <c r="P170" s="14" t="s">
        <v>589</v>
      </c>
      <c r="Q170" s="14">
        <v>149</v>
      </c>
      <c r="R170" s="14">
        <v>3</v>
      </c>
      <c r="T170" s="77" t="str">
        <f t="shared" si="7"/>
        <v>29007</v>
      </c>
      <c r="U170" s="48" t="str">
        <f t="shared" si="8"/>
        <v/>
      </c>
      <c r="V170" s="47" t="str">
        <f>IF(AND($U170="",$R170=V$16,COUNTIF(V$21:V169,V$18)&lt;V$15),IF(MOD(COUNTIFS($U$22:U170,"",$R$22:R170,V$16),INT(COUNTIFS(U$22:U$201,"",$R$22:$R$201,V$16)/V$15))=0,V$18,""),"")</f>
        <v/>
      </c>
      <c r="W170" s="48" t="str">
        <f>IF(AND(合并区域($U170:V170,"")="",$R170=W$16,COUNTIF(W$21:W169,W$18)&lt;W$15),IF(MOD(COUNTIFS(AG$22:AG170,"",$R$22:$R170,W$16),INT((COUNTIFS(AG$22:AG$201,"",$R$22:$R$201,W$16))/W$15))=0,W$18,""),"")</f>
        <v/>
      </c>
      <c r="X170" s="48" t="str">
        <f>IF(AND(合并区域($U170:W170,"")="",$R170=X$16,COUNTIF(X$21:X169,X$18)&lt;X$15),IF(MOD(COUNTIFS(AH$22:AH170,"",$R$22:$R170,X$16),INT((COUNTIFS(AH$22:AH$201,"",$R$22:$R$201,X$16))/X$15))=0,X$18,""),"")</f>
        <v/>
      </c>
      <c r="Y170" s="48" t="str">
        <f>IF(AND(合并区域($U170:X170,"")="",$R170=Y$16,COUNTIF(Y$21:Y169,Y$18)&lt;Y$15),IF(MOD(COUNTIFS(AI$22:AI170,"",$R$22:$R170,Y$16),INT((COUNTIFS(AI$22:AI$201,"",$R$22:$R$201,Y$16))/Y$15))=0,Y$18,""),"")</f>
        <v/>
      </c>
      <c r="Z170" s="48" t="str">
        <f>IF(AND(合并区域($U170:Y170,"")="",$R170=Z$16,COUNTIF(Z$21:Z169,Z$18)&lt;Z$15),IF(MOD(COUNTIFS(AJ$22:AJ170,"",$R$22:$R170,Z$16),INT((COUNTIFS(AJ$22:AJ$201,"",$R$22:$R$201,Z$16))/Z$15))=0,Z$18,""),"")</f>
        <v/>
      </c>
      <c r="AA170" s="48" t="str">
        <f>IF(AND(合并区域($U170:Z170,"")="",$R170=AA$16,COUNTIF(AA$21:AA169,AA$18)&lt;AA$15),IF(MOD(COUNTIFS(AK$22:AK170,"",$R$22:$R170,AA$16),INT((COUNTIFS(AK$22:AK$201,"",$R$22:$R$201,AA$16))/AA$15))=0,AA$18,""),"")</f>
        <v/>
      </c>
      <c r="AB170" s="48">
        <f>IF(AND(合并区域($U170:AA170,"")="",$R170=AB$16,COUNTIF(AB$21:AB169,AB$18)&lt;AB$15),IF(MOD(COUNTIFS(AL$22:AL170,"",$R$22:$R170,AB$16),INT((COUNTIFS(AL$22:AL$201,"",$R$22:$R$201,AB$16))/AB$15))=0,AB$18,""),"")</f>
        <v>29007</v>
      </c>
      <c r="AC170" s="48" t="str">
        <f>IF(AND(合并区域($U170:AB170,"")="",$R170=AC$16,COUNTIF(AC$21:AC169,AC$18)&lt;AC$15),IF(MOD(COUNTIFS(AM$22:AM170,"",$R$22:$R170,AC$16),INT((COUNTIFS(AM$22:AM$201,"",$R$22:$R$201,AC$16))/AC$15))=0,AC$18,""),"")</f>
        <v/>
      </c>
      <c r="AD170" s="48" t="str">
        <f>IF(AND(合并区域($U170:AC170,"")="",$R170=AD$16,COUNTIF(AD$21:AD169,AD$18)&lt;AD$15),IF(MOD(COUNTIFS(AN$22:AN170,"",$R$22:$R170,AD$16),INT((COUNTIFS(AN$22:AN$201,"",$R$22:$R$201,AD$16))/AD$15))=0,AD$18,""),"")</f>
        <v/>
      </c>
      <c r="AE170" s="48" t="str">
        <f>IF(AND(合并区域($U170:AD170,"")="",$R170=AE$16,COUNTIF(AE$21:AE169,AE$18)&lt;AE$15),IF(MOD(COUNTIFS(AO$22:AO170,"",$R$22:$R170,AE$16),INT((COUNTIFS(AO$22:AO$201,"",$R$22:$R$201,AE$16))/AE$15))=0,AE$18,""),"")</f>
        <v/>
      </c>
      <c r="AG170" s="79" t="str">
        <f>合并区域($U170:V170,"")</f>
        <v/>
      </c>
      <c r="AH170" s="79" t="str">
        <f>合并区域($U170:W170,"")</f>
        <v/>
      </c>
      <c r="AI170" s="79" t="str">
        <f>合并区域($U170:X170,"")</f>
        <v/>
      </c>
      <c r="AJ170" s="79" t="str">
        <f>合并区域($U170:Y170,"")</f>
        <v/>
      </c>
      <c r="AK170" s="79" t="str">
        <f>合并区域($U170:Z170,"")</f>
        <v/>
      </c>
      <c r="AL170" s="79" t="str">
        <f>合并区域($U170:AA170,"")</f>
        <v/>
      </c>
      <c r="AM170" s="79" t="str">
        <f>合并区域($U170:AB170,"")</f>
        <v>29007</v>
      </c>
      <c r="AN170" s="79" t="str">
        <f>合并区域($U170:AC170,"")</f>
        <v>29007</v>
      </c>
      <c r="AO170" s="79" t="str">
        <f>合并区域($U170:AD170,"")</f>
        <v>29007</v>
      </c>
      <c r="AP170" s="79" t="str">
        <f>合并区域($U170:AE170,"")</f>
        <v>29007</v>
      </c>
      <c r="AU170" s="14" t="s">
        <v>589</v>
      </c>
      <c r="AV170" s="14">
        <v>149</v>
      </c>
      <c r="AW170" s="14">
        <v>3</v>
      </c>
      <c r="AY170" s="77" t="str">
        <f>IF(AX170="","",INDEX($AV$12:$AZ$14,COUNTIF($AX$22:AX170,AX170),MATCH(AX170,$AV$3:$AZ$3,0)))</f>
        <v/>
      </c>
      <c r="BM170" s="14" t="s">
        <v>589</v>
      </c>
      <c r="BN170" s="14">
        <v>149</v>
      </c>
      <c r="BO170" s="14">
        <v>3</v>
      </c>
      <c r="BQ170" s="77" t="str">
        <f>IF(BP170="","",INDEX($BN$12:$BR$14,COUNTIF($BP$22:BP170,BP170),MATCH(BP170,$BN$3:$BR$3,0)))</f>
        <v/>
      </c>
    </row>
    <row r="171" spans="16:69" x14ac:dyDescent="0.15">
      <c r="P171" s="14" t="s">
        <v>590</v>
      </c>
      <c r="Q171" s="14">
        <v>150</v>
      </c>
      <c r="R171" s="14">
        <v>4</v>
      </c>
      <c r="T171" s="77" t="str">
        <f t="shared" si="7"/>
        <v>29016</v>
      </c>
      <c r="U171" s="48" t="str">
        <f t="shared" si="8"/>
        <v/>
      </c>
      <c r="V171" s="47" t="str">
        <f>IF(AND($U171="",$R171=V$16,COUNTIF(V$21:V170,V$18)&lt;V$15),IF(MOD(COUNTIFS($U$22:U171,"",$R$22:R171,V$16),INT(COUNTIFS(U$22:U$201,"",$R$22:$R$201,V$16)/V$15))=0,V$18,""),"")</f>
        <v/>
      </c>
      <c r="W171" s="48" t="str">
        <f>IF(AND(合并区域($U171:V171,"")="",$R171=W$16,COUNTIF(W$21:W170,W$18)&lt;W$15),IF(MOD(COUNTIFS(AG$22:AG171,"",$R$22:$R171,W$16),INT((COUNTIFS(AG$22:AG$201,"",$R$22:$R$201,W$16))/W$15))=0,W$18,""),"")</f>
        <v/>
      </c>
      <c r="X171" s="48" t="str">
        <f>IF(AND(合并区域($U171:W171,"")="",$R171=X$16,COUNTIF(X$21:X170,X$18)&lt;X$15),IF(MOD(COUNTIFS(AH$22:AH171,"",$R$22:$R171,X$16),INT((COUNTIFS(AH$22:AH$201,"",$R$22:$R$201,X$16))/X$15))=0,X$18,""),"")</f>
        <v/>
      </c>
      <c r="Y171" s="48" t="str">
        <f>IF(AND(合并区域($U171:X171,"")="",$R171=Y$16,COUNTIF(Y$21:Y170,Y$18)&lt;Y$15),IF(MOD(COUNTIFS(AI$22:AI171,"",$R$22:$R171,Y$16),INT((COUNTIFS(AI$22:AI$201,"",$R$22:$R$201,Y$16))/Y$15))=0,Y$18,""),"")</f>
        <v/>
      </c>
      <c r="Z171" s="48">
        <f>IF(AND(合并区域($U171:Y171,"")="",$R171=Z$16,COUNTIF(Z$21:Z170,Z$18)&lt;Z$15),IF(MOD(COUNTIFS(AJ$22:AJ171,"",$R$22:$R171,Z$16),INT((COUNTIFS(AJ$22:AJ$201,"",$R$22:$R$201,Z$16))/Z$15))=0,Z$18,""),"")</f>
        <v>29016</v>
      </c>
      <c r="AA171" s="48" t="str">
        <f>IF(AND(合并区域($U171:Z171,"")="",$R171=AA$16,COUNTIF(AA$21:AA170,AA$18)&lt;AA$15),IF(MOD(COUNTIFS(AK$22:AK171,"",$R$22:$R171,AA$16),INT((COUNTIFS(AK$22:AK$201,"",$R$22:$R$201,AA$16))/AA$15))=0,AA$18,""),"")</f>
        <v/>
      </c>
      <c r="AB171" s="48" t="str">
        <f>IF(AND(合并区域($U171:AA171,"")="",$R171=AB$16,COUNTIF(AB$21:AB170,AB$18)&lt;AB$15),IF(MOD(COUNTIFS(AL$22:AL171,"",$R$22:$R171,AB$16),INT((COUNTIFS(AL$22:AL$201,"",$R$22:$R$201,AB$16))/AB$15))=0,AB$18,""),"")</f>
        <v/>
      </c>
      <c r="AC171" s="48" t="str">
        <f>IF(AND(合并区域($U171:AB171,"")="",$R171=AC$16,COUNTIF(AC$21:AC170,AC$18)&lt;AC$15),IF(MOD(COUNTIFS(AM$22:AM171,"",$R$22:$R171,AC$16),INT((COUNTIFS(AM$22:AM$201,"",$R$22:$R$201,AC$16))/AC$15))=0,AC$18,""),"")</f>
        <v/>
      </c>
      <c r="AD171" s="48" t="str">
        <f>IF(AND(合并区域($U171:AC171,"")="",$R171=AD$16,COUNTIF(AD$21:AD170,AD$18)&lt;AD$15),IF(MOD(COUNTIFS(AN$22:AN171,"",$R$22:$R171,AD$16),INT((COUNTIFS(AN$22:AN$201,"",$R$22:$R$201,AD$16))/AD$15))=0,AD$18,""),"")</f>
        <v/>
      </c>
      <c r="AE171" s="48" t="str">
        <f>IF(AND(合并区域($U171:AD171,"")="",$R171=AE$16,COUNTIF(AE$21:AE170,AE$18)&lt;AE$15),IF(MOD(COUNTIFS(AO$22:AO171,"",$R$22:$R171,AE$16),INT((COUNTIFS(AO$22:AO$201,"",$R$22:$R$201,AE$16))/AE$15))=0,AE$18,""),"")</f>
        <v/>
      </c>
      <c r="AG171" s="79" t="str">
        <f>合并区域($U171:V171,"")</f>
        <v/>
      </c>
      <c r="AH171" s="79" t="str">
        <f>合并区域($U171:W171,"")</f>
        <v/>
      </c>
      <c r="AI171" s="79" t="str">
        <f>合并区域($U171:X171,"")</f>
        <v/>
      </c>
      <c r="AJ171" s="79" t="str">
        <f>合并区域($U171:Y171,"")</f>
        <v/>
      </c>
      <c r="AK171" s="79" t="str">
        <f>合并区域($U171:Z171,"")</f>
        <v>29016</v>
      </c>
      <c r="AL171" s="79" t="str">
        <f>合并区域($U171:AA171,"")</f>
        <v>29016</v>
      </c>
      <c r="AM171" s="79" t="str">
        <f>合并区域($U171:AB171,"")</f>
        <v>29016</v>
      </c>
      <c r="AN171" s="79" t="str">
        <f>合并区域($U171:AC171,"")</f>
        <v>29016</v>
      </c>
      <c r="AO171" s="79" t="str">
        <f>合并区域($U171:AD171,"")</f>
        <v>29016</v>
      </c>
      <c r="AP171" s="79" t="str">
        <f>合并区域($U171:AE171,"")</f>
        <v>29016</v>
      </c>
      <c r="AU171" s="14" t="s">
        <v>590</v>
      </c>
      <c r="AV171" s="14">
        <v>150</v>
      </c>
      <c r="AW171" s="14">
        <v>4</v>
      </c>
      <c r="AX171" s="14" t="s">
        <v>848</v>
      </c>
      <c r="AY171" s="77">
        <f>IF(AX171="","",INDEX($AV$12:$AZ$14,COUNTIF($AX$22:AX171,AX171),MATCH(AX171,$AV$3:$AZ$3,0)))</f>
        <v>29022</v>
      </c>
      <c r="BM171" s="14" t="s">
        <v>590</v>
      </c>
      <c r="BN171" s="14">
        <v>150</v>
      </c>
      <c r="BO171" s="14">
        <v>4</v>
      </c>
      <c r="BQ171" s="77" t="str">
        <f>IF(BP171="","",INDEX($BN$12:$BR$14,COUNTIF($BP$22:BP171,BP171),MATCH(BP171,$BN$3:$BR$3,0)))</f>
        <v/>
      </c>
    </row>
    <row r="172" spans="16:69" x14ac:dyDescent="0.15">
      <c r="P172" s="14" t="s">
        <v>591</v>
      </c>
      <c r="Q172" s="14">
        <v>151</v>
      </c>
      <c r="R172" s="14">
        <v>3</v>
      </c>
      <c r="S172" s="14" t="s">
        <v>628</v>
      </c>
      <c r="T172" s="77" t="str">
        <f t="shared" si="7"/>
        <v/>
      </c>
      <c r="U172" s="48" t="str">
        <f t="shared" si="8"/>
        <v>晋国</v>
      </c>
      <c r="V172" s="47" t="str">
        <f>IF(AND($U172="",$R172=V$16,COUNTIF(V$21:V171,V$18)&lt;V$15),IF(MOD(COUNTIFS($U$22:U172,"",$R$22:R172,V$16),INT(COUNTIFS(U$22:U$201,"",$R$22:$R$201,V$16)/V$15))=0,V$18,""),"")</f>
        <v/>
      </c>
      <c r="W172" s="48" t="str">
        <f>IF(AND(合并区域($U172:V172,"")="",$R172=W$16,COUNTIF(W$21:W171,W$18)&lt;W$15),IF(MOD(COUNTIFS(AG$22:AG172,"",$R$22:$R172,W$16),INT((COUNTIFS(AG$22:AG$201,"",$R$22:$R$201,W$16))/W$15))=0,W$18,""),"")</f>
        <v/>
      </c>
      <c r="X172" s="48" t="str">
        <f>IF(AND(合并区域($U172:W172,"")="",$R172=X$16,COUNTIF(X$21:X171,X$18)&lt;X$15),IF(MOD(COUNTIFS(AH$22:AH172,"",$R$22:$R172,X$16),INT((COUNTIFS(AH$22:AH$201,"",$R$22:$R$201,X$16))/X$15))=0,X$18,""),"")</f>
        <v/>
      </c>
      <c r="Y172" s="48" t="str">
        <f>IF(AND(合并区域($U172:X172,"")="",$R172=Y$16,COUNTIF(Y$21:Y171,Y$18)&lt;Y$15),IF(MOD(COUNTIFS(AI$22:AI172,"",$R$22:$R172,Y$16),INT((COUNTIFS(AI$22:AI$201,"",$R$22:$R$201,Y$16))/Y$15))=0,Y$18,""),"")</f>
        <v/>
      </c>
      <c r="Z172" s="48" t="str">
        <f>IF(AND(合并区域($U172:Y172,"")="",$R172=Z$16,COUNTIF(Z$21:Z171,Z$18)&lt;Z$15),IF(MOD(COUNTIFS(AJ$22:AJ172,"",$R$22:$R172,Z$16),INT((COUNTIFS(AJ$22:AJ$201,"",$R$22:$R$201,Z$16))/Z$15))=0,Z$18,""),"")</f>
        <v/>
      </c>
      <c r="AA172" s="48" t="str">
        <f>IF(AND(合并区域($U172:Z172,"")="",$R172=AA$16,COUNTIF(AA$21:AA171,AA$18)&lt;AA$15),IF(MOD(COUNTIFS(AK$22:AK172,"",$R$22:$R172,AA$16),INT((COUNTIFS(AK$22:AK$201,"",$R$22:$R$201,AA$16))/AA$15))=0,AA$18,""),"")</f>
        <v/>
      </c>
      <c r="AB172" s="48" t="str">
        <f>IF(AND(合并区域($U172:AA172,"")="",$R172=AB$16,COUNTIF(AB$21:AB171,AB$18)&lt;AB$15),IF(MOD(COUNTIFS(AL$22:AL172,"",$R$22:$R172,AB$16),INT((COUNTIFS(AL$22:AL$201,"",$R$22:$R$201,AB$16))/AB$15))=0,AB$18,""),"")</f>
        <v/>
      </c>
      <c r="AC172" s="48" t="str">
        <f>IF(AND(合并区域($U172:AB172,"")="",$R172=AC$16,COUNTIF(AC$21:AC171,AC$18)&lt;AC$15),IF(MOD(COUNTIFS(AM$22:AM172,"",$R$22:$R172,AC$16),INT((COUNTIFS(AM$22:AM$201,"",$R$22:$R$201,AC$16))/AC$15))=0,AC$18,""),"")</f>
        <v/>
      </c>
      <c r="AD172" s="48" t="str">
        <f>IF(AND(合并区域($U172:AC172,"")="",$R172=AD$16,COUNTIF(AD$21:AD171,AD$18)&lt;AD$15),IF(MOD(COUNTIFS(AN$22:AN172,"",$R$22:$R172,AD$16),INT((COUNTIFS(AN$22:AN$201,"",$R$22:$R$201,AD$16))/AD$15))=0,AD$18,""),"")</f>
        <v/>
      </c>
      <c r="AE172" s="48" t="str">
        <f>IF(AND(合并区域($U172:AD172,"")="",$R172=AE$16,COUNTIF(AE$21:AE171,AE$18)&lt;AE$15),IF(MOD(COUNTIFS(AO$22:AO172,"",$R$22:$R172,AE$16),INT((COUNTIFS(AO$22:AO$201,"",$R$22:$R$201,AE$16))/AE$15))=0,AE$18,""),"")</f>
        <v/>
      </c>
      <c r="AG172" s="79" t="str">
        <f>合并区域($U172:V172,"")</f>
        <v>晋国</v>
      </c>
      <c r="AH172" s="79" t="str">
        <f>合并区域($U172:W172,"")</f>
        <v>晋国</v>
      </c>
      <c r="AI172" s="79" t="str">
        <f>合并区域($U172:X172,"")</f>
        <v>晋国</v>
      </c>
      <c r="AJ172" s="79" t="str">
        <f>合并区域($U172:Y172,"")</f>
        <v>晋国</v>
      </c>
      <c r="AK172" s="79" t="str">
        <f>合并区域($U172:Z172,"")</f>
        <v>晋国</v>
      </c>
      <c r="AL172" s="79" t="str">
        <f>合并区域($U172:AA172,"")</f>
        <v>晋国</v>
      </c>
      <c r="AM172" s="79" t="str">
        <f>合并区域($U172:AB172,"")</f>
        <v>晋国</v>
      </c>
      <c r="AN172" s="79" t="str">
        <f>合并区域($U172:AC172,"")</f>
        <v>晋国</v>
      </c>
      <c r="AO172" s="79" t="str">
        <f>合并区域($U172:AD172,"")</f>
        <v>晋国</v>
      </c>
      <c r="AP172" s="79" t="str">
        <f>合并区域($U172:AE172,"")</f>
        <v>晋国</v>
      </c>
      <c r="AU172" s="14" t="s">
        <v>591</v>
      </c>
      <c r="AV172" s="14">
        <v>151</v>
      </c>
      <c r="AW172" s="14">
        <v>6</v>
      </c>
      <c r="AY172" s="77" t="str">
        <f>IF(AX172="","",INDEX($AV$12:$AZ$14,COUNTIF($AX$22:AX172,AX172),MATCH(AX172,$AV$3:$AZ$3,0)))</f>
        <v/>
      </c>
      <c r="BM172" s="14" t="s">
        <v>591</v>
      </c>
      <c r="BN172" s="14">
        <v>151</v>
      </c>
      <c r="BO172" s="14">
        <v>6</v>
      </c>
      <c r="BQ172" s="77" t="str">
        <f>IF(BP172="","",INDEX($BN$12:$BR$14,COUNTIF($BP$22:BP172,BP172),MATCH(BP172,$BN$3:$BR$3,0)))</f>
        <v/>
      </c>
    </row>
    <row r="173" spans="16:69" x14ac:dyDescent="0.15">
      <c r="P173" s="14" t="s">
        <v>592</v>
      </c>
      <c r="Q173" s="14">
        <v>152</v>
      </c>
      <c r="R173" s="14">
        <v>4</v>
      </c>
      <c r="S173" s="14" t="s">
        <v>628</v>
      </c>
      <c r="T173" s="77" t="str">
        <f t="shared" si="7"/>
        <v/>
      </c>
      <c r="U173" s="48" t="str">
        <f t="shared" si="8"/>
        <v>晋国</v>
      </c>
      <c r="V173" s="47" t="str">
        <f>IF(AND($U173="",$R173=V$16,COUNTIF(V$21:V172,V$18)&lt;V$15),IF(MOD(COUNTIFS($U$22:U173,"",$R$22:R173,V$16),INT(COUNTIFS(U$22:U$201,"",$R$22:$R$201,V$16)/V$15))=0,V$18,""),"")</f>
        <v/>
      </c>
      <c r="W173" s="48" t="str">
        <f>IF(AND(合并区域($U173:V173,"")="",$R173=W$16,COUNTIF(W$21:W172,W$18)&lt;W$15),IF(MOD(COUNTIFS(AG$22:AG173,"",$R$22:$R173,W$16),INT((COUNTIFS(AG$22:AG$201,"",$R$22:$R$201,W$16))/W$15))=0,W$18,""),"")</f>
        <v/>
      </c>
      <c r="X173" s="48" t="str">
        <f>IF(AND(合并区域($U173:W173,"")="",$R173=X$16,COUNTIF(X$21:X172,X$18)&lt;X$15),IF(MOD(COUNTIFS(AH$22:AH173,"",$R$22:$R173,X$16),INT((COUNTIFS(AH$22:AH$201,"",$R$22:$R$201,X$16))/X$15))=0,X$18,""),"")</f>
        <v/>
      </c>
      <c r="Y173" s="48" t="str">
        <f>IF(AND(合并区域($U173:X173,"")="",$R173=Y$16,COUNTIF(Y$21:Y172,Y$18)&lt;Y$15),IF(MOD(COUNTIFS(AI$22:AI173,"",$R$22:$R173,Y$16),INT((COUNTIFS(AI$22:AI$201,"",$R$22:$R$201,Y$16))/Y$15))=0,Y$18,""),"")</f>
        <v/>
      </c>
      <c r="Z173" s="48" t="str">
        <f>IF(AND(合并区域($U173:Y173,"")="",$R173=Z$16,COUNTIF(Z$21:Z172,Z$18)&lt;Z$15),IF(MOD(COUNTIFS(AJ$22:AJ173,"",$R$22:$R173,Z$16),INT((COUNTIFS(AJ$22:AJ$201,"",$R$22:$R$201,Z$16))/Z$15))=0,Z$18,""),"")</f>
        <v/>
      </c>
      <c r="AA173" s="48" t="str">
        <f>IF(AND(合并区域($U173:Z173,"")="",$R173=AA$16,COUNTIF(AA$21:AA172,AA$18)&lt;AA$15),IF(MOD(COUNTIFS(AK$22:AK173,"",$R$22:$R173,AA$16),INT((COUNTIFS(AK$22:AK$201,"",$R$22:$R$201,AA$16))/AA$15))=0,AA$18,""),"")</f>
        <v/>
      </c>
      <c r="AB173" s="48" t="str">
        <f>IF(AND(合并区域($U173:AA173,"")="",$R173=AB$16,COUNTIF(AB$21:AB172,AB$18)&lt;AB$15),IF(MOD(COUNTIFS(AL$22:AL173,"",$R$22:$R173,AB$16),INT((COUNTIFS(AL$22:AL$201,"",$R$22:$R$201,AB$16))/AB$15))=0,AB$18,""),"")</f>
        <v/>
      </c>
      <c r="AC173" s="48" t="str">
        <f>IF(AND(合并区域($U173:AB173,"")="",$R173=AC$16,COUNTIF(AC$21:AC172,AC$18)&lt;AC$15),IF(MOD(COUNTIFS(AM$22:AM173,"",$R$22:$R173,AC$16),INT((COUNTIFS(AM$22:AM$201,"",$R$22:$R$201,AC$16))/AC$15))=0,AC$18,""),"")</f>
        <v/>
      </c>
      <c r="AD173" s="48" t="str">
        <f>IF(AND(合并区域($U173:AC173,"")="",$R173=AD$16,COUNTIF(AD$21:AD172,AD$18)&lt;AD$15),IF(MOD(COUNTIFS(AN$22:AN173,"",$R$22:$R173,AD$16),INT((COUNTIFS(AN$22:AN$201,"",$R$22:$R$201,AD$16))/AD$15))=0,AD$18,""),"")</f>
        <v/>
      </c>
      <c r="AE173" s="48" t="str">
        <f>IF(AND(合并区域($U173:AD173,"")="",$R173=AE$16,COUNTIF(AE$21:AE172,AE$18)&lt;AE$15),IF(MOD(COUNTIFS(AO$22:AO173,"",$R$22:$R173,AE$16),INT((COUNTIFS(AO$22:AO$201,"",$R$22:$R$201,AE$16))/AE$15))=0,AE$18,""),"")</f>
        <v/>
      </c>
      <c r="AG173" s="79" t="str">
        <f>合并区域($U173:V173,"")</f>
        <v>晋国</v>
      </c>
      <c r="AH173" s="79" t="str">
        <f>合并区域($U173:W173,"")</f>
        <v>晋国</v>
      </c>
      <c r="AI173" s="79" t="str">
        <f>合并区域($U173:X173,"")</f>
        <v>晋国</v>
      </c>
      <c r="AJ173" s="79" t="str">
        <f>合并区域($U173:Y173,"")</f>
        <v>晋国</v>
      </c>
      <c r="AK173" s="79" t="str">
        <f>合并区域($U173:Z173,"")</f>
        <v>晋国</v>
      </c>
      <c r="AL173" s="79" t="str">
        <f>合并区域($U173:AA173,"")</f>
        <v>晋国</v>
      </c>
      <c r="AM173" s="79" t="str">
        <f>合并区域($U173:AB173,"")</f>
        <v>晋国</v>
      </c>
      <c r="AN173" s="79" t="str">
        <f>合并区域($U173:AC173,"")</f>
        <v>晋国</v>
      </c>
      <c r="AO173" s="79" t="str">
        <f>合并区域($U173:AD173,"")</f>
        <v>晋国</v>
      </c>
      <c r="AP173" s="79" t="str">
        <f>合并区域($U173:AE173,"")</f>
        <v>晋国</v>
      </c>
      <c r="AU173" s="14" t="s">
        <v>592</v>
      </c>
      <c r="AV173" s="14">
        <v>152</v>
      </c>
      <c r="AW173" s="14">
        <v>4</v>
      </c>
      <c r="AY173" s="77" t="str">
        <f>IF(AX173="","",INDEX($AV$12:$AZ$14,COUNTIF($AX$22:AX173,AX173),MATCH(AX173,$AV$3:$AZ$3,0)))</f>
        <v/>
      </c>
      <c r="BM173" s="14" t="s">
        <v>592</v>
      </c>
      <c r="BN173" s="14">
        <v>152</v>
      </c>
      <c r="BO173" s="14">
        <v>4</v>
      </c>
      <c r="BQ173" s="77" t="str">
        <f>IF(BP173="","",INDEX($BN$12:$BR$14,COUNTIF($BP$22:BP173,BP173),MATCH(BP173,$BN$3:$BR$3,0)))</f>
        <v/>
      </c>
    </row>
    <row r="174" spans="16:69" x14ac:dyDescent="0.15">
      <c r="P174" s="14" t="s">
        <v>593</v>
      </c>
      <c r="Q174" s="14">
        <v>153</v>
      </c>
      <c r="R174" s="14">
        <v>3</v>
      </c>
      <c r="T174" s="77" t="str">
        <f t="shared" si="7"/>
        <v/>
      </c>
      <c r="U174" s="48" t="str">
        <f t="shared" si="8"/>
        <v/>
      </c>
      <c r="V174" s="47" t="str">
        <f>IF(AND($U174="",$R174=V$16,COUNTIF(V$21:V173,V$18)&lt;V$15),IF(MOD(COUNTIFS($U$22:U174,"",$R$22:R174,V$16),INT(COUNTIFS(U$22:U$201,"",$R$22:$R$201,V$16)/V$15))=0,V$18,""),"")</f>
        <v/>
      </c>
      <c r="W174" s="48" t="str">
        <f>IF(AND(合并区域($U174:V174,"")="",$R174=W$16,COUNTIF(W$21:W173,W$18)&lt;W$15),IF(MOD(COUNTIFS(AG$22:AG174,"",$R$22:$R174,W$16),INT((COUNTIFS(AG$22:AG$201,"",$R$22:$R$201,W$16))/W$15))=0,W$18,""),"")</f>
        <v/>
      </c>
      <c r="X174" s="48" t="str">
        <f>IF(AND(合并区域($U174:W174,"")="",$R174=X$16,COUNTIF(X$21:X173,X$18)&lt;X$15),IF(MOD(COUNTIFS(AH$22:AH174,"",$R$22:$R174,X$16),INT((COUNTIFS(AH$22:AH$201,"",$R$22:$R$201,X$16))/X$15))=0,X$18,""),"")</f>
        <v/>
      </c>
      <c r="Y174" s="48" t="str">
        <f>IF(AND(合并区域($U174:X174,"")="",$R174=Y$16,COUNTIF(Y$21:Y173,Y$18)&lt;Y$15),IF(MOD(COUNTIFS(AI$22:AI174,"",$R$22:$R174,Y$16),INT((COUNTIFS(AI$22:AI$201,"",$R$22:$R$201,Y$16))/Y$15))=0,Y$18,""),"")</f>
        <v/>
      </c>
      <c r="Z174" s="48" t="str">
        <f>IF(AND(合并区域($U174:Y174,"")="",$R174=Z$16,COUNTIF(Z$21:Z173,Z$18)&lt;Z$15),IF(MOD(COUNTIFS(AJ$22:AJ174,"",$R$22:$R174,Z$16),INT((COUNTIFS(AJ$22:AJ$201,"",$R$22:$R$201,Z$16))/Z$15))=0,Z$18,""),"")</f>
        <v/>
      </c>
      <c r="AA174" s="48" t="str">
        <f>IF(AND(合并区域($U174:Z174,"")="",$R174=AA$16,COUNTIF(AA$21:AA173,AA$18)&lt;AA$15),IF(MOD(COUNTIFS(AK$22:AK174,"",$R$22:$R174,AA$16),INT((COUNTIFS(AK$22:AK$201,"",$R$22:$R$201,AA$16))/AA$15))=0,AA$18,""),"")</f>
        <v/>
      </c>
      <c r="AB174" s="48" t="str">
        <f>IF(AND(合并区域($U174:AA174,"")="",$R174=AB$16,COUNTIF(AB$21:AB173,AB$18)&lt;AB$15),IF(MOD(COUNTIFS(AL$22:AL174,"",$R$22:$R174,AB$16),INT((COUNTIFS(AL$22:AL$201,"",$R$22:$R$201,AB$16))/AB$15))=0,AB$18,""),"")</f>
        <v/>
      </c>
      <c r="AC174" s="48" t="str">
        <f>IF(AND(合并区域($U174:AB174,"")="",$R174=AC$16,COUNTIF(AC$21:AC173,AC$18)&lt;AC$15),IF(MOD(COUNTIFS(AM$22:AM174,"",$R$22:$R174,AC$16),INT((COUNTIFS(AM$22:AM$201,"",$R$22:$R$201,AC$16))/AC$15))=0,AC$18,""),"")</f>
        <v/>
      </c>
      <c r="AD174" s="48" t="str">
        <f>IF(AND(合并区域($U174:AC174,"")="",$R174=AD$16,COUNTIF(AD$21:AD173,AD$18)&lt;AD$15),IF(MOD(COUNTIFS(AN$22:AN174,"",$R$22:$R174,AD$16),INT((COUNTIFS(AN$22:AN$201,"",$R$22:$R$201,AD$16))/AD$15))=0,AD$18,""),"")</f>
        <v/>
      </c>
      <c r="AE174" s="48" t="str">
        <f>IF(AND(合并区域($U174:AD174,"")="",$R174=AE$16,COUNTIF(AE$21:AE173,AE$18)&lt;AE$15),IF(MOD(COUNTIFS(AO$22:AO174,"",$R$22:$R174,AE$16),INT((COUNTIFS(AO$22:AO$201,"",$R$22:$R$201,AE$16))/AE$15))=0,AE$18,""),"")</f>
        <v/>
      </c>
      <c r="AG174" s="79" t="str">
        <f>合并区域($U174:V174,"")</f>
        <v/>
      </c>
      <c r="AH174" s="79" t="str">
        <f>合并区域($U174:W174,"")</f>
        <v/>
      </c>
      <c r="AI174" s="79" t="str">
        <f>合并区域($U174:X174,"")</f>
        <v/>
      </c>
      <c r="AJ174" s="79" t="str">
        <f>合并区域($U174:Y174,"")</f>
        <v/>
      </c>
      <c r="AK174" s="79" t="str">
        <f>合并区域($U174:Z174,"")</f>
        <v/>
      </c>
      <c r="AL174" s="79" t="str">
        <f>合并区域($U174:AA174,"")</f>
        <v/>
      </c>
      <c r="AM174" s="79" t="str">
        <f>合并区域($U174:AB174,"")</f>
        <v/>
      </c>
      <c r="AN174" s="79" t="str">
        <f>合并区域($U174:AC174,"")</f>
        <v/>
      </c>
      <c r="AO174" s="79" t="str">
        <f>合并区域($U174:AD174,"")</f>
        <v/>
      </c>
      <c r="AP174" s="79" t="str">
        <f>合并区域($U174:AE174,"")</f>
        <v/>
      </c>
      <c r="AU174" s="14" t="s">
        <v>593</v>
      </c>
      <c r="AV174" s="14">
        <v>153</v>
      </c>
      <c r="AW174" s="14">
        <v>5</v>
      </c>
      <c r="AY174" s="77" t="str">
        <f>IF(AX174="","",INDEX($AV$12:$AZ$14,COUNTIF($AX$22:AX174,AX174),MATCH(AX174,$AV$3:$AZ$3,0)))</f>
        <v/>
      </c>
      <c r="BM174" s="14" t="s">
        <v>593</v>
      </c>
      <c r="BN174" s="14">
        <v>153</v>
      </c>
      <c r="BO174" s="14">
        <v>5</v>
      </c>
      <c r="BQ174" s="77" t="str">
        <f>IF(BP174="","",INDEX($BN$12:$BR$14,COUNTIF($BP$22:BP174,BP174),MATCH(BP174,$BN$3:$BR$3,0)))</f>
        <v/>
      </c>
    </row>
    <row r="175" spans="16:69" x14ac:dyDescent="0.15">
      <c r="P175" s="14" t="s">
        <v>594</v>
      </c>
      <c r="Q175" s="14">
        <v>154</v>
      </c>
      <c r="R175" s="14">
        <v>3</v>
      </c>
      <c r="T175" s="77" t="str">
        <f t="shared" si="7"/>
        <v/>
      </c>
      <c r="U175" s="48" t="str">
        <f t="shared" si="8"/>
        <v/>
      </c>
      <c r="V175" s="47" t="str">
        <f>IF(AND($U175="",$R175=V$16,COUNTIF(V$21:V174,V$18)&lt;V$15),IF(MOD(COUNTIFS($U$22:U175,"",$R$22:R175,V$16),INT(COUNTIFS(U$22:U$201,"",$R$22:$R$201,V$16)/V$15))=0,V$18,""),"")</f>
        <v/>
      </c>
      <c r="W175" s="48" t="str">
        <f>IF(AND(合并区域($U175:V175,"")="",$R175=W$16,COUNTIF(W$21:W174,W$18)&lt;W$15),IF(MOD(COUNTIFS(AG$22:AG175,"",$R$22:$R175,W$16),INT((COUNTIFS(AG$22:AG$201,"",$R$22:$R$201,W$16))/W$15))=0,W$18,""),"")</f>
        <v/>
      </c>
      <c r="X175" s="48" t="str">
        <f>IF(AND(合并区域($U175:W175,"")="",$R175=X$16,COUNTIF(X$21:X174,X$18)&lt;X$15),IF(MOD(COUNTIFS(AH$22:AH175,"",$R$22:$R175,X$16),INT((COUNTIFS(AH$22:AH$201,"",$R$22:$R$201,X$16))/X$15))=0,X$18,""),"")</f>
        <v/>
      </c>
      <c r="Y175" s="48" t="str">
        <f>IF(AND(合并区域($U175:X175,"")="",$R175=Y$16,COUNTIF(Y$21:Y174,Y$18)&lt;Y$15),IF(MOD(COUNTIFS(AI$22:AI175,"",$R$22:$R175,Y$16),INT((COUNTIFS(AI$22:AI$201,"",$R$22:$R$201,Y$16))/Y$15))=0,Y$18,""),"")</f>
        <v/>
      </c>
      <c r="Z175" s="48" t="str">
        <f>IF(AND(合并区域($U175:Y175,"")="",$R175=Z$16,COUNTIF(Z$21:Z174,Z$18)&lt;Z$15),IF(MOD(COUNTIFS(AJ$22:AJ175,"",$R$22:$R175,Z$16),INT((COUNTIFS(AJ$22:AJ$201,"",$R$22:$R$201,Z$16))/Z$15))=0,Z$18,""),"")</f>
        <v/>
      </c>
      <c r="AA175" s="48" t="str">
        <f>IF(AND(合并区域($U175:Z175,"")="",$R175=AA$16,COUNTIF(AA$21:AA174,AA$18)&lt;AA$15),IF(MOD(COUNTIFS(AK$22:AK175,"",$R$22:$R175,AA$16),INT((COUNTIFS(AK$22:AK$201,"",$R$22:$R$201,AA$16))/AA$15))=0,AA$18,""),"")</f>
        <v/>
      </c>
      <c r="AB175" s="48" t="str">
        <f>IF(AND(合并区域($U175:AA175,"")="",$R175=AB$16,COUNTIF(AB$21:AB174,AB$18)&lt;AB$15),IF(MOD(COUNTIFS(AL$22:AL175,"",$R$22:$R175,AB$16),INT((COUNTIFS(AL$22:AL$201,"",$R$22:$R$201,AB$16))/AB$15))=0,AB$18,""),"")</f>
        <v/>
      </c>
      <c r="AC175" s="48" t="str">
        <f>IF(AND(合并区域($U175:AB175,"")="",$R175=AC$16,COUNTIF(AC$21:AC174,AC$18)&lt;AC$15),IF(MOD(COUNTIFS(AM$22:AM175,"",$R$22:$R175,AC$16),INT((COUNTIFS(AM$22:AM$201,"",$R$22:$R$201,AC$16))/AC$15))=0,AC$18,""),"")</f>
        <v/>
      </c>
      <c r="AD175" s="48" t="str">
        <f>IF(AND(合并区域($U175:AC175,"")="",$R175=AD$16,COUNTIF(AD$21:AD174,AD$18)&lt;AD$15),IF(MOD(COUNTIFS(AN$22:AN175,"",$R$22:$R175,AD$16),INT((COUNTIFS(AN$22:AN$201,"",$R$22:$R$201,AD$16))/AD$15))=0,AD$18,""),"")</f>
        <v/>
      </c>
      <c r="AE175" s="48" t="str">
        <f>IF(AND(合并区域($U175:AD175,"")="",$R175=AE$16,COUNTIF(AE$21:AE174,AE$18)&lt;AE$15),IF(MOD(COUNTIFS(AO$22:AO175,"",$R$22:$R175,AE$16),INT((COUNTIFS(AO$22:AO$201,"",$R$22:$R$201,AE$16))/AE$15))=0,AE$18,""),"")</f>
        <v/>
      </c>
      <c r="AG175" s="79" t="str">
        <f>合并区域($U175:V175,"")</f>
        <v/>
      </c>
      <c r="AH175" s="79" t="str">
        <f>合并区域($U175:W175,"")</f>
        <v/>
      </c>
      <c r="AI175" s="79" t="str">
        <f>合并区域($U175:X175,"")</f>
        <v/>
      </c>
      <c r="AJ175" s="79" t="str">
        <f>合并区域($U175:Y175,"")</f>
        <v/>
      </c>
      <c r="AK175" s="79" t="str">
        <f>合并区域($U175:Z175,"")</f>
        <v/>
      </c>
      <c r="AL175" s="79" t="str">
        <f>合并区域($U175:AA175,"")</f>
        <v/>
      </c>
      <c r="AM175" s="79" t="str">
        <f>合并区域($U175:AB175,"")</f>
        <v/>
      </c>
      <c r="AN175" s="79" t="str">
        <f>合并区域($U175:AC175,"")</f>
        <v/>
      </c>
      <c r="AO175" s="79" t="str">
        <f>合并区域($U175:AD175,"")</f>
        <v/>
      </c>
      <c r="AP175" s="79" t="str">
        <f>合并区域($U175:AE175,"")</f>
        <v/>
      </c>
      <c r="AU175" s="14" t="s">
        <v>594</v>
      </c>
      <c r="AV175" s="14">
        <v>154</v>
      </c>
      <c r="AW175" s="14">
        <v>3</v>
      </c>
      <c r="AY175" s="77" t="str">
        <f>IF(AX175="","",INDEX($AV$12:$AZ$14,COUNTIF($AX$22:AX175,AX175),MATCH(AX175,$AV$3:$AZ$3,0)))</f>
        <v/>
      </c>
      <c r="BM175" s="14" t="s">
        <v>594</v>
      </c>
      <c r="BN175" s="14">
        <v>154</v>
      </c>
      <c r="BO175" s="14">
        <v>3</v>
      </c>
      <c r="BQ175" s="77" t="str">
        <f>IF(BP175="","",INDEX($BN$12:$BR$14,COUNTIF($BP$22:BP175,BP175),MATCH(BP175,$BN$3:$BR$3,0)))</f>
        <v/>
      </c>
    </row>
    <row r="176" spans="16:69" x14ac:dyDescent="0.15">
      <c r="P176" s="14" t="s">
        <v>595</v>
      </c>
      <c r="Q176" s="14">
        <v>155</v>
      </c>
      <c r="R176" s="14">
        <v>5</v>
      </c>
      <c r="T176" s="77" t="str">
        <f t="shared" si="7"/>
        <v>29002</v>
      </c>
      <c r="U176" s="48" t="str">
        <f t="shared" si="8"/>
        <v/>
      </c>
      <c r="V176" s="47" t="str">
        <f>IF(AND($U176="",$R176=V$16,COUNTIF(V$21:V175,V$18)&lt;V$15),IF(MOD(COUNTIFS($U$22:U176,"",$R$22:R176,V$16),INT(COUNTIFS(U$22:U$201,"",$R$22:$R$201,V$16)/V$15))=0,V$18,""),"")</f>
        <v/>
      </c>
      <c r="W176" s="48">
        <f>IF(AND(合并区域($U176:V176,"")="",$R176=W$16,COUNTIF(W$21:W175,W$18)&lt;W$15),IF(MOD(COUNTIFS(AG$22:AG176,"",$R$22:$R176,W$16),INT((COUNTIFS(AG$22:AG$201,"",$R$22:$R$201,W$16))/W$15))=0,W$18,""),"")</f>
        <v>29002</v>
      </c>
      <c r="X176" s="48" t="str">
        <f>IF(AND(合并区域($U176:W176,"")="",$R176=X$16,COUNTIF(X$21:X175,X$18)&lt;X$15),IF(MOD(COUNTIFS(AH$22:AH176,"",$R$22:$R176,X$16),INT((COUNTIFS(AH$22:AH$201,"",$R$22:$R$201,X$16))/X$15))=0,X$18,""),"")</f>
        <v/>
      </c>
      <c r="Y176" s="48" t="str">
        <f>IF(AND(合并区域($U176:X176,"")="",$R176=Y$16,COUNTIF(Y$21:Y175,Y$18)&lt;Y$15),IF(MOD(COUNTIFS(AI$22:AI176,"",$R$22:$R176,Y$16),INT((COUNTIFS(AI$22:AI$201,"",$R$22:$R$201,Y$16))/Y$15))=0,Y$18,""),"")</f>
        <v/>
      </c>
      <c r="Z176" s="48" t="str">
        <f>IF(AND(合并区域($U176:Y176,"")="",$R176=Z$16,COUNTIF(Z$21:Z175,Z$18)&lt;Z$15),IF(MOD(COUNTIFS(AJ$22:AJ176,"",$R$22:$R176,Z$16),INT((COUNTIFS(AJ$22:AJ$201,"",$R$22:$R$201,Z$16))/Z$15))=0,Z$18,""),"")</f>
        <v/>
      </c>
      <c r="AA176" s="48" t="str">
        <f>IF(AND(合并区域($U176:Z176,"")="",$R176=AA$16,COUNTIF(AA$21:AA175,AA$18)&lt;AA$15),IF(MOD(COUNTIFS(AK$22:AK176,"",$R$22:$R176,AA$16),INT((COUNTIFS(AK$22:AK$201,"",$R$22:$R$201,AA$16))/AA$15))=0,AA$18,""),"")</f>
        <v/>
      </c>
      <c r="AB176" s="48" t="str">
        <f>IF(AND(合并区域($U176:AA176,"")="",$R176=AB$16,COUNTIF(AB$21:AB175,AB$18)&lt;AB$15),IF(MOD(COUNTIFS(AL$22:AL176,"",$R$22:$R176,AB$16),INT((COUNTIFS(AL$22:AL$201,"",$R$22:$R$201,AB$16))/AB$15))=0,AB$18,""),"")</f>
        <v/>
      </c>
      <c r="AC176" s="48" t="str">
        <f>IF(AND(合并区域($U176:AB176,"")="",$R176=AC$16,COUNTIF(AC$21:AC175,AC$18)&lt;AC$15),IF(MOD(COUNTIFS(AM$22:AM176,"",$R$22:$R176,AC$16),INT((COUNTIFS(AM$22:AM$201,"",$R$22:$R$201,AC$16))/AC$15))=0,AC$18,""),"")</f>
        <v/>
      </c>
      <c r="AD176" s="48" t="str">
        <f>IF(AND(合并区域($U176:AC176,"")="",$R176=AD$16,COUNTIF(AD$21:AD175,AD$18)&lt;AD$15),IF(MOD(COUNTIFS(AN$22:AN176,"",$R$22:$R176,AD$16),INT((COUNTIFS(AN$22:AN$201,"",$R$22:$R$201,AD$16))/AD$15))=0,AD$18,""),"")</f>
        <v/>
      </c>
      <c r="AE176" s="48" t="str">
        <f>IF(AND(合并区域($U176:AD176,"")="",$R176=AE$16,COUNTIF(AE$21:AE175,AE$18)&lt;AE$15),IF(MOD(COUNTIFS(AO$22:AO176,"",$R$22:$R176,AE$16),INT((COUNTIFS(AO$22:AO$201,"",$R$22:$R$201,AE$16))/AE$15))=0,AE$18,""),"")</f>
        <v/>
      </c>
      <c r="AG176" s="79" t="str">
        <f>合并区域($U176:V176,"")</f>
        <v/>
      </c>
      <c r="AH176" s="79" t="str">
        <f>合并区域($U176:W176,"")</f>
        <v>29002</v>
      </c>
      <c r="AI176" s="79" t="str">
        <f>合并区域($U176:X176,"")</f>
        <v>29002</v>
      </c>
      <c r="AJ176" s="79" t="str">
        <f>合并区域($U176:Y176,"")</f>
        <v>29002</v>
      </c>
      <c r="AK176" s="79" t="str">
        <f>合并区域($U176:Z176,"")</f>
        <v>29002</v>
      </c>
      <c r="AL176" s="79" t="str">
        <f>合并区域($U176:AA176,"")</f>
        <v>29002</v>
      </c>
      <c r="AM176" s="79" t="str">
        <f>合并区域($U176:AB176,"")</f>
        <v>29002</v>
      </c>
      <c r="AN176" s="79" t="str">
        <f>合并区域($U176:AC176,"")</f>
        <v>29002</v>
      </c>
      <c r="AO176" s="79" t="str">
        <f>合并区域($U176:AD176,"")</f>
        <v>29002</v>
      </c>
      <c r="AP176" s="79" t="str">
        <f>合并区域($U176:AE176,"")</f>
        <v>29002</v>
      </c>
      <c r="AU176" s="14" t="s">
        <v>595</v>
      </c>
      <c r="AV176" s="14">
        <v>155</v>
      </c>
      <c r="AW176" s="14">
        <v>5</v>
      </c>
      <c r="AX176" s="14" t="s">
        <v>848</v>
      </c>
      <c r="AY176" s="77">
        <f>IF(AX176="","",INDEX($AV$12:$AZ$14,COUNTIF($AX$22:AX176,AX176),MATCH(AX176,$AV$3:$AZ$3,0)))</f>
        <v>29023</v>
      </c>
      <c r="BM176" s="14" t="s">
        <v>595</v>
      </c>
      <c r="BN176" s="14">
        <v>155</v>
      </c>
      <c r="BO176" s="14">
        <v>5</v>
      </c>
      <c r="BQ176" s="77" t="str">
        <f>IF(BP176="","",INDEX($BN$12:$BR$14,COUNTIF($BP$22:BP176,BP176),MATCH(BP176,$BN$3:$BR$3,0)))</f>
        <v/>
      </c>
    </row>
    <row r="177" spans="16:69" x14ac:dyDescent="0.15">
      <c r="P177" s="14" t="s">
        <v>596</v>
      </c>
      <c r="Q177" s="14">
        <v>156</v>
      </c>
      <c r="R177" s="14">
        <v>5</v>
      </c>
      <c r="T177" s="77" t="str">
        <f t="shared" si="7"/>
        <v/>
      </c>
      <c r="U177" s="48" t="str">
        <f t="shared" si="8"/>
        <v/>
      </c>
      <c r="V177" s="47" t="str">
        <f>IF(AND($U177="",$R177=V$16,COUNTIF(V$21:V176,V$18)&lt;V$15),IF(MOD(COUNTIFS($U$22:U177,"",$R$22:R177,V$16),INT(COUNTIFS(U$22:U$201,"",$R$22:$R$201,V$16)/V$15))=0,V$18,""),"")</f>
        <v/>
      </c>
      <c r="W177" s="48" t="str">
        <f>IF(AND(合并区域($U177:V177,"")="",$R177=W$16,COUNTIF(W$21:W176,W$18)&lt;W$15),IF(MOD(COUNTIFS(AG$22:AG177,"",$R$22:$R177,W$16),INT((COUNTIFS(AG$22:AG$201,"",$R$22:$R$201,W$16))/W$15))=0,W$18,""),"")</f>
        <v/>
      </c>
      <c r="X177" s="48" t="str">
        <f>IF(AND(合并区域($U177:W177,"")="",$R177=X$16,COUNTIF(X$21:X176,X$18)&lt;X$15),IF(MOD(COUNTIFS(AH$22:AH177,"",$R$22:$R177,X$16),INT((COUNTIFS(AH$22:AH$201,"",$R$22:$R$201,X$16))/X$15))=0,X$18,""),"")</f>
        <v/>
      </c>
      <c r="Y177" s="48" t="str">
        <f>IF(AND(合并区域($U177:X177,"")="",$R177=Y$16,COUNTIF(Y$21:Y176,Y$18)&lt;Y$15),IF(MOD(COUNTIFS(AI$22:AI177,"",$R$22:$R177,Y$16),INT((COUNTIFS(AI$22:AI$201,"",$R$22:$R$201,Y$16))/Y$15))=0,Y$18,""),"")</f>
        <v/>
      </c>
      <c r="Z177" s="48" t="str">
        <f>IF(AND(合并区域($U177:Y177,"")="",$R177=Z$16,COUNTIF(Z$21:Z176,Z$18)&lt;Z$15),IF(MOD(COUNTIFS(AJ$22:AJ177,"",$R$22:$R177,Z$16),INT((COUNTIFS(AJ$22:AJ$201,"",$R$22:$R$201,Z$16))/Z$15))=0,Z$18,""),"")</f>
        <v/>
      </c>
      <c r="AA177" s="48" t="str">
        <f>IF(AND(合并区域($U177:Z177,"")="",$R177=AA$16,COUNTIF(AA$21:AA176,AA$18)&lt;AA$15),IF(MOD(COUNTIFS(AK$22:AK177,"",$R$22:$R177,AA$16),INT((COUNTIFS(AK$22:AK$201,"",$R$22:$R$201,AA$16))/AA$15))=0,AA$18,""),"")</f>
        <v/>
      </c>
      <c r="AB177" s="48" t="str">
        <f>IF(AND(合并区域($U177:AA177,"")="",$R177=AB$16,COUNTIF(AB$21:AB176,AB$18)&lt;AB$15),IF(MOD(COUNTIFS(AL$22:AL177,"",$R$22:$R177,AB$16),INT((COUNTIFS(AL$22:AL$201,"",$R$22:$R$201,AB$16))/AB$15))=0,AB$18,""),"")</f>
        <v/>
      </c>
      <c r="AC177" s="48" t="str">
        <f>IF(AND(合并区域($U177:AB177,"")="",$R177=AC$16,COUNTIF(AC$21:AC176,AC$18)&lt;AC$15),IF(MOD(COUNTIFS(AM$22:AM177,"",$R$22:$R177,AC$16),INT((COUNTIFS(AM$22:AM$201,"",$R$22:$R$201,AC$16))/AC$15))=0,AC$18,""),"")</f>
        <v/>
      </c>
      <c r="AD177" s="48" t="str">
        <f>IF(AND(合并区域($U177:AC177,"")="",$R177=AD$16,COUNTIF(AD$21:AD176,AD$18)&lt;AD$15),IF(MOD(COUNTIFS(AN$22:AN177,"",$R$22:$R177,AD$16),INT((COUNTIFS(AN$22:AN$201,"",$R$22:$R$201,AD$16))/AD$15))=0,AD$18,""),"")</f>
        <v/>
      </c>
      <c r="AE177" s="48" t="str">
        <f>IF(AND(合并区域($U177:AD177,"")="",$R177=AE$16,COUNTIF(AE$21:AE176,AE$18)&lt;AE$15),IF(MOD(COUNTIFS(AO$22:AO177,"",$R$22:$R177,AE$16),INT((COUNTIFS(AO$22:AO$201,"",$R$22:$R$201,AE$16))/AE$15))=0,AE$18,""),"")</f>
        <v/>
      </c>
      <c r="AG177" s="79" t="str">
        <f>合并区域($U177:V177,"")</f>
        <v/>
      </c>
      <c r="AH177" s="79" t="str">
        <f>合并区域($U177:W177,"")</f>
        <v/>
      </c>
      <c r="AI177" s="79" t="str">
        <f>合并区域($U177:X177,"")</f>
        <v/>
      </c>
      <c r="AJ177" s="79" t="str">
        <f>合并区域($U177:Y177,"")</f>
        <v/>
      </c>
      <c r="AK177" s="79" t="str">
        <f>合并区域($U177:Z177,"")</f>
        <v/>
      </c>
      <c r="AL177" s="79" t="str">
        <f>合并区域($U177:AA177,"")</f>
        <v/>
      </c>
      <c r="AM177" s="79" t="str">
        <f>合并区域($U177:AB177,"")</f>
        <v/>
      </c>
      <c r="AN177" s="79" t="str">
        <f>合并区域($U177:AC177,"")</f>
        <v/>
      </c>
      <c r="AO177" s="79" t="str">
        <f>合并区域($U177:AD177,"")</f>
        <v/>
      </c>
      <c r="AP177" s="79" t="str">
        <f>合并区域($U177:AE177,"")</f>
        <v/>
      </c>
      <c r="AU177" s="14" t="s">
        <v>596</v>
      </c>
      <c r="AV177" s="14">
        <v>156</v>
      </c>
      <c r="AW177" s="14">
        <v>6</v>
      </c>
      <c r="AY177" s="77" t="str">
        <f>IF(AX177="","",INDEX($AV$12:$AZ$14,COUNTIF($AX$22:AX177,AX177),MATCH(AX177,$AV$3:$AZ$3,0)))</f>
        <v/>
      </c>
      <c r="BM177" s="14" t="s">
        <v>596</v>
      </c>
      <c r="BN177" s="14">
        <v>156</v>
      </c>
      <c r="BO177" s="14">
        <v>6</v>
      </c>
      <c r="BQ177" s="77" t="str">
        <f>IF(BP177="","",INDEX($BN$12:$BR$14,COUNTIF($BP$22:BP177,BP177),MATCH(BP177,$BN$3:$BR$3,0)))</f>
        <v/>
      </c>
    </row>
    <row r="178" spans="16:69" x14ac:dyDescent="0.15">
      <c r="P178" s="14" t="s">
        <v>597</v>
      </c>
      <c r="Q178" s="14">
        <v>157</v>
      </c>
      <c r="R178" s="14">
        <v>6</v>
      </c>
      <c r="T178" s="77" t="str">
        <f t="shared" si="7"/>
        <v>29020</v>
      </c>
      <c r="U178" s="48" t="str">
        <f t="shared" si="8"/>
        <v/>
      </c>
      <c r="V178" s="47" t="str">
        <f>IF(AND($U178="",$R178=V$16,COUNTIF(V$21:V177,V$18)&lt;V$15),IF(MOD(COUNTIFS($U$22:U178,"",$R$22:R178,V$16),INT(COUNTIFS(U$22:U$201,"",$R$22:$R$201,V$16)/V$15))=0,V$18,""),"")</f>
        <v/>
      </c>
      <c r="W178" s="48" t="str">
        <f>IF(AND(合并区域($U178:V178,"")="",$R178=W$16,COUNTIF(W$21:W177,W$18)&lt;W$15),IF(MOD(COUNTIFS(AG$22:AG178,"",$R$22:$R178,W$16),INT((COUNTIFS(AG$22:AG$201,"",$R$22:$R$201,W$16))/W$15))=0,W$18,""),"")</f>
        <v/>
      </c>
      <c r="X178" s="48" t="str">
        <f>IF(AND(合并区域($U178:W178,"")="",$R178=X$16,COUNTIF(X$21:X177,X$18)&lt;X$15),IF(MOD(COUNTIFS(AH$22:AH178,"",$R$22:$R178,X$16),INT((COUNTIFS(AH$22:AH$201,"",$R$22:$R$201,X$16))/X$15))=0,X$18,""),"")</f>
        <v/>
      </c>
      <c r="Y178" s="48" t="str">
        <f>IF(AND(合并区域($U178:X178,"")="",$R178=Y$16,COUNTIF(Y$21:Y177,Y$18)&lt;Y$15),IF(MOD(COUNTIFS(AI$22:AI178,"",$R$22:$R178,Y$16),INT((COUNTIFS(AI$22:AI$201,"",$R$22:$R$201,Y$16))/Y$15))=0,Y$18,""),"")</f>
        <v/>
      </c>
      <c r="Z178" s="48" t="str">
        <f>IF(AND(合并区域($U178:Y178,"")="",$R178=Z$16,COUNTIF(Z$21:Z177,Z$18)&lt;Z$15),IF(MOD(COUNTIFS(AJ$22:AJ178,"",$R$22:$R178,Z$16),INT((COUNTIFS(AJ$22:AJ$201,"",$R$22:$R$201,Z$16))/Z$15))=0,Z$18,""),"")</f>
        <v/>
      </c>
      <c r="AA178" s="48" t="str">
        <f>IF(AND(合并区域($U178:Z178,"")="",$R178=AA$16,COUNTIF(AA$21:AA177,AA$18)&lt;AA$15),IF(MOD(COUNTIFS(AK$22:AK178,"",$R$22:$R178,AA$16),INT((COUNTIFS(AK$22:AK$201,"",$R$22:$R$201,AA$16))/AA$15))=0,AA$18,""),"")</f>
        <v/>
      </c>
      <c r="AB178" s="48" t="str">
        <f>IF(AND(合并区域($U178:AA178,"")="",$R178=AB$16,COUNTIF(AB$21:AB177,AB$18)&lt;AB$15),IF(MOD(COUNTIFS(AL$22:AL178,"",$R$22:$R178,AB$16),INT((COUNTIFS(AL$22:AL$201,"",$R$22:$R$201,AB$16))/AB$15))=0,AB$18,""),"")</f>
        <v/>
      </c>
      <c r="AC178" s="48" t="str">
        <f>IF(AND(合并区域($U178:AB178,"")="",$R178=AC$16,COUNTIF(AC$21:AC177,AC$18)&lt;AC$15),IF(MOD(COUNTIFS(AM$22:AM178,"",$R$22:$R178,AC$16),INT((COUNTIFS(AM$22:AM$201,"",$R$22:$R$201,AC$16))/AC$15))=0,AC$18,""),"")</f>
        <v/>
      </c>
      <c r="AD178" s="48" t="str">
        <f>IF(AND(合并区域($U178:AC178,"")="",$R178=AD$16,COUNTIF(AD$21:AD177,AD$18)&lt;AD$15),IF(MOD(COUNTIFS(AN$22:AN178,"",$R$22:$R178,AD$16),INT((COUNTIFS(AN$22:AN$201,"",$R$22:$R$201,AD$16))/AD$15))=0,AD$18,""),"")</f>
        <v/>
      </c>
      <c r="AE178" s="48">
        <f>IF(AND(合并区域($U178:AD178,"")="",$R178=AE$16,COUNTIF(AE$21:AE177,AE$18)&lt;AE$15),IF(MOD(COUNTIFS(AO$22:AO178,"",$R$22:$R178,AE$16),INT((COUNTIFS(AO$22:AO$201,"",$R$22:$R$201,AE$16))/AE$15))=0,AE$18,""),"")</f>
        <v>29020</v>
      </c>
      <c r="AG178" s="79" t="str">
        <f>合并区域($U178:V178,"")</f>
        <v/>
      </c>
      <c r="AH178" s="79" t="str">
        <f>合并区域($U178:W178,"")</f>
        <v/>
      </c>
      <c r="AI178" s="79" t="str">
        <f>合并区域($U178:X178,"")</f>
        <v/>
      </c>
      <c r="AJ178" s="79" t="str">
        <f>合并区域($U178:Y178,"")</f>
        <v/>
      </c>
      <c r="AK178" s="79" t="str">
        <f>合并区域($U178:Z178,"")</f>
        <v/>
      </c>
      <c r="AL178" s="79" t="str">
        <f>合并区域($U178:AA178,"")</f>
        <v/>
      </c>
      <c r="AM178" s="79" t="str">
        <f>合并区域($U178:AB178,"")</f>
        <v/>
      </c>
      <c r="AN178" s="79" t="str">
        <f>合并区域($U178:AC178,"")</f>
        <v/>
      </c>
      <c r="AO178" s="79" t="str">
        <f>合并区域($U178:AD178,"")</f>
        <v/>
      </c>
      <c r="AP178" s="79" t="str">
        <f>合并区域($U178:AE178,"")</f>
        <v>29020</v>
      </c>
      <c r="AU178" s="14" t="s">
        <v>597</v>
      </c>
      <c r="AV178" s="14">
        <v>157</v>
      </c>
      <c r="AW178" s="14">
        <v>5</v>
      </c>
      <c r="AY178" s="77" t="str">
        <f>IF(AX178="","",INDEX($AV$12:$AZ$14,COUNTIF($AX$22:AX178,AX178),MATCH(AX178,$AV$3:$AZ$3,0)))</f>
        <v/>
      </c>
      <c r="BM178" s="14" t="s">
        <v>597</v>
      </c>
      <c r="BN178" s="14">
        <v>157</v>
      </c>
      <c r="BO178" s="14">
        <v>5</v>
      </c>
      <c r="BQ178" s="77" t="str">
        <f>IF(BP178="","",INDEX($BN$12:$BR$14,COUNTIF($BP$22:BP178,BP178),MATCH(BP178,$BN$3:$BR$3,0)))</f>
        <v/>
      </c>
    </row>
    <row r="179" spans="16:69" x14ac:dyDescent="0.15">
      <c r="P179" s="14" t="s">
        <v>598</v>
      </c>
      <c r="Q179" s="14">
        <v>158</v>
      </c>
      <c r="R179" s="14">
        <v>6</v>
      </c>
      <c r="T179" s="77" t="str">
        <f t="shared" si="7"/>
        <v>29003</v>
      </c>
      <c r="U179" s="48" t="str">
        <f t="shared" si="8"/>
        <v/>
      </c>
      <c r="V179" s="47" t="str">
        <f>IF(AND($U179="",$R179=V$16,COUNTIF(V$21:V178,V$18)&lt;V$15),IF(MOD(COUNTIFS($U$22:U179,"",$R$22:R179,V$16),INT(COUNTIFS(U$22:U$201,"",$R$22:$R$201,V$16)/V$15))=0,V$18,""),"")</f>
        <v/>
      </c>
      <c r="W179" s="48" t="str">
        <f>IF(AND(合并区域($U179:V179,"")="",$R179=W$16,COUNTIF(W$21:W178,W$18)&lt;W$15),IF(MOD(COUNTIFS(AG$22:AG179,"",$R$22:$R179,W$16),INT((COUNTIFS(AG$22:AG$201,"",$R$22:$R$201,W$16))/W$15))=0,W$18,""),"")</f>
        <v/>
      </c>
      <c r="X179" s="48">
        <f>IF(AND(合并区域($U179:W179,"")="",$R179=X$16,COUNTIF(X$21:X178,X$18)&lt;X$15),IF(MOD(COUNTIFS(AH$22:AH179,"",$R$22:$R179,X$16),INT((COUNTIFS(AH$22:AH$201,"",$R$22:$R$201,X$16))/X$15))=0,X$18,""),"")</f>
        <v>29003</v>
      </c>
      <c r="Y179" s="48" t="str">
        <f>IF(AND(合并区域($U179:X179,"")="",$R179=Y$16,COUNTIF(Y$21:Y178,Y$18)&lt;Y$15),IF(MOD(COUNTIFS(AI$22:AI179,"",$R$22:$R179,Y$16),INT((COUNTIFS(AI$22:AI$201,"",$R$22:$R$201,Y$16))/Y$15))=0,Y$18,""),"")</f>
        <v/>
      </c>
      <c r="Z179" s="48" t="str">
        <f>IF(AND(合并区域($U179:Y179,"")="",$R179=Z$16,COUNTIF(Z$21:Z178,Z$18)&lt;Z$15),IF(MOD(COUNTIFS(AJ$22:AJ179,"",$R$22:$R179,Z$16),INT((COUNTIFS(AJ$22:AJ$201,"",$R$22:$R$201,Z$16))/Z$15))=0,Z$18,""),"")</f>
        <v/>
      </c>
      <c r="AA179" s="48" t="str">
        <f>IF(AND(合并区域($U179:Z179,"")="",$R179=AA$16,COUNTIF(AA$21:AA178,AA$18)&lt;AA$15),IF(MOD(COUNTIFS(AK$22:AK179,"",$R$22:$R179,AA$16),INT((COUNTIFS(AK$22:AK$201,"",$R$22:$R$201,AA$16))/AA$15))=0,AA$18,""),"")</f>
        <v/>
      </c>
      <c r="AB179" s="48" t="str">
        <f>IF(AND(合并区域($U179:AA179,"")="",$R179=AB$16,COUNTIF(AB$21:AB178,AB$18)&lt;AB$15),IF(MOD(COUNTIFS(AL$22:AL179,"",$R$22:$R179,AB$16),INT((COUNTIFS(AL$22:AL$201,"",$R$22:$R$201,AB$16))/AB$15))=0,AB$18,""),"")</f>
        <v/>
      </c>
      <c r="AC179" s="48" t="str">
        <f>IF(AND(合并区域($U179:AB179,"")="",$R179=AC$16,COUNTIF(AC$21:AC178,AC$18)&lt;AC$15),IF(MOD(COUNTIFS(AM$22:AM179,"",$R$22:$R179,AC$16),INT((COUNTIFS(AM$22:AM$201,"",$R$22:$R$201,AC$16))/AC$15))=0,AC$18,""),"")</f>
        <v/>
      </c>
      <c r="AD179" s="48" t="str">
        <f>IF(AND(合并区域($U179:AC179,"")="",$R179=AD$16,COUNTIF(AD$21:AD178,AD$18)&lt;AD$15),IF(MOD(COUNTIFS(AN$22:AN179,"",$R$22:$R179,AD$16),INT((COUNTIFS(AN$22:AN$201,"",$R$22:$R$201,AD$16))/AD$15))=0,AD$18,""),"")</f>
        <v/>
      </c>
      <c r="AE179" s="48" t="str">
        <f>IF(AND(合并区域($U179:AD179,"")="",$R179=AE$16,COUNTIF(AE$21:AE178,AE$18)&lt;AE$15),IF(MOD(COUNTIFS(AO$22:AO179,"",$R$22:$R179,AE$16),INT((COUNTIFS(AO$22:AO$201,"",$R$22:$R$201,AE$16))/AE$15))=0,AE$18,""),"")</f>
        <v/>
      </c>
      <c r="AG179" s="79" t="str">
        <f>合并区域($U179:V179,"")</f>
        <v/>
      </c>
      <c r="AH179" s="79" t="str">
        <f>合并区域($U179:W179,"")</f>
        <v/>
      </c>
      <c r="AI179" s="79" t="str">
        <f>合并区域($U179:X179,"")</f>
        <v>29003</v>
      </c>
      <c r="AJ179" s="79" t="str">
        <f>合并区域($U179:Y179,"")</f>
        <v>29003</v>
      </c>
      <c r="AK179" s="79" t="str">
        <f>合并区域($U179:Z179,"")</f>
        <v>29003</v>
      </c>
      <c r="AL179" s="79" t="str">
        <f>合并区域($U179:AA179,"")</f>
        <v>29003</v>
      </c>
      <c r="AM179" s="79" t="str">
        <f>合并区域($U179:AB179,"")</f>
        <v>29003</v>
      </c>
      <c r="AN179" s="79" t="str">
        <f>合并区域($U179:AC179,"")</f>
        <v>29003</v>
      </c>
      <c r="AO179" s="79" t="str">
        <f>合并区域($U179:AD179,"")</f>
        <v>29003</v>
      </c>
      <c r="AP179" s="79" t="str">
        <f>合并区域($U179:AE179,"")</f>
        <v>29003</v>
      </c>
      <c r="AU179" s="14" t="s">
        <v>598</v>
      </c>
      <c r="AV179" s="14">
        <v>158</v>
      </c>
      <c r="AW179" s="14">
        <v>3</v>
      </c>
      <c r="AY179" s="77" t="str">
        <f>IF(AX179="","",INDEX($AV$12:$AZ$14,COUNTIF($AX$22:AX179,AX179),MATCH(AX179,$AV$3:$AZ$3,0)))</f>
        <v/>
      </c>
      <c r="BM179" s="14" t="s">
        <v>598</v>
      </c>
      <c r="BN179" s="14">
        <v>158</v>
      </c>
      <c r="BO179" s="14">
        <v>3</v>
      </c>
      <c r="BQ179" s="77" t="str">
        <f>IF(BP179="","",INDEX($BN$12:$BR$14,COUNTIF($BP$22:BP179,BP179),MATCH(BP179,$BN$3:$BR$3,0)))</f>
        <v/>
      </c>
    </row>
    <row r="180" spans="16:69" x14ac:dyDescent="0.15">
      <c r="P180" s="14" t="s">
        <v>599</v>
      </c>
      <c r="Q180" s="14">
        <v>159</v>
      </c>
      <c r="R180" s="14">
        <v>5</v>
      </c>
      <c r="T180" s="77" t="str">
        <f t="shared" si="7"/>
        <v/>
      </c>
      <c r="U180" s="48" t="str">
        <f t="shared" si="8"/>
        <v/>
      </c>
      <c r="V180" s="47" t="str">
        <f>IF(AND($U180="",$R180=V$16,COUNTIF(V$21:V179,V$18)&lt;V$15),IF(MOD(COUNTIFS($U$22:U180,"",$R$22:R180,V$16),INT(COUNTIFS(U$22:U$201,"",$R$22:$R$201,V$16)/V$15))=0,V$18,""),"")</f>
        <v/>
      </c>
      <c r="W180" s="48" t="str">
        <f>IF(AND(合并区域($U180:V180,"")="",$R180=W$16,COUNTIF(W$21:W179,W$18)&lt;W$15),IF(MOD(COUNTIFS(AG$22:AG180,"",$R$22:$R180,W$16),INT((COUNTIFS(AG$22:AG$201,"",$R$22:$R$201,W$16))/W$15))=0,W$18,""),"")</f>
        <v/>
      </c>
      <c r="X180" s="48" t="str">
        <f>IF(AND(合并区域($U180:W180,"")="",$R180=X$16,COUNTIF(X$21:X179,X$18)&lt;X$15),IF(MOD(COUNTIFS(AH$22:AH180,"",$R$22:$R180,X$16),INT((COUNTIFS(AH$22:AH$201,"",$R$22:$R$201,X$16))/X$15))=0,X$18,""),"")</f>
        <v/>
      </c>
      <c r="Y180" s="48" t="str">
        <f>IF(AND(合并区域($U180:X180,"")="",$R180=Y$16,COUNTIF(Y$21:Y179,Y$18)&lt;Y$15),IF(MOD(COUNTIFS(AI$22:AI180,"",$R$22:$R180,Y$16),INT((COUNTIFS(AI$22:AI$201,"",$R$22:$R$201,Y$16))/Y$15))=0,Y$18,""),"")</f>
        <v/>
      </c>
      <c r="Z180" s="48" t="str">
        <f>IF(AND(合并区域($U180:Y180,"")="",$R180=Z$16,COUNTIF(Z$21:Z179,Z$18)&lt;Z$15),IF(MOD(COUNTIFS(AJ$22:AJ180,"",$R$22:$R180,Z$16),INT((COUNTIFS(AJ$22:AJ$201,"",$R$22:$R$201,Z$16))/Z$15))=0,Z$18,""),"")</f>
        <v/>
      </c>
      <c r="AA180" s="48" t="str">
        <f>IF(AND(合并区域($U180:Z180,"")="",$R180=AA$16,COUNTIF(AA$21:AA179,AA$18)&lt;AA$15),IF(MOD(COUNTIFS(AK$22:AK180,"",$R$22:$R180,AA$16),INT((COUNTIFS(AK$22:AK$201,"",$R$22:$R$201,AA$16))/AA$15))=0,AA$18,""),"")</f>
        <v/>
      </c>
      <c r="AB180" s="48" t="str">
        <f>IF(AND(合并区域($U180:AA180,"")="",$R180=AB$16,COUNTIF(AB$21:AB179,AB$18)&lt;AB$15),IF(MOD(COUNTIFS(AL$22:AL180,"",$R$22:$R180,AB$16),INT((COUNTIFS(AL$22:AL$201,"",$R$22:$R$201,AB$16))/AB$15))=0,AB$18,""),"")</f>
        <v/>
      </c>
      <c r="AC180" s="48" t="str">
        <f>IF(AND(合并区域($U180:AB180,"")="",$R180=AC$16,COUNTIF(AC$21:AC179,AC$18)&lt;AC$15),IF(MOD(COUNTIFS(AM$22:AM180,"",$R$22:$R180,AC$16),INT((COUNTIFS(AM$22:AM$201,"",$R$22:$R$201,AC$16))/AC$15))=0,AC$18,""),"")</f>
        <v/>
      </c>
      <c r="AD180" s="48" t="str">
        <f>IF(AND(合并区域($U180:AC180,"")="",$R180=AD$16,COUNTIF(AD$21:AD179,AD$18)&lt;AD$15),IF(MOD(COUNTIFS(AN$22:AN180,"",$R$22:$R180,AD$16),INT((COUNTIFS(AN$22:AN$201,"",$R$22:$R$201,AD$16))/AD$15))=0,AD$18,""),"")</f>
        <v/>
      </c>
      <c r="AE180" s="48" t="str">
        <f>IF(AND(合并区域($U180:AD180,"")="",$R180=AE$16,COUNTIF(AE$21:AE179,AE$18)&lt;AE$15),IF(MOD(COUNTIFS(AO$22:AO180,"",$R$22:$R180,AE$16),INT((COUNTIFS(AO$22:AO$201,"",$R$22:$R$201,AE$16))/AE$15))=0,AE$18,""),"")</f>
        <v/>
      </c>
      <c r="AG180" s="79" t="str">
        <f>合并区域($U180:V180,"")</f>
        <v/>
      </c>
      <c r="AH180" s="79" t="str">
        <f>合并区域($U180:W180,"")</f>
        <v/>
      </c>
      <c r="AI180" s="79" t="str">
        <f>合并区域($U180:X180,"")</f>
        <v/>
      </c>
      <c r="AJ180" s="79" t="str">
        <f>合并区域($U180:Y180,"")</f>
        <v/>
      </c>
      <c r="AK180" s="79" t="str">
        <f>合并区域($U180:Z180,"")</f>
        <v/>
      </c>
      <c r="AL180" s="79" t="str">
        <f>合并区域($U180:AA180,"")</f>
        <v/>
      </c>
      <c r="AM180" s="79" t="str">
        <f>合并区域($U180:AB180,"")</f>
        <v/>
      </c>
      <c r="AN180" s="79" t="str">
        <f>合并区域($U180:AC180,"")</f>
        <v/>
      </c>
      <c r="AO180" s="79" t="str">
        <f>合并区域($U180:AD180,"")</f>
        <v/>
      </c>
      <c r="AP180" s="79" t="str">
        <f>合并区域($U180:AE180,"")</f>
        <v/>
      </c>
      <c r="AU180" s="14" t="s">
        <v>599</v>
      </c>
      <c r="AV180" s="14">
        <v>159</v>
      </c>
      <c r="AW180" s="14">
        <v>3</v>
      </c>
      <c r="AY180" s="77" t="str">
        <f>IF(AX180="","",INDEX($AV$12:$AZ$14,COUNTIF($AX$22:AX180,AX180),MATCH(AX180,$AV$3:$AZ$3,0)))</f>
        <v/>
      </c>
      <c r="BM180" s="14" t="s">
        <v>599</v>
      </c>
      <c r="BN180" s="14">
        <v>159</v>
      </c>
      <c r="BO180" s="14">
        <v>3</v>
      </c>
      <c r="BQ180" s="77" t="str">
        <f>IF(BP180="","",INDEX($BN$12:$BR$14,COUNTIF($BP$22:BP180,BP180),MATCH(BP180,$BN$3:$BR$3,0)))</f>
        <v/>
      </c>
    </row>
    <row r="181" spans="16:69" x14ac:dyDescent="0.15">
      <c r="P181" s="14" t="s">
        <v>600</v>
      </c>
      <c r="Q181" s="14">
        <v>160</v>
      </c>
      <c r="R181" s="14">
        <v>3</v>
      </c>
      <c r="T181" s="77" t="str">
        <f t="shared" si="7"/>
        <v/>
      </c>
      <c r="U181" s="48" t="str">
        <f t="shared" si="8"/>
        <v/>
      </c>
      <c r="V181" s="47" t="str">
        <f>IF(AND($U181="",$R181=V$16,COUNTIF(V$21:V180,V$18)&lt;V$15),IF(MOD(COUNTIFS($U$22:U181,"",$R$22:R181,V$16),INT(COUNTIFS(U$22:U$201,"",$R$22:$R$201,V$16)/V$15))=0,V$18,""),"")</f>
        <v/>
      </c>
      <c r="W181" s="48" t="str">
        <f>IF(AND(合并区域($U181:V181,"")="",$R181=W$16,COUNTIF(W$21:W180,W$18)&lt;W$15),IF(MOD(COUNTIFS(AG$22:AG181,"",$R$22:$R181,W$16),INT((COUNTIFS(AG$22:AG$201,"",$R$22:$R$201,W$16))/W$15))=0,W$18,""),"")</f>
        <v/>
      </c>
      <c r="X181" s="48" t="str">
        <f>IF(AND(合并区域($U181:W181,"")="",$R181=X$16,COUNTIF(X$21:X180,X$18)&lt;X$15),IF(MOD(COUNTIFS(AH$22:AH181,"",$R$22:$R181,X$16),INT((COUNTIFS(AH$22:AH$201,"",$R$22:$R$201,X$16))/X$15))=0,X$18,""),"")</f>
        <v/>
      </c>
      <c r="Y181" s="48" t="str">
        <f>IF(AND(合并区域($U181:X181,"")="",$R181=Y$16,COUNTIF(Y$21:Y180,Y$18)&lt;Y$15),IF(MOD(COUNTIFS(AI$22:AI181,"",$R$22:$R181,Y$16),INT((COUNTIFS(AI$22:AI$201,"",$R$22:$R$201,Y$16))/Y$15))=0,Y$18,""),"")</f>
        <v/>
      </c>
      <c r="Z181" s="48" t="str">
        <f>IF(AND(合并区域($U181:Y181,"")="",$R181=Z$16,COUNTIF(Z$21:Z180,Z$18)&lt;Z$15),IF(MOD(COUNTIFS(AJ$22:AJ181,"",$R$22:$R181,Z$16),INT((COUNTIFS(AJ$22:AJ$201,"",$R$22:$R$201,Z$16))/Z$15))=0,Z$18,""),"")</f>
        <v/>
      </c>
      <c r="AA181" s="48" t="str">
        <f>IF(AND(合并区域($U181:Z181,"")="",$R181=AA$16,COUNTIF(AA$21:AA180,AA$18)&lt;AA$15),IF(MOD(COUNTIFS(AK$22:AK181,"",$R$22:$R181,AA$16),INT((COUNTIFS(AK$22:AK$201,"",$R$22:$R$201,AA$16))/AA$15))=0,AA$18,""),"")</f>
        <v/>
      </c>
      <c r="AB181" s="48" t="str">
        <f>IF(AND(合并区域($U181:AA181,"")="",$R181=AB$16,COUNTIF(AB$21:AB180,AB$18)&lt;AB$15),IF(MOD(COUNTIFS(AL$22:AL181,"",$R$22:$R181,AB$16),INT((COUNTIFS(AL$22:AL$201,"",$R$22:$R$201,AB$16))/AB$15))=0,AB$18,""),"")</f>
        <v/>
      </c>
      <c r="AC181" s="48" t="str">
        <f>IF(AND(合并区域($U181:AB181,"")="",$R181=AC$16,COUNTIF(AC$21:AC180,AC$18)&lt;AC$15),IF(MOD(COUNTIFS(AM$22:AM181,"",$R$22:$R181,AC$16),INT((COUNTIFS(AM$22:AM$201,"",$R$22:$R$201,AC$16))/AC$15))=0,AC$18,""),"")</f>
        <v/>
      </c>
      <c r="AD181" s="48" t="str">
        <f>IF(AND(合并区域($U181:AC181,"")="",$R181=AD$16,COUNTIF(AD$21:AD180,AD$18)&lt;AD$15),IF(MOD(COUNTIFS(AN$22:AN181,"",$R$22:$R181,AD$16),INT((COUNTIFS(AN$22:AN$201,"",$R$22:$R$201,AD$16))/AD$15))=0,AD$18,""),"")</f>
        <v/>
      </c>
      <c r="AE181" s="48" t="str">
        <f>IF(AND(合并区域($U181:AD181,"")="",$R181=AE$16,COUNTIF(AE$21:AE180,AE$18)&lt;AE$15),IF(MOD(COUNTIFS(AO$22:AO181,"",$R$22:$R181,AE$16),INT((COUNTIFS(AO$22:AO$201,"",$R$22:$R$201,AE$16))/AE$15))=0,AE$18,""),"")</f>
        <v/>
      </c>
      <c r="AG181" s="79" t="str">
        <f>合并区域($U181:V181,"")</f>
        <v/>
      </c>
      <c r="AH181" s="79" t="str">
        <f>合并区域($U181:W181,"")</f>
        <v/>
      </c>
      <c r="AI181" s="79" t="str">
        <f>合并区域($U181:X181,"")</f>
        <v/>
      </c>
      <c r="AJ181" s="79" t="str">
        <f>合并区域($U181:Y181,"")</f>
        <v/>
      </c>
      <c r="AK181" s="79" t="str">
        <f>合并区域($U181:Z181,"")</f>
        <v/>
      </c>
      <c r="AL181" s="79" t="str">
        <f>合并区域($U181:AA181,"")</f>
        <v/>
      </c>
      <c r="AM181" s="79" t="str">
        <f>合并区域($U181:AB181,"")</f>
        <v/>
      </c>
      <c r="AN181" s="79" t="str">
        <f>合并区域($U181:AC181,"")</f>
        <v/>
      </c>
      <c r="AO181" s="79" t="str">
        <f>合并区域($U181:AD181,"")</f>
        <v/>
      </c>
      <c r="AP181" s="79" t="str">
        <f>合并区域($U181:AE181,"")</f>
        <v/>
      </c>
      <c r="AU181" s="14" t="s">
        <v>600</v>
      </c>
      <c r="AV181" s="14">
        <v>160</v>
      </c>
      <c r="AW181" s="14">
        <v>2</v>
      </c>
      <c r="AY181" s="77" t="str">
        <f>IF(AX181="","",INDEX($AV$12:$AZ$14,COUNTIF($AX$22:AX181,AX181),MATCH(AX181,$AV$3:$AZ$3,0)))</f>
        <v/>
      </c>
      <c r="BM181" s="14" t="s">
        <v>600</v>
      </c>
      <c r="BN181" s="14">
        <v>160</v>
      </c>
      <c r="BO181" s="14">
        <v>2</v>
      </c>
      <c r="BQ181" s="77" t="str">
        <f>IF(BP181="","",INDEX($BN$12:$BR$14,COUNTIF($BP$22:BP181,BP181),MATCH(BP181,$BN$3:$BR$3,0)))</f>
        <v/>
      </c>
    </row>
    <row r="182" spans="16:69" x14ac:dyDescent="0.15">
      <c r="P182" s="14" t="s">
        <v>601</v>
      </c>
      <c r="Q182" s="14">
        <v>161</v>
      </c>
      <c r="R182" s="14">
        <v>2</v>
      </c>
      <c r="T182" s="77" t="str">
        <f t="shared" ref="T182:T201" si="9">合并区域(V182:AE182,"")</f>
        <v/>
      </c>
      <c r="U182" s="48" t="str">
        <f t="shared" si="8"/>
        <v/>
      </c>
      <c r="V182" s="47" t="str">
        <f>IF(AND($U182="",$R182=V$16,COUNTIF(V$21:V181,V$18)&lt;V$15),IF(MOD(COUNTIFS($U$22:U182,"",$R$22:R182,V$16),INT(COUNTIFS(U$22:U$201,"",$R$22:$R$201,V$16)/V$15))=0,V$18,""),"")</f>
        <v/>
      </c>
      <c r="W182" s="48" t="str">
        <f>IF(AND(合并区域($U182:V182,"")="",$R182=W$16,COUNTIF(W$21:W181,W$18)&lt;W$15),IF(MOD(COUNTIFS(AG$22:AG182,"",$R$22:$R182,W$16),INT((COUNTIFS(AG$22:AG$201,"",$R$22:$R$201,W$16))/W$15))=0,W$18,""),"")</f>
        <v/>
      </c>
      <c r="X182" s="48" t="str">
        <f>IF(AND(合并区域($U182:W182,"")="",$R182=X$16,COUNTIF(X$21:X181,X$18)&lt;X$15),IF(MOD(COUNTIFS(AH$22:AH182,"",$R$22:$R182,X$16),INT((COUNTIFS(AH$22:AH$201,"",$R$22:$R$201,X$16))/X$15))=0,X$18,""),"")</f>
        <v/>
      </c>
      <c r="Y182" s="48" t="str">
        <f>IF(AND(合并区域($U182:X182,"")="",$R182=Y$16,COUNTIF(Y$21:Y181,Y$18)&lt;Y$15),IF(MOD(COUNTIFS(AI$22:AI182,"",$R$22:$R182,Y$16),INT((COUNTIFS(AI$22:AI$201,"",$R$22:$R$201,Y$16))/Y$15))=0,Y$18,""),"")</f>
        <v/>
      </c>
      <c r="Z182" s="48" t="str">
        <f>IF(AND(合并区域($U182:Y182,"")="",$R182=Z$16,COUNTIF(Z$21:Z181,Z$18)&lt;Z$15),IF(MOD(COUNTIFS(AJ$22:AJ182,"",$R$22:$R182,Z$16),INT((COUNTIFS(AJ$22:AJ$201,"",$R$22:$R$201,Z$16))/Z$15))=0,Z$18,""),"")</f>
        <v/>
      </c>
      <c r="AA182" s="48" t="str">
        <f>IF(AND(合并区域($U182:Z182,"")="",$R182=AA$16,COUNTIF(AA$21:AA181,AA$18)&lt;AA$15),IF(MOD(COUNTIFS(AK$22:AK182,"",$R$22:$R182,AA$16),INT((COUNTIFS(AK$22:AK$201,"",$R$22:$R$201,AA$16))/AA$15))=0,AA$18,""),"")</f>
        <v/>
      </c>
      <c r="AB182" s="48" t="str">
        <f>IF(AND(合并区域($U182:AA182,"")="",$R182=AB$16,COUNTIF(AB$21:AB181,AB$18)&lt;AB$15),IF(MOD(COUNTIFS(AL$22:AL182,"",$R$22:$R182,AB$16),INT((COUNTIFS(AL$22:AL$201,"",$R$22:$R$201,AB$16))/AB$15))=0,AB$18,""),"")</f>
        <v/>
      </c>
      <c r="AC182" s="48" t="str">
        <f>IF(AND(合并区域($U182:AB182,"")="",$R182=AC$16,COUNTIF(AC$21:AC181,AC$18)&lt;AC$15),IF(MOD(COUNTIFS(AM$22:AM182,"",$R$22:$R182,AC$16),INT((COUNTIFS(AM$22:AM$201,"",$R$22:$R$201,AC$16))/AC$15))=0,AC$18,""),"")</f>
        <v/>
      </c>
      <c r="AD182" s="48" t="str">
        <f>IF(AND(合并区域($U182:AC182,"")="",$R182=AD$16,COUNTIF(AD$21:AD181,AD$18)&lt;AD$15),IF(MOD(COUNTIFS(AN$22:AN182,"",$R$22:$R182,AD$16),INT((COUNTIFS(AN$22:AN$201,"",$R$22:$R$201,AD$16))/AD$15))=0,AD$18,""),"")</f>
        <v/>
      </c>
      <c r="AE182" s="48" t="str">
        <f>IF(AND(合并区域($U182:AD182,"")="",$R182=AE$16,COUNTIF(AE$21:AE181,AE$18)&lt;AE$15),IF(MOD(COUNTIFS(AO$22:AO182,"",$R$22:$R182,AE$16),INT((COUNTIFS(AO$22:AO$201,"",$R$22:$R$201,AE$16))/AE$15))=0,AE$18,""),"")</f>
        <v/>
      </c>
      <c r="AG182" s="79" t="str">
        <f>合并区域($U182:V182,"")</f>
        <v/>
      </c>
      <c r="AH182" s="79" t="str">
        <f>合并区域($U182:W182,"")</f>
        <v/>
      </c>
      <c r="AI182" s="79" t="str">
        <f>合并区域($U182:X182,"")</f>
        <v/>
      </c>
      <c r="AJ182" s="79" t="str">
        <f>合并区域($U182:Y182,"")</f>
        <v/>
      </c>
      <c r="AK182" s="79" t="str">
        <f>合并区域($U182:Z182,"")</f>
        <v/>
      </c>
      <c r="AL182" s="79" t="str">
        <f>合并区域($U182:AA182,"")</f>
        <v/>
      </c>
      <c r="AM182" s="79" t="str">
        <f>合并区域($U182:AB182,"")</f>
        <v/>
      </c>
      <c r="AN182" s="79" t="str">
        <f>合并区域($U182:AC182,"")</f>
        <v/>
      </c>
      <c r="AO182" s="79" t="str">
        <f>合并区域($U182:AD182,"")</f>
        <v/>
      </c>
      <c r="AP182" s="79" t="str">
        <f>合并区域($U182:AE182,"")</f>
        <v/>
      </c>
      <c r="AU182" s="14" t="s">
        <v>601</v>
      </c>
      <c r="AV182" s="14">
        <v>161</v>
      </c>
      <c r="AW182" s="14">
        <v>2</v>
      </c>
      <c r="AY182" s="77" t="str">
        <f>IF(AX182="","",INDEX($AV$12:$AZ$14,COUNTIF($AX$22:AX182,AX182),MATCH(AX182,$AV$3:$AZ$3,0)))</f>
        <v/>
      </c>
      <c r="BM182" s="14" t="s">
        <v>601</v>
      </c>
      <c r="BN182" s="14">
        <v>161</v>
      </c>
      <c r="BO182" s="14">
        <v>2</v>
      </c>
      <c r="BQ182" s="77" t="str">
        <f>IF(BP182="","",INDEX($BN$12:$BR$14,COUNTIF($BP$22:BP182,BP182),MATCH(BP182,$BN$3:$BR$3,0)))</f>
        <v/>
      </c>
    </row>
    <row r="183" spans="16:69" x14ac:dyDescent="0.15">
      <c r="P183" s="14" t="s">
        <v>602</v>
      </c>
      <c r="Q183" s="14">
        <v>162</v>
      </c>
      <c r="R183" s="14">
        <v>2</v>
      </c>
      <c r="T183" s="77" t="str">
        <f t="shared" si="9"/>
        <v/>
      </c>
      <c r="U183" s="48" t="str">
        <f t="shared" si="8"/>
        <v/>
      </c>
      <c r="V183" s="47" t="str">
        <f>IF(AND($U183="",$R183=V$16,COUNTIF(V$21:V182,V$18)&lt;V$15),IF(MOD(COUNTIFS($U$22:U183,"",$R$22:R183,V$16),INT(COUNTIFS(U$22:U$201,"",$R$22:$R$201,V$16)/V$15))=0,V$18,""),"")</f>
        <v/>
      </c>
      <c r="W183" s="48" t="str">
        <f>IF(AND(合并区域($U183:V183,"")="",$R183=W$16,COUNTIF(W$21:W182,W$18)&lt;W$15),IF(MOD(COUNTIFS(AG$22:AG183,"",$R$22:$R183,W$16),INT((COUNTIFS(AG$22:AG$201,"",$R$22:$R$201,W$16))/W$15))=0,W$18,""),"")</f>
        <v/>
      </c>
      <c r="X183" s="48" t="str">
        <f>IF(AND(合并区域($U183:W183,"")="",$R183=X$16,COUNTIF(X$21:X182,X$18)&lt;X$15),IF(MOD(COUNTIFS(AH$22:AH183,"",$R$22:$R183,X$16),INT((COUNTIFS(AH$22:AH$201,"",$R$22:$R$201,X$16))/X$15))=0,X$18,""),"")</f>
        <v/>
      </c>
      <c r="Y183" s="48" t="str">
        <f>IF(AND(合并区域($U183:X183,"")="",$R183=Y$16,COUNTIF(Y$21:Y182,Y$18)&lt;Y$15),IF(MOD(COUNTIFS(AI$22:AI183,"",$R$22:$R183,Y$16),INT((COUNTIFS(AI$22:AI$201,"",$R$22:$R$201,Y$16))/Y$15))=0,Y$18,""),"")</f>
        <v/>
      </c>
      <c r="Z183" s="48" t="str">
        <f>IF(AND(合并区域($U183:Y183,"")="",$R183=Z$16,COUNTIF(Z$21:Z182,Z$18)&lt;Z$15),IF(MOD(COUNTIFS(AJ$22:AJ183,"",$R$22:$R183,Z$16),INT((COUNTIFS(AJ$22:AJ$201,"",$R$22:$R$201,Z$16))/Z$15))=0,Z$18,""),"")</f>
        <v/>
      </c>
      <c r="AA183" s="48" t="str">
        <f>IF(AND(合并区域($U183:Z183,"")="",$R183=AA$16,COUNTIF(AA$21:AA182,AA$18)&lt;AA$15),IF(MOD(COUNTIFS(AK$22:AK183,"",$R$22:$R183,AA$16),INT((COUNTIFS(AK$22:AK$201,"",$R$22:$R$201,AA$16))/AA$15))=0,AA$18,""),"")</f>
        <v/>
      </c>
      <c r="AB183" s="48" t="str">
        <f>IF(AND(合并区域($U183:AA183,"")="",$R183=AB$16,COUNTIF(AB$21:AB182,AB$18)&lt;AB$15),IF(MOD(COUNTIFS(AL$22:AL183,"",$R$22:$R183,AB$16),INT((COUNTIFS(AL$22:AL$201,"",$R$22:$R$201,AB$16))/AB$15))=0,AB$18,""),"")</f>
        <v/>
      </c>
      <c r="AC183" s="48" t="str">
        <f>IF(AND(合并区域($U183:AB183,"")="",$R183=AC$16,COUNTIF(AC$21:AC182,AC$18)&lt;AC$15),IF(MOD(COUNTIFS(AM$22:AM183,"",$R$22:$R183,AC$16),INT((COUNTIFS(AM$22:AM$201,"",$R$22:$R$201,AC$16))/AC$15))=0,AC$18,""),"")</f>
        <v/>
      </c>
      <c r="AD183" s="48" t="str">
        <f>IF(AND(合并区域($U183:AC183,"")="",$R183=AD$16,COUNTIF(AD$21:AD182,AD$18)&lt;AD$15),IF(MOD(COUNTIFS(AN$22:AN183,"",$R$22:$R183,AD$16),INT((COUNTIFS(AN$22:AN$201,"",$R$22:$R$201,AD$16))/AD$15))=0,AD$18,""),"")</f>
        <v/>
      </c>
      <c r="AE183" s="48" t="str">
        <f>IF(AND(合并区域($U183:AD183,"")="",$R183=AE$16,COUNTIF(AE$21:AE182,AE$18)&lt;AE$15),IF(MOD(COUNTIFS(AO$22:AO183,"",$R$22:$R183,AE$16),INT((COUNTIFS(AO$22:AO$201,"",$R$22:$R$201,AE$16))/AE$15))=0,AE$18,""),"")</f>
        <v/>
      </c>
      <c r="AG183" s="79" t="str">
        <f>合并区域($U183:V183,"")</f>
        <v/>
      </c>
      <c r="AH183" s="79" t="str">
        <f>合并区域($U183:W183,"")</f>
        <v/>
      </c>
      <c r="AI183" s="79" t="str">
        <f>合并区域($U183:X183,"")</f>
        <v/>
      </c>
      <c r="AJ183" s="79" t="str">
        <f>合并区域($U183:Y183,"")</f>
        <v/>
      </c>
      <c r="AK183" s="79" t="str">
        <f>合并区域($U183:Z183,"")</f>
        <v/>
      </c>
      <c r="AL183" s="79" t="str">
        <f>合并区域($U183:AA183,"")</f>
        <v/>
      </c>
      <c r="AM183" s="79" t="str">
        <f>合并区域($U183:AB183,"")</f>
        <v/>
      </c>
      <c r="AN183" s="79" t="str">
        <f>合并区域($U183:AC183,"")</f>
        <v/>
      </c>
      <c r="AO183" s="79" t="str">
        <f>合并区域($U183:AD183,"")</f>
        <v/>
      </c>
      <c r="AP183" s="79" t="str">
        <f>合并区域($U183:AE183,"")</f>
        <v/>
      </c>
      <c r="AU183" s="14" t="s">
        <v>602</v>
      </c>
      <c r="AV183" s="14">
        <v>162</v>
      </c>
      <c r="AW183" s="14">
        <v>2</v>
      </c>
      <c r="AY183" s="77" t="str">
        <f>IF(AX183="","",INDEX($AV$12:$AZ$14,COUNTIF($AX$22:AX183,AX183),MATCH(AX183,$AV$3:$AZ$3,0)))</f>
        <v/>
      </c>
      <c r="BM183" s="14" t="s">
        <v>602</v>
      </c>
      <c r="BN183" s="14">
        <v>162</v>
      </c>
      <c r="BO183" s="14">
        <v>2</v>
      </c>
      <c r="BQ183" s="77" t="str">
        <f>IF(BP183="","",INDEX($BN$12:$BR$14,COUNTIF($BP$22:BP183,BP183),MATCH(BP183,$BN$3:$BR$3,0)))</f>
        <v/>
      </c>
    </row>
    <row r="184" spans="16:69" x14ac:dyDescent="0.15">
      <c r="P184" s="14" t="s">
        <v>603</v>
      </c>
      <c r="Q184" s="14">
        <v>163</v>
      </c>
      <c r="R184" s="14">
        <v>3</v>
      </c>
      <c r="T184" s="77" t="str">
        <f t="shared" si="9"/>
        <v/>
      </c>
      <c r="U184" s="48" t="str">
        <f t="shared" si="8"/>
        <v/>
      </c>
      <c r="V184" s="47" t="str">
        <f>IF(AND($U184="",$R184=V$16,COUNTIF(V$21:V183,V$18)&lt;V$15),IF(MOD(COUNTIFS($U$22:U184,"",$R$22:R184,V$16),INT(COUNTIFS(U$22:U$201,"",$R$22:$R$201,V$16)/V$15))=0,V$18,""),"")</f>
        <v/>
      </c>
      <c r="W184" s="48" t="str">
        <f>IF(AND(合并区域($U184:V184,"")="",$R184=W$16,COUNTIF(W$21:W183,W$18)&lt;W$15),IF(MOD(COUNTIFS(AG$22:AG184,"",$R$22:$R184,W$16),INT((COUNTIFS(AG$22:AG$201,"",$R$22:$R$201,W$16))/W$15))=0,W$18,""),"")</f>
        <v/>
      </c>
      <c r="X184" s="48" t="str">
        <f>IF(AND(合并区域($U184:W184,"")="",$R184=X$16,COUNTIF(X$21:X183,X$18)&lt;X$15),IF(MOD(COUNTIFS(AH$22:AH184,"",$R$22:$R184,X$16),INT((COUNTIFS(AH$22:AH$201,"",$R$22:$R$201,X$16))/X$15))=0,X$18,""),"")</f>
        <v/>
      </c>
      <c r="Y184" s="48" t="str">
        <f>IF(AND(合并区域($U184:X184,"")="",$R184=Y$16,COUNTIF(Y$21:Y183,Y$18)&lt;Y$15),IF(MOD(COUNTIFS(AI$22:AI184,"",$R$22:$R184,Y$16),INT((COUNTIFS(AI$22:AI$201,"",$R$22:$R$201,Y$16))/Y$15))=0,Y$18,""),"")</f>
        <v/>
      </c>
      <c r="Z184" s="48" t="str">
        <f>IF(AND(合并区域($U184:Y184,"")="",$R184=Z$16,COUNTIF(Z$21:Z183,Z$18)&lt;Z$15),IF(MOD(COUNTIFS(AJ$22:AJ184,"",$R$22:$R184,Z$16),INT((COUNTIFS(AJ$22:AJ$201,"",$R$22:$R$201,Z$16))/Z$15))=0,Z$18,""),"")</f>
        <v/>
      </c>
      <c r="AA184" s="48" t="str">
        <f>IF(AND(合并区域($U184:Z184,"")="",$R184=AA$16,COUNTIF(AA$21:AA183,AA$18)&lt;AA$15),IF(MOD(COUNTIFS(AK$22:AK184,"",$R$22:$R184,AA$16),INT((COUNTIFS(AK$22:AK$201,"",$R$22:$R$201,AA$16))/AA$15))=0,AA$18,""),"")</f>
        <v/>
      </c>
      <c r="AB184" s="48" t="str">
        <f>IF(AND(合并区域($U184:AA184,"")="",$R184=AB$16,COUNTIF(AB$21:AB183,AB$18)&lt;AB$15),IF(MOD(COUNTIFS(AL$22:AL184,"",$R$22:$R184,AB$16),INT((COUNTIFS(AL$22:AL$201,"",$R$22:$R$201,AB$16))/AB$15))=0,AB$18,""),"")</f>
        <v/>
      </c>
      <c r="AC184" s="48" t="str">
        <f>IF(AND(合并区域($U184:AB184,"")="",$R184=AC$16,COUNTIF(AC$21:AC183,AC$18)&lt;AC$15),IF(MOD(COUNTIFS(AM$22:AM184,"",$R$22:$R184,AC$16),INT((COUNTIFS(AM$22:AM$201,"",$R$22:$R$201,AC$16))/AC$15))=0,AC$18,""),"")</f>
        <v/>
      </c>
      <c r="AD184" s="48" t="str">
        <f>IF(AND(合并区域($U184:AC184,"")="",$R184=AD$16,COUNTIF(AD$21:AD183,AD$18)&lt;AD$15),IF(MOD(COUNTIFS(AN$22:AN184,"",$R$22:$R184,AD$16),INT((COUNTIFS(AN$22:AN$201,"",$R$22:$R$201,AD$16))/AD$15))=0,AD$18,""),"")</f>
        <v/>
      </c>
      <c r="AE184" s="48" t="str">
        <f>IF(AND(合并区域($U184:AD184,"")="",$R184=AE$16,COUNTIF(AE$21:AE183,AE$18)&lt;AE$15),IF(MOD(COUNTIFS(AO$22:AO184,"",$R$22:$R184,AE$16),INT((COUNTIFS(AO$22:AO$201,"",$R$22:$R$201,AE$16))/AE$15))=0,AE$18,""),"")</f>
        <v/>
      </c>
      <c r="AG184" s="79" t="str">
        <f>合并区域($U184:V184,"")</f>
        <v/>
      </c>
      <c r="AH184" s="79" t="str">
        <f>合并区域($U184:W184,"")</f>
        <v/>
      </c>
      <c r="AI184" s="79" t="str">
        <f>合并区域($U184:X184,"")</f>
        <v/>
      </c>
      <c r="AJ184" s="79" t="str">
        <f>合并区域($U184:Y184,"")</f>
        <v/>
      </c>
      <c r="AK184" s="79" t="str">
        <f>合并区域($U184:Z184,"")</f>
        <v/>
      </c>
      <c r="AL184" s="79" t="str">
        <f>合并区域($U184:AA184,"")</f>
        <v/>
      </c>
      <c r="AM184" s="79" t="str">
        <f>合并区域($U184:AB184,"")</f>
        <v/>
      </c>
      <c r="AN184" s="79" t="str">
        <f>合并区域($U184:AC184,"")</f>
        <v/>
      </c>
      <c r="AO184" s="79" t="str">
        <f>合并区域($U184:AD184,"")</f>
        <v/>
      </c>
      <c r="AP184" s="79" t="str">
        <f>合并区域($U184:AE184,"")</f>
        <v/>
      </c>
      <c r="AU184" s="14" t="s">
        <v>603</v>
      </c>
      <c r="AV184" s="14">
        <v>163</v>
      </c>
      <c r="AW184" s="14">
        <v>3</v>
      </c>
      <c r="AY184" s="77" t="str">
        <f>IF(AX184="","",INDEX($AV$12:$AZ$14,COUNTIF($AX$22:AX184,AX184),MATCH(AX184,$AV$3:$AZ$3,0)))</f>
        <v/>
      </c>
      <c r="BM184" s="14" t="s">
        <v>603</v>
      </c>
      <c r="BN184" s="14">
        <v>163</v>
      </c>
      <c r="BO184" s="14">
        <v>3</v>
      </c>
      <c r="BQ184" s="77" t="str">
        <f>IF(BP184="","",INDEX($BN$12:$BR$14,COUNTIF($BP$22:BP184,BP184),MATCH(BP184,$BN$3:$BR$3,0)))</f>
        <v/>
      </c>
    </row>
    <row r="185" spans="16:69" x14ac:dyDescent="0.15">
      <c r="P185" s="14" t="s">
        <v>604</v>
      </c>
      <c r="Q185" s="14">
        <v>164</v>
      </c>
      <c r="R185" s="14">
        <v>1</v>
      </c>
      <c r="S185" s="14" t="s">
        <v>626</v>
      </c>
      <c r="T185" s="77" t="str">
        <f t="shared" si="9"/>
        <v/>
      </c>
      <c r="U185" s="48" t="str">
        <f t="shared" si="8"/>
        <v/>
      </c>
      <c r="V185" s="47" t="str">
        <f>IF(AND($U185="",$R185=V$16,COUNTIF(V$21:V184,V$18)&lt;V$15),IF(MOD(COUNTIFS($U$22:U185,"",$R$22:R185,V$16),INT(COUNTIFS(U$22:U$201,"",$R$22:$R$201,V$16)/V$15))=0,V$18,""),"")</f>
        <v/>
      </c>
      <c r="W185" s="48" t="str">
        <f>IF(AND(合并区域($U185:V185,"")="",$R185=W$16,COUNTIF(W$21:W184,W$18)&lt;W$15),IF(MOD(COUNTIFS(AG$22:AG185,"",$R$22:$R185,W$16),INT((COUNTIFS(AG$22:AG$201,"",$R$22:$R$201,W$16))/W$15))=0,W$18,""),"")</f>
        <v/>
      </c>
      <c r="X185" s="48" t="str">
        <f>IF(AND(合并区域($U185:W185,"")="",$R185=X$16,COUNTIF(X$21:X184,X$18)&lt;X$15),IF(MOD(COUNTIFS(AH$22:AH185,"",$R$22:$R185,X$16),INT((COUNTIFS(AH$22:AH$201,"",$R$22:$R$201,X$16))/X$15))=0,X$18,""),"")</f>
        <v/>
      </c>
      <c r="Y185" s="48" t="str">
        <f>IF(AND(合并区域($U185:X185,"")="",$R185=Y$16,COUNTIF(Y$21:Y184,Y$18)&lt;Y$15),IF(MOD(COUNTIFS(AI$22:AI185,"",$R$22:$R185,Y$16),INT((COUNTIFS(AI$22:AI$201,"",$R$22:$R$201,Y$16))/Y$15))=0,Y$18,""),"")</f>
        <v/>
      </c>
      <c r="Z185" s="48" t="str">
        <f>IF(AND(合并区域($U185:Y185,"")="",$R185=Z$16,COUNTIF(Z$21:Z184,Z$18)&lt;Z$15),IF(MOD(COUNTIFS(AJ$22:AJ185,"",$R$22:$R185,Z$16),INT((COUNTIFS(AJ$22:AJ$201,"",$R$22:$R$201,Z$16))/Z$15))=0,Z$18,""),"")</f>
        <v/>
      </c>
      <c r="AA185" s="48" t="str">
        <f>IF(AND(合并区域($U185:Z185,"")="",$R185=AA$16,COUNTIF(AA$21:AA184,AA$18)&lt;AA$15),IF(MOD(COUNTIFS(AK$22:AK185,"",$R$22:$R185,AA$16),INT((COUNTIFS(AK$22:AK$201,"",$R$22:$R$201,AA$16))/AA$15))=0,AA$18,""),"")</f>
        <v/>
      </c>
      <c r="AB185" s="48" t="str">
        <f>IF(AND(合并区域($U185:AA185,"")="",$R185=AB$16,COUNTIF(AB$21:AB184,AB$18)&lt;AB$15),IF(MOD(COUNTIFS(AL$22:AL185,"",$R$22:$R185,AB$16),INT((COUNTIFS(AL$22:AL$201,"",$R$22:$R$201,AB$16))/AB$15))=0,AB$18,""),"")</f>
        <v/>
      </c>
      <c r="AC185" s="48" t="str">
        <f>IF(AND(合并区域($U185:AB185,"")="",$R185=AC$16,COUNTIF(AC$21:AC184,AC$18)&lt;AC$15),IF(MOD(COUNTIFS(AM$22:AM185,"",$R$22:$R185,AC$16),INT((COUNTIFS(AM$22:AM$201,"",$R$22:$R$201,AC$16))/AC$15))=0,AC$18,""),"")</f>
        <v/>
      </c>
      <c r="AD185" s="48" t="str">
        <f>IF(AND(合并区域($U185:AC185,"")="",$R185=AD$16,COUNTIF(AD$21:AD184,AD$18)&lt;AD$15),IF(MOD(COUNTIFS(AN$22:AN185,"",$R$22:$R185,AD$16),INT((COUNTIFS(AN$22:AN$201,"",$R$22:$R$201,AD$16))/AD$15))=0,AD$18,""),"")</f>
        <v/>
      </c>
      <c r="AE185" s="48" t="str">
        <f>IF(AND(合并区域($U185:AD185,"")="",$R185=AE$16,COUNTIF(AE$21:AE184,AE$18)&lt;AE$15),IF(MOD(COUNTIFS(AO$22:AO185,"",$R$22:$R185,AE$16),INT((COUNTIFS(AO$22:AO$201,"",$R$22:$R$201,AE$16))/AE$15))=0,AE$18,""),"")</f>
        <v/>
      </c>
      <c r="AG185" s="79" t="str">
        <f>合并区域($U185:V185,"")</f>
        <v/>
      </c>
      <c r="AH185" s="79" t="str">
        <f>合并区域($U185:W185,"")</f>
        <v/>
      </c>
      <c r="AI185" s="79" t="str">
        <f>合并区域($U185:X185,"")</f>
        <v/>
      </c>
      <c r="AJ185" s="79" t="str">
        <f>合并区域($U185:Y185,"")</f>
        <v/>
      </c>
      <c r="AK185" s="79" t="str">
        <f>合并区域($U185:Z185,"")</f>
        <v/>
      </c>
      <c r="AL185" s="79" t="str">
        <f>合并区域($U185:AA185,"")</f>
        <v/>
      </c>
      <c r="AM185" s="79" t="str">
        <f>合并区域($U185:AB185,"")</f>
        <v/>
      </c>
      <c r="AN185" s="79" t="str">
        <f>合并区域($U185:AC185,"")</f>
        <v/>
      </c>
      <c r="AO185" s="79" t="str">
        <f>合并区域($U185:AD185,"")</f>
        <v/>
      </c>
      <c r="AP185" s="79" t="str">
        <f>合并区域($U185:AE185,"")</f>
        <v/>
      </c>
      <c r="AU185" s="14" t="s">
        <v>604</v>
      </c>
      <c r="AV185" s="14">
        <v>164</v>
      </c>
      <c r="AW185" s="14">
        <v>1</v>
      </c>
      <c r="AY185" s="77" t="str">
        <f>IF(AX185="","",INDEX($AV$12:$AZ$14,COUNTIF($AX$22:AX185,AX185),MATCH(AX185,$AV$3:$AZ$3,0)))</f>
        <v/>
      </c>
      <c r="BM185" s="14" t="s">
        <v>604</v>
      </c>
      <c r="BN185" s="14">
        <v>164</v>
      </c>
      <c r="BO185" s="14">
        <v>1</v>
      </c>
      <c r="BP185" s="14" t="s">
        <v>926</v>
      </c>
      <c r="BQ185" s="77">
        <f>IF(BP185="","",INDEX($BN$12:$BR$14,COUNTIF($BP$22:BP185,BP185),MATCH(BP185,$BN$3:$BR$3,0)))</f>
        <v>29026</v>
      </c>
    </row>
    <row r="186" spans="16:69" x14ac:dyDescent="0.15">
      <c r="P186" s="14" t="s">
        <v>605</v>
      </c>
      <c r="Q186" s="14">
        <v>165</v>
      </c>
      <c r="R186" s="14">
        <v>4</v>
      </c>
      <c r="S186" s="14" t="s">
        <v>626</v>
      </c>
      <c r="T186" s="77" t="str">
        <f t="shared" si="9"/>
        <v/>
      </c>
      <c r="U186" s="48" t="str">
        <f t="shared" si="8"/>
        <v/>
      </c>
      <c r="V186" s="47" t="str">
        <f>IF(AND($U186="",$R186=V$16,COUNTIF(V$21:V185,V$18)&lt;V$15),IF(MOD(COUNTIFS($U$22:U186,"",$R$22:R186,V$16),INT(COUNTIFS(U$22:U$201,"",$R$22:$R$201,V$16)/V$15))=0,V$18,""),"")</f>
        <v/>
      </c>
      <c r="W186" s="48" t="str">
        <f>IF(AND(合并区域($U186:V186,"")="",$R186=W$16,COUNTIF(W$21:W185,W$18)&lt;W$15),IF(MOD(COUNTIFS(AG$22:AG186,"",$R$22:$R186,W$16),INT((COUNTIFS(AG$22:AG$201,"",$R$22:$R$201,W$16))/W$15))=0,W$18,""),"")</f>
        <v/>
      </c>
      <c r="X186" s="48" t="str">
        <f>IF(AND(合并区域($U186:W186,"")="",$R186=X$16,COUNTIF(X$21:X185,X$18)&lt;X$15),IF(MOD(COUNTIFS(AH$22:AH186,"",$R$22:$R186,X$16),INT((COUNTIFS(AH$22:AH$201,"",$R$22:$R$201,X$16))/X$15))=0,X$18,""),"")</f>
        <v/>
      </c>
      <c r="Y186" s="48" t="str">
        <f>IF(AND(合并区域($U186:X186,"")="",$R186=Y$16,COUNTIF(Y$21:Y185,Y$18)&lt;Y$15),IF(MOD(COUNTIFS(AI$22:AI186,"",$R$22:$R186,Y$16),INT((COUNTIFS(AI$22:AI$201,"",$R$22:$R$201,Y$16))/Y$15))=0,Y$18,""),"")</f>
        <v/>
      </c>
      <c r="Z186" s="48" t="str">
        <f>IF(AND(合并区域($U186:Y186,"")="",$R186=Z$16,COUNTIF(Z$21:Z185,Z$18)&lt;Z$15),IF(MOD(COUNTIFS(AJ$22:AJ186,"",$R$22:$R186,Z$16),INT((COUNTIFS(AJ$22:AJ$201,"",$R$22:$R$201,Z$16))/Z$15))=0,Z$18,""),"")</f>
        <v/>
      </c>
      <c r="AA186" s="48" t="str">
        <f>IF(AND(合并区域($U186:Z186,"")="",$R186=AA$16,COUNTIF(AA$21:AA185,AA$18)&lt;AA$15),IF(MOD(COUNTIFS(AK$22:AK186,"",$R$22:$R186,AA$16),INT((COUNTIFS(AK$22:AK$201,"",$R$22:$R$201,AA$16))/AA$15))=0,AA$18,""),"")</f>
        <v/>
      </c>
      <c r="AB186" s="48" t="str">
        <f>IF(AND(合并区域($U186:AA186,"")="",$R186=AB$16,COUNTIF(AB$21:AB185,AB$18)&lt;AB$15),IF(MOD(COUNTIFS(AL$22:AL186,"",$R$22:$R186,AB$16),INT((COUNTIFS(AL$22:AL$201,"",$R$22:$R$201,AB$16))/AB$15))=0,AB$18,""),"")</f>
        <v/>
      </c>
      <c r="AC186" s="48" t="str">
        <f>IF(AND(合并区域($U186:AB186,"")="",$R186=AC$16,COUNTIF(AC$21:AC185,AC$18)&lt;AC$15),IF(MOD(COUNTIFS(AM$22:AM186,"",$R$22:$R186,AC$16),INT((COUNTIFS(AM$22:AM$201,"",$R$22:$R$201,AC$16))/AC$15))=0,AC$18,""),"")</f>
        <v/>
      </c>
      <c r="AD186" s="48" t="str">
        <f>IF(AND(合并区域($U186:AC186,"")="",$R186=AD$16,COUNTIF(AD$21:AD185,AD$18)&lt;AD$15),IF(MOD(COUNTIFS(AN$22:AN186,"",$R$22:$R186,AD$16),INT((COUNTIFS(AN$22:AN$201,"",$R$22:$R$201,AD$16))/AD$15))=0,AD$18,""),"")</f>
        <v/>
      </c>
      <c r="AE186" s="48" t="str">
        <f>IF(AND(合并区域($U186:AD186,"")="",$R186=AE$16,COUNTIF(AE$21:AE185,AE$18)&lt;AE$15),IF(MOD(COUNTIFS(AO$22:AO186,"",$R$22:$R186,AE$16),INT((COUNTIFS(AO$22:AO$201,"",$R$22:$R$201,AE$16))/AE$15))=0,AE$18,""),"")</f>
        <v/>
      </c>
      <c r="AG186" s="79" t="str">
        <f>合并区域($U186:V186,"")</f>
        <v/>
      </c>
      <c r="AH186" s="79" t="str">
        <f>合并区域($U186:W186,"")</f>
        <v/>
      </c>
      <c r="AI186" s="79" t="str">
        <f>合并区域($U186:X186,"")</f>
        <v/>
      </c>
      <c r="AJ186" s="79" t="str">
        <f>合并区域($U186:Y186,"")</f>
        <v/>
      </c>
      <c r="AK186" s="79" t="str">
        <f>合并区域($U186:Z186,"")</f>
        <v/>
      </c>
      <c r="AL186" s="79" t="str">
        <f>合并区域($U186:AA186,"")</f>
        <v/>
      </c>
      <c r="AM186" s="79" t="str">
        <f>合并区域($U186:AB186,"")</f>
        <v/>
      </c>
      <c r="AN186" s="79" t="str">
        <f>合并区域($U186:AC186,"")</f>
        <v/>
      </c>
      <c r="AO186" s="79" t="str">
        <f>合并区域($U186:AD186,"")</f>
        <v/>
      </c>
      <c r="AP186" s="79" t="str">
        <f>合并区域($U186:AE186,"")</f>
        <v/>
      </c>
      <c r="AU186" s="14" t="s">
        <v>605</v>
      </c>
      <c r="AV186" s="14">
        <v>165</v>
      </c>
      <c r="AW186" s="14">
        <v>1</v>
      </c>
      <c r="AY186" s="77" t="str">
        <f>IF(AX186="","",INDEX($AV$12:$AZ$14,COUNTIF($AX$22:AX186,AX186),MATCH(AX186,$AV$3:$AZ$3,0)))</f>
        <v/>
      </c>
      <c r="BM186" s="14" t="s">
        <v>605</v>
      </c>
      <c r="BN186" s="14">
        <v>165</v>
      </c>
      <c r="BO186" s="14">
        <v>1</v>
      </c>
      <c r="BQ186" s="77" t="str">
        <f>IF(BP186="","",INDEX($BN$12:$BR$14,COUNTIF($BP$22:BP186,BP186),MATCH(BP186,$BN$3:$BR$3,0)))</f>
        <v/>
      </c>
    </row>
    <row r="187" spans="16:69" x14ac:dyDescent="0.15">
      <c r="P187" s="14" t="s">
        <v>606</v>
      </c>
      <c r="Q187" s="14">
        <v>166</v>
      </c>
      <c r="R187" s="14">
        <v>2</v>
      </c>
      <c r="S187" s="14" t="s">
        <v>626</v>
      </c>
      <c r="T187" s="77" t="str">
        <f t="shared" si="9"/>
        <v>29006</v>
      </c>
      <c r="U187" s="48" t="str">
        <f t="shared" si="8"/>
        <v/>
      </c>
      <c r="V187" s="47" t="str">
        <f>IF(AND($U187="",$R187=V$16,COUNTIF(V$21:V186,V$18)&lt;V$15),IF(MOD(COUNTIFS($U$22:U187,"",$R$22:R187,V$16),INT(COUNTIFS(U$22:U$201,"",$R$22:$R$201,V$16)/V$15))=0,V$18,""),"")</f>
        <v/>
      </c>
      <c r="W187" s="48" t="str">
        <f>IF(AND(合并区域($U187:V187,"")="",$R187=W$16,COUNTIF(W$21:W186,W$18)&lt;W$15),IF(MOD(COUNTIFS(AG$22:AG187,"",$R$22:$R187,W$16),INT((COUNTIFS(AG$22:AG$201,"",$R$22:$R$201,W$16))/W$15))=0,W$18,""),"")</f>
        <v/>
      </c>
      <c r="X187" s="48" t="str">
        <f>IF(AND(合并区域($U187:W187,"")="",$R187=X$16,COUNTIF(X$21:X186,X$18)&lt;X$15),IF(MOD(COUNTIFS(AH$22:AH187,"",$R$22:$R187,X$16),INT((COUNTIFS(AH$22:AH$201,"",$R$22:$R$201,X$16))/X$15))=0,X$18,""),"")</f>
        <v/>
      </c>
      <c r="Y187" s="48" t="str">
        <f>IF(AND(合并区域($U187:X187,"")="",$R187=Y$16,COUNTIF(Y$21:Y186,Y$18)&lt;Y$15),IF(MOD(COUNTIFS(AI$22:AI187,"",$R$22:$R187,Y$16),INT((COUNTIFS(AI$22:AI$201,"",$R$22:$R$201,Y$16))/Y$15))=0,Y$18,""),"")</f>
        <v/>
      </c>
      <c r="Z187" s="48" t="str">
        <f>IF(AND(合并区域($U187:Y187,"")="",$R187=Z$16,COUNTIF(Z$21:Z186,Z$18)&lt;Z$15),IF(MOD(COUNTIFS(AJ$22:AJ187,"",$R$22:$R187,Z$16),INT((COUNTIFS(AJ$22:AJ$201,"",$R$22:$R$201,Z$16))/Z$15))=0,Z$18,""),"")</f>
        <v/>
      </c>
      <c r="AA187" s="48">
        <f>IF(AND(合并区域($U187:Z187,"")="",$R187=AA$16,COUNTIF(AA$21:AA186,AA$18)&lt;AA$15),IF(MOD(COUNTIFS(AK$22:AK187,"",$R$22:$R187,AA$16),INT((COUNTIFS(AK$22:AK$201,"",$R$22:$R$201,AA$16))/AA$15))=0,AA$18,""),"")</f>
        <v>29006</v>
      </c>
      <c r="AB187" s="48" t="str">
        <f>IF(AND(合并区域($U187:AA187,"")="",$R187=AB$16,COUNTIF(AB$21:AB186,AB$18)&lt;AB$15),IF(MOD(COUNTIFS(AL$22:AL187,"",$R$22:$R187,AB$16),INT((COUNTIFS(AL$22:AL$201,"",$R$22:$R$201,AB$16))/AB$15))=0,AB$18,""),"")</f>
        <v/>
      </c>
      <c r="AC187" s="48" t="str">
        <f>IF(AND(合并区域($U187:AB187,"")="",$R187=AC$16,COUNTIF(AC$21:AC186,AC$18)&lt;AC$15),IF(MOD(COUNTIFS(AM$22:AM187,"",$R$22:$R187,AC$16),INT((COUNTIFS(AM$22:AM$201,"",$R$22:$R$201,AC$16))/AC$15))=0,AC$18,""),"")</f>
        <v/>
      </c>
      <c r="AD187" s="48" t="str">
        <f>IF(AND(合并区域($U187:AC187,"")="",$R187=AD$16,COUNTIF(AD$21:AD186,AD$18)&lt;AD$15),IF(MOD(COUNTIFS(AN$22:AN187,"",$R$22:$R187,AD$16),INT((COUNTIFS(AN$22:AN$201,"",$R$22:$R$201,AD$16))/AD$15))=0,AD$18,""),"")</f>
        <v/>
      </c>
      <c r="AE187" s="48" t="str">
        <f>IF(AND(合并区域($U187:AD187,"")="",$R187=AE$16,COUNTIF(AE$21:AE186,AE$18)&lt;AE$15),IF(MOD(COUNTIFS(AO$22:AO187,"",$R$22:$R187,AE$16),INT((COUNTIFS(AO$22:AO$201,"",$R$22:$R$201,AE$16))/AE$15))=0,AE$18,""),"")</f>
        <v/>
      </c>
      <c r="AG187" s="79" t="str">
        <f>合并区域($U187:V187,"")</f>
        <v/>
      </c>
      <c r="AH187" s="79" t="str">
        <f>合并区域($U187:W187,"")</f>
        <v/>
      </c>
      <c r="AI187" s="79" t="str">
        <f>合并区域($U187:X187,"")</f>
        <v/>
      </c>
      <c r="AJ187" s="79" t="str">
        <f>合并区域($U187:Y187,"")</f>
        <v/>
      </c>
      <c r="AK187" s="79" t="str">
        <f>合并区域($U187:Z187,"")</f>
        <v/>
      </c>
      <c r="AL187" s="79" t="str">
        <f>合并区域($U187:AA187,"")</f>
        <v>29006</v>
      </c>
      <c r="AM187" s="79" t="str">
        <f>合并区域($U187:AB187,"")</f>
        <v>29006</v>
      </c>
      <c r="AN187" s="79" t="str">
        <f>合并区域($U187:AC187,"")</f>
        <v>29006</v>
      </c>
      <c r="AO187" s="79" t="str">
        <f>合并区域($U187:AD187,"")</f>
        <v>29006</v>
      </c>
      <c r="AP187" s="79" t="str">
        <f>合并区域($U187:AE187,"")</f>
        <v>29006</v>
      </c>
      <c r="AU187" s="14" t="s">
        <v>606</v>
      </c>
      <c r="AV187" s="14">
        <v>166</v>
      </c>
      <c r="AW187" s="14">
        <v>2</v>
      </c>
      <c r="AY187" s="77" t="str">
        <f>IF(AX187="","",INDEX($AV$12:$AZ$14,COUNTIF($AX$22:AX187,AX187),MATCH(AX187,$AV$3:$AZ$3,0)))</f>
        <v/>
      </c>
      <c r="BM187" s="14" t="s">
        <v>606</v>
      </c>
      <c r="BN187" s="14">
        <v>166</v>
      </c>
      <c r="BO187" s="14">
        <v>2</v>
      </c>
      <c r="BQ187" s="77" t="str">
        <f>IF(BP187="","",INDEX($BN$12:$BR$14,COUNTIF($BP$22:BP187,BP187),MATCH(BP187,$BN$3:$BR$3,0)))</f>
        <v/>
      </c>
    </row>
    <row r="188" spans="16:69" x14ac:dyDescent="0.15">
      <c r="P188" s="14" t="s">
        <v>607</v>
      </c>
      <c r="Q188" s="14">
        <v>167</v>
      </c>
      <c r="R188" s="14">
        <v>1</v>
      </c>
      <c r="S188" s="14" t="s">
        <v>626</v>
      </c>
      <c r="T188" s="77" t="str">
        <f t="shared" si="9"/>
        <v/>
      </c>
      <c r="U188" s="48" t="str">
        <f t="shared" si="8"/>
        <v/>
      </c>
      <c r="V188" s="47" t="str">
        <f>IF(AND($U188="",$R188=V$16,COUNTIF(V$21:V187,V$18)&lt;V$15),IF(MOD(COUNTIFS($U$22:U188,"",$R$22:R188,V$16),INT(COUNTIFS(U$22:U$201,"",$R$22:$R$201,V$16)/V$15))=0,V$18,""),"")</f>
        <v/>
      </c>
      <c r="W188" s="48" t="str">
        <f>IF(AND(合并区域($U188:V188,"")="",$R188=W$16,COUNTIF(W$21:W187,W$18)&lt;W$15),IF(MOD(COUNTIFS(AG$22:AG188,"",$R$22:$R188,W$16),INT((COUNTIFS(AG$22:AG$201,"",$R$22:$R$201,W$16))/W$15))=0,W$18,""),"")</f>
        <v/>
      </c>
      <c r="X188" s="48" t="str">
        <f>IF(AND(合并区域($U188:W188,"")="",$R188=X$16,COUNTIF(X$21:X187,X$18)&lt;X$15),IF(MOD(COUNTIFS(AH$22:AH188,"",$R$22:$R188,X$16),INT((COUNTIFS(AH$22:AH$201,"",$R$22:$R$201,X$16))/X$15))=0,X$18,""),"")</f>
        <v/>
      </c>
      <c r="Y188" s="48" t="str">
        <f>IF(AND(合并区域($U188:X188,"")="",$R188=Y$16,COUNTIF(Y$21:Y187,Y$18)&lt;Y$15),IF(MOD(COUNTIFS(AI$22:AI188,"",$R$22:$R188,Y$16),INT((COUNTIFS(AI$22:AI$201,"",$R$22:$R$201,Y$16))/Y$15))=0,Y$18,""),"")</f>
        <v/>
      </c>
      <c r="Z188" s="48" t="str">
        <f>IF(AND(合并区域($U188:Y188,"")="",$R188=Z$16,COUNTIF(Z$21:Z187,Z$18)&lt;Z$15),IF(MOD(COUNTIFS(AJ$22:AJ188,"",$R$22:$R188,Z$16),INT((COUNTIFS(AJ$22:AJ$201,"",$R$22:$R$201,Z$16))/Z$15))=0,Z$18,""),"")</f>
        <v/>
      </c>
      <c r="AA188" s="48" t="str">
        <f>IF(AND(合并区域($U188:Z188,"")="",$R188=AA$16,COUNTIF(AA$21:AA187,AA$18)&lt;AA$15),IF(MOD(COUNTIFS(AK$22:AK188,"",$R$22:$R188,AA$16),INT((COUNTIFS(AK$22:AK$201,"",$R$22:$R$201,AA$16))/AA$15))=0,AA$18,""),"")</f>
        <v/>
      </c>
      <c r="AB188" s="48" t="str">
        <f>IF(AND(合并区域($U188:AA188,"")="",$R188=AB$16,COUNTIF(AB$21:AB187,AB$18)&lt;AB$15),IF(MOD(COUNTIFS(AL$22:AL188,"",$R$22:$R188,AB$16),INT((COUNTIFS(AL$22:AL$201,"",$R$22:$R$201,AB$16))/AB$15))=0,AB$18,""),"")</f>
        <v/>
      </c>
      <c r="AC188" s="48" t="str">
        <f>IF(AND(合并区域($U188:AB188,"")="",$R188=AC$16,COUNTIF(AC$21:AC187,AC$18)&lt;AC$15),IF(MOD(COUNTIFS(AM$22:AM188,"",$R$22:$R188,AC$16),INT((COUNTIFS(AM$22:AM$201,"",$R$22:$R$201,AC$16))/AC$15))=0,AC$18,""),"")</f>
        <v/>
      </c>
      <c r="AD188" s="48" t="str">
        <f>IF(AND(合并区域($U188:AC188,"")="",$R188=AD$16,COUNTIF(AD$21:AD187,AD$18)&lt;AD$15),IF(MOD(COUNTIFS(AN$22:AN188,"",$R$22:$R188,AD$16),INT((COUNTIFS(AN$22:AN$201,"",$R$22:$R$201,AD$16))/AD$15))=0,AD$18,""),"")</f>
        <v/>
      </c>
      <c r="AE188" s="48" t="str">
        <f>IF(AND(合并区域($U188:AD188,"")="",$R188=AE$16,COUNTIF(AE$21:AE187,AE$18)&lt;AE$15),IF(MOD(COUNTIFS(AO$22:AO188,"",$R$22:$R188,AE$16),INT((COUNTIFS(AO$22:AO$201,"",$R$22:$R$201,AE$16))/AE$15))=0,AE$18,""),"")</f>
        <v/>
      </c>
      <c r="AG188" s="79" t="str">
        <f>合并区域($U188:V188,"")</f>
        <v/>
      </c>
      <c r="AH188" s="79" t="str">
        <f>合并区域($U188:W188,"")</f>
        <v/>
      </c>
      <c r="AI188" s="79" t="str">
        <f>合并区域($U188:X188,"")</f>
        <v/>
      </c>
      <c r="AJ188" s="79" t="str">
        <f>合并区域($U188:Y188,"")</f>
        <v/>
      </c>
      <c r="AK188" s="79" t="str">
        <f>合并区域($U188:Z188,"")</f>
        <v/>
      </c>
      <c r="AL188" s="79" t="str">
        <f>合并区域($U188:AA188,"")</f>
        <v/>
      </c>
      <c r="AM188" s="79" t="str">
        <f>合并区域($U188:AB188,"")</f>
        <v/>
      </c>
      <c r="AN188" s="79" t="str">
        <f>合并区域($U188:AC188,"")</f>
        <v/>
      </c>
      <c r="AO188" s="79" t="str">
        <f>合并区域($U188:AD188,"")</f>
        <v/>
      </c>
      <c r="AP188" s="79" t="str">
        <f>合并区域($U188:AE188,"")</f>
        <v/>
      </c>
      <c r="AU188" s="14" t="s">
        <v>607</v>
      </c>
      <c r="AV188" s="14">
        <v>167</v>
      </c>
      <c r="AW188" s="14">
        <v>1</v>
      </c>
      <c r="AY188" s="77" t="str">
        <f>IF(AX188="","",INDEX($AV$12:$AZ$14,COUNTIF($AX$22:AX188,AX188),MATCH(AX188,$AV$3:$AZ$3,0)))</f>
        <v/>
      </c>
      <c r="BM188" s="14" t="s">
        <v>607</v>
      </c>
      <c r="BN188" s="14">
        <v>167</v>
      </c>
      <c r="BO188" s="14">
        <v>1</v>
      </c>
      <c r="BP188" s="14" t="s">
        <v>926</v>
      </c>
      <c r="BQ188" s="77">
        <f>IF(BP188="","",INDEX($BN$12:$BR$14,COUNTIF($BP$22:BP188,BP188),MATCH(BP188,$BN$3:$BR$3,0)))</f>
        <v>29027</v>
      </c>
    </row>
    <row r="189" spans="16:69" x14ac:dyDescent="0.15">
      <c r="P189" s="14" t="s">
        <v>608</v>
      </c>
      <c r="Q189" s="14">
        <v>168</v>
      </c>
      <c r="R189" s="14">
        <v>1</v>
      </c>
      <c r="S189" s="14" t="s">
        <v>626</v>
      </c>
      <c r="T189" s="77" t="str">
        <f t="shared" si="9"/>
        <v/>
      </c>
      <c r="U189" s="48" t="str">
        <f t="shared" si="8"/>
        <v/>
      </c>
      <c r="V189" s="47" t="str">
        <f>IF(AND($U189="",$R189=V$16,COUNTIF(V$21:V188,V$18)&lt;V$15),IF(MOD(COUNTIFS($U$22:U189,"",$R$22:R189,V$16),INT(COUNTIFS(U$22:U$201,"",$R$22:$R$201,V$16)/V$15))=0,V$18,""),"")</f>
        <v/>
      </c>
      <c r="W189" s="48" t="str">
        <f>IF(AND(合并区域($U189:V189,"")="",$R189=W$16,COUNTIF(W$21:W188,W$18)&lt;W$15),IF(MOD(COUNTIFS(AG$22:AG189,"",$R$22:$R189,W$16),INT((COUNTIFS(AG$22:AG$201,"",$R$22:$R$201,W$16))/W$15))=0,W$18,""),"")</f>
        <v/>
      </c>
      <c r="X189" s="48" t="str">
        <f>IF(AND(合并区域($U189:W189,"")="",$R189=X$16,COUNTIF(X$21:X188,X$18)&lt;X$15),IF(MOD(COUNTIFS(AH$22:AH189,"",$R$22:$R189,X$16),INT((COUNTIFS(AH$22:AH$201,"",$R$22:$R$201,X$16))/X$15))=0,X$18,""),"")</f>
        <v/>
      </c>
      <c r="Y189" s="48" t="str">
        <f>IF(AND(合并区域($U189:X189,"")="",$R189=Y$16,COUNTIF(Y$21:Y188,Y$18)&lt;Y$15),IF(MOD(COUNTIFS(AI$22:AI189,"",$R$22:$R189,Y$16),INT((COUNTIFS(AI$22:AI$201,"",$R$22:$R$201,Y$16))/Y$15))=0,Y$18,""),"")</f>
        <v/>
      </c>
      <c r="Z189" s="48" t="str">
        <f>IF(AND(合并区域($U189:Y189,"")="",$R189=Z$16,COUNTIF(Z$21:Z188,Z$18)&lt;Z$15),IF(MOD(COUNTIFS(AJ$22:AJ189,"",$R$22:$R189,Z$16),INT((COUNTIFS(AJ$22:AJ$201,"",$R$22:$R$201,Z$16))/Z$15))=0,Z$18,""),"")</f>
        <v/>
      </c>
      <c r="AA189" s="48" t="str">
        <f>IF(AND(合并区域($U189:Z189,"")="",$R189=AA$16,COUNTIF(AA$21:AA188,AA$18)&lt;AA$15),IF(MOD(COUNTIFS(AK$22:AK189,"",$R$22:$R189,AA$16),INT((COUNTIFS(AK$22:AK$201,"",$R$22:$R$201,AA$16))/AA$15))=0,AA$18,""),"")</f>
        <v/>
      </c>
      <c r="AB189" s="48" t="str">
        <f>IF(AND(合并区域($U189:AA189,"")="",$R189=AB$16,COUNTIF(AB$21:AB188,AB$18)&lt;AB$15),IF(MOD(COUNTIFS(AL$22:AL189,"",$R$22:$R189,AB$16),INT((COUNTIFS(AL$22:AL$201,"",$R$22:$R$201,AB$16))/AB$15))=0,AB$18,""),"")</f>
        <v/>
      </c>
      <c r="AC189" s="48" t="str">
        <f>IF(AND(合并区域($U189:AB189,"")="",$R189=AC$16,COUNTIF(AC$21:AC188,AC$18)&lt;AC$15),IF(MOD(COUNTIFS(AM$22:AM189,"",$R$22:$R189,AC$16),INT((COUNTIFS(AM$22:AM$201,"",$R$22:$R$201,AC$16))/AC$15))=0,AC$18,""),"")</f>
        <v/>
      </c>
      <c r="AD189" s="48" t="str">
        <f>IF(AND(合并区域($U189:AC189,"")="",$R189=AD$16,COUNTIF(AD$21:AD188,AD$18)&lt;AD$15),IF(MOD(COUNTIFS(AN$22:AN189,"",$R$22:$R189,AD$16),INT((COUNTIFS(AN$22:AN$201,"",$R$22:$R$201,AD$16))/AD$15))=0,AD$18,""),"")</f>
        <v/>
      </c>
      <c r="AE189" s="48" t="str">
        <f>IF(AND(合并区域($U189:AD189,"")="",$R189=AE$16,COUNTIF(AE$21:AE188,AE$18)&lt;AE$15),IF(MOD(COUNTIFS(AO$22:AO189,"",$R$22:$R189,AE$16),INT((COUNTIFS(AO$22:AO$201,"",$R$22:$R$201,AE$16))/AE$15))=0,AE$18,""),"")</f>
        <v/>
      </c>
      <c r="AG189" s="79" t="str">
        <f>合并区域($U189:V189,"")</f>
        <v/>
      </c>
      <c r="AH189" s="79" t="str">
        <f>合并区域($U189:W189,"")</f>
        <v/>
      </c>
      <c r="AI189" s="79" t="str">
        <f>合并区域($U189:X189,"")</f>
        <v/>
      </c>
      <c r="AJ189" s="79" t="str">
        <f>合并区域($U189:Y189,"")</f>
        <v/>
      </c>
      <c r="AK189" s="79" t="str">
        <f>合并区域($U189:Z189,"")</f>
        <v/>
      </c>
      <c r="AL189" s="79" t="str">
        <f>合并区域($U189:AA189,"")</f>
        <v/>
      </c>
      <c r="AM189" s="79" t="str">
        <f>合并区域($U189:AB189,"")</f>
        <v/>
      </c>
      <c r="AN189" s="79" t="str">
        <f>合并区域($U189:AC189,"")</f>
        <v/>
      </c>
      <c r="AO189" s="79" t="str">
        <f>合并区域($U189:AD189,"")</f>
        <v/>
      </c>
      <c r="AP189" s="79" t="str">
        <f>合并区域($U189:AE189,"")</f>
        <v/>
      </c>
      <c r="AU189" s="14" t="s">
        <v>608</v>
      </c>
      <c r="AV189" s="14">
        <v>168</v>
      </c>
      <c r="AW189" s="14">
        <v>1</v>
      </c>
      <c r="AY189" s="77" t="str">
        <f>IF(AX189="","",INDEX($AV$12:$AZ$14,COUNTIF($AX$22:AX189,AX189),MATCH(AX189,$AV$3:$AZ$3,0)))</f>
        <v/>
      </c>
      <c r="BM189" s="14" t="s">
        <v>608</v>
      </c>
      <c r="BN189" s="14">
        <v>168</v>
      </c>
      <c r="BO189" s="14">
        <v>1</v>
      </c>
      <c r="BQ189" s="77" t="str">
        <f>IF(BP189="","",INDEX($BN$12:$BR$14,COUNTIF($BP$22:BP189,BP189),MATCH(BP189,$BN$3:$BR$3,0)))</f>
        <v/>
      </c>
    </row>
    <row r="190" spans="16:69" x14ac:dyDescent="0.15">
      <c r="P190" s="14" t="s">
        <v>609</v>
      </c>
      <c r="Q190" s="14">
        <v>169</v>
      </c>
      <c r="R190" s="14">
        <v>1</v>
      </c>
      <c r="S190" s="14" t="s">
        <v>626</v>
      </c>
      <c r="T190" s="77" t="str">
        <f t="shared" si="9"/>
        <v/>
      </c>
      <c r="U190" s="48" t="str">
        <f t="shared" si="8"/>
        <v/>
      </c>
      <c r="V190" s="47" t="str">
        <f>IF(AND($U190="",$R190=V$16,COUNTIF(V$21:V189,V$18)&lt;V$15),IF(MOD(COUNTIFS($U$22:U190,"",$R$22:R190,V$16),INT(COUNTIFS(U$22:U$201,"",$R$22:$R$201,V$16)/V$15))=0,V$18,""),"")</f>
        <v/>
      </c>
      <c r="W190" s="48" t="str">
        <f>IF(AND(合并区域($U190:V190,"")="",$R190=W$16,COUNTIF(W$21:W189,W$18)&lt;W$15),IF(MOD(COUNTIFS(AG$22:AG190,"",$R$22:$R190,W$16),INT((COUNTIFS(AG$22:AG$201,"",$R$22:$R$201,W$16))/W$15))=0,W$18,""),"")</f>
        <v/>
      </c>
      <c r="X190" s="48" t="str">
        <f>IF(AND(合并区域($U190:W190,"")="",$R190=X$16,COUNTIF(X$21:X189,X$18)&lt;X$15),IF(MOD(COUNTIFS(AH$22:AH190,"",$R$22:$R190,X$16),INT((COUNTIFS(AH$22:AH$201,"",$R$22:$R$201,X$16))/X$15))=0,X$18,""),"")</f>
        <v/>
      </c>
      <c r="Y190" s="48" t="str">
        <f>IF(AND(合并区域($U190:X190,"")="",$R190=Y$16,COUNTIF(Y$21:Y189,Y$18)&lt;Y$15),IF(MOD(COUNTIFS(AI$22:AI190,"",$R$22:$R190,Y$16),INT((COUNTIFS(AI$22:AI$201,"",$R$22:$R$201,Y$16))/Y$15))=0,Y$18,""),"")</f>
        <v/>
      </c>
      <c r="Z190" s="48" t="str">
        <f>IF(AND(合并区域($U190:Y190,"")="",$R190=Z$16,COUNTIF(Z$21:Z189,Z$18)&lt;Z$15),IF(MOD(COUNTIFS(AJ$22:AJ190,"",$R$22:$R190,Z$16),INT((COUNTIFS(AJ$22:AJ$201,"",$R$22:$R$201,Z$16))/Z$15))=0,Z$18,""),"")</f>
        <v/>
      </c>
      <c r="AA190" s="48" t="str">
        <f>IF(AND(合并区域($U190:Z190,"")="",$R190=AA$16,COUNTIF(AA$21:AA189,AA$18)&lt;AA$15),IF(MOD(COUNTIFS(AK$22:AK190,"",$R$22:$R190,AA$16),INT((COUNTIFS(AK$22:AK$201,"",$R$22:$R$201,AA$16))/AA$15))=0,AA$18,""),"")</f>
        <v/>
      </c>
      <c r="AB190" s="48" t="str">
        <f>IF(AND(合并区域($U190:AA190,"")="",$R190=AB$16,COUNTIF(AB$21:AB189,AB$18)&lt;AB$15),IF(MOD(COUNTIFS(AL$22:AL190,"",$R$22:$R190,AB$16),INT((COUNTIFS(AL$22:AL$201,"",$R$22:$R$201,AB$16))/AB$15))=0,AB$18,""),"")</f>
        <v/>
      </c>
      <c r="AC190" s="48" t="str">
        <f>IF(AND(合并区域($U190:AB190,"")="",$R190=AC$16,COUNTIF(AC$21:AC189,AC$18)&lt;AC$15),IF(MOD(COUNTIFS(AM$22:AM190,"",$R$22:$R190,AC$16),INT((COUNTIFS(AM$22:AM$201,"",$R$22:$R$201,AC$16))/AC$15))=0,AC$18,""),"")</f>
        <v/>
      </c>
      <c r="AD190" s="48" t="str">
        <f>IF(AND(合并区域($U190:AC190,"")="",$R190=AD$16,COUNTIF(AD$21:AD189,AD$18)&lt;AD$15),IF(MOD(COUNTIFS(AN$22:AN190,"",$R$22:$R190,AD$16),INT((COUNTIFS(AN$22:AN$201,"",$R$22:$R$201,AD$16))/AD$15))=0,AD$18,""),"")</f>
        <v/>
      </c>
      <c r="AE190" s="48" t="str">
        <f>IF(AND(合并区域($U190:AD190,"")="",$R190=AE$16,COUNTIF(AE$21:AE189,AE$18)&lt;AE$15),IF(MOD(COUNTIFS(AO$22:AO190,"",$R$22:$R190,AE$16),INT((COUNTIFS(AO$22:AO$201,"",$R$22:$R$201,AE$16))/AE$15))=0,AE$18,""),"")</f>
        <v/>
      </c>
      <c r="AG190" s="79" t="str">
        <f>合并区域($U190:V190,"")</f>
        <v/>
      </c>
      <c r="AH190" s="79" t="str">
        <f>合并区域($U190:W190,"")</f>
        <v/>
      </c>
      <c r="AI190" s="79" t="str">
        <f>合并区域($U190:X190,"")</f>
        <v/>
      </c>
      <c r="AJ190" s="79" t="str">
        <f>合并区域($U190:Y190,"")</f>
        <v/>
      </c>
      <c r="AK190" s="79" t="str">
        <f>合并区域($U190:Z190,"")</f>
        <v/>
      </c>
      <c r="AL190" s="79" t="str">
        <f>合并区域($U190:AA190,"")</f>
        <v/>
      </c>
      <c r="AM190" s="79" t="str">
        <f>合并区域($U190:AB190,"")</f>
        <v/>
      </c>
      <c r="AN190" s="79" t="str">
        <f>合并区域($U190:AC190,"")</f>
        <v/>
      </c>
      <c r="AO190" s="79" t="str">
        <f>合并区域($U190:AD190,"")</f>
        <v/>
      </c>
      <c r="AP190" s="79" t="str">
        <f>合并区域($U190:AE190,"")</f>
        <v/>
      </c>
      <c r="AU190" s="14" t="s">
        <v>609</v>
      </c>
      <c r="AV190" s="14">
        <v>169</v>
      </c>
      <c r="AW190" s="14">
        <v>1</v>
      </c>
      <c r="AY190" s="77" t="str">
        <f>IF(AX190="","",INDEX($AV$12:$AZ$14,COUNTIF($AX$22:AX190,AX190),MATCH(AX190,$AV$3:$AZ$3,0)))</f>
        <v/>
      </c>
      <c r="BM190" s="14" t="s">
        <v>609</v>
      </c>
      <c r="BN190" s="14">
        <v>169</v>
      </c>
      <c r="BO190" s="14">
        <v>1</v>
      </c>
      <c r="BQ190" s="77" t="str">
        <f>IF(BP190="","",INDEX($BN$12:$BR$14,COUNTIF($BP$22:BP190,BP190),MATCH(BP190,$BN$3:$BR$3,0)))</f>
        <v/>
      </c>
    </row>
    <row r="191" spans="16:69" x14ac:dyDescent="0.15">
      <c r="P191" s="14" t="s">
        <v>610</v>
      </c>
      <c r="Q191" s="14">
        <v>170</v>
      </c>
      <c r="R191" s="14">
        <v>2</v>
      </c>
      <c r="S191" s="14" t="s">
        <v>626</v>
      </c>
      <c r="T191" s="77" t="str">
        <f t="shared" si="9"/>
        <v/>
      </c>
      <c r="U191" s="48" t="str">
        <f t="shared" si="8"/>
        <v/>
      </c>
      <c r="V191" s="47" t="str">
        <f>IF(AND($U191="",$R191=V$16,COUNTIF(V$21:V190,V$18)&lt;V$15),IF(MOD(COUNTIFS($U$22:U191,"",$R$22:R191,V$16),INT(COUNTIFS(U$22:U$201,"",$R$22:$R$201,V$16)/V$15))=0,V$18,""),"")</f>
        <v/>
      </c>
      <c r="W191" s="48" t="str">
        <f>IF(AND(合并区域($U191:V191,"")="",$R191=W$16,COUNTIF(W$21:W190,W$18)&lt;W$15),IF(MOD(COUNTIFS(AG$22:AG191,"",$R$22:$R191,W$16),INT((COUNTIFS(AG$22:AG$201,"",$R$22:$R$201,W$16))/W$15))=0,W$18,""),"")</f>
        <v/>
      </c>
      <c r="X191" s="48" t="str">
        <f>IF(AND(合并区域($U191:W191,"")="",$R191=X$16,COUNTIF(X$21:X190,X$18)&lt;X$15),IF(MOD(COUNTIFS(AH$22:AH191,"",$R$22:$R191,X$16),INT((COUNTIFS(AH$22:AH$201,"",$R$22:$R$201,X$16))/X$15))=0,X$18,""),"")</f>
        <v/>
      </c>
      <c r="Y191" s="48" t="str">
        <f>IF(AND(合并区域($U191:X191,"")="",$R191=Y$16,COUNTIF(Y$21:Y190,Y$18)&lt;Y$15),IF(MOD(COUNTIFS(AI$22:AI191,"",$R$22:$R191,Y$16),INT((COUNTIFS(AI$22:AI$201,"",$R$22:$R$201,Y$16))/Y$15))=0,Y$18,""),"")</f>
        <v/>
      </c>
      <c r="Z191" s="48" t="str">
        <f>IF(AND(合并区域($U191:Y191,"")="",$R191=Z$16,COUNTIF(Z$21:Z190,Z$18)&lt;Z$15),IF(MOD(COUNTIFS(AJ$22:AJ191,"",$R$22:$R191,Z$16),INT((COUNTIFS(AJ$22:AJ$201,"",$R$22:$R$201,Z$16))/Z$15))=0,Z$18,""),"")</f>
        <v/>
      </c>
      <c r="AA191" s="48" t="str">
        <f>IF(AND(合并区域($U191:Z191,"")="",$R191=AA$16,COUNTIF(AA$21:AA190,AA$18)&lt;AA$15),IF(MOD(COUNTIFS(AK$22:AK191,"",$R$22:$R191,AA$16),INT((COUNTIFS(AK$22:AK$201,"",$R$22:$R$201,AA$16))/AA$15))=0,AA$18,""),"")</f>
        <v/>
      </c>
      <c r="AB191" s="48" t="str">
        <f>IF(AND(合并区域($U191:AA191,"")="",$R191=AB$16,COUNTIF(AB$21:AB190,AB$18)&lt;AB$15),IF(MOD(COUNTIFS(AL$22:AL191,"",$R$22:$R191,AB$16),INT((COUNTIFS(AL$22:AL$201,"",$R$22:$R$201,AB$16))/AB$15))=0,AB$18,""),"")</f>
        <v/>
      </c>
      <c r="AC191" s="48" t="str">
        <f>IF(AND(合并区域($U191:AB191,"")="",$R191=AC$16,COUNTIF(AC$21:AC190,AC$18)&lt;AC$15),IF(MOD(COUNTIFS(AM$22:AM191,"",$R$22:$R191,AC$16),INT((COUNTIFS(AM$22:AM$201,"",$R$22:$R$201,AC$16))/AC$15))=0,AC$18,""),"")</f>
        <v/>
      </c>
      <c r="AD191" s="48" t="str">
        <f>IF(AND(合并区域($U191:AC191,"")="",$R191=AD$16,COUNTIF(AD$21:AD190,AD$18)&lt;AD$15),IF(MOD(COUNTIFS(AN$22:AN191,"",$R$22:$R191,AD$16),INT((COUNTIFS(AN$22:AN$201,"",$R$22:$R$201,AD$16))/AD$15))=0,AD$18,""),"")</f>
        <v/>
      </c>
      <c r="AE191" s="48" t="str">
        <f>IF(AND(合并区域($U191:AD191,"")="",$R191=AE$16,COUNTIF(AE$21:AE190,AE$18)&lt;AE$15),IF(MOD(COUNTIFS(AO$22:AO191,"",$R$22:$R191,AE$16),INT((COUNTIFS(AO$22:AO$201,"",$R$22:$R$201,AE$16))/AE$15))=0,AE$18,""),"")</f>
        <v/>
      </c>
      <c r="AG191" s="79" t="str">
        <f>合并区域($U191:V191,"")</f>
        <v/>
      </c>
      <c r="AH191" s="79" t="str">
        <f>合并区域($U191:W191,"")</f>
        <v/>
      </c>
      <c r="AI191" s="79" t="str">
        <f>合并区域($U191:X191,"")</f>
        <v/>
      </c>
      <c r="AJ191" s="79" t="str">
        <f>合并区域($U191:Y191,"")</f>
        <v/>
      </c>
      <c r="AK191" s="79" t="str">
        <f>合并区域($U191:Z191,"")</f>
        <v/>
      </c>
      <c r="AL191" s="79" t="str">
        <f>合并区域($U191:AA191,"")</f>
        <v/>
      </c>
      <c r="AM191" s="79" t="str">
        <f>合并区域($U191:AB191,"")</f>
        <v/>
      </c>
      <c r="AN191" s="79" t="str">
        <f>合并区域($U191:AC191,"")</f>
        <v/>
      </c>
      <c r="AO191" s="79" t="str">
        <f>合并区域($U191:AD191,"")</f>
        <v/>
      </c>
      <c r="AP191" s="79" t="str">
        <f>合并区域($U191:AE191,"")</f>
        <v/>
      </c>
      <c r="AU191" s="14" t="s">
        <v>610</v>
      </c>
      <c r="AV191" s="14">
        <v>170</v>
      </c>
      <c r="AW191" s="14">
        <v>2</v>
      </c>
      <c r="AY191" s="77" t="str">
        <f>IF(AX191="","",INDEX($AV$12:$AZ$14,COUNTIF($AX$22:AX191,AX191),MATCH(AX191,$AV$3:$AZ$3,0)))</f>
        <v/>
      </c>
      <c r="BM191" s="14" t="s">
        <v>610</v>
      </c>
      <c r="BN191" s="14">
        <v>170</v>
      </c>
      <c r="BO191" s="14">
        <v>2</v>
      </c>
      <c r="BQ191" s="77" t="str">
        <f>IF(BP191="","",INDEX($BN$12:$BR$14,COUNTIF($BP$22:BP191,BP191),MATCH(BP191,$BN$3:$BR$3,0)))</f>
        <v/>
      </c>
    </row>
    <row r="192" spans="16:69" x14ac:dyDescent="0.15">
      <c r="P192" s="14" t="s">
        <v>611</v>
      </c>
      <c r="Q192" s="14">
        <v>171</v>
      </c>
      <c r="R192" s="14">
        <v>1</v>
      </c>
      <c r="T192" s="77" t="str">
        <f t="shared" si="9"/>
        <v/>
      </c>
      <c r="U192" s="48" t="str">
        <f t="shared" si="8"/>
        <v/>
      </c>
      <c r="V192" s="47" t="str">
        <f>IF(AND($U192="",$R192=V$16,COUNTIF(V$21:V191,V$18)&lt;V$15),IF(MOD(COUNTIFS($U$22:U192,"",$R$22:R192,V$16),INT(COUNTIFS(U$22:U$201,"",$R$22:$R$201,V$16)/V$15))=0,V$18,""),"")</f>
        <v/>
      </c>
      <c r="W192" s="48" t="str">
        <f>IF(AND(合并区域($U192:V192,"")="",$R192=W$16,COUNTIF(W$21:W191,W$18)&lt;W$15),IF(MOD(COUNTIFS(AG$22:AG192,"",$R$22:$R192,W$16),INT((COUNTIFS(AG$22:AG$201,"",$R$22:$R$201,W$16))/W$15))=0,W$18,""),"")</f>
        <v/>
      </c>
      <c r="X192" s="48" t="str">
        <f>IF(AND(合并区域($U192:W192,"")="",$R192=X$16,COUNTIF(X$21:X191,X$18)&lt;X$15),IF(MOD(COUNTIFS(AH$22:AH192,"",$R$22:$R192,X$16),INT((COUNTIFS(AH$22:AH$201,"",$R$22:$R$201,X$16))/X$15))=0,X$18,""),"")</f>
        <v/>
      </c>
      <c r="Y192" s="48" t="str">
        <f>IF(AND(合并区域($U192:X192,"")="",$R192=Y$16,COUNTIF(Y$21:Y191,Y$18)&lt;Y$15),IF(MOD(COUNTIFS(AI$22:AI192,"",$R$22:$R192,Y$16),INT((COUNTIFS(AI$22:AI$201,"",$R$22:$R$201,Y$16))/Y$15))=0,Y$18,""),"")</f>
        <v/>
      </c>
      <c r="Z192" s="48" t="str">
        <f>IF(AND(合并区域($U192:Y192,"")="",$R192=Z$16,COUNTIF(Z$21:Z191,Z$18)&lt;Z$15),IF(MOD(COUNTIFS(AJ$22:AJ192,"",$R$22:$R192,Z$16),INT((COUNTIFS(AJ$22:AJ$201,"",$R$22:$R$201,Z$16))/Z$15))=0,Z$18,""),"")</f>
        <v/>
      </c>
      <c r="AA192" s="48" t="str">
        <f>IF(AND(合并区域($U192:Z192,"")="",$R192=AA$16,COUNTIF(AA$21:AA191,AA$18)&lt;AA$15),IF(MOD(COUNTIFS(AK$22:AK192,"",$R$22:$R192,AA$16),INT((COUNTIFS(AK$22:AK$201,"",$R$22:$R$201,AA$16))/AA$15))=0,AA$18,""),"")</f>
        <v/>
      </c>
      <c r="AB192" s="48" t="str">
        <f>IF(AND(合并区域($U192:AA192,"")="",$R192=AB$16,COUNTIF(AB$21:AB191,AB$18)&lt;AB$15),IF(MOD(COUNTIFS(AL$22:AL192,"",$R$22:$R192,AB$16),INT((COUNTIFS(AL$22:AL$201,"",$R$22:$R$201,AB$16))/AB$15))=0,AB$18,""),"")</f>
        <v/>
      </c>
      <c r="AC192" s="48" t="str">
        <f>IF(AND(合并区域($U192:AB192,"")="",$R192=AC$16,COUNTIF(AC$21:AC191,AC$18)&lt;AC$15),IF(MOD(COUNTIFS(AM$22:AM192,"",$R$22:$R192,AC$16),INT((COUNTIFS(AM$22:AM$201,"",$R$22:$R$201,AC$16))/AC$15))=0,AC$18,""),"")</f>
        <v/>
      </c>
      <c r="AD192" s="48" t="str">
        <f>IF(AND(合并区域($U192:AC192,"")="",$R192=AD$16,COUNTIF(AD$21:AD191,AD$18)&lt;AD$15),IF(MOD(COUNTIFS(AN$22:AN192,"",$R$22:$R192,AD$16),INT((COUNTIFS(AN$22:AN$201,"",$R$22:$R$201,AD$16))/AD$15))=0,AD$18,""),"")</f>
        <v/>
      </c>
      <c r="AE192" s="48" t="str">
        <f>IF(AND(合并区域($U192:AD192,"")="",$R192=AE$16,COUNTIF(AE$21:AE191,AE$18)&lt;AE$15),IF(MOD(COUNTIFS(AO$22:AO192,"",$R$22:$R192,AE$16),INT((COUNTIFS(AO$22:AO$201,"",$R$22:$R$201,AE$16))/AE$15))=0,AE$18,""),"")</f>
        <v/>
      </c>
      <c r="AG192" s="79" t="str">
        <f>合并区域($U192:V192,"")</f>
        <v/>
      </c>
      <c r="AH192" s="79" t="str">
        <f>合并区域($U192:W192,"")</f>
        <v/>
      </c>
      <c r="AI192" s="79" t="str">
        <f>合并区域($U192:X192,"")</f>
        <v/>
      </c>
      <c r="AJ192" s="79" t="str">
        <f>合并区域($U192:Y192,"")</f>
        <v/>
      </c>
      <c r="AK192" s="79" t="str">
        <f>合并区域($U192:Z192,"")</f>
        <v/>
      </c>
      <c r="AL192" s="79" t="str">
        <f>合并区域($U192:AA192,"")</f>
        <v/>
      </c>
      <c r="AM192" s="79" t="str">
        <f>合并区域($U192:AB192,"")</f>
        <v/>
      </c>
      <c r="AN192" s="79" t="str">
        <f>合并区域($U192:AC192,"")</f>
        <v/>
      </c>
      <c r="AO192" s="79" t="str">
        <f>合并区域($U192:AD192,"")</f>
        <v/>
      </c>
      <c r="AP192" s="79" t="str">
        <f>合并区域($U192:AE192,"")</f>
        <v/>
      </c>
      <c r="AU192" s="14" t="s">
        <v>611</v>
      </c>
      <c r="AV192" s="14">
        <v>171</v>
      </c>
      <c r="AW192" s="14">
        <v>1</v>
      </c>
      <c r="AY192" s="77" t="str">
        <f>IF(AX192="","",INDEX($AV$12:$AZ$14,COUNTIF($AX$22:AX192,AX192),MATCH(AX192,$AV$3:$AZ$3,0)))</f>
        <v/>
      </c>
      <c r="BM192" s="14" t="s">
        <v>611</v>
      </c>
      <c r="BN192" s="14">
        <v>171</v>
      </c>
      <c r="BO192" s="14">
        <v>1</v>
      </c>
      <c r="BQ192" s="77" t="str">
        <f>IF(BP192="","",INDEX($BN$12:$BR$14,COUNTIF($BP$22:BP192,BP192),MATCH(BP192,$BN$3:$BR$3,0)))</f>
        <v/>
      </c>
    </row>
    <row r="193" spans="16:69" x14ac:dyDescent="0.15">
      <c r="P193" s="14" t="s">
        <v>612</v>
      </c>
      <c r="Q193" s="14">
        <v>172</v>
      </c>
      <c r="R193" s="14">
        <v>1</v>
      </c>
      <c r="T193" s="77" t="str">
        <f t="shared" si="9"/>
        <v/>
      </c>
      <c r="U193" s="48" t="str">
        <f t="shared" si="8"/>
        <v/>
      </c>
      <c r="V193" s="47" t="str">
        <f>IF(AND($U193="",$R193=V$16,COUNTIF(V$21:V192,V$18)&lt;V$15),IF(MOD(COUNTIFS($U$22:U193,"",$R$22:R193,V$16),INT(COUNTIFS(U$22:U$201,"",$R$22:$R$201,V$16)/V$15))=0,V$18,""),"")</f>
        <v/>
      </c>
      <c r="W193" s="48" t="str">
        <f>IF(AND(合并区域($U193:V193,"")="",$R193=W$16,COUNTIF(W$21:W192,W$18)&lt;W$15),IF(MOD(COUNTIFS(AG$22:AG193,"",$R$22:$R193,W$16),INT((COUNTIFS(AG$22:AG$201,"",$R$22:$R$201,W$16))/W$15))=0,W$18,""),"")</f>
        <v/>
      </c>
      <c r="X193" s="48" t="str">
        <f>IF(AND(合并区域($U193:W193,"")="",$R193=X$16,COUNTIF(X$21:X192,X$18)&lt;X$15),IF(MOD(COUNTIFS(AH$22:AH193,"",$R$22:$R193,X$16),INT((COUNTIFS(AH$22:AH$201,"",$R$22:$R$201,X$16))/X$15))=0,X$18,""),"")</f>
        <v/>
      </c>
      <c r="Y193" s="48" t="str">
        <f>IF(AND(合并区域($U193:X193,"")="",$R193=Y$16,COUNTIF(Y$21:Y192,Y$18)&lt;Y$15),IF(MOD(COUNTIFS(AI$22:AI193,"",$R$22:$R193,Y$16),INT((COUNTIFS(AI$22:AI$201,"",$R$22:$R$201,Y$16))/Y$15))=0,Y$18,""),"")</f>
        <v/>
      </c>
      <c r="Z193" s="48" t="str">
        <f>IF(AND(合并区域($U193:Y193,"")="",$R193=Z$16,COUNTIF(Z$21:Z192,Z$18)&lt;Z$15),IF(MOD(COUNTIFS(AJ$22:AJ193,"",$R$22:$R193,Z$16),INT((COUNTIFS(AJ$22:AJ$201,"",$R$22:$R$201,Z$16))/Z$15))=0,Z$18,""),"")</f>
        <v/>
      </c>
      <c r="AA193" s="48" t="str">
        <f>IF(AND(合并区域($U193:Z193,"")="",$R193=AA$16,COUNTIF(AA$21:AA192,AA$18)&lt;AA$15),IF(MOD(COUNTIFS(AK$22:AK193,"",$R$22:$R193,AA$16),INT((COUNTIFS(AK$22:AK$201,"",$R$22:$R$201,AA$16))/AA$15))=0,AA$18,""),"")</f>
        <v/>
      </c>
      <c r="AB193" s="48" t="str">
        <f>IF(AND(合并区域($U193:AA193,"")="",$R193=AB$16,COUNTIF(AB$21:AB192,AB$18)&lt;AB$15),IF(MOD(COUNTIFS(AL$22:AL193,"",$R$22:$R193,AB$16),INT((COUNTIFS(AL$22:AL$201,"",$R$22:$R$201,AB$16))/AB$15))=0,AB$18,""),"")</f>
        <v/>
      </c>
      <c r="AC193" s="48" t="str">
        <f>IF(AND(合并区域($U193:AB193,"")="",$R193=AC$16,COUNTIF(AC$21:AC192,AC$18)&lt;AC$15),IF(MOD(COUNTIFS(AM$22:AM193,"",$R$22:$R193,AC$16),INT((COUNTIFS(AM$22:AM$201,"",$R$22:$R$201,AC$16))/AC$15))=0,AC$18,""),"")</f>
        <v/>
      </c>
      <c r="AD193" s="48" t="str">
        <f>IF(AND(合并区域($U193:AC193,"")="",$R193=AD$16,COUNTIF(AD$21:AD192,AD$18)&lt;AD$15),IF(MOD(COUNTIFS(AN$22:AN193,"",$R$22:$R193,AD$16),INT((COUNTIFS(AN$22:AN$201,"",$R$22:$R$201,AD$16))/AD$15))=0,AD$18,""),"")</f>
        <v/>
      </c>
      <c r="AE193" s="48" t="str">
        <f>IF(AND(合并区域($U193:AD193,"")="",$R193=AE$16,COUNTIF(AE$21:AE192,AE$18)&lt;AE$15),IF(MOD(COUNTIFS(AO$22:AO193,"",$R$22:$R193,AE$16),INT((COUNTIFS(AO$22:AO$201,"",$R$22:$R$201,AE$16))/AE$15))=0,AE$18,""),"")</f>
        <v/>
      </c>
      <c r="AG193" s="79" t="str">
        <f>合并区域($U193:V193,"")</f>
        <v/>
      </c>
      <c r="AH193" s="79" t="str">
        <f>合并区域($U193:W193,"")</f>
        <v/>
      </c>
      <c r="AI193" s="79" t="str">
        <f>合并区域($U193:X193,"")</f>
        <v/>
      </c>
      <c r="AJ193" s="79" t="str">
        <f>合并区域($U193:Y193,"")</f>
        <v/>
      </c>
      <c r="AK193" s="79" t="str">
        <f>合并区域($U193:Z193,"")</f>
        <v/>
      </c>
      <c r="AL193" s="79" t="str">
        <f>合并区域($U193:AA193,"")</f>
        <v/>
      </c>
      <c r="AM193" s="79" t="str">
        <f>合并区域($U193:AB193,"")</f>
        <v/>
      </c>
      <c r="AN193" s="79" t="str">
        <f>合并区域($U193:AC193,"")</f>
        <v/>
      </c>
      <c r="AO193" s="79" t="str">
        <f>合并区域($U193:AD193,"")</f>
        <v/>
      </c>
      <c r="AP193" s="79" t="str">
        <f>合并区域($U193:AE193,"")</f>
        <v/>
      </c>
      <c r="AU193" s="14" t="s">
        <v>612</v>
      </c>
      <c r="AV193" s="14">
        <v>172</v>
      </c>
      <c r="AW193" s="14">
        <v>1</v>
      </c>
      <c r="AY193" s="77" t="str">
        <f>IF(AX193="","",INDEX($AV$12:$AZ$14,COUNTIF($AX$22:AX193,AX193),MATCH(AX193,$AV$3:$AZ$3,0)))</f>
        <v/>
      </c>
      <c r="BM193" s="14" t="s">
        <v>612</v>
      </c>
      <c r="BN193" s="14">
        <v>172</v>
      </c>
      <c r="BO193" s="14">
        <v>1</v>
      </c>
      <c r="BQ193" s="77" t="str">
        <f>IF(BP193="","",INDEX($BN$12:$BR$14,COUNTIF($BP$22:BP193,BP193),MATCH(BP193,$BN$3:$BR$3,0)))</f>
        <v/>
      </c>
    </row>
    <row r="194" spans="16:69" x14ac:dyDescent="0.15">
      <c r="P194" s="14" t="s">
        <v>613</v>
      </c>
      <c r="Q194" s="14">
        <v>173</v>
      </c>
      <c r="R194" s="14">
        <v>3</v>
      </c>
      <c r="T194" s="77" t="str">
        <f t="shared" si="9"/>
        <v>29007</v>
      </c>
      <c r="U194" s="48" t="str">
        <f t="shared" si="8"/>
        <v/>
      </c>
      <c r="V194" s="47" t="str">
        <f>IF(AND($U194="",$R194=V$16,COUNTIF(V$21:V193,V$18)&lt;V$15),IF(MOD(COUNTIFS($U$22:U194,"",$R$22:R194,V$16),INT(COUNTIFS(U$22:U$201,"",$R$22:$R$201,V$16)/V$15))=0,V$18,""),"")</f>
        <v/>
      </c>
      <c r="W194" s="48" t="str">
        <f>IF(AND(合并区域($U194:V194,"")="",$R194=W$16,COUNTIF(W$21:W193,W$18)&lt;W$15),IF(MOD(COUNTIFS(AG$22:AG194,"",$R$22:$R194,W$16),INT((COUNTIFS(AG$22:AG$201,"",$R$22:$R$201,W$16))/W$15))=0,W$18,""),"")</f>
        <v/>
      </c>
      <c r="X194" s="48" t="str">
        <f>IF(AND(合并区域($U194:W194,"")="",$R194=X$16,COUNTIF(X$21:X193,X$18)&lt;X$15),IF(MOD(COUNTIFS(AH$22:AH194,"",$R$22:$R194,X$16),INT((COUNTIFS(AH$22:AH$201,"",$R$22:$R$201,X$16))/X$15))=0,X$18,""),"")</f>
        <v/>
      </c>
      <c r="Y194" s="48" t="str">
        <f>IF(AND(合并区域($U194:X194,"")="",$R194=Y$16,COUNTIF(Y$21:Y193,Y$18)&lt;Y$15),IF(MOD(COUNTIFS(AI$22:AI194,"",$R$22:$R194,Y$16),INT((COUNTIFS(AI$22:AI$201,"",$R$22:$R$201,Y$16))/Y$15))=0,Y$18,""),"")</f>
        <v/>
      </c>
      <c r="Z194" s="48" t="str">
        <f>IF(AND(合并区域($U194:Y194,"")="",$R194=Z$16,COUNTIF(Z$21:Z193,Z$18)&lt;Z$15),IF(MOD(COUNTIFS(AJ$22:AJ194,"",$R$22:$R194,Z$16),INT((COUNTIFS(AJ$22:AJ$201,"",$R$22:$R$201,Z$16))/Z$15))=0,Z$18,""),"")</f>
        <v/>
      </c>
      <c r="AA194" s="48" t="str">
        <f>IF(AND(合并区域($U194:Z194,"")="",$R194=AA$16,COUNTIF(AA$21:AA193,AA$18)&lt;AA$15),IF(MOD(COUNTIFS(AK$22:AK194,"",$R$22:$R194,AA$16),INT((COUNTIFS(AK$22:AK$201,"",$R$22:$R$201,AA$16))/AA$15))=0,AA$18,""),"")</f>
        <v/>
      </c>
      <c r="AB194" s="48">
        <f>IF(AND(合并区域($U194:AA194,"")="",$R194=AB$16,COUNTIF(AB$21:AB193,AB$18)&lt;AB$15),IF(MOD(COUNTIFS(AL$22:AL194,"",$R$22:$R194,AB$16),INT((COUNTIFS(AL$22:AL$201,"",$R$22:$R$201,AB$16))/AB$15))=0,AB$18,""),"")</f>
        <v>29007</v>
      </c>
      <c r="AC194" s="48" t="str">
        <f>IF(AND(合并区域($U194:AB194,"")="",$R194=AC$16,COUNTIF(AC$21:AC193,AC$18)&lt;AC$15),IF(MOD(COUNTIFS(AM$22:AM194,"",$R$22:$R194,AC$16),INT((COUNTIFS(AM$22:AM$201,"",$R$22:$R$201,AC$16))/AC$15))=0,AC$18,""),"")</f>
        <v/>
      </c>
      <c r="AD194" s="48" t="str">
        <f>IF(AND(合并区域($U194:AC194,"")="",$R194=AD$16,COUNTIF(AD$21:AD193,AD$18)&lt;AD$15),IF(MOD(COUNTIFS(AN$22:AN194,"",$R$22:$R194,AD$16),INT((COUNTIFS(AN$22:AN$201,"",$R$22:$R$201,AD$16))/AD$15))=0,AD$18,""),"")</f>
        <v/>
      </c>
      <c r="AE194" s="48" t="str">
        <f>IF(AND(合并区域($U194:AD194,"")="",$R194=AE$16,COUNTIF(AE$21:AE193,AE$18)&lt;AE$15),IF(MOD(COUNTIFS(AO$22:AO194,"",$R$22:$R194,AE$16),INT((COUNTIFS(AO$22:AO$201,"",$R$22:$R$201,AE$16))/AE$15))=0,AE$18,""),"")</f>
        <v/>
      </c>
      <c r="AG194" s="79" t="str">
        <f>合并区域($U194:V194,"")</f>
        <v/>
      </c>
      <c r="AH194" s="79" t="str">
        <f>合并区域($U194:W194,"")</f>
        <v/>
      </c>
      <c r="AI194" s="79" t="str">
        <f>合并区域($U194:X194,"")</f>
        <v/>
      </c>
      <c r="AJ194" s="79" t="str">
        <f>合并区域($U194:Y194,"")</f>
        <v/>
      </c>
      <c r="AK194" s="79" t="str">
        <f>合并区域($U194:Z194,"")</f>
        <v/>
      </c>
      <c r="AL194" s="79" t="str">
        <f>合并区域($U194:AA194,"")</f>
        <v/>
      </c>
      <c r="AM194" s="79" t="str">
        <f>合并区域($U194:AB194,"")</f>
        <v>29007</v>
      </c>
      <c r="AN194" s="79" t="str">
        <f>合并区域($U194:AC194,"")</f>
        <v>29007</v>
      </c>
      <c r="AO194" s="79" t="str">
        <f>合并区域($U194:AD194,"")</f>
        <v>29007</v>
      </c>
      <c r="AP194" s="79" t="str">
        <f>合并区域($U194:AE194,"")</f>
        <v>29007</v>
      </c>
      <c r="AU194" s="14" t="s">
        <v>613</v>
      </c>
      <c r="AV194" s="14">
        <v>173</v>
      </c>
      <c r="AW194" s="14">
        <v>1</v>
      </c>
      <c r="AY194" s="77" t="str">
        <f>IF(AX194="","",INDEX($AV$12:$AZ$14,COUNTIF($AX$22:AX194,AX194),MATCH(AX194,$AV$3:$AZ$3,0)))</f>
        <v/>
      </c>
      <c r="BM194" s="14" t="s">
        <v>613</v>
      </c>
      <c r="BN194" s="14">
        <v>173</v>
      </c>
      <c r="BO194" s="14">
        <v>1</v>
      </c>
      <c r="BQ194" s="77" t="str">
        <f>IF(BP194="","",INDEX($BN$12:$BR$14,COUNTIF($BP$22:BP194,BP194),MATCH(BP194,$BN$3:$BR$3,0)))</f>
        <v/>
      </c>
    </row>
    <row r="195" spans="16:69" x14ac:dyDescent="0.15">
      <c r="P195" s="14" t="s">
        <v>614</v>
      </c>
      <c r="Q195" s="14">
        <v>174</v>
      </c>
      <c r="R195" s="14">
        <v>2</v>
      </c>
      <c r="T195" s="77" t="str">
        <f t="shared" si="9"/>
        <v/>
      </c>
      <c r="U195" s="48" t="str">
        <f t="shared" si="8"/>
        <v/>
      </c>
      <c r="V195" s="47" t="str">
        <f>IF(AND($U195="",$R195=V$16,COUNTIF(V$21:V194,V$18)&lt;V$15),IF(MOD(COUNTIFS($U$22:U195,"",$R$22:R195,V$16),INT(COUNTIFS(U$22:U$201,"",$R$22:$R$201,V$16)/V$15))=0,V$18,""),"")</f>
        <v/>
      </c>
      <c r="W195" s="48" t="str">
        <f>IF(AND(合并区域($U195:V195,"")="",$R195=W$16,COUNTIF(W$21:W194,W$18)&lt;W$15),IF(MOD(COUNTIFS(AG$22:AG195,"",$R$22:$R195,W$16),INT((COUNTIFS(AG$22:AG$201,"",$R$22:$R$201,W$16))/W$15))=0,W$18,""),"")</f>
        <v/>
      </c>
      <c r="X195" s="48" t="str">
        <f>IF(AND(合并区域($U195:W195,"")="",$R195=X$16,COUNTIF(X$21:X194,X$18)&lt;X$15),IF(MOD(COUNTIFS(AH$22:AH195,"",$R$22:$R195,X$16),INT((COUNTIFS(AH$22:AH$201,"",$R$22:$R$201,X$16))/X$15))=0,X$18,""),"")</f>
        <v/>
      </c>
      <c r="Y195" s="48" t="str">
        <f>IF(AND(合并区域($U195:X195,"")="",$R195=Y$16,COUNTIF(Y$21:Y194,Y$18)&lt;Y$15),IF(MOD(COUNTIFS(AI$22:AI195,"",$R$22:$R195,Y$16),INT((COUNTIFS(AI$22:AI$201,"",$R$22:$R$201,Y$16))/Y$15))=0,Y$18,""),"")</f>
        <v/>
      </c>
      <c r="Z195" s="48" t="str">
        <f>IF(AND(合并区域($U195:Y195,"")="",$R195=Z$16,COUNTIF(Z$21:Z194,Z$18)&lt;Z$15),IF(MOD(COUNTIFS(AJ$22:AJ195,"",$R$22:$R195,Z$16),INT((COUNTIFS(AJ$22:AJ$201,"",$R$22:$R$201,Z$16))/Z$15))=0,Z$18,""),"")</f>
        <v/>
      </c>
      <c r="AA195" s="48" t="str">
        <f>IF(AND(合并区域($U195:Z195,"")="",$R195=AA$16,COUNTIF(AA$21:AA194,AA$18)&lt;AA$15),IF(MOD(COUNTIFS(AK$22:AK195,"",$R$22:$R195,AA$16),INT((COUNTIFS(AK$22:AK$201,"",$R$22:$R$201,AA$16))/AA$15))=0,AA$18,""),"")</f>
        <v/>
      </c>
      <c r="AB195" s="48" t="str">
        <f>IF(AND(合并区域($U195:AA195,"")="",$R195=AB$16,COUNTIF(AB$21:AB194,AB$18)&lt;AB$15),IF(MOD(COUNTIFS(AL$22:AL195,"",$R$22:$R195,AB$16),INT((COUNTIFS(AL$22:AL$201,"",$R$22:$R$201,AB$16))/AB$15))=0,AB$18,""),"")</f>
        <v/>
      </c>
      <c r="AC195" s="48" t="str">
        <f>IF(AND(合并区域($U195:AB195,"")="",$R195=AC$16,COUNTIF(AC$21:AC194,AC$18)&lt;AC$15),IF(MOD(COUNTIFS(AM$22:AM195,"",$R$22:$R195,AC$16),INT((COUNTIFS(AM$22:AM$201,"",$R$22:$R$201,AC$16))/AC$15))=0,AC$18,""),"")</f>
        <v/>
      </c>
      <c r="AD195" s="48" t="str">
        <f>IF(AND(合并区域($U195:AC195,"")="",$R195=AD$16,COUNTIF(AD$21:AD194,AD$18)&lt;AD$15),IF(MOD(COUNTIFS(AN$22:AN195,"",$R$22:$R195,AD$16),INT((COUNTIFS(AN$22:AN$201,"",$R$22:$R$201,AD$16))/AD$15))=0,AD$18,""),"")</f>
        <v/>
      </c>
      <c r="AE195" s="48" t="str">
        <f>IF(AND(合并区域($U195:AD195,"")="",$R195=AE$16,COUNTIF(AE$21:AE194,AE$18)&lt;AE$15),IF(MOD(COUNTIFS(AO$22:AO195,"",$R$22:$R195,AE$16),INT((COUNTIFS(AO$22:AO$201,"",$R$22:$R$201,AE$16))/AE$15))=0,AE$18,""),"")</f>
        <v/>
      </c>
      <c r="AG195" s="79" t="str">
        <f>合并区域($U195:V195,"")</f>
        <v/>
      </c>
      <c r="AH195" s="79" t="str">
        <f>合并区域($U195:W195,"")</f>
        <v/>
      </c>
      <c r="AI195" s="79" t="str">
        <f>合并区域($U195:X195,"")</f>
        <v/>
      </c>
      <c r="AJ195" s="79" t="str">
        <f>合并区域($U195:Y195,"")</f>
        <v/>
      </c>
      <c r="AK195" s="79" t="str">
        <f>合并区域($U195:Z195,"")</f>
        <v/>
      </c>
      <c r="AL195" s="79" t="str">
        <f>合并区域($U195:AA195,"")</f>
        <v/>
      </c>
      <c r="AM195" s="79" t="str">
        <f>合并区域($U195:AB195,"")</f>
        <v/>
      </c>
      <c r="AN195" s="79" t="str">
        <f>合并区域($U195:AC195,"")</f>
        <v/>
      </c>
      <c r="AO195" s="79" t="str">
        <f>合并区域($U195:AD195,"")</f>
        <v/>
      </c>
      <c r="AP195" s="79" t="str">
        <f>合并区域($U195:AE195,"")</f>
        <v/>
      </c>
      <c r="AU195" s="14" t="s">
        <v>614</v>
      </c>
      <c r="AV195" s="14">
        <v>174</v>
      </c>
      <c r="AW195" s="14">
        <v>2</v>
      </c>
      <c r="AY195" s="77" t="str">
        <f>IF(AX195="","",INDEX($AV$12:$AZ$14,COUNTIF($AX$22:AX195,AX195),MATCH(AX195,$AV$3:$AZ$3,0)))</f>
        <v/>
      </c>
      <c r="BM195" s="14" t="s">
        <v>614</v>
      </c>
      <c r="BN195" s="14">
        <v>174</v>
      </c>
      <c r="BO195" s="14">
        <v>2</v>
      </c>
      <c r="BQ195" s="77" t="str">
        <f>IF(BP195="","",INDEX($BN$12:$BR$14,COUNTIF($BP$22:BP195,BP195),MATCH(BP195,$BN$3:$BR$3,0)))</f>
        <v/>
      </c>
    </row>
    <row r="196" spans="16:69" x14ac:dyDescent="0.15">
      <c r="P196" s="14" t="s">
        <v>615</v>
      </c>
      <c r="Q196" s="14">
        <v>175</v>
      </c>
      <c r="R196" s="14">
        <v>3</v>
      </c>
      <c r="T196" s="77" t="str">
        <f t="shared" si="9"/>
        <v/>
      </c>
      <c r="U196" s="48" t="str">
        <f t="shared" si="8"/>
        <v/>
      </c>
      <c r="V196" s="47" t="str">
        <f>IF(AND($U196="",$R196=V$16,COUNTIF(V$21:V195,V$18)&lt;V$15),IF(MOD(COUNTIFS($U$22:U196,"",$R$22:R196,V$16),INT(COUNTIFS(U$22:U$201,"",$R$22:$R$201,V$16)/V$15))=0,V$18,""),"")</f>
        <v/>
      </c>
      <c r="W196" s="48" t="str">
        <f>IF(AND(合并区域($U196:V196,"")="",$R196=W$16,COUNTIF(W$21:W195,W$18)&lt;W$15),IF(MOD(COUNTIFS(AG$22:AG196,"",$R$22:$R196,W$16),INT((COUNTIFS(AG$22:AG$201,"",$R$22:$R$201,W$16))/W$15))=0,W$18,""),"")</f>
        <v/>
      </c>
      <c r="X196" s="48" t="str">
        <f>IF(AND(合并区域($U196:W196,"")="",$R196=X$16,COUNTIF(X$21:X195,X$18)&lt;X$15),IF(MOD(COUNTIFS(AH$22:AH196,"",$R$22:$R196,X$16),INT((COUNTIFS(AH$22:AH$201,"",$R$22:$R$201,X$16))/X$15))=0,X$18,""),"")</f>
        <v/>
      </c>
      <c r="Y196" s="48" t="str">
        <f>IF(AND(合并区域($U196:X196,"")="",$R196=Y$16,COUNTIF(Y$21:Y195,Y$18)&lt;Y$15),IF(MOD(COUNTIFS(AI$22:AI196,"",$R$22:$R196,Y$16),INT((COUNTIFS(AI$22:AI$201,"",$R$22:$R$201,Y$16))/Y$15))=0,Y$18,""),"")</f>
        <v/>
      </c>
      <c r="Z196" s="48" t="str">
        <f>IF(AND(合并区域($U196:Y196,"")="",$R196=Z$16,COUNTIF(Z$21:Z195,Z$18)&lt;Z$15),IF(MOD(COUNTIFS(AJ$22:AJ196,"",$R$22:$R196,Z$16),INT((COUNTIFS(AJ$22:AJ$201,"",$R$22:$R$201,Z$16))/Z$15))=0,Z$18,""),"")</f>
        <v/>
      </c>
      <c r="AA196" s="48" t="str">
        <f>IF(AND(合并区域($U196:Z196,"")="",$R196=AA$16,COUNTIF(AA$21:AA195,AA$18)&lt;AA$15),IF(MOD(COUNTIFS(AK$22:AK196,"",$R$22:$R196,AA$16),INT((COUNTIFS(AK$22:AK$201,"",$R$22:$R$201,AA$16))/AA$15))=0,AA$18,""),"")</f>
        <v/>
      </c>
      <c r="AB196" s="48" t="str">
        <f>IF(AND(合并区域($U196:AA196,"")="",$R196=AB$16,COUNTIF(AB$21:AB195,AB$18)&lt;AB$15),IF(MOD(COUNTIFS(AL$22:AL196,"",$R$22:$R196,AB$16),INT((COUNTIFS(AL$22:AL$201,"",$R$22:$R$201,AB$16))/AB$15))=0,AB$18,""),"")</f>
        <v/>
      </c>
      <c r="AC196" s="48" t="str">
        <f>IF(AND(合并区域($U196:AB196,"")="",$R196=AC$16,COUNTIF(AC$21:AC195,AC$18)&lt;AC$15),IF(MOD(COUNTIFS(AM$22:AM196,"",$R$22:$R196,AC$16),INT((COUNTIFS(AM$22:AM$201,"",$R$22:$R$201,AC$16))/AC$15))=0,AC$18,""),"")</f>
        <v/>
      </c>
      <c r="AD196" s="48" t="str">
        <f>IF(AND(合并区域($U196:AC196,"")="",$R196=AD$16,COUNTIF(AD$21:AD195,AD$18)&lt;AD$15),IF(MOD(COUNTIFS(AN$22:AN196,"",$R$22:$R196,AD$16),INT((COUNTIFS(AN$22:AN$201,"",$R$22:$R$201,AD$16))/AD$15))=0,AD$18,""),"")</f>
        <v/>
      </c>
      <c r="AE196" s="48" t="str">
        <f>IF(AND(合并区域($U196:AD196,"")="",$R196=AE$16,COUNTIF(AE$21:AE195,AE$18)&lt;AE$15),IF(MOD(COUNTIFS(AO$22:AO196,"",$R$22:$R196,AE$16),INT((COUNTIFS(AO$22:AO$201,"",$R$22:$R$201,AE$16))/AE$15))=0,AE$18,""),"")</f>
        <v/>
      </c>
      <c r="AG196" s="79" t="str">
        <f>合并区域($U196:V196,"")</f>
        <v/>
      </c>
      <c r="AH196" s="79" t="str">
        <f>合并区域($U196:W196,"")</f>
        <v/>
      </c>
      <c r="AI196" s="79" t="str">
        <f>合并区域($U196:X196,"")</f>
        <v/>
      </c>
      <c r="AJ196" s="79" t="str">
        <f>合并区域($U196:Y196,"")</f>
        <v/>
      </c>
      <c r="AK196" s="79" t="str">
        <f>合并区域($U196:Z196,"")</f>
        <v/>
      </c>
      <c r="AL196" s="79" t="str">
        <f>合并区域($U196:AA196,"")</f>
        <v/>
      </c>
      <c r="AM196" s="79" t="str">
        <f>合并区域($U196:AB196,"")</f>
        <v/>
      </c>
      <c r="AN196" s="79" t="str">
        <f>合并区域($U196:AC196,"")</f>
        <v/>
      </c>
      <c r="AO196" s="79" t="str">
        <f>合并区域($U196:AD196,"")</f>
        <v/>
      </c>
      <c r="AP196" s="79" t="str">
        <f>合并区域($U196:AE196,"")</f>
        <v/>
      </c>
      <c r="AU196" s="14" t="s">
        <v>615</v>
      </c>
      <c r="AV196" s="14">
        <v>175</v>
      </c>
      <c r="AW196" s="14">
        <v>1</v>
      </c>
      <c r="AY196" s="77" t="str">
        <f>IF(AX196="","",INDEX($AV$12:$AZ$14,COUNTIF($AX$22:AX196,AX196),MATCH(AX196,$AV$3:$AZ$3,0)))</f>
        <v/>
      </c>
      <c r="BM196" s="14" t="s">
        <v>615</v>
      </c>
      <c r="BN196" s="14">
        <v>175</v>
      </c>
      <c r="BO196" s="14">
        <v>1</v>
      </c>
      <c r="BQ196" s="77" t="str">
        <f>IF(BP196="","",INDEX($BN$12:$BR$14,COUNTIF($BP$22:BP196,BP196),MATCH(BP196,$BN$3:$BR$3,0)))</f>
        <v/>
      </c>
    </row>
    <row r="197" spans="16:69" x14ac:dyDescent="0.15">
      <c r="P197" s="14" t="s">
        <v>616</v>
      </c>
      <c r="Q197" s="14">
        <v>176</v>
      </c>
      <c r="R197" s="14">
        <v>1</v>
      </c>
      <c r="T197" s="77" t="str">
        <f t="shared" si="9"/>
        <v/>
      </c>
      <c r="U197" s="48" t="str">
        <f t="shared" si="8"/>
        <v/>
      </c>
      <c r="V197" s="47" t="str">
        <f>IF(AND($U197="",$R197=V$16,COUNTIF(V$21:V196,V$18)&lt;V$15),IF(MOD(COUNTIFS($U$22:U197,"",$R$22:R197,V$16),INT(COUNTIFS(U$22:U$201,"",$R$22:$R$201,V$16)/V$15))=0,V$18,""),"")</f>
        <v/>
      </c>
      <c r="W197" s="48" t="str">
        <f>IF(AND(合并区域($U197:V197,"")="",$R197=W$16,COUNTIF(W$21:W196,W$18)&lt;W$15),IF(MOD(COUNTIFS(AG$22:AG197,"",$R$22:$R197,W$16),INT((COUNTIFS(AG$22:AG$201,"",$R$22:$R$201,W$16))/W$15))=0,W$18,""),"")</f>
        <v/>
      </c>
      <c r="X197" s="48" t="str">
        <f>IF(AND(合并区域($U197:W197,"")="",$R197=X$16,COUNTIF(X$21:X196,X$18)&lt;X$15),IF(MOD(COUNTIFS(AH$22:AH197,"",$R$22:$R197,X$16),INT((COUNTIFS(AH$22:AH$201,"",$R$22:$R$201,X$16))/X$15))=0,X$18,""),"")</f>
        <v/>
      </c>
      <c r="Y197" s="48" t="str">
        <f>IF(AND(合并区域($U197:X197,"")="",$R197=Y$16,COUNTIF(Y$21:Y196,Y$18)&lt;Y$15),IF(MOD(COUNTIFS(AI$22:AI197,"",$R$22:$R197,Y$16),INT((COUNTIFS(AI$22:AI$201,"",$R$22:$R$201,Y$16))/Y$15))=0,Y$18,""),"")</f>
        <v/>
      </c>
      <c r="Z197" s="48" t="str">
        <f>IF(AND(合并区域($U197:Y197,"")="",$R197=Z$16,COUNTIF(Z$21:Z196,Z$18)&lt;Z$15),IF(MOD(COUNTIFS(AJ$22:AJ197,"",$R$22:$R197,Z$16),INT((COUNTIFS(AJ$22:AJ$201,"",$R$22:$R$201,Z$16))/Z$15))=0,Z$18,""),"")</f>
        <v/>
      </c>
      <c r="AA197" s="48" t="str">
        <f>IF(AND(合并区域($U197:Z197,"")="",$R197=AA$16,COUNTIF(AA$21:AA196,AA$18)&lt;AA$15),IF(MOD(COUNTIFS(AK$22:AK197,"",$R$22:$R197,AA$16),INT((COUNTIFS(AK$22:AK$201,"",$R$22:$R$201,AA$16))/AA$15))=0,AA$18,""),"")</f>
        <v/>
      </c>
      <c r="AB197" s="48" t="str">
        <f>IF(AND(合并区域($U197:AA197,"")="",$R197=AB$16,COUNTIF(AB$21:AB196,AB$18)&lt;AB$15),IF(MOD(COUNTIFS(AL$22:AL197,"",$R$22:$R197,AB$16),INT((COUNTIFS(AL$22:AL$201,"",$R$22:$R$201,AB$16))/AB$15))=0,AB$18,""),"")</f>
        <v/>
      </c>
      <c r="AC197" s="48" t="str">
        <f>IF(AND(合并区域($U197:AB197,"")="",$R197=AC$16,COUNTIF(AC$21:AC196,AC$18)&lt;AC$15),IF(MOD(COUNTIFS(AM$22:AM197,"",$R$22:$R197,AC$16),INT((COUNTIFS(AM$22:AM$201,"",$R$22:$R$201,AC$16))/AC$15))=0,AC$18,""),"")</f>
        <v/>
      </c>
      <c r="AD197" s="48" t="str">
        <f>IF(AND(合并区域($U197:AC197,"")="",$R197=AD$16,COUNTIF(AD$21:AD196,AD$18)&lt;AD$15),IF(MOD(COUNTIFS(AN$22:AN197,"",$R$22:$R197,AD$16),INT((COUNTIFS(AN$22:AN$201,"",$R$22:$R$201,AD$16))/AD$15))=0,AD$18,""),"")</f>
        <v/>
      </c>
      <c r="AE197" s="48" t="str">
        <f>IF(AND(合并区域($U197:AD197,"")="",$R197=AE$16,COUNTIF(AE$21:AE196,AE$18)&lt;AE$15),IF(MOD(COUNTIFS(AO$22:AO197,"",$R$22:$R197,AE$16),INT((COUNTIFS(AO$22:AO$201,"",$R$22:$R$201,AE$16))/AE$15))=0,AE$18,""),"")</f>
        <v/>
      </c>
      <c r="AG197" s="79" t="str">
        <f>合并区域($U197:V197,"")</f>
        <v/>
      </c>
      <c r="AH197" s="79" t="str">
        <f>合并区域($U197:W197,"")</f>
        <v/>
      </c>
      <c r="AI197" s="79" t="str">
        <f>合并区域($U197:X197,"")</f>
        <v/>
      </c>
      <c r="AJ197" s="79" t="str">
        <f>合并区域($U197:Y197,"")</f>
        <v/>
      </c>
      <c r="AK197" s="79" t="str">
        <f>合并区域($U197:Z197,"")</f>
        <v/>
      </c>
      <c r="AL197" s="79" t="str">
        <f>合并区域($U197:AA197,"")</f>
        <v/>
      </c>
      <c r="AM197" s="79" t="str">
        <f>合并区域($U197:AB197,"")</f>
        <v/>
      </c>
      <c r="AN197" s="79" t="str">
        <f>合并区域($U197:AC197,"")</f>
        <v/>
      </c>
      <c r="AO197" s="79" t="str">
        <f>合并区域($U197:AD197,"")</f>
        <v/>
      </c>
      <c r="AP197" s="79" t="str">
        <f>合并区域($U197:AE197,"")</f>
        <v/>
      </c>
      <c r="AU197" s="14" t="s">
        <v>616</v>
      </c>
      <c r="AV197" s="14">
        <v>176</v>
      </c>
      <c r="AW197" s="14">
        <v>1</v>
      </c>
      <c r="AY197" s="77" t="str">
        <f>IF(AX197="","",INDEX($AV$12:$AZ$14,COUNTIF($AX$22:AX197,AX197),MATCH(AX197,$AV$3:$AZ$3,0)))</f>
        <v/>
      </c>
      <c r="BM197" s="14" t="s">
        <v>616</v>
      </c>
      <c r="BN197" s="14">
        <v>176</v>
      </c>
      <c r="BO197" s="14">
        <v>1</v>
      </c>
      <c r="BQ197" s="77" t="str">
        <f>IF(BP197="","",INDEX($BN$12:$BR$14,COUNTIF($BP$22:BP197,BP197),MATCH(BP197,$BN$3:$BR$3,0)))</f>
        <v/>
      </c>
    </row>
    <row r="198" spans="16:69" x14ac:dyDescent="0.15">
      <c r="P198" s="14" t="s">
        <v>617</v>
      </c>
      <c r="Q198" s="14">
        <v>177</v>
      </c>
      <c r="R198" s="14">
        <v>2</v>
      </c>
      <c r="T198" s="77" t="str">
        <f t="shared" si="9"/>
        <v/>
      </c>
      <c r="U198" s="48" t="str">
        <f t="shared" si="8"/>
        <v/>
      </c>
      <c r="V198" s="47" t="str">
        <f>IF(AND($U198="",$R198=V$16,COUNTIF(V$21:V197,V$18)&lt;V$15),IF(MOD(COUNTIFS($U$22:U198,"",$R$22:R198,V$16),INT(COUNTIFS(U$22:U$201,"",$R$22:$R$201,V$16)/V$15))=0,V$18,""),"")</f>
        <v/>
      </c>
      <c r="W198" s="48" t="str">
        <f>IF(AND(合并区域($U198:V198,"")="",$R198=W$16,COUNTIF(W$21:W197,W$18)&lt;W$15),IF(MOD(COUNTIFS(AG$22:AG198,"",$R$22:$R198,W$16),INT((COUNTIFS(AG$22:AG$201,"",$R$22:$R$201,W$16))/W$15))=0,W$18,""),"")</f>
        <v/>
      </c>
      <c r="X198" s="48" t="str">
        <f>IF(AND(合并区域($U198:W198,"")="",$R198=X$16,COUNTIF(X$21:X197,X$18)&lt;X$15),IF(MOD(COUNTIFS(AH$22:AH198,"",$R$22:$R198,X$16),INT((COUNTIFS(AH$22:AH$201,"",$R$22:$R$201,X$16))/X$15))=0,X$18,""),"")</f>
        <v/>
      </c>
      <c r="Y198" s="48" t="str">
        <f>IF(AND(合并区域($U198:X198,"")="",$R198=Y$16,COUNTIF(Y$21:Y197,Y$18)&lt;Y$15),IF(MOD(COUNTIFS(AI$22:AI198,"",$R$22:$R198,Y$16),INT((COUNTIFS(AI$22:AI$201,"",$R$22:$R$201,Y$16))/Y$15))=0,Y$18,""),"")</f>
        <v/>
      </c>
      <c r="Z198" s="48" t="str">
        <f>IF(AND(合并区域($U198:Y198,"")="",$R198=Z$16,COUNTIF(Z$21:Z197,Z$18)&lt;Z$15),IF(MOD(COUNTIFS(AJ$22:AJ198,"",$R$22:$R198,Z$16),INT((COUNTIFS(AJ$22:AJ$201,"",$R$22:$R$201,Z$16))/Z$15))=0,Z$18,""),"")</f>
        <v/>
      </c>
      <c r="AA198" s="48" t="str">
        <f>IF(AND(合并区域($U198:Z198,"")="",$R198=AA$16,COUNTIF(AA$21:AA197,AA$18)&lt;AA$15),IF(MOD(COUNTIFS(AK$22:AK198,"",$R$22:$R198,AA$16),INT((COUNTIFS(AK$22:AK$201,"",$R$22:$R$201,AA$16))/AA$15))=0,AA$18,""),"")</f>
        <v/>
      </c>
      <c r="AB198" s="48" t="str">
        <f>IF(AND(合并区域($U198:AA198,"")="",$R198=AB$16,COUNTIF(AB$21:AB197,AB$18)&lt;AB$15),IF(MOD(COUNTIFS(AL$22:AL198,"",$R$22:$R198,AB$16),INT((COUNTIFS(AL$22:AL$201,"",$R$22:$R$201,AB$16))/AB$15))=0,AB$18,""),"")</f>
        <v/>
      </c>
      <c r="AC198" s="48" t="str">
        <f>IF(AND(合并区域($U198:AB198,"")="",$R198=AC$16,COUNTIF(AC$21:AC197,AC$18)&lt;AC$15),IF(MOD(COUNTIFS(AM$22:AM198,"",$R$22:$R198,AC$16),INT((COUNTIFS(AM$22:AM$201,"",$R$22:$R$201,AC$16))/AC$15))=0,AC$18,""),"")</f>
        <v/>
      </c>
      <c r="AD198" s="48" t="str">
        <f>IF(AND(合并区域($U198:AC198,"")="",$R198=AD$16,COUNTIF(AD$21:AD197,AD$18)&lt;AD$15),IF(MOD(COUNTIFS(AN$22:AN198,"",$R$22:$R198,AD$16),INT((COUNTIFS(AN$22:AN$201,"",$R$22:$R$201,AD$16))/AD$15))=0,AD$18,""),"")</f>
        <v/>
      </c>
      <c r="AE198" s="48" t="str">
        <f>IF(AND(合并区域($U198:AD198,"")="",$R198=AE$16,COUNTIF(AE$21:AE197,AE$18)&lt;AE$15),IF(MOD(COUNTIFS(AO$22:AO198,"",$R$22:$R198,AE$16),INT((COUNTIFS(AO$22:AO$201,"",$R$22:$R$201,AE$16))/AE$15))=0,AE$18,""),"")</f>
        <v/>
      </c>
      <c r="AG198" s="79" t="str">
        <f>合并区域($U198:V198,"")</f>
        <v/>
      </c>
      <c r="AH198" s="79" t="str">
        <f>合并区域($U198:W198,"")</f>
        <v/>
      </c>
      <c r="AI198" s="79" t="str">
        <f>合并区域($U198:X198,"")</f>
        <v/>
      </c>
      <c r="AJ198" s="79" t="str">
        <f>合并区域($U198:Y198,"")</f>
        <v/>
      </c>
      <c r="AK198" s="79" t="str">
        <f>合并区域($U198:Z198,"")</f>
        <v/>
      </c>
      <c r="AL198" s="79" t="str">
        <f>合并区域($U198:AA198,"")</f>
        <v/>
      </c>
      <c r="AM198" s="79" t="str">
        <f>合并区域($U198:AB198,"")</f>
        <v/>
      </c>
      <c r="AN198" s="79" t="str">
        <f>合并区域($U198:AC198,"")</f>
        <v/>
      </c>
      <c r="AO198" s="79" t="str">
        <f>合并区域($U198:AD198,"")</f>
        <v/>
      </c>
      <c r="AP198" s="79" t="str">
        <f>合并区域($U198:AE198,"")</f>
        <v/>
      </c>
      <c r="AU198" s="14" t="s">
        <v>617</v>
      </c>
      <c r="AV198" s="14">
        <v>177</v>
      </c>
      <c r="AW198" s="14">
        <v>2</v>
      </c>
      <c r="AX198" s="14" t="s">
        <v>840</v>
      </c>
      <c r="AY198" s="77">
        <f>IF(AX198="","",INDEX($AV$12:$AZ$14,COUNTIF($AX$22:AX198,AX198),MATCH(AX198,$AV$3:$AZ$3,0)))</f>
        <v>29002</v>
      </c>
      <c r="BM198" s="14" t="s">
        <v>617</v>
      </c>
      <c r="BN198" s="14">
        <v>177</v>
      </c>
      <c r="BO198" s="14">
        <v>2</v>
      </c>
      <c r="BQ198" s="77" t="str">
        <f>IF(BP198="","",INDEX($BN$12:$BR$14,COUNTIF($BP$22:BP198,BP198),MATCH(BP198,$BN$3:$BR$3,0)))</f>
        <v/>
      </c>
    </row>
    <row r="199" spans="16:69" x14ac:dyDescent="0.15">
      <c r="P199" s="14" t="s">
        <v>618</v>
      </c>
      <c r="Q199" s="14">
        <v>178</v>
      </c>
      <c r="R199" s="14">
        <v>1</v>
      </c>
      <c r="T199" s="77" t="str">
        <f t="shared" si="9"/>
        <v/>
      </c>
      <c r="U199" s="48" t="str">
        <f t="shared" si="8"/>
        <v/>
      </c>
      <c r="V199" s="47" t="str">
        <f>IF(AND($U199="",$R199=V$16,COUNTIF(V$21:V198,V$18)&lt;V$15),IF(MOD(COUNTIFS($U$22:U199,"",$R$22:R199,V$16),INT(COUNTIFS(U$22:U$201,"",$R$22:$R$201,V$16)/V$15))=0,V$18,""),"")</f>
        <v/>
      </c>
      <c r="W199" s="48" t="str">
        <f>IF(AND(合并区域($U199:V199,"")="",$R199=W$16,COUNTIF(W$21:W198,W$18)&lt;W$15),IF(MOD(COUNTIFS(AG$22:AG199,"",$R$22:$R199,W$16),INT((COUNTIFS(AG$22:AG$201,"",$R$22:$R$201,W$16))/W$15))=0,W$18,""),"")</f>
        <v/>
      </c>
      <c r="X199" s="48" t="str">
        <f>IF(AND(合并区域($U199:W199,"")="",$R199=X$16,COUNTIF(X$21:X198,X$18)&lt;X$15),IF(MOD(COUNTIFS(AH$22:AH199,"",$R$22:$R199,X$16),INT((COUNTIFS(AH$22:AH$201,"",$R$22:$R$201,X$16))/X$15))=0,X$18,""),"")</f>
        <v/>
      </c>
      <c r="Y199" s="48" t="str">
        <f>IF(AND(合并区域($U199:X199,"")="",$R199=Y$16,COUNTIF(Y$21:Y198,Y$18)&lt;Y$15),IF(MOD(COUNTIFS(AI$22:AI199,"",$R$22:$R199,Y$16),INT((COUNTIFS(AI$22:AI$201,"",$R$22:$R$201,Y$16))/Y$15))=0,Y$18,""),"")</f>
        <v/>
      </c>
      <c r="Z199" s="48" t="str">
        <f>IF(AND(合并区域($U199:Y199,"")="",$R199=Z$16,COUNTIF(Z$21:Z198,Z$18)&lt;Z$15),IF(MOD(COUNTIFS(AJ$22:AJ199,"",$R$22:$R199,Z$16),INT((COUNTIFS(AJ$22:AJ$201,"",$R$22:$R$201,Z$16))/Z$15))=0,Z$18,""),"")</f>
        <v/>
      </c>
      <c r="AA199" s="48" t="str">
        <f>IF(AND(合并区域($U199:Z199,"")="",$R199=AA$16,COUNTIF(AA$21:AA198,AA$18)&lt;AA$15),IF(MOD(COUNTIFS(AK$22:AK199,"",$R$22:$R199,AA$16),INT((COUNTIFS(AK$22:AK$201,"",$R$22:$R$201,AA$16))/AA$15))=0,AA$18,""),"")</f>
        <v/>
      </c>
      <c r="AB199" s="48" t="str">
        <f>IF(AND(合并区域($U199:AA199,"")="",$R199=AB$16,COUNTIF(AB$21:AB198,AB$18)&lt;AB$15),IF(MOD(COUNTIFS(AL$22:AL199,"",$R$22:$R199,AB$16),INT((COUNTIFS(AL$22:AL$201,"",$R$22:$R$201,AB$16))/AB$15))=0,AB$18,""),"")</f>
        <v/>
      </c>
      <c r="AC199" s="48" t="str">
        <f>IF(AND(合并区域($U199:AB199,"")="",$R199=AC$16,COUNTIF(AC$21:AC198,AC$18)&lt;AC$15),IF(MOD(COUNTIFS(AM$22:AM199,"",$R$22:$R199,AC$16),INT((COUNTIFS(AM$22:AM$201,"",$R$22:$R$201,AC$16))/AC$15))=0,AC$18,""),"")</f>
        <v/>
      </c>
      <c r="AD199" s="48" t="str">
        <f>IF(AND(合并区域($U199:AC199,"")="",$R199=AD$16,COUNTIF(AD$21:AD198,AD$18)&lt;AD$15),IF(MOD(COUNTIFS(AN$22:AN199,"",$R$22:$R199,AD$16),INT((COUNTIFS(AN$22:AN$201,"",$R$22:$R$201,AD$16))/AD$15))=0,AD$18,""),"")</f>
        <v/>
      </c>
      <c r="AE199" s="48" t="str">
        <f>IF(AND(合并区域($U199:AD199,"")="",$R199=AE$16,COUNTIF(AE$21:AE198,AE$18)&lt;AE$15),IF(MOD(COUNTIFS(AO$22:AO199,"",$R$22:$R199,AE$16),INT((COUNTIFS(AO$22:AO$201,"",$R$22:$R$201,AE$16))/AE$15))=0,AE$18,""),"")</f>
        <v/>
      </c>
      <c r="AG199" s="79" t="str">
        <f>合并区域($U199:V199,"")</f>
        <v/>
      </c>
      <c r="AH199" s="79" t="str">
        <f>合并区域($U199:W199,"")</f>
        <v/>
      </c>
      <c r="AI199" s="79" t="str">
        <f>合并区域($U199:X199,"")</f>
        <v/>
      </c>
      <c r="AJ199" s="79" t="str">
        <f>合并区域($U199:Y199,"")</f>
        <v/>
      </c>
      <c r="AK199" s="79" t="str">
        <f>合并区域($U199:Z199,"")</f>
        <v/>
      </c>
      <c r="AL199" s="79" t="str">
        <f>合并区域($U199:AA199,"")</f>
        <v/>
      </c>
      <c r="AM199" s="79" t="str">
        <f>合并区域($U199:AB199,"")</f>
        <v/>
      </c>
      <c r="AN199" s="79" t="str">
        <f>合并区域($U199:AC199,"")</f>
        <v/>
      </c>
      <c r="AO199" s="79" t="str">
        <f>合并区域($U199:AD199,"")</f>
        <v/>
      </c>
      <c r="AP199" s="79" t="str">
        <f>合并区域($U199:AE199,"")</f>
        <v/>
      </c>
      <c r="AU199" s="14" t="s">
        <v>618</v>
      </c>
      <c r="AV199" s="14">
        <v>178</v>
      </c>
      <c r="AW199" s="14">
        <v>1</v>
      </c>
      <c r="AY199" s="77" t="str">
        <f>IF(AX199="","",INDEX($AV$12:$AZ$14,COUNTIF($AX$22:AX199,AX199),MATCH(AX199,$AV$3:$AZ$3,0)))</f>
        <v/>
      </c>
      <c r="BM199" s="14" t="s">
        <v>618</v>
      </c>
      <c r="BN199" s="14">
        <v>178</v>
      </c>
      <c r="BO199" s="14">
        <v>1</v>
      </c>
      <c r="BQ199" s="77" t="str">
        <f>IF(BP199="","",INDEX($BN$12:$BR$14,COUNTIF($BP$22:BP199,BP199),MATCH(BP199,$BN$3:$BR$3,0)))</f>
        <v/>
      </c>
    </row>
    <row r="200" spans="16:69" x14ac:dyDescent="0.15">
      <c r="P200" s="14" t="s">
        <v>619</v>
      </c>
      <c r="Q200" s="14">
        <v>179</v>
      </c>
      <c r="R200" s="14">
        <v>2</v>
      </c>
      <c r="T200" s="77" t="str">
        <f t="shared" si="9"/>
        <v/>
      </c>
      <c r="U200" s="48" t="str">
        <f t="shared" si="8"/>
        <v/>
      </c>
      <c r="V200" s="47" t="str">
        <f>IF(AND($U200="",$R200=V$16,COUNTIF(V$21:V199,V$18)&lt;V$15),IF(MOD(COUNTIFS($U$22:U200,"",$R$22:R200,V$16),INT(COUNTIFS(U$22:U$201,"",$R$22:$R$201,V$16)/V$15))=0,V$18,""),"")</f>
        <v/>
      </c>
      <c r="W200" s="48" t="str">
        <f>IF(AND(合并区域($U200:V200,"")="",$R200=W$16,COUNTIF(W$21:W199,W$18)&lt;W$15),IF(MOD(COUNTIFS(AG$22:AG200,"",$R$22:$R200,W$16),INT((COUNTIFS(AG$22:AG$201,"",$R$22:$R$201,W$16))/W$15))=0,W$18,""),"")</f>
        <v/>
      </c>
      <c r="X200" s="48" t="str">
        <f>IF(AND(合并区域($U200:W200,"")="",$R200=X$16,COUNTIF(X$21:X199,X$18)&lt;X$15),IF(MOD(COUNTIFS(AH$22:AH200,"",$R$22:$R200,X$16),INT((COUNTIFS(AH$22:AH$201,"",$R$22:$R$201,X$16))/X$15))=0,X$18,""),"")</f>
        <v/>
      </c>
      <c r="Y200" s="48" t="str">
        <f>IF(AND(合并区域($U200:X200,"")="",$R200=Y$16,COUNTIF(Y$21:Y199,Y$18)&lt;Y$15),IF(MOD(COUNTIFS(AI$22:AI200,"",$R$22:$R200,Y$16),INT((COUNTIFS(AI$22:AI$201,"",$R$22:$R$201,Y$16))/Y$15))=0,Y$18,""),"")</f>
        <v/>
      </c>
      <c r="Z200" s="48" t="str">
        <f>IF(AND(合并区域($U200:Y200,"")="",$R200=Z$16,COUNTIF(Z$21:Z199,Z$18)&lt;Z$15),IF(MOD(COUNTIFS(AJ$22:AJ200,"",$R$22:$R200,Z$16),INT((COUNTIFS(AJ$22:AJ$201,"",$R$22:$R$201,Z$16))/Z$15))=0,Z$18,""),"")</f>
        <v/>
      </c>
      <c r="AA200" s="48" t="str">
        <f>IF(AND(合并区域($U200:Z200,"")="",$R200=AA$16,COUNTIF(AA$21:AA199,AA$18)&lt;AA$15),IF(MOD(COUNTIFS(AK$22:AK200,"",$R$22:$R200,AA$16),INT((COUNTIFS(AK$22:AK$201,"",$R$22:$R$201,AA$16))/AA$15))=0,AA$18,""),"")</f>
        <v/>
      </c>
      <c r="AB200" s="48" t="str">
        <f>IF(AND(合并区域($U200:AA200,"")="",$R200=AB$16,COUNTIF(AB$21:AB199,AB$18)&lt;AB$15),IF(MOD(COUNTIFS(AL$22:AL200,"",$R$22:$R200,AB$16),INT((COUNTIFS(AL$22:AL$201,"",$R$22:$R$201,AB$16))/AB$15))=0,AB$18,""),"")</f>
        <v/>
      </c>
      <c r="AC200" s="48" t="str">
        <f>IF(AND(合并区域($U200:AB200,"")="",$R200=AC$16,COUNTIF(AC$21:AC199,AC$18)&lt;AC$15),IF(MOD(COUNTIFS(AM$22:AM200,"",$R$22:$R200,AC$16),INT((COUNTIFS(AM$22:AM$201,"",$R$22:$R$201,AC$16))/AC$15))=0,AC$18,""),"")</f>
        <v/>
      </c>
      <c r="AD200" s="48" t="str">
        <f>IF(AND(合并区域($U200:AC200,"")="",$R200=AD$16,COUNTIF(AD$21:AD199,AD$18)&lt;AD$15),IF(MOD(COUNTIFS(AN$22:AN200,"",$R$22:$R200,AD$16),INT((COUNTIFS(AN$22:AN$201,"",$R$22:$R$201,AD$16))/AD$15))=0,AD$18,""),"")</f>
        <v/>
      </c>
      <c r="AE200" s="48" t="str">
        <f>IF(AND(合并区域($U200:AD200,"")="",$R200=AE$16,COUNTIF(AE$21:AE199,AE$18)&lt;AE$15),IF(MOD(COUNTIFS(AO$22:AO200,"",$R$22:$R200,AE$16),INT((COUNTIFS(AO$22:AO$201,"",$R$22:$R$201,AE$16))/AE$15))=0,AE$18,""),"")</f>
        <v/>
      </c>
      <c r="AG200" s="79" t="str">
        <f>合并区域($U200:V200,"")</f>
        <v/>
      </c>
      <c r="AH200" s="79" t="str">
        <f>合并区域($U200:W200,"")</f>
        <v/>
      </c>
      <c r="AI200" s="79" t="str">
        <f>合并区域($U200:X200,"")</f>
        <v/>
      </c>
      <c r="AJ200" s="79" t="str">
        <f>合并区域($U200:Y200,"")</f>
        <v/>
      </c>
      <c r="AK200" s="79" t="str">
        <f>合并区域($U200:Z200,"")</f>
        <v/>
      </c>
      <c r="AL200" s="79" t="str">
        <f>合并区域($U200:AA200,"")</f>
        <v/>
      </c>
      <c r="AM200" s="79" t="str">
        <f>合并区域($U200:AB200,"")</f>
        <v/>
      </c>
      <c r="AN200" s="79" t="str">
        <f>合并区域($U200:AC200,"")</f>
        <v/>
      </c>
      <c r="AO200" s="79" t="str">
        <f>合并区域($U200:AD200,"")</f>
        <v/>
      </c>
      <c r="AP200" s="79" t="str">
        <f>合并区域($U200:AE200,"")</f>
        <v/>
      </c>
      <c r="AU200" s="14" t="s">
        <v>619</v>
      </c>
      <c r="AV200" s="14">
        <v>179</v>
      </c>
      <c r="AW200" s="14">
        <v>2</v>
      </c>
      <c r="AX200" s="14" t="s">
        <v>840</v>
      </c>
      <c r="AY200" s="77">
        <f>IF(AX200="","",INDEX($AV$12:$AZ$14,COUNTIF($AX$22:AX200,AX200),MATCH(AX200,$AV$3:$AZ$3,0)))</f>
        <v>29003</v>
      </c>
      <c r="BM200" s="14" t="s">
        <v>619</v>
      </c>
      <c r="BN200" s="14">
        <v>179</v>
      </c>
      <c r="BO200" s="14">
        <v>2</v>
      </c>
      <c r="BP200" s="14" t="s">
        <v>924</v>
      </c>
      <c r="BQ200" s="56">
        <v>29024</v>
      </c>
    </row>
    <row r="201" spans="16:69" x14ac:dyDescent="0.15">
      <c r="P201" s="14" t="s">
        <v>620</v>
      </c>
      <c r="Q201" s="14">
        <v>180</v>
      </c>
      <c r="R201" s="14">
        <v>2</v>
      </c>
      <c r="T201" s="77" t="str">
        <f t="shared" si="9"/>
        <v>29006</v>
      </c>
      <c r="U201" s="48" t="str">
        <f t="shared" si="8"/>
        <v/>
      </c>
      <c r="V201" s="47" t="str">
        <f>IF(AND($U201="",$R201=V$16,COUNTIF(V$21:V200,V$18)&lt;V$15),IF(MOD(COUNTIFS($U$22:U201,"",$R$22:R201,V$16),INT(COUNTIFS(U$22:U$201,"",$R$22:$R$201,V$16)/V$15))=0,V$18,""),"")</f>
        <v/>
      </c>
      <c r="W201" s="48" t="str">
        <f>IF(AND(合并区域($U201:V201,"")="",$R201=W$16,COUNTIF(W$21:W200,W$18)&lt;W$15),IF(MOD(COUNTIFS(AG$22:AG201,"",$R$22:$R201,W$16),INT((COUNTIFS(AG$22:AG$201,"",$R$22:$R$201,W$16))/W$15))=0,W$18,""),"")</f>
        <v/>
      </c>
      <c r="X201" s="48" t="str">
        <f>IF(AND(合并区域($U201:W201,"")="",$R201=X$16,COUNTIF(X$21:X200,X$18)&lt;X$15),IF(MOD(COUNTIFS(AH$22:AH201,"",$R$22:$R201,X$16),INT((COUNTIFS(AH$22:AH$201,"",$R$22:$R$201,X$16))/X$15))=0,X$18,""),"")</f>
        <v/>
      </c>
      <c r="Y201" s="48" t="str">
        <f>IF(AND(合并区域($U201:X201,"")="",$R201=Y$16,COUNTIF(Y$21:Y200,Y$18)&lt;Y$15),IF(MOD(COUNTIFS(AI$22:AI201,"",$R$22:$R201,Y$16),INT((COUNTIFS(AI$22:AI$201,"",$R$22:$R$201,Y$16))/Y$15))=0,Y$18,""),"")</f>
        <v/>
      </c>
      <c r="Z201" s="48" t="str">
        <f>IF(AND(合并区域($U201:Y201,"")="",$R201=Z$16,COUNTIF(Z$21:Z200,Z$18)&lt;Z$15),IF(MOD(COUNTIFS(AJ$22:AJ201,"",$R$22:$R201,Z$16),INT((COUNTIFS(AJ$22:AJ$201,"",$R$22:$R$201,Z$16))/Z$15))=0,Z$18,""),"")</f>
        <v/>
      </c>
      <c r="AA201" s="48">
        <f>IF(AND(合并区域($U201:Z201,"")="",$R201=AA$16,COUNTIF(AA$21:AA200,AA$18)&lt;AA$15),IF(MOD(COUNTIFS(AK$22:AK201,"",$R$22:$R201,AA$16),INT((COUNTIFS(AK$22:AK$201,"",$R$22:$R$201,AA$16))/AA$15))=0,AA$18,""),"")</f>
        <v>29006</v>
      </c>
      <c r="AB201" s="48" t="str">
        <f>IF(AND(合并区域($U201:AA201,"")="",$R201=AB$16,COUNTIF(AB$21:AB200,AB$18)&lt;AB$15),IF(MOD(COUNTIFS(AL$22:AL201,"",$R$22:$R201,AB$16),INT((COUNTIFS(AL$22:AL$201,"",$R$22:$R$201,AB$16))/AB$15))=0,AB$18,""),"")</f>
        <v/>
      </c>
      <c r="AC201" s="48" t="str">
        <f>IF(AND(合并区域($U201:AB201,"")="",$R201=AC$16,COUNTIF(AC$21:AC200,AC$18)&lt;AC$15),IF(MOD(COUNTIFS(AM$22:AM201,"",$R$22:$R201,AC$16),INT((COUNTIFS(AM$22:AM$201,"",$R$22:$R$201,AC$16))/AC$15))=0,AC$18,""),"")</f>
        <v/>
      </c>
      <c r="AD201" s="48" t="str">
        <f>IF(AND(合并区域($U201:AC201,"")="",$R201=AD$16,COUNTIF(AD$21:AD200,AD$18)&lt;AD$15),IF(MOD(COUNTIFS(AN$22:AN201,"",$R$22:$R201,AD$16),INT((COUNTIFS(AN$22:AN$201,"",$R$22:$R$201,AD$16))/AD$15))=0,AD$18,""),"")</f>
        <v/>
      </c>
      <c r="AE201" s="48" t="str">
        <f>IF(AND(合并区域($U201:AD201,"")="",$R201=AE$16,COUNTIF(AE$21:AE200,AE$18)&lt;AE$15),IF(MOD(COUNTIFS(AO$22:AO201,"",$R$22:$R201,AE$16),INT((COUNTIFS(AO$22:AO$201,"",$R$22:$R$201,AE$16))/AE$15))=0,AE$18,""),"")</f>
        <v/>
      </c>
      <c r="AG201" s="79" t="str">
        <f>合并区域($U201:V201,"")</f>
        <v/>
      </c>
      <c r="AH201" s="79" t="str">
        <f>合并区域($U201:W201,"")</f>
        <v/>
      </c>
      <c r="AI201" s="79" t="str">
        <f>合并区域($U201:X201,"")</f>
        <v/>
      </c>
      <c r="AJ201" s="79" t="str">
        <f>合并区域($U201:Y201,"")</f>
        <v/>
      </c>
      <c r="AK201" s="79" t="str">
        <f>合并区域($U201:Z201,"")</f>
        <v/>
      </c>
      <c r="AL201" s="79" t="str">
        <f>合并区域($U201:AA201,"")</f>
        <v>29006</v>
      </c>
      <c r="AM201" s="79" t="str">
        <f>合并区域($U201:AB201,"")</f>
        <v>29006</v>
      </c>
      <c r="AN201" s="79" t="str">
        <f>合并区域($U201:AC201,"")</f>
        <v>29006</v>
      </c>
      <c r="AO201" s="79" t="str">
        <f>合并区域($U201:AD201,"")</f>
        <v>29006</v>
      </c>
      <c r="AP201" s="79" t="str">
        <f>合并区域($U201:AE201,"")</f>
        <v>29006</v>
      </c>
      <c r="AU201" s="14" t="s">
        <v>620</v>
      </c>
      <c r="AV201" s="14">
        <v>180</v>
      </c>
      <c r="AW201" s="14">
        <v>2</v>
      </c>
      <c r="AY201" s="77" t="str">
        <f>IF(AX201="","",INDEX($AV$12:$AZ$14,COUNTIF($AX$22:AX201,AX201),MATCH(AX201,$AV$3:$AZ$3,0)))</f>
        <v/>
      </c>
      <c r="BM201" s="14" t="s">
        <v>620</v>
      </c>
      <c r="BN201" s="14">
        <v>180</v>
      </c>
      <c r="BO201" s="14">
        <v>2</v>
      </c>
      <c r="BQ201" s="77" t="str">
        <f>IF(BP201="","",INDEX($BN$12:$BR$14,COUNTIF($BP$22:BP201,BP201),MATCH(BP201,$BN$3:$BR$3,0)))</f>
        <v/>
      </c>
    </row>
  </sheetData>
  <mergeCells count="10">
    <mergeCell ref="BN2:BR2"/>
    <mergeCell ref="BN11:BR11"/>
    <mergeCell ref="AV2:AZ2"/>
    <mergeCell ref="AV11:AZ11"/>
    <mergeCell ref="Q1:T1"/>
    <mergeCell ref="AG19:AP21"/>
    <mergeCell ref="V17:X17"/>
    <mergeCell ref="Y17:Z17"/>
    <mergeCell ref="AA17:AC17"/>
    <mergeCell ref="AD17:AE17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0CB453-5CC1-458D-B0F0-4BD79941FF22}">
  <sheetPr codeName="Sheet9"/>
  <dimension ref="A1:AY105"/>
  <sheetViews>
    <sheetView topLeftCell="AB1" workbookViewId="0">
      <selection activeCell="AN23" sqref="AN23"/>
    </sheetView>
  </sheetViews>
  <sheetFormatPr defaultColWidth="9" defaultRowHeight="11.25" x14ac:dyDescent="0.15"/>
  <cols>
    <col min="1" max="1" width="9" style="81"/>
    <col min="2" max="7" width="9" style="14"/>
    <col min="8" max="8" width="4" style="25" customWidth="1"/>
    <col min="9" max="11" width="9" style="14"/>
    <col min="12" max="14" width="10.375" style="14" bestFit="1" customWidth="1"/>
    <col min="15" max="15" width="9" style="14"/>
    <col min="16" max="16" width="10.375" style="14" bestFit="1" customWidth="1"/>
    <col min="17" max="19" width="9" style="14"/>
    <col min="20" max="20" width="10.375" style="14" bestFit="1" customWidth="1"/>
    <col min="21" max="21" width="10.375" style="14" customWidth="1"/>
    <col min="22" max="25" width="10.375" style="14" bestFit="1" customWidth="1"/>
    <col min="26" max="26" width="10.375" style="14" customWidth="1"/>
    <col min="27" max="27" width="10.375" style="14" bestFit="1" customWidth="1"/>
    <col min="28" max="28" width="9" style="14"/>
    <col min="29" max="40" width="9" style="14" customWidth="1"/>
    <col min="41" max="16384" width="9" style="14"/>
  </cols>
  <sheetData>
    <row r="1" spans="1:51" x14ac:dyDescent="0.15">
      <c r="A1" s="81" t="s">
        <v>850</v>
      </c>
    </row>
    <row r="2" spans="1:51" x14ac:dyDescent="0.15">
      <c r="A2" s="81" t="s">
        <v>921</v>
      </c>
      <c r="C2" s="83">
        <v>3</v>
      </c>
      <c r="D2" s="81" t="s">
        <v>922</v>
      </c>
    </row>
    <row r="3" spans="1:51" x14ac:dyDescent="0.15">
      <c r="A3" s="81" t="s">
        <v>851</v>
      </c>
    </row>
    <row r="4" spans="1:51" x14ac:dyDescent="0.15">
      <c r="A4" s="81" t="s">
        <v>874</v>
      </c>
      <c r="L4" s="118" t="s">
        <v>858</v>
      </c>
      <c r="M4" s="118"/>
      <c r="N4" s="118"/>
      <c r="O4" s="118"/>
      <c r="P4" s="118"/>
      <c r="Q4" s="118"/>
      <c r="AC4" s="9"/>
      <c r="AD4" s="97" t="s">
        <v>905</v>
      </c>
      <c r="AE4" s="97"/>
      <c r="AF4" s="97"/>
      <c r="AG4" s="97"/>
      <c r="AH4" s="97"/>
      <c r="AI4" s="97" t="s">
        <v>911</v>
      </c>
      <c r="AJ4" s="97"/>
      <c r="AK4" s="97"/>
      <c r="AL4" s="97"/>
      <c r="AM4" s="97"/>
      <c r="AO4" s="9"/>
      <c r="AP4" s="97" t="s">
        <v>898</v>
      </c>
      <c r="AQ4" s="97"/>
      <c r="AR4" s="97"/>
      <c r="AS4" s="97"/>
      <c r="AT4" s="97"/>
      <c r="AU4" s="97" t="s">
        <v>901</v>
      </c>
      <c r="AV4" s="97"/>
      <c r="AW4" s="97"/>
      <c r="AX4" s="97"/>
      <c r="AY4" s="97"/>
    </row>
    <row r="5" spans="1:51" x14ac:dyDescent="0.15">
      <c r="A5" s="81" t="s">
        <v>875</v>
      </c>
      <c r="K5" s="14" t="s">
        <v>853</v>
      </c>
      <c r="L5" s="14" t="s">
        <v>854</v>
      </c>
      <c r="M5" s="14" t="s">
        <v>855</v>
      </c>
      <c r="N5" s="14" t="s">
        <v>856</v>
      </c>
      <c r="O5" s="14" t="s">
        <v>855</v>
      </c>
      <c r="P5" s="14" t="s">
        <v>857</v>
      </c>
      <c r="Q5" s="14" t="s">
        <v>855</v>
      </c>
      <c r="T5" s="14" t="s">
        <v>907</v>
      </c>
      <c r="U5" s="14" t="s">
        <v>906</v>
      </c>
      <c r="V5" s="14" t="s">
        <v>879</v>
      </c>
      <c r="W5" s="14" t="s">
        <v>882</v>
      </c>
      <c r="X5" s="14" t="s">
        <v>902</v>
      </c>
      <c r="Y5" s="14" t="s">
        <v>900</v>
      </c>
      <c r="Z5" s="14" t="s">
        <v>910</v>
      </c>
      <c r="AA5" s="14" t="s">
        <v>928</v>
      </c>
      <c r="AC5" s="9" t="s">
        <v>899</v>
      </c>
      <c r="AD5" s="9" t="s">
        <v>0</v>
      </c>
      <c r="AE5" s="9" t="s">
        <v>3</v>
      </c>
      <c r="AF5" s="9" t="s">
        <v>1</v>
      </c>
      <c r="AG5" s="9" t="s">
        <v>4</v>
      </c>
      <c r="AH5" s="9" t="s">
        <v>2</v>
      </c>
      <c r="AI5" s="9" t="s">
        <v>0</v>
      </c>
      <c r="AJ5" s="9" t="s">
        <v>3</v>
      </c>
      <c r="AK5" s="9" t="s">
        <v>1</v>
      </c>
      <c r="AL5" s="9" t="s">
        <v>4</v>
      </c>
      <c r="AM5" s="9" t="s">
        <v>2</v>
      </c>
      <c r="AO5" s="9" t="s">
        <v>899</v>
      </c>
      <c r="AP5" s="9" t="s">
        <v>0</v>
      </c>
      <c r="AQ5" s="9" t="s">
        <v>3</v>
      </c>
      <c r="AR5" s="9" t="s">
        <v>1</v>
      </c>
      <c r="AS5" s="9" t="s">
        <v>4</v>
      </c>
      <c r="AT5" s="9" t="s">
        <v>2</v>
      </c>
      <c r="AU5" s="9" t="s">
        <v>0</v>
      </c>
      <c r="AV5" s="9" t="s">
        <v>3</v>
      </c>
      <c r="AW5" s="9" t="s">
        <v>1</v>
      </c>
      <c r="AX5" s="9" t="s">
        <v>4</v>
      </c>
      <c r="AY5" s="9" t="s">
        <v>2</v>
      </c>
    </row>
    <row r="6" spans="1:51" x14ac:dyDescent="0.15">
      <c r="A6" s="81" t="s">
        <v>903</v>
      </c>
      <c r="E6" s="83">
        <v>100</v>
      </c>
      <c r="K6" s="14">
        <v>1</v>
      </c>
      <c r="L6" s="14" t="s">
        <v>895</v>
      </c>
      <c r="M6" s="14">
        <f t="shared" ref="M6:M11" si="0">INDEX($C$16:$C$29,MATCH(L6,$B$16:$B$29,0))</f>
        <v>15</v>
      </c>
      <c r="N6" s="14" t="s">
        <v>896</v>
      </c>
      <c r="O6" s="14">
        <f t="shared" ref="O6:O11" si="1">INDEX($C$16:$C$29,MATCH(N6,$B$16:$B$29,0))</f>
        <v>30</v>
      </c>
      <c r="P6" s="14" t="s">
        <v>894</v>
      </c>
      <c r="Q6" s="14">
        <f t="shared" ref="Q6:Q11" si="2">INDEX($C$16:$C$29,MATCH(P6,$B$16:$B$29,0))</f>
        <v>0.05</v>
      </c>
      <c r="T6" s="14">
        <v>1</v>
      </c>
      <c r="U6" s="118" t="s">
        <v>908</v>
      </c>
      <c r="V6" s="86">
        <v>2.5000000000000001E-3</v>
      </c>
      <c r="W6" s="14">
        <f>ROUND(T6/SUM($T$6:$T$35)*$F$8*86400*$D$9/$C$2/600,0)*600</f>
        <v>600</v>
      </c>
      <c r="X6" s="14">
        <f>SUM($W$6:W6)/86400</f>
        <v>6.9444444444444441E-3</v>
      </c>
      <c r="Y6" s="48">
        <f>INT(AA6/2.5)</f>
        <v>40</v>
      </c>
      <c r="Z6" s="14">
        <f>SUM($Y$6:Y6)</f>
        <v>40</v>
      </c>
      <c r="AA6" s="14">
        <v>100</v>
      </c>
      <c r="AC6" s="14">
        <v>1</v>
      </c>
      <c r="AD6" s="14">
        <f>求节点($X$6:$X$45,$T$6:$T$45,$AC6/4/$C$2)*4*$C$2/(1-B$12)</f>
        <v>66</v>
      </c>
      <c r="AE6" s="14">
        <f t="shared" ref="AE6:AH6" si="3">求节点($X$6:$X$45,$T$6:$T$45,$AC6/4/$C$2)*4*$C$2/(1-C$12)</f>
        <v>88</v>
      </c>
      <c r="AF6" s="14">
        <f t="shared" si="3"/>
        <v>110</v>
      </c>
      <c r="AG6" s="14">
        <f t="shared" si="3"/>
        <v>126.92307692307692</v>
      </c>
      <c r="AH6" s="14">
        <f t="shared" si="3"/>
        <v>126.92307692307692</v>
      </c>
      <c r="AI6" s="14">
        <f>求节点($T$6:$T$45,$Z$6:$Z$45,AD6/4/$C$2)*4*$C$2</f>
        <v>8640</v>
      </c>
      <c r="AJ6" s="14">
        <f t="shared" ref="AJ6:AM6" si="4">求节点($T$6:$T$45,$Z$6:$Z$45,AE6/4/$C$2)*4*$C$2</f>
        <v>14719.999999999998</v>
      </c>
      <c r="AK6" s="14">
        <f t="shared" si="4"/>
        <v>22400</v>
      </c>
      <c r="AL6" s="14">
        <f t="shared" si="4"/>
        <v>29446.153846153844</v>
      </c>
      <c r="AM6" s="14">
        <f t="shared" si="4"/>
        <v>29446.153846153844</v>
      </c>
      <c r="AO6" s="14">
        <v>1</v>
      </c>
      <c r="AP6" s="14">
        <f>[9]玄铁汇总!D6</f>
        <v>7622</v>
      </c>
      <c r="AQ6" s="14">
        <f>[9]玄铁汇总!E6</f>
        <v>11222</v>
      </c>
      <c r="AR6" s="14">
        <f>[9]玄铁汇总!F6</f>
        <v>14822</v>
      </c>
      <c r="AS6" s="14">
        <f>[9]玄铁汇总!G6</f>
        <v>18422</v>
      </c>
      <c r="AT6" s="14">
        <f>[9]玄铁汇总!H6</f>
        <v>18422</v>
      </c>
      <c r="AU6" s="14">
        <f>AP6/AI6</f>
        <v>0.88217592592592597</v>
      </c>
      <c r="AV6" s="14">
        <f t="shared" ref="AV6:AY6" si="5">AQ6/AJ6</f>
        <v>0.76236413043478268</v>
      </c>
      <c r="AW6" s="14">
        <f t="shared" si="5"/>
        <v>0.66169642857142852</v>
      </c>
      <c r="AX6" s="14">
        <f t="shared" si="5"/>
        <v>0.6256165099268548</v>
      </c>
      <c r="AY6" s="14">
        <f t="shared" si="5"/>
        <v>0.6256165099268548</v>
      </c>
    </row>
    <row r="7" spans="1:51" x14ac:dyDescent="0.15">
      <c r="A7" s="81" t="s">
        <v>876</v>
      </c>
      <c r="C7" s="83">
        <v>25</v>
      </c>
      <c r="D7" s="81" t="s">
        <v>904</v>
      </c>
      <c r="K7" s="14">
        <v>2</v>
      </c>
      <c r="L7" s="14" t="s">
        <v>885</v>
      </c>
      <c r="M7" s="14">
        <f t="shared" si="0"/>
        <v>50</v>
      </c>
      <c r="N7" s="14" t="s">
        <v>885</v>
      </c>
      <c r="O7" s="14">
        <f t="shared" si="1"/>
        <v>50</v>
      </c>
      <c r="P7" s="14" t="s">
        <v>883</v>
      </c>
      <c r="Q7" s="14">
        <f t="shared" si="2"/>
        <v>2.5000000000000001E-2</v>
      </c>
      <c r="T7" s="14">
        <v>2</v>
      </c>
      <c r="U7" s="118"/>
      <c r="V7" s="86">
        <v>5.0000000000000001E-3</v>
      </c>
      <c r="W7" s="14">
        <f t="shared" ref="W7:W35" si="6">ROUND(T7/SUM($T$6:$T$35)*$F$8*86400*$D$9/$C$2/600,0)*600</f>
        <v>600</v>
      </c>
      <c r="X7" s="14">
        <f>SUM($W$6:W7)/86400</f>
        <v>1.3888888888888888E-2</v>
      </c>
      <c r="Y7" s="48">
        <f t="shared" ref="Y7:Y45" si="7">INT(AA7/2.5)</f>
        <v>80</v>
      </c>
      <c r="Z7" s="14">
        <f>SUM($Y$6:Y7)</f>
        <v>120</v>
      </c>
      <c r="AA7" s="14">
        <v>200</v>
      </c>
      <c r="AC7" s="14">
        <v>2</v>
      </c>
      <c r="AD7" s="14">
        <f t="shared" ref="AD7:AD70" si="8">求节点($X$6:$X$45,$T$6:$T$45,$AC7/4/$C$2)*4*$C$2/(1-B$12)</f>
        <v>94</v>
      </c>
      <c r="AE7" s="14">
        <f t="shared" ref="AE7:AE70" si="9">求节点($X$6:$X$45,$T$6:$T$45,$AC7/4/$C$2)*4*$C$2/(1-C$12)</f>
        <v>125.33333333333333</v>
      </c>
      <c r="AF7" s="14">
        <f t="shared" ref="AF7:AF70" si="10">求节点($X$6:$X$45,$T$6:$T$45,$AC7/4/$C$2)*4*$C$2/(1-D$12)</f>
        <v>156.66666666666669</v>
      </c>
      <c r="AG7" s="14">
        <f t="shared" ref="AG7:AG70" si="11">求节点($X$6:$X$45,$T$6:$T$45,$AC7/4/$C$2)*4*$C$2/(1-E$12)</f>
        <v>180.76923076923077</v>
      </c>
      <c r="AH7" s="14">
        <f t="shared" ref="AH7:AH70" si="12">求节点($X$6:$X$45,$T$6:$T$45,$AC7/4/$C$2)*4*$C$2/(1-F$12)</f>
        <v>180.76923076923077</v>
      </c>
      <c r="AI7" s="14">
        <f t="shared" ref="AI7:AI70" si="13">求节点($T$6:$T$45,$Z$6:$Z$45,AD7/4/$C$2)*4*$C$2</f>
        <v>16640</v>
      </c>
      <c r="AJ7" s="14">
        <f t="shared" ref="AJ7:AJ70" si="14">求节点($T$6:$T$45,$Z$6:$Z$45,AE7/4/$C$2)*4*$C$2</f>
        <v>28746.666666666668</v>
      </c>
      <c r="AK7" s="14">
        <f t="shared" ref="AK7:AK70" si="15">求节点($T$6:$T$45,$Z$6:$Z$45,AF7/4/$C$2)*4*$C$2</f>
        <v>44053.333333333343</v>
      </c>
      <c r="AL7" s="14">
        <f t="shared" ref="AL7:AL70" si="16">求节点($T$6:$T$45,$Z$6:$Z$45,AG7/4/$C$2)*4*$C$2</f>
        <v>63015.38461538461</v>
      </c>
      <c r="AM7" s="14">
        <f t="shared" ref="AM7:AM70" si="17">求节点($T$6:$T$45,$Z$6:$Z$45,AH7/4/$C$2)*4*$C$2</f>
        <v>63015.38461538461</v>
      </c>
      <c r="AO7" s="14">
        <v>2</v>
      </c>
      <c r="AP7" s="14">
        <f>[9]玄铁汇总!D7</f>
        <v>16005.333333333334</v>
      </c>
      <c r="AQ7" s="14">
        <f>[9]玄铁汇总!E7</f>
        <v>23445.333333333332</v>
      </c>
      <c r="AR7" s="14">
        <f>[9]玄铁汇总!F7</f>
        <v>30885.333333333332</v>
      </c>
      <c r="AS7" s="14">
        <f>[9]玄铁汇总!G7</f>
        <v>38325.333333333336</v>
      </c>
      <c r="AT7" s="14">
        <f>[9]玄铁汇总!H7</f>
        <v>38325.333333333336</v>
      </c>
      <c r="AU7" s="14">
        <f t="shared" ref="AU7:AU70" si="18">AP7/AI7</f>
        <v>0.96185897435897438</v>
      </c>
      <c r="AV7" s="14">
        <f t="shared" ref="AV7:AV70" si="19">AQ7/AJ7</f>
        <v>0.81558441558441552</v>
      </c>
      <c r="AW7" s="14">
        <f t="shared" ref="AW7:AW70" si="20">AR7/AK7</f>
        <v>0.70108958837772384</v>
      </c>
      <c r="AX7" s="14">
        <f t="shared" ref="AX7:AX70" si="21">AS7/AL7</f>
        <v>0.60819010416666675</v>
      </c>
      <c r="AY7" s="14">
        <f t="shared" ref="AY7:AY70" si="22">AT7/AM7</f>
        <v>0.60819010416666675</v>
      </c>
    </row>
    <row r="8" spans="1:51" x14ac:dyDescent="0.15">
      <c r="A8" s="81" t="s">
        <v>877</v>
      </c>
      <c r="F8" s="83">
        <f>C7/3</f>
        <v>8.3333333333333339</v>
      </c>
      <c r="G8" s="14" t="s">
        <v>878</v>
      </c>
      <c r="K8" s="14">
        <v>3</v>
      </c>
      <c r="L8" s="14" t="s">
        <v>894</v>
      </c>
      <c r="M8" s="14">
        <f t="shared" si="0"/>
        <v>0.05</v>
      </c>
      <c r="N8" s="14" t="s">
        <v>894</v>
      </c>
      <c r="O8" s="14">
        <f t="shared" si="1"/>
        <v>0.05</v>
      </c>
      <c r="P8" s="14" t="s">
        <v>884</v>
      </c>
      <c r="Q8" s="14">
        <f t="shared" si="2"/>
        <v>2.5000000000000001E-2</v>
      </c>
      <c r="T8" s="14">
        <v>3</v>
      </c>
      <c r="U8" s="118"/>
      <c r="V8" s="86">
        <v>7.4999999999999997E-3</v>
      </c>
      <c r="W8" s="14">
        <f t="shared" si="6"/>
        <v>1200</v>
      </c>
      <c r="X8" s="14">
        <f>SUM($W$6:W8)/86400</f>
        <v>2.7777777777777776E-2</v>
      </c>
      <c r="Y8" s="48">
        <f t="shared" si="7"/>
        <v>120</v>
      </c>
      <c r="Z8" s="14">
        <f>SUM($Y$6:Y8)</f>
        <v>240</v>
      </c>
      <c r="AA8" s="14">
        <v>300</v>
      </c>
      <c r="AC8" s="14">
        <v>3</v>
      </c>
      <c r="AD8" s="14">
        <f t="shared" si="8"/>
        <v>116.57142857142856</v>
      </c>
      <c r="AE8" s="14">
        <f t="shared" si="9"/>
        <v>155.42857142857142</v>
      </c>
      <c r="AF8" s="14">
        <f t="shared" si="10"/>
        <v>194.28571428571428</v>
      </c>
      <c r="AG8" s="14">
        <f t="shared" si="11"/>
        <v>224.17582417582415</v>
      </c>
      <c r="AH8" s="14">
        <f t="shared" si="12"/>
        <v>224.17582417582415</v>
      </c>
      <c r="AI8" s="14">
        <f t="shared" si="13"/>
        <v>25028.571428571424</v>
      </c>
      <c r="AJ8" s="14">
        <f t="shared" si="14"/>
        <v>43382.85714285713</v>
      </c>
      <c r="AK8" s="14">
        <f t="shared" si="15"/>
        <v>73942.85714285713</v>
      </c>
      <c r="AL8" s="14">
        <f t="shared" si="16"/>
        <v>100767.03296703295</v>
      </c>
      <c r="AM8" s="14">
        <f t="shared" si="17"/>
        <v>100767.03296703295</v>
      </c>
      <c r="AO8" s="14">
        <v>3</v>
      </c>
      <c r="AP8" s="14">
        <f>[9]玄铁汇总!D8</f>
        <v>25054.833333333332</v>
      </c>
      <c r="AQ8" s="14">
        <f>[9]玄铁汇总!E8</f>
        <v>36544.833333333336</v>
      </c>
      <c r="AR8" s="14">
        <f>[9]玄铁汇总!F8</f>
        <v>48034.833333333336</v>
      </c>
      <c r="AS8" s="14">
        <f>[9]玄铁汇总!G8</f>
        <v>59524.833333333336</v>
      </c>
      <c r="AT8" s="14">
        <f>[9]玄铁汇总!H8</f>
        <v>59524.833333333336</v>
      </c>
      <c r="AU8" s="14">
        <f t="shared" si="18"/>
        <v>1.001049277016743</v>
      </c>
      <c r="AV8" s="14">
        <f t="shared" si="19"/>
        <v>0.84237958816297887</v>
      </c>
      <c r="AW8" s="14">
        <f t="shared" si="20"/>
        <v>0.64962100721277705</v>
      </c>
      <c r="AX8" s="14">
        <f t="shared" si="21"/>
        <v>0.59071733661948289</v>
      </c>
      <c r="AY8" s="14">
        <f t="shared" si="22"/>
        <v>0.59071733661948289</v>
      </c>
    </row>
    <row r="9" spans="1:51" x14ac:dyDescent="0.15">
      <c r="A9" s="81" t="s">
        <v>880</v>
      </c>
      <c r="D9" s="84">
        <v>0.8</v>
      </c>
      <c r="E9" s="14" t="s">
        <v>881</v>
      </c>
      <c r="F9" s="84">
        <v>0.2</v>
      </c>
      <c r="K9" s="14">
        <v>4</v>
      </c>
      <c r="L9" s="14" t="s">
        <v>884</v>
      </c>
      <c r="M9" s="14">
        <f t="shared" si="0"/>
        <v>2.5000000000000001E-2</v>
      </c>
      <c r="N9" s="14" t="s">
        <v>883</v>
      </c>
      <c r="O9" s="14">
        <f t="shared" si="1"/>
        <v>2.5000000000000001E-2</v>
      </c>
      <c r="P9" s="14" t="s">
        <v>894</v>
      </c>
      <c r="Q9" s="14">
        <f t="shared" si="2"/>
        <v>0.05</v>
      </c>
      <c r="T9" s="14">
        <v>4</v>
      </c>
      <c r="U9" s="118"/>
      <c r="V9" s="86">
        <v>0.01</v>
      </c>
      <c r="W9" s="14">
        <f t="shared" si="6"/>
        <v>1800</v>
      </c>
      <c r="X9" s="14">
        <f>SUM($W$6:W9)/86400</f>
        <v>4.8611111111111112E-2</v>
      </c>
      <c r="Y9" s="48">
        <f t="shared" si="7"/>
        <v>160</v>
      </c>
      <c r="Z9" s="14">
        <f>SUM($Y$6:Y9)</f>
        <v>400</v>
      </c>
      <c r="AA9" s="14">
        <v>400</v>
      </c>
      <c r="AC9" s="14">
        <v>4</v>
      </c>
      <c r="AD9" s="14">
        <f t="shared" si="8"/>
        <v>135</v>
      </c>
      <c r="AE9" s="14">
        <f t="shared" si="9"/>
        <v>180</v>
      </c>
      <c r="AF9" s="14">
        <f t="shared" si="10"/>
        <v>225</v>
      </c>
      <c r="AG9" s="14">
        <f t="shared" si="11"/>
        <v>259.61538461538458</v>
      </c>
      <c r="AH9" s="14">
        <f t="shared" si="12"/>
        <v>259.61538461538458</v>
      </c>
      <c r="AI9" s="14">
        <f t="shared" si="13"/>
        <v>33120</v>
      </c>
      <c r="AJ9" s="14">
        <f t="shared" si="14"/>
        <v>62400</v>
      </c>
      <c r="AK9" s="14">
        <f t="shared" si="15"/>
        <v>101550</v>
      </c>
      <c r="AL9" s="14">
        <f t="shared" si="16"/>
        <v>137376.92307692306</v>
      </c>
      <c r="AM9" s="14">
        <f t="shared" si="17"/>
        <v>137376.92307692306</v>
      </c>
      <c r="AO9" s="14">
        <v>4</v>
      </c>
      <c r="AP9" s="14">
        <f>[9]玄铁汇总!D9</f>
        <v>34675.333333333328</v>
      </c>
      <c r="AQ9" s="14">
        <f>[9]玄铁汇总!E9</f>
        <v>50395.333333333336</v>
      </c>
      <c r="AR9" s="14">
        <f>[9]玄铁汇总!F9</f>
        <v>66115.333333333343</v>
      </c>
      <c r="AS9" s="14">
        <f>[9]玄铁汇总!G9</f>
        <v>81835.333333333328</v>
      </c>
      <c r="AT9" s="14">
        <f>[9]玄铁汇总!H9</f>
        <v>81835.333333333328</v>
      </c>
      <c r="AU9" s="14">
        <f t="shared" si="18"/>
        <v>1.0469605475040256</v>
      </c>
      <c r="AV9" s="14">
        <f t="shared" si="19"/>
        <v>0.80761752136752141</v>
      </c>
      <c r="AW9" s="14">
        <f t="shared" si="20"/>
        <v>0.65106187428196305</v>
      </c>
      <c r="AX9" s="14">
        <f t="shared" si="21"/>
        <v>0.5956992739421767</v>
      </c>
      <c r="AY9" s="14">
        <f t="shared" si="22"/>
        <v>0.5956992739421767</v>
      </c>
    </row>
    <row r="10" spans="1:51" x14ac:dyDescent="0.15">
      <c r="A10" s="81" t="s">
        <v>918</v>
      </c>
      <c r="K10" s="14">
        <v>5</v>
      </c>
      <c r="L10" s="14" t="s">
        <v>886</v>
      </c>
      <c r="M10" s="14">
        <f t="shared" si="0"/>
        <v>2.5000000000000001E-2</v>
      </c>
      <c r="N10" s="14" t="s">
        <v>886</v>
      </c>
      <c r="O10" s="14">
        <f t="shared" si="1"/>
        <v>2.5000000000000001E-2</v>
      </c>
      <c r="P10" s="14" t="s">
        <v>883</v>
      </c>
      <c r="Q10" s="14">
        <f t="shared" si="2"/>
        <v>2.5000000000000001E-2</v>
      </c>
      <c r="T10" s="14">
        <v>5</v>
      </c>
      <c r="U10" s="118"/>
      <c r="V10" s="86">
        <v>1.2500000000000001E-2</v>
      </c>
      <c r="W10" s="14">
        <f t="shared" si="6"/>
        <v>1800</v>
      </c>
      <c r="X10" s="14">
        <f>SUM($W$6:W10)/86400</f>
        <v>6.9444444444444448E-2</v>
      </c>
      <c r="Y10" s="48">
        <f t="shared" si="7"/>
        <v>200</v>
      </c>
      <c r="Z10" s="14">
        <f>SUM($Y$6:Y10)</f>
        <v>600</v>
      </c>
      <c r="AA10" s="14">
        <v>500</v>
      </c>
      <c r="AC10" s="14">
        <v>5</v>
      </c>
      <c r="AD10" s="14">
        <f t="shared" si="8"/>
        <v>152</v>
      </c>
      <c r="AE10" s="14">
        <f t="shared" si="9"/>
        <v>202.66666666666666</v>
      </c>
      <c r="AF10" s="14">
        <f t="shared" si="10"/>
        <v>253.33333333333334</v>
      </c>
      <c r="AG10" s="14">
        <f t="shared" si="11"/>
        <v>292.30769230769232</v>
      </c>
      <c r="AH10" s="14">
        <f t="shared" si="12"/>
        <v>292.30769230769232</v>
      </c>
      <c r="AI10" s="14">
        <f t="shared" si="13"/>
        <v>41600</v>
      </c>
      <c r="AJ10" s="14">
        <f t="shared" si="14"/>
        <v>81066.666666666672</v>
      </c>
      <c r="AK10" s="14">
        <f t="shared" si="15"/>
        <v>130466.66666666667</v>
      </c>
      <c r="AL10" s="14">
        <f t="shared" si="16"/>
        <v>175784.6153846154</v>
      </c>
      <c r="AM10" s="14">
        <f t="shared" si="17"/>
        <v>175784.6153846154</v>
      </c>
      <c r="AO10" s="14">
        <v>5</v>
      </c>
      <c r="AP10" s="14">
        <f>[9]玄铁汇总!D10</f>
        <v>44809.733333333337</v>
      </c>
      <c r="AQ10" s="14">
        <f>[9]玄铁汇总!E10</f>
        <v>64921.733333333337</v>
      </c>
      <c r="AR10" s="14">
        <f>[9]玄铁汇总!F10</f>
        <v>85033.733333333337</v>
      </c>
      <c r="AS10" s="14">
        <f>[9]玄铁汇总!G10</f>
        <v>105145.73333333334</v>
      </c>
      <c r="AT10" s="14">
        <f>[9]玄铁汇总!H10</f>
        <v>105145.73333333334</v>
      </c>
      <c r="AU10" s="14">
        <f t="shared" si="18"/>
        <v>1.0771570512820514</v>
      </c>
      <c r="AV10" s="14">
        <f t="shared" si="19"/>
        <v>0.80084374999999997</v>
      </c>
      <c r="AW10" s="14">
        <f t="shared" si="20"/>
        <v>0.65176596831885536</v>
      </c>
      <c r="AX10" s="14">
        <f t="shared" si="21"/>
        <v>0.59815094229534971</v>
      </c>
      <c r="AY10" s="14">
        <f t="shared" si="22"/>
        <v>0.59815094229534971</v>
      </c>
    </row>
    <row r="11" spans="1:51" x14ac:dyDescent="0.15">
      <c r="B11" s="14" t="s">
        <v>167</v>
      </c>
      <c r="C11" s="14" t="s">
        <v>168</v>
      </c>
      <c r="D11" s="14" t="s">
        <v>169</v>
      </c>
      <c r="E11" s="14" t="s">
        <v>170</v>
      </c>
      <c r="F11" s="14" t="s">
        <v>171</v>
      </c>
      <c r="K11" s="14">
        <v>6</v>
      </c>
      <c r="L11" s="14" t="s">
        <v>887</v>
      </c>
      <c r="M11" s="14">
        <f t="shared" si="0"/>
        <v>2.5000000000000001E-2</v>
      </c>
      <c r="N11" s="14" t="s">
        <v>888</v>
      </c>
      <c r="O11" s="14">
        <f t="shared" si="1"/>
        <v>2.5000000000000001E-2</v>
      </c>
      <c r="P11" s="14" t="s">
        <v>884</v>
      </c>
      <c r="Q11" s="14">
        <f t="shared" si="2"/>
        <v>2.5000000000000001E-2</v>
      </c>
      <c r="T11" s="14">
        <v>6</v>
      </c>
      <c r="U11" s="118"/>
      <c r="V11" s="86">
        <v>1.4999999999999999E-2</v>
      </c>
      <c r="W11" s="14">
        <f t="shared" si="6"/>
        <v>2400</v>
      </c>
      <c r="X11" s="14">
        <f>SUM($W$6:W11)/86400</f>
        <v>9.7222222222222224E-2</v>
      </c>
      <c r="Y11" s="48">
        <f t="shared" si="7"/>
        <v>240</v>
      </c>
      <c r="Z11" s="14">
        <f>SUM($Y$6:Y11)</f>
        <v>840</v>
      </c>
      <c r="AA11" s="14">
        <v>600</v>
      </c>
      <c r="AC11" s="14">
        <v>6</v>
      </c>
      <c r="AD11" s="14">
        <f t="shared" si="8"/>
        <v>166.8</v>
      </c>
      <c r="AE11" s="14">
        <f t="shared" si="9"/>
        <v>222.4</v>
      </c>
      <c r="AF11" s="14">
        <f t="shared" si="10"/>
        <v>278.00000000000006</v>
      </c>
      <c r="AG11" s="14">
        <f t="shared" si="11"/>
        <v>320.76923076923077</v>
      </c>
      <c r="AH11" s="14">
        <f t="shared" si="12"/>
        <v>320.76923076923077</v>
      </c>
      <c r="AI11" s="14">
        <f t="shared" si="13"/>
        <v>49728</v>
      </c>
      <c r="AJ11" s="14">
        <f t="shared" si="14"/>
        <v>99080.000000000015</v>
      </c>
      <c r="AK11" s="14">
        <f t="shared" si="15"/>
        <v>158400.00000000006</v>
      </c>
      <c r="AL11" s="14">
        <f t="shared" si="16"/>
        <v>212838.46153846153</v>
      </c>
      <c r="AM11" s="14">
        <f t="shared" si="17"/>
        <v>212838.46153846153</v>
      </c>
      <c r="AO11" s="14">
        <v>6</v>
      </c>
      <c r="AP11" s="14">
        <f>[9]玄铁汇总!D11</f>
        <v>55400.933333333334</v>
      </c>
      <c r="AQ11" s="14">
        <f>[9]玄铁汇总!E11</f>
        <v>80048.933333333334</v>
      </c>
      <c r="AR11" s="14">
        <f>[9]玄铁汇总!F11</f>
        <v>104696.93333333333</v>
      </c>
      <c r="AS11" s="14">
        <f>[9]玄铁汇总!G11</f>
        <v>129344.93333333333</v>
      </c>
      <c r="AT11" s="14">
        <f>[9]玄铁汇总!H11</f>
        <v>129344.93333333333</v>
      </c>
      <c r="AU11" s="14">
        <f t="shared" si="18"/>
        <v>1.1140792578292578</v>
      </c>
      <c r="AV11" s="14">
        <f t="shared" si="19"/>
        <v>0.80792221773650907</v>
      </c>
      <c r="AW11" s="14">
        <f t="shared" si="20"/>
        <v>0.66096548821548795</v>
      </c>
      <c r="AX11" s="14">
        <f t="shared" si="21"/>
        <v>0.60771409640150831</v>
      </c>
      <c r="AY11" s="14">
        <f t="shared" si="22"/>
        <v>0.60771409640150831</v>
      </c>
    </row>
    <row r="12" spans="1:51" x14ac:dyDescent="0.15">
      <c r="A12" s="14" t="s">
        <v>916</v>
      </c>
      <c r="B12" s="14">
        <v>0</v>
      </c>
      <c r="C12" s="82">
        <v>0.25</v>
      </c>
      <c r="D12" s="82">
        <v>0.4</v>
      </c>
      <c r="E12" s="82">
        <v>0.48</v>
      </c>
      <c r="F12" s="82">
        <v>0.48</v>
      </c>
      <c r="T12" s="14">
        <v>7</v>
      </c>
      <c r="U12" s="118"/>
      <c r="V12" s="86">
        <v>1.7500000000000002E-2</v>
      </c>
      <c r="W12" s="14">
        <f t="shared" si="6"/>
        <v>3000</v>
      </c>
      <c r="X12" s="14">
        <f>SUM($W$6:W12)/86400</f>
        <v>0.13194444444444445</v>
      </c>
      <c r="Y12" s="48">
        <f t="shared" si="7"/>
        <v>280</v>
      </c>
      <c r="Z12" s="14">
        <f>SUM($Y$6:Y12)</f>
        <v>1120</v>
      </c>
      <c r="AA12" s="14">
        <v>700</v>
      </c>
      <c r="AC12" s="14">
        <v>7</v>
      </c>
      <c r="AD12" s="14">
        <f t="shared" si="8"/>
        <v>181.09090909090909</v>
      </c>
      <c r="AE12" s="14">
        <f t="shared" si="9"/>
        <v>241.45454545454547</v>
      </c>
      <c r="AF12" s="14">
        <f t="shared" si="10"/>
        <v>301.81818181818181</v>
      </c>
      <c r="AG12" s="14">
        <f t="shared" si="11"/>
        <v>348.25174825174827</v>
      </c>
      <c r="AH12" s="14">
        <f t="shared" si="12"/>
        <v>348.25174825174827</v>
      </c>
      <c r="AI12" s="14">
        <f t="shared" si="13"/>
        <v>63272.727272727279</v>
      </c>
      <c r="AJ12" s="14">
        <f t="shared" si="14"/>
        <v>117927.27272727274</v>
      </c>
      <c r="AK12" s="14">
        <f t="shared" si="15"/>
        <v>187763.63636363638</v>
      </c>
      <c r="AL12" s="14">
        <f t="shared" si="16"/>
        <v>251777.62237762241</v>
      </c>
      <c r="AM12" s="14">
        <f t="shared" si="17"/>
        <v>251777.62237762241</v>
      </c>
      <c r="AO12" s="14">
        <v>7</v>
      </c>
      <c r="AP12" s="14">
        <f>[9]玄铁汇总!D12</f>
        <v>66448.933333333334</v>
      </c>
      <c r="AQ12" s="14">
        <f>[9]玄铁汇总!E12</f>
        <v>95776.933333333334</v>
      </c>
      <c r="AR12" s="14">
        <f>[9]玄铁汇总!F12</f>
        <v>125104.93333333333</v>
      </c>
      <c r="AS12" s="14">
        <f>[9]玄铁汇总!G12</f>
        <v>154432.93333333332</v>
      </c>
      <c r="AT12" s="14">
        <f>[9]玄铁汇总!H12</f>
        <v>154432.93333333332</v>
      </c>
      <c r="AU12" s="14">
        <f t="shared" si="18"/>
        <v>1.0501986590038312</v>
      </c>
      <c r="AV12" s="14">
        <f t="shared" si="19"/>
        <v>0.81216949326755061</v>
      </c>
      <c r="AW12" s="14">
        <f t="shared" si="20"/>
        <v>0.66628946773829112</v>
      </c>
      <c r="AX12" s="14">
        <f t="shared" si="21"/>
        <v>0.61337036975315828</v>
      </c>
      <c r="AY12" s="14">
        <f t="shared" si="22"/>
        <v>0.61337036975315828</v>
      </c>
    </row>
    <row r="13" spans="1:51" x14ac:dyDescent="0.15">
      <c r="A13" s="14" t="s">
        <v>917</v>
      </c>
      <c r="B13" s="14">
        <f>$E$6*MAX($T$6:$T$45)*4*B12*$C$2</f>
        <v>0</v>
      </c>
      <c r="C13" s="14">
        <f t="shared" ref="C13:F13" si="23">$E$6*MAX($T$6:$T$45)*4*C12*$C$2</f>
        <v>12000</v>
      </c>
      <c r="D13" s="14">
        <f t="shared" si="23"/>
        <v>19200</v>
      </c>
      <c r="E13" s="14">
        <f t="shared" si="23"/>
        <v>23040</v>
      </c>
      <c r="F13" s="14">
        <f t="shared" si="23"/>
        <v>23040</v>
      </c>
      <c r="T13" s="14">
        <v>8</v>
      </c>
      <c r="U13" s="118"/>
      <c r="V13" s="86">
        <v>0.02</v>
      </c>
      <c r="W13" s="14">
        <f t="shared" si="6"/>
        <v>3600</v>
      </c>
      <c r="X13" s="14">
        <f>SUM($W$6:W13)/86400</f>
        <v>0.1736111111111111</v>
      </c>
      <c r="Y13" s="48">
        <f t="shared" si="7"/>
        <v>320</v>
      </c>
      <c r="Z13" s="14">
        <f>SUM($Y$6:Y13)</f>
        <v>1440</v>
      </c>
      <c r="AA13" s="14">
        <v>800</v>
      </c>
      <c r="AC13" s="14">
        <v>8</v>
      </c>
      <c r="AD13" s="14">
        <f t="shared" si="8"/>
        <v>193.99999999999997</v>
      </c>
      <c r="AE13" s="14">
        <f t="shared" si="9"/>
        <v>258.66666666666663</v>
      </c>
      <c r="AF13" s="14">
        <f t="shared" si="10"/>
        <v>323.33333333333331</v>
      </c>
      <c r="AG13" s="14">
        <f t="shared" si="11"/>
        <v>373.07692307692304</v>
      </c>
      <c r="AH13" s="14">
        <f t="shared" si="12"/>
        <v>373.07692307692304</v>
      </c>
      <c r="AI13" s="14">
        <f t="shared" si="13"/>
        <v>73699.999999999971</v>
      </c>
      <c r="AJ13" s="14">
        <f t="shared" si="14"/>
        <v>136333.33333333331</v>
      </c>
      <c r="AK13" s="14">
        <f t="shared" si="15"/>
        <v>216299.99999999994</v>
      </c>
      <c r="AL13" s="14">
        <f t="shared" si="16"/>
        <v>272581.53846153844</v>
      </c>
      <c r="AM13" s="14">
        <f t="shared" si="17"/>
        <v>272581.53846153844</v>
      </c>
      <c r="AO13" s="14">
        <v>8</v>
      </c>
      <c r="AP13" s="14">
        <f>[9]玄铁汇总!D13</f>
        <v>77877.600000000006</v>
      </c>
      <c r="AQ13" s="14">
        <f>[9]玄铁汇总!E13</f>
        <v>112005.6</v>
      </c>
      <c r="AR13" s="14">
        <f>[9]玄铁汇总!F13</f>
        <v>146133.6</v>
      </c>
      <c r="AS13" s="14">
        <f>[9]玄铁汇总!G13</f>
        <v>180261.6</v>
      </c>
      <c r="AT13" s="14">
        <f>[9]玄铁汇总!H13</f>
        <v>180261.6</v>
      </c>
      <c r="AU13" s="14">
        <f t="shared" si="18"/>
        <v>1.0566838534599734</v>
      </c>
      <c r="AV13" s="14">
        <f t="shared" si="19"/>
        <v>0.82155696821515911</v>
      </c>
      <c r="AW13" s="14">
        <f t="shared" si="20"/>
        <v>0.67560610263522902</v>
      </c>
      <c r="AX13" s="14">
        <f t="shared" si="21"/>
        <v>0.66131257831107704</v>
      </c>
      <c r="AY13" s="14">
        <f t="shared" si="22"/>
        <v>0.66131257831107704</v>
      </c>
    </row>
    <row r="14" spans="1:51" x14ac:dyDescent="0.15">
      <c r="A14" s="81" t="s">
        <v>897</v>
      </c>
      <c r="T14" s="14">
        <v>9</v>
      </c>
      <c r="U14" s="118"/>
      <c r="V14" s="86">
        <v>2.2499999999999999E-2</v>
      </c>
      <c r="W14" s="14">
        <f t="shared" si="6"/>
        <v>3600</v>
      </c>
      <c r="X14" s="14">
        <f>SUM($W$6:W14)/86400</f>
        <v>0.21527777777777779</v>
      </c>
      <c r="Y14" s="48">
        <f t="shared" si="7"/>
        <v>360</v>
      </c>
      <c r="Z14" s="14">
        <f>SUM($Y$6:Y14)</f>
        <v>1800</v>
      </c>
      <c r="AA14" s="14">
        <v>900</v>
      </c>
      <c r="AC14" s="14">
        <v>9</v>
      </c>
      <c r="AD14" s="14">
        <f t="shared" si="8"/>
        <v>206</v>
      </c>
      <c r="AE14" s="14">
        <f t="shared" si="9"/>
        <v>274.66666666666669</v>
      </c>
      <c r="AF14" s="14">
        <f t="shared" si="10"/>
        <v>343.33333333333337</v>
      </c>
      <c r="AG14" s="14">
        <f t="shared" si="11"/>
        <v>396.15384615384613</v>
      </c>
      <c r="AH14" s="14">
        <f t="shared" si="12"/>
        <v>396.15384615384613</v>
      </c>
      <c r="AI14" s="14">
        <f t="shared" si="13"/>
        <v>84000.000000000015</v>
      </c>
      <c r="AJ14" s="14">
        <f t="shared" si="14"/>
        <v>154466.66666666669</v>
      </c>
      <c r="AK14" s="14">
        <f t="shared" si="15"/>
        <v>244633.3333333334</v>
      </c>
      <c r="AL14" s="14">
        <f t="shared" si="16"/>
        <v>279535.38461538462</v>
      </c>
      <c r="AM14" s="14">
        <f t="shared" si="17"/>
        <v>279535.38461538462</v>
      </c>
      <c r="AO14" s="14">
        <v>9</v>
      </c>
      <c r="AP14" s="14">
        <f>[9]玄铁汇总!D14</f>
        <v>89686.933333333334</v>
      </c>
      <c r="AQ14" s="14">
        <f>[9]玄铁汇总!E14</f>
        <v>128734.93333333333</v>
      </c>
      <c r="AR14" s="14">
        <f>[9]玄铁汇总!F14</f>
        <v>167782.93333333335</v>
      </c>
      <c r="AS14" s="14">
        <f>[9]玄铁汇总!G14</f>
        <v>206830.93333333335</v>
      </c>
      <c r="AT14" s="14">
        <f>[9]玄铁汇总!H14</f>
        <v>206830.93333333335</v>
      </c>
      <c r="AU14" s="14">
        <f t="shared" si="18"/>
        <v>1.0677015873015872</v>
      </c>
      <c r="AV14" s="14">
        <f t="shared" si="19"/>
        <v>0.83341562365127309</v>
      </c>
      <c r="AW14" s="14">
        <f t="shared" si="20"/>
        <v>0.68585474860335183</v>
      </c>
      <c r="AX14" s="14">
        <f t="shared" si="21"/>
        <v>0.73990966695652494</v>
      </c>
      <c r="AY14" s="14">
        <f t="shared" si="22"/>
        <v>0.73990966695652494</v>
      </c>
    </row>
    <row r="15" spans="1:51" x14ac:dyDescent="0.15">
      <c r="T15" s="14">
        <v>10</v>
      </c>
      <c r="U15" s="118"/>
      <c r="V15" s="86">
        <v>2.5000000000000001E-2</v>
      </c>
      <c r="W15" s="14">
        <f t="shared" si="6"/>
        <v>4200</v>
      </c>
      <c r="X15" s="14">
        <f>SUM($W$6:W15)/86400</f>
        <v>0.2638888888888889</v>
      </c>
      <c r="Y15" s="48">
        <f t="shared" si="7"/>
        <v>400</v>
      </c>
      <c r="Z15" s="14">
        <f>SUM($Y$6:Y15)</f>
        <v>2200</v>
      </c>
      <c r="AA15" s="14">
        <v>1000</v>
      </c>
      <c r="AC15" s="14">
        <v>10</v>
      </c>
      <c r="AD15" s="14">
        <f t="shared" si="8"/>
        <v>217.84615384615384</v>
      </c>
      <c r="AE15" s="14">
        <f t="shared" si="9"/>
        <v>290.46153846153845</v>
      </c>
      <c r="AF15" s="14">
        <f t="shared" si="10"/>
        <v>363.07692307692309</v>
      </c>
      <c r="AG15" s="14">
        <f t="shared" si="11"/>
        <v>418.9349112426035</v>
      </c>
      <c r="AH15" s="14">
        <f t="shared" si="12"/>
        <v>418.9349112426035</v>
      </c>
      <c r="AI15" s="14">
        <f t="shared" si="13"/>
        <v>94753.846153846156</v>
      </c>
      <c r="AJ15" s="14">
        <f t="shared" si="14"/>
        <v>173476.92307692306</v>
      </c>
      <c r="AK15" s="14">
        <f t="shared" si="15"/>
        <v>270138.4615384615</v>
      </c>
      <c r="AL15" s="14">
        <f t="shared" si="16"/>
        <v>288173.96449704142</v>
      </c>
      <c r="AM15" s="14">
        <f t="shared" si="17"/>
        <v>288173.96449704142</v>
      </c>
      <c r="AO15" s="14">
        <v>10</v>
      </c>
      <c r="AP15" s="14">
        <f>[9]玄铁汇总!D15</f>
        <v>101876.93333333333</v>
      </c>
      <c r="AQ15" s="14">
        <f>[9]玄铁汇总!E15</f>
        <v>145964.93333333335</v>
      </c>
      <c r="AR15" s="14">
        <f>[9]玄铁汇总!F15</f>
        <v>190052.93333333335</v>
      </c>
      <c r="AS15" s="14">
        <f>[9]玄铁汇总!G15</f>
        <v>234140.93333333335</v>
      </c>
      <c r="AT15" s="14">
        <f>[9]玄铁汇总!H15</f>
        <v>234140.93333333335</v>
      </c>
      <c r="AU15" s="14">
        <f t="shared" si="18"/>
        <v>1.0751746495643233</v>
      </c>
      <c r="AV15" s="14">
        <f t="shared" si="19"/>
        <v>0.8414083599385126</v>
      </c>
      <c r="AW15" s="14">
        <f t="shared" si="20"/>
        <v>0.70353896387417669</v>
      </c>
      <c r="AX15" s="14">
        <f t="shared" si="21"/>
        <v>0.81249856746075755</v>
      </c>
      <c r="AY15" s="14">
        <f t="shared" si="22"/>
        <v>0.81249856746075755</v>
      </c>
    </row>
    <row r="16" spans="1:51" x14ac:dyDescent="0.15">
      <c r="B16" s="14" t="s">
        <v>895</v>
      </c>
      <c r="C16" s="14">
        <v>15</v>
      </c>
      <c r="T16" s="14">
        <v>11</v>
      </c>
      <c r="U16" s="118"/>
      <c r="V16" s="86">
        <v>2.75E-2</v>
      </c>
      <c r="W16" s="14">
        <f t="shared" si="6"/>
        <v>4800</v>
      </c>
      <c r="X16" s="14">
        <f>SUM($W$6:W16)/86400</f>
        <v>0.31944444444444442</v>
      </c>
      <c r="Y16" s="48">
        <f t="shared" si="7"/>
        <v>440</v>
      </c>
      <c r="Z16" s="14">
        <f>SUM($Y$6:Y16)</f>
        <v>2640</v>
      </c>
      <c r="AA16" s="14">
        <v>1100</v>
      </c>
      <c r="AC16" s="14">
        <v>11</v>
      </c>
      <c r="AD16" s="14">
        <f t="shared" si="8"/>
        <v>228.85714285714283</v>
      </c>
      <c r="AE16" s="14">
        <f t="shared" si="9"/>
        <v>305.14285714285711</v>
      </c>
      <c r="AF16" s="14">
        <f t="shared" si="10"/>
        <v>381.42857142857139</v>
      </c>
      <c r="AG16" s="14">
        <f t="shared" si="11"/>
        <v>440.10989010989005</v>
      </c>
      <c r="AH16" s="14">
        <f t="shared" si="12"/>
        <v>440.10989010989005</v>
      </c>
      <c r="AI16" s="14">
        <f t="shared" si="13"/>
        <v>105257.14285714283</v>
      </c>
      <c r="AJ16" s="14">
        <f t="shared" si="14"/>
        <v>192085.71428571426</v>
      </c>
      <c r="AK16" s="14">
        <f t="shared" si="15"/>
        <v>274920</v>
      </c>
      <c r="AL16" s="14">
        <f t="shared" si="16"/>
        <v>297772.74725274724</v>
      </c>
      <c r="AM16" s="14">
        <f t="shared" si="17"/>
        <v>297772.74725274724</v>
      </c>
      <c r="AO16" s="14">
        <v>11</v>
      </c>
      <c r="AP16" s="14">
        <f>[9]玄铁汇总!D16</f>
        <v>114066.93333333333</v>
      </c>
      <c r="AQ16" s="14">
        <f>[9]玄铁汇总!E16</f>
        <v>163194.93333333335</v>
      </c>
      <c r="AR16" s="14">
        <f>[9]玄铁汇总!F16</f>
        <v>212322.93333333335</v>
      </c>
      <c r="AS16" s="14">
        <f>[9]玄铁汇总!G16</f>
        <v>261450.93333333335</v>
      </c>
      <c r="AT16" s="14">
        <f>[9]玄铁汇总!H16</f>
        <v>261450.93333333335</v>
      </c>
      <c r="AU16" s="14">
        <f t="shared" si="18"/>
        <v>1.0836977922547959</v>
      </c>
      <c r="AV16" s="14">
        <f t="shared" si="19"/>
        <v>0.84959432792900014</v>
      </c>
      <c r="AW16" s="14">
        <f t="shared" si="20"/>
        <v>0.77230806537659447</v>
      </c>
      <c r="AX16" s="14">
        <f t="shared" si="21"/>
        <v>0.87802169857880175</v>
      </c>
      <c r="AY16" s="14">
        <f t="shared" si="22"/>
        <v>0.87802169857880175</v>
      </c>
    </row>
    <row r="17" spans="1:51" x14ac:dyDescent="0.15">
      <c r="B17" s="14" t="s">
        <v>896</v>
      </c>
      <c r="C17" s="14">
        <v>30</v>
      </c>
      <c r="M17" s="118" t="s">
        <v>859</v>
      </c>
      <c r="N17" s="118"/>
      <c r="T17" s="14">
        <v>12</v>
      </c>
      <c r="U17" s="118"/>
      <c r="V17" s="86">
        <v>0.03</v>
      </c>
      <c r="W17" s="14">
        <f t="shared" si="6"/>
        <v>4800</v>
      </c>
      <c r="X17" s="14">
        <f>SUM($W$6:W17)/86400</f>
        <v>0.375</v>
      </c>
      <c r="Y17" s="48">
        <f t="shared" si="7"/>
        <v>480</v>
      </c>
      <c r="Z17" s="14">
        <f>SUM($Y$6:Y17)</f>
        <v>3120</v>
      </c>
      <c r="AA17" s="14">
        <v>1200</v>
      </c>
      <c r="AC17" s="14">
        <v>12</v>
      </c>
      <c r="AD17" s="14">
        <f t="shared" si="8"/>
        <v>239.14285714285711</v>
      </c>
      <c r="AE17" s="14">
        <f t="shared" si="9"/>
        <v>318.85714285714283</v>
      </c>
      <c r="AF17" s="14">
        <f t="shared" si="10"/>
        <v>398.57142857142856</v>
      </c>
      <c r="AG17" s="14">
        <f t="shared" si="11"/>
        <v>459.89010989010978</v>
      </c>
      <c r="AH17" s="14">
        <f t="shared" si="12"/>
        <v>459.89010989010978</v>
      </c>
      <c r="AI17" s="14">
        <f t="shared" si="13"/>
        <v>115542.85714285713</v>
      </c>
      <c r="AJ17" s="14">
        <f t="shared" si="14"/>
        <v>210257.14285714284</v>
      </c>
      <c r="AK17" s="14">
        <f t="shared" si="15"/>
        <v>280405.71428571432</v>
      </c>
      <c r="AL17" s="14">
        <f t="shared" si="16"/>
        <v>308058.4615384615</v>
      </c>
      <c r="AM17" s="14">
        <f t="shared" si="17"/>
        <v>308058.4615384615</v>
      </c>
      <c r="AO17" s="14">
        <v>12</v>
      </c>
      <c r="AP17" s="14">
        <f>[9]玄铁汇总!D17</f>
        <v>126256.93333333333</v>
      </c>
      <c r="AQ17" s="14">
        <f>[9]玄铁汇总!E17</f>
        <v>180424.93333333335</v>
      </c>
      <c r="AR17" s="14">
        <f>[9]玄铁汇总!F17</f>
        <v>234592.93333333335</v>
      </c>
      <c r="AS17" s="14">
        <f>[9]玄铁汇总!G17</f>
        <v>288760.93333333335</v>
      </c>
      <c r="AT17" s="14">
        <f>[9]玄铁汇总!H17</f>
        <v>288760.93333333335</v>
      </c>
      <c r="AU17" s="14">
        <f t="shared" si="18"/>
        <v>1.0927281569403233</v>
      </c>
      <c r="AV17" s="14">
        <f t="shared" si="19"/>
        <v>0.85811559541604399</v>
      </c>
      <c r="AW17" s="14">
        <f t="shared" si="20"/>
        <v>0.83661965994850995</v>
      </c>
      <c r="AX17" s="14">
        <f t="shared" si="21"/>
        <v>0.93735757781573281</v>
      </c>
      <c r="AY17" s="14">
        <f t="shared" si="22"/>
        <v>0.93735757781573281</v>
      </c>
    </row>
    <row r="18" spans="1:51" x14ac:dyDescent="0.15">
      <c r="B18" s="14" t="s">
        <v>885</v>
      </c>
      <c r="C18" s="14">
        <v>50</v>
      </c>
      <c r="K18" s="14" t="s">
        <v>860</v>
      </c>
      <c r="L18" s="14" t="s">
        <v>853</v>
      </c>
      <c r="M18" s="14" t="s">
        <v>852</v>
      </c>
      <c r="N18" s="14" t="s">
        <v>864</v>
      </c>
      <c r="O18" s="14" t="s">
        <v>912</v>
      </c>
      <c r="T18" s="14">
        <v>13</v>
      </c>
      <c r="U18" s="118"/>
      <c r="V18" s="86">
        <v>3.2500000000000001E-2</v>
      </c>
      <c r="W18" s="14">
        <f t="shared" si="6"/>
        <v>5400</v>
      </c>
      <c r="X18" s="14">
        <f>SUM($W$6:W18)/86400</f>
        <v>0.4375</v>
      </c>
      <c r="Y18" s="48">
        <f t="shared" si="7"/>
        <v>520</v>
      </c>
      <c r="Z18" s="14">
        <f>SUM($Y$6:Y18)</f>
        <v>3640</v>
      </c>
      <c r="AA18" s="14">
        <v>1300</v>
      </c>
      <c r="AC18" s="14">
        <v>13</v>
      </c>
      <c r="AD18" s="14">
        <f t="shared" si="8"/>
        <v>249.42857142857142</v>
      </c>
      <c r="AE18" s="14">
        <f t="shared" si="9"/>
        <v>332.57142857142856</v>
      </c>
      <c r="AF18" s="14">
        <f t="shared" si="10"/>
        <v>415.71428571428572</v>
      </c>
      <c r="AG18" s="14">
        <f t="shared" si="11"/>
        <v>479.67032967032964</v>
      </c>
      <c r="AH18" s="14">
        <f t="shared" si="12"/>
        <v>479.67032967032964</v>
      </c>
      <c r="AI18" s="14">
        <f t="shared" si="13"/>
        <v>126299.99999999997</v>
      </c>
      <c r="AJ18" s="14">
        <f t="shared" si="14"/>
        <v>229199.99999999994</v>
      </c>
      <c r="AK18" s="14">
        <f t="shared" si="15"/>
        <v>286885.71428571432</v>
      </c>
      <c r="AL18" s="14">
        <f t="shared" si="16"/>
        <v>319602.19780219777</v>
      </c>
      <c r="AM18" s="14">
        <f t="shared" si="17"/>
        <v>319602.19780219777</v>
      </c>
      <c r="AO18" s="14">
        <v>13</v>
      </c>
      <c r="AP18" s="14">
        <f>[9]玄铁汇总!D18</f>
        <v>138446.93333333335</v>
      </c>
      <c r="AQ18" s="14">
        <f>[9]玄铁汇总!E18</f>
        <v>197654.93333333335</v>
      </c>
      <c r="AR18" s="14">
        <f>[9]玄铁汇总!F18</f>
        <v>256862.93333333335</v>
      </c>
      <c r="AS18" s="14">
        <f>[9]玄铁汇总!G18</f>
        <v>316070.93333333335</v>
      </c>
      <c r="AT18" s="14">
        <f>[9]玄铁汇总!H18</f>
        <v>316070.93333333335</v>
      </c>
      <c r="AU18" s="14">
        <f t="shared" si="18"/>
        <v>1.0961752441277386</v>
      </c>
      <c r="AV18" s="14">
        <f t="shared" si="19"/>
        <v>0.86236881908086127</v>
      </c>
      <c r="AW18" s="14">
        <f t="shared" si="20"/>
        <v>0.89534933439564446</v>
      </c>
      <c r="AX18" s="14">
        <f t="shared" si="21"/>
        <v>0.98895106324941506</v>
      </c>
      <c r="AY18" s="14">
        <f t="shared" si="22"/>
        <v>0.98895106324941506</v>
      </c>
    </row>
    <row r="19" spans="1:51" x14ac:dyDescent="0.15">
      <c r="B19" s="14" t="s">
        <v>886</v>
      </c>
      <c r="C19" s="86">
        <v>2.5000000000000001E-2</v>
      </c>
      <c r="K19" s="118" t="s">
        <v>861</v>
      </c>
      <c r="L19" s="14">
        <v>1</v>
      </c>
      <c r="M19" s="14" t="s">
        <v>892</v>
      </c>
      <c r="N19" s="14">
        <f t="shared" ref="N19:N42" si="24">INDEX($C$16:$C$29,MATCH(M19,$B$16:$B$29,0))</f>
        <v>0.05</v>
      </c>
      <c r="O19" s="14" t="s">
        <v>913</v>
      </c>
      <c r="T19" s="14">
        <v>14</v>
      </c>
      <c r="U19" s="118"/>
      <c r="V19" s="86">
        <v>3.5000000000000003E-2</v>
      </c>
      <c r="W19" s="14">
        <f t="shared" si="6"/>
        <v>6000</v>
      </c>
      <c r="X19" s="14">
        <f>SUM($W$6:W19)/86400</f>
        <v>0.50694444444444442</v>
      </c>
      <c r="Y19" s="48">
        <f t="shared" si="7"/>
        <v>560</v>
      </c>
      <c r="Z19" s="14">
        <f>SUM($Y$6:Y19)</f>
        <v>4200</v>
      </c>
      <c r="AA19" s="14">
        <v>1400</v>
      </c>
      <c r="AC19" s="14">
        <v>14</v>
      </c>
      <c r="AD19" s="14">
        <f t="shared" si="8"/>
        <v>259.20000000000005</v>
      </c>
      <c r="AE19" s="14">
        <f t="shared" si="9"/>
        <v>345.60000000000008</v>
      </c>
      <c r="AF19" s="14">
        <f t="shared" si="10"/>
        <v>432.00000000000011</v>
      </c>
      <c r="AG19" s="14">
        <f t="shared" si="11"/>
        <v>498.46153846153851</v>
      </c>
      <c r="AH19" s="14">
        <f t="shared" si="12"/>
        <v>498.46153846153851</v>
      </c>
      <c r="AI19" s="14">
        <f t="shared" si="13"/>
        <v>136920.00000000006</v>
      </c>
      <c r="AJ19" s="14">
        <f t="shared" si="14"/>
        <v>247920.00000000012</v>
      </c>
      <c r="AK19" s="14">
        <f t="shared" si="15"/>
        <v>293880.00000000006</v>
      </c>
      <c r="AL19" s="14">
        <f t="shared" si="16"/>
        <v>319800</v>
      </c>
      <c r="AM19" s="14">
        <f t="shared" si="17"/>
        <v>319800</v>
      </c>
      <c r="AO19" s="14">
        <v>14</v>
      </c>
      <c r="AP19" s="14">
        <f>[9]玄铁汇总!D19</f>
        <v>150636.93333333335</v>
      </c>
      <c r="AQ19" s="14">
        <f>[9]玄铁汇总!E19</f>
        <v>214884.93333333335</v>
      </c>
      <c r="AR19" s="14">
        <f>[9]玄铁汇总!F19</f>
        <v>279132.93333333335</v>
      </c>
      <c r="AS19" s="14">
        <f>[9]玄铁汇总!G19</f>
        <v>343380.93333333335</v>
      </c>
      <c r="AT19" s="14">
        <f>[9]玄铁汇总!H19</f>
        <v>343380.93333333335</v>
      </c>
      <c r="AU19" s="14">
        <f t="shared" si="18"/>
        <v>1.1001821014704447</v>
      </c>
      <c r="AV19" s="14">
        <f t="shared" si="19"/>
        <v>0.86675110250618448</v>
      </c>
      <c r="AW19" s="14">
        <f t="shared" si="20"/>
        <v>0.94981942743069725</v>
      </c>
      <c r="AX19" s="56">
        <f t="shared" si="21"/>
        <v>1.0737365019804044</v>
      </c>
      <c r="AY19" s="56">
        <f t="shared" si="22"/>
        <v>1.0737365019804044</v>
      </c>
    </row>
    <row r="20" spans="1:51" x14ac:dyDescent="0.15">
      <c r="B20" s="14" t="s">
        <v>887</v>
      </c>
      <c r="C20" s="86">
        <v>2.5000000000000001E-2</v>
      </c>
      <c r="E20" s="14">
        <f>60/25</f>
        <v>2.4</v>
      </c>
      <c r="K20" s="118"/>
      <c r="L20" s="14">
        <v>2</v>
      </c>
      <c r="M20" s="14" t="s">
        <v>889</v>
      </c>
      <c r="N20" s="14">
        <f t="shared" si="24"/>
        <v>0.05</v>
      </c>
      <c r="T20" s="14">
        <v>15</v>
      </c>
      <c r="U20" s="118"/>
      <c r="V20" s="86">
        <v>3.7499999999999999E-2</v>
      </c>
      <c r="W20" s="14">
        <f t="shared" si="6"/>
        <v>6000</v>
      </c>
      <c r="X20" s="14">
        <f>SUM($W$6:W20)/86400</f>
        <v>0.57638888888888884</v>
      </c>
      <c r="Y20" s="47">
        <f>INT(AA20/1.5)</f>
        <v>1000</v>
      </c>
      <c r="Z20" s="14">
        <f>SUM($Y$6:Y20)</f>
        <v>5200</v>
      </c>
      <c r="AA20" s="14">
        <v>1500</v>
      </c>
      <c r="AC20" s="14">
        <v>15</v>
      </c>
      <c r="AD20" s="14">
        <f t="shared" si="8"/>
        <v>268.5</v>
      </c>
      <c r="AE20" s="14">
        <f t="shared" si="9"/>
        <v>358</v>
      </c>
      <c r="AF20" s="14">
        <f t="shared" si="10"/>
        <v>447.5</v>
      </c>
      <c r="AG20" s="14">
        <f t="shared" si="11"/>
        <v>516.34615384615381</v>
      </c>
      <c r="AH20" s="14">
        <f t="shared" si="12"/>
        <v>516.34615384615381</v>
      </c>
      <c r="AI20" s="14">
        <f t="shared" si="13"/>
        <v>147375</v>
      </c>
      <c r="AJ20" s="14">
        <f t="shared" si="14"/>
        <v>266400</v>
      </c>
      <c r="AK20" s="14">
        <f t="shared" si="15"/>
        <v>301460</v>
      </c>
      <c r="AL20" s="14">
        <f t="shared" si="16"/>
        <v>319800</v>
      </c>
      <c r="AM20" s="14">
        <f t="shared" si="17"/>
        <v>319800</v>
      </c>
      <c r="AO20" s="14">
        <v>15</v>
      </c>
      <c r="AP20" s="14">
        <f>[9]玄铁汇总!D20</f>
        <v>162826.93333333335</v>
      </c>
      <c r="AQ20" s="14">
        <f>[9]玄铁汇总!E20</f>
        <v>232114.93333333335</v>
      </c>
      <c r="AR20" s="14">
        <f>[9]玄铁汇总!F20</f>
        <v>301402.93333333335</v>
      </c>
      <c r="AS20" s="14">
        <f>[9]玄铁汇总!G20</f>
        <v>370690.93333333335</v>
      </c>
      <c r="AT20" s="14">
        <f>[9]玄铁汇总!H20</f>
        <v>370690.93333333335</v>
      </c>
      <c r="AU20" s="14">
        <f t="shared" si="18"/>
        <v>1.1048477240599379</v>
      </c>
      <c r="AV20" s="14">
        <f t="shared" si="19"/>
        <v>0.87130230230230232</v>
      </c>
      <c r="AW20" s="14">
        <f t="shared" si="20"/>
        <v>0.99981069904243791</v>
      </c>
      <c r="AX20" s="14">
        <f t="shared" si="21"/>
        <v>1.1591336251824058</v>
      </c>
      <c r="AY20" s="14">
        <f t="shared" si="22"/>
        <v>1.1591336251824058</v>
      </c>
    </row>
    <row r="21" spans="1:51" x14ac:dyDescent="0.15">
      <c r="B21" s="14" t="s">
        <v>888</v>
      </c>
      <c r="C21" s="86">
        <v>2.5000000000000001E-2</v>
      </c>
      <c r="K21" s="118" t="s">
        <v>862</v>
      </c>
      <c r="L21" s="14">
        <v>1</v>
      </c>
      <c r="M21" s="14" t="s">
        <v>891</v>
      </c>
      <c r="N21" s="14">
        <f t="shared" si="24"/>
        <v>0.1</v>
      </c>
      <c r="O21" s="14" t="s">
        <v>914</v>
      </c>
      <c r="T21" s="14">
        <v>16</v>
      </c>
      <c r="U21" s="118"/>
      <c r="V21" s="86">
        <v>0.04</v>
      </c>
      <c r="W21" s="14">
        <f t="shared" si="6"/>
        <v>6600</v>
      </c>
      <c r="X21" s="14">
        <f>SUM($W$6:W21)/86400</f>
        <v>0.65277777777777779</v>
      </c>
      <c r="Y21" s="47">
        <f t="shared" ref="Y21:Y35" si="25">INT(AA21/2)</f>
        <v>800</v>
      </c>
      <c r="Z21" s="14">
        <f>SUM($Y$6:Y21)</f>
        <v>6000</v>
      </c>
      <c r="AA21" s="14">
        <v>1600</v>
      </c>
      <c r="AC21" s="14">
        <v>16</v>
      </c>
      <c r="AD21" s="14">
        <f t="shared" si="8"/>
        <v>277.41176470588232</v>
      </c>
      <c r="AE21" s="14">
        <f t="shared" si="9"/>
        <v>369.88235294117641</v>
      </c>
      <c r="AF21" s="14">
        <f t="shared" si="10"/>
        <v>462.35294117647055</v>
      </c>
      <c r="AG21" s="14">
        <f t="shared" si="11"/>
        <v>533.48416289592751</v>
      </c>
      <c r="AH21" s="14">
        <f t="shared" si="12"/>
        <v>533.48416289592751</v>
      </c>
      <c r="AI21" s="14">
        <f t="shared" si="13"/>
        <v>157694.11764705877</v>
      </c>
      <c r="AJ21" s="14">
        <f t="shared" si="14"/>
        <v>271771.76470588235</v>
      </c>
      <c r="AK21" s="14">
        <f t="shared" si="15"/>
        <v>309437.6470588235</v>
      </c>
      <c r="AL21" s="14">
        <f t="shared" si="16"/>
        <v>319800</v>
      </c>
      <c r="AM21" s="14">
        <f t="shared" si="17"/>
        <v>319800</v>
      </c>
      <c r="AO21" s="14">
        <v>16</v>
      </c>
      <c r="AP21" s="14">
        <f>[9]玄铁汇总!D21</f>
        <v>175016.93333333335</v>
      </c>
      <c r="AQ21" s="14">
        <f>[9]玄铁汇总!E21</f>
        <v>249344.93333333335</v>
      </c>
      <c r="AR21" s="14">
        <f>[9]玄铁汇总!F21</f>
        <v>323672.93333333335</v>
      </c>
      <c r="AS21" s="14">
        <f>[9]玄铁汇总!G21</f>
        <v>398000.93333333335</v>
      </c>
      <c r="AT21" s="14">
        <f>[9]玄铁汇总!H21</f>
        <v>398000.93333333335</v>
      </c>
      <c r="AU21" s="14">
        <f t="shared" si="18"/>
        <v>1.1098507410723173</v>
      </c>
      <c r="AV21" s="14">
        <f t="shared" si="19"/>
        <v>0.91747917081518815</v>
      </c>
      <c r="AW21" s="14">
        <f t="shared" si="20"/>
        <v>1.0460037309933519</v>
      </c>
      <c r="AX21" s="14">
        <f t="shared" si="21"/>
        <v>1.244530748384407</v>
      </c>
      <c r="AY21" s="14">
        <f t="shared" si="22"/>
        <v>1.244530748384407</v>
      </c>
    </row>
    <row r="22" spans="1:51" x14ac:dyDescent="0.15">
      <c r="B22" s="14" t="s">
        <v>889</v>
      </c>
      <c r="C22" s="86">
        <v>0.05</v>
      </c>
      <c r="K22" s="118"/>
      <c r="L22" s="14">
        <v>2</v>
      </c>
      <c r="M22" s="14" t="s">
        <v>890</v>
      </c>
      <c r="N22" s="14">
        <f t="shared" si="24"/>
        <v>2.5000000000000001E-2</v>
      </c>
      <c r="T22" s="14">
        <v>17</v>
      </c>
      <c r="U22" s="118"/>
      <c r="V22" s="86">
        <v>4.2500000000000003E-2</v>
      </c>
      <c r="W22" s="14">
        <f t="shared" si="6"/>
        <v>7200</v>
      </c>
      <c r="X22" s="14">
        <f>SUM($W$6:W22)/86400</f>
        <v>0.73611111111111116</v>
      </c>
      <c r="Y22" s="47">
        <f t="shared" si="25"/>
        <v>850</v>
      </c>
      <c r="Z22" s="14">
        <f>SUM($Y$6:Y22)</f>
        <v>6850</v>
      </c>
      <c r="AA22" s="14">
        <v>1700</v>
      </c>
      <c r="AC22" s="14">
        <v>17</v>
      </c>
      <c r="AD22" s="14">
        <f t="shared" si="8"/>
        <v>285.88235294117646</v>
      </c>
      <c r="AE22" s="14">
        <f t="shared" si="9"/>
        <v>381.1764705882353</v>
      </c>
      <c r="AF22" s="14">
        <f t="shared" si="10"/>
        <v>476.47058823529414</v>
      </c>
      <c r="AG22" s="14">
        <f t="shared" si="11"/>
        <v>549.77375565610862</v>
      </c>
      <c r="AH22" s="14">
        <f t="shared" si="12"/>
        <v>549.77375565610862</v>
      </c>
      <c r="AI22" s="14">
        <f t="shared" si="13"/>
        <v>167858.82352941175</v>
      </c>
      <c r="AJ22" s="14">
        <f t="shared" si="14"/>
        <v>274849.4117647059</v>
      </c>
      <c r="AK22" s="14">
        <f t="shared" si="15"/>
        <v>317682.3529411765</v>
      </c>
      <c r="AL22" s="14">
        <f t="shared" si="16"/>
        <v>319800</v>
      </c>
      <c r="AM22" s="14">
        <f t="shared" si="17"/>
        <v>319800</v>
      </c>
      <c r="AO22" s="14">
        <v>17</v>
      </c>
      <c r="AP22" s="14">
        <f>[9]玄铁汇总!D22</f>
        <v>187206.93333333335</v>
      </c>
      <c r="AQ22" s="14">
        <f>[9]玄铁汇总!E22</f>
        <v>266574.93333333335</v>
      </c>
      <c r="AR22" s="14">
        <f>[9]玄铁汇总!F22</f>
        <v>345942.93333333335</v>
      </c>
      <c r="AS22" s="14">
        <f>[9]玄铁汇总!G22</f>
        <v>425310.93333333335</v>
      </c>
      <c r="AT22" s="14">
        <f>[9]玄铁汇总!H22</f>
        <v>425310.93333333335</v>
      </c>
      <c r="AU22" s="14">
        <f t="shared" si="18"/>
        <v>1.1152641809176715</v>
      </c>
      <c r="AV22" s="14">
        <f t="shared" si="19"/>
        <v>0.96989450194473692</v>
      </c>
      <c r="AW22" s="14">
        <f t="shared" si="20"/>
        <v>1.0889586095372119</v>
      </c>
      <c r="AX22" s="14">
        <f t="shared" si="21"/>
        <v>1.3299278715864082</v>
      </c>
      <c r="AY22" s="14">
        <f t="shared" si="22"/>
        <v>1.3299278715864082</v>
      </c>
    </row>
    <row r="23" spans="1:51" x14ac:dyDescent="0.15">
      <c r="B23" s="14" t="s">
        <v>890</v>
      </c>
      <c r="C23" s="86">
        <v>2.5000000000000001E-2</v>
      </c>
      <c r="K23" s="118" t="s">
        <v>863</v>
      </c>
      <c r="L23" s="14">
        <v>1</v>
      </c>
      <c r="M23" s="14" t="s">
        <v>893</v>
      </c>
      <c r="N23" s="14">
        <f t="shared" si="24"/>
        <v>50</v>
      </c>
      <c r="O23" s="14" t="s">
        <v>915</v>
      </c>
      <c r="T23" s="14">
        <v>18</v>
      </c>
      <c r="U23" s="118"/>
      <c r="V23" s="86">
        <v>4.4999999999999998E-2</v>
      </c>
      <c r="W23" s="14">
        <f>ROUND(T23/SUM($T$6:$T$35)*$F$8*86400*$D$9/$C$2/600,0)*600</f>
        <v>7200</v>
      </c>
      <c r="X23" s="14">
        <f>SUM($W$6:W23)/86400</f>
        <v>0.81944444444444442</v>
      </c>
      <c r="Y23" s="47">
        <f t="shared" si="25"/>
        <v>900</v>
      </c>
      <c r="Z23" s="14">
        <f>SUM($Y$6:Y23)</f>
        <v>7750</v>
      </c>
      <c r="AA23" s="14">
        <v>1800</v>
      </c>
      <c r="AC23" s="14">
        <v>18</v>
      </c>
      <c r="AD23" s="14">
        <f t="shared" si="8"/>
        <v>294.35294117647061</v>
      </c>
      <c r="AE23" s="14">
        <f t="shared" si="9"/>
        <v>392.47058823529414</v>
      </c>
      <c r="AF23" s="14">
        <f t="shared" si="10"/>
        <v>490.58823529411768</v>
      </c>
      <c r="AG23" s="14">
        <f t="shared" si="11"/>
        <v>566.06334841628961</v>
      </c>
      <c r="AH23" s="14">
        <f t="shared" si="12"/>
        <v>566.06334841628961</v>
      </c>
      <c r="AI23" s="14">
        <f t="shared" si="13"/>
        <v>178341.17647058825</v>
      </c>
      <c r="AJ23" s="14">
        <f t="shared" si="14"/>
        <v>278350.58823529416</v>
      </c>
      <c r="AK23" s="14">
        <f t="shared" si="15"/>
        <v>319800</v>
      </c>
      <c r="AL23" s="14">
        <f t="shared" si="16"/>
        <v>319800</v>
      </c>
      <c r="AM23" s="14">
        <f t="shared" si="17"/>
        <v>319800</v>
      </c>
      <c r="AO23" s="14">
        <v>18</v>
      </c>
      <c r="AP23" s="14">
        <f>[9]玄铁汇总!D23</f>
        <v>199396.93333333335</v>
      </c>
      <c r="AQ23" s="14">
        <f>[9]玄铁汇总!E23</f>
        <v>283804.93333333335</v>
      </c>
      <c r="AR23" s="14">
        <f>[9]玄铁汇总!F23</f>
        <v>368212.93333333335</v>
      </c>
      <c r="AS23" s="14">
        <f>[9]玄铁汇总!G23</f>
        <v>452620.93333333335</v>
      </c>
      <c r="AT23" s="14">
        <f>[9]玄铁汇总!H23</f>
        <v>452620.93333333335</v>
      </c>
      <c r="AU23" s="14">
        <f t="shared" si="18"/>
        <v>1.1180644721507575</v>
      </c>
      <c r="AV23" s="14">
        <f t="shared" si="19"/>
        <v>1.0195952346737223</v>
      </c>
      <c r="AW23" s="56">
        <f t="shared" si="20"/>
        <v>1.1513850323118617</v>
      </c>
      <c r="AX23" s="14">
        <f t="shared" si="21"/>
        <v>1.4153249947884095</v>
      </c>
      <c r="AY23" s="14">
        <f t="shared" si="22"/>
        <v>1.4153249947884095</v>
      </c>
    </row>
    <row r="24" spans="1:51" x14ac:dyDescent="0.15">
      <c r="B24" s="14" t="s">
        <v>891</v>
      </c>
      <c r="C24" s="86">
        <v>0.1</v>
      </c>
      <c r="K24" s="118"/>
      <c r="L24" s="14">
        <v>2</v>
      </c>
      <c r="M24" s="14" t="s">
        <v>894</v>
      </c>
      <c r="N24" s="14">
        <f t="shared" si="24"/>
        <v>0.05</v>
      </c>
      <c r="T24" s="14">
        <v>19</v>
      </c>
      <c r="U24" s="118"/>
      <c r="V24" s="86">
        <v>4.7500000000000001E-2</v>
      </c>
      <c r="W24" s="14">
        <f t="shared" si="6"/>
        <v>7800</v>
      </c>
      <c r="X24" s="14">
        <f>SUM($W$6:W24)/86400</f>
        <v>0.90972222222222221</v>
      </c>
      <c r="Y24" s="47">
        <f t="shared" si="25"/>
        <v>950</v>
      </c>
      <c r="Z24" s="14">
        <f>SUM($Y$6:Y24)</f>
        <v>8700</v>
      </c>
      <c r="AA24" s="14">
        <v>1900</v>
      </c>
      <c r="AC24" s="14">
        <v>19</v>
      </c>
      <c r="AD24" s="14">
        <f t="shared" si="8"/>
        <v>302.66666666666663</v>
      </c>
      <c r="AE24" s="14">
        <f t="shared" si="9"/>
        <v>403.55555555555549</v>
      </c>
      <c r="AF24" s="14">
        <f t="shared" si="10"/>
        <v>504.4444444444444</v>
      </c>
      <c r="AG24" s="14">
        <f t="shared" si="11"/>
        <v>582.05128205128199</v>
      </c>
      <c r="AH24" s="14">
        <f t="shared" si="12"/>
        <v>582.05128205128199</v>
      </c>
      <c r="AI24" s="14">
        <f t="shared" si="13"/>
        <v>188866.6666666666</v>
      </c>
      <c r="AJ24" s="14">
        <f t="shared" si="14"/>
        <v>282200</v>
      </c>
      <c r="AK24" s="14">
        <f t="shared" si="15"/>
        <v>319800</v>
      </c>
      <c r="AL24" s="14">
        <f t="shared" si="16"/>
        <v>319800</v>
      </c>
      <c r="AM24" s="14">
        <f t="shared" si="17"/>
        <v>319800</v>
      </c>
      <c r="AO24" s="14">
        <v>19</v>
      </c>
      <c r="AP24" s="14">
        <f>[9]玄铁汇总!D24</f>
        <v>211586.93333333335</v>
      </c>
      <c r="AQ24" s="14">
        <f>[9]玄铁汇总!E24</f>
        <v>301034.93333333335</v>
      </c>
      <c r="AR24" s="14">
        <f>[9]玄铁汇总!F24</f>
        <v>390482.93333333335</v>
      </c>
      <c r="AS24" s="14">
        <f>[9]玄铁汇总!G24</f>
        <v>479930.93333333335</v>
      </c>
      <c r="AT24" s="14">
        <f>[9]玄铁汇总!H24</f>
        <v>479930.93333333335</v>
      </c>
      <c r="AU24" s="14">
        <f t="shared" si="18"/>
        <v>1.1202979174020478</v>
      </c>
      <c r="AV24" s="14">
        <f t="shared" si="19"/>
        <v>1.0667432081266242</v>
      </c>
      <c r="AW24" s="14">
        <f t="shared" si="20"/>
        <v>1.2210223056076714</v>
      </c>
      <c r="AX24" s="14">
        <f t="shared" si="21"/>
        <v>1.5007221179904107</v>
      </c>
      <c r="AY24" s="14">
        <f t="shared" si="22"/>
        <v>1.5007221179904107</v>
      </c>
    </row>
    <row r="25" spans="1:51" x14ac:dyDescent="0.15">
      <c r="B25" s="14" t="s">
        <v>892</v>
      </c>
      <c r="C25" s="86">
        <v>0.05</v>
      </c>
      <c r="K25" s="118" t="s">
        <v>865</v>
      </c>
      <c r="L25" s="14">
        <v>1</v>
      </c>
      <c r="M25" s="14" t="s">
        <v>892</v>
      </c>
      <c r="N25" s="14">
        <f t="shared" si="24"/>
        <v>0.05</v>
      </c>
      <c r="O25" s="14" t="s">
        <v>913</v>
      </c>
      <c r="T25" s="14">
        <v>20</v>
      </c>
      <c r="U25" s="118"/>
      <c r="V25" s="86">
        <v>0.05</v>
      </c>
      <c r="W25" s="14">
        <f t="shared" si="6"/>
        <v>8400</v>
      </c>
      <c r="X25" s="14">
        <f>SUM($W$6:W25)/86400</f>
        <v>1.0069444444444444</v>
      </c>
      <c r="Y25" s="47">
        <f t="shared" si="25"/>
        <v>1000</v>
      </c>
      <c r="Z25" s="14">
        <f>SUM($Y$6:Y25)</f>
        <v>9700</v>
      </c>
      <c r="AA25" s="14">
        <v>2000</v>
      </c>
      <c r="AC25" s="14">
        <v>20</v>
      </c>
      <c r="AD25" s="14">
        <f t="shared" si="8"/>
        <v>310.66666666666669</v>
      </c>
      <c r="AE25" s="14">
        <f t="shared" si="9"/>
        <v>414.22222222222223</v>
      </c>
      <c r="AF25" s="14">
        <f t="shared" si="10"/>
        <v>517.77777777777783</v>
      </c>
      <c r="AG25" s="14">
        <f t="shared" si="11"/>
        <v>597.43589743589746</v>
      </c>
      <c r="AH25" s="14">
        <f t="shared" si="12"/>
        <v>597.43589743589746</v>
      </c>
      <c r="AI25" s="14">
        <f t="shared" si="13"/>
        <v>199266.66666666666</v>
      </c>
      <c r="AJ25" s="14">
        <f t="shared" si="14"/>
        <v>286288.88888888888</v>
      </c>
      <c r="AK25" s="14">
        <f t="shared" si="15"/>
        <v>319800</v>
      </c>
      <c r="AL25" s="14">
        <f t="shared" si="16"/>
        <v>319800</v>
      </c>
      <c r="AM25" s="14">
        <f t="shared" si="17"/>
        <v>319800</v>
      </c>
      <c r="AO25" s="14">
        <v>20</v>
      </c>
      <c r="AP25" s="14">
        <f>[9]玄铁汇总!D25</f>
        <v>223776.93333333335</v>
      </c>
      <c r="AQ25" s="14">
        <f>[9]玄铁汇总!E25</f>
        <v>318264.93333333335</v>
      </c>
      <c r="AR25" s="14">
        <f>[9]玄铁汇总!F25</f>
        <v>412752.93333333335</v>
      </c>
      <c r="AS25" s="14">
        <f>[9]玄铁汇总!G25</f>
        <v>507240.93333333335</v>
      </c>
      <c r="AT25" s="14">
        <f>[9]玄铁汇总!H25</f>
        <v>507240.93333333335</v>
      </c>
      <c r="AU25" s="14">
        <f t="shared" si="18"/>
        <v>1.1230023419203747</v>
      </c>
      <c r="AV25" s="14">
        <f t="shared" si="19"/>
        <v>1.1116915314755882</v>
      </c>
      <c r="AW25" s="14">
        <f t="shared" si="20"/>
        <v>1.2906595789034814</v>
      </c>
      <c r="AX25" s="14">
        <f t="shared" si="21"/>
        <v>1.5861192411924119</v>
      </c>
      <c r="AY25" s="14">
        <f t="shared" si="22"/>
        <v>1.5861192411924119</v>
      </c>
    </row>
    <row r="26" spans="1:51" x14ac:dyDescent="0.15">
      <c r="B26" s="14" t="s">
        <v>883</v>
      </c>
      <c r="C26" s="86">
        <v>2.5000000000000001E-2</v>
      </c>
      <c r="K26" s="118"/>
      <c r="L26" s="14">
        <v>2</v>
      </c>
      <c r="M26" s="14" t="s">
        <v>889</v>
      </c>
      <c r="N26" s="14">
        <f t="shared" si="24"/>
        <v>0.05</v>
      </c>
      <c r="T26" s="14">
        <v>21</v>
      </c>
      <c r="U26" s="118"/>
      <c r="V26" s="86">
        <v>5.2499999999999998E-2</v>
      </c>
      <c r="W26" s="14">
        <f t="shared" si="6"/>
        <v>8400</v>
      </c>
      <c r="X26" s="14">
        <f>SUM($W$6:W26)/86400</f>
        <v>1.1041666666666667</v>
      </c>
      <c r="Y26" s="47">
        <f t="shared" si="25"/>
        <v>1050</v>
      </c>
      <c r="Z26" s="14">
        <f>SUM($Y$6:Y26)</f>
        <v>10750</v>
      </c>
      <c r="AA26" s="14">
        <v>2100</v>
      </c>
      <c r="AC26" s="14">
        <v>21</v>
      </c>
      <c r="AD26" s="14">
        <f t="shared" si="8"/>
        <v>318.31578947368422</v>
      </c>
      <c r="AE26" s="14">
        <f t="shared" si="9"/>
        <v>424.42105263157896</v>
      </c>
      <c r="AF26" s="14">
        <f t="shared" si="10"/>
        <v>530.52631578947376</v>
      </c>
      <c r="AG26" s="14">
        <f t="shared" si="11"/>
        <v>612.14574898785429</v>
      </c>
      <c r="AH26" s="14">
        <f t="shared" si="12"/>
        <v>612.14574898785429</v>
      </c>
      <c r="AI26" s="14">
        <f t="shared" si="13"/>
        <v>209526.31578947368</v>
      </c>
      <c r="AJ26" s="14">
        <f t="shared" si="14"/>
        <v>290545.26315789478</v>
      </c>
      <c r="AK26" s="14">
        <f t="shared" si="15"/>
        <v>319800</v>
      </c>
      <c r="AL26" s="14">
        <f t="shared" si="16"/>
        <v>319800</v>
      </c>
      <c r="AM26" s="14">
        <f t="shared" si="17"/>
        <v>319800</v>
      </c>
      <c r="AO26" s="14">
        <v>21</v>
      </c>
      <c r="AP26" s="14">
        <f>[9]玄铁汇总!D26</f>
        <v>235966.93333333335</v>
      </c>
      <c r="AQ26" s="14">
        <f>[9]玄铁汇总!E26</f>
        <v>335494.93333333335</v>
      </c>
      <c r="AR26" s="14">
        <f>[9]玄铁汇总!F26</f>
        <v>435022.93333333335</v>
      </c>
      <c r="AS26" s="14">
        <f>[9]玄铁汇总!G26</f>
        <v>534550.93333333335</v>
      </c>
      <c r="AT26" s="14">
        <f>[9]玄铁汇总!H26</f>
        <v>534550.93333333335</v>
      </c>
      <c r="AU26" s="14">
        <f t="shared" si="18"/>
        <v>1.1261923469814956</v>
      </c>
      <c r="AV26" s="14">
        <f t="shared" si="19"/>
        <v>1.1547079779821121</v>
      </c>
      <c r="AW26" s="14">
        <f t="shared" si="20"/>
        <v>1.3602968521992913</v>
      </c>
      <c r="AX26" s="14">
        <f t="shared" si="21"/>
        <v>1.6715163643944133</v>
      </c>
      <c r="AY26" s="14">
        <f t="shared" si="22"/>
        <v>1.6715163643944133</v>
      </c>
    </row>
    <row r="27" spans="1:51" x14ac:dyDescent="0.15">
      <c r="B27" s="14" t="s">
        <v>884</v>
      </c>
      <c r="C27" s="86">
        <v>2.5000000000000001E-2</v>
      </c>
      <c r="K27" s="118" t="s">
        <v>866</v>
      </c>
      <c r="L27" s="14">
        <v>1</v>
      </c>
      <c r="M27" s="14" t="s">
        <v>891</v>
      </c>
      <c r="N27" s="14">
        <f t="shared" si="24"/>
        <v>0.1</v>
      </c>
      <c r="O27" s="14" t="s">
        <v>914</v>
      </c>
      <c r="T27" s="14">
        <v>22</v>
      </c>
      <c r="U27" s="118"/>
      <c r="V27" s="86">
        <v>5.5E-2</v>
      </c>
      <c r="W27" s="14">
        <f t="shared" si="6"/>
        <v>9000</v>
      </c>
      <c r="X27" s="14">
        <f>SUM($W$6:W27)/86400</f>
        <v>1.2083333333333333</v>
      </c>
      <c r="Y27" s="47">
        <f t="shared" si="25"/>
        <v>1100</v>
      </c>
      <c r="Z27" s="14">
        <f>SUM($Y$6:Y27)</f>
        <v>11850</v>
      </c>
      <c r="AA27" s="14">
        <v>2200</v>
      </c>
      <c r="AC27" s="14">
        <v>22</v>
      </c>
      <c r="AD27" s="14">
        <f t="shared" si="8"/>
        <v>325.89473684210526</v>
      </c>
      <c r="AE27" s="14">
        <f t="shared" si="9"/>
        <v>434.5263157894737</v>
      </c>
      <c r="AF27" s="14">
        <f t="shared" si="10"/>
        <v>543.15789473684208</v>
      </c>
      <c r="AG27" s="14">
        <f t="shared" si="11"/>
        <v>626.72064777327932</v>
      </c>
      <c r="AH27" s="14">
        <f t="shared" si="12"/>
        <v>626.72064777327932</v>
      </c>
      <c r="AI27" s="14">
        <f t="shared" si="13"/>
        <v>219852.63157894742</v>
      </c>
      <c r="AJ27" s="14">
        <f t="shared" si="14"/>
        <v>295092.63157894736</v>
      </c>
      <c r="AK27" s="14">
        <f t="shared" si="15"/>
        <v>319800</v>
      </c>
      <c r="AL27" s="14">
        <f t="shared" si="16"/>
        <v>319800</v>
      </c>
      <c r="AM27" s="14">
        <f t="shared" si="17"/>
        <v>319800</v>
      </c>
      <c r="AO27" s="14">
        <v>22</v>
      </c>
      <c r="AP27" s="14">
        <f>[9]玄铁汇总!D27</f>
        <v>248156.93333333335</v>
      </c>
      <c r="AQ27" s="14">
        <f>[9]玄铁汇总!E27</f>
        <v>352724.93333333335</v>
      </c>
      <c r="AR27" s="14">
        <f>[9]玄铁汇总!F27</f>
        <v>457292.93333333335</v>
      </c>
      <c r="AS27" s="14">
        <f>[9]玄铁汇总!G27</f>
        <v>561860.93333333335</v>
      </c>
      <c r="AT27" s="14">
        <f>[9]玄铁汇总!H27</f>
        <v>561860.93333333335</v>
      </c>
      <c r="AU27" s="14">
        <f t="shared" si="18"/>
        <v>1.1287421558300614</v>
      </c>
      <c r="AV27" s="14">
        <f t="shared" si="19"/>
        <v>1.1953024087589506</v>
      </c>
      <c r="AW27" s="14">
        <f t="shared" si="20"/>
        <v>1.4299341254951012</v>
      </c>
      <c r="AX27" s="14">
        <f t="shared" si="21"/>
        <v>1.7569134875964145</v>
      </c>
      <c r="AY27" s="14">
        <f t="shared" si="22"/>
        <v>1.7569134875964145</v>
      </c>
    </row>
    <row r="28" spans="1:51" x14ac:dyDescent="0.15">
      <c r="B28" s="14" t="s">
        <v>893</v>
      </c>
      <c r="C28" s="14">
        <v>50</v>
      </c>
      <c r="K28" s="118"/>
      <c r="L28" s="14">
        <v>2</v>
      </c>
      <c r="M28" s="14" t="s">
        <v>890</v>
      </c>
      <c r="N28" s="14">
        <f t="shared" si="24"/>
        <v>2.5000000000000001E-2</v>
      </c>
      <c r="T28" s="14">
        <v>23</v>
      </c>
      <c r="U28" s="118"/>
      <c r="V28" s="86">
        <v>5.7500000000000002E-2</v>
      </c>
      <c r="W28" s="14">
        <f t="shared" si="6"/>
        <v>9600</v>
      </c>
      <c r="X28" s="14">
        <f>SUM($W$6:W28)/86400</f>
        <v>1.3194444444444444</v>
      </c>
      <c r="Y28" s="47">
        <f t="shared" si="25"/>
        <v>1150</v>
      </c>
      <c r="Z28" s="14">
        <f>SUM($Y$6:Y28)</f>
        <v>13000</v>
      </c>
      <c r="AA28" s="14">
        <v>2300</v>
      </c>
      <c r="AC28" s="14">
        <v>23</v>
      </c>
      <c r="AD28" s="14">
        <f t="shared" si="8"/>
        <v>333.47368421052636</v>
      </c>
      <c r="AE28" s="14">
        <f t="shared" si="9"/>
        <v>444.6315789473685</v>
      </c>
      <c r="AF28" s="14">
        <f t="shared" si="10"/>
        <v>555.78947368421063</v>
      </c>
      <c r="AG28" s="14">
        <f t="shared" si="11"/>
        <v>641.29554655870447</v>
      </c>
      <c r="AH28" s="14">
        <f t="shared" si="12"/>
        <v>641.29554655870447</v>
      </c>
      <c r="AI28" s="14">
        <f t="shared" si="13"/>
        <v>230463.15789473691</v>
      </c>
      <c r="AJ28" s="14">
        <f t="shared" si="14"/>
        <v>299968.42105263163</v>
      </c>
      <c r="AK28" s="14">
        <f t="shared" si="15"/>
        <v>319800</v>
      </c>
      <c r="AL28" s="14">
        <f t="shared" si="16"/>
        <v>319800</v>
      </c>
      <c r="AM28" s="14">
        <f t="shared" si="17"/>
        <v>319800</v>
      </c>
      <c r="AO28" s="14">
        <v>23</v>
      </c>
      <c r="AP28" s="14">
        <f>[9]玄铁汇总!D28</f>
        <v>260346.93333333335</v>
      </c>
      <c r="AQ28" s="14">
        <f>[9]玄铁汇总!E28</f>
        <v>369954.93333333335</v>
      </c>
      <c r="AR28" s="14">
        <f>[9]玄铁汇总!F28</f>
        <v>479562.93333333335</v>
      </c>
      <c r="AS28" s="14">
        <f>[9]玄铁汇总!G28</f>
        <v>589170.93333333335</v>
      </c>
      <c r="AT28" s="14">
        <f>[9]玄铁汇总!H28</f>
        <v>589170.93333333335</v>
      </c>
      <c r="AU28" s="14">
        <f t="shared" si="18"/>
        <v>1.1296683414025148</v>
      </c>
      <c r="AV28" s="14">
        <f t="shared" si="19"/>
        <v>1.2333129335251662</v>
      </c>
      <c r="AW28" s="14">
        <f t="shared" si="20"/>
        <v>1.4995713987909109</v>
      </c>
      <c r="AX28" s="14">
        <f t="shared" si="21"/>
        <v>1.8423106107984157</v>
      </c>
      <c r="AY28" s="14">
        <f t="shared" si="22"/>
        <v>1.8423106107984157</v>
      </c>
    </row>
    <row r="29" spans="1:51" x14ac:dyDescent="0.15">
      <c r="B29" s="14" t="s">
        <v>894</v>
      </c>
      <c r="C29" s="86">
        <v>0.05</v>
      </c>
      <c r="K29" s="118" t="s">
        <v>867</v>
      </c>
      <c r="L29" s="14">
        <v>1</v>
      </c>
      <c r="M29" s="14" t="s">
        <v>893</v>
      </c>
      <c r="N29" s="14">
        <f t="shared" si="24"/>
        <v>50</v>
      </c>
      <c r="O29" s="14" t="s">
        <v>915</v>
      </c>
      <c r="T29" s="14">
        <v>24</v>
      </c>
      <c r="U29" s="118"/>
      <c r="V29" s="86">
        <v>0.06</v>
      </c>
      <c r="W29" s="14">
        <f t="shared" si="6"/>
        <v>10200</v>
      </c>
      <c r="X29" s="14">
        <f>SUM($W$6:W29)/86400</f>
        <v>1.4375</v>
      </c>
      <c r="Y29" s="47">
        <f t="shared" si="25"/>
        <v>1200</v>
      </c>
      <c r="Z29" s="14">
        <f>SUM($Y$6:Y29)</f>
        <v>14200</v>
      </c>
      <c r="AA29" s="14">
        <v>2400</v>
      </c>
      <c r="AC29" s="14">
        <v>24</v>
      </c>
      <c r="AD29" s="14">
        <f t="shared" si="8"/>
        <v>340.79999999999995</v>
      </c>
      <c r="AE29" s="14">
        <f t="shared" si="9"/>
        <v>454.39999999999992</v>
      </c>
      <c r="AF29" s="14">
        <f t="shared" si="10"/>
        <v>568</v>
      </c>
      <c r="AG29" s="14">
        <f t="shared" si="11"/>
        <v>655.38461538461524</v>
      </c>
      <c r="AH29" s="14">
        <f t="shared" si="12"/>
        <v>655.38461538461524</v>
      </c>
      <c r="AI29" s="14">
        <f t="shared" si="13"/>
        <v>240959.99999999991</v>
      </c>
      <c r="AJ29" s="14">
        <f t="shared" si="14"/>
        <v>305048</v>
      </c>
      <c r="AK29" s="14">
        <f t="shared" si="15"/>
        <v>319800</v>
      </c>
      <c r="AL29" s="14">
        <f t="shared" si="16"/>
        <v>319800</v>
      </c>
      <c r="AM29" s="14">
        <f t="shared" si="17"/>
        <v>319800</v>
      </c>
      <c r="AO29" s="14">
        <v>24</v>
      </c>
      <c r="AP29" s="14">
        <f>[9]玄铁汇总!D29</f>
        <v>272536.93333333335</v>
      </c>
      <c r="AQ29" s="14">
        <f>[9]玄铁汇总!E29</f>
        <v>387184.93333333335</v>
      </c>
      <c r="AR29" s="14">
        <f>[9]玄铁汇总!F29</f>
        <v>501832.93333333335</v>
      </c>
      <c r="AS29" s="14">
        <f>[9]玄铁汇总!G29</f>
        <v>616480.93333333335</v>
      </c>
      <c r="AT29" s="14">
        <f>[9]玄铁汇总!H29</f>
        <v>616480.93333333335</v>
      </c>
      <c r="AU29" s="14">
        <f t="shared" si="18"/>
        <v>1.1310463700752551</v>
      </c>
      <c r="AV29" s="14">
        <f t="shared" si="19"/>
        <v>1.2692590455709702</v>
      </c>
      <c r="AW29" s="14">
        <f t="shared" si="20"/>
        <v>1.5692086720867209</v>
      </c>
      <c r="AX29" s="14">
        <f t="shared" si="21"/>
        <v>1.927707734000417</v>
      </c>
      <c r="AY29" s="14">
        <f t="shared" si="22"/>
        <v>1.927707734000417</v>
      </c>
    </row>
    <row r="30" spans="1:51" x14ac:dyDescent="0.15">
      <c r="K30" s="118"/>
      <c r="L30" s="14">
        <v>2</v>
      </c>
      <c r="M30" s="14" t="s">
        <v>894</v>
      </c>
      <c r="N30" s="14">
        <f t="shared" si="24"/>
        <v>0.05</v>
      </c>
      <c r="T30" s="14">
        <v>25</v>
      </c>
      <c r="U30" s="118"/>
      <c r="V30" s="86">
        <v>6.25E-2</v>
      </c>
      <c r="W30" s="14">
        <f t="shared" si="6"/>
        <v>10200</v>
      </c>
      <c r="X30" s="14">
        <f>SUM($W$6:W30)/86400</f>
        <v>1.5555555555555556</v>
      </c>
      <c r="Y30" s="47">
        <f t="shared" si="25"/>
        <v>1250</v>
      </c>
      <c r="Z30" s="14">
        <f>SUM($Y$6:Y30)</f>
        <v>15450</v>
      </c>
      <c r="AA30" s="14">
        <v>2500</v>
      </c>
      <c r="AC30" s="14">
        <v>25</v>
      </c>
      <c r="AD30" s="14">
        <f t="shared" si="8"/>
        <v>348</v>
      </c>
      <c r="AE30" s="14">
        <f t="shared" si="9"/>
        <v>464</v>
      </c>
      <c r="AF30" s="14">
        <f t="shared" si="10"/>
        <v>580</v>
      </c>
      <c r="AG30" s="14">
        <f t="shared" si="11"/>
        <v>669.23076923076917</v>
      </c>
      <c r="AH30" s="14">
        <f t="shared" si="12"/>
        <v>669.23076923076917</v>
      </c>
      <c r="AI30" s="14">
        <f t="shared" si="13"/>
        <v>251400</v>
      </c>
      <c r="AJ30" s="14">
        <f t="shared" si="14"/>
        <v>310360</v>
      </c>
      <c r="AK30" s="14">
        <f t="shared" si="15"/>
        <v>319800</v>
      </c>
      <c r="AL30" s="14">
        <f t="shared" si="16"/>
        <v>319800</v>
      </c>
      <c r="AM30" s="14">
        <f t="shared" si="17"/>
        <v>319800</v>
      </c>
      <c r="AO30" s="14">
        <v>25</v>
      </c>
      <c r="AP30" s="14">
        <f>[9]玄铁汇总!D30</f>
        <v>284726.93333333335</v>
      </c>
      <c r="AQ30" s="14">
        <f>[9]玄铁汇总!E30</f>
        <v>404414.93333333335</v>
      </c>
      <c r="AR30" s="14">
        <f>[9]玄铁汇总!F30</f>
        <v>524102.93333333335</v>
      </c>
      <c r="AS30" s="14">
        <f>[9]玄铁汇总!G30</f>
        <v>643790.93333333335</v>
      </c>
      <c r="AT30" s="14">
        <f>[9]玄铁汇总!H30</f>
        <v>643790.93333333335</v>
      </c>
      <c r="AU30" s="14">
        <f t="shared" si="18"/>
        <v>1.1325653672765845</v>
      </c>
      <c r="AV30" s="14">
        <f t="shared" si="19"/>
        <v>1.3030510804656958</v>
      </c>
      <c r="AW30" s="14">
        <f t="shared" si="20"/>
        <v>1.6388459453825308</v>
      </c>
      <c r="AX30" s="14">
        <f t="shared" si="21"/>
        <v>2.0131048572024182</v>
      </c>
      <c r="AY30" s="14">
        <f t="shared" si="22"/>
        <v>2.0131048572024182</v>
      </c>
    </row>
    <row r="31" spans="1:51" x14ac:dyDescent="0.15">
      <c r="A31" s="81" t="s">
        <v>919</v>
      </c>
      <c r="C31" s="14">
        <v>2000</v>
      </c>
      <c r="K31" s="118" t="s">
        <v>868</v>
      </c>
      <c r="L31" s="14">
        <v>1</v>
      </c>
      <c r="M31" s="14" t="s">
        <v>892</v>
      </c>
      <c r="N31" s="14">
        <f t="shared" si="24"/>
        <v>0.05</v>
      </c>
      <c r="O31" s="14" t="s">
        <v>913</v>
      </c>
      <c r="T31" s="14">
        <v>26</v>
      </c>
      <c r="U31" s="118"/>
      <c r="V31" s="86">
        <v>6.5000000000000002E-2</v>
      </c>
      <c r="W31" s="14">
        <f t="shared" si="6"/>
        <v>10800</v>
      </c>
      <c r="X31" s="14">
        <f>SUM($W$6:W31)/86400</f>
        <v>1.6805555555555556</v>
      </c>
      <c r="Y31" s="47">
        <f t="shared" si="25"/>
        <v>1300</v>
      </c>
      <c r="Z31" s="14">
        <f>SUM($Y$6:Y31)</f>
        <v>16750</v>
      </c>
      <c r="AA31" s="14">
        <v>2600</v>
      </c>
      <c r="AC31" s="14">
        <v>26</v>
      </c>
      <c r="AD31" s="14">
        <f t="shared" si="8"/>
        <v>354.85714285714283</v>
      </c>
      <c r="AE31" s="14">
        <f t="shared" si="9"/>
        <v>473.14285714285711</v>
      </c>
      <c r="AF31" s="14">
        <f t="shared" si="10"/>
        <v>591.42857142857144</v>
      </c>
      <c r="AG31" s="14">
        <f t="shared" si="11"/>
        <v>682.41758241758237</v>
      </c>
      <c r="AH31" s="14">
        <f t="shared" si="12"/>
        <v>682.41758241758237</v>
      </c>
      <c r="AI31" s="14">
        <f t="shared" si="13"/>
        <v>261685.71428571426</v>
      </c>
      <c r="AJ31" s="14">
        <f t="shared" si="14"/>
        <v>315685.71428571426</v>
      </c>
      <c r="AK31" s="14">
        <f t="shared" si="15"/>
        <v>319800</v>
      </c>
      <c r="AL31" s="14">
        <f t="shared" si="16"/>
        <v>319800</v>
      </c>
      <c r="AM31" s="14">
        <f t="shared" si="17"/>
        <v>319800</v>
      </c>
      <c r="AO31" s="14">
        <v>26</v>
      </c>
      <c r="AP31" s="14">
        <f>[9]玄铁汇总!D31</f>
        <v>296916.93333333335</v>
      </c>
      <c r="AQ31" s="14">
        <f>[9]玄铁汇总!E31</f>
        <v>421644.93333333335</v>
      </c>
      <c r="AR31" s="14">
        <f>[9]玄铁汇总!F31</f>
        <v>546372.93333333335</v>
      </c>
      <c r="AS31" s="14">
        <f>[9]玄铁汇总!G31</f>
        <v>671100.93333333335</v>
      </c>
      <c r="AT31" s="14">
        <f>[9]玄铁汇总!H31</f>
        <v>671100.93333333335</v>
      </c>
      <c r="AU31" s="14">
        <f t="shared" si="18"/>
        <v>1.1346318011427741</v>
      </c>
      <c r="AV31" s="14">
        <f t="shared" si="19"/>
        <v>1.3356478112649715</v>
      </c>
      <c r="AW31" s="14">
        <f t="shared" si="20"/>
        <v>1.7084832186783407</v>
      </c>
      <c r="AX31" s="14">
        <f t="shared" si="21"/>
        <v>2.0985019804044196</v>
      </c>
      <c r="AY31" s="14">
        <f t="shared" si="22"/>
        <v>2.0985019804044196</v>
      </c>
    </row>
    <row r="32" spans="1:51" x14ac:dyDescent="0.15">
      <c r="A32" s="81" t="s">
        <v>920</v>
      </c>
      <c r="D32" s="85">
        <f>C31*480/'[1]功能-实力'!$C$84</f>
        <v>3.1132057816941752E-2</v>
      </c>
      <c r="K32" s="118"/>
      <c r="L32" s="14">
        <v>2</v>
      </c>
      <c r="M32" s="14" t="s">
        <v>889</v>
      </c>
      <c r="N32" s="14">
        <f t="shared" si="24"/>
        <v>0.05</v>
      </c>
      <c r="T32" s="14">
        <v>27</v>
      </c>
      <c r="U32" s="118"/>
      <c r="V32" s="86">
        <v>6.7500000000000004E-2</v>
      </c>
      <c r="W32" s="14">
        <f t="shared" si="6"/>
        <v>11400</v>
      </c>
      <c r="X32" s="14">
        <f>SUM($W$6:W32)/86400</f>
        <v>1.8125</v>
      </c>
      <c r="Y32" s="47">
        <f t="shared" si="25"/>
        <v>1350</v>
      </c>
      <c r="Z32" s="14">
        <f>SUM($Y$6:Y32)</f>
        <v>18100</v>
      </c>
      <c r="AA32" s="14">
        <v>2700</v>
      </c>
      <c r="AC32" s="14">
        <v>27</v>
      </c>
      <c r="AD32" s="14">
        <f t="shared" si="8"/>
        <v>365.14285714285717</v>
      </c>
      <c r="AE32" s="14">
        <f t="shared" si="9"/>
        <v>486.85714285714289</v>
      </c>
      <c r="AF32" s="14">
        <f t="shared" si="10"/>
        <v>608.57142857142867</v>
      </c>
      <c r="AG32" s="14">
        <f t="shared" si="11"/>
        <v>702.19780219780228</v>
      </c>
      <c r="AH32" s="14">
        <f t="shared" si="12"/>
        <v>702.19780219780228</v>
      </c>
      <c r="AI32" s="14">
        <f t="shared" si="13"/>
        <v>270634.28571428574</v>
      </c>
      <c r="AJ32" s="14">
        <f t="shared" si="14"/>
        <v>319800</v>
      </c>
      <c r="AK32" s="14">
        <f t="shared" si="15"/>
        <v>319800</v>
      </c>
      <c r="AL32" s="14">
        <f t="shared" si="16"/>
        <v>319800</v>
      </c>
      <c r="AM32" s="14">
        <f t="shared" si="17"/>
        <v>319800</v>
      </c>
      <c r="AO32" s="14">
        <v>27</v>
      </c>
      <c r="AP32" s="14">
        <f>[9]玄铁汇总!D32</f>
        <v>309106.93333333335</v>
      </c>
      <c r="AQ32" s="14">
        <f>[9]玄铁汇总!E32</f>
        <v>438874.93333333335</v>
      </c>
      <c r="AR32" s="14">
        <f>[9]玄铁汇总!F32</f>
        <v>568642.93333333335</v>
      </c>
      <c r="AS32" s="14">
        <f>[9]玄铁汇总!G32</f>
        <v>698410.93333333335</v>
      </c>
      <c r="AT32" s="14">
        <f>[9]玄铁汇总!H32</f>
        <v>698410.93333333335</v>
      </c>
      <c r="AU32" s="14">
        <f t="shared" si="18"/>
        <v>1.1421573305743826</v>
      </c>
      <c r="AV32" s="56">
        <f t="shared" si="19"/>
        <v>1.3723418803418803</v>
      </c>
      <c r="AW32" s="14">
        <f t="shared" si="20"/>
        <v>1.7781204919741505</v>
      </c>
      <c r="AX32" s="14">
        <f t="shared" si="21"/>
        <v>2.1838991036064206</v>
      </c>
      <c r="AY32" s="14">
        <f t="shared" si="22"/>
        <v>2.1838991036064206</v>
      </c>
    </row>
    <row r="33" spans="11:51" x14ac:dyDescent="0.15">
      <c r="K33" s="118" t="s">
        <v>869</v>
      </c>
      <c r="L33" s="14">
        <v>1</v>
      </c>
      <c r="M33" s="14" t="s">
        <v>891</v>
      </c>
      <c r="N33" s="14">
        <f t="shared" si="24"/>
        <v>0.1</v>
      </c>
      <c r="O33" s="14" t="s">
        <v>914</v>
      </c>
      <c r="T33" s="14">
        <v>28</v>
      </c>
      <c r="U33" s="118"/>
      <c r="V33" s="86">
        <v>7.0000000000000007E-2</v>
      </c>
      <c r="W33" s="14">
        <f t="shared" si="6"/>
        <v>11400</v>
      </c>
      <c r="X33" s="14">
        <f>SUM($W$6:W33)/86400</f>
        <v>1.9444444444444444</v>
      </c>
      <c r="Y33" s="47">
        <f t="shared" si="25"/>
        <v>1400</v>
      </c>
      <c r="Z33" s="14">
        <f>SUM($Y$6:Y33)</f>
        <v>19500</v>
      </c>
      <c r="AA33" s="14">
        <v>2800</v>
      </c>
      <c r="AC33" s="14">
        <v>28</v>
      </c>
      <c r="AD33" s="14">
        <f t="shared" si="8"/>
        <v>385.71428571428578</v>
      </c>
      <c r="AE33" s="14">
        <f t="shared" si="9"/>
        <v>514.28571428571433</v>
      </c>
      <c r="AF33" s="14">
        <f t="shared" si="10"/>
        <v>642.857142857143</v>
      </c>
      <c r="AG33" s="14">
        <f t="shared" si="11"/>
        <v>741.75824175824187</v>
      </c>
      <c r="AH33" s="14">
        <f t="shared" si="12"/>
        <v>741.75824175824187</v>
      </c>
      <c r="AI33" s="14">
        <f t="shared" si="13"/>
        <v>276188.57142857142</v>
      </c>
      <c r="AJ33" s="14">
        <f t="shared" si="14"/>
        <v>319800</v>
      </c>
      <c r="AK33" s="14">
        <f t="shared" si="15"/>
        <v>319800</v>
      </c>
      <c r="AL33" s="14">
        <f t="shared" si="16"/>
        <v>319800</v>
      </c>
      <c r="AM33" s="14">
        <f t="shared" si="17"/>
        <v>319800</v>
      </c>
      <c r="AO33" s="14">
        <v>28</v>
      </c>
      <c r="AP33" s="14">
        <f>[9]玄铁汇总!D33</f>
        <v>321296.93333333335</v>
      </c>
      <c r="AQ33" s="14">
        <f>[9]玄铁汇总!E33</f>
        <v>456104.93333333335</v>
      </c>
      <c r="AR33" s="14">
        <f>[9]玄铁汇总!F33</f>
        <v>590912.93333333335</v>
      </c>
      <c r="AS33" s="14">
        <f>[9]玄铁汇总!G33</f>
        <v>725720.93333333335</v>
      </c>
      <c r="AT33" s="14">
        <f>[9]玄铁汇总!H33</f>
        <v>725720.93333333335</v>
      </c>
      <c r="AU33" s="14">
        <f t="shared" si="18"/>
        <v>1.1633245056862462</v>
      </c>
      <c r="AV33" s="14">
        <f t="shared" si="19"/>
        <v>1.426219303731499</v>
      </c>
      <c r="AW33" s="14">
        <f t="shared" si="20"/>
        <v>1.8477577652699604</v>
      </c>
      <c r="AX33" s="14">
        <f t="shared" si="21"/>
        <v>2.269296226808422</v>
      </c>
      <c r="AY33" s="14">
        <f t="shared" si="22"/>
        <v>2.269296226808422</v>
      </c>
    </row>
    <row r="34" spans="11:51" x14ac:dyDescent="0.15">
      <c r="K34" s="118"/>
      <c r="L34" s="14">
        <v>2</v>
      </c>
      <c r="M34" s="14" t="s">
        <v>890</v>
      </c>
      <c r="N34" s="14">
        <f t="shared" si="24"/>
        <v>2.5000000000000001E-2</v>
      </c>
      <c r="T34" s="14">
        <v>29</v>
      </c>
      <c r="U34" s="118"/>
      <c r="V34" s="86">
        <v>7.2499999999999995E-2</v>
      </c>
      <c r="W34" s="14">
        <f t="shared" si="6"/>
        <v>12000</v>
      </c>
      <c r="X34" s="14">
        <f>SUM($W$6:W34)/86400</f>
        <v>2.0833333333333335</v>
      </c>
      <c r="Y34" s="47">
        <f t="shared" si="25"/>
        <v>1450</v>
      </c>
      <c r="Z34" s="14">
        <f>SUM($Y$6:Y34)</f>
        <v>20950</v>
      </c>
      <c r="AA34" s="14">
        <v>2900</v>
      </c>
      <c r="AC34" s="14">
        <v>29</v>
      </c>
      <c r="AD34" s="14">
        <f t="shared" si="8"/>
        <v>405</v>
      </c>
      <c r="AE34" s="14">
        <f t="shared" si="9"/>
        <v>540</v>
      </c>
      <c r="AF34" s="14">
        <f t="shared" si="10"/>
        <v>675</v>
      </c>
      <c r="AG34" s="14">
        <f t="shared" si="11"/>
        <v>778.84615384615381</v>
      </c>
      <c r="AH34" s="14">
        <f t="shared" si="12"/>
        <v>778.84615384615381</v>
      </c>
      <c r="AI34" s="14">
        <f t="shared" si="13"/>
        <v>282720</v>
      </c>
      <c r="AJ34" s="14">
        <f t="shared" si="14"/>
        <v>319800</v>
      </c>
      <c r="AK34" s="14">
        <f t="shared" si="15"/>
        <v>319800</v>
      </c>
      <c r="AL34" s="14">
        <f t="shared" si="16"/>
        <v>319800</v>
      </c>
      <c r="AM34" s="14">
        <f t="shared" si="17"/>
        <v>319800</v>
      </c>
      <c r="AO34" s="14">
        <v>29</v>
      </c>
      <c r="AP34" s="14">
        <f>[9]玄铁汇总!D34</f>
        <v>333486.93333333335</v>
      </c>
      <c r="AQ34" s="14">
        <f>[9]玄铁汇总!E34</f>
        <v>473334.93333333335</v>
      </c>
      <c r="AR34" s="14">
        <f>[9]玄铁汇总!F34</f>
        <v>613182.93333333335</v>
      </c>
      <c r="AS34" s="14">
        <f>[9]玄铁汇总!G34</f>
        <v>753030.93333333335</v>
      </c>
      <c r="AT34" s="14">
        <f>[9]玄铁汇总!H34</f>
        <v>753030.93333333335</v>
      </c>
      <c r="AU34" s="14">
        <f t="shared" si="18"/>
        <v>1.1795661196000755</v>
      </c>
      <c r="AV34" s="14">
        <f t="shared" si="19"/>
        <v>1.4800967271211174</v>
      </c>
      <c r="AW34" s="14">
        <f t="shared" si="20"/>
        <v>1.9173950385657703</v>
      </c>
      <c r="AX34" s="14">
        <f t="shared" si="21"/>
        <v>2.354693350010423</v>
      </c>
      <c r="AY34" s="14">
        <f t="shared" si="22"/>
        <v>2.354693350010423</v>
      </c>
    </row>
    <row r="35" spans="11:51" x14ac:dyDescent="0.15">
      <c r="K35" s="118" t="s">
        <v>870</v>
      </c>
      <c r="L35" s="14">
        <v>1</v>
      </c>
      <c r="M35" s="14" t="s">
        <v>893</v>
      </c>
      <c r="N35" s="14">
        <f t="shared" si="24"/>
        <v>50</v>
      </c>
      <c r="O35" s="14" t="s">
        <v>915</v>
      </c>
      <c r="T35" s="14">
        <v>30</v>
      </c>
      <c r="U35" s="118"/>
      <c r="V35" s="86">
        <v>7.4999999999999997E-2</v>
      </c>
      <c r="W35" s="14">
        <f t="shared" si="6"/>
        <v>12600</v>
      </c>
      <c r="X35" s="14">
        <f>SUM($W$6:W35)/86400</f>
        <v>2.2291666666666665</v>
      </c>
      <c r="Y35" s="47">
        <f t="shared" si="25"/>
        <v>1500</v>
      </c>
      <c r="Z35" s="14">
        <f>SUM($Y$6:Y35)</f>
        <v>22450</v>
      </c>
      <c r="AA35" s="14">
        <v>3000</v>
      </c>
      <c r="AC35" s="14">
        <v>30</v>
      </c>
      <c r="AD35" s="14">
        <f t="shared" si="8"/>
        <v>423</v>
      </c>
      <c r="AE35" s="14">
        <f t="shared" si="9"/>
        <v>564</v>
      </c>
      <c r="AF35" s="14">
        <f t="shared" si="10"/>
        <v>705</v>
      </c>
      <c r="AG35" s="14">
        <f t="shared" si="11"/>
        <v>813.46153846153845</v>
      </c>
      <c r="AH35" s="14">
        <f t="shared" si="12"/>
        <v>813.46153846153845</v>
      </c>
      <c r="AI35" s="14">
        <f t="shared" si="13"/>
        <v>289920</v>
      </c>
      <c r="AJ35" s="14">
        <f t="shared" si="14"/>
        <v>319800</v>
      </c>
      <c r="AK35" s="14">
        <f t="shared" si="15"/>
        <v>319800</v>
      </c>
      <c r="AL35" s="14">
        <f t="shared" si="16"/>
        <v>319800</v>
      </c>
      <c r="AM35" s="14">
        <f t="shared" si="17"/>
        <v>319800</v>
      </c>
      <c r="AO35" s="14">
        <v>30</v>
      </c>
      <c r="AP35" s="14">
        <f>[9]玄铁汇总!D35</f>
        <v>345676.93333333335</v>
      </c>
      <c r="AQ35" s="14">
        <f>[9]玄铁汇总!E35</f>
        <v>490564.93333333335</v>
      </c>
      <c r="AR35" s="14">
        <f>[9]玄铁汇总!F35</f>
        <v>635452.93333333335</v>
      </c>
      <c r="AS35" s="14">
        <f>[9]玄铁汇总!G35</f>
        <v>780340.93333333335</v>
      </c>
      <c r="AT35" s="14">
        <f>[9]玄铁汇总!H35</f>
        <v>780340.93333333335</v>
      </c>
      <c r="AU35" s="14">
        <f t="shared" si="18"/>
        <v>1.1923183406916851</v>
      </c>
      <c r="AV35" s="14">
        <f t="shared" si="19"/>
        <v>1.5339741505107358</v>
      </c>
      <c r="AW35" s="14">
        <f t="shared" si="20"/>
        <v>1.9870323118615802</v>
      </c>
      <c r="AX35" s="14">
        <f t="shared" si="21"/>
        <v>2.4400904732124244</v>
      </c>
      <c r="AY35" s="14">
        <f t="shared" si="22"/>
        <v>2.4400904732124244</v>
      </c>
    </row>
    <row r="36" spans="11:51" x14ac:dyDescent="0.15">
      <c r="K36" s="118"/>
      <c r="L36" s="14">
        <v>2</v>
      </c>
      <c r="M36" s="14" t="s">
        <v>894</v>
      </c>
      <c r="N36" s="14">
        <f t="shared" si="24"/>
        <v>0.05</v>
      </c>
      <c r="T36" s="14">
        <v>31</v>
      </c>
      <c r="U36" s="118" t="s">
        <v>909</v>
      </c>
      <c r="V36" s="86">
        <v>7.7499999999999999E-2</v>
      </c>
      <c r="W36" s="56">
        <f>ROUND(T36/SUM($T$36:$T$45)*$F$8*86400*$F$9/$C$2/600,0)*600</f>
        <v>4200</v>
      </c>
      <c r="X36" s="14">
        <f>SUM($W$6:W36)/86400</f>
        <v>2.2777777777777777</v>
      </c>
      <c r="Y36" s="48">
        <f t="shared" si="7"/>
        <v>240</v>
      </c>
      <c r="Z36" s="14">
        <f>SUM($Y$6:Y36)</f>
        <v>22690</v>
      </c>
      <c r="AA36" s="14">
        <v>600</v>
      </c>
      <c r="AC36" s="14">
        <v>31</v>
      </c>
      <c r="AD36" s="14">
        <f t="shared" si="8"/>
        <v>441</v>
      </c>
      <c r="AE36" s="14">
        <f t="shared" si="9"/>
        <v>588</v>
      </c>
      <c r="AF36" s="14">
        <f t="shared" si="10"/>
        <v>735</v>
      </c>
      <c r="AG36" s="14">
        <f t="shared" si="11"/>
        <v>848.07692307692309</v>
      </c>
      <c r="AH36" s="14">
        <f t="shared" si="12"/>
        <v>848.07692307692309</v>
      </c>
      <c r="AI36" s="14">
        <f t="shared" si="13"/>
        <v>298200</v>
      </c>
      <c r="AJ36" s="14">
        <f t="shared" si="14"/>
        <v>319800</v>
      </c>
      <c r="AK36" s="14">
        <f t="shared" si="15"/>
        <v>319800</v>
      </c>
      <c r="AL36" s="14">
        <f t="shared" si="16"/>
        <v>319800</v>
      </c>
      <c r="AM36" s="14">
        <f t="shared" si="17"/>
        <v>319800</v>
      </c>
      <c r="AO36" s="14">
        <v>31</v>
      </c>
      <c r="AP36" s="14">
        <f>[9]玄铁汇总!D36</f>
        <v>357866.93333333335</v>
      </c>
      <c r="AQ36" s="14">
        <f>[9]玄铁汇总!E36</f>
        <v>507794.93333333335</v>
      </c>
      <c r="AR36" s="14">
        <f>[9]玄铁汇总!F36</f>
        <v>657722.93333333335</v>
      </c>
      <c r="AS36" s="14">
        <f>[9]玄铁汇总!G36</f>
        <v>807650.93333333335</v>
      </c>
      <c r="AT36" s="14">
        <f>[9]玄铁汇总!H36</f>
        <v>807650.93333333335</v>
      </c>
      <c r="AU36" s="14">
        <f t="shared" si="18"/>
        <v>1.2000903196959536</v>
      </c>
      <c r="AV36" s="14">
        <f t="shared" si="19"/>
        <v>1.5878515739003545</v>
      </c>
      <c r="AW36" s="14">
        <f t="shared" si="20"/>
        <v>2.05666958515739</v>
      </c>
      <c r="AX36" s="14">
        <f t="shared" si="21"/>
        <v>2.5254875964144259</v>
      </c>
      <c r="AY36" s="14">
        <f t="shared" si="22"/>
        <v>2.5254875964144259</v>
      </c>
    </row>
    <row r="37" spans="11:51" x14ac:dyDescent="0.15">
      <c r="K37" s="118" t="s">
        <v>871</v>
      </c>
      <c r="L37" s="14">
        <v>1</v>
      </c>
      <c r="M37" s="14" t="s">
        <v>892</v>
      </c>
      <c r="N37" s="14">
        <f t="shared" si="24"/>
        <v>0.05</v>
      </c>
      <c r="O37" s="14" t="s">
        <v>913</v>
      </c>
      <c r="T37" s="14">
        <v>32</v>
      </c>
      <c r="U37" s="118"/>
      <c r="V37" s="86">
        <v>0.08</v>
      </c>
      <c r="W37" s="56">
        <f t="shared" ref="W37:W45" si="26">ROUND(T37/SUM($T$36:$T$45)*$F$8*86400*$F$9/$C$2/600,0)*600</f>
        <v>4200</v>
      </c>
      <c r="X37" s="14">
        <f>SUM($W$6:W37)/86400</f>
        <v>2.3263888888888888</v>
      </c>
      <c r="Y37" s="48">
        <f t="shared" si="7"/>
        <v>280</v>
      </c>
      <c r="Z37" s="14">
        <f>SUM($Y$6:Y37)</f>
        <v>22970</v>
      </c>
      <c r="AA37" s="14">
        <v>700</v>
      </c>
      <c r="AC37" s="14">
        <v>32</v>
      </c>
      <c r="AD37" s="14">
        <f t="shared" si="8"/>
        <v>457.33333333333326</v>
      </c>
      <c r="AE37" s="14">
        <f t="shared" si="9"/>
        <v>609.77777777777771</v>
      </c>
      <c r="AF37" s="14">
        <f t="shared" si="10"/>
        <v>762.22222222222217</v>
      </c>
      <c r="AG37" s="14">
        <f t="shared" si="11"/>
        <v>879.48717948717933</v>
      </c>
      <c r="AH37" s="14">
        <f t="shared" si="12"/>
        <v>879.48717948717933</v>
      </c>
      <c r="AI37" s="14">
        <f t="shared" si="13"/>
        <v>306626.66666666663</v>
      </c>
      <c r="AJ37" s="14">
        <f t="shared" si="14"/>
        <v>319800</v>
      </c>
      <c r="AK37" s="14">
        <f t="shared" si="15"/>
        <v>319800</v>
      </c>
      <c r="AL37" s="14">
        <f t="shared" si="16"/>
        <v>319800</v>
      </c>
      <c r="AM37" s="14">
        <f t="shared" si="17"/>
        <v>319800</v>
      </c>
      <c r="AO37" s="14">
        <v>32</v>
      </c>
      <c r="AP37" s="14">
        <f>[9]玄铁汇总!D37</f>
        <v>370056.93333333335</v>
      </c>
      <c r="AQ37" s="14">
        <f>[9]玄铁汇总!E37</f>
        <v>525024.93333333335</v>
      </c>
      <c r="AR37" s="14">
        <f>[9]玄铁汇总!F37</f>
        <v>679992.93333333335</v>
      </c>
      <c r="AS37" s="14">
        <f>[9]玄铁汇总!G37</f>
        <v>834960.93333333335</v>
      </c>
      <c r="AT37" s="14">
        <f>[9]玄铁汇总!H37</f>
        <v>834960.93333333335</v>
      </c>
      <c r="AU37" s="14">
        <f t="shared" si="18"/>
        <v>1.2068648084532767</v>
      </c>
      <c r="AV37" s="14">
        <f t="shared" si="19"/>
        <v>1.6417289972899729</v>
      </c>
      <c r="AW37" s="14">
        <f t="shared" si="20"/>
        <v>2.1263068584532001</v>
      </c>
      <c r="AX37" s="14">
        <f t="shared" si="21"/>
        <v>2.6108847196164269</v>
      </c>
      <c r="AY37" s="14">
        <f t="shared" si="22"/>
        <v>2.6108847196164269</v>
      </c>
    </row>
    <row r="38" spans="11:51" x14ac:dyDescent="0.15">
      <c r="K38" s="118"/>
      <c r="L38" s="14">
        <v>2</v>
      </c>
      <c r="M38" s="14" t="s">
        <v>889</v>
      </c>
      <c r="N38" s="14">
        <f t="shared" si="24"/>
        <v>0.05</v>
      </c>
      <c r="T38" s="14">
        <v>33</v>
      </c>
      <c r="U38" s="118"/>
      <c r="V38" s="86">
        <v>8.2500000000000004E-2</v>
      </c>
      <c r="W38" s="56">
        <f t="shared" si="26"/>
        <v>4200</v>
      </c>
      <c r="X38" s="14">
        <f>SUM($W$6:W38)/86400</f>
        <v>2.375</v>
      </c>
      <c r="Y38" s="48">
        <f t="shared" si="7"/>
        <v>320</v>
      </c>
      <c r="Z38" s="14">
        <f>SUM($Y$6:Y38)</f>
        <v>23290</v>
      </c>
      <c r="AA38" s="14">
        <v>800</v>
      </c>
      <c r="AC38" s="14">
        <v>33</v>
      </c>
      <c r="AD38" s="14">
        <f t="shared" si="8"/>
        <v>473.33333333333331</v>
      </c>
      <c r="AE38" s="14">
        <f t="shared" si="9"/>
        <v>631.11111111111109</v>
      </c>
      <c r="AF38" s="14">
        <f t="shared" si="10"/>
        <v>788.88888888888891</v>
      </c>
      <c r="AG38" s="14">
        <f t="shared" si="11"/>
        <v>910.25641025641016</v>
      </c>
      <c r="AH38" s="14">
        <f t="shared" si="12"/>
        <v>910.25641025641016</v>
      </c>
      <c r="AI38" s="14">
        <f t="shared" si="13"/>
        <v>315800</v>
      </c>
      <c r="AJ38" s="14">
        <f t="shared" si="14"/>
        <v>319800</v>
      </c>
      <c r="AK38" s="14">
        <f t="shared" si="15"/>
        <v>319800</v>
      </c>
      <c r="AL38" s="14">
        <f t="shared" si="16"/>
        <v>319800</v>
      </c>
      <c r="AM38" s="14">
        <f t="shared" si="17"/>
        <v>319800</v>
      </c>
      <c r="AO38" s="14">
        <v>33</v>
      </c>
      <c r="AP38" s="14">
        <f>[9]玄铁汇总!D38</f>
        <v>382246.93333333335</v>
      </c>
      <c r="AQ38" s="14">
        <f>[9]玄铁汇总!E38</f>
        <v>542254.93333333335</v>
      </c>
      <c r="AR38" s="14">
        <f>[9]玄铁汇总!F38</f>
        <v>702262.93333333335</v>
      </c>
      <c r="AS38" s="14">
        <f>[9]玄铁汇总!G38</f>
        <v>862270.93333333335</v>
      </c>
      <c r="AT38" s="14">
        <f>[9]玄铁汇总!H38</f>
        <v>862270.93333333335</v>
      </c>
      <c r="AU38" s="14">
        <f t="shared" si="18"/>
        <v>1.210408275279713</v>
      </c>
      <c r="AV38" s="14">
        <f t="shared" si="19"/>
        <v>1.6956064206795916</v>
      </c>
      <c r="AW38" s="14">
        <f t="shared" si="20"/>
        <v>2.1959441317490098</v>
      </c>
      <c r="AX38" s="14">
        <f t="shared" si="21"/>
        <v>2.6962818428184283</v>
      </c>
      <c r="AY38" s="14">
        <f t="shared" si="22"/>
        <v>2.6962818428184283</v>
      </c>
    </row>
    <row r="39" spans="11:51" x14ac:dyDescent="0.15">
      <c r="K39" s="118" t="s">
        <v>872</v>
      </c>
      <c r="L39" s="14">
        <v>1</v>
      </c>
      <c r="M39" s="14" t="s">
        <v>891</v>
      </c>
      <c r="N39" s="14">
        <f t="shared" si="24"/>
        <v>0.1</v>
      </c>
      <c r="O39" s="14" t="s">
        <v>914</v>
      </c>
      <c r="T39" s="14">
        <v>34</v>
      </c>
      <c r="U39" s="118"/>
      <c r="V39" s="86">
        <v>8.5000000000000006E-2</v>
      </c>
      <c r="W39" s="56">
        <f t="shared" si="26"/>
        <v>4800</v>
      </c>
      <c r="X39" s="14">
        <f>SUM($W$6:W39)/86400</f>
        <v>2.4305555555555554</v>
      </c>
      <c r="Y39" s="48">
        <f t="shared" si="7"/>
        <v>360</v>
      </c>
      <c r="Z39" s="14">
        <f>SUM($Y$6:Y39)</f>
        <v>23650</v>
      </c>
      <c r="AA39" s="14">
        <v>900</v>
      </c>
      <c r="AC39" s="14">
        <v>34</v>
      </c>
      <c r="AD39" s="14">
        <f t="shared" si="8"/>
        <v>480</v>
      </c>
      <c r="AE39" s="14">
        <f t="shared" si="9"/>
        <v>640</v>
      </c>
      <c r="AF39" s="14">
        <f t="shared" si="10"/>
        <v>800</v>
      </c>
      <c r="AG39" s="14">
        <f t="shared" si="11"/>
        <v>923.07692307692309</v>
      </c>
      <c r="AH39" s="14">
        <f t="shared" si="12"/>
        <v>923.07692307692309</v>
      </c>
      <c r="AI39" s="14">
        <f t="shared" si="13"/>
        <v>319800</v>
      </c>
      <c r="AJ39" s="14">
        <f t="shared" si="14"/>
        <v>319800</v>
      </c>
      <c r="AK39" s="14">
        <f t="shared" si="15"/>
        <v>319800</v>
      </c>
      <c r="AL39" s="14">
        <f t="shared" si="16"/>
        <v>319800</v>
      </c>
      <c r="AM39" s="14">
        <f t="shared" si="17"/>
        <v>319800</v>
      </c>
      <c r="AO39" s="14">
        <v>34</v>
      </c>
      <c r="AP39" s="14">
        <f>[9]玄铁汇总!D39</f>
        <v>394436.93333333335</v>
      </c>
      <c r="AQ39" s="14">
        <f>[9]玄铁汇总!E39</f>
        <v>559484.93333333335</v>
      </c>
      <c r="AR39" s="14">
        <f>[9]玄铁汇总!F39</f>
        <v>724532.93333333335</v>
      </c>
      <c r="AS39" s="14">
        <f>[9]玄铁汇总!G39</f>
        <v>889580.93333333335</v>
      </c>
      <c r="AT39" s="14">
        <f>[9]玄铁汇总!H39</f>
        <v>889580.93333333335</v>
      </c>
      <c r="AU39" s="56">
        <f t="shared" si="18"/>
        <v>1.2333862830936002</v>
      </c>
      <c r="AV39" s="14">
        <f t="shared" si="19"/>
        <v>1.74948384406921</v>
      </c>
      <c r="AW39" s="14">
        <f t="shared" si="20"/>
        <v>2.2655814050448195</v>
      </c>
      <c r="AX39" s="14">
        <f t="shared" si="21"/>
        <v>2.7816789660204293</v>
      </c>
      <c r="AY39" s="14">
        <f t="shared" si="22"/>
        <v>2.7816789660204293</v>
      </c>
    </row>
    <row r="40" spans="11:51" x14ac:dyDescent="0.15">
      <c r="K40" s="118"/>
      <c r="L40" s="14">
        <v>2</v>
      </c>
      <c r="M40" s="14" t="s">
        <v>890</v>
      </c>
      <c r="N40" s="14">
        <f t="shared" si="24"/>
        <v>2.5000000000000001E-2</v>
      </c>
      <c r="T40" s="14">
        <v>35</v>
      </c>
      <c r="U40" s="118"/>
      <c r="V40" s="86">
        <v>8.7499999999999994E-2</v>
      </c>
      <c r="W40" s="56">
        <f t="shared" si="26"/>
        <v>4800</v>
      </c>
      <c r="X40" s="14">
        <f>SUM($W$6:W40)/86400</f>
        <v>2.4861111111111112</v>
      </c>
      <c r="Y40" s="48">
        <f t="shared" si="7"/>
        <v>400</v>
      </c>
      <c r="Z40" s="14">
        <f>SUM($Y$6:Y40)</f>
        <v>24050</v>
      </c>
      <c r="AA40" s="14">
        <v>1000</v>
      </c>
      <c r="AC40" s="14">
        <v>35</v>
      </c>
      <c r="AD40" s="14">
        <f t="shared" si="8"/>
        <v>480</v>
      </c>
      <c r="AE40" s="14">
        <f t="shared" si="9"/>
        <v>640</v>
      </c>
      <c r="AF40" s="14">
        <f t="shared" si="10"/>
        <v>800</v>
      </c>
      <c r="AG40" s="14">
        <f t="shared" si="11"/>
        <v>923.07692307692309</v>
      </c>
      <c r="AH40" s="14">
        <f t="shared" si="12"/>
        <v>923.07692307692309</v>
      </c>
      <c r="AI40" s="14">
        <f t="shared" si="13"/>
        <v>319800</v>
      </c>
      <c r="AJ40" s="14">
        <f t="shared" si="14"/>
        <v>319800</v>
      </c>
      <c r="AK40" s="14">
        <f t="shared" si="15"/>
        <v>319800</v>
      </c>
      <c r="AL40" s="14">
        <f t="shared" si="16"/>
        <v>319800</v>
      </c>
      <c r="AM40" s="14">
        <f t="shared" si="17"/>
        <v>319800</v>
      </c>
      <c r="AO40" s="14">
        <v>35</v>
      </c>
      <c r="AP40" s="14">
        <f>[9]玄铁汇总!D40</f>
        <v>406626.93333333335</v>
      </c>
      <c r="AQ40" s="14">
        <f>[9]玄铁汇总!E40</f>
        <v>576714.93333333335</v>
      </c>
      <c r="AR40" s="14">
        <f>[9]玄铁汇总!F40</f>
        <v>746802.93333333335</v>
      </c>
      <c r="AS40" s="14">
        <f>[9]玄铁汇总!G40</f>
        <v>916890.93333333335</v>
      </c>
      <c r="AT40" s="14">
        <f>[9]玄铁汇总!H40</f>
        <v>916890.93333333335</v>
      </c>
      <c r="AU40" s="14">
        <f t="shared" si="18"/>
        <v>1.2715038565770274</v>
      </c>
      <c r="AV40" s="14">
        <f t="shared" si="19"/>
        <v>1.8033612674588284</v>
      </c>
      <c r="AW40" s="14">
        <f t="shared" si="20"/>
        <v>2.3352186783406297</v>
      </c>
      <c r="AX40" s="14">
        <f t="shared" si="21"/>
        <v>2.8670760892224307</v>
      </c>
      <c r="AY40" s="14">
        <f t="shared" si="22"/>
        <v>2.8670760892224307</v>
      </c>
    </row>
    <row r="41" spans="11:51" x14ac:dyDescent="0.15">
      <c r="K41" s="118" t="s">
        <v>873</v>
      </c>
      <c r="L41" s="14">
        <v>1</v>
      </c>
      <c r="M41" s="14" t="s">
        <v>893</v>
      </c>
      <c r="N41" s="14">
        <f t="shared" si="24"/>
        <v>50</v>
      </c>
      <c r="O41" s="14" t="s">
        <v>915</v>
      </c>
      <c r="T41" s="14">
        <v>36</v>
      </c>
      <c r="U41" s="118"/>
      <c r="V41" s="86">
        <v>0.09</v>
      </c>
      <c r="W41" s="56">
        <f t="shared" si="26"/>
        <v>4800</v>
      </c>
      <c r="X41" s="14">
        <f>SUM($W$6:W41)/86400</f>
        <v>2.5416666666666665</v>
      </c>
      <c r="Y41" s="48">
        <f t="shared" si="7"/>
        <v>440</v>
      </c>
      <c r="Z41" s="14">
        <f>SUM($Y$6:Y41)</f>
        <v>24490</v>
      </c>
      <c r="AA41" s="14">
        <v>1100</v>
      </c>
      <c r="AC41" s="14">
        <v>36</v>
      </c>
      <c r="AD41" s="14">
        <f t="shared" si="8"/>
        <v>480</v>
      </c>
      <c r="AE41" s="14">
        <f t="shared" si="9"/>
        <v>640</v>
      </c>
      <c r="AF41" s="14">
        <f t="shared" si="10"/>
        <v>800</v>
      </c>
      <c r="AG41" s="14">
        <f t="shared" si="11"/>
        <v>923.07692307692309</v>
      </c>
      <c r="AH41" s="14">
        <f t="shared" si="12"/>
        <v>923.07692307692309</v>
      </c>
      <c r="AI41" s="14">
        <f t="shared" si="13"/>
        <v>319800</v>
      </c>
      <c r="AJ41" s="14">
        <f t="shared" si="14"/>
        <v>319800</v>
      </c>
      <c r="AK41" s="14">
        <f t="shared" si="15"/>
        <v>319800</v>
      </c>
      <c r="AL41" s="14">
        <f t="shared" si="16"/>
        <v>319800</v>
      </c>
      <c r="AM41" s="14">
        <f t="shared" si="17"/>
        <v>319800</v>
      </c>
      <c r="AO41" s="14">
        <v>36</v>
      </c>
      <c r="AP41" s="14">
        <f>[9]玄铁汇总!D41</f>
        <v>418816.93333333335</v>
      </c>
      <c r="AQ41" s="14">
        <f>[9]玄铁汇总!E41</f>
        <v>593944.93333333335</v>
      </c>
      <c r="AR41" s="14">
        <f>[9]玄铁汇总!F41</f>
        <v>769072.93333333335</v>
      </c>
      <c r="AS41" s="14">
        <f>[9]玄铁汇总!G41</f>
        <v>944200.93333333335</v>
      </c>
      <c r="AT41" s="14">
        <f>[9]玄铁汇总!H41</f>
        <v>944200.93333333335</v>
      </c>
      <c r="AU41" s="14">
        <f t="shared" si="18"/>
        <v>1.3096214300604545</v>
      </c>
      <c r="AV41" s="14">
        <f t="shared" si="19"/>
        <v>1.8572386908484471</v>
      </c>
      <c r="AW41" s="14">
        <f t="shared" si="20"/>
        <v>2.4048559516364394</v>
      </c>
      <c r="AX41" s="14">
        <f t="shared" si="21"/>
        <v>2.9524732124244322</v>
      </c>
      <c r="AY41" s="14">
        <f t="shared" si="22"/>
        <v>2.9524732124244322</v>
      </c>
    </row>
    <row r="42" spans="11:51" x14ac:dyDescent="0.15">
      <c r="K42" s="118"/>
      <c r="L42" s="14">
        <v>2</v>
      </c>
      <c r="M42" s="14" t="s">
        <v>894</v>
      </c>
      <c r="N42" s="14">
        <f t="shared" si="24"/>
        <v>0.05</v>
      </c>
      <c r="T42" s="14">
        <v>37</v>
      </c>
      <c r="U42" s="118"/>
      <c r="V42" s="86">
        <v>9.2499999999999999E-2</v>
      </c>
      <c r="W42" s="56">
        <f t="shared" si="26"/>
        <v>4800</v>
      </c>
      <c r="X42" s="14">
        <f>SUM($W$6:W42)/86400</f>
        <v>2.5972222222222223</v>
      </c>
      <c r="Y42" s="48">
        <f t="shared" si="7"/>
        <v>480</v>
      </c>
      <c r="Z42" s="14">
        <f>SUM($Y$6:Y42)</f>
        <v>24970</v>
      </c>
      <c r="AA42" s="14">
        <v>1200</v>
      </c>
      <c r="AC42" s="14">
        <v>37</v>
      </c>
      <c r="AD42" s="14">
        <f t="shared" si="8"/>
        <v>480</v>
      </c>
      <c r="AE42" s="14">
        <f t="shared" si="9"/>
        <v>640</v>
      </c>
      <c r="AF42" s="14">
        <f t="shared" si="10"/>
        <v>800</v>
      </c>
      <c r="AG42" s="14">
        <f t="shared" si="11"/>
        <v>923.07692307692309</v>
      </c>
      <c r="AH42" s="14">
        <f t="shared" si="12"/>
        <v>923.07692307692309</v>
      </c>
      <c r="AI42" s="14">
        <f t="shared" si="13"/>
        <v>319800</v>
      </c>
      <c r="AJ42" s="14">
        <f t="shared" si="14"/>
        <v>319800</v>
      </c>
      <c r="AK42" s="14">
        <f t="shared" si="15"/>
        <v>319800</v>
      </c>
      <c r="AL42" s="14">
        <f t="shared" si="16"/>
        <v>319800</v>
      </c>
      <c r="AM42" s="14">
        <f t="shared" si="17"/>
        <v>319800</v>
      </c>
      <c r="AO42" s="14">
        <v>37</v>
      </c>
      <c r="AP42" s="14">
        <f>[9]玄铁汇总!D42</f>
        <v>431006.93333333335</v>
      </c>
      <c r="AQ42" s="14">
        <f>[9]玄铁汇总!E42</f>
        <v>611174.93333333335</v>
      </c>
      <c r="AR42" s="14">
        <f>[9]玄铁汇总!F42</f>
        <v>791342.93333333335</v>
      </c>
      <c r="AS42" s="14">
        <f>[9]玄铁汇总!G42</f>
        <v>971510.93333333335</v>
      </c>
      <c r="AT42" s="14">
        <f>[9]玄铁汇总!H42</f>
        <v>971510.93333333335</v>
      </c>
      <c r="AU42" s="14">
        <f t="shared" si="18"/>
        <v>1.3477390035438817</v>
      </c>
      <c r="AV42" s="14">
        <f t="shared" si="19"/>
        <v>1.9111161142380655</v>
      </c>
      <c r="AW42" s="14">
        <f t="shared" si="20"/>
        <v>2.4744932249322495</v>
      </c>
      <c r="AX42" s="14">
        <f t="shared" si="21"/>
        <v>3.0378703356264332</v>
      </c>
      <c r="AY42" s="14">
        <f t="shared" si="22"/>
        <v>3.0378703356264332</v>
      </c>
    </row>
    <row r="43" spans="11:51" x14ac:dyDescent="0.15">
      <c r="T43" s="14">
        <v>38</v>
      </c>
      <c r="U43" s="118"/>
      <c r="V43" s="86">
        <v>9.5000000000000001E-2</v>
      </c>
      <c r="W43" s="56">
        <f t="shared" si="26"/>
        <v>5400</v>
      </c>
      <c r="X43" s="14">
        <f>SUM($W$6:W43)/86400</f>
        <v>2.6597222222222223</v>
      </c>
      <c r="Y43" s="48">
        <f t="shared" si="7"/>
        <v>520</v>
      </c>
      <c r="Z43" s="14">
        <f>SUM($Y$6:Y43)</f>
        <v>25490</v>
      </c>
      <c r="AA43" s="14">
        <v>1300</v>
      </c>
      <c r="AC43" s="14">
        <v>38</v>
      </c>
      <c r="AD43" s="14">
        <f>求节点($X$6:$X$45,$T$6:$T$45,$AC43/4/$C$2)*4*$C$2/(1-B$12)</f>
        <v>480</v>
      </c>
      <c r="AE43" s="14">
        <f t="shared" si="9"/>
        <v>640</v>
      </c>
      <c r="AF43" s="14">
        <f t="shared" si="10"/>
        <v>800</v>
      </c>
      <c r="AG43" s="14">
        <f t="shared" si="11"/>
        <v>923.07692307692309</v>
      </c>
      <c r="AH43" s="14">
        <f t="shared" si="12"/>
        <v>923.07692307692309</v>
      </c>
      <c r="AI43" s="14">
        <f t="shared" si="13"/>
        <v>319800</v>
      </c>
      <c r="AJ43" s="14">
        <f t="shared" si="14"/>
        <v>319800</v>
      </c>
      <c r="AK43" s="14">
        <f t="shared" si="15"/>
        <v>319800</v>
      </c>
      <c r="AL43" s="14">
        <f t="shared" si="16"/>
        <v>319800</v>
      </c>
      <c r="AM43" s="14">
        <f t="shared" si="17"/>
        <v>319800</v>
      </c>
      <c r="AO43" s="14">
        <v>38</v>
      </c>
      <c r="AP43" s="14">
        <f>[9]玄铁汇总!D43</f>
        <v>443196.93333333335</v>
      </c>
      <c r="AQ43" s="14">
        <f>[9]玄铁汇总!E43</f>
        <v>628404.93333333335</v>
      </c>
      <c r="AR43" s="14">
        <f>[9]玄铁汇总!F43</f>
        <v>813612.93333333335</v>
      </c>
      <c r="AS43" s="14">
        <f>[9]玄铁汇总!G43</f>
        <v>998820.93333333335</v>
      </c>
      <c r="AT43" s="14">
        <f>[9]玄铁汇总!H43</f>
        <v>998820.93333333335</v>
      </c>
      <c r="AU43" s="14">
        <f t="shared" si="18"/>
        <v>1.3858565770273088</v>
      </c>
      <c r="AV43" s="14">
        <f t="shared" si="19"/>
        <v>1.9649935376276839</v>
      </c>
      <c r="AW43" s="14">
        <f t="shared" si="20"/>
        <v>2.5441304982280593</v>
      </c>
      <c r="AX43" s="14">
        <f t="shared" si="21"/>
        <v>3.1232674588284346</v>
      </c>
      <c r="AY43" s="14">
        <f t="shared" si="22"/>
        <v>3.1232674588284346</v>
      </c>
    </row>
    <row r="44" spans="11:51" x14ac:dyDescent="0.15">
      <c r="T44" s="14">
        <v>39</v>
      </c>
      <c r="U44" s="118"/>
      <c r="V44" s="86">
        <v>9.7500000000000003E-2</v>
      </c>
      <c r="W44" s="56">
        <f t="shared" si="26"/>
        <v>5400</v>
      </c>
      <c r="X44" s="14">
        <f>SUM($W$6:W44)/86400</f>
        <v>2.7222222222222223</v>
      </c>
      <c r="Y44" s="48">
        <f t="shared" si="7"/>
        <v>560</v>
      </c>
      <c r="Z44" s="14">
        <f>SUM($Y$6:Y44)</f>
        <v>26050</v>
      </c>
      <c r="AA44" s="14">
        <v>1400</v>
      </c>
      <c r="AC44" s="14">
        <v>39</v>
      </c>
      <c r="AD44" s="14">
        <f t="shared" si="8"/>
        <v>480</v>
      </c>
      <c r="AE44" s="14">
        <f t="shared" si="9"/>
        <v>640</v>
      </c>
      <c r="AF44" s="14">
        <f t="shared" si="10"/>
        <v>800</v>
      </c>
      <c r="AG44" s="14">
        <f t="shared" si="11"/>
        <v>923.07692307692309</v>
      </c>
      <c r="AH44" s="14">
        <f t="shared" si="12"/>
        <v>923.07692307692309</v>
      </c>
      <c r="AI44" s="14">
        <f t="shared" si="13"/>
        <v>319800</v>
      </c>
      <c r="AJ44" s="14">
        <f t="shared" si="14"/>
        <v>319800</v>
      </c>
      <c r="AK44" s="14">
        <f t="shared" si="15"/>
        <v>319800</v>
      </c>
      <c r="AL44" s="14">
        <f t="shared" si="16"/>
        <v>319800</v>
      </c>
      <c r="AM44" s="14">
        <f t="shared" si="17"/>
        <v>319800</v>
      </c>
      <c r="AO44" s="14">
        <v>39</v>
      </c>
      <c r="AP44" s="14">
        <f>[9]玄铁汇总!D44</f>
        <v>455386.93333333335</v>
      </c>
      <c r="AQ44" s="14">
        <f>[9]玄铁汇总!E44</f>
        <v>645634.93333333335</v>
      </c>
      <c r="AR44" s="14">
        <f>[9]玄铁汇总!F44</f>
        <v>835882.93333333335</v>
      </c>
      <c r="AS44" s="14">
        <f>[9]玄铁汇总!G44</f>
        <v>1026130.9333333333</v>
      </c>
      <c r="AT44" s="14">
        <f>[9]玄铁汇总!H44</f>
        <v>1026130.9333333333</v>
      </c>
      <c r="AU44" s="14">
        <f t="shared" si="18"/>
        <v>1.4239741505107359</v>
      </c>
      <c r="AV44" s="14">
        <f t="shared" si="19"/>
        <v>2.0188709610173023</v>
      </c>
      <c r="AW44" s="14">
        <f t="shared" si="20"/>
        <v>2.613767771523869</v>
      </c>
      <c r="AX44" s="14">
        <f t="shared" si="21"/>
        <v>3.2086645820304356</v>
      </c>
      <c r="AY44" s="14">
        <f t="shared" si="22"/>
        <v>3.2086645820304356</v>
      </c>
    </row>
    <row r="45" spans="11:51" x14ac:dyDescent="0.15">
      <c r="T45" s="14">
        <v>40</v>
      </c>
      <c r="U45" s="118"/>
      <c r="V45" s="86">
        <v>0.1</v>
      </c>
      <c r="W45" s="56">
        <f t="shared" si="26"/>
        <v>5400</v>
      </c>
      <c r="X45" s="14">
        <f>SUM($W$6:W45)/86400</f>
        <v>2.7847222222222223</v>
      </c>
      <c r="Y45" s="48">
        <f t="shared" si="7"/>
        <v>600</v>
      </c>
      <c r="Z45" s="14">
        <f>SUM($Y$6:Y45)</f>
        <v>26650</v>
      </c>
      <c r="AA45" s="14">
        <v>1500</v>
      </c>
      <c r="AC45" s="14">
        <v>40</v>
      </c>
      <c r="AD45" s="14">
        <f t="shared" si="8"/>
        <v>480</v>
      </c>
      <c r="AE45" s="14">
        <f t="shared" si="9"/>
        <v>640</v>
      </c>
      <c r="AF45" s="14">
        <f t="shared" si="10"/>
        <v>800</v>
      </c>
      <c r="AG45" s="14">
        <f t="shared" si="11"/>
        <v>923.07692307692309</v>
      </c>
      <c r="AH45" s="14">
        <f t="shared" si="12"/>
        <v>923.07692307692309</v>
      </c>
      <c r="AI45" s="14">
        <f t="shared" si="13"/>
        <v>319800</v>
      </c>
      <c r="AJ45" s="14">
        <f t="shared" si="14"/>
        <v>319800</v>
      </c>
      <c r="AK45" s="14">
        <f t="shared" si="15"/>
        <v>319800</v>
      </c>
      <c r="AL45" s="14">
        <f t="shared" si="16"/>
        <v>319800</v>
      </c>
      <c r="AM45" s="14">
        <f t="shared" si="17"/>
        <v>319800</v>
      </c>
      <c r="AO45" s="14">
        <v>40</v>
      </c>
      <c r="AP45" s="14">
        <f>[9]玄铁汇总!D45</f>
        <v>467576.93333333335</v>
      </c>
      <c r="AQ45" s="14">
        <f>[9]玄铁汇总!E45</f>
        <v>662864.93333333335</v>
      </c>
      <c r="AR45" s="14">
        <f>[9]玄铁汇总!F45</f>
        <v>858152.93333333335</v>
      </c>
      <c r="AS45" s="14">
        <f>[9]玄铁汇总!G45</f>
        <v>1053440.9333333333</v>
      </c>
      <c r="AT45" s="14">
        <f>[9]玄铁汇总!H45</f>
        <v>1053440.9333333333</v>
      </c>
      <c r="AU45" s="14">
        <f t="shared" si="18"/>
        <v>1.4620917239941631</v>
      </c>
      <c r="AV45" s="14">
        <f t="shared" si="19"/>
        <v>2.0727483844069212</v>
      </c>
      <c r="AW45" s="14">
        <f t="shared" si="20"/>
        <v>2.6834050448196791</v>
      </c>
      <c r="AX45" s="14">
        <f t="shared" si="21"/>
        <v>3.294061705232437</v>
      </c>
      <c r="AY45" s="14">
        <f t="shared" si="22"/>
        <v>3.294061705232437</v>
      </c>
    </row>
    <row r="46" spans="11:51" x14ac:dyDescent="0.15">
      <c r="AC46" s="14">
        <v>41</v>
      </c>
      <c r="AD46" s="14">
        <f t="shared" si="8"/>
        <v>480</v>
      </c>
      <c r="AE46" s="14">
        <f t="shared" si="9"/>
        <v>640</v>
      </c>
      <c r="AF46" s="14">
        <f t="shared" si="10"/>
        <v>800</v>
      </c>
      <c r="AG46" s="14">
        <f t="shared" si="11"/>
        <v>923.07692307692309</v>
      </c>
      <c r="AH46" s="14">
        <f t="shared" si="12"/>
        <v>923.07692307692309</v>
      </c>
      <c r="AI46" s="14">
        <f t="shared" si="13"/>
        <v>319800</v>
      </c>
      <c r="AJ46" s="14">
        <f t="shared" si="14"/>
        <v>319800</v>
      </c>
      <c r="AK46" s="14">
        <f t="shared" si="15"/>
        <v>319800</v>
      </c>
      <c r="AL46" s="14">
        <f t="shared" si="16"/>
        <v>319800</v>
      </c>
      <c r="AM46" s="14">
        <f t="shared" si="17"/>
        <v>319800</v>
      </c>
      <c r="AO46" s="14">
        <v>41</v>
      </c>
      <c r="AP46" s="14">
        <f>[9]玄铁汇总!D46</f>
        <v>479766.93333333335</v>
      </c>
      <c r="AQ46" s="14">
        <f>[9]玄铁汇总!E46</f>
        <v>680094.93333333335</v>
      </c>
      <c r="AR46" s="14">
        <f>[9]玄铁汇总!F46</f>
        <v>880422.93333333335</v>
      </c>
      <c r="AS46" s="14">
        <f>[9]玄铁汇总!G46</f>
        <v>1080750.9333333333</v>
      </c>
      <c r="AT46" s="14">
        <f>[9]玄铁汇总!H46</f>
        <v>1080750.9333333333</v>
      </c>
      <c r="AU46" s="14">
        <f t="shared" si="18"/>
        <v>1.5002092974775902</v>
      </c>
      <c r="AV46" s="14">
        <f t="shared" si="19"/>
        <v>2.1266258077965396</v>
      </c>
      <c r="AW46" s="14">
        <f t="shared" si="20"/>
        <v>2.7530423181154888</v>
      </c>
      <c r="AX46" s="14">
        <f t="shared" si="21"/>
        <v>3.3794588284344385</v>
      </c>
      <c r="AY46" s="14">
        <f t="shared" si="22"/>
        <v>3.3794588284344385</v>
      </c>
    </row>
    <row r="47" spans="11:51" x14ac:dyDescent="0.15">
      <c r="AC47" s="14">
        <v>42</v>
      </c>
      <c r="AD47" s="14">
        <f t="shared" si="8"/>
        <v>480</v>
      </c>
      <c r="AE47" s="14">
        <f t="shared" si="9"/>
        <v>640</v>
      </c>
      <c r="AF47" s="14">
        <f t="shared" si="10"/>
        <v>800</v>
      </c>
      <c r="AG47" s="14">
        <f t="shared" si="11"/>
        <v>923.07692307692309</v>
      </c>
      <c r="AH47" s="14">
        <f t="shared" si="12"/>
        <v>923.07692307692309</v>
      </c>
      <c r="AI47" s="14">
        <f t="shared" si="13"/>
        <v>319800</v>
      </c>
      <c r="AJ47" s="14">
        <f t="shared" si="14"/>
        <v>319800</v>
      </c>
      <c r="AK47" s="14">
        <f t="shared" si="15"/>
        <v>319800</v>
      </c>
      <c r="AL47" s="14">
        <f t="shared" si="16"/>
        <v>319800</v>
      </c>
      <c r="AM47" s="14">
        <f t="shared" si="17"/>
        <v>319800</v>
      </c>
      <c r="AO47" s="14">
        <v>42</v>
      </c>
      <c r="AP47" s="14">
        <f>[9]玄铁汇总!D47</f>
        <v>491956.93333333335</v>
      </c>
      <c r="AQ47" s="14">
        <f>[9]玄铁汇总!E47</f>
        <v>697324.93333333335</v>
      </c>
      <c r="AR47" s="14">
        <f>[9]玄铁汇总!F47</f>
        <v>902692.93333333335</v>
      </c>
      <c r="AS47" s="14">
        <f>[9]玄铁汇总!G47</f>
        <v>1108060.9333333333</v>
      </c>
      <c r="AT47" s="14">
        <f>[9]玄铁汇总!H47</f>
        <v>1108060.9333333333</v>
      </c>
      <c r="AU47" s="14">
        <f t="shared" si="18"/>
        <v>1.5383268709610174</v>
      </c>
      <c r="AV47" s="14">
        <f t="shared" si="19"/>
        <v>2.1805032311861581</v>
      </c>
      <c r="AW47" s="14">
        <f t="shared" si="20"/>
        <v>2.822679591411299</v>
      </c>
      <c r="AX47" s="14">
        <f t="shared" si="21"/>
        <v>3.4648559516364394</v>
      </c>
      <c r="AY47" s="14">
        <f t="shared" si="22"/>
        <v>3.4648559516364394</v>
      </c>
    </row>
    <row r="48" spans="11:51" x14ac:dyDescent="0.15">
      <c r="AC48" s="14">
        <v>43</v>
      </c>
      <c r="AD48" s="14">
        <f t="shared" si="8"/>
        <v>480</v>
      </c>
      <c r="AE48" s="14">
        <f t="shared" si="9"/>
        <v>640</v>
      </c>
      <c r="AF48" s="14">
        <f t="shared" si="10"/>
        <v>800</v>
      </c>
      <c r="AG48" s="14">
        <f t="shared" si="11"/>
        <v>923.07692307692309</v>
      </c>
      <c r="AH48" s="14">
        <f t="shared" si="12"/>
        <v>923.07692307692309</v>
      </c>
      <c r="AI48" s="14">
        <f t="shared" si="13"/>
        <v>319800</v>
      </c>
      <c r="AJ48" s="14">
        <f t="shared" si="14"/>
        <v>319800</v>
      </c>
      <c r="AK48" s="14">
        <f t="shared" si="15"/>
        <v>319800</v>
      </c>
      <c r="AL48" s="14">
        <f t="shared" si="16"/>
        <v>319800</v>
      </c>
      <c r="AM48" s="14">
        <f t="shared" si="17"/>
        <v>319800</v>
      </c>
      <c r="AO48" s="14">
        <v>43</v>
      </c>
      <c r="AP48" s="14">
        <f>[9]玄铁汇总!D48</f>
        <v>504146.93333333335</v>
      </c>
      <c r="AQ48" s="14">
        <f>[9]玄铁汇总!E48</f>
        <v>714554.93333333335</v>
      </c>
      <c r="AR48" s="14">
        <f>[9]玄铁汇总!F48</f>
        <v>924962.93333333335</v>
      </c>
      <c r="AS48" s="14">
        <f>[9]玄铁汇总!G48</f>
        <v>1135370.9333333333</v>
      </c>
      <c r="AT48" s="14">
        <f>[9]玄铁汇总!H48</f>
        <v>1135370.9333333333</v>
      </c>
      <c r="AU48" s="14">
        <f t="shared" si="18"/>
        <v>1.5764444444444445</v>
      </c>
      <c r="AV48" s="14">
        <f t="shared" si="19"/>
        <v>2.2343806545757765</v>
      </c>
      <c r="AW48" s="14">
        <f t="shared" si="20"/>
        <v>2.8923168647071087</v>
      </c>
      <c r="AX48" s="14">
        <f t="shared" si="21"/>
        <v>3.5502530748384409</v>
      </c>
      <c r="AY48" s="14">
        <f t="shared" si="22"/>
        <v>3.5502530748384409</v>
      </c>
    </row>
    <row r="49" spans="29:51" x14ac:dyDescent="0.15">
      <c r="AC49" s="14">
        <v>44</v>
      </c>
      <c r="AD49" s="14">
        <f t="shared" si="8"/>
        <v>480</v>
      </c>
      <c r="AE49" s="14">
        <f t="shared" si="9"/>
        <v>640</v>
      </c>
      <c r="AF49" s="14">
        <f t="shared" si="10"/>
        <v>800</v>
      </c>
      <c r="AG49" s="14">
        <f t="shared" si="11"/>
        <v>923.07692307692309</v>
      </c>
      <c r="AH49" s="14">
        <f t="shared" si="12"/>
        <v>923.07692307692309</v>
      </c>
      <c r="AI49" s="14">
        <f t="shared" si="13"/>
        <v>319800</v>
      </c>
      <c r="AJ49" s="14">
        <f t="shared" si="14"/>
        <v>319800</v>
      </c>
      <c r="AK49" s="14">
        <f t="shared" si="15"/>
        <v>319800</v>
      </c>
      <c r="AL49" s="14">
        <f t="shared" si="16"/>
        <v>319800</v>
      </c>
      <c r="AM49" s="14">
        <f t="shared" si="17"/>
        <v>319800</v>
      </c>
      <c r="AO49" s="14">
        <v>44</v>
      </c>
      <c r="AP49" s="14">
        <f>[9]玄铁汇总!D49</f>
        <v>516336.93333333335</v>
      </c>
      <c r="AQ49" s="14">
        <f>[9]玄铁汇总!E49</f>
        <v>731784.93333333335</v>
      </c>
      <c r="AR49" s="14">
        <f>[9]玄铁汇总!F49</f>
        <v>947232.93333333335</v>
      </c>
      <c r="AS49" s="14">
        <f>[9]玄铁汇总!G49</f>
        <v>1162680.9333333333</v>
      </c>
      <c r="AT49" s="14">
        <f>[9]玄铁汇总!H49</f>
        <v>1162680.9333333333</v>
      </c>
      <c r="AU49" s="14">
        <f t="shared" si="18"/>
        <v>1.6145620179278717</v>
      </c>
      <c r="AV49" s="14">
        <f t="shared" si="19"/>
        <v>2.2882580779653949</v>
      </c>
      <c r="AW49" s="14">
        <f t="shared" si="20"/>
        <v>2.9619541380029184</v>
      </c>
      <c r="AX49" s="14">
        <f t="shared" si="21"/>
        <v>3.6356501980404419</v>
      </c>
      <c r="AY49" s="14">
        <f t="shared" si="22"/>
        <v>3.6356501980404419</v>
      </c>
    </row>
    <row r="50" spans="29:51" x14ac:dyDescent="0.15">
      <c r="AC50" s="14">
        <v>45</v>
      </c>
      <c r="AD50" s="14">
        <f t="shared" si="8"/>
        <v>480</v>
      </c>
      <c r="AE50" s="14">
        <f t="shared" si="9"/>
        <v>640</v>
      </c>
      <c r="AF50" s="14">
        <f t="shared" si="10"/>
        <v>800</v>
      </c>
      <c r="AG50" s="14">
        <f t="shared" si="11"/>
        <v>923.07692307692309</v>
      </c>
      <c r="AH50" s="14">
        <f t="shared" si="12"/>
        <v>923.07692307692309</v>
      </c>
      <c r="AI50" s="14">
        <f t="shared" si="13"/>
        <v>319800</v>
      </c>
      <c r="AJ50" s="14">
        <f t="shared" si="14"/>
        <v>319800</v>
      </c>
      <c r="AK50" s="14">
        <f t="shared" si="15"/>
        <v>319800</v>
      </c>
      <c r="AL50" s="14">
        <f t="shared" si="16"/>
        <v>319800</v>
      </c>
      <c r="AM50" s="14">
        <f t="shared" si="17"/>
        <v>319800</v>
      </c>
      <c r="AO50" s="14">
        <v>45</v>
      </c>
      <c r="AP50" s="14">
        <f>[9]玄铁汇总!D50</f>
        <v>528526.93333333335</v>
      </c>
      <c r="AQ50" s="14">
        <f>[9]玄铁汇总!E50</f>
        <v>749014.93333333335</v>
      </c>
      <c r="AR50" s="14">
        <f>[9]玄铁汇总!F50</f>
        <v>969502.93333333335</v>
      </c>
      <c r="AS50" s="14">
        <f>[9]玄铁汇总!G50</f>
        <v>1189990.9333333333</v>
      </c>
      <c r="AT50" s="14">
        <f>[9]玄铁汇总!H50</f>
        <v>1189990.9333333333</v>
      </c>
      <c r="AU50" s="14">
        <f t="shared" si="18"/>
        <v>1.6526795914112988</v>
      </c>
      <c r="AV50" s="14">
        <f t="shared" si="19"/>
        <v>2.3421355013550138</v>
      </c>
      <c r="AW50" s="14">
        <f t="shared" si="20"/>
        <v>3.0315914112987286</v>
      </c>
      <c r="AX50" s="14">
        <f t="shared" si="21"/>
        <v>3.7210473212424433</v>
      </c>
      <c r="AY50" s="14">
        <f t="shared" si="22"/>
        <v>3.7210473212424433</v>
      </c>
    </row>
    <row r="51" spans="29:51" x14ac:dyDescent="0.15">
      <c r="AC51" s="14">
        <v>46</v>
      </c>
      <c r="AD51" s="14">
        <f t="shared" si="8"/>
        <v>480</v>
      </c>
      <c r="AE51" s="14">
        <f t="shared" si="9"/>
        <v>640</v>
      </c>
      <c r="AF51" s="14">
        <f t="shared" si="10"/>
        <v>800</v>
      </c>
      <c r="AG51" s="14">
        <f t="shared" si="11"/>
        <v>923.07692307692309</v>
      </c>
      <c r="AH51" s="14">
        <f t="shared" si="12"/>
        <v>923.07692307692309</v>
      </c>
      <c r="AI51" s="14">
        <f t="shared" si="13"/>
        <v>319800</v>
      </c>
      <c r="AJ51" s="14">
        <f t="shared" si="14"/>
        <v>319800</v>
      </c>
      <c r="AK51" s="14">
        <f t="shared" si="15"/>
        <v>319800</v>
      </c>
      <c r="AL51" s="14">
        <f t="shared" si="16"/>
        <v>319800</v>
      </c>
      <c r="AM51" s="14">
        <f t="shared" si="17"/>
        <v>319800</v>
      </c>
      <c r="AO51" s="14">
        <v>46</v>
      </c>
      <c r="AP51" s="14">
        <f>[9]玄铁汇总!D51</f>
        <v>540716.93333333335</v>
      </c>
      <c r="AQ51" s="14">
        <f>[9]玄铁汇总!E51</f>
        <v>766244.93333333335</v>
      </c>
      <c r="AR51" s="14">
        <f>[9]玄铁汇总!F51</f>
        <v>991772.93333333335</v>
      </c>
      <c r="AS51" s="14">
        <f>[9]玄铁汇总!G51</f>
        <v>1217300.9333333333</v>
      </c>
      <c r="AT51" s="14">
        <f>[9]玄铁汇总!H51</f>
        <v>1217300.9333333333</v>
      </c>
      <c r="AU51" s="14">
        <f t="shared" si="18"/>
        <v>1.690797164894726</v>
      </c>
      <c r="AV51" s="14">
        <f t="shared" si="19"/>
        <v>2.3960129247446322</v>
      </c>
      <c r="AW51" s="14">
        <f t="shared" si="20"/>
        <v>3.1012286845945383</v>
      </c>
      <c r="AX51" s="14">
        <f t="shared" si="21"/>
        <v>3.8064444444444443</v>
      </c>
      <c r="AY51" s="14">
        <f t="shared" si="22"/>
        <v>3.8064444444444443</v>
      </c>
    </row>
    <row r="52" spans="29:51" x14ac:dyDescent="0.15">
      <c r="AC52" s="14">
        <v>47</v>
      </c>
      <c r="AD52" s="14">
        <f t="shared" si="8"/>
        <v>480</v>
      </c>
      <c r="AE52" s="14">
        <f t="shared" si="9"/>
        <v>640</v>
      </c>
      <c r="AF52" s="14">
        <f t="shared" si="10"/>
        <v>800</v>
      </c>
      <c r="AG52" s="14">
        <f t="shared" si="11"/>
        <v>923.07692307692309</v>
      </c>
      <c r="AH52" s="14">
        <f t="shared" si="12"/>
        <v>923.07692307692309</v>
      </c>
      <c r="AI52" s="14">
        <f t="shared" si="13"/>
        <v>319800</v>
      </c>
      <c r="AJ52" s="14">
        <f t="shared" si="14"/>
        <v>319800</v>
      </c>
      <c r="AK52" s="14">
        <f t="shared" si="15"/>
        <v>319800</v>
      </c>
      <c r="AL52" s="14">
        <f t="shared" si="16"/>
        <v>319800</v>
      </c>
      <c r="AM52" s="14">
        <f t="shared" si="17"/>
        <v>319800</v>
      </c>
      <c r="AO52" s="14">
        <v>47</v>
      </c>
      <c r="AP52" s="14">
        <f>[9]玄铁汇总!D52</f>
        <v>552906.93333333335</v>
      </c>
      <c r="AQ52" s="14">
        <f>[9]玄铁汇总!E52</f>
        <v>783474.93333333335</v>
      </c>
      <c r="AR52" s="14">
        <f>[9]玄铁汇总!F52</f>
        <v>1014042.9333333333</v>
      </c>
      <c r="AS52" s="14">
        <f>[9]玄铁汇总!G52</f>
        <v>1244610.9333333333</v>
      </c>
      <c r="AT52" s="14">
        <f>[9]玄铁汇总!H52</f>
        <v>1244610.9333333333</v>
      </c>
      <c r="AU52" s="14">
        <f t="shared" si="18"/>
        <v>1.7289147383781531</v>
      </c>
      <c r="AV52" s="14">
        <f t="shared" si="19"/>
        <v>2.4498903481342507</v>
      </c>
      <c r="AW52" s="14">
        <f t="shared" si="20"/>
        <v>3.170865957890348</v>
      </c>
      <c r="AX52" s="14">
        <f t="shared" si="21"/>
        <v>3.8918415676464457</v>
      </c>
      <c r="AY52" s="14">
        <f t="shared" si="22"/>
        <v>3.8918415676464457</v>
      </c>
    </row>
    <row r="53" spans="29:51" x14ac:dyDescent="0.15">
      <c r="AC53" s="14">
        <v>48</v>
      </c>
      <c r="AD53" s="14">
        <f t="shared" si="8"/>
        <v>480</v>
      </c>
      <c r="AE53" s="14">
        <f t="shared" si="9"/>
        <v>640</v>
      </c>
      <c r="AF53" s="14">
        <f t="shared" si="10"/>
        <v>800</v>
      </c>
      <c r="AG53" s="14">
        <f t="shared" si="11"/>
        <v>923.07692307692309</v>
      </c>
      <c r="AH53" s="14">
        <f t="shared" si="12"/>
        <v>923.07692307692309</v>
      </c>
      <c r="AI53" s="14">
        <f t="shared" si="13"/>
        <v>319800</v>
      </c>
      <c r="AJ53" s="14">
        <f t="shared" si="14"/>
        <v>319800</v>
      </c>
      <c r="AK53" s="14">
        <f t="shared" si="15"/>
        <v>319800</v>
      </c>
      <c r="AL53" s="14">
        <f t="shared" si="16"/>
        <v>319800</v>
      </c>
      <c r="AM53" s="14">
        <f t="shared" si="17"/>
        <v>319800</v>
      </c>
      <c r="AO53" s="14">
        <v>48</v>
      </c>
      <c r="AP53" s="14">
        <f>[9]玄铁汇总!D53</f>
        <v>565096.93333333335</v>
      </c>
      <c r="AQ53" s="14">
        <f>[9]玄铁汇总!E53</f>
        <v>800704.93333333335</v>
      </c>
      <c r="AR53" s="14">
        <f>[9]玄铁汇总!F53</f>
        <v>1036312.9333333333</v>
      </c>
      <c r="AS53" s="14">
        <f>[9]玄铁汇总!G53</f>
        <v>1271920.9333333333</v>
      </c>
      <c r="AT53" s="14">
        <f>[9]玄铁汇总!H53</f>
        <v>1271920.9333333333</v>
      </c>
      <c r="AU53" s="14">
        <f t="shared" si="18"/>
        <v>1.7670323118615803</v>
      </c>
      <c r="AV53" s="14">
        <f t="shared" si="19"/>
        <v>2.5037677715238691</v>
      </c>
      <c r="AW53" s="14">
        <f t="shared" si="20"/>
        <v>3.2405032311861581</v>
      </c>
      <c r="AX53" s="14">
        <f t="shared" si="21"/>
        <v>3.9772386908484472</v>
      </c>
      <c r="AY53" s="14">
        <f t="shared" si="22"/>
        <v>3.9772386908484472</v>
      </c>
    </row>
    <row r="54" spans="29:51" x14ac:dyDescent="0.15">
      <c r="AC54" s="14">
        <v>49</v>
      </c>
      <c r="AD54" s="14">
        <f t="shared" si="8"/>
        <v>480</v>
      </c>
      <c r="AE54" s="14">
        <f t="shared" si="9"/>
        <v>640</v>
      </c>
      <c r="AF54" s="14">
        <f t="shared" si="10"/>
        <v>800</v>
      </c>
      <c r="AG54" s="14">
        <f t="shared" si="11"/>
        <v>923.07692307692309</v>
      </c>
      <c r="AH54" s="14">
        <f t="shared" si="12"/>
        <v>923.07692307692309</v>
      </c>
      <c r="AI54" s="14">
        <f t="shared" si="13"/>
        <v>319800</v>
      </c>
      <c r="AJ54" s="14">
        <f t="shared" si="14"/>
        <v>319800</v>
      </c>
      <c r="AK54" s="14">
        <f t="shared" si="15"/>
        <v>319800</v>
      </c>
      <c r="AL54" s="14">
        <f t="shared" si="16"/>
        <v>319800</v>
      </c>
      <c r="AM54" s="14">
        <f t="shared" si="17"/>
        <v>319800</v>
      </c>
      <c r="AO54" s="14">
        <v>49</v>
      </c>
      <c r="AP54" s="14">
        <f>[9]玄铁汇总!D54</f>
        <v>577286.93333333335</v>
      </c>
      <c r="AQ54" s="14">
        <f>[9]玄铁汇总!E54</f>
        <v>817934.93333333335</v>
      </c>
      <c r="AR54" s="14">
        <f>[9]玄铁汇总!F54</f>
        <v>1058582.9333333333</v>
      </c>
      <c r="AS54" s="14">
        <f>[9]玄铁汇总!G54</f>
        <v>1299230.9333333333</v>
      </c>
      <c r="AT54" s="14">
        <f>[9]玄铁汇总!H54</f>
        <v>1299230.9333333333</v>
      </c>
      <c r="AU54" s="14">
        <f t="shared" si="18"/>
        <v>1.8051498853450074</v>
      </c>
      <c r="AV54" s="14">
        <f t="shared" si="19"/>
        <v>2.5576451949134875</v>
      </c>
      <c r="AW54" s="14">
        <f t="shared" si="20"/>
        <v>3.3101405044819678</v>
      </c>
      <c r="AX54" s="14">
        <f t="shared" si="21"/>
        <v>4.0626358140504486</v>
      </c>
      <c r="AY54" s="14">
        <f t="shared" si="22"/>
        <v>4.0626358140504486</v>
      </c>
    </row>
    <row r="55" spans="29:51" x14ac:dyDescent="0.15">
      <c r="AC55" s="14">
        <v>50</v>
      </c>
      <c r="AD55" s="14">
        <f t="shared" si="8"/>
        <v>480</v>
      </c>
      <c r="AE55" s="14">
        <f t="shared" si="9"/>
        <v>640</v>
      </c>
      <c r="AF55" s="14">
        <f t="shared" si="10"/>
        <v>800</v>
      </c>
      <c r="AG55" s="14">
        <f t="shared" si="11"/>
        <v>923.07692307692309</v>
      </c>
      <c r="AH55" s="14">
        <f t="shared" si="12"/>
        <v>923.07692307692309</v>
      </c>
      <c r="AI55" s="14">
        <f t="shared" si="13"/>
        <v>319800</v>
      </c>
      <c r="AJ55" s="14">
        <f t="shared" si="14"/>
        <v>319800</v>
      </c>
      <c r="AK55" s="14">
        <f t="shared" si="15"/>
        <v>319800</v>
      </c>
      <c r="AL55" s="14">
        <f t="shared" si="16"/>
        <v>319800</v>
      </c>
      <c r="AM55" s="14">
        <f t="shared" si="17"/>
        <v>319800</v>
      </c>
      <c r="AO55" s="14">
        <v>50</v>
      </c>
      <c r="AP55" s="14">
        <f>[9]玄铁汇总!D55</f>
        <v>589476.93333333335</v>
      </c>
      <c r="AQ55" s="14">
        <f>[9]玄铁汇总!E55</f>
        <v>835164.93333333335</v>
      </c>
      <c r="AR55" s="14">
        <f>[9]玄铁汇总!F55</f>
        <v>1080852.9333333333</v>
      </c>
      <c r="AS55" s="14">
        <f>[9]玄铁汇总!G55</f>
        <v>1326540.9333333333</v>
      </c>
      <c r="AT55" s="14">
        <f>[9]玄铁汇总!H55</f>
        <v>1326540.9333333333</v>
      </c>
      <c r="AU55" s="14">
        <f t="shared" si="18"/>
        <v>1.8432674588284346</v>
      </c>
      <c r="AV55" s="14">
        <f t="shared" si="19"/>
        <v>2.6115226183031059</v>
      </c>
      <c r="AW55" s="14">
        <f t="shared" si="20"/>
        <v>3.379777777777778</v>
      </c>
      <c r="AX55" s="14">
        <f t="shared" si="21"/>
        <v>4.1480329372524496</v>
      </c>
      <c r="AY55" s="14">
        <f t="shared" si="22"/>
        <v>4.1480329372524496</v>
      </c>
    </row>
    <row r="56" spans="29:51" x14ac:dyDescent="0.15">
      <c r="AC56" s="14">
        <v>51</v>
      </c>
      <c r="AD56" s="14">
        <f t="shared" si="8"/>
        <v>480</v>
      </c>
      <c r="AE56" s="14">
        <f t="shared" si="9"/>
        <v>640</v>
      </c>
      <c r="AF56" s="14">
        <f t="shared" si="10"/>
        <v>800</v>
      </c>
      <c r="AG56" s="14">
        <f t="shared" si="11"/>
        <v>923.07692307692309</v>
      </c>
      <c r="AH56" s="14">
        <f t="shared" si="12"/>
        <v>923.07692307692309</v>
      </c>
      <c r="AI56" s="14">
        <f t="shared" si="13"/>
        <v>319800</v>
      </c>
      <c r="AJ56" s="14">
        <f t="shared" si="14"/>
        <v>319800</v>
      </c>
      <c r="AK56" s="14">
        <f t="shared" si="15"/>
        <v>319800</v>
      </c>
      <c r="AL56" s="14">
        <f t="shared" si="16"/>
        <v>319800</v>
      </c>
      <c r="AM56" s="14">
        <f t="shared" si="17"/>
        <v>319800</v>
      </c>
      <c r="AO56" s="14">
        <v>51</v>
      </c>
      <c r="AP56" s="14">
        <f>[9]玄铁汇总!D56</f>
        <v>601666.93333333335</v>
      </c>
      <c r="AQ56" s="14">
        <f>[9]玄铁汇总!E56</f>
        <v>852394.93333333335</v>
      </c>
      <c r="AR56" s="14">
        <f>[9]玄铁汇总!F56</f>
        <v>1103122.9333333333</v>
      </c>
      <c r="AS56" s="14">
        <f>[9]玄铁汇总!G56</f>
        <v>1353850.9333333333</v>
      </c>
      <c r="AT56" s="14">
        <f>[9]玄铁汇总!H56</f>
        <v>1353850.9333333333</v>
      </c>
      <c r="AU56" s="14">
        <f t="shared" si="18"/>
        <v>1.8813850323118617</v>
      </c>
      <c r="AV56" s="14">
        <f t="shared" si="19"/>
        <v>2.6654000416927248</v>
      </c>
      <c r="AW56" s="14">
        <f t="shared" si="20"/>
        <v>3.4494150510735877</v>
      </c>
      <c r="AX56" s="14">
        <f t="shared" si="21"/>
        <v>4.2334300604544506</v>
      </c>
      <c r="AY56" s="14">
        <f t="shared" si="22"/>
        <v>4.2334300604544506</v>
      </c>
    </row>
    <row r="57" spans="29:51" x14ac:dyDescent="0.15">
      <c r="AC57" s="14">
        <v>52</v>
      </c>
      <c r="AD57" s="14">
        <f t="shared" si="8"/>
        <v>480</v>
      </c>
      <c r="AE57" s="14">
        <f t="shared" si="9"/>
        <v>640</v>
      </c>
      <c r="AF57" s="14">
        <f t="shared" si="10"/>
        <v>800</v>
      </c>
      <c r="AG57" s="14">
        <f t="shared" si="11"/>
        <v>923.07692307692309</v>
      </c>
      <c r="AH57" s="14">
        <f t="shared" si="12"/>
        <v>923.07692307692309</v>
      </c>
      <c r="AI57" s="14">
        <f t="shared" si="13"/>
        <v>319800</v>
      </c>
      <c r="AJ57" s="14">
        <f t="shared" si="14"/>
        <v>319800</v>
      </c>
      <c r="AK57" s="14">
        <f t="shared" si="15"/>
        <v>319800</v>
      </c>
      <c r="AL57" s="14">
        <f t="shared" si="16"/>
        <v>319800</v>
      </c>
      <c r="AM57" s="14">
        <f t="shared" si="17"/>
        <v>319800</v>
      </c>
      <c r="AO57" s="14">
        <v>52</v>
      </c>
      <c r="AP57" s="14">
        <f>[9]玄铁汇总!D57</f>
        <v>613856.93333333335</v>
      </c>
      <c r="AQ57" s="14">
        <f>[9]玄铁汇总!E57</f>
        <v>869624.93333333335</v>
      </c>
      <c r="AR57" s="14">
        <f>[9]玄铁汇总!F57</f>
        <v>1125392.9333333333</v>
      </c>
      <c r="AS57" s="14">
        <f>[9]玄铁汇总!G57</f>
        <v>1381160.9333333333</v>
      </c>
      <c r="AT57" s="14">
        <f>[9]玄铁汇总!H57</f>
        <v>1381160.9333333333</v>
      </c>
      <c r="AU57" s="14">
        <f t="shared" si="18"/>
        <v>1.9195026057952889</v>
      </c>
      <c r="AV57" s="14">
        <f t="shared" si="19"/>
        <v>2.7192774650823432</v>
      </c>
      <c r="AW57" s="14">
        <f t="shared" si="20"/>
        <v>3.5190523243693974</v>
      </c>
      <c r="AX57" s="14">
        <f t="shared" si="21"/>
        <v>4.3188271836564516</v>
      </c>
      <c r="AY57" s="14">
        <f t="shared" si="22"/>
        <v>4.3188271836564516</v>
      </c>
    </row>
    <row r="58" spans="29:51" x14ac:dyDescent="0.15">
      <c r="AC58" s="14">
        <v>53</v>
      </c>
      <c r="AD58" s="14">
        <f t="shared" si="8"/>
        <v>480</v>
      </c>
      <c r="AE58" s="14">
        <f t="shared" si="9"/>
        <v>640</v>
      </c>
      <c r="AF58" s="14">
        <f t="shared" si="10"/>
        <v>800</v>
      </c>
      <c r="AG58" s="14">
        <f t="shared" si="11"/>
        <v>923.07692307692309</v>
      </c>
      <c r="AH58" s="14">
        <f t="shared" si="12"/>
        <v>923.07692307692309</v>
      </c>
      <c r="AI58" s="14">
        <f t="shared" si="13"/>
        <v>319800</v>
      </c>
      <c r="AJ58" s="14">
        <f t="shared" si="14"/>
        <v>319800</v>
      </c>
      <c r="AK58" s="14">
        <f t="shared" si="15"/>
        <v>319800</v>
      </c>
      <c r="AL58" s="14">
        <f t="shared" si="16"/>
        <v>319800</v>
      </c>
      <c r="AM58" s="14">
        <f t="shared" si="17"/>
        <v>319800</v>
      </c>
      <c r="AO58" s="14">
        <v>53</v>
      </c>
      <c r="AP58" s="14">
        <f>[9]玄铁汇总!D58</f>
        <v>626046.93333333335</v>
      </c>
      <c r="AQ58" s="14">
        <f>[9]玄铁汇总!E58</f>
        <v>886854.93333333335</v>
      </c>
      <c r="AR58" s="14">
        <f>[9]玄铁汇总!F58</f>
        <v>1147662.9333333333</v>
      </c>
      <c r="AS58" s="14">
        <f>[9]玄铁汇总!G58</f>
        <v>1408470.9333333333</v>
      </c>
      <c r="AT58" s="14">
        <f>[9]玄铁汇总!H58</f>
        <v>1408470.9333333333</v>
      </c>
      <c r="AU58" s="14">
        <f t="shared" si="18"/>
        <v>1.957620179278716</v>
      </c>
      <c r="AV58" s="14">
        <f t="shared" si="19"/>
        <v>2.7731548884719617</v>
      </c>
      <c r="AW58" s="14">
        <f t="shared" si="20"/>
        <v>3.5886895976652076</v>
      </c>
      <c r="AX58" s="14">
        <f t="shared" si="21"/>
        <v>4.4042243068584535</v>
      </c>
      <c r="AY58" s="14">
        <f t="shared" si="22"/>
        <v>4.4042243068584535</v>
      </c>
    </row>
    <row r="59" spans="29:51" x14ac:dyDescent="0.15">
      <c r="AC59" s="14">
        <v>54</v>
      </c>
      <c r="AD59" s="14">
        <f t="shared" si="8"/>
        <v>480</v>
      </c>
      <c r="AE59" s="14">
        <f t="shared" si="9"/>
        <v>640</v>
      </c>
      <c r="AF59" s="14">
        <f t="shared" si="10"/>
        <v>800</v>
      </c>
      <c r="AG59" s="14">
        <f t="shared" si="11"/>
        <v>923.07692307692309</v>
      </c>
      <c r="AH59" s="14">
        <f t="shared" si="12"/>
        <v>923.07692307692309</v>
      </c>
      <c r="AI59" s="14">
        <f t="shared" si="13"/>
        <v>319800</v>
      </c>
      <c r="AJ59" s="14">
        <f t="shared" si="14"/>
        <v>319800</v>
      </c>
      <c r="AK59" s="14">
        <f t="shared" si="15"/>
        <v>319800</v>
      </c>
      <c r="AL59" s="14">
        <f t="shared" si="16"/>
        <v>319800</v>
      </c>
      <c r="AM59" s="14">
        <f t="shared" si="17"/>
        <v>319800</v>
      </c>
      <c r="AO59" s="14">
        <v>54</v>
      </c>
      <c r="AP59" s="14">
        <f>[9]玄铁汇总!D59</f>
        <v>638236.93333333335</v>
      </c>
      <c r="AQ59" s="14">
        <f>[9]玄铁汇总!E59</f>
        <v>904084.93333333335</v>
      </c>
      <c r="AR59" s="14">
        <f>[9]玄铁汇总!F59</f>
        <v>1169932.9333333333</v>
      </c>
      <c r="AS59" s="14">
        <f>[9]玄铁汇总!G59</f>
        <v>1435780.9333333333</v>
      </c>
      <c r="AT59" s="14">
        <f>[9]玄铁汇总!H59</f>
        <v>1435780.9333333333</v>
      </c>
      <c r="AU59" s="14">
        <f t="shared" si="18"/>
        <v>1.9957377527621432</v>
      </c>
      <c r="AV59" s="14">
        <f t="shared" si="19"/>
        <v>2.8270323118615801</v>
      </c>
      <c r="AW59" s="14">
        <f t="shared" si="20"/>
        <v>3.6583268709610173</v>
      </c>
      <c r="AX59" s="14">
        <f t="shared" si="21"/>
        <v>4.4896214300604544</v>
      </c>
      <c r="AY59" s="14">
        <f t="shared" si="22"/>
        <v>4.4896214300604544</v>
      </c>
    </row>
    <row r="60" spans="29:51" x14ac:dyDescent="0.15">
      <c r="AC60" s="14">
        <v>55</v>
      </c>
      <c r="AD60" s="14">
        <f t="shared" si="8"/>
        <v>480</v>
      </c>
      <c r="AE60" s="14">
        <f t="shared" si="9"/>
        <v>640</v>
      </c>
      <c r="AF60" s="14">
        <f t="shared" si="10"/>
        <v>800</v>
      </c>
      <c r="AG60" s="14">
        <f t="shared" si="11"/>
        <v>923.07692307692309</v>
      </c>
      <c r="AH60" s="14">
        <f t="shared" si="12"/>
        <v>923.07692307692309</v>
      </c>
      <c r="AI60" s="14">
        <f t="shared" si="13"/>
        <v>319800</v>
      </c>
      <c r="AJ60" s="14">
        <f t="shared" si="14"/>
        <v>319800</v>
      </c>
      <c r="AK60" s="14">
        <f t="shared" si="15"/>
        <v>319800</v>
      </c>
      <c r="AL60" s="14">
        <f t="shared" si="16"/>
        <v>319800</v>
      </c>
      <c r="AM60" s="14">
        <f t="shared" si="17"/>
        <v>319800</v>
      </c>
      <c r="AO60" s="14">
        <v>55</v>
      </c>
      <c r="AP60" s="14">
        <f>[9]玄铁汇总!D60</f>
        <v>650426.93333333335</v>
      </c>
      <c r="AQ60" s="14">
        <f>[9]玄铁汇总!E60</f>
        <v>921314.93333333335</v>
      </c>
      <c r="AR60" s="14">
        <f>[9]玄铁汇总!F60</f>
        <v>1192202.9333333333</v>
      </c>
      <c r="AS60" s="14">
        <f>[9]玄铁汇总!G60</f>
        <v>1463090.9333333333</v>
      </c>
      <c r="AT60" s="14">
        <f>[9]玄铁汇总!H60</f>
        <v>1463090.9333333333</v>
      </c>
      <c r="AU60" s="14">
        <f t="shared" si="18"/>
        <v>2.0338553262455701</v>
      </c>
      <c r="AV60" s="14">
        <f t="shared" si="19"/>
        <v>2.8809097352511985</v>
      </c>
      <c r="AW60" s="14">
        <f t="shared" si="20"/>
        <v>3.7279641442568274</v>
      </c>
      <c r="AX60" s="14">
        <f t="shared" si="21"/>
        <v>4.5750185532624554</v>
      </c>
      <c r="AY60" s="14">
        <f t="shared" si="22"/>
        <v>4.5750185532624554</v>
      </c>
    </row>
    <row r="61" spans="29:51" x14ac:dyDescent="0.15">
      <c r="AC61" s="14">
        <v>56</v>
      </c>
      <c r="AD61" s="14">
        <f t="shared" si="8"/>
        <v>480</v>
      </c>
      <c r="AE61" s="14">
        <f t="shared" si="9"/>
        <v>640</v>
      </c>
      <c r="AF61" s="14">
        <f t="shared" si="10"/>
        <v>800</v>
      </c>
      <c r="AG61" s="14">
        <f t="shared" si="11"/>
        <v>923.07692307692309</v>
      </c>
      <c r="AH61" s="14">
        <f t="shared" si="12"/>
        <v>923.07692307692309</v>
      </c>
      <c r="AI61" s="14">
        <f t="shared" si="13"/>
        <v>319800</v>
      </c>
      <c r="AJ61" s="14">
        <f t="shared" si="14"/>
        <v>319800</v>
      </c>
      <c r="AK61" s="14">
        <f t="shared" si="15"/>
        <v>319800</v>
      </c>
      <c r="AL61" s="14">
        <f t="shared" si="16"/>
        <v>319800</v>
      </c>
      <c r="AM61" s="14">
        <f t="shared" si="17"/>
        <v>319800</v>
      </c>
      <c r="AO61" s="14">
        <v>56</v>
      </c>
      <c r="AP61" s="14">
        <f>[9]玄铁汇总!D61</f>
        <v>662616.93333333335</v>
      </c>
      <c r="AQ61" s="14">
        <f>[9]玄铁汇总!E61</f>
        <v>938544.93333333335</v>
      </c>
      <c r="AR61" s="14">
        <f>[9]玄铁汇总!F61</f>
        <v>1214472.9333333333</v>
      </c>
      <c r="AS61" s="14">
        <f>[9]玄铁汇总!G61</f>
        <v>1490400.9333333333</v>
      </c>
      <c r="AT61" s="14">
        <f>[9]玄铁汇总!H61</f>
        <v>1490400.9333333333</v>
      </c>
      <c r="AU61" s="14">
        <f t="shared" si="18"/>
        <v>2.0719728997289972</v>
      </c>
      <c r="AV61" s="14">
        <f t="shared" si="19"/>
        <v>2.9347871586408174</v>
      </c>
      <c r="AW61" s="14">
        <f t="shared" si="20"/>
        <v>3.7976014175526371</v>
      </c>
      <c r="AX61" s="14">
        <f t="shared" si="21"/>
        <v>4.6604156764644573</v>
      </c>
      <c r="AY61" s="14">
        <f t="shared" si="22"/>
        <v>4.6604156764644573</v>
      </c>
    </row>
    <row r="62" spans="29:51" x14ac:dyDescent="0.15">
      <c r="AC62" s="14">
        <v>57</v>
      </c>
      <c r="AD62" s="14">
        <f t="shared" si="8"/>
        <v>480</v>
      </c>
      <c r="AE62" s="14">
        <f t="shared" si="9"/>
        <v>640</v>
      </c>
      <c r="AF62" s="14">
        <f t="shared" si="10"/>
        <v>800</v>
      </c>
      <c r="AG62" s="14">
        <f t="shared" si="11"/>
        <v>923.07692307692309</v>
      </c>
      <c r="AH62" s="14">
        <f t="shared" si="12"/>
        <v>923.07692307692309</v>
      </c>
      <c r="AI62" s="14">
        <f t="shared" si="13"/>
        <v>319800</v>
      </c>
      <c r="AJ62" s="14">
        <f t="shared" si="14"/>
        <v>319800</v>
      </c>
      <c r="AK62" s="14">
        <f t="shared" si="15"/>
        <v>319800</v>
      </c>
      <c r="AL62" s="14">
        <f t="shared" si="16"/>
        <v>319800</v>
      </c>
      <c r="AM62" s="14">
        <f t="shared" si="17"/>
        <v>319800</v>
      </c>
      <c r="AO62" s="14">
        <v>57</v>
      </c>
      <c r="AP62" s="14">
        <f>[9]玄铁汇总!D62</f>
        <v>674806.93333333335</v>
      </c>
      <c r="AQ62" s="14">
        <f>[9]玄铁汇总!E62</f>
        <v>955774.93333333335</v>
      </c>
      <c r="AR62" s="14">
        <f>[9]玄铁汇总!F62</f>
        <v>1236742.9333333333</v>
      </c>
      <c r="AS62" s="14">
        <f>[9]玄铁汇总!G62</f>
        <v>1517710.9333333333</v>
      </c>
      <c r="AT62" s="14">
        <f>[9]玄铁汇总!H62</f>
        <v>1517710.9333333333</v>
      </c>
      <c r="AU62" s="14">
        <f t="shared" si="18"/>
        <v>2.1100904732124244</v>
      </c>
      <c r="AV62" s="14">
        <f t="shared" si="19"/>
        <v>2.9886645820304358</v>
      </c>
      <c r="AW62" s="14">
        <f t="shared" si="20"/>
        <v>3.8672386908484468</v>
      </c>
      <c r="AX62" s="14">
        <f t="shared" si="21"/>
        <v>4.7458127996664583</v>
      </c>
      <c r="AY62" s="14">
        <f t="shared" si="22"/>
        <v>4.7458127996664583</v>
      </c>
    </row>
    <row r="63" spans="29:51" x14ac:dyDescent="0.15">
      <c r="AC63" s="14">
        <v>58</v>
      </c>
      <c r="AD63" s="14">
        <f t="shared" si="8"/>
        <v>480</v>
      </c>
      <c r="AE63" s="14">
        <f t="shared" si="9"/>
        <v>640</v>
      </c>
      <c r="AF63" s="14">
        <f t="shared" si="10"/>
        <v>800</v>
      </c>
      <c r="AG63" s="14">
        <f t="shared" si="11"/>
        <v>923.07692307692309</v>
      </c>
      <c r="AH63" s="14">
        <f t="shared" si="12"/>
        <v>923.07692307692309</v>
      </c>
      <c r="AI63" s="14">
        <f t="shared" si="13"/>
        <v>319800</v>
      </c>
      <c r="AJ63" s="14">
        <f t="shared" si="14"/>
        <v>319800</v>
      </c>
      <c r="AK63" s="14">
        <f t="shared" si="15"/>
        <v>319800</v>
      </c>
      <c r="AL63" s="14">
        <f t="shared" si="16"/>
        <v>319800</v>
      </c>
      <c r="AM63" s="14">
        <f t="shared" si="17"/>
        <v>319800</v>
      </c>
      <c r="AO63" s="14">
        <v>58</v>
      </c>
      <c r="AP63" s="14">
        <f>[9]玄铁汇总!D63</f>
        <v>686996.93333333335</v>
      </c>
      <c r="AQ63" s="14">
        <f>[9]玄铁汇总!E63</f>
        <v>973004.93333333335</v>
      </c>
      <c r="AR63" s="14">
        <f>[9]玄铁汇总!F63</f>
        <v>1259012.9333333333</v>
      </c>
      <c r="AS63" s="14">
        <f>[9]玄铁汇总!G63</f>
        <v>1545020.9333333333</v>
      </c>
      <c r="AT63" s="14">
        <f>[9]玄铁汇总!H63</f>
        <v>1545020.9333333333</v>
      </c>
      <c r="AU63" s="14">
        <f t="shared" si="18"/>
        <v>2.1482080466958515</v>
      </c>
      <c r="AV63" s="14">
        <f t="shared" si="19"/>
        <v>3.0425420054200543</v>
      </c>
      <c r="AW63" s="14">
        <f t="shared" si="20"/>
        <v>3.936875964144257</v>
      </c>
      <c r="AX63" s="14">
        <f t="shared" si="21"/>
        <v>4.8312099228684593</v>
      </c>
      <c r="AY63" s="14">
        <f t="shared" si="22"/>
        <v>4.8312099228684593</v>
      </c>
    </row>
    <row r="64" spans="29:51" x14ac:dyDescent="0.15">
      <c r="AC64" s="14">
        <v>59</v>
      </c>
      <c r="AD64" s="14">
        <f t="shared" si="8"/>
        <v>480</v>
      </c>
      <c r="AE64" s="14">
        <f t="shared" si="9"/>
        <v>640</v>
      </c>
      <c r="AF64" s="14">
        <f t="shared" si="10"/>
        <v>800</v>
      </c>
      <c r="AG64" s="14">
        <f t="shared" si="11"/>
        <v>923.07692307692309</v>
      </c>
      <c r="AH64" s="14">
        <f t="shared" si="12"/>
        <v>923.07692307692309</v>
      </c>
      <c r="AI64" s="14">
        <f t="shared" si="13"/>
        <v>319800</v>
      </c>
      <c r="AJ64" s="14">
        <f t="shared" si="14"/>
        <v>319800</v>
      </c>
      <c r="AK64" s="14">
        <f t="shared" si="15"/>
        <v>319800</v>
      </c>
      <c r="AL64" s="14">
        <f t="shared" si="16"/>
        <v>319800</v>
      </c>
      <c r="AM64" s="14">
        <f t="shared" si="17"/>
        <v>319800</v>
      </c>
      <c r="AO64" s="14">
        <v>59</v>
      </c>
      <c r="AP64" s="14">
        <f>[9]玄铁汇总!D64</f>
        <v>699186.93333333335</v>
      </c>
      <c r="AQ64" s="14">
        <f>[9]玄铁汇总!E64</f>
        <v>990234.93333333335</v>
      </c>
      <c r="AR64" s="14">
        <f>[9]玄铁汇总!F64</f>
        <v>1281282.9333333333</v>
      </c>
      <c r="AS64" s="14">
        <f>[9]玄铁汇总!G64</f>
        <v>1572330.9333333333</v>
      </c>
      <c r="AT64" s="14">
        <f>[9]玄铁汇总!H64</f>
        <v>1572330.9333333333</v>
      </c>
      <c r="AU64" s="14">
        <f t="shared" si="18"/>
        <v>2.1863256201792787</v>
      </c>
      <c r="AV64" s="14">
        <f t="shared" si="19"/>
        <v>3.0964194288096727</v>
      </c>
      <c r="AW64" s="14">
        <f t="shared" si="20"/>
        <v>4.0065132374400667</v>
      </c>
      <c r="AX64" s="14">
        <f t="shared" si="21"/>
        <v>4.9166070460704612</v>
      </c>
      <c r="AY64" s="14">
        <f t="shared" si="22"/>
        <v>4.9166070460704612</v>
      </c>
    </row>
    <row r="65" spans="29:51" x14ac:dyDescent="0.15">
      <c r="AC65" s="14">
        <v>60</v>
      </c>
      <c r="AD65" s="14">
        <f t="shared" si="8"/>
        <v>480</v>
      </c>
      <c r="AE65" s="14">
        <f t="shared" si="9"/>
        <v>640</v>
      </c>
      <c r="AF65" s="14">
        <f t="shared" si="10"/>
        <v>800</v>
      </c>
      <c r="AG65" s="14">
        <f t="shared" si="11"/>
        <v>923.07692307692309</v>
      </c>
      <c r="AH65" s="14">
        <f t="shared" si="12"/>
        <v>923.07692307692309</v>
      </c>
      <c r="AI65" s="14">
        <f t="shared" si="13"/>
        <v>319800</v>
      </c>
      <c r="AJ65" s="14">
        <f t="shared" si="14"/>
        <v>319800</v>
      </c>
      <c r="AK65" s="14">
        <f t="shared" si="15"/>
        <v>319800</v>
      </c>
      <c r="AL65" s="14">
        <f t="shared" si="16"/>
        <v>319800</v>
      </c>
      <c r="AM65" s="14">
        <f t="shared" si="17"/>
        <v>319800</v>
      </c>
      <c r="AO65" s="14">
        <v>60</v>
      </c>
      <c r="AP65" s="14">
        <f>[9]玄铁汇总!D65</f>
        <v>711376.93333333335</v>
      </c>
      <c r="AQ65" s="14">
        <f>[9]玄铁汇总!E65</f>
        <v>1007464.9333333333</v>
      </c>
      <c r="AR65" s="14">
        <f>[9]玄铁汇总!F65</f>
        <v>1303552.9333333333</v>
      </c>
      <c r="AS65" s="14">
        <f>[9]玄铁汇总!G65</f>
        <v>1599640.9333333333</v>
      </c>
      <c r="AT65" s="14">
        <f>[9]玄铁汇总!H65</f>
        <v>1599640.9333333333</v>
      </c>
      <c r="AU65" s="14">
        <f t="shared" si="18"/>
        <v>2.2244431936627058</v>
      </c>
      <c r="AV65" s="14">
        <f t="shared" si="19"/>
        <v>3.1502968521992911</v>
      </c>
      <c r="AW65" s="14">
        <f t="shared" si="20"/>
        <v>4.0761505107358769</v>
      </c>
      <c r="AX65" s="14">
        <f t="shared" si="21"/>
        <v>5.0020041692724622</v>
      </c>
      <c r="AY65" s="14">
        <f t="shared" si="22"/>
        <v>5.0020041692724622</v>
      </c>
    </row>
    <row r="66" spans="29:51" x14ac:dyDescent="0.15">
      <c r="AC66" s="14">
        <v>61</v>
      </c>
      <c r="AD66" s="14">
        <f t="shared" si="8"/>
        <v>480</v>
      </c>
      <c r="AE66" s="14">
        <f t="shared" si="9"/>
        <v>640</v>
      </c>
      <c r="AF66" s="14">
        <f t="shared" si="10"/>
        <v>800</v>
      </c>
      <c r="AG66" s="14">
        <f t="shared" si="11"/>
        <v>923.07692307692309</v>
      </c>
      <c r="AH66" s="14">
        <f t="shared" si="12"/>
        <v>923.07692307692309</v>
      </c>
      <c r="AI66" s="14">
        <f t="shared" si="13"/>
        <v>319800</v>
      </c>
      <c r="AJ66" s="14">
        <f t="shared" si="14"/>
        <v>319800</v>
      </c>
      <c r="AK66" s="14">
        <f t="shared" si="15"/>
        <v>319800</v>
      </c>
      <c r="AL66" s="14">
        <f t="shared" si="16"/>
        <v>319800</v>
      </c>
      <c r="AM66" s="14">
        <f t="shared" si="17"/>
        <v>319800</v>
      </c>
      <c r="AO66" s="14">
        <v>61</v>
      </c>
      <c r="AP66" s="14">
        <f>[9]玄铁汇总!D66</f>
        <v>723566.93333333335</v>
      </c>
      <c r="AQ66" s="14">
        <f>[9]玄铁汇总!E66</f>
        <v>1024694.9333333333</v>
      </c>
      <c r="AR66" s="14">
        <f>[9]玄铁汇总!F66</f>
        <v>1325822.9333333333</v>
      </c>
      <c r="AS66" s="14">
        <f>[9]玄铁汇总!G66</f>
        <v>1626950.9333333333</v>
      </c>
      <c r="AT66" s="14">
        <f>[9]玄铁汇总!H66</f>
        <v>1626950.9333333333</v>
      </c>
      <c r="AU66" s="14">
        <f t="shared" si="18"/>
        <v>2.262560767146133</v>
      </c>
      <c r="AV66" s="14">
        <f t="shared" si="19"/>
        <v>3.20417427558891</v>
      </c>
      <c r="AW66" s="14">
        <f t="shared" si="20"/>
        <v>4.1457877840316861</v>
      </c>
      <c r="AX66" s="14">
        <f t="shared" si="21"/>
        <v>5.0874012924744632</v>
      </c>
      <c r="AY66" s="14">
        <f t="shared" si="22"/>
        <v>5.0874012924744632</v>
      </c>
    </row>
    <row r="67" spans="29:51" x14ac:dyDescent="0.15">
      <c r="AC67" s="14">
        <v>62</v>
      </c>
      <c r="AD67" s="14">
        <f t="shared" si="8"/>
        <v>480</v>
      </c>
      <c r="AE67" s="14">
        <f t="shared" si="9"/>
        <v>640</v>
      </c>
      <c r="AF67" s="14">
        <f t="shared" si="10"/>
        <v>800</v>
      </c>
      <c r="AG67" s="14">
        <f t="shared" si="11"/>
        <v>923.07692307692309</v>
      </c>
      <c r="AH67" s="14">
        <f t="shared" si="12"/>
        <v>923.07692307692309</v>
      </c>
      <c r="AI67" s="14">
        <f t="shared" si="13"/>
        <v>319800</v>
      </c>
      <c r="AJ67" s="14">
        <f t="shared" si="14"/>
        <v>319800</v>
      </c>
      <c r="AK67" s="14">
        <f t="shared" si="15"/>
        <v>319800</v>
      </c>
      <c r="AL67" s="14">
        <f t="shared" si="16"/>
        <v>319800</v>
      </c>
      <c r="AM67" s="14">
        <f t="shared" si="17"/>
        <v>319800</v>
      </c>
      <c r="AO67" s="14">
        <v>62</v>
      </c>
      <c r="AP67" s="14">
        <f>[9]玄铁汇总!D67</f>
        <v>735756.93333333335</v>
      </c>
      <c r="AQ67" s="14">
        <f>[9]玄铁汇总!E67</f>
        <v>1041924.9333333333</v>
      </c>
      <c r="AR67" s="14">
        <f>[9]玄铁汇总!F67</f>
        <v>1348092.9333333333</v>
      </c>
      <c r="AS67" s="14">
        <f>[9]玄铁汇总!G67</f>
        <v>1654260.9333333333</v>
      </c>
      <c r="AT67" s="14">
        <f>[9]玄铁汇总!H67</f>
        <v>1654260.9333333333</v>
      </c>
      <c r="AU67" s="14">
        <f t="shared" si="18"/>
        <v>2.3006783406295601</v>
      </c>
      <c r="AV67" s="14">
        <f t="shared" si="19"/>
        <v>3.2580516989785284</v>
      </c>
      <c r="AW67" s="14">
        <f t="shared" si="20"/>
        <v>4.2154250573274963</v>
      </c>
      <c r="AX67" s="14">
        <f t="shared" si="21"/>
        <v>5.1727984156764641</v>
      </c>
      <c r="AY67" s="14">
        <f t="shared" si="22"/>
        <v>5.1727984156764641</v>
      </c>
    </row>
    <row r="68" spans="29:51" x14ac:dyDescent="0.15">
      <c r="AC68" s="14">
        <v>63</v>
      </c>
      <c r="AD68" s="14">
        <f t="shared" si="8"/>
        <v>480</v>
      </c>
      <c r="AE68" s="14">
        <f t="shared" si="9"/>
        <v>640</v>
      </c>
      <c r="AF68" s="14">
        <f t="shared" si="10"/>
        <v>800</v>
      </c>
      <c r="AG68" s="14">
        <f t="shared" si="11"/>
        <v>923.07692307692309</v>
      </c>
      <c r="AH68" s="14">
        <f t="shared" si="12"/>
        <v>923.07692307692309</v>
      </c>
      <c r="AI68" s="14">
        <f t="shared" si="13"/>
        <v>319800</v>
      </c>
      <c r="AJ68" s="14">
        <f t="shared" si="14"/>
        <v>319800</v>
      </c>
      <c r="AK68" s="14">
        <f t="shared" si="15"/>
        <v>319800</v>
      </c>
      <c r="AL68" s="14">
        <f t="shared" si="16"/>
        <v>319800</v>
      </c>
      <c r="AM68" s="14">
        <f t="shared" si="17"/>
        <v>319800</v>
      </c>
      <c r="AO68" s="14">
        <v>63</v>
      </c>
      <c r="AP68" s="14">
        <f>[9]玄铁汇总!D68</f>
        <v>747946.93333333335</v>
      </c>
      <c r="AQ68" s="14">
        <f>[9]玄铁汇总!E68</f>
        <v>1059154.9333333333</v>
      </c>
      <c r="AR68" s="14">
        <f>[9]玄铁汇总!F68</f>
        <v>1370362.9333333333</v>
      </c>
      <c r="AS68" s="14">
        <f>[9]玄铁汇总!G68</f>
        <v>1681570.9333333333</v>
      </c>
      <c r="AT68" s="14">
        <f>[9]玄铁汇总!H68</f>
        <v>1681570.9333333333</v>
      </c>
      <c r="AU68" s="14">
        <f t="shared" si="18"/>
        <v>2.3387959141129873</v>
      </c>
      <c r="AV68" s="14">
        <f t="shared" si="19"/>
        <v>3.3119291223681468</v>
      </c>
      <c r="AW68" s="14">
        <f t="shared" si="20"/>
        <v>4.2850623306233064</v>
      </c>
      <c r="AX68" s="14">
        <f t="shared" si="21"/>
        <v>5.258195538878466</v>
      </c>
      <c r="AY68" s="14">
        <f t="shared" si="22"/>
        <v>5.258195538878466</v>
      </c>
    </row>
    <row r="69" spans="29:51" x14ac:dyDescent="0.15">
      <c r="AC69" s="14">
        <v>64</v>
      </c>
      <c r="AD69" s="14">
        <f t="shared" si="8"/>
        <v>480</v>
      </c>
      <c r="AE69" s="14">
        <f t="shared" si="9"/>
        <v>640</v>
      </c>
      <c r="AF69" s="14">
        <f t="shared" si="10"/>
        <v>800</v>
      </c>
      <c r="AG69" s="14">
        <f t="shared" si="11"/>
        <v>923.07692307692309</v>
      </c>
      <c r="AH69" s="14">
        <f t="shared" si="12"/>
        <v>923.07692307692309</v>
      </c>
      <c r="AI69" s="14">
        <f t="shared" si="13"/>
        <v>319800</v>
      </c>
      <c r="AJ69" s="14">
        <f t="shared" si="14"/>
        <v>319800</v>
      </c>
      <c r="AK69" s="14">
        <f t="shared" si="15"/>
        <v>319800</v>
      </c>
      <c r="AL69" s="14">
        <f t="shared" si="16"/>
        <v>319800</v>
      </c>
      <c r="AM69" s="14">
        <f t="shared" si="17"/>
        <v>319800</v>
      </c>
      <c r="AO69" s="14">
        <v>64</v>
      </c>
      <c r="AP69" s="14">
        <f>[9]玄铁汇总!D69</f>
        <v>760136.93333333335</v>
      </c>
      <c r="AQ69" s="14">
        <f>[9]玄铁汇总!E69</f>
        <v>1076384.9333333333</v>
      </c>
      <c r="AR69" s="14">
        <f>[9]玄铁汇总!F69</f>
        <v>1392632.9333333333</v>
      </c>
      <c r="AS69" s="14">
        <f>[9]玄铁汇总!G69</f>
        <v>1708880.9333333333</v>
      </c>
      <c r="AT69" s="14">
        <f>[9]玄铁汇总!H69</f>
        <v>1708880.9333333333</v>
      </c>
      <c r="AU69" s="14">
        <f t="shared" si="18"/>
        <v>2.3769134875964144</v>
      </c>
      <c r="AV69" s="14">
        <f t="shared" si="19"/>
        <v>3.3658065457577653</v>
      </c>
      <c r="AW69" s="14">
        <f t="shared" si="20"/>
        <v>4.3546996039191166</v>
      </c>
      <c r="AX69" s="14">
        <f t="shared" si="21"/>
        <v>5.343592662080467</v>
      </c>
      <c r="AY69" s="14">
        <f t="shared" si="22"/>
        <v>5.343592662080467</v>
      </c>
    </row>
    <row r="70" spans="29:51" x14ac:dyDescent="0.15">
      <c r="AC70" s="14">
        <v>65</v>
      </c>
      <c r="AD70" s="14">
        <f t="shared" si="8"/>
        <v>480</v>
      </c>
      <c r="AE70" s="14">
        <f t="shared" si="9"/>
        <v>640</v>
      </c>
      <c r="AF70" s="14">
        <f t="shared" si="10"/>
        <v>800</v>
      </c>
      <c r="AG70" s="14">
        <f t="shared" si="11"/>
        <v>923.07692307692309</v>
      </c>
      <c r="AH70" s="14">
        <f t="shared" si="12"/>
        <v>923.07692307692309</v>
      </c>
      <c r="AI70" s="14">
        <f t="shared" si="13"/>
        <v>319800</v>
      </c>
      <c r="AJ70" s="14">
        <f t="shared" si="14"/>
        <v>319800</v>
      </c>
      <c r="AK70" s="14">
        <f t="shared" si="15"/>
        <v>319800</v>
      </c>
      <c r="AL70" s="14">
        <f t="shared" si="16"/>
        <v>319800</v>
      </c>
      <c r="AM70" s="14">
        <f t="shared" si="17"/>
        <v>319800</v>
      </c>
      <c r="AO70" s="14">
        <v>65</v>
      </c>
      <c r="AP70" s="14">
        <f>[9]玄铁汇总!D70</f>
        <v>772326.93333333335</v>
      </c>
      <c r="AQ70" s="14">
        <f>[9]玄铁汇总!E70</f>
        <v>1093614.9333333333</v>
      </c>
      <c r="AR70" s="14">
        <f>[9]玄铁汇总!F70</f>
        <v>1414902.9333333333</v>
      </c>
      <c r="AS70" s="14">
        <f>[9]玄铁汇总!G70</f>
        <v>1736190.9333333333</v>
      </c>
      <c r="AT70" s="14">
        <f>[9]玄铁汇总!H70</f>
        <v>1736190.9333333333</v>
      </c>
      <c r="AU70" s="14">
        <f t="shared" si="18"/>
        <v>2.4150310610798416</v>
      </c>
      <c r="AV70" s="56">
        <f t="shared" si="19"/>
        <v>3.4196839691473837</v>
      </c>
      <c r="AW70" s="14">
        <f t="shared" si="20"/>
        <v>4.4243368772149259</v>
      </c>
      <c r="AX70" s="14">
        <f t="shared" si="21"/>
        <v>5.428989785282468</v>
      </c>
      <c r="AY70" s="14">
        <f t="shared" si="22"/>
        <v>5.428989785282468</v>
      </c>
    </row>
    <row r="71" spans="29:51" x14ac:dyDescent="0.15">
      <c r="AC71" s="14">
        <v>66</v>
      </c>
      <c r="AD71" s="14">
        <f t="shared" ref="AD71:AD105" si="27">求节点($X$6:$X$45,$T$6:$T$45,$AC71/4/$C$2)*4*$C$2/(1-B$12)</f>
        <v>480</v>
      </c>
      <c r="AE71" s="14">
        <f t="shared" ref="AE71:AE105" si="28">求节点($X$6:$X$45,$T$6:$T$45,$AC71/4/$C$2)*4*$C$2/(1-C$12)</f>
        <v>640</v>
      </c>
      <c r="AF71" s="14">
        <f t="shared" ref="AF71:AF105" si="29">求节点($X$6:$X$45,$T$6:$T$45,$AC71/4/$C$2)*4*$C$2/(1-D$12)</f>
        <v>800</v>
      </c>
      <c r="AG71" s="14">
        <f t="shared" ref="AG71:AG105" si="30">求节点($X$6:$X$45,$T$6:$T$45,$AC71/4/$C$2)*4*$C$2/(1-E$12)</f>
        <v>923.07692307692309</v>
      </c>
      <c r="AH71" s="14">
        <f t="shared" ref="AH71:AH105" si="31">求节点($X$6:$X$45,$T$6:$T$45,$AC71/4/$C$2)*4*$C$2/(1-F$12)</f>
        <v>923.07692307692309</v>
      </c>
      <c r="AI71" s="14">
        <f t="shared" ref="AI71:AI105" si="32">求节点($T$6:$T$45,$Z$6:$Z$45,AD71/4/$C$2)*4*$C$2</f>
        <v>319800</v>
      </c>
      <c r="AJ71" s="14">
        <f t="shared" ref="AJ71:AJ105" si="33">求节点($T$6:$T$45,$Z$6:$Z$45,AE71/4/$C$2)*4*$C$2</f>
        <v>319800</v>
      </c>
      <c r="AK71" s="14">
        <f t="shared" ref="AK71:AK105" si="34">求节点($T$6:$T$45,$Z$6:$Z$45,AF71/4/$C$2)*4*$C$2</f>
        <v>319800</v>
      </c>
      <c r="AL71" s="14">
        <f t="shared" ref="AL71:AL105" si="35">求节点($T$6:$T$45,$Z$6:$Z$45,AG71/4/$C$2)*4*$C$2</f>
        <v>319800</v>
      </c>
      <c r="AM71" s="14">
        <f t="shared" ref="AM71:AM105" si="36">求节点($T$6:$T$45,$Z$6:$Z$45,AH71/4/$C$2)*4*$C$2</f>
        <v>319800</v>
      </c>
      <c r="AO71" s="14">
        <v>66</v>
      </c>
      <c r="AP71" s="14">
        <f>[9]玄铁汇总!D71</f>
        <v>784516.93333333335</v>
      </c>
      <c r="AQ71" s="14">
        <f>[9]玄铁汇总!E71</f>
        <v>1110844.9333333333</v>
      </c>
      <c r="AR71" s="14">
        <f>[9]玄铁汇总!F71</f>
        <v>1437172.9333333333</v>
      </c>
      <c r="AS71" s="14">
        <f>[9]玄铁汇总!G71</f>
        <v>1763500.9333333333</v>
      </c>
      <c r="AT71" s="14">
        <f>[9]玄铁汇总!H71</f>
        <v>1763500.9333333333</v>
      </c>
      <c r="AU71" s="14">
        <f t="shared" ref="AU71:AU105" si="37">AP71/AI71</f>
        <v>2.4531486345632687</v>
      </c>
      <c r="AV71" s="14">
        <f t="shared" ref="AV71:AV105" si="38">AQ71/AJ71</f>
        <v>3.4735613925370021</v>
      </c>
      <c r="AW71" s="14">
        <f t="shared" ref="AW71:AW105" si="39">AR71/AK71</f>
        <v>4.493974150510736</v>
      </c>
      <c r="AX71" s="14">
        <f t="shared" ref="AX71:AX105" si="40">AS71/AL71</f>
        <v>5.5143869084844699</v>
      </c>
      <c r="AY71" s="14">
        <f t="shared" ref="AY71:AY105" si="41">AT71/AM71</f>
        <v>5.5143869084844699</v>
      </c>
    </row>
    <row r="72" spans="29:51" x14ac:dyDescent="0.15">
      <c r="AC72" s="14">
        <v>67</v>
      </c>
      <c r="AD72" s="14">
        <f t="shared" si="27"/>
        <v>480</v>
      </c>
      <c r="AE72" s="14">
        <f t="shared" si="28"/>
        <v>640</v>
      </c>
      <c r="AF72" s="14">
        <f t="shared" si="29"/>
        <v>800</v>
      </c>
      <c r="AG72" s="14">
        <f t="shared" si="30"/>
        <v>923.07692307692309</v>
      </c>
      <c r="AH72" s="14">
        <f t="shared" si="31"/>
        <v>923.07692307692309</v>
      </c>
      <c r="AI72" s="14">
        <f t="shared" si="32"/>
        <v>319800</v>
      </c>
      <c r="AJ72" s="14">
        <f t="shared" si="33"/>
        <v>319800</v>
      </c>
      <c r="AK72" s="14">
        <f t="shared" si="34"/>
        <v>319800</v>
      </c>
      <c r="AL72" s="14">
        <f t="shared" si="35"/>
        <v>319800</v>
      </c>
      <c r="AM72" s="14">
        <f t="shared" si="36"/>
        <v>319800</v>
      </c>
      <c r="AO72" s="14">
        <v>67</v>
      </c>
      <c r="AP72" s="14">
        <f>[9]玄铁汇总!D72</f>
        <v>796706.93333333335</v>
      </c>
      <c r="AQ72" s="14">
        <f>[9]玄铁汇总!E72</f>
        <v>1128074.9333333333</v>
      </c>
      <c r="AR72" s="14">
        <f>[9]玄铁汇总!F72</f>
        <v>1459442.9333333333</v>
      </c>
      <c r="AS72" s="14">
        <f>[9]玄铁汇总!G72</f>
        <v>1790810.9333333333</v>
      </c>
      <c r="AT72" s="14">
        <f>[9]玄铁汇总!H72</f>
        <v>1790810.9333333333</v>
      </c>
      <c r="AU72" s="14">
        <f t="shared" si="37"/>
        <v>2.4912662080466959</v>
      </c>
      <c r="AV72" s="14">
        <f t="shared" si="38"/>
        <v>3.527438815926621</v>
      </c>
      <c r="AW72" s="14">
        <f t="shared" si="39"/>
        <v>4.5636114238065462</v>
      </c>
      <c r="AX72" s="14">
        <f t="shared" si="40"/>
        <v>5.5997840316864709</v>
      </c>
      <c r="AY72" s="14">
        <f t="shared" si="41"/>
        <v>5.5997840316864709</v>
      </c>
    </row>
    <row r="73" spans="29:51" x14ac:dyDescent="0.15">
      <c r="AC73" s="14">
        <v>68</v>
      </c>
      <c r="AD73" s="14">
        <f t="shared" si="27"/>
        <v>480</v>
      </c>
      <c r="AE73" s="14">
        <f t="shared" si="28"/>
        <v>640</v>
      </c>
      <c r="AF73" s="14">
        <f t="shared" si="29"/>
        <v>800</v>
      </c>
      <c r="AG73" s="14">
        <f t="shared" si="30"/>
        <v>923.07692307692309</v>
      </c>
      <c r="AH73" s="14">
        <f t="shared" si="31"/>
        <v>923.07692307692309</v>
      </c>
      <c r="AI73" s="14">
        <f t="shared" si="32"/>
        <v>319800</v>
      </c>
      <c r="AJ73" s="14">
        <f t="shared" si="33"/>
        <v>319800</v>
      </c>
      <c r="AK73" s="14">
        <f t="shared" si="34"/>
        <v>319800</v>
      </c>
      <c r="AL73" s="14">
        <f t="shared" si="35"/>
        <v>319800</v>
      </c>
      <c r="AM73" s="14">
        <f t="shared" si="36"/>
        <v>319800</v>
      </c>
      <c r="AO73" s="14">
        <v>68</v>
      </c>
      <c r="AP73" s="14">
        <f>[9]玄铁汇总!D73</f>
        <v>808896.93333333335</v>
      </c>
      <c r="AQ73" s="14">
        <f>[9]玄铁汇总!E73</f>
        <v>1145304.9333333333</v>
      </c>
      <c r="AR73" s="14">
        <f>[9]玄铁汇总!F73</f>
        <v>1481712.9333333333</v>
      </c>
      <c r="AS73" s="14">
        <f>[9]玄铁汇总!G73</f>
        <v>1818120.9333333333</v>
      </c>
      <c r="AT73" s="14">
        <f>[9]玄铁汇总!H73</f>
        <v>1818120.9333333333</v>
      </c>
      <c r="AU73" s="14">
        <f t="shared" si="37"/>
        <v>2.529383781530123</v>
      </c>
      <c r="AV73" s="14">
        <f t="shared" si="38"/>
        <v>3.5813162393162394</v>
      </c>
      <c r="AW73" s="14">
        <f t="shared" si="39"/>
        <v>4.6332486971023554</v>
      </c>
      <c r="AX73" s="14">
        <f t="shared" si="40"/>
        <v>5.6851811548884719</v>
      </c>
      <c r="AY73" s="14">
        <f t="shared" si="41"/>
        <v>5.6851811548884719</v>
      </c>
    </row>
    <row r="74" spans="29:51" x14ac:dyDescent="0.15">
      <c r="AC74" s="14">
        <v>69</v>
      </c>
      <c r="AD74" s="14">
        <f t="shared" si="27"/>
        <v>480</v>
      </c>
      <c r="AE74" s="14">
        <f t="shared" si="28"/>
        <v>640</v>
      </c>
      <c r="AF74" s="14">
        <f t="shared" si="29"/>
        <v>800</v>
      </c>
      <c r="AG74" s="14">
        <f t="shared" si="30"/>
        <v>923.07692307692309</v>
      </c>
      <c r="AH74" s="14">
        <f t="shared" si="31"/>
        <v>923.07692307692309</v>
      </c>
      <c r="AI74" s="14">
        <f t="shared" si="32"/>
        <v>319800</v>
      </c>
      <c r="AJ74" s="14">
        <f t="shared" si="33"/>
        <v>319800</v>
      </c>
      <c r="AK74" s="14">
        <f t="shared" si="34"/>
        <v>319800</v>
      </c>
      <c r="AL74" s="14">
        <f t="shared" si="35"/>
        <v>319800</v>
      </c>
      <c r="AM74" s="14">
        <f t="shared" si="36"/>
        <v>319800</v>
      </c>
      <c r="AO74" s="14">
        <v>69</v>
      </c>
      <c r="AP74" s="14">
        <f>[9]玄铁汇总!D74</f>
        <v>821086.93333333335</v>
      </c>
      <c r="AQ74" s="14">
        <f>[9]玄铁汇总!E74</f>
        <v>1162534.9333333333</v>
      </c>
      <c r="AR74" s="14">
        <f>[9]玄铁汇总!F74</f>
        <v>1503982.9333333333</v>
      </c>
      <c r="AS74" s="14">
        <f>[9]玄铁汇总!G74</f>
        <v>1845430.9333333333</v>
      </c>
      <c r="AT74" s="14">
        <f>[9]玄铁汇总!H74</f>
        <v>1845430.9333333333</v>
      </c>
      <c r="AU74" s="14">
        <f t="shared" si="37"/>
        <v>2.5675013550135501</v>
      </c>
      <c r="AV74" s="14">
        <f t="shared" si="38"/>
        <v>3.6351936627058579</v>
      </c>
      <c r="AW74" s="14">
        <f t="shared" si="39"/>
        <v>4.7028859703981656</v>
      </c>
      <c r="AX74" s="14">
        <f t="shared" si="40"/>
        <v>5.7705782780904729</v>
      </c>
      <c r="AY74" s="14">
        <f t="shared" si="41"/>
        <v>5.7705782780904729</v>
      </c>
    </row>
    <row r="75" spans="29:51" x14ac:dyDescent="0.15">
      <c r="AC75" s="14">
        <v>70</v>
      </c>
      <c r="AD75" s="14">
        <f t="shared" si="27"/>
        <v>480</v>
      </c>
      <c r="AE75" s="14">
        <f t="shared" si="28"/>
        <v>640</v>
      </c>
      <c r="AF75" s="14">
        <f t="shared" si="29"/>
        <v>800</v>
      </c>
      <c r="AG75" s="14">
        <f t="shared" si="30"/>
        <v>923.07692307692309</v>
      </c>
      <c r="AH75" s="14">
        <f t="shared" si="31"/>
        <v>923.07692307692309</v>
      </c>
      <c r="AI75" s="14">
        <f t="shared" si="32"/>
        <v>319800</v>
      </c>
      <c r="AJ75" s="14">
        <f t="shared" si="33"/>
        <v>319800</v>
      </c>
      <c r="AK75" s="14">
        <f t="shared" si="34"/>
        <v>319800</v>
      </c>
      <c r="AL75" s="14">
        <f t="shared" si="35"/>
        <v>319800</v>
      </c>
      <c r="AM75" s="14">
        <f t="shared" si="36"/>
        <v>319800</v>
      </c>
      <c r="AO75" s="14">
        <v>70</v>
      </c>
      <c r="AP75" s="14">
        <f>[9]玄铁汇总!D75</f>
        <v>833276.93333333335</v>
      </c>
      <c r="AQ75" s="14">
        <f>[9]玄铁汇总!E75</f>
        <v>1179764.9333333333</v>
      </c>
      <c r="AR75" s="14">
        <f>[9]玄铁汇总!F75</f>
        <v>1526252.9333333333</v>
      </c>
      <c r="AS75" s="14">
        <f>[9]玄铁汇总!G75</f>
        <v>1872740.9333333333</v>
      </c>
      <c r="AT75" s="14">
        <f>[9]玄铁汇总!H75</f>
        <v>1872740.9333333333</v>
      </c>
      <c r="AU75" s="14">
        <f t="shared" si="37"/>
        <v>2.6056189284969773</v>
      </c>
      <c r="AV75" s="14">
        <f t="shared" si="38"/>
        <v>3.6890710860954763</v>
      </c>
      <c r="AW75" s="14">
        <f t="shared" si="39"/>
        <v>4.7725232436939757</v>
      </c>
      <c r="AX75" s="14">
        <f t="shared" si="40"/>
        <v>5.8559754012924747</v>
      </c>
      <c r="AY75" s="14">
        <f t="shared" si="41"/>
        <v>5.8559754012924747</v>
      </c>
    </row>
    <row r="76" spans="29:51" x14ac:dyDescent="0.15">
      <c r="AC76" s="14">
        <v>71</v>
      </c>
      <c r="AD76" s="14">
        <f t="shared" si="27"/>
        <v>480</v>
      </c>
      <c r="AE76" s="14">
        <f t="shared" si="28"/>
        <v>640</v>
      </c>
      <c r="AF76" s="14">
        <f t="shared" si="29"/>
        <v>800</v>
      </c>
      <c r="AG76" s="14">
        <f t="shared" si="30"/>
        <v>923.07692307692309</v>
      </c>
      <c r="AH76" s="14">
        <f t="shared" si="31"/>
        <v>923.07692307692309</v>
      </c>
      <c r="AI76" s="14">
        <f t="shared" si="32"/>
        <v>319800</v>
      </c>
      <c r="AJ76" s="14">
        <f t="shared" si="33"/>
        <v>319800</v>
      </c>
      <c r="AK76" s="14">
        <f t="shared" si="34"/>
        <v>319800</v>
      </c>
      <c r="AL76" s="14">
        <f t="shared" si="35"/>
        <v>319800</v>
      </c>
      <c r="AM76" s="14">
        <f t="shared" si="36"/>
        <v>319800</v>
      </c>
      <c r="AO76" s="14">
        <v>71</v>
      </c>
      <c r="AP76" s="14">
        <f>[9]玄铁汇总!D76</f>
        <v>845466.93333333335</v>
      </c>
      <c r="AQ76" s="14">
        <f>[9]玄铁汇总!E76</f>
        <v>1196994.9333333333</v>
      </c>
      <c r="AR76" s="14">
        <f>[9]玄铁汇总!F76</f>
        <v>1548522.9333333333</v>
      </c>
      <c r="AS76" s="14">
        <f>[9]玄铁汇总!G76</f>
        <v>1900050.9333333333</v>
      </c>
      <c r="AT76" s="14">
        <f>[9]玄铁汇总!H76</f>
        <v>1900050.9333333333</v>
      </c>
      <c r="AU76" s="14">
        <f t="shared" si="37"/>
        <v>2.6437365019804044</v>
      </c>
      <c r="AV76" s="14">
        <f t="shared" si="38"/>
        <v>3.7429485094850947</v>
      </c>
      <c r="AW76" s="14">
        <f t="shared" si="39"/>
        <v>4.842160516989785</v>
      </c>
      <c r="AX76" s="14">
        <f t="shared" si="40"/>
        <v>5.9413725244944757</v>
      </c>
      <c r="AY76" s="14">
        <f t="shared" si="41"/>
        <v>5.9413725244944757</v>
      </c>
    </row>
    <row r="77" spans="29:51" x14ac:dyDescent="0.15">
      <c r="AC77" s="14">
        <v>72</v>
      </c>
      <c r="AD77" s="14">
        <f t="shared" si="27"/>
        <v>480</v>
      </c>
      <c r="AE77" s="14">
        <f t="shared" si="28"/>
        <v>640</v>
      </c>
      <c r="AF77" s="14">
        <f t="shared" si="29"/>
        <v>800</v>
      </c>
      <c r="AG77" s="14">
        <f t="shared" si="30"/>
        <v>923.07692307692309</v>
      </c>
      <c r="AH77" s="14">
        <f t="shared" si="31"/>
        <v>923.07692307692309</v>
      </c>
      <c r="AI77" s="14">
        <f t="shared" si="32"/>
        <v>319800</v>
      </c>
      <c r="AJ77" s="14">
        <f t="shared" si="33"/>
        <v>319800</v>
      </c>
      <c r="AK77" s="14">
        <f t="shared" si="34"/>
        <v>319800</v>
      </c>
      <c r="AL77" s="14">
        <f t="shared" si="35"/>
        <v>319800</v>
      </c>
      <c r="AM77" s="14">
        <f t="shared" si="36"/>
        <v>319800</v>
      </c>
      <c r="AO77" s="14">
        <v>72</v>
      </c>
      <c r="AP77" s="14">
        <f>[9]玄铁汇总!D77</f>
        <v>857656.93333333335</v>
      </c>
      <c r="AQ77" s="14">
        <f>[9]玄铁汇总!E77</f>
        <v>1214224.9333333333</v>
      </c>
      <c r="AR77" s="14">
        <f>[9]玄铁汇总!F77</f>
        <v>1570792.9333333333</v>
      </c>
      <c r="AS77" s="14">
        <f>[9]玄铁汇总!G77</f>
        <v>1927360.9333333333</v>
      </c>
      <c r="AT77" s="14">
        <f>[9]玄铁汇总!H77</f>
        <v>1927360.9333333333</v>
      </c>
      <c r="AU77" s="14">
        <f t="shared" si="37"/>
        <v>2.6818540754638316</v>
      </c>
      <c r="AV77" s="14">
        <f t="shared" si="38"/>
        <v>3.7968259328747136</v>
      </c>
      <c r="AW77" s="14">
        <f t="shared" si="39"/>
        <v>4.9117977902855952</v>
      </c>
      <c r="AX77" s="14">
        <f t="shared" si="40"/>
        <v>6.0267696476964767</v>
      </c>
      <c r="AY77" s="14">
        <f t="shared" si="41"/>
        <v>6.0267696476964767</v>
      </c>
    </row>
    <row r="78" spans="29:51" x14ac:dyDescent="0.15">
      <c r="AC78" s="14">
        <v>73</v>
      </c>
      <c r="AD78" s="14">
        <f t="shared" si="27"/>
        <v>480</v>
      </c>
      <c r="AE78" s="14">
        <f t="shared" si="28"/>
        <v>640</v>
      </c>
      <c r="AF78" s="14">
        <f t="shared" si="29"/>
        <v>800</v>
      </c>
      <c r="AG78" s="14">
        <f t="shared" si="30"/>
        <v>923.07692307692309</v>
      </c>
      <c r="AH78" s="14">
        <f t="shared" si="31"/>
        <v>923.07692307692309</v>
      </c>
      <c r="AI78" s="14">
        <f t="shared" si="32"/>
        <v>319800</v>
      </c>
      <c r="AJ78" s="14">
        <f t="shared" si="33"/>
        <v>319800</v>
      </c>
      <c r="AK78" s="14">
        <f t="shared" si="34"/>
        <v>319800</v>
      </c>
      <c r="AL78" s="14">
        <f t="shared" si="35"/>
        <v>319800</v>
      </c>
      <c r="AM78" s="14">
        <f t="shared" si="36"/>
        <v>319800</v>
      </c>
      <c r="AO78" s="14">
        <v>73</v>
      </c>
      <c r="AP78" s="14">
        <f>[9]玄铁汇总!D78</f>
        <v>869846.93333333335</v>
      </c>
      <c r="AQ78" s="14">
        <f>[9]玄铁汇总!E78</f>
        <v>1231454.9333333333</v>
      </c>
      <c r="AR78" s="14">
        <f>[9]玄铁汇总!F78</f>
        <v>1593062.9333333333</v>
      </c>
      <c r="AS78" s="14">
        <f>[9]玄铁汇总!G78</f>
        <v>1954670.9333333333</v>
      </c>
      <c r="AT78" s="14">
        <f>[9]玄铁汇总!H78</f>
        <v>1954670.9333333333</v>
      </c>
      <c r="AU78" s="14">
        <f t="shared" si="37"/>
        <v>2.7199716489472587</v>
      </c>
      <c r="AV78" s="14">
        <f t="shared" si="38"/>
        <v>3.850703356264332</v>
      </c>
      <c r="AW78" s="14">
        <f t="shared" si="39"/>
        <v>4.9814350635814053</v>
      </c>
      <c r="AX78" s="14">
        <f t="shared" si="40"/>
        <v>6.1121667708984786</v>
      </c>
      <c r="AY78" s="14">
        <f t="shared" si="41"/>
        <v>6.1121667708984786</v>
      </c>
    </row>
    <row r="79" spans="29:51" x14ac:dyDescent="0.15">
      <c r="AC79" s="14">
        <v>74</v>
      </c>
      <c r="AD79" s="14">
        <f t="shared" si="27"/>
        <v>480</v>
      </c>
      <c r="AE79" s="14">
        <f t="shared" si="28"/>
        <v>640</v>
      </c>
      <c r="AF79" s="14">
        <f t="shared" si="29"/>
        <v>800</v>
      </c>
      <c r="AG79" s="14">
        <f t="shared" si="30"/>
        <v>923.07692307692309</v>
      </c>
      <c r="AH79" s="14">
        <f t="shared" si="31"/>
        <v>923.07692307692309</v>
      </c>
      <c r="AI79" s="14">
        <f t="shared" si="32"/>
        <v>319800</v>
      </c>
      <c r="AJ79" s="14">
        <f t="shared" si="33"/>
        <v>319800</v>
      </c>
      <c r="AK79" s="14">
        <f t="shared" si="34"/>
        <v>319800</v>
      </c>
      <c r="AL79" s="14">
        <f t="shared" si="35"/>
        <v>319800</v>
      </c>
      <c r="AM79" s="14">
        <f t="shared" si="36"/>
        <v>319800</v>
      </c>
      <c r="AO79" s="14">
        <v>74</v>
      </c>
      <c r="AP79" s="14">
        <f>[9]玄铁汇总!D79</f>
        <v>882036.93333333335</v>
      </c>
      <c r="AQ79" s="14">
        <f>[9]玄铁汇总!E79</f>
        <v>1248684.9333333333</v>
      </c>
      <c r="AR79" s="14">
        <f>[9]玄铁汇总!F79</f>
        <v>1615332.9333333333</v>
      </c>
      <c r="AS79" s="14">
        <f>[9]玄铁汇总!G79</f>
        <v>1981980.9333333333</v>
      </c>
      <c r="AT79" s="14">
        <f>[9]玄铁汇总!H79</f>
        <v>1981980.9333333333</v>
      </c>
      <c r="AU79" s="14">
        <f t="shared" si="37"/>
        <v>2.7580892224306859</v>
      </c>
      <c r="AV79" s="14">
        <f t="shared" si="38"/>
        <v>3.9045807796539505</v>
      </c>
      <c r="AW79" s="14">
        <f t="shared" si="39"/>
        <v>5.0510723368772146</v>
      </c>
      <c r="AX79" s="14">
        <f t="shared" si="40"/>
        <v>6.1975638941004796</v>
      </c>
      <c r="AY79" s="14">
        <f t="shared" si="41"/>
        <v>6.1975638941004796</v>
      </c>
    </row>
    <row r="80" spans="29:51" x14ac:dyDescent="0.15">
      <c r="AC80" s="14">
        <v>75</v>
      </c>
      <c r="AD80" s="14">
        <f t="shared" si="27"/>
        <v>480</v>
      </c>
      <c r="AE80" s="14">
        <f t="shared" si="28"/>
        <v>640</v>
      </c>
      <c r="AF80" s="14">
        <f t="shared" si="29"/>
        <v>800</v>
      </c>
      <c r="AG80" s="14">
        <f t="shared" si="30"/>
        <v>923.07692307692309</v>
      </c>
      <c r="AH80" s="14">
        <f t="shared" si="31"/>
        <v>923.07692307692309</v>
      </c>
      <c r="AI80" s="14">
        <f t="shared" si="32"/>
        <v>319800</v>
      </c>
      <c r="AJ80" s="14">
        <f t="shared" si="33"/>
        <v>319800</v>
      </c>
      <c r="AK80" s="14">
        <f t="shared" si="34"/>
        <v>319800</v>
      </c>
      <c r="AL80" s="14">
        <f t="shared" si="35"/>
        <v>319800</v>
      </c>
      <c r="AM80" s="14">
        <f t="shared" si="36"/>
        <v>319800</v>
      </c>
      <c r="AO80" s="14">
        <v>75</v>
      </c>
      <c r="AP80" s="14">
        <f>[9]玄铁汇总!D80</f>
        <v>894226.93333333335</v>
      </c>
      <c r="AQ80" s="14">
        <f>[9]玄铁汇总!E80</f>
        <v>1265914.9333333333</v>
      </c>
      <c r="AR80" s="14">
        <f>[9]玄铁汇总!F80</f>
        <v>1637602.9333333333</v>
      </c>
      <c r="AS80" s="14">
        <f>[9]玄铁汇总!G80</f>
        <v>2009290.9333333333</v>
      </c>
      <c r="AT80" s="14">
        <f>[9]玄铁汇总!H80</f>
        <v>2009290.9333333333</v>
      </c>
      <c r="AU80" s="14">
        <f t="shared" si="37"/>
        <v>2.796206795914113</v>
      </c>
      <c r="AV80" s="14">
        <f t="shared" si="38"/>
        <v>3.9584582030435689</v>
      </c>
      <c r="AW80" s="14">
        <f t="shared" si="39"/>
        <v>5.1207096101730247</v>
      </c>
      <c r="AX80" s="14">
        <f t="shared" si="40"/>
        <v>6.2829610173024806</v>
      </c>
      <c r="AY80" s="14">
        <f t="shared" si="41"/>
        <v>6.2829610173024806</v>
      </c>
    </row>
    <row r="81" spans="29:51" x14ac:dyDescent="0.15">
      <c r="AC81" s="14">
        <v>76</v>
      </c>
      <c r="AD81" s="14">
        <f t="shared" si="27"/>
        <v>480</v>
      </c>
      <c r="AE81" s="14">
        <f t="shared" si="28"/>
        <v>640</v>
      </c>
      <c r="AF81" s="14">
        <f t="shared" si="29"/>
        <v>800</v>
      </c>
      <c r="AG81" s="14">
        <f t="shared" si="30"/>
        <v>923.07692307692309</v>
      </c>
      <c r="AH81" s="14">
        <f t="shared" si="31"/>
        <v>923.07692307692309</v>
      </c>
      <c r="AI81" s="14">
        <f t="shared" si="32"/>
        <v>319800</v>
      </c>
      <c r="AJ81" s="14">
        <f t="shared" si="33"/>
        <v>319800</v>
      </c>
      <c r="AK81" s="14">
        <f t="shared" si="34"/>
        <v>319800</v>
      </c>
      <c r="AL81" s="14">
        <f t="shared" si="35"/>
        <v>319800</v>
      </c>
      <c r="AM81" s="14">
        <f t="shared" si="36"/>
        <v>319800</v>
      </c>
      <c r="AO81" s="14">
        <v>76</v>
      </c>
      <c r="AP81" s="14">
        <f>[9]玄铁汇总!D81</f>
        <v>906416.93333333335</v>
      </c>
      <c r="AQ81" s="14">
        <f>[9]玄铁汇总!E81</f>
        <v>1283144.9333333333</v>
      </c>
      <c r="AR81" s="14">
        <f>[9]玄铁汇总!F81</f>
        <v>1659872.9333333333</v>
      </c>
      <c r="AS81" s="14">
        <f>[9]玄铁汇总!G81</f>
        <v>2036600.9333333333</v>
      </c>
      <c r="AT81" s="14">
        <f>[9]玄铁汇总!H81</f>
        <v>2036600.9333333333</v>
      </c>
      <c r="AU81" s="14">
        <f t="shared" si="37"/>
        <v>2.8343243693975402</v>
      </c>
      <c r="AV81" s="14">
        <f t="shared" si="38"/>
        <v>4.0123356264331873</v>
      </c>
      <c r="AW81" s="14">
        <f t="shared" si="39"/>
        <v>5.1903468834688349</v>
      </c>
      <c r="AX81" s="14">
        <f t="shared" si="40"/>
        <v>6.3683581405044825</v>
      </c>
      <c r="AY81" s="14">
        <f t="shared" si="41"/>
        <v>6.3683581405044825</v>
      </c>
    </row>
    <row r="82" spans="29:51" x14ac:dyDescent="0.15">
      <c r="AC82" s="14">
        <v>77</v>
      </c>
      <c r="AD82" s="14">
        <f t="shared" si="27"/>
        <v>480</v>
      </c>
      <c r="AE82" s="14">
        <f t="shared" si="28"/>
        <v>640</v>
      </c>
      <c r="AF82" s="14">
        <f t="shared" si="29"/>
        <v>800</v>
      </c>
      <c r="AG82" s="14">
        <f t="shared" si="30"/>
        <v>923.07692307692309</v>
      </c>
      <c r="AH82" s="14">
        <f t="shared" si="31"/>
        <v>923.07692307692309</v>
      </c>
      <c r="AI82" s="14">
        <f t="shared" si="32"/>
        <v>319800</v>
      </c>
      <c r="AJ82" s="14">
        <f t="shared" si="33"/>
        <v>319800</v>
      </c>
      <c r="AK82" s="14">
        <f t="shared" si="34"/>
        <v>319800</v>
      </c>
      <c r="AL82" s="14">
        <f t="shared" si="35"/>
        <v>319800</v>
      </c>
      <c r="AM82" s="14">
        <f t="shared" si="36"/>
        <v>319800</v>
      </c>
      <c r="AO82" s="14">
        <v>77</v>
      </c>
      <c r="AP82" s="14">
        <f>[9]玄铁汇总!D82</f>
        <v>918606.93333333335</v>
      </c>
      <c r="AQ82" s="14">
        <f>[9]玄铁汇总!E82</f>
        <v>1300374.9333333333</v>
      </c>
      <c r="AR82" s="14">
        <f>[9]玄铁汇总!F82</f>
        <v>1682142.9333333333</v>
      </c>
      <c r="AS82" s="14">
        <f>[9]玄铁汇总!G82</f>
        <v>2063910.9333333333</v>
      </c>
      <c r="AT82" s="14">
        <f>[9]玄铁汇总!H82</f>
        <v>2063910.9333333333</v>
      </c>
      <c r="AU82" s="14">
        <f t="shared" si="37"/>
        <v>2.8724419428809673</v>
      </c>
      <c r="AV82" s="14">
        <f t="shared" si="38"/>
        <v>4.0662130498228057</v>
      </c>
      <c r="AW82" s="14">
        <f t="shared" si="39"/>
        <v>5.259984156764645</v>
      </c>
      <c r="AX82" s="14">
        <f t="shared" si="40"/>
        <v>6.4537552637064834</v>
      </c>
      <c r="AY82" s="14">
        <f t="shared" si="41"/>
        <v>6.4537552637064834</v>
      </c>
    </row>
    <row r="83" spans="29:51" x14ac:dyDescent="0.15">
      <c r="AC83" s="14">
        <v>78</v>
      </c>
      <c r="AD83" s="14">
        <f t="shared" si="27"/>
        <v>480</v>
      </c>
      <c r="AE83" s="14">
        <f t="shared" si="28"/>
        <v>640</v>
      </c>
      <c r="AF83" s="14">
        <f t="shared" si="29"/>
        <v>800</v>
      </c>
      <c r="AG83" s="14">
        <f t="shared" si="30"/>
        <v>923.07692307692309</v>
      </c>
      <c r="AH83" s="14">
        <f t="shared" si="31"/>
        <v>923.07692307692309</v>
      </c>
      <c r="AI83" s="14">
        <f t="shared" si="32"/>
        <v>319800</v>
      </c>
      <c r="AJ83" s="14">
        <f t="shared" si="33"/>
        <v>319800</v>
      </c>
      <c r="AK83" s="14">
        <f t="shared" si="34"/>
        <v>319800</v>
      </c>
      <c r="AL83" s="14">
        <f t="shared" si="35"/>
        <v>319800</v>
      </c>
      <c r="AM83" s="14">
        <f t="shared" si="36"/>
        <v>319800</v>
      </c>
      <c r="AO83" s="14">
        <v>78</v>
      </c>
      <c r="AP83" s="14">
        <f>[9]玄铁汇总!D83</f>
        <v>930796.93333333335</v>
      </c>
      <c r="AQ83" s="14">
        <f>[9]玄铁汇总!E83</f>
        <v>1317604.9333333333</v>
      </c>
      <c r="AR83" s="14">
        <f>[9]玄铁汇总!F83</f>
        <v>1704412.9333333333</v>
      </c>
      <c r="AS83" s="14">
        <f>[9]玄铁汇总!G83</f>
        <v>2091220.9333333333</v>
      </c>
      <c r="AT83" s="14">
        <f>[9]玄铁汇总!H83</f>
        <v>2091220.9333333333</v>
      </c>
      <c r="AU83" s="14">
        <f t="shared" si="37"/>
        <v>2.9105595163643945</v>
      </c>
      <c r="AV83" s="14">
        <f t="shared" si="38"/>
        <v>4.1200904732124242</v>
      </c>
      <c r="AW83" s="14">
        <f t="shared" si="39"/>
        <v>5.3296214300604543</v>
      </c>
      <c r="AX83" s="14">
        <f t="shared" si="40"/>
        <v>6.5391523869084844</v>
      </c>
      <c r="AY83" s="14">
        <f t="shared" si="41"/>
        <v>6.5391523869084844</v>
      </c>
    </row>
    <row r="84" spans="29:51" x14ac:dyDescent="0.15">
      <c r="AC84" s="14">
        <v>79</v>
      </c>
      <c r="AD84" s="14">
        <f t="shared" si="27"/>
        <v>480</v>
      </c>
      <c r="AE84" s="14">
        <f t="shared" si="28"/>
        <v>640</v>
      </c>
      <c r="AF84" s="14">
        <f t="shared" si="29"/>
        <v>800</v>
      </c>
      <c r="AG84" s="14">
        <f t="shared" si="30"/>
        <v>923.07692307692309</v>
      </c>
      <c r="AH84" s="14">
        <f t="shared" si="31"/>
        <v>923.07692307692309</v>
      </c>
      <c r="AI84" s="14">
        <f t="shared" si="32"/>
        <v>319800</v>
      </c>
      <c r="AJ84" s="14">
        <f t="shared" si="33"/>
        <v>319800</v>
      </c>
      <c r="AK84" s="14">
        <f t="shared" si="34"/>
        <v>319800</v>
      </c>
      <c r="AL84" s="14">
        <f t="shared" si="35"/>
        <v>319800</v>
      </c>
      <c r="AM84" s="14">
        <f t="shared" si="36"/>
        <v>319800</v>
      </c>
      <c r="AO84" s="14">
        <v>79</v>
      </c>
      <c r="AP84" s="14">
        <f>[9]玄铁汇总!D84</f>
        <v>942986.93333333335</v>
      </c>
      <c r="AQ84" s="14">
        <f>[9]玄铁汇总!E84</f>
        <v>1334834.9333333333</v>
      </c>
      <c r="AR84" s="14">
        <f>[9]玄铁汇总!F84</f>
        <v>1726682.9333333333</v>
      </c>
      <c r="AS84" s="14">
        <f>[9]玄铁汇总!G84</f>
        <v>2118530.9333333336</v>
      </c>
      <c r="AT84" s="14">
        <f>[9]玄铁汇总!H84</f>
        <v>2118530.9333333336</v>
      </c>
      <c r="AU84" s="14">
        <f t="shared" si="37"/>
        <v>2.9486770898478216</v>
      </c>
      <c r="AV84" s="14">
        <f t="shared" si="38"/>
        <v>4.1739678966020426</v>
      </c>
      <c r="AW84" s="14">
        <f t="shared" si="39"/>
        <v>5.3992587033562645</v>
      </c>
      <c r="AX84" s="14">
        <f t="shared" si="40"/>
        <v>6.6245495101104863</v>
      </c>
      <c r="AY84" s="14">
        <f t="shared" si="41"/>
        <v>6.6245495101104863</v>
      </c>
    </row>
    <row r="85" spans="29:51" x14ac:dyDescent="0.15">
      <c r="AC85" s="14">
        <v>80</v>
      </c>
      <c r="AD85" s="14">
        <f t="shared" si="27"/>
        <v>480</v>
      </c>
      <c r="AE85" s="14">
        <f t="shared" si="28"/>
        <v>640</v>
      </c>
      <c r="AF85" s="14">
        <f t="shared" si="29"/>
        <v>800</v>
      </c>
      <c r="AG85" s="14">
        <f t="shared" si="30"/>
        <v>923.07692307692309</v>
      </c>
      <c r="AH85" s="14">
        <f t="shared" si="31"/>
        <v>923.07692307692309</v>
      </c>
      <c r="AI85" s="14">
        <f t="shared" si="32"/>
        <v>319800</v>
      </c>
      <c r="AJ85" s="14">
        <f t="shared" si="33"/>
        <v>319800</v>
      </c>
      <c r="AK85" s="14">
        <f t="shared" si="34"/>
        <v>319800</v>
      </c>
      <c r="AL85" s="14">
        <f t="shared" si="35"/>
        <v>319800</v>
      </c>
      <c r="AM85" s="14">
        <f t="shared" si="36"/>
        <v>319800</v>
      </c>
      <c r="AO85" s="14">
        <v>80</v>
      </c>
      <c r="AP85" s="14">
        <f>[9]玄铁汇总!D85</f>
        <v>955176.93333333335</v>
      </c>
      <c r="AQ85" s="14">
        <f>[9]玄铁汇总!E85</f>
        <v>1352064.9333333333</v>
      </c>
      <c r="AR85" s="14">
        <f>[9]玄铁汇总!F85</f>
        <v>1748952.9333333333</v>
      </c>
      <c r="AS85" s="14">
        <f>[9]玄铁汇总!G85</f>
        <v>2145840.9333333336</v>
      </c>
      <c r="AT85" s="14">
        <f>[9]玄铁汇总!H85</f>
        <v>2145840.9333333336</v>
      </c>
      <c r="AU85" s="14">
        <f t="shared" si="37"/>
        <v>2.9867946633312488</v>
      </c>
      <c r="AV85" s="14">
        <f t="shared" si="38"/>
        <v>4.2278453199916619</v>
      </c>
      <c r="AW85" s="14">
        <f t="shared" si="39"/>
        <v>5.4688959766520746</v>
      </c>
      <c r="AX85" s="14">
        <f t="shared" si="40"/>
        <v>6.7099466333124873</v>
      </c>
      <c r="AY85" s="14">
        <f t="shared" si="41"/>
        <v>6.7099466333124873</v>
      </c>
    </row>
    <row r="86" spans="29:51" x14ac:dyDescent="0.15">
      <c r="AC86" s="14">
        <v>81</v>
      </c>
      <c r="AD86" s="14">
        <f t="shared" si="27"/>
        <v>480</v>
      </c>
      <c r="AE86" s="14">
        <f t="shared" si="28"/>
        <v>640</v>
      </c>
      <c r="AF86" s="14">
        <f t="shared" si="29"/>
        <v>800</v>
      </c>
      <c r="AG86" s="14">
        <f t="shared" si="30"/>
        <v>923.07692307692309</v>
      </c>
      <c r="AH86" s="14">
        <f t="shared" si="31"/>
        <v>923.07692307692309</v>
      </c>
      <c r="AI86" s="14">
        <f t="shared" si="32"/>
        <v>319800</v>
      </c>
      <c r="AJ86" s="14">
        <f t="shared" si="33"/>
        <v>319800</v>
      </c>
      <c r="AK86" s="14">
        <f t="shared" si="34"/>
        <v>319800</v>
      </c>
      <c r="AL86" s="14">
        <f t="shared" si="35"/>
        <v>319800</v>
      </c>
      <c r="AM86" s="14">
        <f t="shared" si="36"/>
        <v>319800</v>
      </c>
      <c r="AO86" s="14">
        <v>81</v>
      </c>
      <c r="AP86" s="14">
        <f>[9]玄铁汇总!D86</f>
        <v>967366.93333333335</v>
      </c>
      <c r="AQ86" s="14">
        <f>[9]玄铁汇总!E86</f>
        <v>1369294.9333333333</v>
      </c>
      <c r="AR86" s="14">
        <f>[9]玄铁汇总!F86</f>
        <v>1771222.9333333333</v>
      </c>
      <c r="AS86" s="14">
        <f>[9]玄铁汇总!G86</f>
        <v>2173150.9333333336</v>
      </c>
      <c r="AT86" s="14">
        <f>[9]玄铁汇总!H86</f>
        <v>2173150.9333333336</v>
      </c>
      <c r="AU86" s="56">
        <f t="shared" si="37"/>
        <v>3.0249122368146759</v>
      </c>
      <c r="AV86" s="14">
        <f t="shared" si="38"/>
        <v>4.2817227433812803</v>
      </c>
      <c r="AW86" s="14">
        <f t="shared" si="39"/>
        <v>5.5385332499478839</v>
      </c>
      <c r="AX86" s="14">
        <f t="shared" si="40"/>
        <v>6.7953437565144892</v>
      </c>
      <c r="AY86" s="14">
        <f t="shared" si="41"/>
        <v>6.7953437565144892</v>
      </c>
    </row>
    <row r="87" spans="29:51" x14ac:dyDescent="0.15">
      <c r="AC87" s="14">
        <v>82</v>
      </c>
      <c r="AD87" s="14">
        <f t="shared" si="27"/>
        <v>480</v>
      </c>
      <c r="AE87" s="14">
        <f t="shared" si="28"/>
        <v>640</v>
      </c>
      <c r="AF87" s="14">
        <f t="shared" si="29"/>
        <v>800</v>
      </c>
      <c r="AG87" s="14">
        <f t="shared" si="30"/>
        <v>923.07692307692309</v>
      </c>
      <c r="AH87" s="14">
        <f t="shared" si="31"/>
        <v>923.07692307692309</v>
      </c>
      <c r="AI87" s="14">
        <f t="shared" si="32"/>
        <v>319800</v>
      </c>
      <c r="AJ87" s="14">
        <f t="shared" si="33"/>
        <v>319800</v>
      </c>
      <c r="AK87" s="14">
        <f t="shared" si="34"/>
        <v>319800</v>
      </c>
      <c r="AL87" s="14">
        <f t="shared" si="35"/>
        <v>319800</v>
      </c>
      <c r="AM87" s="14">
        <f t="shared" si="36"/>
        <v>319800</v>
      </c>
      <c r="AO87" s="14">
        <v>82</v>
      </c>
      <c r="AP87" s="14">
        <f>[9]玄铁汇总!D87</f>
        <v>979556.93333333335</v>
      </c>
      <c r="AQ87" s="14">
        <f>[9]玄铁汇总!E87</f>
        <v>1386524.9333333333</v>
      </c>
      <c r="AR87" s="14">
        <f>[9]玄铁汇总!F87</f>
        <v>1793492.9333333333</v>
      </c>
      <c r="AS87" s="14">
        <f>[9]玄铁汇总!G87</f>
        <v>2200460.9333333336</v>
      </c>
      <c r="AT87" s="14">
        <f>[9]玄铁汇总!H87</f>
        <v>2200460.9333333336</v>
      </c>
      <c r="AU87" s="14">
        <f t="shared" si="37"/>
        <v>3.0630298102981031</v>
      </c>
      <c r="AV87" s="14">
        <f t="shared" si="38"/>
        <v>4.3356001667708988</v>
      </c>
      <c r="AW87" s="14">
        <f t="shared" si="39"/>
        <v>5.608170523243694</v>
      </c>
      <c r="AX87" s="14">
        <f t="shared" si="40"/>
        <v>6.8807408797164902</v>
      </c>
      <c r="AY87" s="14">
        <f t="shared" si="41"/>
        <v>6.8807408797164902</v>
      </c>
    </row>
    <row r="88" spans="29:51" x14ac:dyDescent="0.15">
      <c r="AC88" s="14">
        <v>83</v>
      </c>
      <c r="AD88" s="14">
        <f t="shared" si="27"/>
        <v>480</v>
      </c>
      <c r="AE88" s="14">
        <f t="shared" si="28"/>
        <v>640</v>
      </c>
      <c r="AF88" s="14">
        <f t="shared" si="29"/>
        <v>800</v>
      </c>
      <c r="AG88" s="14">
        <f t="shared" si="30"/>
        <v>923.07692307692309</v>
      </c>
      <c r="AH88" s="14">
        <f t="shared" si="31"/>
        <v>923.07692307692309</v>
      </c>
      <c r="AI88" s="14">
        <f t="shared" si="32"/>
        <v>319800</v>
      </c>
      <c r="AJ88" s="14">
        <f t="shared" si="33"/>
        <v>319800</v>
      </c>
      <c r="AK88" s="14">
        <f t="shared" si="34"/>
        <v>319800</v>
      </c>
      <c r="AL88" s="14">
        <f t="shared" si="35"/>
        <v>319800</v>
      </c>
      <c r="AM88" s="14">
        <f t="shared" si="36"/>
        <v>319800</v>
      </c>
      <c r="AO88" s="14">
        <v>83</v>
      </c>
      <c r="AP88" s="14">
        <f>[9]玄铁汇总!D88</f>
        <v>991746.93333333335</v>
      </c>
      <c r="AQ88" s="14">
        <f>[9]玄铁汇总!E88</f>
        <v>1403754.9333333333</v>
      </c>
      <c r="AR88" s="14">
        <f>[9]玄铁汇总!F88</f>
        <v>1815762.9333333333</v>
      </c>
      <c r="AS88" s="14">
        <f>[9]玄铁汇总!G88</f>
        <v>2227770.9333333336</v>
      </c>
      <c r="AT88" s="14">
        <f>[9]玄铁汇总!H88</f>
        <v>2227770.9333333336</v>
      </c>
      <c r="AU88" s="14">
        <f t="shared" si="37"/>
        <v>3.1011473837815302</v>
      </c>
      <c r="AV88" s="14">
        <f t="shared" si="38"/>
        <v>4.3894775901605172</v>
      </c>
      <c r="AW88" s="14">
        <f t="shared" si="39"/>
        <v>5.6778077965395042</v>
      </c>
      <c r="AX88" s="14">
        <f t="shared" si="40"/>
        <v>6.9661380029184912</v>
      </c>
      <c r="AY88" s="14">
        <f t="shared" si="41"/>
        <v>6.9661380029184912</v>
      </c>
    </row>
    <row r="89" spans="29:51" x14ac:dyDescent="0.15">
      <c r="AC89" s="14">
        <v>84</v>
      </c>
      <c r="AD89" s="14">
        <f t="shared" si="27"/>
        <v>480</v>
      </c>
      <c r="AE89" s="14">
        <f t="shared" si="28"/>
        <v>640</v>
      </c>
      <c r="AF89" s="14">
        <f t="shared" si="29"/>
        <v>800</v>
      </c>
      <c r="AG89" s="14">
        <f t="shared" si="30"/>
        <v>923.07692307692309</v>
      </c>
      <c r="AH89" s="14">
        <f t="shared" si="31"/>
        <v>923.07692307692309</v>
      </c>
      <c r="AI89" s="14">
        <f t="shared" si="32"/>
        <v>319800</v>
      </c>
      <c r="AJ89" s="14">
        <f t="shared" si="33"/>
        <v>319800</v>
      </c>
      <c r="AK89" s="14">
        <f t="shared" si="34"/>
        <v>319800</v>
      </c>
      <c r="AL89" s="14">
        <f t="shared" si="35"/>
        <v>319800</v>
      </c>
      <c r="AM89" s="14">
        <f t="shared" si="36"/>
        <v>319800</v>
      </c>
      <c r="AO89" s="14">
        <v>84</v>
      </c>
      <c r="AP89" s="14">
        <f>[9]玄铁汇总!D89</f>
        <v>1003936.9333333333</v>
      </c>
      <c r="AQ89" s="14">
        <f>[9]玄铁汇总!E89</f>
        <v>1420984.9333333333</v>
      </c>
      <c r="AR89" s="14">
        <f>[9]玄铁汇总!F89</f>
        <v>1838032.9333333333</v>
      </c>
      <c r="AS89" s="14">
        <f>[9]玄铁汇总!G89</f>
        <v>2255080.9333333336</v>
      </c>
      <c r="AT89" s="14">
        <f>[9]玄铁汇总!H89</f>
        <v>2255080.9333333336</v>
      </c>
      <c r="AU89" s="14">
        <f t="shared" si="37"/>
        <v>3.1392649572649574</v>
      </c>
      <c r="AV89" s="14">
        <f t="shared" si="38"/>
        <v>4.4433550135501356</v>
      </c>
      <c r="AW89" s="14">
        <f t="shared" si="39"/>
        <v>5.7474450698353134</v>
      </c>
      <c r="AX89" s="14">
        <f t="shared" si="40"/>
        <v>7.051535126120493</v>
      </c>
      <c r="AY89" s="14">
        <f t="shared" si="41"/>
        <v>7.051535126120493</v>
      </c>
    </row>
    <row r="90" spans="29:51" x14ac:dyDescent="0.15">
      <c r="AC90" s="14">
        <v>85</v>
      </c>
      <c r="AD90" s="14">
        <f t="shared" si="27"/>
        <v>480</v>
      </c>
      <c r="AE90" s="14">
        <f t="shared" si="28"/>
        <v>640</v>
      </c>
      <c r="AF90" s="14">
        <f t="shared" si="29"/>
        <v>800</v>
      </c>
      <c r="AG90" s="14">
        <f t="shared" si="30"/>
        <v>923.07692307692309</v>
      </c>
      <c r="AH90" s="14">
        <f t="shared" si="31"/>
        <v>923.07692307692309</v>
      </c>
      <c r="AI90" s="14">
        <f t="shared" si="32"/>
        <v>319800</v>
      </c>
      <c r="AJ90" s="14">
        <f t="shared" si="33"/>
        <v>319800</v>
      </c>
      <c r="AK90" s="14">
        <f t="shared" si="34"/>
        <v>319800</v>
      </c>
      <c r="AL90" s="14">
        <f t="shared" si="35"/>
        <v>319800</v>
      </c>
      <c r="AM90" s="14">
        <f t="shared" si="36"/>
        <v>319800</v>
      </c>
      <c r="AO90" s="14">
        <v>85</v>
      </c>
      <c r="AP90" s="14">
        <f>[9]玄铁汇总!D90</f>
        <v>1016126.9333333333</v>
      </c>
      <c r="AQ90" s="14">
        <f>[9]玄铁汇总!E90</f>
        <v>1438214.9333333333</v>
      </c>
      <c r="AR90" s="14">
        <f>[9]玄铁汇总!F90</f>
        <v>1860302.9333333333</v>
      </c>
      <c r="AS90" s="14">
        <f>[9]玄铁汇总!G90</f>
        <v>2282390.9333333336</v>
      </c>
      <c r="AT90" s="14">
        <f>[9]玄铁汇总!H90</f>
        <v>2282390.9333333336</v>
      </c>
      <c r="AU90" s="14">
        <f t="shared" si="37"/>
        <v>3.1773825307483845</v>
      </c>
      <c r="AV90" s="14">
        <f t="shared" si="38"/>
        <v>4.4972324369397541</v>
      </c>
      <c r="AW90" s="14">
        <f t="shared" si="39"/>
        <v>5.8170823431311236</v>
      </c>
      <c r="AX90" s="14">
        <f t="shared" si="40"/>
        <v>7.136932249322494</v>
      </c>
      <c r="AY90" s="14">
        <f t="shared" si="41"/>
        <v>7.136932249322494</v>
      </c>
    </row>
    <row r="91" spans="29:51" x14ac:dyDescent="0.15">
      <c r="AC91" s="14">
        <v>86</v>
      </c>
      <c r="AD91" s="14">
        <f t="shared" si="27"/>
        <v>480</v>
      </c>
      <c r="AE91" s="14">
        <f t="shared" si="28"/>
        <v>640</v>
      </c>
      <c r="AF91" s="14">
        <f t="shared" si="29"/>
        <v>800</v>
      </c>
      <c r="AG91" s="14">
        <f t="shared" si="30"/>
        <v>923.07692307692309</v>
      </c>
      <c r="AH91" s="14">
        <f t="shared" si="31"/>
        <v>923.07692307692309</v>
      </c>
      <c r="AI91" s="14">
        <f t="shared" si="32"/>
        <v>319800</v>
      </c>
      <c r="AJ91" s="14">
        <f t="shared" si="33"/>
        <v>319800</v>
      </c>
      <c r="AK91" s="14">
        <f t="shared" si="34"/>
        <v>319800</v>
      </c>
      <c r="AL91" s="14">
        <f t="shared" si="35"/>
        <v>319800</v>
      </c>
      <c r="AM91" s="14">
        <f t="shared" si="36"/>
        <v>319800</v>
      </c>
      <c r="AO91" s="14">
        <v>86</v>
      </c>
      <c r="AP91" s="14">
        <f>[9]玄铁汇总!D91</f>
        <v>1028316.9333333333</v>
      </c>
      <c r="AQ91" s="14">
        <f>[9]玄铁汇总!E91</f>
        <v>1455444.9333333333</v>
      </c>
      <c r="AR91" s="14">
        <f>[9]玄铁汇总!F91</f>
        <v>1882572.9333333333</v>
      </c>
      <c r="AS91" s="14">
        <f>[9]玄铁汇总!G91</f>
        <v>2309700.9333333336</v>
      </c>
      <c r="AT91" s="14">
        <f>[9]玄铁汇总!H91</f>
        <v>2309700.9333333336</v>
      </c>
      <c r="AU91" s="14">
        <f t="shared" si="37"/>
        <v>3.2155001042318117</v>
      </c>
      <c r="AV91" s="14">
        <f t="shared" si="38"/>
        <v>4.5511098603293725</v>
      </c>
      <c r="AW91" s="14">
        <f t="shared" si="39"/>
        <v>5.8867196164269338</v>
      </c>
      <c r="AX91" s="14">
        <f t="shared" si="40"/>
        <v>7.222329372524495</v>
      </c>
      <c r="AY91" s="14">
        <f t="shared" si="41"/>
        <v>7.222329372524495</v>
      </c>
    </row>
    <row r="92" spans="29:51" x14ac:dyDescent="0.15">
      <c r="AC92" s="14">
        <v>87</v>
      </c>
      <c r="AD92" s="14">
        <f t="shared" si="27"/>
        <v>480</v>
      </c>
      <c r="AE92" s="14">
        <f t="shared" si="28"/>
        <v>640</v>
      </c>
      <c r="AF92" s="14">
        <f t="shared" si="29"/>
        <v>800</v>
      </c>
      <c r="AG92" s="14">
        <f t="shared" si="30"/>
        <v>923.07692307692309</v>
      </c>
      <c r="AH92" s="14">
        <f t="shared" si="31"/>
        <v>923.07692307692309</v>
      </c>
      <c r="AI92" s="14">
        <f t="shared" si="32"/>
        <v>319800</v>
      </c>
      <c r="AJ92" s="14">
        <f t="shared" si="33"/>
        <v>319800</v>
      </c>
      <c r="AK92" s="14">
        <f t="shared" si="34"/>
        <v>319800</v>
      </c>
      <c r="AL92" s="14">
        <f t="shared" si="35"/>
        <v>319800</v>
      </c>
      <c r="AM92" s="14">
        <f t="shared" si="36"/>
        <v>319800</v>
      </c>
      <c r="AO92" s="14">
        <v>87</v>
      </c>
      <c r="AP92" s="14">
        <f>[9]玄铁汇总!D92</f>
        <v>1040506.9333333333</v>
      </c>
      <c r="AQ92" s="14">
        <f>[9]玄铁汇总!E92</f>
        <v>1472674.9333333333</v>
      </c>
      <c r="AR92" s="14">
        <f>[9]玄铁汇总!F92</f>
        <v>1904842.9333333333</v>
      </c>
      <c r="AS92" s="14">
        <f>[9]玄铁汇总!G92</f>
        <v>2337010.9333333336</v>
      </c>
      <c r="AT92" s="14">
        <f>[9]玄铁汇总!H92</f>
        <v>2337010.9333333336</v>
      </c>
      <c r="AU92" s="14">
        <f t="shared" si="37"/>
        <v>3.2536176777152388</v>
      </c>
      <c r="AV92" s="14">
        <f t="shared" si="38"/>
        <v>4.6049872837189909</v>
      </c>
      <c r="AW92" s="14">
        <f t="shared" si="39"/>
        <v>5.956356889722743</v>
      </c>
      <c r="AX92" s="14">
        <f t="shared" si="40"/>
        <v>7.3077264957264969</v>
      </c>
      <c r="AY92" s="14">
        <f t="shared" si="41"/>
        <v>7.3077264957264969</v>
      </c>
    </row>
    <row r="93" spans="29:51" x14ac:dyDescent="0.15">
      <c r="AC93" s="14">
        <v>88</v>
      </c>
      <c r="AD93" s="14">
        <f t="shared" si="27"/>
        <v>480</v>
      </c>
      <c r="AE93" s="14">
        <f t="shared" si="28"/>
        <v>640</v>
      </c>
      <c r="AF93" s="14">
        <f t="shared" si="29"/>
        <v>800</v>
      </c>
      <c r="AG93" s="14">
        <f t="shared" si="30"/>
        <v>923.07692307692309</v>
      </c>
      <c r="AH93" s="14">
        <f t="shared" si="31"/>
        <v>923.07692307692309</v>
      </c>
      <c r="AI93" s="14">
        <f t="shared" si="32"/>
        <v>319800</v>
      </c>
      <c r="AJ93" s="14">
        <f t="shared" si="33"/>
        <v>319800</v>
      </c>
      <c r="AK93" s="14">
        <f t="shared" si="34"/>
        <v>319800</v>
      </c>
      <c r="AL93" s="14">
        <f t="shared" si="35"/>
        <v>319800</v>
      </c>
      <c r="AM93" s="14">
        <f t="shared" si="36"/>
        <v>319800</v>
      </c>
      <c r="AO93" s="14">
        <v>88</v>
      </c>
      <c r="AP93" s="14">
        <f>[9]玄铁汇总!D93</f>
        <v>1052696.9333333333</v>
      </c>
      <c r="AQ93" s="14">
        <f>[9]玄铁汇总!E93</f>
        <v>1489904.9333333333</v>
      </c>
      <c r="AR93" s="14">
        <f>[9]玄铁汇总!F93</f>
        <v>1927112.9333333333</v>
      </c>
      <c r="AS93" s="14">
        <f>[9]玄铁汇总!G93</f>
        <v>2364320.9333333336</v>
      </c>
      <c r="AT93" s="14">
        <f>[9]玄铁汇总!H93</f>
        <v>2364320.9333333336</v>
      </c>
      <c r="AU93" s="14">
        <f t="shared" si="37"/>
        <v>3.2917352511986659</v>
      </c>
      <c r="AV93" s="14">
        <f t="shared" si="38"/>
        <v>4.6588647071086093</v>
      </c>
      <c r="AW93" s="14">
        <f t="shared" si="39"/>
        <v>6.0259941630185532</v>
      </c>
      <c r="AX93" s="14">
        <f t="shared" si="40"/>
        <v>7.3931236189284979</v>
      </c>
      <c r="AY93" s="14">
        <f t="shared" si="41"/>
        <v>7.3931236189284979</v>
      </c>
    </row>
    <row r="94" spans="29:51" x14ac:dyDescent="0.15">
      <c r="AC94" s="14">
        <v>89</v>
      </c>
      <c r="AD94" s="14">
        <f t="shared" si="27"/>
        <v>480</v>
      </c>
      <c r="AE94" s="14">
        <f t="shared" si="28"/>
        <v>640</v>
      </c>
      <c r="AF94" s="14">
        <f t="shared" si="29"/>
        <v>800</v>
      </c>
      <c r="AG94" s="14">
        <f t="shared" si="30"/>
        <v>923.07692307692309</v>
      </c>
      <c r="AH94" s="14">
        <f t="shared" si="31"/>
        <v>923.07692307692309</v>
      </c>
      <c r="AI94" s="14">
        <f t="shared" si="32"/>
        <v>319800</v>
      </c>
      <c r="AJ94" s="14">
        <f t="shared" si="33"/>
        <v>319800</v>
      </c>
      <c r="AK94" s="14">
        <f t="shared" si="34"/>
        <v>319800</v>
      </c>
      <c r="AL94" s="14">
        <f t="shared" si="35"/>
        <v>319800</v>
      </c>
      <c r="AM94" s="14">
        <f t="shared" si="36"/>
        <v>319800</v>
      </c>
      <c r="AO94" s="14">
        <v>89</v>
      </c>
      <c r="AP94" s="14">
        <f>[9]玄铁汇总!D94</f>
        <v>1064886.9333333333</v>
      </c>
      <c r="AQ94" s="14">
        <f>[9]玄铁汇总!E94</f>
        <v>1507134.9333333333</v>
      </c>
      <c r="AR94" s="14">
        <f>[9]玄铁汇总!F94</f>
        <v>1949382.9333333333</v>
      </c>
      <c r="AS94" s="14">
        <f>[9]玄铁汇总!G94</f>
        <v>2391630.9333333336</v>
      </c>
      <c r="AT94" s="14">
        <f>[9]玄铁汇总!H94</f>
        <v>2391630.9333333336</v>
      </c>
      <c r="AU94" s="14">
        <f t="shared" si="37"/>
        <v>3.3298528246820931</v>
      </c>
      <c r="AV94" s="14">
        <f t="shared" si="38"/>
        <v>4.7127421304982278</v>
      </c>
      <c r="AW94" s="14">
        <f t="shared" si="39"/>
        <v>6.0956314363143633</v>
      </c>
      <c r="AX94" s="14">
        <f t="shared" si="40"/>
        <v>7.4785207421304989</v>
      </c>
      <c r="AY94" s="14">
        <f t="shared" si="41"/>
        <v>7.4785207421304989</v>
      </c>
    </row>
    <row r="95" spans="29:51" x14ac:dyDescent="0.15">
      <c r="AC95" s="14">
        <v>90</v>
      </c>
      <c r="AD95" s="14">
        <f t="shared" si="27"/>
        <v>480</v>
      </c>
      <c r="AE95" s="14">
        <f t="shared" si="28"/>
        <v>640</v>
      </c>
      <c r="AF95" s="14">
        <f t="shared" si="29"/>
        <v>800</v>
      </c>
      <c r="AG95" s="14">
        <f t="shared" si="30"/>
        <v>923.07692307692309</v>
      </c>
      <c r="AH95" s="14">
        <f t="shared" si="31"/>
        <v>923.07692307692309</v>
      </c>
      <c r="AI95" s="14">
        <f t="shared" si="32"/>
        <v>319800</v>
      </c>
      <c r="AJ95" s="14">
        <f t="shared" si="33"/>
        <v>319800</v>
      </c>
      <c r="AK95" s="14">
        <f t="shared" si="34"/>
        <v>319800</v>
      </c>
      <c r="AL95" s="14">
        <f t="shared" si="35"/>
        <v>319800</v>
      </c>
      <c r="AM95" s="14">
        <f t="shared" si="36"/>
        <v>319800</v>
      </c>
      <c r="AO95" s="14">
        <v>90</v>
      </c>
      <c r="AP95" s="14">
        <f>[9]玄铁汇总!D95</f>
        <v>1077076.9333333333</v>
      </c>
      <c r="AQ95" s="14">
        <f>[9]玄铁汇总!E95</f>
        <v>1524364.9333333333</v>
      </c>
      <c r="AR95" s="14">
        <f>[9]玄铁汇总!F95</f>
        <v>1971652.9333333333</v>
      </c>
      <c r="AS95" s="14">
        <f>[9]玄铁汇总!G95</f>
        <v>2418940.9333333336</v>
      </c>
      <c r="AT95" s="14">
        <f>[9]玄铁汇总!H95</f>
        <v>2418940.9333333336</v>
      </c>
      <c r="AU95" s="14">
        <f t="shared" si="37"/>
        <v>3.3679703981655202</v>
      </c>
      <c r="AV95" s="14">
        <f t="shared" si="38"/>
        <v>4.7666195538878462</v>
      </c>
      <c r="AW95" s="14">
        <f t="shared" si="39"/>
        <v>6.1652687096101735</v>
      </c>
      <c r="AX95" s="14">
        <f t="shared" si="40"/>
        <v>7.5639178653324999</v>
      </c>
      <c r="AY95" s="14">
        <f t="shared" si="41"/>
        <v>7.5639178653324999</v>
      </c>
    </row>
    <row r="96" spans="29:51" x14ac:dyDescent="0.15">
      <c r="AC96" s="14">
        <v>91</v>
      </c>
      <c r="AD96" s="14">
        <f t="shared" si="27"/>
        <v>480</v>
      </c>
      <c r="AE96" s="14">
        <f t="shared" si="28"/>
        <v>640</v>
      </c>
      <c r="AF96" s="14">
        <f t="shared" si="29"/>
        <v>800</v>
      </c>
      <c r="AG96" s="14">
        <f t="shared" si="30"/>
        <v>923.07692307692309</v>
      </c>
      <c r="AH96" s="14">
        <f t="shared" si="31"/>
        <v>923.07692307692309</v>
      </c>
      <c r="AI96" s="14">
        <f t="shared" si="32"/>
        <v>319800</v>
      </c>
      <c r="AJ96" s="14">
        <f t="shared" si="33"/>
        <v>319800</v>
      </c>
      <c r="AK96" s="14">
        <f t="shared" si="34"/>
        <v>319800</v>
      </c>
      <c r="AL96" s="14">
        <f t="shared" si="35"/>
        <v>319800</v>
      </c>
      <c r="AM96" s="14">
        <f t="shared" si="36"/>
        <v>319800</v>
      </c>
      <c r="AO96" s="14">
        <v>91</v>
      </c>
      <c r="AP96" s="14">
        <f>[9]玄铁汇总!D96</f>
        <v>1089266.9333333333</v>
      </c>
      <c r="AQ96" s="14">
        <f>[9]玄铁汇总!E96</f>
        <v>1541594.9333333333</v>
      </c>
      <c r="AR96" s="14">
        <f>[9]玄铁汇总!F96</f>
        <v>1993922.9333333333</v>
      </c>
      <c r="AS96" s="14">
        <f>[9]玄铁汇总!G96</f>
        <v>2446250.9333333336</v>
      </c>
      <c r="AT96" s="14">
        <f>[9]玄铁汇总!H96</f>
        <v>2446250.9333333336</v>
      </c>
      <c r="AU96" s="14">
        <f t="shared" si="37"/>
        <v>3.4060879716489474</v>
      </c>
      <c r="AV96" s="14">
        <f t="shared" si="38"/>
        <v>4.8204969772774655</v>
      </c>
      <c r="AW96" s="14">
        <f t="shared" si="39"/>
        <v>6.2349059829059827</v>
      </c>
      <c r="AX96" s="14">
        <f t="shared" si="40"/>
        <v>7.6493149885345018</v>
      </c>
      <c r="AY96" s="14">
        <f t="shared" si="41"/>
        <v>7.6493149885345018</v>
      </c>
    </row>
    <row r="97" spans="29:51" x14ac:dyDescent="0.15">
      <c r="AC97" s="14">
        <v>92</v>
      </c>
      <c r="AD97" s="14">
        <f t="shared" si="27"/>
        <v>480</v>
      </c>
      <c r="AE97" s="14">
        <f t="shared" si="28"/>
        <v>640</v>
      </c>
      <c r="AF97" s="14">
        <f t="shared" si="29"/>
        <v>800</v>
      </c>
      <c r="AG97" s="14">
        <f t="shared" si="30"/>
        <v>923.07692307692309</v>
      </c>
      <c r="AH97" s="14">
        <f t="shared" si="31"/>
        <v>923.07692307692309</v>
      </c>
      <c r="AI97" s="14">
        <f t="shared" si="32"/>
        <v>319800</v>
      </c>
      <c r="AJ97" s="14">
        <f t="shared" si="33"/>
        <v>319800</v>
      </c>
      <c r="AK97" s="14">
        <f t="shared" si="34"/>
        <v>319800</v>
      </c>
      <c r="AL97" s="14">
        <f t="shared" si="35"/>
        <v>319800</v>
      </c>
      <c r="AM97" s="14">
        <f t="shared" si="36"/>
        <v>319800</v>
      </c>
      <c r="AO97" s="14">
        <v>92</v>
      </c>
      <c r="AP97" s="14">
        <f>[9]玄铁汇总!D97</f>
        <v>1101456.9333333333</v>
      </c>
      <c r="AQ97" s="14">
        <f>[9]玄铁汇总!E97</f>
        <v>1558824.9333333333</v>
      </c>
      <c r="AR97" s="14">
        <f>[9]玄铁汇总!F97</f>
        <v>2016192.9333333333</v>
      </c>
      <c r="AS97" s="14">
        <f>[9]玄铁汇总!G97</f>
        <v>2473560.9333333336</v>
      </c>
      <c r="AT97" s="14">
        <f>[9]玄铁汇总!H97</f>
        <v>2473560.9333333336</v>
      </c>
      <c r="AU97" s="14">
        <f t="shared" si="37"/>
        <v>3.4442055451323745</v>
      </c>
      <c r="AV97" s="14">
        <f t="shared" si="38"/>
        <v>4.8743744006670839</v>
      </c>
      <c r="AW97" s="14">
        <f t="shared" si="39"/>
        <v>6.3045432562017929</v>
      </c>
      <c r="AX97" s="14">
        <f t="shared" si="40"/>
        <v>7.7347121117365027</v>
      </c>
      <c r="AY97" s="14">
        <f t="shared" si="41"/>
        <v>7.7347121117365027</v>
      </c>
    </row>
    <row r="98" spans="29:51" x14ac:dyDescent="0.15">
      <c r="AC98" s="14">
        <v>93</v>
      </c>
      <c r="AD98" s="14">
        <f t="shared" si="27"/>
        <v>480</v>
      </c>
      <c r="AE98" s="14">
        <f t="shared" si="28"/>
        <v>640</v>
      </c>
      <c r="AF98" s="14">
        <f t="shared" si="29"/>
        <v>800</v>
      </c>
      <c r="AG98" s="14">
        <f t="shared" si="30"/>
        <v>923.07692307692309</v>
      </c>
      <c r="AH98" s="14">
        <f t="shared" si="31"/>
        <v>923.07692307692309</v>
      </c>
      <c r="AI98" s="14">
        <f t="shared" si="32"/>
        <v>319800</v>
      </c>
      <c r="AJ98" s="14">
        <f t="shared" si="33"/>
        <v>319800</v>
      </c>
      <c r="AK98" s="14">
        <f t="shared" si="34"/>
        <v>319800</v>
      </c>
      <c r="AL98" s="14">
        <f t="shared" si="35"/>
        <v>319800</v>
      </c>
      <c r="AM98" s="14">
        <f t="shared" si="36"/>
        <v>319800</v>
      </c>
      <c r="AO98" s="14">
        <v>93</v>
      </c>
      <c r="AP98" s="14">
        <f>[9]玄铁汇总!D98</f>
        <v>1113646.9333333333</v>
      </c>
      <c r="AQ98" s="14">
        <f>[9]玄铁汇总!E98</f>
        <v>1576054.9333333333</v>
      </c>
      <c r="AR98" s="14">
        <f>[9]玄铁汇总!F98</f>
        <v>2038462.9333333333</v>
      </c>
      <c r="AS98" s="14">
        <f>[9]玄铁汇总!G98</f>
        <v>2500870.9333333336</v>
      </c>
      <c r="AT98" s="14">
        <f>[9]玄铁汇总!H98</f>
        <v>2500870.9333333336</v>
      </c>
      <c r="AU98" s="14">
        <f t="shared" si="37"/>
        <v>3.4823231186158017</v>
      </c>
      <c r="AV98" s="14">
        <f t="shared" si="38"/>
        <v>4.9282518240567024</v>
      </c>
      <c r="AW98" s="14">
        <f t="shared" si="39"/>
        <v>6.3741805294976031</v>
      </c>
      <c r="AX98" s="14">
        <f t="shared" si="40"/>
        <v>7.8201092349385037</v>
      </c>
      <c r="AY98" s="14">
        <f t="shared" si="41"/>
        <v>7.8201092349385037</v>
      </c>
    </row>
    <row r="99" spans="29:51" x14ac:dyDescent="0.15">
      <c r="AC99" s="14">
        <v>94</v>
      </c>
      <c r="AD99" s="14">
        <f t="shared" si="27"/>
        <v>480</v>
      </c>
      <c r="AE99" s="14">
        <f t="shared" si="28"/>
        <v>640</v>
      </c>
      <c r="AF99" s="14">
        <f t="shared" si="29"/>
        <v>800</v>
      </c>
      <c r="AG99" s="14">
        <f t="shared" si="30"/>
        <v>923.07692307692309</v>
      </c>
      <c r="AH99" s="14">
        <f t="shared" si="31"/>
        <v>923.07692307692309</v>
      </c>
      <c r="AI99" s="14">
        <f t="shared" si="32"/>
        <v>319800</v>
      </c>
      <c r="AJ99" s="14">
        <f t="shared" si="33"/>
        <v>319800</v>
      </c>
      <c r="AK99" s="14">
        <f t="shared" si="34"/>
        <v>319800</v>
      </c>
      <c r="AL99" s="14">
        <f t="shared" si="35"/>
        <v>319800</v>
      </c>
      <c r="AM99" s="14">
        <f t="shared" si="36"/>
        <v>319800</v>
      </c>
      <c r="AO99" s="14">
        <v>94</v>
      </c>
      <c r="AP99" s="14">
        <f>[9]玄铁汇总!D99</f>
        <v>1125836.9333333333</v>
      </c>
      <c r="AQ99" s="14">
        <f>[9]玄铁汇总!E99</f>
        <v>1593284.9333333333</v>
      </c>
      <c r="AR99" s="14">
        <f>[9]玄铁汇总!F99</f>
        <v>2060732.9333333333</v>
      </c>
      <c r="AS99" s="14">
        <f>[9]玄铁汇总!G99</f>
        <v>2528180.9333333336</v>
      </c>
      <c r="AT99" s="14">
        <f>[9]玄铁汇总!H99</f>
        <v>2528180.9333333336</v>
      </c>
      <c r="AU99" s="14">
        <f t="shared" si="37"/>
        <v>3.5204406920992288</v>
      </c>
      <c r="AV99" s="14">
        <f t="shared" si="38"/>
        <v>4.9821292474463208</v>
      </c>
      <c r="AW99" s="14">
        <f t="shared" si="39"/>
        <v>6.4438178027934123</v>
      </c>
      <c r="AX99" s="14">
        <f t="shared" si="40"/>
        <v>7.9055063581405056</v>
      </c>
      <c r="AY99" s="14">
        <f t="shared" si="41"/>
        <v>7.9055063581405056</v>
      </c>
    </row>
    <row r="100" spans="29:51" x14ac:dyDescent="0.15">
      <c r="AC100" s="14">
        <v>95</v>
      </c>
      <c r="AD100" s="14">
        <f t="shared" si="27"/>
        <v>480</v>
      </c>
      <c r="AE100" s="14">
        <f t="shared" si="28"/>
        <v>640</v>
      </c>
      <c r="AF100" s="14">
        <f t="shared" si="29"/>
        <v>800</v>
      </c>
      <c r="AG100" s="14">
        <f t="shared" si="30"/>
        <v>923.07692307692309</v>
      </c>
      <c r="AH100" s="14">
        <f t="shared" si="31"/>
        <v>923.07692307692309</v>
      </c>
      <c r="AI100" s="14">
        <f t="shared" si="32"/>
        <v>319800</v>
      </c>
      <c r="AJ100" s="14">
        <f t="shared" si="33"/>
        <v>319800</v>
      </c>
      <c r="AK100" s="14">
        <f t="shared" si="34"/>
        <v>319800</v>
      </c>
      <c r="AL100" s="14">
        <f t="shared" si="35"/>
        <v>319800</v>
      </c>
      <c r="AM100" s="14">
        <f t="shared" si="36"/>
        <v>319800</v>
      </c>
      <c r="AO100" s="14">
        <v>95</v>
      </c>
      <c r="AP100" s="14">
        <f>[9]玄铁汇总!D100</f>
        <v>1138026.9333333333</v>
      </c>
      <c r="AQ100" s="14">
        <f>[9]玄铁汇总!E100</f>
        <v>1610514.9333333333</v>
      </c>
      <c r="AR100" s="14">
        <f>[9]玄铁汇总!F100</f>
        <v>2083002.9333333333</v>
      </c>
      <c r="AS100" s="14">
        <f>[9]玄铁汇总!G100</f>
        <v>2555490.9333333336</v>
      </c>
      <c r="AT100" s="14">
        <f>[9]玄铁汇总!H100</f>
        <v>2555490.9333333336</v>
      </c>
      <c r="AU100" s="14">
        <f t="shared" si="37"/>
        <v>3.558558265582656</v>
      </c>
      <c r="AV100" s="14">
        <f t="shared" si="38"/>
        <v>5.0360066708359392</v>
      </c>
      <c r="AW100" s="14">
        <f t="shared" si="39"/>
        <v>6.5134550760892225</v>
      </c>
      <c r="AX100" s="14">
        <f t="shared" si="40"/>
        <v>7.9909034813425066</v>
      </c>
      <c r="AY100" s="14">
        <f t="shared" si="41"/>
        <v>7.9909034813425066</v>
      </c>
    </row>
    <row r="101" spans="29:51" x14ac:dyDescent="0.15">
      <c r="AC101" s="14">
        <v>96</v>
      </c>
      <c r="AD101" s="14">
        <f t="shared" si="27"/>
        <v>480</v>
      </c>
      <c r="AE101" s="14">
        <f t="shared" si="28"/>
        <v>640</v>
      </c>
      <c r="AF101" s="14">
        <f t="shared" si="29"/>
        <v>800</v>
      </c>
      <c r="AG101" s="14">
        <f t="shared" si="30"/>
        <v>923.07692307692309</v>
      </c>
      <c r="AH101" s="14">
        <f t="shared" si="31"/>
        <v>923.07692307692309</v>
      </c>
      <c r="AI101" s="14">
        <f t="shared" si="32"/>
        <v>319800</v>
      </c>
      <c r="AJ101" s="14">
        <f t="shared" si="33"/>
        <v>319800</v>
      </c>
      <c r="AK101" s="14">
        <f t="shared" si="34"/>
        <v>319800</v>
      </c>
      <c r="AL101" s="14">
        <f t="shared" si="35"/>
        <v>319800</v>
      </c>
      <c r="AM101" s="14">
        <f t="shared" si="36"/>
        <v>319800</v>
      </c>
      <c r="AO101" s="14">
        <v>96</v>
      </c>
      <c r="AP101" s="14">
        <f>[9]玄铁汇总!D101</f>
        <v>1150216.9333333333</v>
      </c>
      <c r="AQ101" s="14">
        <f>[9]玄铁汇总!E101</f>
        <v>1627744.9333333333</v>
      </c>
      <c r="AR101" s="14">
        <f>[9]玄铁汇总!F101</f>
        <v>2105272.9333333336</v>
      </c>
      <c r="AS101" s="14">
        <f>[9]玄铁汇总!G101</f>
        <v>2582800.9333333336</v>
      </c>
      <c r="AT101" s="14">
        <f>[9]玄铁汇总!H101</f>
        <v>2582800.9333333336</v>
      </c>
      <c r="AU101" s="14">
        <f t="shared" si="37"/>
        <v>3.5966758390660831</v>
      </c>
      <c r="AV101" s="14">
        <f t="shared" si="38"/>
        <v>5.0898840942255577</v>
      </c>
      <c r="AW101" s="14">
        <f t="shared" si="39"/>
        <v>6.5830923493850335</v>
      </c>
      <c r="AX101" s="14">
        <f t="shared" si="40"/>
        <v>8.0763006045445085</v>
      </c>
      <c r="AY101" s="14">
        <f t="shared" si="41"/>
        <v>8.0763006045445085</v>
      </c>
    </row>
    <row r="102" spans="29:51" x14ac:dyDescent="0.15">
      <c r="AC102" s="14">
        <v>97</v>
      </c>
      <c r="AD102" s="14">
        <f t="shared" si="27"/>
        <v>480</v>
      </c>
      <c r="AE102" s="14">
        <f t="shared" si="28"/>
        <v>640</v>
      </c>
      <c r="AF102" s="14">
        <f t="shared" si="29"/>
        <v>800</v>
      </c>
      <c r="AG102" s="14">
        <f t="shared" si="30"/>
        <v>923.07692307692309</v>
      </c>
      <c r="AH102" s="14">
        <f t="shared" si="31"/>
        <v>923.07692307692309</v>
      </c>
      <c r="AI102" s="14">
        <f t="shared" si="32"/>
        <v>319800</v>
      </c>
      <c r="AJ102" s="14">
        <f t="shared" si="33"/>
        <v>319800</v>
      </c>
      <c r="AK102" s="14">
        <f t="shared" si="34"/>
        <v>319800</v>
      </c>
      <c r="AL102" s="14">
        <f t="shared" si="35"/>
        <v>319800</v>
      </c>
      <c r="AM102" s="14">
        <f t="shared" si="36"/>
        <v>319800</v>
      </c>
      <c r="AO102" s="14">
        <v>97</v>
      </c>
      <c r="AP102" s="14">
        <f>[9]玄铁汇总!D102</f>
        <v>1162406.9333333333</v>
      </c>
      <c r="AQ102" s="14">
        <f>[9]玄铁汇总!E102</f>
        <v>1644974.9333333333</v>
      </c>
      <c r="AR102" s="14">
        <f>[9]玄铁汇总!F102</f>
        <v>2127542.9333333336</v>
      </c>
      <c r="AS102" s="14">
        <f>[9]玄铁汇总!G102</f>
        <v>2610110.9333333336</v>
      </c>
      <c r="AT102" s="14">
        <f>[9]玄铁汇总!H102</f>
        <v>2610110.9333333336</v>
      </c>
      <c r="AU102" s="14">
        <f t="shared" si="37"/>
        <v>3.6347934125495103</v>
      </c>
      <c r="AV102" s="14">
        <f t="shared" si="38"/>
        <v>5.1437615176151761</v>
      </c>
      <c r="AW102" s="14">
        <f t="shared" si="39"/>
        <v>6.6527296226808428</v>
      </c>
      <c r="AX102" s="14">
        <f t="shared" si="40"/>
        <v>8.1616977277465086</v>
      </c>
      <c r="AY102" s="14">
        <f t="shared" si="41"/>
        <v>8.1616977277465086</v>
      </c>
    </row>
    <row r="103" spans="29:51" x14ac:dyDescent="0.15">
      <c r="AC103" s="14">
        <v>98</v>
      </c>
      <c r="AD103" s="14">
        <f t="shared" si="27"/>
        <v>480</v>
      </c>
      <c r="AE103" s="14">
        <f t="shared" si="28"/>
        <v>640</v>
      </c>
      <c r="AF103" s="14">
        <f t="shared" si="29"/>
        <v>800</v>
      </c>
      <c r="AG103" s="14">
        <f t="shared" si="30"/>
        <v>923.07692307692309</v>
      </c>
      <c r="AH103" s="14">
        <f t="shared" si="31"/>
        <v>923.07692307692309</v>
      </c>
      <c r="AI103" s="14">
        <f t="shared" si="32"/>
        <v>319800</v>
      </c>
      <c r="AJ103" s="14">
        <f t="shared" si="33"/>
        <v>319800</v>
      </c>
      <c r="AK103" s="14">
        <f t="shared" si="34"/>
        <v>319800</v>
      </c>
      <c r="AL103" s="14">
        <f t="shared" si="35"/>
        <v>319800</v>
      </c>
      <c r="AM103" s="14">
        <f t="shared" si="36"/>
        <v>319800</v>
      </c>
      <c r="AO103" s="14">
        <v>98</v>
      </c>
      <c r="AP103" s="14">
        <f>[9]玄铁汇总!D103</f>
        <v>1174596.9333333333</v>
      </c>
      <c r="AQ103" s="14">
        <f>[9]玄铁汇总!E103</f>
        <v>1662204.9333333333</v>
      </c>
      <c r="AR103" s="14">
        <f>[9]玄铁汇总!F103</f>
        <v>2149812.9333333336</v>
      </c>
      <c r="AS103" s="14">
        <f>[9]玄铁汇总!G103</f>
        <v>2637420.9333333336</v>
      </c>
      <c r="AT103" s="14">
        <f>[9]玄铁汇总!H103</f>
        <v>2637420.9333333336</v>
      </c>
      <c r="AU103" s="14">
        <f t="shared" si="37"/>
        <v>3.6729109860329374</v>
      </c>
      <c r="AV103" s="14">
        <f t="shared" si="38"/>
        <v>5.1976389410047945</v>
      </c>
      <c r="AW103" s="14">
        <f t="shared" si="39"/>
        <v>6.7223668959766529</v>
      </c>
      <c r="AX103" s="14">
        <f t="shared" si="40"/>
        <v>8.2470948509485105</v>
      </c>
      <c r="AY103" s="14">
        <f t="shared" si="41"/>
        <v>8.2470948509485105</v>
      </c>
    </row>
    <row r="104" spans="29:51" x14ac:dyDescent="0.15">
      <c r="AC104" s="14">
        <v>99</v>
      </c>
      <c r="AD104" s="14">
        <f t="shared" si="27"/>
        <v>480</v>
      </c>
      <c r="AE104" s="14">
        <f t="shared" si="28"/>
        <v>640</v>
      </c>
      <c r="AF104" s="14">
        <f t="shared" si="29"/>
        <v>800</v>
      </c>
      <c r="AG104" s="14">
        <f t="shared" si="30"/>
        <v>923.07692307692309</v>
      </c>
      <c r="AH104" s="14">
        <f t="shared" si="31"/>
        <v>923.07692307692309</v>
      </c>
      <c r="AI104" s="14">
        <f t="shared" si="32"/>
        <v>319800</v>
      </c>
      <c r="AJ104" s="14">
        <f t="shared" si="33"/>
        <v>319800</v>
      </c>
      <c r="AK104" s="14">
        <f t="shared" si="34"/>
        <v>319800</v>
      </c>
      <c r="AL104" s="14">
        <f t="shared" si="35"/>
        <v>319800</v>
      </c>
      <c r="AM104" s="14">
        <f t="shared" si="36"/>
        <v>319800</v>
      </c>
      <c r="AO104" s="14">
        <v>99</v>
      </c>
      <c r="AP104" s="14">
        <f>[9]玄铁汇总!D104</f>
        <v>1186786.9333333333</v>
      </c>
      <c r="AQ104" s="14">
        <f>[9]玄铁汇总!E104</f>
        <v>1679434.9333333333</v>
      </c>
      <c r="AR104" s="14">
        <f>[9]玄铁汇总!F104</f>
        <v>2172082.9333333336</v>
      </c>
      <c r="AS104" s="14">
        <f>[9]玄铁汇总!G104</f>
        <v>2664730.9333333336</v>
      </c>
      <c r="AT104" s="14">
        <f>[9]玄铁汇总!H104</f>
        <v>2664730.9333333336</v>
      </c>
      <c r="AU104" s="14">
        <f t="shared" si="37"/>
        <v>3.7110285595163646</v>
      </c>
      <c r="AV104" s="14">
        <f t="shared" si="38"/>
        <v>5.2515163643944129</v>
      </c>
      <c r="AW104" s="14">
        <f t="shared" si="39"/>
        <v>6.7920041692724631</v>
      </c>
      <c r="AX104" s="14">
        <f t="shared" si="40"/>
        <v>8.3324919741505123</v>
      </c>
      <c r="AY104" s="14">
        <f t="shared" si="41"/>
        <v>8.3324919741505123</v>
      </c>
    </row>
    <row r="105" spans="29:51" x14ac:dyDescent="0.15">
      <c r="AC105" s="14">
        <v>100</v>
      </c>
      <c r="AD105" s="14">
        <f t="shared" si="27"/>
        <v>480</v>
      </c>
      <c r="AE105" s="14">
        <f t="shared" si="28"/>
        <v>640</v>
      </c>
      <c r="AF105" s="14">
        <f t="shared" si="29"/>
        <v>800</v>
      </c>
      <c r="AG105" s="14">
        <f t="shared" si="30"/>
        <v>923.07692307692309</v>
      </c>
      <c r="AH105" s="14">
        <f t="shared" si="31"/>
        <v>923.07692307692309</v>
      </c>
      <c r="AI105" s="14">
        <f t="shared" si="32"/>
        <v>319800</v>
      </c>
      <c r="AJ105" s="14">
        <f t="shared" si="33"/>
        <v>319800</v>
      </c>
      <c r="AK105" s="14">
        <f t="shared" si="34"/>
        <v>319800</v>
      </c>
      <c r="AL105" s="14">
        <f t="shared" si="35"/>
        <v>319800</v>
      </c>
      <c r="AM105" s="14">
        <f t="shared" si="36"/>
        <v>319800</v>
      </c>
      <c r="AO105" s="14">
        <v>100</v>
      </c>
      <c r="AP105" s="14">
        <f>[9]玄铁汇总!D105</f>
        <v>1198976.9333333333</v>
      </c>
      <c r="AQ105" s="14">
        <f>[9]玄铁汇总!E105</f>
        <v>1696664.9333333333</v>
      </c>
      <c r="AR105" s="14">
        <f>[9]玄铁汇总!F105</f>
        <v>2194352.9333333336</v>
      </c>
      <c r="AS105" s="14">
        <f>[9]玄铁汇总!G105</f>
        <v>2692040.9333333336</v>
      </c>
      <c r="AT105" s="14">
        <f>[9]玄铁汇总!H105</f>
        <v>2692040.9333333336</v>
      </c>
      <c r="AU105" s="14">
        <f t="shared" si="37"/>
        <v>3.7491461329997917</v>
      </c>
      <c r="AV105" s="14">
        <f t="shared" si="38"/>
        <v>5.3053937877840314</v>
      </c>
      <c r="AW105" s="14">
        <f t="shared" si="39"/>
        <v>6.8616414425682724</v>
      </c>
      <c r="AX105" s="14">
        <f t="shared" si="40"/>
        <v>8.4178890973525125</v>
      </c>
      <c r="AY105" s="14">
        <f t="shared" si="41"/>
        <v>8.4178890973525125</v>
      </c>
    </row>
  </sheetData>
  <mergeCells count="20">
    <mergeCell ref="K37:K38"/>
    <mergeCell ref="U36:U45"/>
    <mergeCell ref="K39:K40"/>
    <mergeCell ref="K41:K42"/>
    <mergeCell ref="AI4:AM4"/>
    <mergeCell ref="K25:K26"/>
    <mergeCell ref="K19:K20"/>
    <mergeCell ref="K21:K22"/>
    <mergeCell ref="K23:K24"/>
    <mergeCell ref="K27:K28"/>
    <mergeCell ref="K29:K30"/>
    <mergeCell ref="K31:K32"/>
    <mergeCell ref="K33:K34"/>
    <mergeCell ref="K35:K36"/>
    <mergeCell ref="AP4:AT4"/>
    <mergeCell ref="AU4:AY4"/>
    <mergeCell ref="AD4:AH4"/>
    <mergeCell ref="U6:U35"/>
    <mergeCell ref="L4:Q4"/>
    <mergeCell ref="M17:N17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"/>
  <dimension ref="C5:T166"/>
  <sheetViews>
    <sheetView topLeftCell="A143" workbookViewId="0">
      <selection activeCell="Q173" sqref="Q173"/>
    </sheetView>
  </sheetViews>
  <sheetFormatPr defaultColWidth="9" defaultRowHeight="11.25" x14ac:dyDescent="0.15"/>
  <cols>
    <col min="1" max="16384" width="9" style="14"/>
  </cols>
  <sheetData>
    <row r="5" spans="3:20" x14ac:dyDescent="0.15">
      <c r="K5" s="118" t="s">
        <v>252</v>
      </c>
      <c r="L5" s="118"/>
      <c r="P5" s="118" t="s">
        <v>403</v>
      </c>
      <c r="Q5" s="118"/>
      <c r="R5" s="118"/>
      <c r="S5" s="118"/>
      <c r="T5" s="118"/>
    </row>
    <row r="6" spans="3:20" x14ac:dyDescent="0.15">
      <c r="C6" s="14" t="s">
        <v>244</v>
      </c>
      <c r="D6" s="14" t="s">
        <v>233</v>
      </c>
      <c r="E6" s="14" t="s">
        <v>238</v>
      </c>
      <c r="F6" s="14" t="s">
        <v>245</v>
      </c>
      <c r="G6" s="14" t="s">
        <v>248</v>
      </c>
      <c r="H6" s="14" t="s">
        <v>221</v>
      </c>
      <c r="J6" s="14" t="s">
        <v>253</v>
      </c>
      <c r="K6" s="14" t="s">
        <v>254</v>
      </c>
      <c r="L6" s="14" t="s">
        <v>255</v>
      </c>
      <c r="O6" s="14" t="s">
        <v>390</v>
      </c>
      <c r="P6" s="14" t="s">
        <v>249</v>
      </c>
      <c r="Q6" s="14" t="s">
        <v>250</v>
      </c>
      <c r="R6" s="14" t="s">
        <v>1</v>
      </c>
      <c r="S6" s="14" t="s">
        <v>4</v>
      </c>
      <c r="T6" s="14" t="s">
        <v>251</v>
      </c>
    </row>
    <row r="7" spans="3:20" x14ac:dyDescent="0.15">
      <c r="C7" s="14" t="s">
        <v>223</v>
      </c>
      <c r="D7" s="14" t="s">
        <v>234</v>
      </c>
      <c r="E7" s="14" t="s">
        <v>239</v>
      </c>
      <c r="F7" s="14" t="s">
        <v>246</v>
      </c>
      <c r="G7" s="14">
        <v>3.5</v>
      </c>
      <c r="H7" s="14">
        <v>13</v>
      </c>
      <c r="J7" s="14">
        <v>3</v>
      </c>
      <c r="K7" s="14">
        <f>COUNTIF($H$7:$H$13,$J7)/7+COUNTIF($H$16:$H$29,$J7)</f>
        <v>6</v>
      </c>
      <c r="L7" s="14">
        <f>SUM($K$7:K7)</f>
        <v>6</v>
      </c>
      <c r="O7" s="14">
        <v>1</v>
      </c>
      <c r="P7" s="14">
        <f>求节点($J$7:$J$10,$L$7:$L$10,节奏总纲!P4)</f>
        <v>0.14354692507258626</v>
      </c>
      <c r="Q7" s="14">
        <f>求节点($J$7:$J$10,$L$7:$L$10,节奏总纲!Q4)</f>
        <v>0.11957458858546399</v>
      </c>
      <c r="R7" s="14">
        <f>求节点($J$7:$J$10,$L$7:$L$10,节奏总纲!R4)</f>
        <v>9.3549531069804459E-2</v>
      </c>
      <c r="S7" s="14">
        <f>求节点($J$7:$J$10,$L$7:$L$10,节奏总纲!S4)</f>
        <v>6.5170303982954536E-2</v>
      </c>
      <c r="T7" s="14">
        <f>求节点($J$7:$J$10,$L$7:$L$10,节奏总纲!T4)</f>
        <v>3.4078040012231803E-2</v>
      </c>
    </row>
    <row r="8" spans="3:20" x14ac:dyDescent="0.15">
      <c r="C8" s="14" t="s">
        <v>224</v>
      </c>
      <c r="D8" s="14" t="s">
        <v>234</v>
      </c>
      <c r="E8" s="14" t="s">
        <v>240</v>
      </c>
      <c r="F8" s="14" t="s">
        <v>246</v>
      </c>
      <c r="G8" s="14">
        <v>3.5</v>
      </c>
      <c r="H8" s="14">
        <v>13</v>
      </c>
      <c r="J8" s="14">
        <v>13</v>
      </c>
      <c r="K8" s="14">
        <f t="shared" ref="K8:K9" si="0">COUNTIF($H$7:$H$13,$J8)/7+COUNTIF($H$16:$H$29,$J8)</f>
        <v>1</v>
      </c>
      <c r="L8" s="14">
        <f>SUM($K$7:K8)</f>
        <v>7</v>
      </c>
      <c r="O8" s="14">
        <v>2</v>
      </c>
      <c r="P8" s="14">
        <f>求节点($J$7:$J$10,$L$7:$L$10,节奏总纲!P5)</f>
        <v>0.29739670999406975</v>
      </c>
      <c r="Q8" s="14">
        <f>求节点($J$7:$J$10,$L$7:$L$10,节奏总纲!Q5)</f>
        <v>0.25011063310501314</v>
      </c>
      <c r="R8" s="14">
        <f>求节点($J$7:$J$10,$L$7:$L$10,节奏总纲!R5)</f>
        <v>0.19767959313305816</v>
      </c>
      <c r="S8" s="14">
        <f>求节点($J$7:$J$10,$L$7:$L$10,节奏总纲!S5)</f>
        <v>0.13965749501321501</v>
      </c>
      <c r="T8" s="14">
        <f>求节点($J$7:$J$10,$L$7:$L$10,节奏总纲!T5)</f>
        <v>7.4170739472521063E-2</v>
      </c>
    </row>
    <row r="9" spans="3:20" x14ac:dyDescent="0.15">
      <c r="C9" s="14" t="s">
        <v>225</v>
      </c>
      <c r="D9" s="14" t="s">
        <v>234</v>
      </c>
      <c r="E9" s="14" t="s">
        <v>240</v>
      </c>
      <c r="F9" s="14" t="s">
        <v>246</v>
      </c>
      <c r="G9" s="14">
        <v>3.5</v>
      </c>
      <c r="H9" s="14">
        <v>13</v>
      </c>
      <c r="J9" s="14">
        <v>20</v>
      </c>
      <c r="K9" s="14">
        <f t="shared" si="0"/>
        <v>4</v>
      </c>
      <c r="L9" s="14">
        <f>SUM($K$7:K9)</f>
        <v>11</v>
      </c>
      <c r="O9" s="14">
        <v>3</v>
      </c>
      <c r="P9" s="14">
        <f>求节点($J$7:$J$10,$L$7:$L$10,节奏总纲!P6)</f>
        <v>0.46228882668983218</v>
      </c>
      <c r="Q9" s="14">
        <f>求节点($J$7:$J$10,$L$7:$L$10,节奏总纲!Q6)</f>
        <v>0.39165109397162645</v>
      </c>
      <c r="R9" s="14">
        <f>求节点($J$7:$J$10,$L$7:$L$10,节奏总纲!R6)</f>
        <v>0.31232233131165099</v>
      </c>
      <c r="S9" s="14">
        <f>求节点($J$7:$J$10,$L$7:$L$10,节奏总纲!S6)</f>
        <v>0.22240715452047866</v>
      </c>
      <c r="T9" s="14">
        <f>求节点($J$7:$J$10,$L$7:$L$10,节奏总纲!T6)</f>
        <v>0.11876199957661804</v>
      </c>
    </row>
    <row r="10" spans="3:20" x14ac:dyDescent="0.15">
      <c r="C10" s="14" t="s">
        <v>226</v>
      </c>
      <c r="D10" s="14" t="s">
        <v>234</v>
      </c>
      <c r="E10" s="14" t="s">
        <v>239</v>
      </c>
      <c r="F10" s="14" t="s">
        <v>246</v>
      </c>
      <c r="G10" s="14">
        <v>3.5</v>
      </c>
      <c r="H10" s="14">
        <v>13</v>
      </c>
      <c r="J10" s="14">
        <v>54</v>
      </c>
      <c r="K10" s="14">
        <f>COUNTIF($H$7:$H$13,$J10)/7+COUNTIF($H$16:$H$29,$J10)</f>
        <v>0</v>
      </c>
      <c r="L10" s="14">
        <f>SUM($K$7:K10)</f>
        <v>11</v>
      </c>
      <c r="O10" s="14">
        <v>4</v>
      </c>
      <c r="P10" s="14">
        <f>求节点($J$7:$J$10,$L$7:$L$10,节奏总纲!P7)</f>
        <v>0.6390158215457884</v>
      </c>
      <c r="Q10" s="14">
        <f>求节点($J$7:$J$10,$L$7:$L$10,节奏总纲!Q7)</f>
        <v>0.54393026729977478</v>
      </c>
      <c r="R10" s="14">
        <f>求节点($J$7:$J$10,$L$7:$L$10,节奏总纲!R7)</f>
        <v>0.43632000295146423</v>
      </c>
      <c r="S10" s="14">
        <f>求节点($J$7:$J$10,$L$7:$L$10,节奏总纲!S7)</f>
        <v>0.31215922882511737</v>
      </c>
      <c r="T10" s="14">
        <f>求节点($J$7:$J$10,$L$7:$L$10,节奏总纲!T7)</f>
        <v>0.16812506264869675</v>
      </c>
    </row>
    <row r="11" spans="3:20" x14ac:dyDescent="0.15">
      <c r="C11" s="14" t="s">
        <v>228</v>
      </c>
      <c r="D11" s="14" t="s">
        <v>235</v>
      </c>
      <c r="E11" s="14" t="s">
        <v>241</v>
      </c>
      <c r="F11" s="14" t="s">
        <v>246</v>
      </c>
      <c r="G11" s="14">
        <v>3.5</v>
      </c>
      <c r="H11" s="14">
        <v>13</v>
      </c>
      <c r="O11" s="14">
        <v>5</v>
      </c>
      <c r="P11" s="14">
        <f>求节点($J$7:$J$10,$L$7:$L$10,节奏总纲!P8)</f>
        <v>0.82842712474618985</v>
      </c>
      <c r="Q11" s="14">
        <f>求节点($J$7:$J$10,$L$7:$L$10,节奏总纲!Q8)</f>
        <v>0.70482579773405885</v>
      </c>
      <c r="R11" s="14">
        <f>求节点($J$7:$J$10,$L$7:$L$10,节奏总纲!R8)</f>
        <v>0.56631278247649597</v>
      </c>
      <c r="S11" s="14">
        <f>求节点($J$7:$J$10,$L$7:$L$10,节奏总纲!S8)</f>
        <v>0.40592929112563336</v>
      </c>
      <c r="T11" s="14">
        <f>求节点($J$7:$J$10,$L$7:$L$10,节奏总纲!T8)</f>
        <v>0.21903613178289305</v>
      </c>
    </row>
    <row r="12" spans="3:20" x14ac:dyDescent="0.15">
      <c r="C12" s="14" t="s">
        <v>230</v>
      </c>
      <c r="D12" s="14" t="s">
        <v>237</v>
      </c>
      <c r="E12" s="14" t="s">
        <v>237</v>
      </c>
      <c r="F12" s="14" t="s">
        <v>246</v>
      </c>
      <c r="G12" s="14">
        <v>3.5</v>
      </c>
      <c r="H12" s="14">
        <v>13</v>
      </c>
      <c r="O12" s="14">
        <v>6</v>
      </c>
      <c r="P12" s="14">
        <f>求节点($J$7:$J$10,$L$7:$L$10,节奏总纲!P9)</f>
        <v>1.031433133020796</v>
      </c>
      <c r="Q12" s="14">
        <f>求节点($J$7:$J$10,$L$7:$L$10,节奏总纲!Q9)</f>
        <v>0.87878102933371771</v>
      </c>
      <c r="R12" s="14">
        <f>求节点($J$7:$J$10,$L$7:$L$10,节奏总纲!R9)</f>
        <v>0.70673798274584954</v>
      </c>
      <c r="S12" s="14">
        <f>求节点($J$7:$J$10,$L$7:$L$10,节奏总纲!S9)</f>
        <v>0.50880596451915849</v>
      </c>
      <c r="T12" s="14">
        <f>求节点($J$7:$J$10,$L$7:$L$10,节奏总纲!T9)</f>
        <v>0.27673350958947918</v>
      </c>
    </row>
    <row r="13" spans="3:20" x14ac:dyDescent="0.15">
      <c r="C13" s="14" t="s">
        <v>231</v>
      </c>
      <c r="D13" s="14" t="s">
        <v>237</v>
      </c>
      <c r="E13" s="14" t="s">
        <v>40</v>
      </c>
      <c r="F13" s="14" t="s">
        <v>246</v>
      </c>
      <c r="G13" s="14">
        <v>3.5</v>
      </c>
      <c r="H13" s="14">
        <v>13</v>
      </c>
      <c r="O13" s="14">
        <v>7</v>
      </c>
      <c r="P13" s="14">
        <f>求节点($J$7:$J$10,$L$7:$L$10,节奏总纲!P10)</f>
        <v>1.2490095854249414</v>
      </c>
      <c r="Q13" s="14">
        <f>求节点($J$7:$J$10,$L$7:$L$10,节奏总纲!Q10)</f>
        <v>1.0682778984139532</v>
      </c>
      <c r="R13" s="14">
        <f>求节点($J$7:$J$10,$L$7:$L$10,节奏总纲!R10)</f>
        <v>0.86144191106758239</v>
      </c>
      <c r="S13" s="14">
        <f>求节点($J$7:$J$10,$L$7:$L$10,节奏总纲!S10)</f>
        <v>0.6190091505366011</v>
      </c>
      <c r="T13" s="14">
        <f>求节点($J$7:$J$10,$L$7:$L$10,节奏总纲!T10)</f>
        <v>0.33398516314262938</v>
      </c>
    </row>
    <row r="14" spans="3:20" x14ac:dyDescent="0.15">
      <c r="O14" s="14">
        <v>8</v>
      </c>
      <c r="P14" s="14">
        <f>求节点($J$7:$J$10,$L$7:$L$10,节奏总纲!P11)</f>
        <v>1.4822022531844965</v>
      </c>
      <c r="Q14" s="14">
        <f>求节点($J$7:$J$10,$L$7:$L$10,节奏总纲!Q11)</f>
        <v>1.2617987781359616</v>
      </c>
      <c r="R14" s="14">
        <f>求节点($J$7:$J$10,$L$7:$L$10,节奏总纲!R11)</f>
        <v>1.0110101568971448</v>
      </c>
      <c r="S14" s="14">
        <f>求节点($J$7:$J$10,$L$7:$L$10,节奏总纲!S11)</f>
        <v>0.72390758045530834</v>
      </c>
      <c r="T14" s="14">
        <f>求节点($J$7:$J$10,$L$7:$L$10,节奏总纲!T11)</f>
        <v>0.39159783529134362</v>
      </c>
    </row>
    <row r="15" spans="3:20" x14ac:dyDescent="0.15">
      <c r="O15" s="14">
        <v>9</v>
      </c>
      <c r="P15" s="14">
        <f>求节点($J$7:$J$10,$L$7:$L$10,节奏总纲!P12)</f>
        <v>1.7321319661472296</v>
      </c>
      <c r="Q15" s="14">
        <f>求节点($J$7:$J$10,$L$7:$L$10,节奏总纲!Q12)</f>
        <v>1.4740443031912926</v>
      </c>
      <c r="R15" s="14">
        <f>求节点($J$7:$J$10,$L$7:$L$10,节奏总纲!R12)</f>
        <v>1.1856443308277784</v>
      </c>
      <c r="S15" s="14">
        <f>求节点($J$7:$J$10,$L$7:$L$10,节奏总纲!S12)</f>
        <v>0.85532676488350212</v>
      </c>
      <c r="T15" s="14">
        <f>求节点($J$7:$J$10,$L$7:$L$10,节奏总纲!T12)</f>
        <v>0.46386494053422833</v>
      </c>
    </row>
    <row r="16" spans="3:20" x14ac:dyDescent="0.15">
      <c r="O16" s="14">
        <v>10</v>
      </c>
      <c r="P16" s="14">
        <f>求节点($J$7:$J$10,$L$7:$L$10,节奏总纲!P13)</f>
        <v>2</v>
      </c>
      <c r="Q16" s="14">
        <f>求节点($J$7:$J$10,$L$7:$L$10,节奏总纲!Q13)</f>
        <v>1.7096</v>
      </c>
      <c r="R16" s="14">
        <f>求节点($J$7:$J$10,$L$7:$L$10,节奏总纲!R13)</f>
        <v>1.3789999999999996</v>
      </c>
      <c r="S16" s="14">
        <f>求节点($J$7:$J$10,$L$7:$L$10,节奏总纲!S13)</f>
        <v>0.99960000000000004</v>
      </c>
      <c r="T16" s="14">
        <f>求节点($J$7:$J$10,$L$7:$L$10,节奏总纲!T13)</f>
        <v>0.54640000000000022</v>
      </c>
    </row>
    <row r="17" spans="3:20" x14ac:dyDescent="0.15">
      <c r="C17" s="56" t="s">
        <v>293</v>
      </c>
      <c r="D17" s="14" t="s">
        <v>289</v>
      </c>
      <c r="E17" s="14" t="s">
        <v>298</v>
      </c>
      <c r="F17" s="14" t="s">
        <v>247</v>
      </c>
      <c r="G17" s="14">
        <v>2.5</v>
      </c>
      <c r="H17" s="14">
        <v>3</v>
      </c>
      <c r="O17" s="14">
        <v>11</v>
      </c>
      <c r="P17" s="14">
        <f>求节点($J$7:$J$10,$L$7:$L$10,节奏总纲!P14)</f>
        <v>2.2870938501451725</v>
      </c>
      <c r="Q17" s="14">
        <f>求节点($J$7:$J$10,$L$7:$L$10,节奏总纲!Q14)</f>
        <v>1.9607255577294564</v>
      </c>
      <c r="R17" s="14">
        <f>求节点($J$7:$J$10,$L$7:$L$10,节奏总纲!R14)</f>
        <v>1.589072807080866</v>
      </c>
      <c r="S17" s="14">
        <f>求节点($J$7:$J$10,$L$7:$L$10,节奏总纲!S14)</f>
        <v>1.1515517535480946</v>
      </c>
      <c r="T17" s="14">
        <f>求节点($J$7:$J$10,$L$7:$L$10,节奏总纲!T14)</f>
        <v>0.63535467157032866</v>
      </c>
    </row>
    <row r="18" spans="3:20" x14ac:dyDescent="0.15">
      <c r="C18" s="58" t="s">
        <v>294</v>
      </c>
      <c r="D18" s="14" t="s">
        <v>289</v>
      </c>
      <c r="E18" s="14" t="s">
        <v>298</v>
      </c>
      <c r="F18" s="14" t="s">
        <v>247</v>
      </c>
      <c r="G18" s="14">
        <v>2.5</v>
      </c>
      <c r="H18" s="14">
        <v>3</v>
      </c>
      <c r="O18" s="14">
        <v>12</v>
      </c>
      <c r="P18" s="14">
        <f>求节点($J$7:$J$10,$L$7:$L$10,节奏总纲!P15)</f>
        <v>2.5947934199881404</v>
      </c>
      <c r="Q18" s="14">
        <f>求节点($J$7:$J$10,$L$7:$L$10,节奏总纲!Q15)</f>
        <v>2.2252948369818291</v>
      </c>
      <c r="R18" s="14">
        <f>求节点($J$7:$J$10,$L$7:$L$10,节奏总纲!R15)</f>
        <v>1.8116847658357198</v>
      </c>
      <c r="S18" s="14">
        <f>求节点($J$7:$J$10,$L$7:$L$10,节奏总纲!S15)</f>
        <v>1.3243825615619471</v>
      </c>
      <c r="T18" s="14">
        <f>求节点($J$7:$J$10,$L$7:$L$10,节奏总纲!T15)</f>
        <v>0.7312127857526578</v>
      </c>
    </row>
    <row r="19" spans="3:20" x14ac:dyDescent="0.15">
      <c r="C19" s="58" t="s">
        <v>295</v>
      </c>
      <c r="D19" s="14" t="s">
        <v>297</v>
      </c>
      <c r="E19" s="14" t="s">
        <v>292</v>
      </c>
      <c r="F19" s="14" t="s">
        <v>247</v>
      </c>
      <c r="G19" s="14">
        <v>2.5</v>
      </c>
      <c r="H19" s="14">
        <v>3</v>
      </c>
      <c r="O19" s="14">
        <v>13</v>
      </c>
      <c r="P19" s="14">
        <f>求节点($J$7:$J$10,$L$7:$L$10,节奏总纲!P16)</f>
        <v>2.9245776533796652</v>
      </c>
      <c r="Q19" s="14">
        <f>求节点($J$7:$J$10,$L$7:$L$10,节奏总纲!Q16)</f>
        <v>2.5256652614586792</v>
      </c>
      <c r="R19" s="14">
        <f>求节点($J$7:$J$10,$L$7:$L$10,节奏总纲!R16)</f>
        <v>2.0589026679792841</v>
      </c>
      <c r="S19" s="14">
        <f>求节点($J$7:$J$10,$L$7:$L$10,节奏总纲!S16)</f>
        <v>1.5111292735012736</v>
      </c>
      <c r="T19" s="14">
        <f>求节点($J$7:$J$10,$L$7:$L$10,节奏总纲!T16)</f>
        <v>0.83730658216259801</v>
      </c>
    </row>
    <row r="20" spans="3:20" x14ac:dyDescent="0.15">
      <c r="C20" s="58" t="s">
        <v>296</v>
      </c>
      <c r="D20" s="14" t="s">
        <v>297</v>
      </c>
      <c r="E20" s="14" t="s">
        <v>282</v>
      </c>
      <c r="F20" s="14" t="s">
        <v>247</v>
      </c>
      <c r="G20" s="14">
        <v>2.5</v>
      </c>
      <c r="H20" s="14">
        <v>3</v>
      </c>
      <c r="O20" s="14">
        <v>14</v>
      </c>
      <c r="P20" s="14">
        <f>求节点($J$7:$J$10,$L$7:$L$10,节奏总纲!P17)</f>
        <v>3.2780316430915768</v>
      </c>
      <c r="Q20" s="14">
        <f>求节点($J$7:$J$10,$L$7:$L$10,节奏总纲!Q17)</f>
        <v>2.8273022921664852</v>
      </c>
      <c r="R20" s="14">
        <f>求节点($J$7:$J$10,$L$7:$L$10,节奏总纲!R17)</f>
        <v>2.3090454893937067</v>
      </c>
      <c r="S20" s="14">
        <f>求节点($J$7:$J$10,$L$7:$L$10,节奏总纲!S17)</f>
        <v>1.6921199341638715</v>
      </c>
      <c r="T20" s="14">
        <f>求节点($J$7:$J$10,$L$7:$L$10,节奏总纲!T17)</f>
        <v>0.93620583726695461</v>
      </c>
    </row>
    <row r="21" spans="3:20" x14ac:dyDescent="0.15">
      <c r="C21" s="56" t="s">
        <v>284</v>
      </c>
      <c r="D21" s="14" t="s">
        <v>289</v>
      </c>
      <c r="E21" s="14" t="s">
        <v>235</v>
      </c>
      <c r="F21" s="14" t="s">
        <v>247</v>
      </c>
      <c r="G21" s="14">
        <v>2.5</v>
      </c>
      <c r="H21" s="14">
        <v>3</v>
      </c>
      <c r="O21" s="14">
        <v>15</v>
      </c>
      <c r="P21" s="14">
        <f>求节点($J$7:$J$10,$L$7:$L$10,节奏总纲!P18)</f>
        <v>3.6568542494923797</v>
      </c>
      <c r="Q21" s="14">
        <f>求节点($J$7:$J$10,$L$7:$L$10,节奏总纲!Q18)</f>
        <v>3.1587907007115175</v>
      </c>
      <c r="R21" s="14">
        <f>求节点($J$7:$J$10,$L$7:$L$10,节奏总纲!R18)</f>
        <v>2.5857616398160617</v>
      </c>
      <c r="S21" s="14">
        <f>求节点($J$7:$J$10,$L$7:$L$10,节奏总纲!S18)</f>
        <v>1.8979073554865451</v>
      </c>
      <c r="T21" s="14">
        <f>求节点($J$7:$J$10,$L$7:$L$10,节奏总纲!T18)</f>
        <v>1.054271080128653</v>
      </c>
    </row>
    <row r="22" spans="3:20" x14ac:dyDescent="0.15">
      <c r="C22" s="57" t="s">
        <v>222</v>
      </c>
      <c r="D22" s="14" t="s">
        <v>234</v>
      </c>
      <c r="E22" s="14" t="s">
        <v>282</v>
      </c>
      <c r="F22" s="14" t="s">
        <v>247</v>
      </c>
      <c r="G22" s="14">
        <v>2.5</v>
      </c>
      <c r="H22" s="14">
        <v>3</v>
      </c>
      <c r="O22" s="14">
        <v>16</v>
      </c>
      <c r="P22" s="14">
        <f>求节点($J$7:$J$10,$L$7:$L$10,节奏总纲!P19)</f>
        <v>4.062866266041592</v>
      </c>
      <c r="Q22" s="14">
        <f>求节点($J$7:$J$10,$L$7:$L$10,节奏总纲!Q19)</f>
        <v>3.5172233265122061</v>
      </c>
      <c r="R22" s="14">
        <f>求节点($J$7:$J$10,$L$7:$L$10,节奏总纲!R19)</f>
        <v>2.8797596093702804</v>
      </c>
      <c r="S22" s="14">
        <f>求节点($J$7:$J$10,$L$7:$L$10,节奏总纲!S19)</f>
        <v>2.1236601972599405</v>
      </c>
      <c r="T22" s="14">
        <f>求节点($J$7:$J$10,$L$7:$L$10,节奏总纲!T19)</f>
        <v>1.1892009560703745</v>
      </c>
    </row>
    <row r="23" spans="3:20" x14ac:dyDescent="0.15">
      <c r="C23" s="57" t="s">
        <v>229</v>
      </c>
      <c r="D23" s="14" t="s">
        <v>289</v>
      </c>
      <c r="E23" s="14" t="s">
        <v>235</v>
      </c>
      <c r="F23" s="14" t="s">
        <v>247</v>
      </c>
      <c r="G23" s="14">
        <v>4.5</v>
      </c>
      <c r="H23" s="14">
        <v>20</v>
      </c>
      <c r="O23" s="14">
        <v>17</v>
      </c>
      <c r="P23" s="14">
        <f>求节点($J$7:$J$10,$L$7:$L$10,节奏总纲!P20)</f>
        <v>4.4980191708498838</v>
      </c>
      <c r="Q23" s="14">
        <f>求节点($J$7:$J$10,$L$7:$L$10,节奏总纲!Q20)</f>
        <v>3.8867383655313845</v>
      </c>
      <c r="R23" s="14">
        <f>求节点($J$7:$J$10,$L$7:$L$10,节奏总纲!R20)</f>
        <v>3.1809991576250378</v>
      </c>
      <c r="S23" s="14">
        <f>求节点($J$7:$J$10,$L$7:$L$10,节奏总纲!S20)</f>
        <v>2.3484158091007243</v>
      </c>
      <c r="T23" s="14">
        <f>求节点($J$7:$J$10,$L$7:$L$10,节奏总纲!T20)</f>
        <v>1.3062247672148057</v>
      </c>
    </row>
    <row r="24" spans="3:20" x14ac:dyDescent="0.15">
      <c r="C24" s="57" t="s">
        <v>232</v>
      </c>
      <c r="D24" s="14" t="s">
        <v>281</v>
      </c>
      <c r="E24" s="14" t="s">
        <v>242</v>
      </c>
      <c r="F24" s="14" t="s">
        <v>247</v>
      </c>
      <c r="G24" s="14">
        <v>4.5</v>
      </c>
      <c r="H24" s="14">
        <v>20</v>
      </c>
      <c r="O24" s="14">
        <v>18</v>
      </c>
      <c r="P24" s="14">
        <f>求节点($J$7:$J$10,$L$7:$L$10,节奏总纲!P21)</f>
        <v>4.964404506368993</v>
      </c>
      <c r="Q24" s="14">
        <f>求节点($J$7:$J$10,$L$7:$L$10,节奏总纲!Q21)</f>
        <v>4.3031458261206428</v>
      </c>
      <c r="R24" s="14">
        <f>求节点($J$7:$J$10,$L$7:$L$10,节奏总纲!R21)</f>
        <v>3.5381310916891815</v>
      </c>
      <c r="S24" s="14">
        <f>求节点($J$7:$J$10,$L$7:$L$10,节奏总纲!S21)</f>
        <v>2.6132625321526377</v>
      </c>
      <c r="T24" s="14">
        <f>求节点($J$7:$J$10,$L$7:$L$10,节奏总纲!T21)</f>
        <v>1.4510954372116567</v>
      </c>
    </row>
    <row r="25" spans="3:20" x14ac:dyDescent="0.15">
      <c r="C25" s="57" t="s">
        <v>227</v>
      </c>
      <c r="D25" s="14" t="s">
        <v>234</v>
      </c>
      <c r="E25" s="14" t="s">
        <v>292</v>
      </c>
      <c r="F25" s="14" t="s">
        <v>247</v>
      </c>
      <c r="G25" s="14">
        <v>4.5</v>
      </c>
      <c r="H25" s="14">
        <v>20</v>
      </c>
      <c r="O25" s="14">
        <v>19</v>
      </c>
      <c r="P25" s="14">
        <f>求节点($J$7:$J$10,$L$7:$L$10,节奏总纲!P22)</f>
        <v>5.4642639322944593</v>
      </c>
      <c r="Q25" s="14">
        <f>求节点($J$7:$J$10,$L$7:$L$10,节奏总纲!Q22)</f>
        <v>4.7468060779841972</v>
      </c>
      <c r="R25" s="14">
        <f>求节点($J$7:$J$10,$L$7:$L$10,节奏总纲!R22)</f>
        <v>3.9020308740514733</v>
      </c>
      <c r="S25" s="14">
        <f>求节点($J$7:$J$10,$L$7:$L$10,节奏总纲!S22)</f>
        <v>2.8791206659259507</v>
      </c>
      <c r="T25" s="14">
        <f>求节点($J$7:$J$10,$L$7:$L$10,节奏总纲!T22)</f>
        <v>1.6054007433081123</v>
      </c>
    </row>
    <row r="26" spans="3:20" x14ac:dyDescent="0.15">
      <c r="C26" s="56" t="s">
        <v>285</v>
      </c>
      <c r="D26" s="14" t="s">
        <v>281</v>
      </c>
      <c r="E26" s="14" t="s">
        <v>242</v>
      </c>
      <c r="F26" s="14" t="s">
        <v>247</v>
      </c>
      <c r="G26" s="14">
        <v>4.5</v>
      </c>
      <c r="H26" s="14">
        <v>20</v>
      </c>
      <c r="O26" s="14">
        <v>20</v>
      </c>
      <c r="P26" s="14">
        <f>求节点($J$7:$J$10,$L$7:$L$10,节奏总纲!P23)</f>
        <v>6</v>
      </c>
      <c r="Q26" s="14">
        <f>求节点($J$7:$J$10,$L$7:$L$10,节奏总纲!Q23)</f>
        <v>5.2073999999999998</v>
      </c>
      <c r="R26" s="14">
        <f>求节点($J$7:$J$10,$L$7:$L$10,节奏总纲!R23)</f>
        <v>4.2744</v>
      </c>
      <c r="S26" s="14">
        <f>求节点($J$7:$J$10,$L$7:$L$10,节奏总纲!S23)</f>
        <v>3.1601999999999997</v>
      </c>
      <c r="T26" s="14">
        <f>求节点($J$7:$J$10,$L$7:$L$10,节奏总纲!T23)</f>
        <v>1.7598000000000003</v>
      </c>
    </row>
    <row r="27" spans="3:20" x14ac:dyDescent="0.15">
      <c r="O27" s="14">
        <v>21</v>
      </c>
      <c r="P27" s="14">
        <f>求节点($J$7:$J$10,$L$7:$L$10,节奏总纲!P24)</f>
        <v>6.0287093850145173</v>
      </c>
      <c r="Q27" s="14">
        <f>求节点($J$7:$J$10,$L$7:$L$10,节奏总纲!Q24)</f>
        <v>5.7037652487719033</v>
      </c>
      <c r="R27" s="14">
        <f>求节点($J$7:$J$10,$L$7:$L$10,节奏总纲!R24)</f>
        <v>4.6933125992372773</v>
      </c>
      <c r="S27" s="14">
        <f>求节点($J$7:$J$10,$L$7:$L$10,节奏总纲!S24)</f>
        <v>3.4731433620633894</v>
      </c>
      <c r="T27" s="14">
        <f>求节点($J$7:$J$10,$L$7:$L$10,节奏总纲!T24)</f>
        <v>1.9433298842058253</v>
      </c>
    </row>
    <row r="28" spans="3:20" x14ac:dyDescent="0.15">
      <c r="O28" s="14">
        <v>22</v>
      </c>
      <c r="P28" s="14">
        <f>求节点($J$7:$J$10,$L$7:$L$10,节奏总纲!P25)</f>
        <v>6.0594793419988138</v>
      </c>
      <c r="Q28" s="14">
        <f>求节点($J$7:$J$10,$L$7:$L$10,节奏总纲!Q25)</f>
        <v>6.0124234961311691</v>
      </c>
      <c r="R28" s="14">
        <f>求节点($J$7:$J$10,$L$7:$L$10,节奏总纲!R25)</f>
        <v>5.1499010534750091</v>
      </c>
      <c r="S28" s="14">
        <f>求节点($J$7:$J$10,$L$7:$L$10,节奏总纲!S25)</f>
        <v>3.815513735975411</v>
      </c>
      <c r="T28" s="14">
        <f>求节点($J$7:$J$10,$L$7:$L$10,节奏总纲!T25)</f>
        <v>2.1374641675249477</v>
      </c>
    </row>
    <row r="29" spans="3:20" x14ac:dyDescent="0.15">
      <c r="O29" s="14">
        <v>23</v>
      </c>
      <c r="P29" s="14">
        <f>求节点($J$7:$J$10,$L$7:$L$10,节奏总纲!P26)</f>
        <v>6.0924577653379668</v>
      </c>
      <c r="Q29" s="14">
        <f>求节点($J$7:$J$10,$L$7:$L$10,节奏总纲!Q26)</f>
        <v>6.0408103234194899</v>
      </c>
      <c r="R29" s="14">
        <f>求节点($J$7:$J$10,$L$7:$L$10,节奏总纲!R26)</f>
        <v>5.6129309598635952</v>
      </c>
      <c r="S29" s="14">
        <f>求节点($J$7:$J$10,$L$7:$L$10,节奏总纲!S26)</f>
        <v>4.1592673970517682</v>
      </c>
      <c r="T29" s="14">
        <f>求节点($J$7:$J$10,$L$7:$L$10,节奏总纲!T26)</f>
        <v>2.3217801397394093</v>
      </c>
    </row>
    <row r="30" spans="3:20" x14ac:dyDescent="0.15">
      <c r="O30" s="14">
        <v>24</v>
      </c>
      <c r="P30" s="14">
        <f>求节点($J$7:$J$10,$L$7:$L$10,节奏总纲!P27)</f>
        <v>6.1278031643091575</v>
      </c>
      <c r="Q30" s="14">
        <f>求节点($J$7:$J$10,$L$7:$L$10,节奏总纲!Q27)</f>
        <v>6.0721459726325362</v>
      </c>
      <c r="R30" s="14">
        <f>求节点($J$7:$J$10,$L$7:$L$10,节奏总纲!R27)</f>
        <v>6.0069915507082516</v>
      </c>
      <c r="S30" s="14">
        <f>求节点($J$7:$J$10,$L$7:$L$10,节奏总纲!S27)</f>
        <v>4.5484032429349641</v>
      </c>
      <c r="T30" s="14">
        <f>求节点($J$7:$J$10,$L$7:$L$10,节奏总纲!T27)</f>
        <v>2.5385839770105418</v>
      </c>
    </row>
    <row r="31" spans="3:20" x14ac:dyDescent="0.15">
      <c r="O31" s="14">
        <v>25</v>
      </c>
      <c r="P31" s="14">
        <f>求节点($J$7:$J$10,$L$7:$L$10,节奏总纲!P28)</f>
        <v>6.1656854249492383</v>
      </c>
      <c r="Q31" s="14">
        <f>求节点($J$7:$J$10,$L$7:$L$10,节奏总纲!Q28)</f>
        <v>6.1054257309608069</v>
      </c>
      <c r="R31" s="14">
        <f>求节点($J$7:$J$10,$L$7:$L$10,节奏总纲!R28)</f>
        <v>6.0344552721985432</v>
      </c>
      <c r="S31" s="14">
        <f>求节点($J$7:$J$10,$L$7:$L$10,节奏总纲!S28)</f>
        <v>4.9567556631596901</v>
      </c>
      <c r="T31" s="14">
        <f>求节点($J$7:$J$10,$L$7:$L$10,节奏总纲!T28)</f>
        <v>2.760583199099083</v>
      </c>
    </row>
    <row r="32" spans="3:20" x14ac:dyDescent="0.15">
      <c r="O32" s="14">
        <v>26</v>
      </c>
      <c r="P32" s="14">
        <f>求节点($J$7:$J$10,$L$7:$L$10,节奏总纲!P29)</f>
        <v>6.2062866266041592</v>
      </c>
      <c r="Q32" s="14">
        <f>求节点($J$7:$J$10,$L$7:$L$10,节奏总纲!Q29)</f>
        <v>6.140874394446902</v>
      </c>
      <c r="R32" s="14">
        <f>求节点($J$7:$J$10,$L$7:$L$10,节奏总纲!R29)</f>
        <v>6.0637163125524278</v>
      </c>
      <c r="S32" s="14">
        <f>求节点($J$7:$J$10,$L$7:$L$10,节奏总纲!S29)</f>
        <v>5.3828394140554199</v>
      </c>
      <c r="T32" s="14">
        <f>求节点($J$7:$J$10,$L$7:$L$10,节奏总纲!T29)</f>
        <v>2.9992419760030393</v>
      </c>
    </row>
    <row r="33" spans="15:20" x14ac:dyDescent="0.15">
      <c r="O33" s="14">
        <v>27</v>
      </c>
      <c r="P33" s="14">
        <f>求节点($J$7:$J$10,$L$7:$L$10,节奏总纲!P30)</f>
        <v>6.2498019170849881</v>
      </c>
      <c r="Q33" s="14">
        <f>求节点($J$7:$J$10,$L$7:$L$10,节奏总纲!Q30)</f>
        <v>6.1788224895893169</v>
      </c>
      <c r="R33" s="14">
        <f>求节点($J$7:$J$10,$L$7:$L$10,节奏总纲!R30)</f>
        <v>6.0949227170421469</v>
      </c>
      <c r="S33" s="14">
        <f>求节点($J$7:$J$10,$L$7:$L$10,节奏总纲!S30)</f>
        <v>5.8410955671109175</v>
      </c>
      <c r="T33" s="14">
        <f>求节点($J$7:$J$10,$L$7:$L$10,节奏总纲!T30)</f>
        <v>3.2581261606456415</v>
      </c>
    </row>
    <row r="34" spans="15:20" x14ac:dyDescent="0.15">
      <c r="O34" s="14">
        <v>28</v>
      </c>
      <c r="P34" s="14">
        <f>求节点($J$7:$J$10,$L$7:$L$10,节奏总纲!P31)</f>
        <v>6.2964404506368989</v>
      </c>
      <c r="Q34" s="14">
        <f>求节点($J$7:$J$10,$L$7:$L$10,节奏总纲!Q31)</f>
        <v>6.2191417682343566</v>
      </c>
      <c r="R34" s="14">
        <f>求节点($J$7:$J$10,$L$7:$L$10,节奏总纲!R31)</f>
        <v>6.1275285150165297</v>
      </c>
      <c r="S34" s="14">
        <f>求节点($J$7:$J$10,$L$7:$L$10,节奏总纲!S31)</f>
        <v>6.0165309471530026</v>
      </c>
      <c r="T34" s="14">
        <f>求节点($J$7:$J$10,$L$7:$L$10,节奏总纲!T31)</f>
        <v>3.5476278003882764</v>
      </c>
    </row>
    <row r="35" spans="15:20" x14ac:dyDescent="0.15">
      <c r="O35" s="14">
        <v>29</v>
      </c>
      <c r="P35" s="14">
        <f>求节点($J$7:$J$10,$L$7:$L$10,节奏总纲!P32)</f>
        <v>6.3464263932294456</v>
      </c>
      <c r="Q35" s="14">
        <f>求节点($J$7:$J$10,$L$7:$L$10,节奏总纲!Q32)</f>
        <v>6.263231316420816</v>
      </c>
      <c r="R35" s="14">
        <f>求节点($J$7:$J$10,$L$7:$L$10,节奏总纲!R32)</f>
        <v>6.1651037899285859</v>
      </c>
      <c r="S35" s="14">
        <f>求节点($J$7:$J$10,$L$7:$L$10,节奏总纲!S32)</f>
        <v>6.0453209792631704</v>
      </c>
      <c r="T35" s="14">
        <f>求节点($J$7:$J$10,$L$7:$L$10,节奏总纲!T32)</f>
        <v>3.8733869482308387</v>
      </c>
    </row>
    <row r="36" spans="15:20" x14ac:dyDescent="0.15">
      <c r="O36" s="14">
        <v>30</v>
      </c>
      <c r="P36" s="14">
        <f>求节点($J$7:$J$10,$L$7:$L$10,节奏总纲!P33)</f>
        <v>6.4</v>
      </c>
      <c r="Q36" s="14">
        <f>求节点($J$7:$J$10,$L$7:$L$10,节奏总纲!Q33)</f>
        <v>6.3102599999999995</v>
      </c>
      <c r="R36" s="14">
        <f>求节点($J$7:$J$10,$L$7:$L$10,节奏总纲!R33)</f>
        <v>6.2042099999999998</v>
      </c>
      <c r="S36" s="14">
        <f>求节点($J$7:$J$10,$L$7:$L$10,节奏总纲!S33)</f>
        <v>6.0742899999999995</v>
      </c>
      <c r="T36" s="14">
        <f>求节点($J$7:$J$10,$L$7:$L$10,节奏总纲!T33)</f>
        <v>4.2013999999999996</v>
      </c>
    </row>
    <row r="37" spans="15:20" x14ac:dyDescent="0.15">
      <c r="O37" s="14">
        <v>31</v>
      </c>
      <c r="P37" s="14">
        <f>求节点($J$7:$J$10,$L$7:$L$10,节奏总纲!P34)</f>
        <v>6.457418770029034</v>
      </c>
      <c r="Q37" s="14">
        <f>求节点($J$7:$J$10,$L$7:$L$10,节奏总纲!Q34)</f>
        <v>6.3611508443583444</v>
      </c>
      <c r="R37" s="14">
        <f>求节点($J$7:$J$10,$L$7:$L$10,节奏总纲!R34)</f>
        <v>6.2463261588219421</v>
      </c>
      <c r="S37" s="14">
        <f>求节点($J$7:$J$10,$L$7:$L$10,节奏总纲!S34)</f>
        <v>6.1052190419655332</v>
      </c>
      <c r="T37" s="14">
        <f>求节点($J$7:$J$10,$L$7:$L$10,节奏总纲!T34)</f>
        <v>4.5566313204946711</v>
      </c>
    </row>
    <row r="38" spans="15:20" x14ac:dyDescent="0.15">
      <c r="O38" s="14">
        <v>32</v>
      </c>
      <c r="P38" s="14">
        <f>求节点($J$7:$J$10,$L$7:$L$10,节奏总纲!P35)</f>
        <v>6.5189586839976279</v>
      </c>
      <c r="Q38" s="14">
        <f>求节点($J$7:$J$10,$L$7:$L$10,节奏总纲!Q35)</f>
        <v>6.4151966187351288</v>
      </c>
      <c r="R38" s="14">
        <f>求节点($J$7:$J$10,$L$7:$L$10,节奏总纲!R35)</f>
        <v>6.2906330028990896</v>
      </c>
      <c r="S38" s="14">
        <f>求节点($J$7:$J$10,$L$7:$L$10,节奏总纲!S35)</f>
        <v>6.1385523752807298</v>
      </c>
      <c r="T38" s="14">
        <f>求节点($J$7:$J$10,$L$7:$L$10,节奏总纲!T35)</f>
        <v>4.93013127766572</v>
      </c>
    </row>
    <row r="39" spans="15:20" x14ac:dyDescent="0.15">
      <c r="O39" s="14">
        <v>33</v>
      </c>
      <c r="P39" s="14">
        <f>求节点($J$7:$J$10,$L$7:$L$10,节奏总纲!P36)</f>
        <v>6.584915530675933</v>
      </c>
      <c r="Q39" s="14">
        <f>求节点($J$7:$J$10,$L$7:$L$10,节奏总纲!Q36)</f>
        <v>6.4712038849840754</v>
      </c>
      <c r="R39" s="14">
        <f>求节点($J$7:$J$10,$L$7:$L$10,节奏总纲!R36)</f>
        <v>6.3369621989805367</v>
      </c>
      <c r="S39" s="14">
        <f>求节点($J$7:$J$10,$L$7:$L$10,节奏总纲!S36)</f>
        <v>6.1736067920177593</v>
      </c>
      <c r="T39" s="14">
        <f>求节点($J$7:$J$10,$L$7:$L$10,节奏总纲!T36)</f>
        <v>5.3254216636077638</v>
      </c>
    </row>
    <row r="40" spans="15:20" x14ac:dyDescent="0.15">
      <c r="O40" s="14">
        <v>34</v>
      </c>
      <c r="P40" s="14">
        <f>求节点($J$7:$J$10,$L$7:$L$10,节奏总纲!P37)</f>
        <v>6.6556063286183154</v>
      </c>
      <c r="Q40" s="14">
        <f>求节点($J$7:$J$10,$L$7:$L$10,节奏总纲!Q37)</f>
        <v>6.5330975972894469</v>
      </c>
      <c r="R40" s="14">
        <f>求节点($J$7:$J$10,$L$7:$L$10,节奏总纲!R37)</f>
        <v>6.3891832841995289</v>
      </c>
      <c r="S40" s="14">
        <f>求节点($J$7:$J$10,$L$7:$L$10,节奏总纲!S37)</f>
        <v>6.2128739165694498</v>
      </c>
      <c r="T40" s="14">
        <f>求节点($J$7:$J$10,$L$7:$L$10,节奏总纲!T37)</f>
        <v>5.7623061615684401</v>
      </c>
    </row>
    <row r="41" spans="15:20" x14ac:dyDescent="0.15">
      <c r="O41" s="14">
        <v>35</v>
      </c>
      <c r="P41" s="14">
        <f>求节点($J$7:$J$10,$L$7:$L$10,节奏总纲!P38)</f>
        <v>6.7313708498984761</v>
      </c>
      <c r="Q41" s="14">
        <f>求节点($J$7:$J$10,$L$7:$L$10,节奏总纲!Q38)</f>
        <v>6.6004898890463597</v>
      </c>
      <c r="R41" s="14">
        <f>求节点($J$7:$J$10,$L$7:$L$10,节奏总纲!R38)</f>
        <v>6.4454748503066188</v>
      </c>
      <c r="S41" s="14">
        <f>求节点($J$7:$J$10,$L$7:$L$10,节奏总纲!S38)</f>
        <v>6.2540524205654613</v>
      </c>
      <c r="T41" s="14">
        <f>求节点($J$7:$J$10,$L$7:$L$10,节奏总纲!T38)</f>
        <v>6.0110614483293805</v>
      </c>
    </row>
    <row r="42" spans="15:20" x14ac:dyDescent="0.15">
      <c r="O42" s="14">
        <v>36</v>
      </c>
      <c r="P42" s="14">
        <f>求节点($J$7:$J$10,$L$7:$L$10,节奏总纲!P39)</f>
        <v>6.8125732532083187</v>
      </c>
      <c r="Q42" s="14">
        <f>求节点($J$7:$J$10,$L$7:$L$10,节奏总纲!Q39)</f>
        <v>6.6726115379547117</v>
      </c>
      <c r="R42" s="14">
        <f>求节点($J$7:$J$10,$L$7:$L$10,节奏总纲!R39)</f>
        <v>6.5040566900936518</v>
      </c>
      <c r="S42" s="14">
        <f>求节点($J$7:$J$10,$L$7:$L$10,节奏总纲!S39)</f>
        <v>6.2970068076715835</v>
      </c>
      <c r="T42" s="14">
        <f>求节点($J$7:$J$10,$L$7:$L$10,节奏总纲!T39)</f>
        <v>6.0338832332878161</v>
      </c>
    </row>
    <row r="43" spans="15:20" x14ac:dyDescent="0.15">
      <c r="O43" s="14">
        <v>37</v>
      </c>
      <c r="P43" s="14">
        <f>求节点($J$7:$J$10,$L$7:$L$10,节奏总纲!P40)</f>
        <v>6.8996038341699766</v>
      </c>
      <c r="Q43" s="14">
        <f>求节点($J$7:$J$10,$L$7:$L$10,节奏总纲!Q40)</f>
        <v>6.7483337906811425</v>
      </c>
      <c r="R43" s="14">
        <f>求节点($J$7:$J$10,$L$7:$L$10,节奏总纲!R40)</f>
        <v>6.5667137701878087</v>
      </c>
      <c r="S43" s="14">
        <f>求节点($J$7:$J$10,$L$7:$L$10,节奏总纲!S40)</f>
        <v>6.3416680908975209</v>
      </c>
      <c r="T43" s="14">
        <f>求节点($J$7:$J$10,$L$7:$L$10,节奏总纲!T40)</f>
        <v>6.0600011106344098</v>
      </c>
    </row>
    <row r="44" spans="15:20" x14ac:dyDescent="0.15">
      <c r="O44" s="14">
        <v>38</v>
      </c>
      <c r="P44" s="14">
        <f>求节点($J$7:$J$10,$L$7:$L$10,节奏总纲!P41)</f>
        <v>6.9928809012737982</v>
      </c>
      <c r="Q44" s="14">
        <f>求节点($J$7:$J$10,$L$7:$L$10,节奏总纲!Q41)</f>
        <v>6.8292021791725359</v>
      </c>
      <c r="R44" s="14">
        <f>求节点($J$7:$J$10,$L$7:$L$10,节奏总纲!R41)</f>
        <v>6.6319085536381541</v>
      </c>
      <c r="S44" s="14">
        <f>求节点($J$7:$J$10,$L$7:$L$10,节奏总纲!S41)</f>
        <v>6.3896226727394438</v>
      </c>
      <c r="T44" s="14">
        <f>求节点($J$7:$J$10,$L$7:$L$10,节奏总纲!T41)</f>
        <v>6.0870885418413749</v>
      </c>
    </row>
    <row r="45" spans="15:20" x14ac:dyDescent="0.15">
      <c r="O45" s="14">
        <v>39</v>
      </c>
      <c r="P45" s="14">
        <f>求节点($J$7:$J$10,$L$7:$L$10,节奏总纲!P42)</f>
        <v>7.5305873511936667</v>
      </c>
      <c r="Q45" s="14">
        <f>求节点($J$7:$J$10,$L$7:$L$10,节奏总纲!Q42)</f>
        <v>6.9147069150707994</v>
      </c>
      <c r="R45" s="14">
        <f>求节点($J$7:$J$10,$L$7:$L$10,节奏总纲!R42)</f>
        <v>6.7016004387425889</v>
      </c>
      <c r="S45" s="14">
        <f>求节点($J$7:$J$10,$L$7:$L$10,节奏总纲!S42)</f>
        <v>6.4419726793466516</v>
      </c>
      <c r="T45" s="14">
        <f>求节点($J$7:$J$10,$L$7:$L$10,节奏总纲!T42)</f>
        <v>6.1170201242657924</v>
      </c>
    </row>
    <row r="46" spans="15:20" x14ac:dyDescent="0.15">
      <c r="O46" s="14">
        <v>40</v>
      </c>
      <c r="P46" s="14">
        <f>求节点($J$7:$J$10,$L$7:$L$10,节奏总纲!P43)</f>
        <v>8.1428571428571423</v>
      </c>
      <c r="Q46" s="14">
        <f>求节点($J$7:$J$10,$L$7:$L$10,节奏总纲!Q43)</f>
        <v>7.0337142857142867</v>
      </c>
      <c r="R46" s="14">
        <f>求节点($J$7:$J$10,$L$7:$L$10,节奏总纲!R43)</f>
        <v>6.7782</v>
      </c>
      <c r="S46" s="14">
        <f>求节点($J$7:$J$10,$L$7:$L$10,节奏总纲!S43)</f>
        <v>6.5000999999999998</v>
      </c>
      <c r="T46" s="14">
        <f>求节点($J$7:$J$10,$L$7:$L$10,节奏总纲!T43)</f>
        <v>6.15</v>
      </c>
    </row>
    <row r="47" spans="15:20" x14ac:dyDescent="0.15">
      <c r="O47" s="14">
        <v>41</v>
      </c>
      <c r="P47" s="14">
        <f>求节点($J$7:$J$10,$L$7:$L$10,节奏总纲!P44)</f>
        <v>8.7990716574746752</v>
      </c>
      <c r="Q47" s="14">
        <f>求节点($J$7:$J$10,$L$7:$L$10,节奏总纲!Q44)</f>
        <v>7.6087056993747275</v>
      </c>
      <c r="R47" s="14">
        <f>求节点($J$7:$J$10,$L$7:$L$10,节奏总纲!R44)</f>
        <v>6.8621985775797913</v>
      </c>
      <c r="S47" s="14">
        <f>求节点($J$7:$J$10,$L$7:$L$10,节奏总纲!S44)</f>
        <v>6.5629691814070314</v>
      </c>
      <c r="T47" s="14">
        <f>求节点($J$7:$J$10,$L$7:$L$10,节奏总纲!T44)</f>
        <v>6.186066099557479</v>
      </c>
    </row>
    <row r="48" spans="15:20" x14ac:dyDescent="0.15">
      <c r="O48" s="14">
        <v>42</v>
      </c>
      <c r="P48" s="14">
        <f>求节点($J$7:$J$10,$L$7:$L$10,节奏总纲!P45)</f>
        <v>9.5023849599728898</v>
      </c>
      <c r="Q48" s="14">
        <f>求节点($J$7:$J$10,$L$7:$L$10,节奏总纲!Q45)</f>
        <v>8.2471120724608884</v>
      </c>
      <c r="R48" s="14">
        <f>求节点($J$7:$J$10,$L$7:$L$10,节奏总纲!R45)</f>
        <v>6.9547763396925752</v>
      </c>
      <c r="S48" s="14">
        <f>求节点($J$7:$J$10,$L$7:$L$10,节奏总纲!S45)</f>
        <v>6.6322188761926553</v>
      </c>
      <c r="T48" s="14">
        <f>求节点($J$7:$J$10,$L$7:$L$10,节奏总纲!T45)</f>
        <v>6.2248510451345673</v>
      </c>
    </row>
    <row r="49" spans="15:20" x14ac:dyDescent="0.15">
      <c r="O49" s="14">
        <v>43</v>
      </c>
      <c r="P49" s="14">
        <f>求节点($J$7:$J$10,$L$7:$L$10,节奏总纲!P46)</f>
        <v>10.256177493439235</v>
      </c>
      <c r="Q49" s="14">
        <f>求节点($J$7:$J$10,$L$7:$L$10,节奏总纲!Q46)</f>
        <v>8.9077621794814874</v>
      </c>
      <c r="R49" s="14">
        <f>求节点($J$7:$J$10,$L$7:$L$10,节奏总纲!R46)</f>
        <v>7.291159667581276</v>
      </c>
      <c r="S49" s="14">
        <f>求节点($J$7:$J$10,$L$7:$L$10,节奏总纲!S46)</f>
        <v>6.7020424657784652</v>
      </c>
      <c r="T49" s="14">
        <f>求节点($J$7:$J$10,$L$7:$L$10,节奏总纲!T46)</f>
        <v>6.2639410481037228</v>
      </c>
    </row>
    <row r="50" spans="15:20" x14ac:dyDescent="0.15">
      <c r="O50" s="14">
        <v>44</v>
      </c>
      <c r="P50" s="14">
        <f>求节点($J$7:$J$10,$L$7:$L$10,节奏总纲!P47)</f>
        <v>11</v>
      </c>
      <c r="Q50" s="14">
        <f>求节点($J$7:$J$10,$L$7:$L$10,节奏总纲!Q47)</f>
        <v>9.6137006851049591</v>
      </c>
      <c r="R50" s="14">
        <f>求节点($J$7:$J$10,$L$7:$L$10,节奏总纲!R47)</f>
        <v>7.8691173629991278</v>
      </c>
      <c r="S50" s="14">
        <f>求节点($J$7:$J$10,$L$7:$L$10,节奏总纲!S47)</f>
        <v>6.7768032566844925</v>
      </c>
      <c r="T50" s="14">
        <f>求节点($J$7:$J$10,$L$7:$L$10,节奏总纲!T47)</f>
        <v>6.305375009828226</v>
      </c>
    </row>
    <row r="51" spans="15:20" x14ac:dyDescent="0.15">
      <c r="O51" s="14">
        <v>45</v>
      </c>
      <c r="P51" s="14">
        <f>求节点($J$7:$J$10,$L$7:$L$10,节奏总纲!P48)</f>
        <v>11</v>
      </c>
      <c r="Q51" s="14">
        <f>求节点($J$7:$J$10,$L$7:$L$10,节奏总纲!Q48)</f>
        <v>10.371542694014607</v>
      </c>
      <c r="R51" s="14">
        <f>求节点($J$7:$J$10,$L$7:$L$10,节奏总纲!R48)</f>
        <v>8.4881036365914326</v>
      </c>
      <c r="S51" s="14">
        <f>求节点($J$7:$J$10,$L$7:$L$10,节奏总纲!S48)</f>
        <v>6.8572830835613487</v>
      </c>
      <c r="T51" s="14">
        <f>求节点($J$7:$J$10,$L$7:$L$10,节奏总纲!T48)</f>
        <v>6.3499038807889843</v>
      </c>
    </row>
    <row r="52" spans="15:20" x14ac:dyDescent="0.15">
      <c r="O52" s="14">
        <v>46</v>
      </c>
      <c r="P52" s="14">
        <f>求节点($J$7:$J$10,$L$7:$L$10,节奏总纲!P49)</f>
        <v>11</v>
      </c>
      <c r="Q52" s="14">
        <f>求节点($J$7:$J$10,$L$7:$L$10,节奏总纲!Q49)</f>
        <v>11</v>
      </c>
      <c r="R52" s="14">
        <f>求节点($J$7:$J$10,$L$7:$L$10,节奏总纲!R49)</f>
        <v>9.1470462124255381</v>
      </c>
      <c r="S52" s="14">
        <f>求节点($J$7:$J$10,$L$7:$L$10,节奏总纲!S49)</f>
        <v>6.9425582930290499</v>
      </c>
      <c r="T52" s="14">
        <f>求节点($J$7:$J$10,$L$7:$L$10,节奏总纲!T49)</f>
        <v>6.395451320069216</v>
      </c>
    </row>
    <row r="53" spans="15:20" x14ac:dyDescent="0.15">
      <c r="O53" s="14">
        <v>47</v>
      </c>
      <c r="P53" s="14">
        <f>求节点($J$7:$J$10,$L$7:$L$10,节奏总纲!P50)</f>
        <v>11</v>
      </c>
      <c r="Q53" s="14">
        <f>求节点($J$7:$J$10,$L$7:$L$10,节奏总纲!Q50)</f>
        <v>11</v>
      </c>
      <c r="R53" s="14">
        <f>求节点($J$7:$J$10,$L$7:$L$10,节奏总纲!R50)</f>
        <v>9.8553110969805733</v>
      </c>
      <c r="S53" s="14">
        <f>求节点($J$7:$J$10,$L$7:$L$10,节奏总纲!S50)</f>
        <v>7.1918697818639945</v>
      </c>
      <c r="T53" s="14">
        <f>求节点($J$7:$J$10,$L$7:$L$10,节奏总纲!T50)</f>
        <v>6.4442640436316383</v>
      </c>
    </row>
    <row r="54" spans="15:20" x14ac:dyDescent="0.15">
      <c r="O54" s="14">
        <v>48</v>
      </c>
      <c r="P54" s="14">
        <f>求节点($J$7:$J$10,$L$7:$L$10,节奏总纲!P51)</f>
        <v>11</v>
      </c>
      <c r="Q54" s="14">
        <f>求节点($J$7:$J$10,$L$7:$L$10,节奏总纲!Q51)</f>
        <v>11</v>
      </c>
      <c r="R54" s="14">
        <f>求节点($J$7:$J$10,$L$7:$L$10,节奏总纲!R51)</f>
        <v>10.616815824534317</v>
      </c>
      <c r="S54" s="14">
        <f>求节点($J$7:$J$10,$L$7:$L$10,节奏总纲!S51)</f>
        <v>7.7254014039630761</v>
      </c>
      <c r="T54" s="14">
        <f>求节点($J$7:$J$10,$L$7:$L$10,节奏总纲!T51)</f>
        <v>6.496059798275108</v>
      </c>
    </row>
    <row r="55" spans="15:20" x14ac:dyDescent="0.15">
      <c r="O55" s="14">
        <v>49</v>
      </c>
      <c r="P55" s="14">
        <f>求节点($J$7:$J$10,$L$7:$L$10,节奏总纲!P52)</f>
        <v>11</v>
      </c>
      <c r="Q55" s="14">
        <f>求节点($J$7:$J$10,$L$7:$L$10,节奏总纲!Q52)</f>
        <v>11</v>
      </c>
      <c r="R55" s="14">
        <f>求节点($J$7:$J$10,$L$7:$L$10,节奏总纲!R52)</f>
        <v>11</v>
      </c>
      <c r="S55" s="14">
        <f>求节点($J$7:$J$10,$L$7:$L$10,节奏总纲!S52)</f>
        <v>8.2961532493188539</v>
      </c>
      <c r="T55" s="14">
        <f>求节点($J$7:$J$10,$L$7:$L$10,节奏总纲!T52)</f>
        <v>6.5547459906982475</v>
      </c>
    </row>
    <row r="56" spans="15:20" x14ac:dyDescent="0.15">
      <c r="O56" s="14">
        <v>50</v>
      </c>
      <c r="P56" s="14">
        <f>求节点($J$7:$J$10,$L$7:$L$10,节奏总纲!P53)</f>
        <v>11</v>
      </c>
      <c r="Q56" s="14">
        <f>求节点($J$7:$J$10,$L$7:$L$10,节奏总纲!Q53)</f>
        <v>11</v>
      </c>
      <c r="R56" s="14">
        <f>求节点($J$7:$J$10,$L$7:$L$10,节奏总纲!R53)</f>
        <v>11</v>
      </c>
      <c r="S56" s="14">
        <f>求节点($J$7:$J$10,$L$7:$L$10,节奏总纲!S53)</f>
        <v>8.9351999999999983</v>
      </c>
      <c r="T56" s="14">
        <f>求节点($J$7:$J$10,$L$7:$L$10,节奏总纲!T53)</f>
        <v>6.6188400000000005</v>
      </c>
    </row>
    <row r="57" spans="15:20" x14ac:dyDescent="0.15">
      <c r="O57" s="14">
        <v>51</v>
      </c>
      <c r="P57" s="14">
        <f>求节点($J$7:$J$10,$L$7:$L$10,节奏总纲!P54)</f>
        <v>11</v>
      </c>
      <c r="Q57" s="14">
        <f>求节点($J$7:$J$10,$L$7:$L$10,节奏总纲!Q54)</f>
        <v>11</v>
      </c>
      <c r="R57" s="14">
        <f>求节点($J$7:$J$10,$L$7:$L$10,节奏总纲!R54)</f>
        <v>11</v>
      </c>
      <c r="S57" s="14">
        <f>求节点($J$7:$J$10,$L$7:$L$10,节奏总纲!S54)</f>
        <v>9.6213392989562472</v>
      </c>
      <c r="T57" s="14">
        <f>求节点($J$7:$J$10,$L$7:$L$10,节奏总纲!T54)</f>
        <v>6.6845849211903419</v>
      </c>
    </row>
    <row r="58" spans="15:20" x14ac:dyDescent="0.15">
      <c r="O58" s="14">
        <v>52</v>
      </c>
      <c r="P58" s="14">
        <f>求节点($J$7:$J$10,$L$7:$L$10,节奏总纲!P55)</f>
        <v>11</v>
      </c>
      <c r="Q58" s="14">
        <f>求节点($J$7:$J$10,$L$7:$L$10,节奏总纲!Q55)</f>
        <v>11</v>
      </c>
      <c r="R58" s="14">
        <f>求节点($J$7:$J$10,$L$7:$L$10,节奏总纲!R55)</f>
        <v>11</v>
      </c>
      <c r="S58" s="14">
        <f>求节点($J$7:$J$10,$L$7:$L$10,节奏总纲!S55)</f>
        <v>10.388839481333584</v>
      </c>
      <c r="T58" s="14">
        <f>求节点($J$7:$J$10,$L$7:$L$10,节奏总纲!T55)</f>
        <v>6.7570167479587955</v>
      </c>
    </row>
    <row r="59" spans="15:20" x14ac:dyDescent="0.15">
      <c r="O59" s="14">
        <v>53</v>
      </c>
      <c r="P59" s="14">
        <f>求节点($J$7:$J$10,$L$7:$L$10,节奏总纲!P56)</f>
        <v>11</v>
      </c>
      <c r="Q59" s="14">
        <f>求节点($J$7:$J$10,$L$7:$L$10,节奏总纲!Q56)</f>
        <v>11</v>
      </c>
      <c r="R59" s="14">
        <f>求节点($J$7:$J$10,$L$7:$L$10,节奏总纲!R56)</f>
        <v>11</v>
      </c>
      <c r="S59" s="14">
        <f>求节点($J$7:$J$10,$L$7:$L$10,节奏总纲!S56)</f>
        <v>11</v>
      </c>
      <c r="T59" s="14">
        <f>求节点($J$7:$J$10,$L$7:$L$10,节奏总纲!T56)</f>
        <v>6.8338522248344118</v>
      </c>
    </row>
    <row r="60" spans="15:20" x14ac:dyDescent="0.15">
      <c r="O60" s="14">
        <v>54</v>
      </c>
      <c r="P60" s="14">
        <f>求节点($J$7:$J$10,$L$7:$L$10,节奏总纲!P57)</f>
        <v>11</v>
      </c>
      <c r="Q60" s="14">
        <f>求节点($J$7:$J$10,$L$7:$L$10,节奏总纲!Q57)</f>
        <v>11</v>
      </c>
      <c r="R60" s="14">
        <f>求节点($J$7:$J$10,$L$7:$L$10,节奏总纲!R57)</f>
        <v>11</v>
      </c>
      <c r="S60" s="14">
        <f>求节点($J$7:$J$10,$L$7:$L$10,节奏总纲!S57)</f>
        <v>11</v>
      </c>
      <c r="T60" s="14">
        <f>求节点($J$7:$J$10,$L$7:$L$10,节奏总纲!T57)</f>
        <v>6.9111685573922443</v>
      </c>
    </row>
    <row r="61" spans="15:20" x14ac:dyDescent="0.15">
      <c r="O61" s="14">
        <v>55</v>
      </c>
      <c r="P61" s="14">
        <f>求节点($J$7:$J$10,$L$7:$L$10,节奏总纲!P58)</f>
        <v>11</v>
      </c>
      <c r="Q61" s="14">
        <f>求节点($J$7:$J$10,$L$7:$L$10,节奏总纲!Q58)</f>
        <v>11</v>
      </c>
      <c r="R61" s="14">
        <f>求节点($J$7:$J$10,$L$7:$L$10,节奏总纲!R58)</f>
        <v>11</v>
      </c>
      <c r="S61" s="14">
        <f>求节点($J$7:$J$10,$L$7:$L$10,节奏总纲!S58)</f>
        <v>11</v>
      </c>
      <c r="T61" s="14">
        <f>求节点($J$7:$J$10,$L$7:$L$10,节奏总纲!T58)</f>
        <v>6.9944538943812171</v>
      </c>
    </row>
    <row r="62" spans="15:20" x14ac:dyDescent="0.15">
      <c r="O62" s="14">
        <v>56</v>
      </c>
      <c r="P62" s="14">
        <f>求节点($J$7:$J$10,$L$7:$L$10,节奏总纲!P59)</f>
        <v>11</v>
      </c>
      <c r="Q62" s="14">
        <f>求节点($J$7:$J$10,$L$7:$L$10,节奏总纲!Q59)</f>
        <v>11</v>
      </c>
      <c r="R62" s="14">
        <f>求节点($J$7:$J$10,$L$7:$L$10,节奏总纲!R59)</f>
        <v>11</v>
      </c>
      <c r="S62" s="14">
        <f>求节点($J$7:$J$10,$L$7:$L$10,节奏总纲!S59)</f>
        <v>11</v>
      </c>
      <c r="T62" s="14">
        <f>求节点($J$7:$J$10,$L$7:$L$10,节奏总纲!T59)</f>
        <v>7.4786305979333267</v>
      </c>
    </row>
    <row r="63" spans="15:20" x14ac:dyDescent="0.15">
      <c r="O63" s="14">
        <v>57</v>
      </c>
      <c r="P63" s="14">
        <f>求节点($J$7:$J$10,$L$7:$L$10,节奏总纲!P60)</f>
        <v>11</v>
      </c>
      <c r="Q63" s="14">
        <f>求节点($J$7:$J$10,$L$7:$L$10,节奏总纲!Q60)</f>
        <v>11</v>
      </c>
      <c r="R63" s="14">
        <f>求节点($J$7:$J$10,$L$7:$L$10,节奏总纲!R60)</f>
        <v>11</v>
      </c>
      <c r="S63" s="14">
        <f>求节点($J$7:$J$10,$L$7:$L$10,节奏总纲!S60)</f>
        <v>11</v>
      </c>
      <c r="T63" s="14">
        <f>求节点($J$7:$J$10,$L$7:$L$10,节奏总纲!T60)</f>
        <v>8.0377114105096066</v>
      </c>
    </row>
    <row r="64" spans="15:20" x14ac:dyDescent="0.15">
      <c r="O64" s="14">
        <v>58</v>
      </c>
      <c r="P64" s="14">
        <f>求节点($J$7:$J$10,$L$7:$L$10,节奏总纲!P61)</f>
        <v>11</v>
      </c>
      <c r="Q64" s="14">
        <f>求节点($J$7:$J$10,$L$7:$L$10,节奏总纲!Q61)</f>
        <v>11</v>
      </c>
      <c r="R64" s="14">
        <f>求节点($J$7:$J$10,$L$7:$L$10,节奏总纲!R61)</f>
        <v>11</v>
      </c>
      <c r="S64" s="14">
        <f>求节点($J$7:$J$10,$L$7:$L$10,节奏总纲!S61)</f>
        <v>11</v>
      </c>
      <c r="T64" s="14">
        <f>求节点($J$7:$J$10,$L$7:$L$10,节奏总纲!T61)</f>
        <v>8.6322716614662092</v>
      </c>
    </row>
    <row r="65" spans="15:20" x14ac:dyDescent="0.15">
      <c r="O65" s="14">
        <v>59</v>
      </c>
      <c r="P65" s="14">
        <f>求节点($J$7:$J$10,$L$7:$L$10,节奏总纲!P62)</f>
        <v>11</v>
      </c>
      <c r="Q65" s="14">
        <f>求节点($J$7:$J$10,$L$7:$L$10,节奏总纲!Q62)</f>
        <v>11</v>
      </c>
      <c r="R65" s="14">
        <f>求节点($J$7:$J$10,$L$7:$L$10,节奏总纲!R62)</f>
        <v>11</v>
      </c>
      <c r="S65" s="14">
        <f>求节点($J$7:$J$10,$L$7:$L$10,节奏总纲!S62)</f>
        <v>11</v>
      </c>
      <c r="T65" s="14">
        <f>求节点($J$7:$J$10,$L$7:$L$10,节奏总纲!T62)</f>
        <v>9.2877752447656086</v>
      </c>
    </row>
    <row r="66" spans="15:20" x14ac:dyDescent="0.15">
      <c r="O66" s="14">
        <v>60</v>
      </c>
      <c r="P66" s="14">
        <f>求节点($J$7:$J$10,$L$7:$L$10,节奏总纲!P63)</f>
        <v>11</v>
      </c>
      <c r="Q66" s="14">
        <f>求节点($J$7:$J$10,$L$7:$L$10,节奏总纲!Q63)</f>
        <v>11</v>
      </c>
      <c r="R66" s="14">
        <f>求节点($J$7:$J$10,$L$7:$L$10,节奏总纲!R63)</f>
        <v>11</v>
      </c>
      <c r="S66" s="14">
        <f>求节点($J$7:$J$10,$L$7:$L$10,节奏总纲!S63)</f>
        <v>11</v>
      </c>
      <c r="T66" s="14">
        <f>求节点($J$7:$J$10,$L$7:$L$10,节奏总纲!T63)</f>
        <v>10.015028571428573</v>
      </c>
    </row>
    <row r="67" spans="15:20" x14ac:dyDescent="0.15">
      <c r="O67" s="14">
        <v>61</v>
      </c>
      <c r="P67" s="14">
        <f>求节点($J$7:$J$10,$L$7:$L$10,节奏总纲!P64)</f>
        <v>11</v>
      </c>
      <c r="Q67" s="14">
        <f>求节点($J$7:$J$10,$L$7:$L$10,节奏总纲!Q64)</f>
        <v>11</v>
      </c>
      <c r="R67" s="14">
        <f>求节点($J$7:$J$10,$L$7:$L$10,节奏总纲!R64)</f>
        <v>11</v>
      </c>
      <c r="S67" s="14">
        <f>求节点($J$7:$J$10,$L$7:$L$10,节奏总纲!S64)</f>
        <v>11</v>
      </c>
      <c r="T67" s="14">
        <f>求节点($J$7:$J$10,$L$7:$L$10,节奏总纲!T64)</f>
        <v>10.772637408384909</v>
      </c>
    </row>
    <row r="68" spans="15:20" x14ac:dyDescent="0.15">
      <c r="O68" s="14">
        <v>62</v>
      </c>
      <c r="P68" s="14">
        <f>求节点($J$7:$J$10,$L$7:$L$10,节奏总纲!P65)</f>
        <v>11</v>
      </c>
      <c r="Q68" s="14">
        <f>求节点($J$7:$J$10,$L$7:$L$10,节奏总纲!Q65)</f>
        <v>11</v>
      </c>
      <c r="R68" s="14">
        <f>求节点($J$7:$J$10,$L$7:$L$10,节奏总纲!R65)</f>
        <v>11</v>
      </c>
      <c r="S68" s="14">
        <f>求节点($J$7:$J$10,$L$7:$L$10,节奏总纲!S65)</f>
        <v>11</v>
      </c>
      <c r="T68" s="14">
        <f>求节点($J$7:$J$10,$L$7:$L$10,节奏总纲!T65)</f>
        <v>11</v>
      </c>
    </row>
    <row r="69" spans="15:20" x14ac:dyDescent="0.15">
      <c r="O69" s="14">
        <v>63</v>
      </c>
      <c r="P69" s="14">
        <f>求节点($J$7:$J$10,$L$7:$L$10,节奏总纲!P66)</f>
        <v>11</v>
      </c>
      <c r="Q69" s="14">
        <f>求节点($J$7:$J$10,$L$7:$L$10,节奏总纲!Q66)</f>
        <v>11</v>
      </c>
      <c r="R69" s="14">
        <f>求节点($J$7:$J$10,$L$7:$L$10,节奏总纲!R66)</f>
        <v>11</v>
      </c>
      <c r="S69" s="14">
        <f>求节点($J$7:$J$10,$L$7:$L$10,节奏总纲!S66)</f>
        <v>11</v>
      </c>
      <c r="T69" s="14">
        <f>求节点($J$7:$J$10,$L$7:$L$10,节奏总纲!T66)</f>
        <v>11</v>
      </c>
    </row>
    <row r="70" spans="15:20" x14ac:dyDescent="0.15">
      <c r="O70" s="14">
        <v>64</v>
      </c>
      <c r="P70" s="14">
        <f>求节点($J$7:$J$10,$L$7:$L$10,节奏总纲!P67)</f>
        <v>11</v>
      </c>
      <c r="Q70" s="14">
        <f>求节点($J$7:$J$10,$L$7:$L$10,节奏总纲!Q67)</f>
        <v>11</v>
      </c>
      <c r="R70" s="14">
        <f>求节点($J$7:$J$10,$L$7:$L$10,节奏总纲!R67)</f>
        <v>11</v>
      </c>
      <c r="S70" s="14">
        <f>求节点($J$7:$J$10,$L$7:$L$10,节奏总纲!S67)</f>
        <v>11</v>
      </c>
      <c r="T70" s="14">
        <f>求节点($J$7:$J$10,$L$7:$L$10,节奏总纲!T67)</f>
        <v>11</v>
      </c>
    </row>
    <row r="71" spans="15:20" x14ac:dyDescent="0.15">
      <c r="O71" s="14">
        <v>65</v>
      </c>
      <c r="P71" s="14">
        <f>求节点($J$7:$J$10,$L$7:$L$10,节奏总纲!P68)</f>
        <v>11</v>
      </c>
      <c r="Q71" s="14">
        <f>求节点($J$7:$J$10,$L$7:$L$10,节奏总纲!Q68)</f>
        <v>11</v>
      </c>
      <c r="R71" s="14">
        <f>求节点($J$7:$J$10,$L$7:$L$10,节奏总纲!R68)</f>
        <v>11</v>
      </c>
      <c r="S71" s="14">
        <f>求节点($J$7:$J$10,$L$7:$L$10,节奏总纲!S68)</f>
        <v>11</v>
      </c>
      <c r="T71" s="14">
        <f>求节点($J$7:$J$10,$L$7:$L$10,节奏总纲!T68)</f>
        <v>11</v>
      </c>
    </row>
    <row r="72" spans="15:20" x14ac:dyDescent="0.15">
      <c r="O72" s="14">
        <v>66</v>
      </c>
      <c r="P72" s="14">
        <f>求节点($J$7:$J$10,$L$7:$L$10,节奏总纲!P69)</f>
        <v>11</v>
      </c>
      <c r="Q72" s="14">
        <f>求节点($J$7:$J$10,$L$7:$L$10,节奏总纲!Q69)</f>
        <v>11</v>
      </c>
      <c r="R72" s="14">
        <f>求节点($J$7:$J$10,$L$7:$L$10,节奏总纲!R69)</f>
        <v>11</v>
      </c>
      <c r="S72" s="14">
        <f>求节点($J$7:$J$10,$L$7:$L$10,节奏总纲!S69)</f>
        <v>11</v>
      </c>
      <c r="T72" s="14">
        <f>求节点($J$7:$J$10,$L$7:$L$10,节奏总纲!T69)</f>
        <v>11</v>
      </c>
    </row>
    <row r="73" spans="15:20" x14ac:dyDescent="0.15">
      <c r="O73" s="14">
        <v>67</v>
      </c>
      <c r="P73" s="14">
        <f>求节点($J$7:$J$10,$L$7:$L$10,节奏总纲!P70)</f>
        <v>11</v>
      </c>
      <c r="Q73" s="14">
        <f>求节点($J$7:$J$10,$L$7:$L$10,节奏总纲!Q70)</f>
        <v>11</v>
      </c>
      <c r="R73" s="14">
        <f>求节点($J$7:$J$10,$L$7:$L$10,节奏总纲!R70)</f>
        <v>11</v>
      </c>
      <c r="S73" s="14">
        <f>求节点($J$7:$J$10,$L$7:$L$10,节奏总纲!S70)</f>
        <v>11</v>
      </c>
      <c r="T73" s="14">
        <f>求节点($J$7:$J$10,$L$7:$L$10,节奏总纲!T70)</f>
        <v>11</v>
      </c>
    </row>
    <row r="74" spans="15:20" x14ac:dyDescent="0.15">
      <c r="O74" s="14">
        <v>68</v>
      </c>
      <c r="P74" s="14">
        <f>求节点($J$7:$J$10,$L$7:$L$10,节奏总纲!P71)</f>
        <v>11</v>
      </c>
      <c r="Q74" s="14">
        <f>求节点($J$7:$J$10,$L$7:$L$10,节奏总纲!Q71)</f>
        <v>11</v>
      </c>
      <c r="R74" s="14">
        <f>求节点($J$7:$J$10,$L$7:$L$10,节奏总纲!R71)</f>
        <v>11</v>
      </c>
      <c r="S74" s="14">
        <f>求节点($J$7:$J$10,$L$7:$L$10,节奏总纲!S71)</f>
        <v>11</v>
      </c>
      <c r="T74" s="14">
        <f>求节点($J$7:$J$10,$L$7:$L$10,节奏总纲!T71)</f>
        <v>11</v>
      </c>
    </row>
    <row r="75" spans="15:20" x14ac:dyDescent="0.15">
      <c r="O75" s="14">
        <v>69</v>
      </c>
      <c r="P75" s="14">
        <f>求节点($J$7:$J$10,$L$7:$L$10,节奏总纲!P72)</f>
        <v>11</v>
      </c>
      <c r="Q75" s="14">
        <f>求节点($J$7:$J$10,$L$7:$L$10,节奏总纲!Q72)</f>
        <v>11</v>
      </c>
      <c r="R75" s="14">
        <f>求节点($J$7:$J$10,$L$7:$L$10,节奏总纲!R72)</f>
        <v>11</v>
      </c>
      <c r="S75" s="14">
        <f>求节点($J$7:$J$10,$L$7:$L$10,节奏总纲!S72)</f>
        <v>11</v>
      </c>
      <c r="T75" s="14">
        <f>求节点($J$7:$J$10,$L$7:$L$10,节奏总纲!T72)</f>
        <v>11</v>
      </c>
    </row>
    <row r="76" spans="15:20" x14ac:dyDescent="0.15">
      <c r="O76" s="14">
        <v>70</v>
      </c>
      <c r="P76" s="14">
        <f>求节点($J$7:$J$10,$L$7:$L$10,节奏总纲!P73)</f>
        <v>11</v>
      </c>
      <c r="Q76" s="14">
        <f>求节点($J$7:$J$10,$L$7:$L$10,节奏总纲!Q73)</f>
        <v>11</v>
      </c>
      <c r="R76" s="14">
        <f>求节点($J$7:$J$10,$L$7:$L$10,节奏总纲!R73)</f>
        <v>11</v>
      </c>
      <c r="S76" s="14">
        <f>求节点($J$7:$J$10,$L$7:$L$10,节奏总纲!S73)</f>
        <v>11</v>
      </c>
      <c r="T76" s="14">
        <f>求节点($J$7:$J$10,$L$7:$L$10,节奏总纲!T73)</f>
        <v>11</v>
      </c>
    </row>
    <row r="77" spans="15:20" x14ac:dyDescent="0.15">
      <c r="O77" s="14">
        <v>71</v>
      </c>
      <c r="P77" s="14">
        <f>求节点($J$7:$J$10,$L$7:$L$10,节奏总纲!P74)</f>
        <v>11</v>
      </c>
      <c r="Q77" s="14">
        <f>求节点($J$7:$J$10,$L$7:$L$10,节奏总纲!Q74)</f>
        <v>11</v>
      </c>
      <c r="R77" s="14">
        <f>求节点($J$7:$J$10,$L$7:$L$10,节奏总纲!R74)</f>
        <v>11</v>
      </c>
      <c r="S77" s="14">
        <f>求节点($J$7:$J$10,$L$7:$L$10,节奏总纲!S74)</f>
        <v>11</v>
      </c>
      <c r="T77" s="14">
        <f>求节点($J$7:$J$10,$L$7:$L$10,节奏总纲!T74)</f>
        <v>11</v>
      </c>
    </row>
    <row r="78" spans="15:20" x14ac:dyDescent="0.15">
      <c r="O78" s="14">
        <v>72</v>
      </c>
      <c r="P78" s="14">
        <f>求节点($J$7:$J$10,$L$7:$L$10,节奏总纲!P75)</f>
        <v>11</v>
      </c>
      <c r="Q78" s="14">
        <f>求节点($J$7:$J$10,$L$7:$L$10,节奏总纲!Q75)</f>
        <v>11</v>
      </c>
      <c r="R78" s="14">
        <f>求节点($J$7:$J$10,$L$7:$L$10,节奏总纲!R75)</f>
        <v>11</v>
      </c>
      <c r="S78" s="14">
        <f>求节点($J$7:$J$10,$L$7:$L$10,节奏总纲!S75)</f>
        <v>11</v>
      </c>
      <c r="T78" s="14">
        <f>求节点($J$7:$J$10,$L$7:$L$10,节奏总纲!T75)</f>
        <v>11</v>
      </c>
    </row>
    <row r="79" spans="15:20" x14ac:dyDescent="0.15">
      <c r="O79" s="14">
        <v>73</v>
      </c>
      <c r="P79" s="14">
        <f>求节点($J$7:$J$10,$L$7:$L$10,节奏总纲!P76)</f>
        <v>11</v>
      </c>
      <c r="Q79" s="14">
        <f>求节点($J$7:$J$10,$L$7:$L$10,节奏总纲!Q76)</f>
        <v>11</v>
      </c>
      <c r="R79" s="14">
        <f>求节点($J$7:$J$10,$L$7:$L$10,节奏总纲!R76)</f>
        <v>11</v>
      </c>
      <c r="S79" s="14">
        <f>求节点($J$7:$J$10,$L$7:$L$10,节奏总纲!S76)</f>
        <v>11</v>
      </c>
      <c r="T79" s="14">
        <f>求节点($J$7:$J$10,$L$7:$L$10,节奏总纲!T76)</f>
        <v>11</v>
      </c>
    </row>
    <row r="80" spans="15:20" x14ac:dyDescent="0.15">
      <c r="O80" s="14">
        <v>74</v>
      </c>
      <c r="P80" s="14">
        <f>求节点($J$7:$J$10,$L$7:$L$10,节奏总纲!P77)</f>
        <v>11</v>
      </c>
      <c r="Q80" s="14">
        <f>求节点($J$7:$J$10,$L$7:$L$10,节奏总纲!Q77)</f>
        <v>11</v>
      </c>
      <c r="R80" s="14">
        <f>求节点($J$7:$J$10,$L$7:$L$10,节奏总纲!R77)</f>
        <v>11</v>
      </c>
      <c r="S80" s="14">
        <f>求节点($J$7:$J$10,$L$7:$L$10,节奏总纲!S77)</f>
        <v>11</v>
      </c>
      <c r="T80" s="14">
        <f>求节点($J$7:$J$10,$L$7:$L$10,节奏总纲!T77)</f>
        <v>11</v>
      </c>
    </row>
    <row r="81" spans="15:20" x14ac:dyDescent="0.15">
      <c r="O81" s="14">
        <v>75</v>
      </c>
      <c r="P81" s="14">
        <f>求节点($J$7:$J$10,$L$7:$L$10,节奏总纲!P78)</f>
        <v>11</v>
      </c>
      <c r="Q81" s="14">
        <f>求节点($J$7:$J$10,$L$7:$L$10,节奏总纲!Q78)</f>
        <v>11</v>
      </c>
      <c r="R81" s="14">
        <f>求节点($J$7:$J$10,$L$7:$L$10,节奏总纲!R78)</f>
        <v>11</v>
      </c>
      <c r="S81" s="14">
        <f>求节点($J$7:$J$10,$L$7:$L$10,节奏总纲!S78)</f>
        <v>11</v>
      </c>
      <c r="T81" s="14">
        <f>求节点($J$7:$J$10,$L$7:$L$10,节奏总纲!T78)</f>
        <v>11</v>
      </c>
    </row>
    <row r="82" spans="15:20" x14ac:dyDescent="0.15">
      <c r="O82" s="14">
        <v>76</v>
      </c>
      <c r="P82" s="14">
        <f>求节点($J$7:$J$10,$L$7:$L$10,节奏总纲!P79)</f>
        <v>11</v>
      </c>
      <c r="Q82" s="14">
        <f>求节点($J$7:$J$10,$L$7:$L$10,节奏总纲!Q79)</f>
        <v>11</v>
      </c>
      <c r="R82" s="14">
        <f>求节点($J$7:$J$10,$L$7:$L$10,节奏总纲!R79)</f>
        <v>11</v>
      </c>
      <c r="S82" s="14">
        <f>求节点($J$7:$J$10,$L$7:$L$10,节奏总纲!S79)</f>
        <v>11</v>
      </c>
      <c r="T82" s="14">
        <f>求节点($J$7:$J$10,$L$7:$L$10,节奏总纲!T79)</f>
        <v>11</v>
      </c>
    </row>
    <row r="83" spans="15:20" x14ac:dyDescent="0.15">
      <c r="O83" s="14">
        <v>77</v>
      </c>
      <c r="P83" s="14">
        <f>求节点($J$7:$J$10,$L$7:$L$10,节奏总纲!P80)</f>
        <v>11</v>
      </c>
      <c r="Q83" s="14">
        <f>求节点($J$7:$J$10,$L$7:$L$10,节奏总纲!Q80)</f>
        <v>11</v>
      </c>
      <c r="R83" s="14">
        <f>求节点($J$7:$J$10,$L$7:$L$10,节奏总纲!R80)</f>
        <v>11</v>
      </c>
      <c r="S83" s="14">
        <f>求节点($J$7:$J$10,$L$7:$L$10,节奏总纲!S80)</f>
        <v>11</v>
      </c>
      <c r="T83" s="14">
        <f>求节点($J$7:$J$10,$L$7:$L$10,节奏总纲!T80)</f>
        <v>11</v>
      </c>
    </row>
    <row r="84" spans="15:20" x14ac:dyDescent="0.15">
      <c r="O84" s="14">
        <v>78</v>
      </c>
      <c r="P84" s="14">
        <f>求节点($J$7:$J$10,$L$7:$L$10,节奏总纲!P81)</f>
        <v>11</v>
      </c>
      <c r="Q84" s="14">
        <f>求节点($J$7:$J$10,$L$7:$L$10,节奏总纲!Q81)</f>
        <v>11</v>
      </c>
      <c r="R84" s="14">
        <f>求节点($J$7:$J$10,$L$7:$L$10,节奏总纲!R81)</f>
        <v>11</v>
      </c>
      <c r="S84" s="14">
        <f>求节点($J$7:$J$10,$L$7:$L$10,节奏总纲!S81)</f>
        <v>11</v>
      </c>
      <c r="T84" s="14">
        <f>求节点($J$7:$J$10,$L$7:$L$10,节奏总纲!T81)</f>
        <v>11</v>
      </c>
    </row>
    <row r="85" spans="15:20" x14ac:dyDescent="0.15">
      <c r="O85" s="14">
        <v>79</v>
      </c>
      <c r="P85" s="14">
        <f>求节点($J$7:$J$10,$L$7:$L$10,节奏总纲!P82)</f>
        <v>11</v>
      </c>
      <c r="Q85" s="14">
        <f>求节点($J$7:$J$10,$L$7:$L$10,节奏总纲!Q82)</f>
        <v>11</v>
      </c>
      <c r="R85" s="14">
        <f>求节点($J$7:$J$10,$L$7:$L$10,节奏总纲!R82)</f>
        <v>11</v>
      </c>
      <c r="S85" s="14">
        <f>求节点($J$7:$J$10,$L$7:$L$10,节奏总纲!S82)</f>
        <v>11</v>
      </c>
      <c r="T85" s="14">
        <f>求节点($J$7:$J$10,$L$7:$L$10,节奏总纲!T82)</f>
        <v>11</v>
      </c>
    </row>
    <row r="86" spans="15:20" x14ac:dyDescent="0.15">
      <c r="O86" s="14">
        <v>80</v>
      </c>
      <c r="P86" s="14">
        <f>求节点($J$7:$J$10,$L$7:$L$10,节奏总纲!P83)</f>
        <v>11</v>
      </c>
      <c r="Q86" s="14">
        <f>求节点($J$7:$J$10,$L$7:$L$10,节奏总纲!Q83)</f>
        <v>11</v>
      </c>
      <c r="R86" s="14">
        <f>求节点($J$7:$J$10,$L$7:$L$10,节奏总纲!R83)</f>
        <v>11</v>
      </c>
      <c r="S86" s="14">
        <f>求节点($J$7:$J$10,$L$7:$L$10,节奏总纲!S83)</f>
        <v>11</v>
      </c>
      <c r="T86" s="14">
        <f>求节点($J$7:$J$10,$L$7:$L$10,节奏总纲!T83)</f>
        <v>11</v>
      </c>
    </row>
    <row r="87" spans="15:20" x14ac:dyDescent="0.15">
      <c r="O87" s="14">
        <v>81</v>
      </c>
      <c r="P87" s="14">
        <f>求节点($J$7:$J$10,$L$7:$L$10,节奏总纲!P84)</f>
        <v>11</v>
      </c>
      <c r="Q87" s="14">
        <f>求节点($J$7:$J$10,$L$7:$L$10,节奏总纲!Q84)</f>
        <v>11</v>
      </c>
      <c r="R87" s="14">
        <f>求节点($J$7:$J$10,$L$7:$L$10,节奏总纲!R84)</f>
        <v>11</v>
      </c>
      <c r="S87" s="14">
        <f>求节点($J$7:$J$10,$L$7:$L$10,节奏总纲!S84)</f>
        <v>11</v>
      </c>
      <c r="T87" s="14">
        <f>求节点($J$7:$J$10,$L$7:$L$10,节奏总纲!T84)</f>
        <v>11</v>
      </c>
    </row>
    <row r="88" spans="15:20" x14ac:dyDescent="0.15">
      <c r="O88" s="14">
        <v>82</v>
      </c>
      <c r="P88" s="14">
        <f>求节点($J$7:$J$10,$L$7:$L$10,节奏总纲!P85)</f>
        <v>11</v>
      </c>
      <c r="Q88" s="14">
        <f>求节点($J$7:$J$10,$L$7:$L$10,节奏总纲!Q85)</f>
        <v>11</v>
      </c>
      <c r="R88" s="14">
        <f>求节点($J$7:$J$10,$L$7:$L$10,节奏总纲!R85)</f>
        <v>11</v>
      </c>
      <c r="S88" s="14">
        <f>求节点($J$7:$J$10,$L$7:$L$10,节奏总纲!S85)</f>
        <v>11</v>
      </c>
      <c r="T88" s="14">
        <f>求节点($J$7:$J$10,$L$7:$L$10,节奏总纲!T85)</f>
        <v>11</v>
      </c>
    </row>
    <row r="89" spans="15:20" x14ac:dyDescent="0.15">
      <c r="O89" s="14">
        <v>83</v>
      </c>
      <c r="P89" s="14">
        <f>求节点($J$7:$J$10,$L$7:$L$10,节奏总纲!P86)</f>
        <v>11</v>
      </c>
      <c r="Q89" s="14">
        <f>求节点($J$7:$J$10,$L$7:$L$10,节奏总纲!Q86)</f>
        <v>11</v>
      </c>
      <c r="R89" s="14">
        <f>求节点($J$7:$J$10,$L$7:$L$10,节奏总纲!R86)</f>
        <v>11</v>
      </c>
      <c r="S89" s="14">
        <f>求节点($J$7:$J$10,$L$7:$L$10,节奏总纲!S86)</f>
        <v>11</v>
      </c>
      <c r="T89" s="14">
        <f>求节点($J$7:$J$10,$L$7:$L$10,节奏总纲!T86)</f>
        <v>11</v>
      </c>
    </row>
    <row r="90" spans="15:20" x14ac:dyDescent="0.15">
      <c r="O90" s="14">
        <v>84</v>
      </c>
      <c r="P90" s="14">
        <f>求节点($J$7:$J$10,$L$7:$L$10,节奏总纲!P87)</f>
        <v>11</v>
      </c>
      <c r="Q90" s="14">
        <f>求节点($J$7:$J$10,$L$7:$L$10,节奏总纲!Q87)</f>
        <v>11</v>
      </c>
      <c r="R90" s="14">
        <f>求节点($J$7:$J$10,$L$7:$L$10,节奏总纲!R87)</f>
        <v>11</v>
      </c>
      <c r="S90" s="14">
        <f>求节点($J$7:$J$10,$L$7:$L$10,节奏总纲!S87)</f>
        <v>11</v>
      </c>
      <c r="T90" s="14">
        <f>求节点($J$7:$J$10,$L$7:$L$10,节奏总纲!T87)</f>
        <v>11</v>
      </c>
    </row>
    <row r="91" spans="15:20" x14ac:dyDescent="0.15">
      <c r="O91" s="14">
        <v>85</v>
      </c>
      <c r="P91" s="14">
        <f>求节点($J$7:$J$10,$L$7:$L$10,节奏总纲!P88)</f>
        <v>11</v>
      </c>
      <c r="Q91" s="14">
        <f>求节点($J$7:$J$10,$L$7:$L$10,节奏总纲!Q88)</f>
        <v>11</v>
      </c>
      <c r="R91" s="14">
        <f>求节点($J$7:$J$10,$L$7:$L$10,节奏总纲!R88)</f>
        <v>11</v>
      </c>
      <c r="S91" s="14">
        <f>求节点($J$7:$J$10,$L$7:$L$10,节奏总纲!S88)</f>
        <v>11</v>
      </c>
      <c r="T91" s="14">
        <f>求节点($J$7:$J$10,$L$7:$L$10,节奏总纲!T88)</f>
        <v>11</v>
      </c>
    </row>
    <row r="92" spans="15:20" x14ac:dyDescent="0.15">
      <c r="O92" s="14">
        <v>86</v>
      </c>
      <c r="P92" s="14">
        <f>求节点($J$7:$J$10,$L$7:$L$10,节奏总纲!P89)</f>
        <v>11</v>
      </c>
      <c r="Q92" s="14">
        <f>求节点($J$7:$J$10,$L$7:$L$10,节奏总纲!Q89)</f>
        <v>11</v>
      </c>
      <c r="R92" s="14">
        <f>求节点($J$7:$J$10,$L$7:$L$10,节奏总纲!R89)</f>
        <v>11</v>
      </c>
      <c r="S92" s="14">
        <f>求节点($J$7:$J$10,$L$7:$L$10,节奏总纲!S89)</f>
        <v>11</v>
      </c>
      <c r="T92" s="14">
        <f>求节点($J$7:$J$10,$L$7:$L$10,节奏总纲!T89)</f>
        <v>11</v>
      </c>
    </row>
    <row r="93" spans="15:20" x14ac:dyDescent="0.15">
      <c r="O93" s="14">
        <v>87</v>
      </c>
      <c r="P93" s="14">
        <f>求节点($J$7:$J$10,$L$7:$L$10,节奏总纲!P90)</f>
        <v>11</v>
      </c>
      <c r="Q93" s="14">
        <f>求节点($J$7:$J$10,$L$7:$L$10,节奏总纲!Q90)</f>
        <v>11</v>
      </c>
      <c r="R93" s="14">
        <f>求节点($J$7:$J$10,$L$7:$L$10,节奏总纲!R90)</f>
        <v>11</v>
      </c>
      <c r="S93" s="14">
        <f>求节点($J$7:$J$10,$L$7:$L$10,节奏总纲!S90)</f>
        <v>11</v>
      </c>
      <c r="T93" s="14">
        <f>求节点($J$7:$J$10,$L$7:$L$10,节奏总纲!T90)</f>
        <v>11</v>
      </c>
    </row>
    <row r="94" spans="15:20" x14ac:dyDescent="0.15">
      <c r="O94" s="14">
        <v>88</v>
      </c>
      <c r="P94" s="14">
        <f>求节点($J$7:$J$10,$L$7:$L$10,节奏总纲!P91)</f>
        <v>11</v>
      </c>
      <c r="Q94" s="14">
        <f>求节点($J$7:$J$10,$L$7:$L$10,节奏总纲!Q91)</f>
        <v>11</v>
      </c>
      <c r="R94" s="14">
        <f>求节点($J$7:$J$10,$L$7:$L$10,节奏总纲!R91)</f>
        <v>11</v>
      </c>
      <c r="S94" s="14">
        <f>求节点($J$7:$J$10,$L$7:$L$10,节奏总纲!S91)</f>
        <v>11</v>
      </c>
      <c r="T94" s="14">
        <f>求节点($J$7:$J$10,$L$7:$L$10,节奏总纲!T91)</f>
        <v>11</v>
      </c>
    </row>
    <row r="95" spans="15:20" x14ac:dyDescent="0.15">
      <c r="O95" s="14">
        <v>89</v>
      </c>
      <c r="P95" s="14">
        <f>求节点($J$7:$J$10,$L$7:$L$10,节奏总纲!P92)</f>
        <v>11</v>
      </c>
      <c r="Q95" s="14">
        <f>求节点($J$7:$J$10,$L$7:$L$10,节奏总纲!Q92)</f>
        <v>11</v>
      </c>
      <c r="R95" s="14">
        <f>求节点($J$7:$J$10,$L$7:$L$10,节奏总纲!R92)</f>
        <v>11</v>
      </c>
      <c r="S95" s="14">
        <f>求节点($J$7:$J$10,$L$7:$L$10,节奏总纲!S92)</f>
        <v>11</v>
      </c>
      <c r="T95" s="14">
        <f>求节点($J$7:$J$10,$L$7:$L$10,节奏总纲!T92)</f>
        <v>11</v>
      </c>
    </row>
    <row r="96" spans="15:20" x14ac:dyDescent="0.15">
      <c r="O96" s="14">
        <v>90</v>
      </c>
      <c r="P96" s="14">
        <f>求节点($J$7:$J$10,$L$7:$L$10,节奏总纲!P93)</f>
        <v>11</v>
      </c>
      <c r="Q96" s="14">
        <f>求节点($J$7:$J$10,$L$7:$L$10,节奏总纲!Q93)</f>
        <v>11</v>
      </c>
      <c r="R96" s="14">
        <f>求节点($J$7:$J$10,$L$7:$L$10,节奏总纲!R93)</f>
        <v>11</v>
      </c>
      <c r="S96" s="14">
        <f>求节点($J$7:$J$10,$L$7:$L$10,节奏总纲!S93)</f>
        <v>11</v>
      </c>
      <c r="T96" s="14">
        <f>求节点($J$7:$J$10,$L$7:$L$10,节奏总纲!T93)</f>
        <v>11</v>
      </c>
    </row>
    <row r="97" spans="15:20" x14ac:dyDescent="0.15">
      <c r="O97" s="14">
        <v>91</v>
      </c>
      <c r="P97" s="14">
        <f>求节点($J$7:$J$10,$L$7:$L$10,节奏总纲!P94)</f>
        <v>11</v>
      </c>
      <c r="Q97" s="14">
        <f>求节点($J$7:$J$10,$L$7:$L$10,节奏总纲!Q94)</f>
        <v>11</v>
      </c>
      <c r="R97" s="14">
        <f>求节点($J$7:$J$10,$L$7:$L$10,节奏总纲!R94)</f>
        <v>11</v>
      </c>
      <c r="S97" s="14">
        <f>求节点($J$7:$J$10,$L$7:$L$10,节奏总纲!S94)</f>
        <v>11</v>
      </c>
      <c r="T97" s="14">
        <f>求节点($J$7:$J$10,$L$7:$L$10,节奏总纲!T94)</f>
        <v>11</v>
      </c>
    </row>
    <row r="98" spans="15:20" x14ac:dyDescent="0.15">
      <c r="O98" s="14">
        <v>92</v>
      </c>
      <c r="P98" s="14">
        <f>求节点($J$7:$J$10,$L$7:$L$10,节奏总纲!P95)</f>
        <v>11</v>
      </c>
      <c r="Q98" s="14">
        <f>求节点($J$7:$J$10,$L$7:$L$10,节奏总纲!Q95)</f>
        <v>11</v>
      </c>
      <c r="R98" s="14">
        <f>求节点($J$7:$J$10,$L$7:$L$10,节奏总纲!R95)</f>
        <v>11</v>
      </c>
      <c r="S98" s="14">
        <f>求节点($J$7:$J$10,$L$7:$L$10,节奏总纲!S95)</f>
        <v>11</v>
      </c>
      <c r="T98" s="14">
        <f>求节点($J$7:$J$10,$L$7:$L$10,节奏总纲!T95)</f>
        <v>11</v>
      </c>
    </row>
    <row r="99" spans="15:20" x14ac:dyDescent="0.15">
      <c r="O99" s="14">
        <v>93</v>
      </c>
      <c r="P99" s="14">
        <f>求节点($J$7:$J$10,$L$7:$L$10,节奏总纲!P96)</f>
        <v>11</v>
      </c>
      <c r="Q99" s="14">
        <f>求节点($J$7:$J$10,$L$7:$L$10,节奏总纲!Q96)</f>
        <v>11</v>
      </c>
      <c r="R99" s="14">
        <f>求节点($J$7:$J$10,$L$7:$L$10,节奏总纲!R96)</f>
        <v>11</v>
      </c>
      <c r="S99" s="14">
        <f>求节点($J$7:$J$10,$L$7:$L$10,节奏总纲!S96)</f>
        <v>11</v>
      </c>
      <c r="T99" s="14">
        <f>求节点($J$7:$J$10,$L$7:$L$10,节奏总纲!T96)</f>
        <v>11</v>
      </c>
    </row>
    <row r="100" spans="15:20" x14ac:dyDescent="0.15">
      <c r="O100" s="14">
        <v>94</v>
      </c>
      <c r="P100" s="14">
        <f>求节点($J$7:$J$10,$L$7:$L$10,节奏总纲!P97)</f>
        <v>11</v>
      </c>
      <c r="Q100" s="14">
        <f>求节点($J$7:$J$10,$L$7:$L$10,节奏总纲!Q97)</f>
        <v>11</v>
      </c>
      <c r="R100" s="14">
        <f>求节点($J$7:$J$10,$L$7:$L$10,节奏总纲!R97)</f>
        <v>11</v>
      </c>
      <c r="S100" s="14">
        <f>求节点($J$7:$J$10,$L$7:$L$10,节奏总纲!S97)</f>
        <v>11</v>
      </c>
      <c r="T100" s="14">
        <f>求节点($J$7:$J$10,$L$7:$L$10,节奏总纲!T97)</f>
        <v>11</v>
      </c>
    </row>
    <row r="101" spans="15:20" x14ac:dyDescent="0.15">
      <c r="O101" s="14">
        <v>95</v>
      </c>
      <c r="P101" s="14">
        <f>求节点($J$7:$J$10,$L$7:$L$10,节奏总纲!P98)</f>
        <v>11</v>
      </c>
      <c r="Q101" s="14">
        <f>求节点($J$7:$J$10,$L$7:$L$10,节奏总纲!Q98)</f>
        <v>11</v>
      </c>
      <c r="R101" s="14">
        <f>求节点($J$7:$J$10,$L$7:$L$10,节奏总纲!R98)</f>
        <v>11</v>
      </c>
      <c r="S101" s="14">
        <f>求节点($J$7:$J$10,$L$7:$L$10,节奏总纲!S98)</f>
        <v>11</v>
      </c>
      <c r="T101" s="14">
        <f>求节点($J$7:$J$10,$L$7:$L$10,节奏总纲!T98)</f>
        <v>11</v>
      </c>
    </row>
    <row r="102" spans="15:20" x14ac:dyDescent="0.15">
      <c r="O102" s="14">
        <v>96</v>
      </c>
      <c r="P102" s="14">
        <f>求节点($J$7:$J$10,$L$7:$L$10,节奏总纲!P99)</f>
        <v>11</v>
      </c>
      <c r="Q102" s="14">
        <f>求节点($J$7:$J$10,$L$7:$L$10,节奏总纲!Q99)</f>
        <v>11</v>
      </c>
      <c r="R102" s="14">
        <f>求节点($J$7:$J$10,$L$7:$L$10,节奏总纲!R99)</f>
        <v>11</v>
      </c>
      <c r="S102" s="14">
        <f>求节点($J$7:$J$10,$L$7:$L$10,节奏总纲!S99)</f>
        <v>11</v>
      </c>
      <c r="T102" s="14">
        <f>求节点($J$7:$J$10,$L$7:$L$10,节奏总纲!T99)</f>
        <v>11</v>
      </c>
    </row>
    <row r="103" spans="15:20" x14ac:dyDescent="0.15">
      <c r="O103" s="14">
        <v>97</v>
      </c>
      <c r="P103" s="14">
        <f>求节点($J$7:$J$10,$L$7:$L$10,节奏总纲!P100)</f>
        <v>11</v>
      </c>
      <c r="Q103" s="14">
        <f>求节点($J$7:$J$10,$L$7:$L$10,节奏总纲!Q100)</f>
        <v>11</v>
      </c>
      <c r="R103" s="14">
        <f>求节点($J$7:$J$10,$L$7:$L$10,节奏总纲!R100)</f>
        <v>11</v>
      </c>
      <c r="S103" s="14">
        <f>求节点($J$7:$J$10,$L$7:$L$10,节奏总纲!S100)</f>
        <v>11</v>
      </c>
      <c r="T103" s="14">
        <f>求节点($J$7:$J$10,$L$7:$L$10,节奏总纲!T100)</f>
        <v>11</v>
      </c>
    </row>
    <row r="104" spans="15:20" x14ac:dyDescent="0.15">
      <c r="O104" s="14">
        <v>98</v>
      </c>
      <c r="P104" s="14">
        <f>求节点($J$7:$J$10,$L$7:$L$10,节奏总纲!P101)</f>
        <v>11</v>
      </c>
      <c r="Q104" s="14">
        <f>求节点($J$7:$J$10,$L$7:$L$10,节奏总纲!Q101)</f>
        <v>11</v>
      </c>
      <c r="R104" s="14">
        <f>求节点($J$7:$J$10,$L$7:$L$10,节奏总纲!R101)</f>
        <v>11</v>
      </c>
      <c r="S104" s="14">
        <f>求节点($J$7:$J$10,$L$7:$L$10,节奏总纲!S101)</f>
        <v>11</v>
      </c>
      <c r="T104" s="14">
        <f>求节点($J$7:$J$10,$L$7:$L$10,节奏总纲!T101)</f>
        <v>11</v>
      </c>
    </row>
    <row r="105" spans="15:20" x14ac:dyDescent="0.15">
      <c r="O105" s="14">
        <v>99</v>
      </c>
      <c r="P105" s="14">
        <f>求节点($J$7:$J$10,$L$7:$L$10,节奏总纲!P102)</f>
        <v>11</v>
      </c>
      <c r="Q105" s="14">
        <f>求节点($J$7:$J$10,$L$7:$L$10,节奏总纲!Q102)</f>
        <v>11</v>
      </c>
      <c r="R105" s="14">
        <f>求节点($J$7:$J$10,$L$7:$L$10,节奏总纲!R102)</f>
        <v>11</v>
      </c>
      <c r="S105" s="14">
        <f>求节点($J$7:$J$10,$L$7:$L$10,节奏总纲!S102)</f>
        <v>11</v>
      </c>
      <c r="T105" s="14">
        <f>求节点($J$7:$J$10,$L$7:$L$10,节奏总纲!T102)</f>
        <v>11</v>
      </c>
    </row>
    <row r="106" spans="15:20" x14ac:dyDescent="0.15">
      <c r="O106" s="14">
        <v>100</v>
      </c>
      <c r="P106" s="14">
        <f>求节点($J$7:$J$10,$L$7:$L$10,节奏总纲!P103)</f>
        <v>11</v>
      </c>
      <c r="Q106" s="14">
        <f>求节点($J$7:$J$10,$L$7:$L$10,节奏总纲!Q103)</f>
        <v>11</v>
      </c>
      <c r="R106" s="14">
        <f>求节点($J$7:$J$10,$L$7:$L$10,节奏总纲!R103)</f>
        <v>11</v>
      </c>
      <c r="S106" s="14">
        <f>求节点($J$7:$J$10,$L$7:$L$10,节奏总纲!S103)</f>
        <v>11</v>
      </c>
      <c r="T106" s="14">
        <f>求节点($J$7:$J$10,$L$7:$L$10,节奏总纲!T103)</f>
        <v>11</v>
      </c>
    </row>
    <row r="107" spans="15:20" x14ac:dyDescent="0.15">
      <c r="O107" s="14">
        <v>101</v>
      </c>
      <c r="P107" s="14">
        <f>求节点($J$7:$J$10,$L$7:$L$10,节奏总纲!P104)</f>
        <v>11</v>
      </c>
      <c r="Q107" s="14">
        <f>求节点($J$7:$J$10,$L$7:$L$10,节奏总纲!Q104)</f>
        <v>11</v>
      </c>
      <c r="R107" s="14">
        <f>求节点($J$7:$J$10,$L$7:$L$10,节奏总纲!R104)</f>
        <v>11</v>
      </c>
      <c r="S107" s="14">
        <f>求节点($J$7:$J$10,$L$7:$L$10,节奏总纲!S104)</f>
        <v>11</v>
      </c>
      <c r="T107" s="14">
        <f>求节点($J$7:$J$10,$L$7:$L$10,节奏总纲!T104)</f>
        <v>11</v>
      </c>
    </row>
    <row r="108" spans="15:20" x14ac:dyDescent="0.15">
      <c r="O108" s="14">
        <v>102</v>
      </c>
      <c r="P108" s="14">
        <f>求节点($J$7:$J$10,$L$7:$L$10,节奏总纲!P105)</f>
        <v>11</v>
      </c>
      <c r="Q108" s="14">
        <f>求节点($J$7:$J$10,$L$7:$L$10,节奏总纲!Q105)</f>
        <v>11</v>
      </c>
      <c r="R108" s="14">
        <f>求节点($J$7:$J$10,$L$7:$L$10,节奏总纲!R105)</f>
        <v>11</v>
      </c>
      <c r="S108" s="14">
        <f>求节点($J$7:$J$10,$L$7:$L$10,节奏总纲!S105)</f>
        <v>11</v>
      </c>
      <c r="T108" s="14">
        <f>求节点($J$7:$J$10,$L$7:$L$10,节奏总纲!T105)</f>
        <v>11</v>
      </c>
    </row>
    <row r="109" spans="15:20" x14ac:dyDescent="0.15">
      <c r="O109" s="14">
        <v>103</v>
      </c>
      <c r="P109" s="14">
        <f>求节点($J$7:$J$10,$L$7:$L$10,节奏总纲!P106)</f>
        <v>11</v>
      </c>
      <c r="Q109" s="14">
        <f>求节点($J$7:$J$10,$L$7:$L$10,节奏总纲!Q106)</f>
        <v>11</v>
      </c>
      <c r="R109" s="14">
        <f>求节点($J$7:$J$10,$L$7:$L$10,节奏总纲!R106)</f>
        <v>11</v>
      </c>
      <c r="S109" s="14">
        <f>求节点($J$7:$J$10,$L$7:$L$10,节奏总纲!S106)</f>
        <v>11</v>
      </c>
      <c r="T109" s="14">
        <f>求节点($J$7:$J$10,$L$7:$L$10,节奏总纲!T106)</f>
        <v>11</v>
      </c>
    </row>
    <row r="110" spans="15:20" x14ac:dyDescent="0.15">
      <c r="O110" s="14">
        <v>104</v>
      </c>
      <c r="P110" s="14">
        <f>求节点($J$7:$J$10,$L$7:$L$10,节奏总纲!P107)</f>
        <v>11</v>
      </c>
      <c r="Q110" s="14">
        <f>求节点($J$7:$J$10,$L$7:$L$10,节奏总纲!Q107)</f>
        <v>11</v>
      </c>
      <c r="R110" s="14">
        <f>求节点($J$7:$J$10,$L$7:$L$10,节奏总纲!R107)</f>
        <v>11</v>
      </c>
      <c r="S110" s="14">
        <f>求节点($J$7:$J$10,$L$7:$L$10,节奏总纲!S107)</f>
        <v>11</v>
      </c>
      <c r="T110" s="14">
        <f>求节点($J$7:$J$10,$L$7:$L$10,节奏总纲!T107)</f>
        <v>11</v>
      </c>
    </row>
    <row r="111" spans="15:20" x14ac:dyDescent="0.15">
      <c r="O111" s="14">
        <v>105</v>
      </c>
      <c r="P111" s="14">
        <f>求节点($J$7:$J$10,$L$7:$L$10,节奏总纲!P108)</f>
        <v>11</v>
      </c>
      <c r="Q111" s="14">
        <f>求节点($J$7:$J$10,$L$7:$L$10,节奏总纲!Q108)</f>
        <v>11</v>
      </c>
      <c r="R111" s="14">
        <f>求节点($J$7:$J$10,$L$7:$L$10,节奏总纲!R108)</f>
        <v>11</v>
      </c>
      <c r="S111" s="14">
        <f>求节点($J$7:$J$10,$L$7:$L$10,节奏总纲!S108)</f>
        <v>11</v>
      </c>
      <c r="T111" s="14">
        <f>求节点($J$7:$J$10,$L$7:$L$10,节奏总纲!T108)</f>
        <v>11</v>
      </c>
    </row>
    <row r="112" spans="15:20" x14ac:dyDescent="0.15">
      <c r="O112" s="14">
        <v>106</v>
      </c>
      <c r="P112" s="14">
        <f>求节点($J$7:$J$10,$L$7:$L$10,节奏总纲!P109)</f>
        <v>11</v>
      </c>
      <c r="Q112" s="14">
        <f>求节点($J$7:$J$10,$L$7:$L$10,节奏总纲!Q109)</f>
        <v>11</v>
      </c>
      <c r="R112" s="14">
        <f>求节点($J$7:$J$10,$L$7:$L$10,节奏总纲!R109)</f>
        <v>11</v>
      </c>
      <c r="S112" s="14">
        <f>求节点($J$7:$J$10,$L$7:$L$10,节奏总纲!S109)</f>
        <v>11</v>
      </c>
      <c r="T112" s="14">
        <f>求节点($J$7:$J$10,$L$7:$L$10,节奏总纲!T109)</f>
        <v>11</v>
      </c>
    </row>
    <row r="113" spans="15:20" x14ac:dyDescent="0.15">
      <c r="O113" s="14">
        <v>107</v>
      </c>
      <c r="P113" s="14">
        <f>求节点($J$7:$J$10,$L$7:$L$10,节奏总纲!P110)</f>
        <v>11</v>
      </c>
      <c r="Q113" s="14">
        <f>求节点($J$7:$J$10,$L$7:$L$10,节奏总纲!Q110)</f>
        <v>11</v>
      </c>
      <c r="R113" s="14">
        <f>求节点($J$7:$J$10,$L$7:$L$10,节奏总纲!R110)</f>
        <v>11</v>
      </c>
      <c r="S113" s="14">
        <f>求节点($J$7:$J$10,$L$7:$L$10,节奏总纲!S110)</f>
        <v>11</v>
      </c>
      <c r="T113" s="14">
        <f>求节点($J$7:$J$10,$L$7:$L$10,节奏总纲!T110)</f>
        <v>11</v>
      </c>
    </row>
    <row r="114" spans="15:20" x14ac:dyDescent="0.15">
      <c r="O114" s="14">
        <v>108</v>
      </c>
      <c r="P114" s="14">
        <f>求节点($J$7:$J$10,$L$7:$L$10,节奏总纲!P111)</f>
        <v>11</v>
      </c>
      <c r="Q114" s="14">
        <f>求节点($J$7:$J$10,$L$7:$L$10,节奏总纲!Q111)</f>
        <v>11</v>
      </c>
      <c r="R114" s="14">
        <f>求节点($J$7:$J$10,$L$7:$L$10,节奏总纲!R111)</f>
        <v>11</v>
      </c>
      <c r="S114" s="14">
        <f>求节点($J$7:$J$10,$L$7:$L$10,节奏总纲!S111)</f>
        <v>11</v>
      </c>
      <c r="T114" s="14">
        <f>求节点($J$7:$J$10,$L$7:$L$10,节奏总纲!T111)</f>
        <v>11</v>
      </c>
    </row>
    <row r="115" spans="15:20" x14ac:dyDescent="0.15">
      <c r="O115" s="14">
        <v>109</v>
      </c>
      <c r="P115" s="14">
        <f>求节点($J$7:$J$10,$L$7:$L$10,节奏总纲!P112)</f>
        <v>11</v>
      </c>
      <c r="Q115" s="14">
        <f>求节点($J$7:$J$10,$L$7:$L$10,节奏总纲!Q112)</f>
        <v>11</v>
      </c>
      <c r="R115" s="14">
        <f>求节点($J$7:$J$10,$L$7:$L$10,节奏总纲!R112)</f>
        <v>11</v>
      </c>
      <c r="S115" s="14">
        <f>求节点($J$7:$J$10,$L$7:$L$10,节奏总纲!S112)</f>
        <v>11</v>
      </c>
      <c r="T115" s="14">
        <f>求节点($J$7:$J$10,$L$7:$L$10,节奏总纲!T112)</f>
        <v>11</v>
      </c>
    </row>
    <row r="116" spans="15:20" x14ac:dyDescent="0.15">
      <c r="O116" s="14">
        <v>110</v>
      </c>
      <c r="P116" s="14">
        <f>求节点($J$7:$J$10,$L$7:$L$10,节奏总纲!P113)</f>
        <v>11</v>
      </c>
      <c r="Q116" s="14">
        <f>求节点($J$7:$J$10,$L$7:$L$10,节奏总纲!Q113)</f>
        <v>11</v>
      </c>
      <c r="R116" s="14">
        <f>求节点($J$7:$J$10,$L$7:$L$10,节奏总纲!R113)</f>
        <v>11</v>
      </c>
      <c r="S116" s="14">
        <f>求节点($J$7:$J$10,$L$7:$L$10,节奏总纲!S113)</f>
        <v>11</v>
      </c>
      <c r="T116" s="14">
        <f>求节点($J$7:$J$10,$L$7:$L$10,节奏总纲!T113)</f>
        <v>11</v>
      </c>
    </row>
    <row r="117" spans="15:20" x14ac:dyDescent="0.15">
      <c r="O117" s="14">
        <v>111</v>
      </c>
      <c r="P117" s="14">
        <f>求节点($J$7:$J$10,$L$7:$L$10,节奏总纲!P114)</f>
        <v>11</v>
      </c>
      <c r="Q117" s="14">
        <f>求节点($J$7:$J$10,$L$7:$L$10,节奏总纲!Q114)</f>
        <v>11</v>
      </c>
      <c r="R117" s="14">
        <f>求节点($J$7:$J$10,$L$7:$L$10,节奏总纲!R114)</f>
        <v>11</v>
      </c>
      <c r="S117" s="14">
        <f>求节点($J$7:$J$10,$L$7:$L$10,节奏总纲!S114)</f>
        <v>11</v>
      </c>
      <c r="T117" s="14">
        <f>求节点($J$7:$J$10,$L$7:$L$10,节奏总纲!T114)</f>
        <v>11</v>
      </c>
    </row>
    <row r="118" spans="15:20" x14ac:dyDescent="0.15">
      <c r="O118" s="14">
        <v>112</v>
      </c>
      <c r="P118" s="14">
        <f>求节点($J$7:$J$10,$L$7:$L$10,节奏总纲!P115)</f>
        <v>11</v>
      </c>
      <c r="Q118" s="14">
        <f>求节点($J$7:$J$10,$L$7:$L$10,节奏总纲!Q115)</f>
        <v>11</v>
      </c>
      <c r="R118" s="14">
        <f>求节点($J$7:$J$10,$L$7:$L$10,节奏总纲!R115)</f>
        <v>11</v>
      </c>
      <c r="S118" s="14">
        <f>求节点($J$7:$J$10,$L$7:$L$10,节奏总纲!S115)</f>
        <v>11</v>
      </c>
      <c r="T118" s="14">
        <f>求节点($J$7:$J$10,$L$7:$L$10,节奏总纲!T115)</f>
        <v>11</v>
      </c>
    </row>
    <row r="119" spans="15:20" x14ac:dyDescent="0.15">
      <c r="O119" s="14">
        <v>113</v>
      </c>
      <c r="P119" s="14">
        <f>求节点($J$7:$J$10,$L$7:$L$10,节奏总纲!P116)</f>
        <v>11</v>
      </c>
      <c r="Q119" s="14">
        <f>求节点($J$7:$J$10,$L$7:$L$10,节奏总纲!Q116)</f>
        <v>11</v>
      </c>
      <c r="R119" s="14">
        <f>求节点($J$7:$J$10,$L$7:$L$10,节奏总纲!R116)</f>
        <v>11</v>
      </c>
      <c r="S119" s="14">
        <f>求节点($J$7:$J$10,$L$7:$L$10,节奏总纲!S116)</f>
        <v>11</v>
      </c>
      <c r="T119" s="14">
        <f>求节点($J$7:$J$10,$L$7:$L$10,节奏总纲!T116)</f>
        <v>11</v>
      </c>
    </row>
    <row r="120" spans="15:20" x14ac:dyDescent="0.15">
      <c r="O120" s="14">
        <v>114</v>
      </c>
      <c r="P120" s="14">
        <f>求节点($J$7:$J$10,$L$7:$L$10,节奏总纲!P117)</f>
        <v>11</v>
      </c>
      <c r="Q120" s="14">
        <f>求节点($J$7:$J$10,$L$7:$L$10,节奏总纲!Q117)</f>
        <v>11</v>
      </c>
      <c r="R120" s="14">
        <f>求节点($J$7:$J$10,$L$7:$L$10,节奏总纲!R117)</f>
        <v>11</v>
      </c>
      <c r="S120" s="14">
        <f>求节点($J$7:$J$10,$L$7:$L$10,节奏总纲!S117)</f>
        <v>11</v>
      </c>
      <c r="T120" s="14">
        <f>求节点($J$7:$J$10,$L$7:$L$10,节奏总纲!T117)</f>
        <v>11</v>
      </c>
    </row>
    <row r="121" spans="15:20" x14ac:dyDescent="0.15">
      <c r="O121" s="14">
        <v>115</v>
      </c>
      <c r="P121" s="14">
        <f>求节点($J$7:$J$10,$L$7:$L$10,节奏总纲!P118)</f>
        <v>11</v>
      </c>
      <c r="Q121" s="14">
        <f>求节点($J$7:$J$10,$L$7:$L$10,节奏总纲!Q118)</f>
        <v>11</v>
      </c>
      <c r="R121" s="14">
        <f>求节点($J$7:$J$10,$L$7:$L$10,节奏总纲!R118)</f>
        <v>11</v>
      </c>
      <c r="S121" s="14">
        <f>求节点($J$7:$J$10,$L$7:$L$10,节奏总纲!S118)</f>
        <v>11</v>
      </c>
      <c r="T121" s="14">
        <f>求节点($J$7:$J$10,$L$7:$L$10,节奏总纲!T118)</f>
        <v>11</v>
      </c>
    </row>
    <row r="122" spans="15:20" x14ac:dyDescent="0.15">
      <c r="O122" s="14">
        <v>116</v>
      </c>
      <c r="P122" s="14">
        <f>求节点($J$7:$J$10,$L$7:$L$10,节奏总纲!P119)</f>
        <v>11</v>
      </c>
      <c r="Q122" s="14">
        <f>求节点($J$7:$J$10,$L$7:$L$10,节奏总纲!Q119)</f>
        <v>11</v>
      </c>
      <c r="R122" s="14">
        <f>求节点($J$7:$J$10,$L$7:$L$10,节奏总纲!R119)</f>
        <v>11</v>
      </c>
      <c r="S122" s="14">
        <f>求节点($J$7:$J$10,$L$7:$L$10,节奏总纲!S119)</f>
        <v>11</v>
      </c>
      <c r="T122" s="14">
        <f>求节点($J$7:$J$10,$L$7:$L$10,节奏总纲!T119)</f>
        <v>11</v>
      </c>
    </row>
    <row r="123" spans="15:20" x14ac:dyDescent="0.15">
      <c r="O123" s="14">
        <v>117</v>
      </c>
      <c r="P123" s="14">
        <f>求节点($J$7:$J$10,$L$7:$L$10,节奏总纲!P120)</f>
        <v>11</v>
      </c>
      <c r="Q123" s="14">
        <f>求节点($J$7:$J$10,$L$7:$L$10,节奏总纲!Q120)</f>
        <v>11</v>
      </c>
      <c r="R123" s="14">
        <f>求节点($J$7:$J$10,$L$7:$L$10,节奏总纲!R120)</f>
        <v>11</v>
      </c>
      <c r="S123" s="14">
        <f>求节点($J$7:$J$10,$L$7:$L$10,节奏总纲!S120)</f>
        <v>11</v>
      </c>
      <c r="T123" s="14">
        <f>求节点($J$7:$J$10,$L$7:$L$10,节奏总纲!T120)</f>
        <v>11</v>
      </c>
    </row>
    <row r="124" spans="15:20" x14ac:dyDescent="0.15">
      <c r="O124" s="14">
        <v>118</v>
      </c>
      <c r="P124" s="14">
        <f>求节点($J$7:$J$10,$L$7:$L$10,节奏总纲!P121)</f>
        <v>11</v>
      </c>
      <c r="Q124" s="14">
        <f>求节点($J$7:$J$10,$L$7:$L$10,节奏总纲!Q121)</f>
        <v>11</v>
      </c>
      <c r="R124" s="14">
        <f>求节点($J$7:$J$10,$L$7:$L$10,节奏总纲!R121)</f>
        <v>11</v>
      </c>
      <c r="S124" s="14">
        <f>求节点($J$7:$J$10,$L$7:$L$10,节奏总纲!S121)</f>
        <v>11</v>
      </c>
      <c r="T124" s="14">
        <f>求节点($J$7:$J$10,$L$7:$L$10,节奏总纲!T121)</f>
        <v>11</v>
      </c>
    </row>
    <row r="125" spans="15:20" x14ac:dyDescent="0.15">
      <c r="O125" s="14">
        <v>119</v>
      </c>
      <c r="P125" s="14">
        <f>求节点($J$7:$J$10,$L$7:$L$10,节奏总纲!P122)</f>
        <v>11</v>
      </c>
      <c r="Q125" s="14">
        <f>求节点($J$7:$J$10,$L$7:$L$10,节奏总纲!Q122)</f>
        <v>11</v>
      </c>
      <c r="R125" s="14">
        <f>求节点($J$7:$J$10,$L$7:$L$10,节奏总纲!R122)</f>
        <v>11</v>
      </c>
      <c r="S125" s="14">
        <f>求节点($J$7:$J$10,$L$7:$L$10,节奏总纲!S122)</f>
        <v>11</v>
      </c>
      <c r="T125" s="14">
        <f>求节点($J$7:$J$10,$L$7:$L$10,节奏总纲!T122)</f>
        <v>11</v>
      </c>
    </row>
    <row r="126" spans="15:20" x14ac:dyDescent="0.15">
      <c r="O126" s="14">
        <v>120</v>
      </c>
      <c r="P126" s="14">
        <f>求节点($J$7:$J$10,$L$7:$L$10,节奏总纲!P123)</f>
        <v>11</v>
      </c>
      <c r="Q126" s="14">
        <f>求节点($J$7:$J$10,$L$7:$L$10,节奏总纲!Q123)</f>
        <v>11</v>
      </c>
      <c r="R126" s="14">
        <f>求节点($J$7:$J$10,$L$7:$L$10,节奏总纲!R123)</f>
        <v>11</v>
      </c>
      <c r="S126" s="14">
        <f>求节点($J$7:$J$10,$L$7:$L$10,节奏总纲!S123)</f>
        <v>11</v>
      </c>
      <c r="T126" s="14">
        <f>求节点($J$7:$J$10,$L$7:$L$10,节奏总纲!T123)</f>
        <v>11</v>
      </c>
    </row>
    <row r="127" spans="15:20" x14ac:dyDescent="0.15">
      <c r="O127" s="14">
        <v>121</v>
      </c>
      <c r="P127" s="14">
        <f>求节点($J$7:$J$10,$L$7:$L$10,节奏总纲!P124)</f>
        <v>11</v>
      </c>
      <c r="Q127" s="14">
        <f>求节点($J$7:$J$10,$L$7:$L$10,节奏总纲!Q124)</f>
        <v>11</v>
      </c>
      <c r="R127" s="14">
        <f>求节点($J$7:$J$10,$L$7:$L$10,节奏总纲!R124)</f>
        <v>11</v>
      </c>
      <c r="S127" s="14">
        <f>求节点($J$7:$J$10,$L$7:$L$10,节奏总纲!S124)</f>
        <v>11</v>
      </c>
      <c r="T127" s="14">
        <f>求节点($J$7:$J$10,$L$7:$L$10,节奏总纲!T124)</f>
        <v>11</v>
      </c>
    </row>
    <row r="128" spans="15:20" x14ac:dyDescent="0.15">
      <c r="O128" s="14">
        <v>122</v>
      </c>
      <c r="P128" s="14">
        <f>求节点($J$7:$J$10,$L$7:$L$10,节奏总纲!P125)</f>
        <v>11</v>
      </c>
      <c r="Q128" s="14">
        <f>求节点($J$7:$J$10,$L$7:$L$10,节奏总纲!Q125)</f>
        <v>11</v>
      </c>
      <c r="R128" s="14">
        <f>求节点($J$7:$J$10,$L$7:$L$10,节奏总纲!R125)</f>
        <v>11</v>
      </c>
      <c r="S128" s="14">
        <f>求节点($J$7:$J$10,$L$7:$L$10,节奏总纲!S125)</f>
        <v>11</v>
      </c>
      <c r="T128" s="14">
        <f>求节点($J$7:$J$10,$L$7:$L$10,节奏总纲!T125)</f>
        <v>11</v>
      </c>
    </row>
    <row r="129" spans="15:20" x14ac:dyDescent="0.15">
      <c r="O129" s="14">
        <v>123</v>
      </c>
      <c r="P129" s="14">
        <f>求节点($J$7:$J$10,$L$7:$L$10,节奏总纲!P126)</f>
        <v>11</v>
      </c>
      <c r="Q129" s="14">
        <f>求节点($J$7:$J$10,$L$7:$L$10,节奏总纲!Q126)</f>
        <v>11</v>
      </c>
      <c r="R129" s="14">
        <f>求节点($J$7:$J$10,$L$7:$L$10,节奏总纲!R126)</f>
        <v>11</v>
      </c>
      <c r="S129" s="14">
        <f>求节点($J$7:$J$10,$L$7:$L$10,节奏总纲!S126)</f>
        <v>11</v>
      </c>
      <c r="T129" s="14">
        <f>求节点($J$7:$J$10,$L$7:$L$10,节奏总纲!T126)</f>
        <v>11</v>
      </c>
    </row>
    <row r="130" spans="15:20" x14ac:dyDescent="0.15">
      <c r="O130" s="14">
        <v>124</v>
      </c>
      <c r="P130" s="14">
        <f>求节点($J$7:$J$10,$L$7:$L$10,节奏总纲!P127)</f>
        <v>11</v>
      </c>
      <c r="Q130" s="14">
        <f>求节点($J$7:$J$10,$L$7:$L$10,节奏总纲!Q127)</f>
        <v>11</v>
      </c>
      <c r="R130" s="14">
        <f>求节点($J$7:$J$10,$L$7:$L$10,节奏总纲!R127)</f>
        <v>11</v>
      </c>
      <c r="S130" s="14">
        <f>求节点($J$7:$J$10,$L$7:$L$10,节奏总纲!S127)</f>
        <v>11</v>
      </c>
      <c r="T130" s="14">
        <f>求节点($J$7:$J$10,$L$7:$L$10,节奏总纲!T127)</f>
        <v>11</v>
      </c>
    </row>
    <row r="131" spans="15:20" x14ac:dyDescent="0.15">
      <c r="O131" s="14">
        <v>125</v>
      </c>
      <c r="P131" s="14">
        <f>求节点($J$7:$J$10,$L$7:$L$10,节奏总纲!P128)</f>
        <v>11</v>
      </c>
      <c r="Q131" s="14">
        <f>求节点($J$7:$J$10,$L$7:$L$10,节奏总纲!Q128)</f>
        <v>11</v>
      </c>
      <c r="R131" s="14">
        <f>求节点($J$7:$J$10,$L$7:$L$10,节奏总纲!R128)</f>
        <v>11</v>
      </c>
      <c r="S131" s="14">
        <f>求节点($J$7:$J$10,$L$7:$L$10,节奏总纲!S128)</f>
        <v>11</v>
      </c>
      <c r="T131" s="14">
        <f>求节点($J$7:$J$10,$L$7:$L$10,节奏总纲!T128)</f>
        <v>11</v>
      </c>
    </row>
    <row r="132" spans="15:20" x14ac:dyDescent="0.15">
      <c r="O132" s="14">
        <v>126</v>
      </c>
      <c r="P132" s="14">
        <f>求节点($J$7:$J$10,$L$7:$L$10,节奏总纲!P129)</f>
        <v>11</v>
      </c>
      <c r="Q132" s="14">
        <f>求节点($J$7:$J$10,$L$7:$L$10,节奏总纲!Q129)</f>
        <v>11</v>
      </c>
      <c r="R132" s="14">
        <f>求节点($J$7:$J$10,$L$7:$L$10,节奏总纲!R129)</f>
        <v>11</v>
      </c>
      <c r="S132" s="14">
        <f>求节点($J$7:$J$10,$L$7:$L$10,节奏总纲!S129)</f>
        <v>11</v>
      </c>
      <c r="T132" s="14">
        <f>求节点($J$7:$J$10,$L$7:$L$10,节奏总纲!T129)</f>
        <v>11</v>
      </c>
    </row>
    <row r="133" spans="15:20" x14ac:dyDescent="0.15">
      <c r="O133" s="14">
        <v>127</v>
      </c>
      <c r="P133" s="14">
        <f>求节点($J$7:$J$10,$L$7:$L$10,节奏总纲!P130)</f>
        <v>11</v>
      </c>
      <c r="Q133" s="14">
        <f>求节点($J$7:$J$10,$L$7:$L$10,节奏总纲!Q130)</f>
        <v>11</v>
      </c>
      <c r="R133" s="14">
        <f>求节点($J$7:$J$10,$L$7:$L$10,节奏总纲!R130)</f>
        <v>11</v>
      </c>
      <c r="S133" s="14">
        <f>求节点($J$7:$J$10,$L$7:$L$10,节奏总纲!S130)</f>
        <v>11</v>
      </c>
      <c r="T133" s="14">
        <f>求节点($J$7:$J$10,$L$7:$L$10,节奏总纲!T130)</f>
        <v>11</v>
      </c>
    </row>
    <row r="134" spans="15:20" x14ac:dyDescent="0.15">
      <c r="O134" s="14">
        <v>128</v>
      </c>
      <c r="P134" s="14">
        <f>求节点($J$7:$J$10,$L$7:$L$10,节奏总纲!P131)</f>
        <v>11</v>
      </c>
      <c r="Q134" s="14">
        <f>求节点($J$7:$J$10,$L$7:$L$10,节奏总纲!Q131)</f>
        <v>11</v>
      </c>
      <c r="R134" s="14">
        <f>求节点($J$7:$J$10,$L$7:$L$10,节奏总纲!R131)</f>
        <v>11</v>
      </c>
      <c r="S134" s="14">
        <f>求节点($J$7:$J$10,$L$7:$L$10,节奏总纲!S131)</f>
        <v>11</v>
      </c>
      <c r="T134" s="14">
        <f>求节点($J$7:$J$10,$L$7:$L$10,节奏总纲!T131)</f>
        <v>11</v>
      </c>
    </row>
    <row r="135" spans="15:20" x14ac:dyDescent="0.15">
      <c r="O135" s="14">
        <v>129</v>
      </c>
      <c r="P135" s="14">
        <f>求节点($J$7:$J$10,$L$7:$L$10,节奏总纲!P132)</f>
        <v>11</v>
      </c>
      <c r="Q135" s="14">
        <f>求节点($J$7:$J$10,$L$7:$L$10,节奏总纲!Q132)</f>
        <v>11</v>
      </c>
      <c r="R135" s="14">
        <f>求节点($J$7:$J$10,$L$7:$L$10,节奏总纲!R132)</f>
        <v>11</v>
      </c>
      <c r="S135" s="14">
        <f>求节点($J$7:$J$10,$L$7:$L$10,节奏总纲!S132)</f>
        <v>11</v>
      </c>
      <c r="T135" s="14">
        <f>求节点($J$7:$J$10,$L$7:$L$10,节奏总纲!T132)</f>
        <v>11</v>
      </c>
    </row>
    <row r="136" spans="15:20" x14ac:dyDescent="0.15">
      <c r="O136" s="14">
        <v>130</v>
      </c>
      <c r="P136" s="14">
        <f>求节点($J$7:$J$10,$L$7:$L$10,节奏总纲!P133)</f>
        <v>11</v>
      </c>
      <c r="Q136" s="14">
        <f>求节点($J$7:$J$10,$L$7:$L$10,节奏总纲!Q133)</f>
        <v>11</v>
      </c>
      <c r="R136" s="14">
        <f>求节点($J$7:$J$10,$L$7:$L$10,节奏总纲!R133)</f>
        <v>11</v>
      </c>
      <c r="S136" s="14">
        <f>求节点($J$7:$J$10,$L$7:$L$10,节奏总纲!S133)</f>
        <v>11</v>
      </c>
      <c r="T136" s="14">
        <f>求节点($J$7:$J$10,$L$7:$L$10,节奏总纲!T133)</f>
        <v>11</v>
      </c>
    </row>
    <row r="137" spans="15:20" x14ac:dyDescent="0.15">
      <c r="O137" s="14">
        <v>131</v>
      </c>
      <c r="P137" s="14">
        <f>求节点($J$7:$J$10,$L$7:$L$10,节奏总纲!P134)</f>
        <v>11</v>
      </c>
      <c r="Q137" s="14">
        <f>求节点($J$7:$J$10,$L$7:$L$10,节奏总纲!Q134)</f>
        <v>11</v>
      </c>
      <c r="R137" s="14">
        <f>求节点($J$7:$J$10,$L$7:$L$10,节奏总纲!R134)</f>
        <v>11</v>
      </c>
      <c r="S137" s="14">
        <f>求节点($J$7:$J$10,$L$7:$L$10,节奏总纲!S134)</f>
        <v>11</v>
      </c>
      <c r="T137" s="14">
        <f>求节点($J$7:$J$10,$L$7:$L$10,节奏总纲!T134)</f>
        <v>11</v>
      </c>
    </row>
    <row r="138" spans="15:20" x14ac:dyDescent="0.15">
      <c r="O138" s="14">
        <v>132</v>
      </c>
      <c r="P138" s="14">
        <f>求节点($J$7:$J$10,$L$7:$L$10,节奏总纲!P135)</f>
        <v>11</v>
      </c>
      <c r="Q138" s="14">
        <f>求节点($J$7:$J$10,$L$7:$L$10,节奏总纲!Q135)</f>
        <v>11</v>
      </c>
      <c r="R138" s="14">
        <f>求节点($J$7:$J$10,$L$7:$L$10,节奏总纲!R135)</f>
        <v>11</v>
      </c>
      <c r="S138" s="14">
        <f>求节点($J$7:$J$10,$L$7:$L$10,节奏总纲!S135)</f>
        <v>11</v>
      </c>
      <c r="T138" s="14">
        <f>求节点($J$7:$J$10,$L$7:$L$10,节奏总纲!T135)</f>
        <v>11</v>
      </c>
    </row>
    <row r="139" spans="15:20" x14ac:dyDescent="0.15">
      <c r="O139" s="14">
        <v>133</v>
      </c>
      <c r="P139" s="14">
        <f>求节点($J$7:$J$10,$L$7:$L$10,节奏总纲!P136)</f>
        <v>11</v>
      </c>
      <c r="Q139" s="14">
        <f>求节点($J$7:$J$10,$L$7:$L$10,节奏总纲!Q136)</f>
        <v>11</v>
      </c>
      <c r="R139" s="14">
        <f>求节点($J$7:$J$10,$L$7:$L$10,节奏总纲!R136)</f>
        <v>11</v>
      </c>
      <c r="S139" s="14">
        <f>求节点($J$7:$J$10,$L$7:$L$10,节奏总纲!S136)</f>
        <v>11</v>
      </c>
      <c r="T139" s="14">
        <f>求节点($J$7:$J$10,$L$7:$L$10,节奏总纲!T136)</f>
        <v>11</v>
      </c>
    </row>
    <row r="140" spans="15:20" x14ac:dyDescent="0.15">
      <c r="O140" s="14">
        <v>134</v>
      </c>
      <c r="P140" s="14">
        <f>求节点($J$7:$J$10,$L$7:$L$10,节奏总纲!P137)</f>
        <v>11</v>
      </c>
      <c r="Q140" s="14">
        <f>求节点($J$7:$J$10,$L$7:$L$10,节奏总纲!Q137)</f>
        <v>11</v>
      </c>
      <c r="R140" s="14">
        <f>求节点($J$7:$J$10,$L$7:$L$10,节奏总纲!R137)</f>
        <v>11</v>
      </c>
      <c r="S140" s="14">
        <f>求节点($J$7:$J$10,$L$7:$L$10,节奏总纲!S137)</f>
        <v>11</v>
      </c>
      <c r="T140" s="14">
        <f>求节点($J$7:$J$10,$L$7:$L$10,节奏总纲!T137)</f>
        <v>11</v>
      </c>
    </row>
    <row r="141" spans="15:20" x14ac:dyDescent="0.15">
      <c r="O141" s="14">
        <v>135</v>
      </c>
      <c r="P141" s="14">
        <f>求节点($J$7:$J$10,$L$7:$L$10,节奏总纲!P138)</f>
        <v>11</v>
      </c>
      <c r="Q141" s="14">
        <f>求节点($J$7:$J$10,$L$7:$L$10,节奏总纲!Q138)</f>
        <v>11</v>
      </c>
      <c r="R141" s="14">
        <f>求节点($J$7:$J$10,$L$7:$L$10,节奏总纲!R138)</f>
        <v>11</v>
      </c>
      <c r="S141" s="14">
        <f>求节点($J$7:$J$10,$L$7:$L$10,节奏总纲!S138)</f>
        <v>11</v>
      </c>
      <c r="T141" s="14">
        <f>求节点($J$7:$J$10,$L$7:$L$10,节奏总纲!T138)</f>
        <v>11</v>
      </c>
    </row>
    <row r="142" spans="15:20" x14ac:dyDescent="0.15">
      <c r="O142" s="14">
        <v>136</v>
      </c>
      <c r="P142" s="14">
        <f>求节点($J$7:$J$10,$L$7:$L$10,节奏总纲!P139)</f>
        <v>11</v>
      </c>
      <c r="Q142" s="14">
        <f>求节点($J$7:$J$10,$L$7:$L$10,节奏总纲!Q139)</f>
        <v>11</v>
      </c>
      <c r="R142" s="14">
        <f>求节点($J$7:$J$10,$L$7:$L$10,节奏总纲!R139)</f>
        <v>11</v>
      </c>
      <c r="S142" s="14">
        <f>求节点($J$7:$J$10,$L$7:$L$10,节奏总纲!S139)</f>
        <v>11</v>
      </c>
      <c r="T142" s="14">
        <f>求节点($J$7:$J$10,$L$7:$L$10,节奏总纲!T139)</f>
        <v>11</v>
      </c>
    </row>
    <row r="143" spans="15:20" x14ac:dyDescent="0.15">
      <c r="O143" s="14">
        <v>137</v>
      </c>
      <c r="P143" s="14">
        <f>求节点($J$7:$J$10,$L$7:$L$10,节奏总纲!P140)</f>
        <v>11</v>
      </c>
      <c r="Q143" s="14">
        <f>求节点($J$7:$J$10,$L$7:$L$10,节奏总纲!Q140)</f>
        <v>11</v>
      </c>
      <c r="R143" s="14">
        <f>求节点($J$7:$J$10,$L$7:$L$10,节奏总纲!R140)</f>
        <v>11</v>
      </c>
      <c r="S143" s="14">
        <f>求节点($J$7:$J$10,$L$7:$L$10,节奏总纲!S140)</f>
        <v>11</v>
      </c>
      <c r="T143" s="14">
        <f>求节点($J$7:$J$10,$L$7:$L$10,节奏总纲!T140)</f>
        <v>11</v>
      </c>
    </row>
    <row r="144" spans="15:20" x14ac:dyDescent="0.15">
      <c r="O144" s="14">
        <v>138</v>
      </c>
      <c r="P144" s="14">
        <f>求节点($J$7:$J$10,$L$7:$L$10,节奏总纲!P141)</f>
        <v>11</v>
      </c>
      <c r="Q144" s="14">
        <f>求节点($J$7:$J$10,$L$7:$L$10,节奏总纲!Q141)</f>
        <v>11</v>
      </c>
      <c r="R144" s="14">
        <f>求节点($J$7:$J$10,$L$7:$L$10,节奏总纲!R141)</f>
        <v>11</v>
      </c>
      <c r="S144" s="14">
        <f>求节点($J$7:$J$10,$L$7:$L$10,节奏总纲!S141)</f>
        <v>11</v>
      </c>
      <c r="T144" s="14">
        <f>求节点($J$7:$J$10,$L$7:$L$10,节奏总纲!T141)</f>
        <v>11</v>
      </c>
    </row>
    <row r="145" spans="15:20" x14ac:dyDescent="0.15">
      <c r="O145" s="14">
        <v>139</v>
      </c>
      <c r="P145" s="14">
        <f>求节点($J$7:$J$10,$L$7:$L$10,节奏总纲!P142)</f>
        <v>11</v>
      </c>
      <c r="Q145" s="14">
        <f>求节点($J$7:$J$10,$L$7:$L$10,节奏总纲!Q142)</f>
        <v>11</v>
      </c>
      <c r="R145" s="14">
        <f>求节点($J$7:$J$10,$L$7:$L$10,节奏总纲!R142)</f>
        <v>11</v>
      </c>
      <c r="S145" s="14">
        <f>求节点($J$7:$J$10,$L$7:$L$10,节奏总纲!S142)</f>
        <v>11</v>
      </c>
      <c r="T145" s="14">
        <f>求节点($J$7:$J$10,$L$7:$L$10,节奏总纲!T142)</f>
        <v>11</v>
      </c>
    </row>
    <row r="146" spans="15:20" x14ac:dyDescent="0.15">
      <c r="O146" s="14">
        <v>140</v>
      </c>
      <c r="P146" s="14">
        <f>求节点($J$7:$J$10,$L$7:$L$10,节奏总纲!P143)</f>
        <v>11</v>
      </c>
      <c r="Q146" s="14">
        <f>求节点($J$7:$J$10,$L$7:$L$10,节奏总纲!Q143)</f>
        <v>11</v>
      </c>
      <c r="R146" s="14">
        <f>求节点($J$7:$J$10,$L$7:$L$10,节奏总纲!R143)</f>
        <v>11</v>
      </c>
      <c r="S146" s="14">
        <f>求节点($J$7:$J$10,$L$7:$L$10,节奏总纲!S143)</f>
        <v>11</v>
      </c>
      <c r="T146" s="14">
        <f>求节点($J$7:$J$10,$L$7:$L$10,节奏总纲!T143)</f>
        <v>11</v>
      </c>
    </row>
    <row r="147" spans="15:20" x14ac:dyDescent="0.15">
      <c r="O147" s="14">
        <v>141</v>
      </c>
      <c r="P147" s="14">
        <f>求节点($J$7:$J$10,$L$7:$L$10,节奏总纲!P144)</f>
        <v>11</v>
      </c>
      <c r="Q147" s="14">
        <f>求节点($J$7:$J$10,$L$7:$L$10,节奏总纲!Q144)</f>
        <v>11</v>
      </c>
      <c r="R147" s="14">
        <f>求节点($J$7:$J$10,$L$7:$L$10,节奏总纲!R144)</f>
        <v>11</v>
      </c>
      <c r="S147" s="14">
        <f>求节点($J$7:$J$10,$L$7:$L$10,节奏总纲!S144)</f>
        <v>11</v>
      </c>
      <c r="T147" s="14">
        <f>求节点($J$7:$J$10,$L$7:$L$10,节奏总纲!T144)</f>
        <v>11</v>
      </c>
    </row>
    <row r="148" spans="15:20" x14ac:dyDescent="0.15">
      <c r="O148" s="14">
        <v>142</v>
      </c>
      <c r="P148" s="14">
        <f>求节点($J$7:$J$10,$L$7:$L$10,节奏总纲!P145)</f>
        <v>11</v>
      </c>
      <c r="Q148" s="14">
        <f>求节点($J$7:$J$10,$L$7:$L$10,节奏总纲!Q145)</f>
        <v>11</v>
      </c>
      <c r="R148" s="14">
        <f>求节点($J$7:$J$10,$L$7:$L$10,节奏总纲!R145)</f>
        <v>11</v>
      </c>
      <c r="S148" s="14">
        <f>求节点($J$7:$J$10,$L$7:$L$10,节奏总纲!S145)</f>
        <v>11</v>
      </c>
      <c r="T148" s="14">
        <f>求节点($J$7:$J$10,$L$7:$L$10,节奏总纲!T145)</f>
        <v>11</v>
      </c>
    </row>
    <row r="149" spans="15:20" x14ac:dyDescent="0.15">
      <c r="O149" s="14">
        <v>143</v>
      </c>
      <c r="P149" s="14">
        <f>求节点($J$7:$J$10,$L$7:$L$10,节奏总纲!P146)</f>
        <v>11</v>
      </c>
      <c r="Q149" s="14">
        <f>求节点($J$7:$J$10,$L$7:$L$10,节奏总纲!Q146)</f>
        <v>11</v>
      </c>
      <c r="R149" s="14">
        <f>求节点($J$7:$J$10,$L$7:$L$10,节奏总纲!R146)</f>
        <v>11</v>
      </c>
      <c r="S149" s="14">
        <f>求节点($J$7:$J$10,$L$7:$L$10,节奏总纲!S146)</f>
        <v>11</v>
      </c>
      <c r="T149" s="14">
        <f>求节点($J$7:$J$10,$L$7:$L$10,节奏总纲!T146)</f>
        <v>11</v>
      </c>
    </row>
    <row r="150" spans="15:20" x14ac:dyDescent="0.15">
      <c r="O150" s="14">
        <v>144</v>
      </c>
      <c r="P150" s="14">
        <f>求节点($J$7:$J$10,$L$7:$L$10,节奏总纲!P147)</f>
        <v>11</v>
      </c>
      <c r="Q150" s="14">
        <f>求节点($J$7:$J$10,$L$7:$L$10,节奏总纲!Q147)</f>
        <v>11</v>
      </c>
      <c r="R150" s="14">
        <f>求节点($J$7:$J$10,$L$7:$L$10,节奏总纲!R147)</f>
        <v>11</v>
      </c>
      <c r="S150" s="14">
        <f>求节点($J$7:$J$10,$L$7:$L$10,节奏总纲!S147)</f>
        <v>11</v>
      </c>
      <c r="T150" s="14">
        <f>求节点($J$7:$J$10,$L$7:$L$10,节奏总纲!T147)</f>
        <v>11</v>
      </c>
    </row>
    <row r="151" spans="15:20" x14ac:dyDescent="0.15">
      <c r="O151" s="14">
        <v>145</v>
      </c>
      <c r="P151" s="14">
        <f>求节点($J$7:$J$10,$L$7:$L$10,节奏总纲!P148)</f>
        <v>11</v>
      </c>
      <c r="Q151" s="14">
        <f>求节点($J$7:$J$10,$L$7:$L$10,节奏总纲!Q148)</f>
        <v>11</v>
      </c>
      <c r="R151" s="14">
        <f>求节点($J$7:$J$10,$L$7:$L$10,节奏总纲!R148)</f>
        <v>11</v>
      </c>
      <c r="S151" s="14">
        <f>求节点($J$7:$J$10,$L$7:$L$10,节奏总纲!S148)</f>
        <v>11</v>
      </c>
      <c r="T151" s="14">
        <f>求节点($J$7:$J$10,$L$7:$L$10,节奏总纲!T148)</f>
        <v>11</v>
      </c>
    </row>
    <row r="152" spans="15:20" x14ac:dyDescent="0.15">
      <c r="O152" s="14">
        <v>146</v>
      </c>
      <c r="P152" s="14">
        <f>求节点($J$7:$J$10,$L$7:$L$10,节奏总纲!P149)</f>
        <v>11</v>
      </c>
      <c r="Q152" s="14">
        <f>求节点($J$7:$J$10,$L$7:$L$10,节奏总纲!Q149)</f>
        <v>11</v>
      </c>
      <c r="R152" s="14">
        <f>求节点($J$7:$J$10,$L$7:$L$10,节奏总纲!R149)</f>
        <v>11</v>
      </c>
      <c r="S152" s="14">
        <f>求节点($J$7:$J$10,$L$7:$L$10,节奏总纲!S149)</f>
        <v>11</v>
      </c>
      <c r="T152" s="14">
        <f>求节点($J$7:$J$10,$L$7:$L$10,节奏总纲!T149)</f>
        <v>11</v>
      </c>
    </row>
    <row r="153" spans="15:20" x14ac:dyDescent="0.15">
      <c r="O153" s="14">
        <v>147</v>
      </c>
      <c r="P153" s="14">
        <f>求节点($J$7:$J$10,$L$7:$L$10,节奏总纲!P150)</f>
        <v>11</v>
      </c>
      <c r="Q153" s="14">
        <f>求节点($J$7:$J$10,$L$7:$L$10,节奏总纲!Q150)</f>
        <v>11</v>
      </c>
      <c r="R153" s="14">
        <f>求节点($J$7:$J$10,$L$7:$L$10,节奏总纲!R150)</f>
        <v>11</v>
      </c>
      <c r="S153" s="14">
        <f>求节点($J$7:$J$10,$L$7:$L$10,节奏总纲!S150)</f>
        <v>11</v>
      </c>
      <c r="T153" s="14">
        <f>求节点($J$7:$J$10,$L$7:$L$10,节奏总纲!T150)</f>
        <v>11</v>
      </c>
    </row>
    <row r="154" spans="15:20" x14ac:dyDescent="0.15">
      <c r="O154" s="14">
        <v>148</v>
      </c>
      <c r="P154" s="14">
        <f>求节点($J$7:$J$10,$L$7:$L$10,节奏总纲!P151)</f>
        <v>11</v>
      </c>
      <c r="Q154" s="14">
        <f>求节点($J$7:$J$10,$L$7:$L$10,节奏总纲!Q151)</f>
        <v>11</v>
      </c>
      <c r="R154" s="14">
        <f>求节点($J$7:$J$10,$L$7:$L$10,节奏总纲!R151)</f>
        <v>11</v>
      </c>
      <c r="S154" s="14">
        <f>求节点($J$7:$J$10,$L$7:$L$10,节奏总纲!S151)</f>
        <v>11</v>
      </c>
      <c r="T154" s="14">
        <f>求节点($J$7:$J$10,$L$7:$L$10,节奏总纲!T151)</f>
        <v>11</v>
      </c>
    </row>
    <row r="155" spans="15:20" x14ac:dyDescent="0.15">
      <c r="O155" s="14">
        <v>149</v>
      </c>
      <c r="P155" s="14">
        <f>求节点($J$7:$J$10,$L$7:$L$10,节奏总纲!P152)</f>
        <v>11</v>
      </c>
      <c r="Q155" s="14">
        <f>求节点($J$7:$J$10,$L$7:$L$10,节奏总纲!Q152)</f>
        <v>11</v>
      </c>
      <c r="R155" s="14">
        <f>求节点($J$7:$J$10,$L$7:$L$10,节奏总纲!R152)</f>
        <v>11</v>
      </c>
      <c r="S155" s="14">
        <f>求节点($J$7:$J$10,$L$7:$L$10,节奏总纲!S152)</f>
        <v>11</v>
      </c>
      <c r="T155" s="14">
        <f>求节点($J$7:$J$10,$L$7:$L$10,节奏总纲!T152)</f>
        <v>11</v>
      </c>
    </row>
    <row r="156" spans="15:20" x14ac:dyDescent="0.15">
      <c r="O156" s="14">
        <v>150</v>
      </c>
      <c r="P156" s="14">
        <f>求节点($J$7:$J$10,$L$7:$L$10,节奏总纲!P153)</f>
        <v>11</v>
      </c>
      <c r="Q156" s="14">
        <f>求节点($J$7:$J$10,$L$7:$L$10,节奏总纲!Q153)</f>
        <v>11</v>
      </c>
      <c r="R156" s="14">
        <f>求节点($J$7:$J$10,$L$7:$L$10,节奏总纲!R153)</f>
        <v>11</v>
      </c>
      <c r="S156" s="14">
        <f>求节点($J$7:$J$10,$L$7:$L$10,节奏总纲!S153)</f>
        <v>11</v>
      </c>
      <c r="T156" s="14">
        <f>求节点($J$7:$J$10,$L$7:$L$10,节奏总纲!T153)</f>
        <v>11</v>
      </c>
    </row>
    <row r="157" spans="15:20" x14ac:dyDescent="0.15">
      <c r="O157" s="14">
        <v>151</v>
      </c>
      <c r="P157" s="14">
        <f>求节点($J$7:$J$10,$L$7:$L$10,节奏总纲!P154)</f>
        <v>11</v>
      </c>
      <c r="Q157" s="14">
        <f>求节点($J$7:$J$10,$L$7:$L$10,节奏总纲!Q154)</f>
        <v>11</v>
      </c>
      <c r="R157" s="14">
        <f>求节点($J$7:$J$10,$L$7:$L$10,节奏总纲!R154)</f>
        <v>11</v>
      </c>
      <c r="S157" s="14">
        <f>求节点($J$7:$J$10,$L$7:$L$10,节奏总纲!S154)</f>
        <v>11</v>
      </c>
      <c r="T157" s="14">
        <f>求节点($J$7:$J$10,$L$7:$L$10,节奏总纲!T154)</f>
        <v>11</v>
      </c>
    </row>
    <row r="158" spans="15:20" x14ac:dyDescent="0.15">
      <c r="O158" s="14">
        <v>152</v>
      </c>
      <c r="P158" s="14">
        <f>求节点($J$7:$J$10,$L$7:$L$10,节奏总纲!P155)</f>
        <v>11</v>
      </c>
      <c r="Q158" s="14">
        <f>求节点($J$7:$J$10,$L$7:$L$10,节奏总纲!Q155)</f>
        <v>11</v>
      </c>
      <c r="R158" s="14">
        <f>求节点($J$7:$J$10,$L$7:$L$10,节奏总纲!R155)</f>
        <v>11</v>
      </c>
      <c r="S158" s="14">
        <f>求节点($J$7:$J$10,$L$7:$L$10,节奏总纲!S155)</f>
        <v>11</v>
      </c>
      <c r="T158" s="14">
        <f>求节点($J$7:$J$10,$L$7:$L$10,节奏总纲!T155)</f>
        <v>11</v>
      </c>
    </row>
    <row r="159" spans="15:20" x14ac:dyDescent="0.15">
      <c r="O159" s="14">
        <v>153</v>
      </c>
      <c r="P159" s="14">
        <f>求节点($J$7:$J$10,$L$7:$L$10,节奏总纲!P156)</f>
        <v>11</v>
      </c>
      <c r="Q159" s="14">
        <f>求节点($J$7:$J$10,$L$7:$L$10,节奏总纲!Q156)</f>
        <v>11</v>
      </c>
      <c r="R159" s="14">
        <f>求节点($J$7:$J$10,$L$7:$L$10,节奏总纲!R156)</f>
        <v>11</v>
      </c>
      <c r="S159" s="14">
        <f>求节点($J$7:$J$10,$L$7:$L$10,节奏总纲!S156)</f>
        <v>11</v>
      </c>
      <c r="T159" s="14">
        <f>求节点($J$7:$J$10,$L$7:$L$10,节奏总纲!T156)</f>
        <v>11</v>
      </c>
    </row>
    <row r="160" spans="15:20" x14ac:dyDescent="0.15">
      <c r="O160" s="14">
        <v>154</v>
      </c>
      <c r="P160" s="14">
        <f>求节点($J$7:$J$10,$L$7:$L$10,节奏总纲!P157)</f>
        <v>11</v>
      </c>
      <c r="Q160" s="14">
        <f>求节点($J$7:$J$10,$L$7:$L$10,节奏总纲!Q157)</f>
        <v>11</v>
      </c>
      <c r="R160" s="14">
        <f>求节点($J$7:$J$10,$L$7:$L$10,节奏总纲!R157)</f>
        <v>11</v>
      </c>
      <c r="S160" s="14">
        <f>求节点($J$7:$J$10,$L$7:$L$10,节奏总纲!S157)</f>
        <v>11</v>
      </c>
      <c r="T160" s="14">
        <f>求节点($J$7:$J$10,$L$7:$L$10,节奏总纲!T157)</f>
        <v>11</v>
      </c>
    </row>
    <row r="161" spans="15:20" x14ac:dyDescent="0.15">
      <c r="O161" s="14">
        <v>155</v>
      </c>
      <c r="P161" s="14">
        <f>求节点($J$7:$J$10,$L$7:$L$10,节奏总纲!P158)</f>
        <v>11</v>
      </c>
      <c r="Q161" s="14">
        <f>求节点($J$7:$J$10,$L$7:$L$10,节奏总纲!Q158)</f>
        <v>11</v>
      </c>
      <c r="R161" s="14">
        <f>求节点($J$7:$J$10,$L$7:$L$10,节奏总纲!R158)</f>
        <v>11</v>
      </c>
      <c r="S161" s="14">
        <f>求节点($J$7:$J$10,$L$7:$L$10,节奏总纲!S158)</f>
        <v>11</v>
      </c>
      <c r="T161" s="14">
        <f>求节点($J$7:$J$10,$L$7:$L$10,节奏总纲!T158)</f>
        <v>11</v>
      </c>
    </row>
    <row r="162" spans="15:20" x14ac:dyDescent="0.15">
      <c r="O162" s="14">
        <v>156</v>
      </c>
      <c r="P162" s="14">
        <f>求节点($J$7:$J$10,$L$7:$L$10,节奏总纲!P159)</f>
        <v>11</v>
      </c>
      <c r="Q162" s="14">
        <f>求节点($J$7:$J$10,$L$7:$L$10,节奏总纲!Q159)</f>
        <v>11</v>
      </c>
      <c r="R162" s="14">
        <f>求节点($J$7:$J$10,$L$7:$L$10,节奏总纲!R159)</f>
        <v>11</v>
      </c>
      <c r="S162" s="14">
        <f>求节点($J$7:$J$10,$L$7:$L$10,节奏总纲!S159)</f>
        <v>11</v>
      </c>
      <c r="T162" s="14">
        <f>求节点($J$7:$J$10,$L$7:$L$10,节奏总纲!T159)</f>
        <v>11</v>
      </c>
    </row>
    <row r="163" spans="15:20" x14ac:dyDescent="0.15">
      <c r="O163" s="14">
        <v>157</v>
      </c>
      <c r="P163" s="14">
        <f>求节点($J$7:$J$10,$L$7:$L$10,节奏总纲!P160)</f>
        <v>11</v>
      </c>
      <c r="Q163" s="14">
        <f>求节点($J$7:$J$10,$L$7:$L$10,节奏总纲!Q160)</f>
        <v>11</v>
      </c>
      <c r="R163" s="14">
        <f>求节点($J$7:$J$10,$L$7:$L$10,节奏总纲!R160)</f>
        <v>11</v>
      </c>
      <c r="S163" s="14">
        <f>求节点($J$7:$J$10,$L$7:$L$10,节奏总纲!S160)</f>
        <v>11</v>
      </c>
      <c r="T163" s="14">
        <f>求节点($J$7:$J$10,$L$7:$L$10,节奏总纲!T160)</f>
        <v>11</v>
      </c>
    </row>
    <row r="164" spans="15:20" x14ac:dyDescent="0.15">
      <c r="O164" s="14">
        <v>158</v>
      </c>
      <c r="P164" s="14">
        <f>求节点($J$7:$J$10,$L$7:$L$10,节奏总纲!P161)</f>
        <v>11</v>
      </c>
      <c r="Q164" s="14">
        <f>求节点($J$7:$J$10,$L$7:$L$10,节奏总纲!Q161)</f>
        <v>11</v>
      </c>
      <c r="R164" s="14">
        <f>求节点($J$7:$J$10,$L$7:$L$10,节奏总纲!R161)</f>
        <v>11</v>
      </c>
      <c r="S164" s="14">
        <f>求节点($J$7:$J$10,$L$7:$L$10,节奏总纲!S161)</f>
        <v>11</v>
      </c>
      <c r="T164" s="14">
        <f>求节点($J$7:$J$10,$L$7:$L$10,节奏总纲!T161)</f>
        <v>11</v>
      </c>
    </row>
    <row r="165" spans="15:20" x14ac:dyDescent="0.15">
      <c r="O165" s="14">
        <v>159</v>
      </c>
      <c r="P165" s="14">
        <f>求节点($J$7:$J$10,$L$7:$L$10,节奏总纲!P162)</f>
        <v>11</v>
      </c>
      <c r="Q165" s="14">
        <f>求节点($J$7:$J$10,$L$7:$L$10,节奏总纲!Q162)</f>
        <v>11</v>
      </c>
      <c r="R165" s="14">
        <f>求节点($J$7:$J$10,$L$7:$L$10,节奏总纲!R162)</f>
        <v>11</v>
      </c>
      <c r="S165" s="14">
        <f>求节点($J$7:$J$10,$L$7:$L$10,节奏总纲!S162)</f>
        <v>11</v>
      </c>
      <c r="T165" s="14">
        <f>求节点($J$7:$J$10,$L$7:$L$10,节奏总纲!T162)</f>
        <v>11</v>
      </c>
    </row>
    <row r="166" spans="15:20" x14ac:dyDescent="0.15">
      <c r="O166" s="14">
        <v>160</v>
      </c>
      <c r="P166" s="14">
        <f>求节点($J$7:$J$10,$L$7:$L$10,节奏总纲!P163)</f>
        <v>11</v>
      </c>
      <c r="Q166" s="14">
        <f>求节点($J$7:$J$10,$L$7:$L$10,节奏总纲!Q163)</f>
        <v>11</v>
      </c>
      <c r="R166" s="14">
        <f>求节点($J$7:$J$10,$L$7:$L$10,节奏总纲!R163)</f>
        <v>11</v>
      </c>
      <c r="S166" s="14">
        <f>求节点($J$7:$J$10,$L$7:$L$10,节奏总纲!S163)</f>
        <v>11</v>
      </c>
      <c r="T166" s="14">
        <f>求节点($J$7:$J$10,$L$7:$L$10,节奏总纲!T163)</f>
        <v>11</v>
      </c>
    </row>
  </sheetData>
  <mergeCells count="2">
    <mergeCell ref="P5:T5"/>
    <mergeCell ref="K5:L5"/>
  </mergeCells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B1:AR107"/>
  <sheetViews>
    <sheetView topLeftCell="I1" workbookViewId="0">
      <selection activeCell="N45" sqref="N45"/>
    </sheetView>
  </sheetViews>
  <sheetFormatPr defaultColWidth="9" defaultRowHeight="11.25" x14ac:dyDescent="0.15"/>
  <cols>
    <col min="1" max="1" width="9" style="14"/>
    <col min="2" max="3" width="10.375" style="14" bestFit="1" customWidth="1"/>
    <col min="4" max="4" width="9" style="14"/>
    <col min="5" max="5" width="10.375" style="14" bestFit="1" customWidth="1"/>
    <col min="6" max="6" width="12.25" style="14" bestFit="1" customWidth="1"/>
    <col min="7" max="9" width="10.375" style="14" bestFit="1" customWidth="1"/>
    <col min="10" max="10" width="12.25" style="14" bestFit="1" customWidth="1"/>
    <col min="11" max="11" width="12.25" style="14" customWidth="1"/>
    <col min="12" max="12" width="18.875" style="14" bestFit="1" customWidth="1"/>
    <col min="13" max="13" width="18.875" style="14" customWidth="1"/>
    <col min="14" max="14" width="13.875" style="14" bestFit="1" customWidth="1"/>
    <col min="15" max="15" width="12.25" style="14" bestFit="1" customWidth="1"/>
    <col min="16" max="16" width="13.875" style="14" bestFit="1" customWidth="1"/>
    <col min="17" max="17" width="9" style="14" bestFit="1" customWidth="1"/>
    <col min="18" max="19" width="9" style="14"/>
    <col min="20" max="20" width="15.375" style="14" bestFit="1" customWidth="1"/>
    <col min="21" max="16384" width="9" style="14"/>
  </cols>
  <sheetData>
    <row r="1" spans="2:44" x14ac:dyDescent="0.15">
      <c r="B1" s="14" t="s">
        <v>299</v>
      </c>
      <c r="C1" s="14" t="s">
        <v>301</v>
      </c>
      <c r="D1" s="14" t="s">
        <v>300</v>
      </c>
      <c r="E1" s="14" t="s">
        <v>302</v>
      </c>
      <c r="F1" s="14" t="s">
        <v>325</v>
      </c>
      <c r="G1" s="14" t="s">
        <v>303</v>
      </c>
      <c r="H1" s="14" t="s">
        <v>304</v>
      </c>
      <c r="I1" s="14" t="s">
        <v>305</v>
      </c>
      <c r="J1" s="14" t="s">
        <v>325</v>
      </c>
      <c r="L1" s="14" t="s">
        <v>306</v>
      </c>
      <c r="M1" s="14">
        <v>2</v>
      </c>
    </row>
    <row r="2" spans="2:44" x14ac:dyDescent="0.15">
      <c r="B2" s="14">
        <v>1</v>
      </c>
      <c r="C2" s="47">
        <f>ROUNDUP(士兵阶位属性!$F20*1/(1.1^(LEFT(士兵阶位属性!C20,1)-1))/10,0)*10</f>
        <v>400</v>
      </c>
      <c r="D2" s="47">
        <f>ROUNDUP(士兵阶位属性!$F20*1.15/10,0)*10</f>
        <v>460</v>
      </c>
      <c r="E2" s="47">
        <f>ROUNDUP(士兵阶位属性!$F20*1.5/10,0)*10</f>
        <v>600</v>
      </c>
      <c r="F2" s="47">
        <v>1</v>
      </c>
      <c r="G2" s="48">
        <f>ROUNDUP(士兵阶位属性!$G20*(1.05-0.05*LEFT(士兵阶位属性!$C20,1))/5,0)*5</f>
        <v>10</v>
      </c>
      <c r="H2" s="48">
        <f>ROUNDUP(士兵阶位属性!$G20*1.1/5,0)*5</f>
        <v>15</v>
      </c>
      <c r="I2" s="48">
        <f>ROUNDUP(士兵阶位属性!$G20*1.5/5,0)*5</f>
        <v>15</v>
      </c>
      <c r="J2" s="48">
        <v>1</v>
      </c>
      <c r="L2" s="14" t="s">
        <v>307</v>
      </c>
      <c r="M2" s="14">
        <v>3</v>
      </c>
    </row>
    <row r="3" spans="2:44" x14ac:dyDescent="0.15">
      <c r="B3" s="14">
        <v>2</v>
      </c>
      <c r="C3" s="47">
        <f>ROUNDUP(士兵阶位属性!$F21*1/(1.1^(LEFT(士兵阶位属性!C21,1)-1))/10,0)*10</f>
        <v>460</v>
      </c>
      <c r="D3" s="47">
        <f>ROUNDUP(士兵阶位属性!$F21*1.15/10,0)*10</f>
        <v>580</v>
      </c>
      <c r="E3" s="47">
        <f>ROUNDUP(士兵阶位属性!$F21*1.5/10,0)*10</f>
        <v>750</v>
      </c>
      <c r="F3" s="47">
        <v>2</v>
      </c>
      <c r="G3" s="48">
        <f>ROUNDUP(士兵阶位属性!$G21*(1.05-0.05*LEFT(士兵阶位属性!$C21,1))/5,0)*5</f>
        <v>15</v>
      </c>
      <c r="H3" s="48">
        <f>ROUNDUP(士兵阶位属性!$G21*1.1/5,0)*5</f>
        <v>20</v>
      </c>
      <c r="I3" s="48">
        <f>ROUNDUP(士兵阶位属性!$G21*1.5/5,0)*5</f>
        <v>25</v>
      </c>
      <c r="J3" s="48">
        <v>1.5</v>
      </c>
    </row>
    <row r="4" spans="2:44" x14ac:dyDescent="0.15">
      <c r="B4" s="14">
        <v>3</v>
      </c>
      <c r="C4" s="47">
        <f>ROUNDUP(士兵阶位属性!$F22*1/(1.1^(LEFT(士兵阶位属性!C22,1)-1))/10,0)*10</f>
        <v>540</v>
      </c>
      <c r="D4" s="47">
        <f>ROUNDUP(士兵阶位属性!$F22*1.15/10,0)*10</f>
        <v>750</v>
      </c>
      <c r="E4" s="47">
        <f>ROUNDUP(士兵阶位属性!$F22*1.5/10,0)*10</f>
        <v>980</v>
      </c>
      <c r="F4" s="47">
        <v>3</v>
      </c>
      <c r="G4" s="48">
        <f>ROUNDUP(士兵阶位属性!$G22*(1.05-0.05*LEFT(士兵阶位属性!$C22,1))/5,0)*5</f>
        <v>20</v>
      </c>
      <c r="H4" s="48">
        <f>ROUNDUP(士兵阶位属性!$G22*1.1/5,0)*5</f>
        <v>25</v>
      </c>
      <c r="I4" s="48">
        <f>ROUNDUP(士兵阶位属性!$G22*1.5/5,0)*5</f>
        <v>30</v>
      </c>
      <c r="J4" s="48">
        <v>2</v>
      </c>
    </row>
    <row r="5" spans="2:44" x14ac:dyDescent="0.15">
      <c r="B5" s="14">
        <v>4</v>
      </c>
      <c r="C5" s="47">
        <f>ROUNDUP(士兵阶位属性!$F23*1/(1.1^(LEFT(士兵阶位属性!C23,1)-1))/10,0)*10</f>
        <v>640</v>
      </c>
      <c r="D5" s="47">
        <f>ROUNDUP(士兵阶位属性!$F23*1.15/10,0)*10</f>
        <v>980</v>
      </c>
      <c r="E5" s="47">
        <f>ROUNDUP(士兵阶位属性!$F23*1.5/10,0)*10</f>
        <v>1280</v>
      </c>
      <c r="F5" s="47">
        <v>4</v>
      </c>
      <c r="G5" s="48">
        <f>ROUNDUP(士兵阶位属性!$G23*(1.05-0.05*LEFT(士兵阶位属性!$C23,1))/5,0)*5</f>
        <v>25</v>
      </c>
      <c r="H5" s="48">
        <f>ROUNDUP(士兵阶位属性!$G23*1.1/5,0)*5</f>
        <v>30</v>
      </c>
      <c r="I5" s="48">
        <f>ROUNDUP(士兵阶位属性!$G23*1.5/5,0)*5</f>
        <v>40</v>
      </c>
      <c r="J5" s="48">
        <v>2.5</v>
      </c>
    </row>
    <row r="6" spans="2:44" x14ac:dyDescent="0.15">
      <c r="B6" s="14">
        <v>5</v>
      </c>
      <c r="C6" s="47">
        <f>ROUNDUP(士兵阶位属性!$F24*1/(1.1^(LEFT(士兵阶位属性!C24,1)-1))/10,0)*10</f>
        <v>760</v>
      </c>
      <c r="D6" s="47">
        <f>ROUNDUP(士兵阶位属性!$F24*1.15/10,0)*10</f>
        <v>1270</v>
      </c>
      <c r="E6" s="47">
        <f>ROUNDUP(士兵阶位属性!$F24*1.5/10,0)*10</f>
        <v>1650</v>
      </c>
      <c r="F6" s="47">
        <v>5</v>
      </c>
      <c r="G6" s="48">
        <f>ROUNDUP(士兵阶位属性!$G24*(1.05-0.05*LEFT(士兵阶位属性!$C24,1))/5,0)*5</f>
        <v>25</v>
      </c>
      <c r="H6" s="48">
        <f>ROUNDUP(士兵阶位属性!$G24*1.1/5,0)*5</f>
        <v>35</v>
      </c>
      <c r="I6" s="48">
        <f>ROUNDUP(士兵阶位属性!$G24*1.5/5,0)*5</f>
        <v>45</v>
      </c>
      <c r="J6" s="48">
        <v>3</v>
      </c>
      <c r="N6" s="118" t="s">
        <v>283</v>
      </c>
      <c r="O6" s="118"/>
      <c r="X6" s="118" t="s">
        <v>291</v>
      </c>
      <c r="Y6" s="118"/>
      <c r="Z6" s="118"/>
      <c r="AA6" s="118"/>
      <c r="AB6" s="118"/>
      <c r="AF6" s="118" t="s">
        <v>321</v>
      </c>
      <c r="AG6" s="118"/>
      <c r="AH6" s="118"/>
      <c r="AI6" s="118"/>
      <c r="AJ6" s="118"/>
      <c r="AN6" s="118" t="s">
        <v>322</v>
      </c>
      <c r="AO6" s="118"/>
      <c r="AP6" s="118"/>
      <c r="AQ6" s="118"/>
      <c r="AR6" s="118"/>
    </row>
    <row r="7" spans="2:44" x14ac:dyDescent="0.15">
      <c r="B7" s="14">
        <v>6</v>
      </c>
      <c r="C7" s="47">
        <f>ROUNDUP(士兵阶位属性!$F25*1/(1.1^(LEFT(士兵阶位属性!C25,1)-1))/10,0)*10</f>
        <v>870</v>
      </c>
      <c r="D7" s="47">
        <f>ROUNDUP(士兵阶位属性!$F25*1.15/10,0)*10</f>
        <v>1610</v>
      </c>
      <c r="E7" s="47">
        <f>ROUNDUP(士兵阶位属性!$F25*1.5/10,0)*10</f>
        <v>2100</v>
      </c>
      <c r="F7" s="47">
        <v>6</v>
      </c>
      <c r="G7" s="48">
        <f>ROUNDUP(士兵阶位属性!$G25*(1.05-0.05*LEFT(士兵阶位属性!$C25,1))/5,0)*5</f>
        <v>30</v>
      </c>
      <c r="H7" s="48">
        <f>ROUNDUP(士兵阶位属性!$G25*1.1/5,0)*5</f>
        <v>40</v>
      </c>
      <c r="I7" s="48">
        <f>ROUNDUP(士兵阶位属性!$G25*1.5/5,0)*5</f>
        <v>55</v>
      </c>
      <c r="J7" s="48">
        <v>3.5</v>
      </c>
      <c r="L7" s="14" t="s">
        <v>15</v>
      </c>
      <c r="M7" s="14" t="s">
        <v>314</v>
      </c>
      <c r="N7" s="14" t="s">
        <v>254</v>
      </c>
      <c r="O7" s="14" t="s">
        <v>255</v>
      </c>
      <c r="W7" s="14" t="s">
        <v>5</v>
      </c>
      <c r="X7" s="14" t="s">
        <v>0</v>
      </c>
      <c r="Y7" s="14" t="s">
        <v>3</v>
      </c>
      <c r="Z7" s="14" t="s">
        <v>1</v>
      </c>
      <c r="AA7" s="14" t="s">
        <v>4</v>
      </c>
      <c r="AB7" s="14" t="s">
        <v>2</v>
      </c>
      <c r="AE7" s="14" t="s">
        <v>5</v>
      </c>
      <c r="AF7" s="14" t="s">
        <v>0</v>
      </c>
      <c r="AG7" s="14" t="s">
        <v>3</v>
      </c>
      <c r="AH7" s="14" t="s">
        <v>1</v>
      </c>
      <c r="AI7" s="14" t="s">
        <v>4</v>
      </c>
      <c r="AJ7" s="14" t="s">
        <v>2</v>
      </c>
      <c r="AM7" s="14" t="s">
        <v>5</v>
      </c>
      <c r="AN7" s="14" t="s">
        <v>0</v>
      </c>
      <c r="AO7" s="14" t="s">
        <v>3</v>
      </c>
      <c r="AP7" s="14" t="s">
        <v>1</v>
      </c>
      <c r="AQ7" s="14" t="s">
        <v>4</v>
      </c>
      <c r="AR7" s="14" t="s">
        <v>2</v>
      </c>
    </row>
    <row r="8" spans="2:44" x14ac:dyDescent="0.15">
      <c r="B8" s="14">
        <v>7</v>
      </c>
      <c r="C8" s="47">
        <f>ROUNDUP(士兵阶位属性!$F26*1/(1.1^(LEFT(士兵阶位属性!C26,1)-1))/10,0)*10</f>
        <v>990</v>
      </c>
      <c r="D8" s="47">
        <f>ROUNDUP(士兵阶位属性!$F26*1.15/10,0)*10</f>
        <v>2020</v>
      </c>
      <c r="E8" s="47">
        <f>ROUNDUP(士兵阶位属性!$F26*1.5/10,0)*10</f>
        <v>2630</v>
      </c>
      <c r="F8" s="47">
        <v>7</v>
      </c>
      <c r="G8" s="48">
        <f>ROUNDUP(士兵阶位属性!$G26*(1.05-0.05*LEFT(士兵阶位属性!$C26,1))/5,0)*5</f>
        <v>30</v>
      </c>
      <c r="H8" s="48">
        <f>ROUNDUP(士兵阶位属性!$G26*1.1/5,0)*5</f>
        <v>45</v>
      </c>
      <c r="I8" s="48">
        <f>ROUNDUP(士兵阶位属性!$G26*1.5/5,0)*5</f>
        <v>60</v>
      </c>
      <c r="J8" s="48">
        <v>4</v>
      </c>
      <c r="L8" s="14">
        <v>2</v>
      </c>
      <c r="M8" s="14">
        <v>2</v>
      </c>
      <c r="N8" s="14">
        <f t="shared" ref="N8:N13" si="0">COUNTIF($H$14:$H$27,$L8)</f>
        <v>1</v>
      </c>
      <c r="O8" s="14">
        <f>SUM($N$8:N8)</f>
        <v>1</v>
      </c>
      <c r="W8" s="14">
        <v>1</v>
      </c>
      <c r="X8" s="14">
        <f>求节点($L$8:$L$13,$O$8:$O$13,节奏总纲!P4)</f>
        <v>3.5886731268146566E-2</v>
      </c>
      <c r="Y8" s="14">
        <f>求节点($L$8:$L$13,$O$8:$O$13,节奏总纲!Q4)</f>
        <v>2.9893647146366109E-2</v>
      </c>
      <c r="Z8" s="14">
        <f>求节点($L$8:$L$13,$O$8:$O$13,节奏总纲!R4)</f>
        <v>2.3387382767451115E-2</v>
      </c>
      <c r="AA8" s="14">
        <f>求节点($L$8:$L$13,$O$8:$O$13,节奏总纲!S4)</f>
        <v>1.6292575995738523E-2</v>
      </c>
      <c r="AB8" s="14">
        <f>求节点($L$8:$L$13,$O$8:$O$13,节奏总纲!T4)</f>
        <v>8.5195100030579507E-3</v>
      </c>
      <c r="AE8" s="14">
        <v>1</v>
      </c>
      <c r="AF8" s="14">
        <f>求节点($L$23:$L$28,$U$23:$U$28,节奏总纲!P4)</f>
        <v>20.814304135525049</v>
      </c>
      <c r="AG8" s="14">
        <f>求节点($L$23:$L$28,$U$23:$U$28,节奏总纲!Q4)</f>
        <v>17.338315344892294</v>
      </c>
      <c r="AH8" s="14">
        <f>求节点($L$23:$L$28,$U$23:$U$28,节奏总纲!R4)</f>
        <v>13.564682005121654</v>
      </c>
      <c r="AI8" s="14">
        <f>求节点($L$23:$L$28,$U$23:$U$28,节奏总纲!S4)</f>
        <v>9.4496940775283065</v>
      </c>
      <c r="AJ8" s="14">
        <f>求节点($L$23:$L$28,$U$23:$U$28,节奏总纲!T4)</f>
        <v>4.9413158017736123</v>
      </c>
      <c r="AM8" s="14">
        <v>1</v>
      </c>
      <c r="AN8" s="14">
        <f>求节点($L$34:$L$39,$U$34:$U$39,节奏总纲!P4)</f>
        <v>0.53830096902219893</v>
      </c>
      <c r="AO8" s="14">
        <f>求节点($L$34:$L$39,$U$34:$U$39,节奏总纲!Q4)</f>
        <v>0.44840470719549153</v>
      </c>
      <c r="AP8" s="14">
        <f>求节点($L$34:$L$39,$U$34:$U$39,节奏总纲!R4)</f>
        <v>0.35081074151176672</v>
      </c>
      <c r="AQ8" s="14">
        <f>求节点($L$34:$L$39,$U$34:$U$39,节奏总纲!S4)</f>
        <v>0.24438863993607818</v>
      </c>
      <c r="AR8" s="14">
        <f>求节点($L$34:$L$39,$U$34:$U$39,节奏总纲!T4)</f>
        <v>0.12779265004586904</v>
      </c>
    </row>
    <row r="9" spans="2:44" x14ac:dyDescent="0.15">
      <c r="B9" s="14">
        <v>8</v>
      </c>
      <c r="C9" s="47">
        <f>ROUNDUP(士兵阶位属性!$F27*1/(1.1^(LEFT(士兵阶位属性!C27,1)-1))/10,0)*10</f>
        <v>1110</v>
      </c>
      <c r="D9" s="47">
        <f>ROUNDUP(士兵阶位属性!$F27*1.15/10,0)*10</f>
        <v>2480</v>
      </c>
      <c r="E9" s="47">
        <f>ROUNDUP(士兵阶位属性!$F27*1.5/10,0)*10</f>
        <v>3230</v>
      </c>
      <c r="F9" s="47">
        <v>8</v>
      </c>
      <c r="G9" s="48">
        <f>ROUNDUP(士兵阶位属性!$G27*(1.05-0.05*LEFT(士兵阶位属性!$C27,1))/5,0)*5</f>
        <v>30</v>
      </c>
      <c r="H9" s="48">
        <f>ROUNDUP(士兵阶位属性!$G27*1.1/5,0)*5</f>
        <v>50</v>
      </c>
      <c r="I9" s="48">
        <f>ROUNDUP(士兵阶位属性!$G27*1.5/5,0)*5</f>
        <v>70</v>
      </c>
      <c r="J9" s="48">
        <v>4.5</v>
      </c>
      <c r="L9" s="14">
        <v>3</v>
      </c>
      <c r="M9" s="14">
        <v>2.5</v>
      </c>
      <c r="N9" s="14">
        <f t="shared" si="0"/>
        <v>2</v>
      </c>
      <c r="O9" s="14">
        <f>SUM($N$8:N9)</f>
        <v>3</v>
      </c>
      <c r="W9" s="14">
        <v>2</v>
      </c>
      <c r="X9" s="14">
        <f>求节点($L$8:$L$13,$O$8:$O$13,节奏总纲!P5)</f>
        <v>7.4349177498517549E-2</v>
      </c>
      <c r="Y9" s="14">
        <f>求节点($L$8:$L$13,$O$8:$O$13,节奏总纲!Q5)</f>
        <v>6.2527658276253284E-2</v>
      </c>
      <c r="Z9" s="14">
        <f>求节点($L$8:$L$13,$O$8:$O$13,节奏总纲!R5)</f>
        <v>4.9419898283264652E-2</v>
      </c>
      <c r="AA9" s="14">
        <f>求节点($L$8:$L$13,$O$8:$O$13,节奏总纲!S5)</f>
        <v>3.4914373753303862E-2</v>
      </c>
      <c r="AB9" s="14">
        <f>求节点($L$8:$L$13,$O$8:$O$13,节奏总纲!T5)</f>
        <v>1.8542684868130266E-2</v>
      </c>
      <c r="AE9" s="14">
        <v>2</v>
      </c>
      <c r="AF9" s="14">
        <f>求节点($L$23:$L$28,$U$23:$U$28,节奏总纲!P5)</f>
        <v>43.122522949140148</v>
      </c>
      <c r="AG9" s="14">
        <f>求节点($L$23:$L$28,$U$23:$U$28,节奏总纲!Q5)</f>
        <v>36.266041800226958</v>
      </c>
      <c r="AH9" s="14">
        <f>求节点($L$23:$L$28,$U$23:$U$28,节奏总纲!R5)</f>
        <v>28.663541004293506</v>
      </c>
      <c r="AI9" s="14">
        <f>求节点($L$23:$L$28,$U$23:$U$28,节奏总纲!S5)</f>
        <v>20.250336776916242</v>
      </c>
      <c r="AJ9" s="14">
        <f>求节点($L$23:$L$28,$U$23:$U$28,节奏总纲!T5)</f>
        <v>10.754757223515526</v>
      </c>
      <c r="AM9" s="14">
        <v>2</v>
      </c>
      <c r="AN9" s="14">
        <f>求节点($L$34:$L$39,$U$34:$U$39,节奏总纲!P5)</f>
        <v>1.1152376624777638</v>
      </c>
      <c r="AO9" s="14">
        <f>求节点($L$34:$L$39,$U$34:$U$39,节奏总纲!Q5)</f>
        <v>0.93791487414380015</v>
      </c>
      <c r="AP9" s="14">
        <f>求节点($L$34:$L$39,$U$34:$U$39,节奏总纲!R5)</f>
        <v>0.74129847424896944</v>
      </c>
      <c r="AQ9" s="14">
        <f>求节点($L$34:$L$39,$U$34:$U$39,节奏总纲!S5)</f>
        <v>0.52371560629955738</v>
      </c>
      <c r="AR9" s="14">
        <f>求节点($L$34:$L$39,$U$34:$U$39,节奏总纲!T5)</f>
        <v>0.27814027302195399</v>
      </c>
    </row>
    <row r="10" spans="2:44" x14ac:dyDescent="0.15">
      <c r="B10" s="14">
        <v>9</v>
      </c>
      <c r="C10" s="47">
        <f>ROUNDUP(士兵阶位属性!$F28*1/(1.1^(LEFT(士兵阶位属性!C28,1)-1))/10,0)*10</f>
        <v>1220</v>
      </c>
      <c r="D10" s="47">
        <f>ROUNDUP(士兵阶位属性!$F28*1.15/10,0)*10</f>
        <v>2990</v>
      </c>
      <c r="E10" s="47">
        <f>ROUNDUP(士兵阶位属性!$F28*1.5/10,0)*10</f>
        <v>3900</v>
      </c>
      <c r="F10" s="47">
        <v>9</v>
      </c>
      <c r="G10" s="48">
        <f>ROUNDUP(士兵阶位属性!$G28*(1.05-0.05*LEFT(士兵阶位属性!$C28,1))/5,0)*5</f>
        <v>30</v>
      </c>
      <c r="H10" s="48">
        <f>ROUNDUP(士兵阶位属性!$G28*1.1/5,0)*5</f>
        <v>55</v>
      </c>
      <c r="I10" s="48">
        <f>ROUNDUP(士兵阶位属性!$G28*1.5/5,0)*5</f>
        <v>75</v>
      </c>
      <c r="J10" s="48">
        <v>5</v>
      </c>
      <c r="L10" s="14">
        <v>7</v>
      </c>
      <c r="M10" s="14">
        <v>3</v>
      </c>
      <c r="N10" s="14">
        <f t="shared" si="0"/>
        <v>1</v>
      </c>
      <c r="O10" s="14">
        <f>SUM($N$8:N10)</f>
        <v>4</v>
      </c>
      <c r="W10" s="14">
        <v>3</v>
      </c>
      <c r="X10" s="14">
        <f>求节点($L$8:$L$13,$O$8:$O$13,节奏总纲!P6)</f>
        <v>0.11557220667245816</v>
      </c>
      <c r="Y10" s="14">
        <f>求节点($L$8:$L$13,$O$8:$O$13,节奏总纲!Q6)</f>
        <v>9.7912773492906502E-2</v>
      </c>
      <c r="Z10" s="14">
        <f>求节点($L$8:$L$13,$O$8:$O$13,节奏总纲!R6)</f>
        <v>7.8080582827912748E-2</v>
      </c>
      <c r="AA10" s="14">
        <f>求节点($L$8:$L$13,$O$8:$O$13,节奏总纲!S6)</f>
        <v>5.5601788630119664E-2</v>
      </c>
      <c r="AB10" s="14">
        <f>求节点($L$8:$L$13,$O$8:$O$13,节奏总纲!T6)</f>
        <v>2.969049989415451E-2</v>
      </c>
      <c r="AE10" s="14">
        <v>3</v>
      </c>
      <c r="AF10" s="14">
        <f>求节点($L$23:$L$28,$U$23:$U$28,节奏总纲!P6)</f>
        <v>67.031879870025705</v>
      </c>
      <c r="AG10" s="14">
        <f>求节点($L$23:$L$28,$U$23:$U$28,节奏总纲!Q6)</f>
        <v>56.789408625885812</v>
      </c>
      <c r="AH10" s="14">
        <f>求节点($L$23:$L$28,$U$23:$U$28,节奏总纲!R6)</f>
        <v>45.286738040189448</v>
      </c>
      <c r="AI10" s="14">
        <f>求节点($L$23:$L$28,$U$23:$U$28,节奏总纲!S6)</f>
        <v>32.24903740546938</v>
      </c>
      <c r="AJ10" s="14">
        <f>求节点($L$23:$L$28,$U$23:$U$28,节奏总纲!T6)</f>
        <v>17.220489938609603</v>
      </c>
      <c r="AM10" s="14">
        <v>3</v>
      </c>
      <c r="AN10" s="14">
        <f>求节点($L$34:$L$39,$U$34:$U$39,节奏总纲!P6)</f>
        <v>1.7335831000868716</v>
      </c>
      <c r="AO10" s="14">
        <f>求节点($L$34:$L$39,$U$34:$U$39,节奏总纲!Q6)</f>
        <v>1.4686916023935979</v>
      </c>
      <c r="AP10" s="14">
        <f>求节点($L$34:$L$39,$U$34:$U$39,节奏总纲!R6)</f>
        <v>1.1712087424186919</v>
      </c>
      <c r="AQ10" s="14">
        <f>求节点($L$34:$L$39,$U$34:$U$39,节奏总纲!S6)</f>
        <v>0.83402682945179407</v>
      </c>
      <c r="AR10" s="14">
        <f>求节点($L$34:$L$39,$U$34:$U$39,节奏总纲!T6)</f>
        <v>0.4453574984123172</v>
      </c>
    </row>
    <row r="11" spans="2:44" x14ac:dyDescent="0.15">
      <c r="L11" s="14">
        <v>20</v>
      </c>
      <c r="M11" s="14">
        <v>4.5</v>
      </c>
      <c r="N11" s="14">
        <f t="shared" si="0"/>
        <v>2</v>
      </c>
      <c r="O11" s="14">
        <f>SUM($N$8:N11)</f>
        <v>6</v>
      </c>
      <c r="W11" s="14">
        <v>4</v>
      </c>
      <c r="X11" s="14">
        <f>求节点($L$8:$L$13,$O$8:$O$13,节奏总纲!P7)</f>
        <v>0.1597539553864471</v>
      </c>
      <c r="Y11" s="14">
        <f>求节点($L$8:$L$13,$O$8:$O$13,节奏总纲!Q7)</f>
        <v>0.1359825668249437</v>
      </c>
      <c r="Z11" s="14">
        <f>求节点($L$8:$L$13,$O$8:$O$13,节奏总纲!R7)</f>
        <v>0.10908000073786606</v>
      </c>
      <c r="AA11" s="14">
        <f>求节点($L$8:$L$13,$O$8:$O$13,节奏总纲!S7)</f>
        <v>7.8039807206279455E-2</v>
      </c>
      <c r="AB11" s="14">
        <f>求节点($L$8:$L$13,$O$8:$O$13,节奏总纲!T7)</f>
        <v>4.2031265662174189E-2</v>
      </c>
      <c r="AE11" s="14">
        <v>4</v>
      </c>
      <c r="AF11" s="14">
        <f>求节点($L$23:$L$28,$U$23:$U$28,节奏总纲!P7)</f>
        <v>92.657294124139298</v>
      </c>
      <c r="AG11" s="14">
        <f>求节点($L$23:$L$28,$U$23:$U$28,节奏总纲!Q7)</f>
        <v>78.869888758467368</v>
      </c>
      <c r="AH11" s="14">
        <f>求节点($L$23:$L$28,$U$23:$U$28,节奏总纲!R7)</f>
        <v>63.266400427962367</v>
      </c>
      <c r="AI11" s="14">
        <f>求节点($L$23:$L$28,$U$23:$U$28,节奏总纲!S7)</f>
        <v>45.263088179642068</v>
      </c>
      <c r="AJ11" s="14">
        <f>求节点($L$23:$L$28,$U$23:$U$28,节奏总纲!T7)</f>
        <v>24.378134084061003</v>
      </c>
      <c r="AM11" s="14">
        <v>4</v>
      </c>
      <c r="AN11" s="14">
        <f>求节点($L$34:$L$39,$U$34:$U$39,节奏总纲!P7)</f>
        <v>2.396309330796706</v>
      </c>
      <c r="AO11" s="14">
        <f>求节点($L$34:$L$39,$U$34:$U$39,节奏总纲!Q7)</f>
        <v>2.0397385023741563</v>
      </c>
      <c r="AP11" s="14">
        <f>求节点($L$34:$L$39,$U$34:$U$39,节奏总纲!R7)</f>
        <v>1.6362000110679915</v>
      </c>
      <c r="AQ11" s="14">
        <f>求节点($L$34:$L$39,$U$34:$U$39,节奏总纲!S7)</f>
        <v>1.1705971080941922</v>
      </c>
      <c r="AR11" s="14">
        <f>求节点($L$34:$L$39,$U$34:$U$39,节奏总纲!T7)</f>
        <v>0.63046898493261239</v>
      </c>
    </row>
    <row r="12" spans="2:44" x14ac:dyDescent="0.15">
      <c r="L12" s="14">
        <v>23</v>
      </c>
      <c r="M12" s="14">
        <v>4</v>
      </c>
      <c r="N12" s="14">
        <f t="shared" si="0"/>
        <v>0</v>
      </c>
      <c r="O12" s="14">
        <f>SUM($N$8:N12)</f>
        <v>6</v>
      </c>
      <c r="W12" s="14">
        <v>5</v>
      </c>
      <c r="X12" s="14">
        <f>求节点($L$8:$L$13,$O$8:$O$13,节奏总纲!P8)</f>
        <v>0.20710678118654757</v>
      </c>
      <c r="Y12" s="14">
        <f>求节点($L$8:$L$13,$O$8:$O$13,节奏总纲!Q8)</f>
        <v>0.17620644943351471</v>
      </c>
      <c r="Z12" s="14">
        <f>求节点($L$8:$L$13,$O$8:$O$13,节奏总纲!R8)</f>
        <v>0.14157819561912388</v>
      </c>
      <c r="AA12" s="14">
        <f>求节点($L$8:$L$13,$O$8:$O$13,节奏总纲!S8)</f>
        <v>0.10148232278140834</v>
      </c>
      <c r="AB12" s="14">
        <f>求节点($L$8:$L$13,$O$8:$O$13,节奏总纲!T8)</f>
        <v>5.4759032945723152E-2</v>
      </c>
      <c r="AE12" s="14">
        <v>5</v>
      </c>
      <c r="AF12" s="14">
        <f>求节点($L$23:$L$28,$U$23:$U$28,节奏总纲!P8)</f>
        <v>120.12193308819758</v>
      </c>
      <c r="AG12" s="14">
        <f>求节点($L$23:$L$28,$U$23:$U$28,节奏总纲!Q8)</f>
        <v>102.19974067143852</v>
      </c>
      <c r="AH12" s="14">
        <f>求节点($L$23:$L$28,$U$23:$U$28,节奏总纲!R8)</f>
        <v>82.115353459091864</v>
      </c>
      <c r="AI12" s="14">
        <f>求节点($L$23:$L$28,$U$23:$U$28,节奏总纲!S8)</f>
        <v>58.859747213216792</v>
      </c>
      <c r="AJ12" s="14">
        <f>求节点($L$23:$L$28,$U$23:$U$28,节奏总纲!T8)</f>
        <v>31.760239108519386</v>
      </c>
      <c r="AM12" s="14">
        <v>5</v>
      </c>
      <c r="AN12" s="14">
        <f>求节点($L$34:$L$39,$U$34:$U$39,节奏总纲!P8)</f>
        <v>3.1066017177982133</v>
      </c>
      <c r="AO12" s="14">
        <f>求节点($L$34:$L$39,$U$34:$U$39,节奏总纲!Q8)</f>
        <v>2.6430967415027204</v>
      </c>
      <c r="AP12" s="14">
        <f>求节点($L$34:$L$39,$U$34:$U$39,节奏总纲!R8)</f>
        <v>2.1236729342868585</v>
      </c>
      <c r="AQ12" s="14">
        <f>求节点($L$34:$L$39,$U$34:$U$39,节奏总纲!S8)</f>
        <v>1.5222348417211258</v>
      </c>
      <c r="AR12" s="14">
        <f>求节点($L$34:$L$39,$U$34:$U$39,节奏总纲!T8)</f>
        <v>0.82138549418584716</v>
      </c>
    </row>
    <row r="13" spans="2:44" x14ac:dyDescent="0.15">
      <c r="B13" s="14" t="s">
        <v>279</v>
      </c>
      <c r="C13" s="14" t="s">
        <v>280</v>
      </c>
      <c r="D13" s="14" t="s">
        <v>233</v>
      </c>
      <c r="E13" s="14" t="s">
        <v>238</v>
      </c>
      <c r="F13" s="14" t="s">
        <v>245</v>
      </c>
      <c r="G13" s="14" t="s">
        <v>248</v>
      </c>
      <c r="H13" s="14" t="s">
        <v>221</v>
      </c>
      <c r="L13" s="14">
        <v>54</v>
      </c>
      <c r="M13" s="14">
        <v>5.5</v>
      </c>
      <c r="N13" s="14">
        <f t="shared" si="0"/>
        <v>0</v>
      </c>
      <c r="O13" s="14">
        <f>SUM($N$8:N13)</f>
        <v>6</v>
      </c>
      <c r="W13" s="14">
        <v>6</v>
      </c>
      <c r="X13" s="14">
        <f>求节点($L$8:$L$13,$O$8:$O$13,节奏总纲!P9)</f>
        <v>0.25785828325519899</v>
      </c>
      <c r="Y13" s="14">
        <f>求节点($L$8:$L$13,$O$8:$O$13,节奏总纲!Q9)</f>
        <v>0.21969525733342954</v>
      </c>
      <c r="Z13" s="14">
        <f>求节点($L$8:$L$13,$O$8:$O$13,节奏总纲!R9)</f>
        <v>0.17668449568646238</v>
      </c>
      <c r="AA13" s="14">
        <f>求节点($L$8:$L$13,$O$8:$O$13,节奏总纲!S9)</f>
        <v>0.12720149112978962</v>
      </c>
      <c r="AB13" s="14">
        <f>求节点($L$8:$L$13,$O$8:$O$13,节奏总纲!T9)</f>
        <v>6.9183377397369905E-2</v>
      </c>
      <c r="AE13" s="14">
        <v>6</v>
      </c>
      <c r="AF13" s="14">
        <f>求节点($L$23:$L$28,$U$23:$U$28,节奏总纲!P9)</f>
        <v>149.5578042880154</v>
      </c>
      <c r="AG13" s="14">
        <f>求节点($L$23:$L$28,$U$23:$U$28,节奏总纲!Q9)</f>
        <v>127.42324925338914</v>
      </c>
      <c r="AH13" s="14">
        <f>求节点($L$23:$L$28,$U$23:$U$28,节奏总纲!R9)</f>
        <v>102.47700749814817</v>
      </c>
      <c r="AI13" s="14">
        <f>求节点($L$23:$L$28,$U$23:$U$28,节奏总纲!S9)</f>
        <v>73.776864855278006</v>
      </c>
      <c r="AJ13" s="14">
        <f>求节点($L$23:$L$28,$U$23:$U$28,节奏总纲!T9)</f>
        <v>40.126358890474535</v>
      </c>
      <c r="AM13" s="14">
        <v>6</v>
      </c>
      <c r="AN13" s="14">
        <f>求节点($L$34:$L$39,$U$34:$U$39,节奏总纲!P9)</f>
        <v>3.8678742488279845</v>
      </c>
      <c r="AO13" s="14">
        <f>求节点($L$34:$L$39,$U$34:$U$39,节奏总纲!Q9)</f>
        <v>3.2954288600014436</v>
      </c>
      <c r="AP13" s="14">
        <f>求节点($L$34:$L$39,$U$34:$U$39,节奏总纲!R9)</f>
        <v>2.6502674352969358</v>
      </c>
      <c r="AQ13" s="14">
        <f>求节点($L$34:$L$39,$U$34:$U$39,节奏总纲!S9)</f>
        <v>1.9080223669468452</v>
      </c>
      <c r="AR13" s="14">
        <f>求节点($L$34:$L$39,$U$34:$U$39,节奏总纲!T9)</f>
        <v>1.0377506609605494</v>
      </c>
    </row>
    <row r="14" spans="2:44" x14ac:dyDescent="0.15">
      <c r="B14" s="14" t="s">
        <v>193</v>
      </c>
      <c r="C14" s="14" t="s">
        <v>278</v>
      </c>
      <c r="D14" s="14" t="s">
        <v>281</v>
      </c>
      <c r="E14" s="14" t="s">
        <v>243</v>
      </c>
      <c r="F14" s="14" t="s">
        <v>42</v>
      </c>
      <c r="G14" s="14">
        <v>2</v>
      </c>
      <c r="H14" s="14">
        <v>2</v>
      </c>
      <c r="W14" s="14">
        <v>7</v>
      </c>
      <c r="X14" s="14">
        <f>求节点($L$8:$L$13,$O$8:$O$13,节奏总纲!P10)</f>
        <v>0.31225239635623547</v>
      </c>
      <c r="Y14" s="14">
        <f>求节点($L$8:$L$13,$O$8:$O$13,节奏总纲!Q10)</f>
        <v>0.26706947460348818</v>
      </c>
      <c r="Z14" s="14">
        <f>求节点($L$8:$L$13,$O$8:$O$13,节奏总纲!R10)</f>
        <v>0.2153604777668956</v>
      </c>
      <c r="AA14" s="14">
        <f>求节点($L$8:$L$13,$O$8:$O$13,节奏总纲!S10)</f>
        <v>0.15475228763415028</v>
      </c>
      <c r="AB14" s="14">
        <f>求节点($L$8:$L$13,$O$8:$O$13,节奏总纲!T10)</f>
        <v>8.3496290785657346E-2</v>
      </c>
      <c r="AE14" s="14">
        <v>7</v>
      </c>
      <c r="AF14" s="14">
        <f>求节点($L$23:$L$28,$U$23:$U$28,节奏总纲!P10)</f>
        <v>181.10638988661657</v>
      </c>
      <c r="AG14" s="14">
        <f>求节点($L$23:$L$28,$U$23:$U$28,节奏总纲!Q10)</f>
        <v>154.90029527002315</v>
      </c>
      <c r="AH14" s="14">
        <f>求节点($L$23:$L$28,$U$23:$U$28,节奏总纲!R10)</f>
        <v>124.90907710479945</v>
      </c>
      <c r="AI14" s="14">
        <f>求节点($L$23:$L$28,$U$23:$U$28,节奏总纲!S10)</f>
        <v>89.756326827807186</v>
      </c>
      <c r="AJ14" s="14">
        <f>求节点($L$23:$L$28,$U$23:$U$28,节奏总纲!T10)</f>
        <v>48.42784865568126</v>
      </c>
      <c r="AM14" s="14">
        <v>7</v>
      </c>
      <c r="AN14" s="14">
        <f>求节点($L$34:$L$39,$U$34:$U$39,节奏总纲!P10)</f>
        <v>4.6837859453435318</v>
      </c>
      <c r="AO14" s="14">
        <f>求节点($L$34:$L$39,$U$34:$U$39,节奏总纲!Q10)</f>
        <v>4.0060421190523225</v>
      </c>
      <c r="AP14" s="14">
        <f>求节点($L$34:$L$39,$U$34:$U$39,节奏总纲!R10)</f>
        <v>3.2304071665034346</v>
      </c>
      <c r="AQ14" s="14">
        <f>求节点($L$34:$L$39,$U$34:$U$39,节奏总纲!S10)</f>
        <v>2.3212843145122548</v>
      </c>
      <c r="AR14" s="14">
        <f>求节点($L$34:$L$39,$U$34:$U$39,节奏总纲!T10)</f>
        <v>1.2524443617848604</v>
      </c>
    </row>
    <row r="15" spans="2:44" x14ac:dyDescent="0.15">
      <c r="C15" s="14" t="s">
        <v>222</v>
      </c>
      <c r="D15" s="14" t="s">
        <v>234</v>
      </c>
      <c r="E15" s="14" t="s">
        <v>239</v>
      </c>
      <c r="F15" s="14" t="s">
        <v>247</v>
      </c>
      <c r="G15" s="14">
        <v>2.5</v>
      </c>
      <c r="H15" s="14">
        <v>3</v>
      </c>
      <c r="W15" s="14">
        <v>8</v>
      </c>
      <c r="X15" s="14">
        <f>求节点($L$8:$L$13,$O$8:$O$13,节奏总纲!P11)</f>
        <v>0.37055056329612412</v>
      </c>
      <c r="Y15" s="14">
        <f>求节点($L$8:$L$13,$O$8:$O$13,节奏总纲!Q11)</f>
        <v>0.31544969453399041</v>
      </c>
      <c r="Z15" s="14">
        <f>求节点($L$8:$L$13,$O$8:$O$13,节奏总纲!R11)</f>
        <v>0.2527525392242862</v>
      </c>
      <c r="AA15" s="14">
        <f>求节点($L$8:$L$13,$O$8:$O$13,节奏总纲!S11)</f>
        <v>0.18097689511382709</v>
      </c>
      <c r="AB15" s="14">
        <f>求节点($L$8:$L$13,$O$8:$O$13,节奏总纲!T11)</f>
        <v>9.7899458822836016E-2</v>
      </c>
      <c r="AE15" s="14">
        <v>8</v>
      </c>
      <c r="AF15" s="14">
        <f>求节点($L$23:$L$28,$U$23:$U$28,节奏总纲!P11)</f>
        <v>214.91932671175198</v>
      </c>
      <c r="AG15" s="14">
        <f>求节点($L$23:$L$28,$U$23:$U$28,节奏总纲!Q11)</f>
        <v>182.96082282971446</v>
      </c>
      <c r="AH15" s="14">
        <f>求节点($L$23:$L$28,$U$23:$U$28,节奏总纲!R11)</f>
        <v>146.59647275008598</v>
      </c>
      <c r="AI15" s="14">
        <f>求节点($L$23:$L$28,$U$23:$U$28,节奏总纲!S11)</f>
        <v>104.96659916601971</v>
      </c>
      <c r="AJ15" s="14">
        <f>求节点($L$23:$L$28,$U$23:$U$28,节奏总纲!T11)</f>
        <v>56.781686117244931</v>
      </c>
      <c r="AM15" s="14">
        <v>8</v>
      </c>
      <c r="AN15" s="14">
        <f>求节点($L$34:$L$39,$U$34:$U$39,节奏总纲!P11)</f>
        <v>5.5582584494418619</v>
      </c>
      <c r="AO15" s="14">
        <f>求节点($L$34:$L$39,$U$34:$U$39,节奏总纲!Q11)</f>
        <v>4.7317454180098562</v>
      </c>
      <c r="AP15" s="14">
        <f>求节点($L$34:$L$39,$U$34:$U$39,节奏总纲!R11)</f>
        <v>3.7912880883642934</v>
      </c>
      <c r="AQ15" s="14">
        <f>求节点($L$34:$L$39,$U$34:$U$39,节奏总纲!S11)</f>
        <v>2.7146534267074056</v>
      </c>
      <c r="AR15" s="14">
        <f>求节点($L$34:$L$39,$U$34:$U$39,节奏总纲!T11)</f>
        <v>1.4684918823425406</v>
      </c>
    </row>
    <row r="16" spans="2:44" x14ac:dyDescent="0.15">
      <c r="C16" s="14" t="s">
        <v>277</v>
      </c>
      <c r="D16" s="14" t="s">
        <v>281</v>
      </c>
      <c r="E16" s="14" t="s">
        <v>242</v>
      </c>
      <c r="F16" s="14" t="s">
        <v>42</v>
      </c>
      <c r="G16" s="14">
        <v>3</v>
      </c>
      <c r="H16" s="14">
        <v>7</v>
      </c>
      <c r="W16" s="14">
        <v>9</v>
      </c>
      <c r="X16" s="14">
        <f>求节点($L$8:$L$13,$O$8:$O$13,节奏总纲!P12)</f>
        <v>0.43303299153680741</v>
      </c>
      <c r="Y16" s="14">
        <f>求节点($L$8:$L$13,$O$8:$O$13,节奏总纲!Q12)</f>
        <v>0.36851107579782316</v>
      </c>
      <c r="Z16" s="14">
        <f>求节点($L$8:$L$13,$O$8:$O$13,节奏总纲!R12)</f>
        <v>0.29641108270694461</v>
      </c>
      <c r="AA16" s="14">
        <f>求节点($L$8:$L$13,$O$8:$O$13,节奏总纲!S12)</f>
        <v>0.21383169122087553</v>
      </c>
      <c r="AB16" s="14">
        <f>求节点($L$8:$L$13,$O$8:$O$13,节奏总纲!T12)</f>
        <v>0.11596623513355697</v>
      </c>
      <c r="AE16" s="14">
        <v>9</v>
      </c>
      <c r="AF16" s="14">
        <f>求节点($L$23:$L$28,$U$23:$U$28,节奏总纲!P12)</f>
        <v>251.15913509134828</v>
      </c>
      <c r="AG16" s="14">
        <f>求节点($L$23:$L$28,$U$23:$U$28,节奏总纲!Q12)</f>
        <v>213.73642396273743</v>
      </c>
      <c r="AH16" s="14">
        <f>求节点($L$23:$L$28,$U$23:$U$28,节奏总纲!R12)</f>
        <v>171.91842797002789</v>
      </c>
      <c r="AI16" s="14">
        <f>求节点($L$23:$L$28,$U$23:$U$28,节奏总纲!S12)</f>
        <v>124.02238090810783</v>
      </c>
      <c r="AJ16" s="14">
        <f>求节点($L$23:$L$28,$U$23:$U$28,节奏总纲!T12)</f>
        <v>67.260416377463002</v>
      </c>
      <c r="AM16" s="14">
        <v>9</v>
      </c>
      <c r="AN16" s="14">
        <f>求节点($L$34:$L$39,$U$34:$U$39,节奏总纲!P12)</f>
        <v>6.4954948730521114</v>
      </c>
      <c r="AO16" s="14">
        <f>求节点($L$34:$L$39,$U$34:$U$39,节奏总纲!Q12)</f>
        <v>5.5276661369673477</v>
      </c>
      <c r="AP16" s="14">
        <f>求节点($L$34:$L$39,$U$34:$U$39,节奏总纲!R12)</f>
        <v>4.4461662406041693</v>
      </c>
      <c r="AQ16" s="14">
        <f>求节点($L$34:$L$39,$U$34:$U$39,节奏总纲!S12)</f>
        <v>3.2074753683131334</v>
      </c>
      <c r="AR16" s="14">
        <f>求节点($L$34:$L$39,$U$34:$U$39,节奏总纲!T12)</f>
        <v>1.7394935270033542</v>
      </c>
    </row>
    <row r="17" spans="2:44" x14ac:dyDescent="0.15">
      <c r="C17" s="14" t="s">
        <v>227</v>
      </c>
      <c r="D17" s="14" t="s">
        <v>234</v>
      </c>
      <c r="E17" s="14" t="s">
        <v>240</v>
      </c>
      <c r="F17" s="14" t="s">
        <v>247</v>
      </c>
      <c r="G17" s="14">
        <v>4.5</v>
      </c>
      <c r="H17" s="14">
        <v>20</v>
      </c>
      <c r="N17" s="46"/>
      <c r="O17" s="46"/>
      <c r="P17" s="46"/>
      <c r="Q17" s="46"/>
      <c r="R17" s="46"/>
      <c r="S17" s="46"/>
      <c r="W17" s="14">
        <v>10</v>
      </c>
      <c r="X17" s="14">
        <f>求节点($L$8:$L$13,$O$8:$O$13,节奏总纲!P13)</f>
        <v>0.5</v>
      </c>
      <c r="Y17" s="14">
        <f>求节点($L$8:$L$13,$O$8:$O$13,节奏总纲!Q13)</f>
        <v>0.4274</v>
      </c>
      <c r="Z17" s="14">
        <f>求节点($L$8:$L$13,$O$8:$O$13,节奏总纲!R13)</f>
        <v>0.34475</v>
      </c>
      <c r="AA17" s="14">
        <f>求节点($L$8:$L$13,$O$8:$O$13,节奏总纲!S13)</f>
        <v>0.24990000000000001</v>
      </c>
      <c r="AB17" s="14">
        <f>求节点($L$8:$L$13,$O$8:$O$13,节奏总纲!T13)</f>
        <v>0.13660000000000005</v>
      </c>
      <c r="AE17" s="14">
        <v>10</v>
      </c>
      <c r="AF17" s="14">
        <f>求节点($L$23:$L$28,$U$23:$U$28,节奏总纲!P13)</f>
        <v>290</v>
      </c>
      <c r="AG17" s="14">
        <f>求节点($L$23:$L$28,$U$23:$U$28,节奏总纲!Q13)</f>
        <v>247.892</v>
      </c>
      <c r="AH17" s="14">
        <f>求节点($L$23:$L$28,$U$23:$U$28,节奏总纲!R13)</f>
        <v>199.95499999999998</v>
      </c>
      <c r="AI17" s="14">
        <f>求节点($L$23:$L$28,$U$23:$U$28,节奏总纲!S13)</f>
        <v>144.94200000000001</v>
      </c>
      <c r="AJ17" s="14">
        <f>求节点($L$23:$L$28,$U$23:$U$28,节奏总纲!T13)</f>
        <v>79.228000000000009</v>
      </c>
      <c r="AM17" s="14">
        <v>10</v>
      </c>
      <c r="AN17" s="14">
        <f>求节点($L$34:$L$39,$U$34:$U$39,节奏总纲!P13)</f>
        <v>7.5</v>
      </c>
      <c r="AO17" s="14">
        <f>求节点($L$34:$L$39,$U$34:$U$39,节奏总纲!Q13)</f>
        <v>6.4109999999999996</v>
      </c>
      <c r="AP17" s="14">
        <f>求节点($L$34:$L$39,$U$34:$U$39,节奏总纲!R13)</f>
        <v>5.1712500000000006</v>
      </c>
      <c r="AQ17" s="14">
        <f>求节点($L$34:$L$39,$U$34:$U$39,节奏总纲!S13)</f>
        <v>3.7484999999999999</v>
      </c>
      <c r="AR17" s="14">
        <f>求节点($L$34:$L$39,$U$34:$U$39,节奏总纲!T13)</f>
        <v>2.0490000000000013</v>
      </c>
    </row>
    <row r="18" spans="2:44" x14ac:dyDescent="0.15">
      <c r="W18" s="14">
        <v>11</v>
      </c>
      <c r="X18" s="14">
        <f>求节点($L$8:$L$13,$O$8:$O$13,节奏总纲!P14)</f>
        <v>0.57177346253629313</v>
      </c>
      <c r="Y18" s="14">
        <f>求节点($L$8:$L$13,$O$8:$O$13,节奏总纲!Q14)</f>
        <v>0.49018138943236411</v>
      </c>
      <c r="Z18" s="14">
        <f>求节点($L$8:$L$13,$O$8:$O$13,节奏总纲!R14)</f>
        <v>0.39726820177021649</v>
      </c>
      <c r="AA18" s="14">
        <f>求节点($L$8:$L$13,$O$8:$O$13,节奏总纲!S14)</f>
        <v>0.28788793838702353</v>
      </c>
      <c r="AB18" s="14">
        <f>求节点($L$8:$L$13,$O$8:$O$13,节奏总纲!T14)</f>
        <v>0.15883866789258216</v>
      </c>
      <c r="AE18" s="14">
        <v>11</v>
      </c>
      <c r="AF18" s="14">
        <f>求节点($L$23:$L$28,$U$23:$U$28,节奏总纲!P14)</f>
        <v>331.62860827104998</v>
      </c>
      <c r="AG18" s="14">
        <f>求节点($L$23:$L$28,$U$23:$U$28,节奏总纲!Q14)</f>
        <v>284.3052058707712</v>
      </c>
      <c r="AH18" s="14">
        <f>求节点($L$23:$L$28,$U$23:$U$28,节奏总纲!R14)</f>
        <v>230.41555702672554</v>
      </c>
      <c r="AI18" s="14">
        <f>求节点($L$23:$L$28,$U$23:$U$28,节奏总纲!S14)</f>
        <v>166.97500426447363</v>
      </c>
      <c r="AJ18" s="14">
        <f>求节点($L$23:$L$28,$U$23:$U$28,节奏总纲!T14)</f>
        <v>92.126427377697667</v>
      </c>
      <c r="AM18" s="14">
        <v>11</v>
      </c>
      <c r="AN18" s="14">
        <f>求节点($L$34:$L$39,$U$34:$U$39,节奏总纲!P14)</f>
        <v>8.5766019380443979</v>
      </c>
      <c r="AO18" s="14">
        <f>求节点($L$34:$L$39,$U$34:$U$39,节奏总纲!Q14)</f>
        <v>7.3527208414854615</v>
      </c>
      <c r="AP18" s="14">
        <f>求节点($L$34:$L$39,$U$34:$U$39,节奏总纲!R14)</f>
        <v>5.9590230265532469</v>
      </c>
      <c r="AQ18" s="14">
        <f>求节点($L$34:$L$39,$U$34:$U$39,节奏总纲!S14)</f>
        <v>4.3183190758053538</v>
      </c>
      <c r="AR18" s="14">
        <f>求节点($L$34:$L$39,$U$34:$U$39,节奏总纲!T14)</f>
        <v>2.3825800183887331</v>
      </c>
    </row>
    <row r="19" spans="2:44" x14ac:dyDescent="0.15">
      <c r="W19" s="14">
        <v>12</v>
      </c>
      <c r="X19" s="14">
        <f>求节点($L$8:$L$13,$O$8:$O$13,节奏总纲!P15)</f>
        <v>0.6486983549970351</v>
      </c>
      <c r="Y19" s="14">
        <f>求节点($L$8:$L$13,$O$8:$O$13,节奏总纲!Q15)</f>
        <v>0.55632370924545727</v>
      </c>
      <c r="Z19" s="14">
        <f>求节点($L$8:$L$13,$O$8:$O$13,节奏总纲!R15)</f>
        <v>0.45292119145892995</v>
      </c>
      <c r="AA19" s="14">
        <f>求节点($L$8:$L$13,$O$8:$O$13,节奏总纲!S15)</f>
        <v>0.33109564039048667</v>
      </c>
      <c r="AB19" s="14">
        <f>求节点($L$8:$L$13,$O$8:$O$13,节奏总纲!T15)</f>
        <v>0.18280319643816445</v>
      </c>
      <c r="AE19" s="14">
        <v>12</v>
      </c>
      <c r="AF19" s="14">
        <f>求节点($L$23:$L$28,$U$23:$U$28,节奏总纲!P15)</f>
        <v>376.24504589828035</v>
      </c>
      <c r="AG19" s="14">
        <f>求节点($L$23:$L$28,$U$23:$U$28,节奏总纲!Q15)</f>
        <v>322.66775136236521</v>
      </c>
      <c r="AH19" s="14">
        <f>求节点($L$23:$L$28,$U$23:$U$28,节奏总纲!R15)</f>
        <v>262.69429104617939</v>
      </c>
      <c r="AI19" s="14">
        <f>求节点($L$23:$L$28,$U$23:$U$28,节奏总纲!S15)</f>
        <v>192.03547142648227</v>
      </c>
      <c r="AJ19" s="14">
        <f>求节点($L$23:$L$28,$U$23:$U$28,节奏总纲!T15)</f>
        <v>106.0258539341354</v>
      </c>
      <c r="AM19" s="14">
        <v>12</v>
      </c>
      <c r="AN19" s="14">
        <f>求节点($L$34:$L$39,$U$34:$U$39,节奏总纲!P15)</f>
        <v>9.7304753249555276</v>
      </c>
      <c r="AO19" s="14">
        <f>求节点($L$34:$L$39,$U$34:$U$39,节奏总纲!Q15)</f>
        <v>8.3448556386818602</v>
      </c>
      <c r="AP19" s="14">
        <f>求节点($L$34:$L$39,$U$34:$U$39,节奏总纲!R15)</f>
        <v>6.7938178718839488</v>
      </c>
      <c r="AQ19" s="14">
        <f>求节点($L$34:$L$39,$U$34:$U$39,节奏总纲!S15)</f>
        <v>4.9664346058572999</v>
      </c>
      <c r="AR19" s="14">
        <f>求节点($L$34:$L$39,$U$34:$U$39,节奏总纲!T15)</f>
        <v>2.7420479465724661</v>
      </c>
    </row>
    <row r="20" spans="2:44" ht="13.5" customHeight="1" x14ac:dyDescent="0.15">
      <c r="B20" s="14" t="s">
        <v>286</v>
      </c>
      <c r="C20" s="14" t="s">
        <v>284</v>
      </c>
      <c r="D20" s="14" t="s">
        <v>235</v>
      </c>
      <c r="E20" s="14" t="s">
        <v>235</v>
      </c>
      <c r="F20" s="14" t="s">
        <v>247</v>
      </c>
      <c r="G20" s="14">
        <v>3.5</v>
      </c>
      <c r="H20" s="14">
        <v>3</v>
      </c>
      <c r="N20" s="118" t="s">
        <v>317</v>
      </c>
      <c r="O20" s="118"/>
      <c r="P20" s="118"/>
      <c r="Q20" s="118" t="s">
        <v>323</v>
      </c>
      <c r="R20" s="118"/>
      <c r="S20" s="118"/>
      <c r="W20" s="14">
        <v>13</v>
      </c>
      <c r="X20" s="14">
        <f>求节点($L$8:$L$13,$O$8:$O$13,节奏总纲!P16)</f>
        <v>0.73114441334491631</v>
      </c>
      <c r="Y20" s="14">
        <f>求节点($L$8:$L$13,$O$8:$O$13,节奏总纲!Q16)</f>
        <v>0.6314163153646698</v>
      </c>
      <c r="Z20" s="14">
        <f>求节点($L$8:$L$13,$O$8:$O$13,节奏总纲!R16)</f>
        <v>0.51472566699482103</v>
      </c>
      <c r="AA20" s="14">
        <f>求节点($L$8:$L$13,$O$8:$O$13,节奏总纲!S16)</f>
        <v>0.37778231837531828</v>
      </c>
      <c r="AB20" s="14">
        <f>求节点($L$8:$L$13,$O$8:$O$13,节奏总纲!T16)</f>
        <v>0.2093266455406495</v>
      </c>
      <c r="AE20" s="14">
        <v>13</v>
      </c>
      <c r="AF20" s="14">
        <f>求节点($L$23:$L$28,$U$23:$U$28,节奏总纲!P16)</f>
        <v>424.06375974005147</v>
      </c>
      <c r="AG20" s="14">
        <f>求节点($L$23:$L$28,$U$23:$U$28,节奏总纲!Q16)</f>
        <v>366.22146291150852</v>
      </c>
      <c r="AH20" s="14">
        <f>求节点($L$23:$L$28,$U$23:$U$28,节奏总纲!R16)</f>
        <v>298.54088685699622</v>
      </c>
      <c r="AI20" s="14">
        <f>求节点($L$23:$L$28,$U$23:$U$28,节奏总纲!S16)</f>
        <v>219.11374465768461</v>
      </c>
      <c r="AJ20" s="14">
        <f>求节点($L$23:$L$28,$U$23:$U$28,节奏总纲!T16)</f>
        <v>121.40945441357673</v>
      </c>
      <c r="AM20" s="14">
        <v>13</v>
      </c>
      <c r="AN20" s="14">
        <f>求节点($L$34:$L$39,$U$34:$U$39,节奏总纲!P16)</f>
        <v>10.967166200173745</v>
      </c>
      <c r="AO20" s="14">
        <f>求节点($L$34:$L$39,$U$34:$U$39,节奏总纲!Q16)</f>
        <v>9.4712447304700476</v>
      </c>
      <c r="AP20" s="14">
        <f>求节点($L$34:$L$39,$U$34:$U$39,节奏总纲!R16)</f>
        <v>7.7208850049223159</v>
      </c>
      <c r="AQ20" s="14">
        <f>求节点($L$34:$L$39,$U$34:$U$39,节奏总纲!S16)</f>
        <v>5.6667347756297737</v>
      </c>
      <c r="AR20" s="14">
        <f>求节点($L$34:$L$39,$U$34:$U$39,节奏总纲!T16)</f>
        <v>3.1398996831097428</v>
      </c>
    </row>
    <row r="21" spans="2:44" x14ac:dyDescent="0.15">
      <c r="L21" s="14" t="s">
        <v>15</v>
      </c>
      <c r="M21" s="14" t="s">
        <v>314</v>
      </c>
      <c r="N21" s="14" t="s">
        <v>331</v>
      </c>
      <c r="O21" s="14" t="s">
        <v>315</v>
      </c>
      <c r="P21" s="14" t="s">
        <v>316</v>
      </c>
      <c r="Q21" s="14" t="s">
        <v>333</v>
      </c>
      <c r="R21" s="14" t="s">
        <v>308</v>
      </c>
      <c r="S21" s="14" t="s">
        <v>309</v>
      </c>
      <c r="T21" s="14" t="s">
        <v>324</v>
      </c>
      <c r="U21" s="14" t="s">
        <v>312</v>
      </c>
      <c r="W21" s="14">
        <v>14</v>
      </c>
      <c r="X21" s="14">
        <f>求节点($L$8:$L$13,$O$8:$O$13,节奏总纲!P17)</f>
        <v>0.8195079107728942</v>
      </c>
      <c r="Y21" s="14">
        <f>求节点($L$8:$L$13,$O$8:$O$13,节奏总纲!Q17)</f>
        <v>0.7068255730416213</v>
      </c>
      <c r="Z21" s="14">
        <f>求节点($L$8:$L$13,$O$8:$O$13,节奏总纲!R17)</f>
        <v>0.57726137234842667</v>
      </c>
      <c r="AA21" s="14">
        <f>求节点($L$8:$L$13,$O$8:$O$13,节奏总纲!S17)</f>
        <v>0.42302998354096799</v>
      </c>
      <c r="AB21" s="14">
        <f>求节点($L$8:$L$13,$O$8:$O$13,节奏总纲!T17)</f>
        <v>0.23405145931673865</v>
      </c>
      <c r="AE21" s="14">
        <v>14</v>
      </c>
      <c r="AF21" s="14">
        <f>求节点($L$23:$L$28,$U$23:$U$28,节奏总纲!P17)</f>
        <v>475.31458824827865</v>
      </c>
      <c r="AG21" s="14">
        <f>求节点($L$23:$L$28,$U$23:$U$28,节奏总纲!Q17)</f>
        <v>409.95883236414033</v>
      </c>
      <c r="AH21" s="14">
        <f>求节点($L$23:$L$28,$U$23:$U$28,节奏总纲!R17)</f>
        <v>334.81159596208749</v>
      </c>
      <c r="AI21" s="14">
        <f>求节点($L$23:$L$28,$U$23:$U$28,节奏总纲!S17)</f>
        <v>245.35739045376141</v>
      </c>
      <c r="AJ21" s="14">
        <f>求节点($L$23:$L$28,$U$23:$U$28,节奏总纲!T17)</f>
        <v>135.74984640370843</v>
      </c>
      <c r="AM21" s="14">
        <v>14</v>
      </c>
      <c r="AN21" s="14">
        <f>求节点($L$34:$L$39,$U$34:$U$39,节奏总纲!P17)</f>
        <v>12.292618661593412</v>
      </c>
      <c r="AO21" s="14">
        <f>求节点($L$34:$L$39,$U$34:$U$39,节奏总纲!Q17)</f>
        <v>10.602383595624319</v>
      </c>
      <c r="AP21" s="14">
        <f>求节点($L$34:$L$39,$U$34:$U$39,节奏总纲!R17)</f>
        <v>8.6589205852264008</v>
      </c>
      <c r="AQ21" s="14">
        <f>求节点($L$34:$L$39,$U$34:$U$39,节奏总纲!S17)</f>
        <v>6.3454497531145204</v>
      </c>
      <c r="AR21" s="14">
        <f>求节点($L$34:$L$39,$U$34:$U$39,节奏总纲!T17)</f>
        <v>3.51077188975108</v>
      </c>
    </row>
    <row r="22" spans="2:44" x14ac:dyDescent="0.15">
      <c r="B22" s="14" t="s">
        <v>287</v>
      </c>
      <c r="C22" s="14" t="s">
        <v>285</v>
      </c>
      <c r="D22" s="14" t="s">
        <v>236</v>
      </c>
      <c r="E22" s="14" t="s">
        <v>242</v>
      </c>
      <c r="F22" s="14" t="s">
        <v>247</v>
      </c>
      <c r="G22" s="14">
        <v>4.5</v>
      </c>
      <c r="H22" s="14">
        <v>20</v>
      </c>
      <c r="L22" s="49">
        <v>0</v>
      </c>
      <c r="M22" s="49">
        <v>0</v>
      </c>
      <c r="N22" s="49">
        <v>0</v>
      </c>
      <c r="O22" s="49">
        <v>0</v>
      </c>
      <c r="P22" s="49">
        <v>0</v>
      </c>
      <c r="Q22" s="49">
        <v>0</v>
      </c>
      <c r="R22" s="49">
        <v>0</v>
      </c>
      <c r="S22" s="49">
        <v>0</v>
      </c>
      <c r="T22" s="49">
        <v>0</v>
      </c>
      <c r="U22" s="49">
        <v>0</v>
      </c>
      <c r="W22" s="14">
        <v>15</v>
      </c>
      <c r="X22" s="14">
        <f>求节点($L$8:$L$13,$O$8:$O$13,节奏总纲!P18)</f>
        <v>0.91421356237309492</v>
      </c>
      <c r="Y22" s="14">
        <f>求节点($L$8:$L$13,$O$8:$O$13,节奏总纲!Q18)</f>
        <v>0.78969767517787937</v>
      </c>
      <c r="Z22" s="14">
        <f>求节点($L$8:$L$13,$O$8:$O$13,节奏总纲!R18)</f>
        <v>0.64644040995401542</v>
      </c>
      <c r="AA22" s="14">
        <f>求节点($L$8:$L$13,$O$8:$O$13,节奏总纲!S18)</f>
        <v>0.47447683887163628</v>
      </c>
      <c r="AB22" s="14">
        <f>求节点($L$8:$L$13,$O$8:$O$13,节奏总纲!T18)</f>
        <v>0.26356777003216325</v>
      </c>
      <c r="AE22" s="14">
        <v>15</v>
      </c>
      <c r="AF22" s="14">
        <f>求节点($L$23:$L$28,$U$23:$U$28,节奏总纲!P18)</f>
        <v>530.24386617639504</v>
      </c>
      <c r="AG22" s="14">
        <f>求节点($L$23:$L$28,$U$23:$U$28,节奏总纲!Q18)</f>
        <v>458.02465160317001</v>
      </c>
      <c r="AH22" s="14">
        <f>求节点($L$23:$L$28,$U$23:$U$28,节奏总纲!R18)</f>
        <v>374.93543777332894</v>
      </c>
      <c r="AI22" s="14">
        <f>求节点($L$23:$L$28,$U$23:$U$28,节奏总纲!S18)</f>
        <v>275.19656654554905</v>
      </c>
      <c r="AJ22" s="14">
        <f>求节点($L$23:$L$28,$U$23:$U$28,节奏总纲!T18)</f>
        <v>152.86930661865466</v>
      </c>
      <c r="AM22" s="14">
        <v>15</v>
      </c>
      <c r="AN22" s="14">
        <f>求节点($L$34:$L$39,$U$34:$U$39,节奏总纲!P18)</f>
        <v>13.713203435596423</v>
      </c>
      <c r="AO22" s="14">
        <f>求节点($L$34:$L$39,$U$34:$U$39,节奏总纲!Q18)</f>
        <v>11.845465127668191</v>
      </c>
      <c r="AP22" s="14">
        <f>求节点($L$34:$L$39,$U$34:$U$39,节奏总纲!R18)</f>
        <v>9.6966061493102309</v>
      </c>
      <c r="AQ22" s="14">
        <f>求节点($L$34:$L$39,$U$34:$U$39,节奏总纲!S18)</f>
        <v>7.1171525830745441</v>
      </c>
      <c r="AR22" s="14">
        <f>求节点($L$34:$L$39,$U$34:$U$39,节奏总纲!T18)</f>
        <v>3.9535165504824494</v>
      </c>
    </row>
    <row r="23" spans="2:44" x14ac:dyDescent="0.15">
      <c r="L23" s="14">
        <v>2</v>
      </c>
      <c r="M23" s="14">
        <v>2</v>
      </c>
      <c r="N23" s="14">
        <f t="shared" ref="N23:N28" si="1">MAX(IF(INT(M23)=M23,INDEX($C$2:$E$6,M23,1),0),N22)</f>
        <v>460</v>
      </c>
      <c r="O23" s="14">
        <f t="shared" ref="O23:O28" si="2">MAX(IF(IFERROR(MATCH(M23,$G$14:$G$18,0),"")="",0,IF(INT(M23)=M23,INDEX($C$2:$E$6,M23,2),0)),O22)</f>
        <v>580</v>
      </c>
      <c r="P23" s="14">
        <f t="shared" ref="P23:P28" si="3">MAX(IF(IFERROR(MATCH(M23,$G$14:$G$18,0),"")="",0,IF(INT(M23)=M23,0,INDEX($C$2:$E$6,INT(M23),3))),P22)</f>
        <v>0</v>
      </c>
      <c r="Q23" s="14">
        <f>IF(N23&gt;=O23,T23*6-S23,0)</f>
        <v>0</v>
      </c>
      <c r="R23" s="14">
        <f>IF(O23&gt;N23,T23*6-S23,0)</f>
        <v>12</v>
      </c>
      <c r="S23" s="14">
        <v>0</v>
      </c>
      <c r="T23" s="14">
        <f t="shared" ref="T23:T28" si="4">MAX(IF(INT(M23)=M23,INDEX($F$2:$F$6,M23),0),T22)</f>
        <v>2</v>
      </c>
      <c r="U23" s="14">
        <f>(MAX($N$23:N23)*Q23+MAX($O$23:O23)*R23+IF(S23&lt;=$M$1,MAX($P$23:P23)*S23,MAX($P$23:P23)*$M$1+LARGE($P$23:P23,2)*(S23-$M$1)+LARGE($P$23:P23,3)*(S23-2*$M$1)))/(T23*6)</f>
        <v>580</v>
      </c>
      <c r="W23" s="14">
        <v>16</v>
      </c>
      <c r="X23" s="14">
        <f>求节点($L$8:$L$13,$O$8:$O$13,节奏总纲!P19)</f>
        <v>1.062866266041592</v>
      </c>
      <c r="Y23" s="14">
        <f>求节点($L$8:$L$13,$O$8:$O$13,节奏总纲!Q19)</f>
        <v>0.87930583162805154</v>
      </c>
      <c r="Z23" s="14">
        <f>求节点($L$8:$L$13,$O$8:$O$13,节奏总纲!R19)</f>
        <v>0.7199399023425701</v>
      </c>
      <c r="AA23" s="14">
        <f>求节点($L$8:$L$13,$O$8:$O$13,节奏总纲!S19)</f>
        <v>0.53091504931498512</v>
      </c>
      <c r="AB23" s="14">
        <f>求节点($L$8:$L$13,$O$8:$O$13,节奏总纲!T19)</f>
        <v>0.2973002390175935</v>
      </c>
      <c r="AE23" s="14">
        <v>16</v>
      </c>
      <c r="AF23" s="14">
        <f>求节点($L$23:$L$28,$U$23:$U$28,节奏总纲!P19)</f>
        <v>580.89060543558924</v>
      </c>
      <c r="AG23" s="14">
        <f>求节点($L$23:$L$28,$U$23:$U$28,节奏总纲!Q19)</f>
        <v>509.99738234426991</v>
      </c>
      <c r="AH23" s="14">
        <f>求节点($L$23:$L$28,$U$23:$U$28,节奏总纲!R19)</f>
        <v>417.56514335869065</v>
      </c>
      <c r="AI23" s="14">
        <f>求节点($L$23:$L$28,$U$23:$U$28,节奏总纲!S19)</f>
        <v>307.93072860269137</v>
      </c>
      <c r="AJ23" s="14">
        <f>求节点($L$23:$L$28,$U$23:$U$28,节奏总纲!T19)</f>
        <v>172.43413863020425</v>
      </c>
      <c r="AM23" s="14">
        <v>16</v>
      </c>
      <c r="AN23" s="14">
        <f>求节点($L$34:$L$39,$U$34:$U$39,节奏总纲!P19)</f>
        <v>15</v>
      </c>
      <c r="AO23" s="14">
        <f>求节点($L$34:$L$39,$U$34:$U$39,节奏总纲!Q19)</f>
        <v>13.189587474420772</v>
      </c>
      <c r="AP23" s="14">
        <f>求节点($L$34:$L$39,$U$34:$U$39,节奏总纲!R19)</f>
        <v>10.799098535138551</v>
      </c>
      <c r="AQ23" s="14">
        <f>求节点($L$34:$L$39,$U$34:$U$39,节奏总纲!S19)</f>
        <v>7.9637257397247767</v>
      </c>
      <c r="AR23" s="14">
        <f>求节点($L$34:$L$39,$U$34:$U$39,节奏总纲!T19)</f>
        <v>4.4595035852639029</v>
      </c>
    </row>
    <row r="24" spans="2:44" x14ac:dyDescent="0.15">
      <c r="B24" s="14" t="s">
        <v>288</v>
      </c>
      <c r="L24" s="14">
        <v>3</v>
      </c>
      <c r="M24" s="14">
        <v>2.5</v>
      </c>
      <c r="N24" s="14">
        <f t="shared" si="1"/>
        <v>460</v>
      </c>
      <c r="O24" s="14">
        <f t="shared" si="2"/>
        <v>580</v>
      </c>
      <c r="P24" s="14">
        <f t="shared" si="3"/>
        <v>750</v>
      </c>
      <c r="Q24" s="14">
        <f t="shared" ref="Q24:Q28" si="5">IF(N24&gt;=O24,T24*6-S24,0)</f>
        <v>0</v>
      </c>
      <c r="R24" s="14">
        <f t="shared" ref="R24:R27" si="6">IF(O24&gt;N24,T24*6-S24,0)</f>
        <v>10</v>
      </c>
      <c r="S24" s="14">
        <v>2</v>
      </c>
      <c r="T24" s="14">
        <f t="shared" si="4"/>
        <v>2</v>
      </c>
      <c r="U24" s="14">
        <f>(MAX($N$23:N24)*Q24+MAX($O$23:O24)*R24+IF(S24&lt;=$M$1,MAX($P$23:P24)*S24,MAX($P$23:P24)*$M$1+LARGE($P$23:P24,2)*(S24-$M$1)+LARGE($P$23:P24,3)*(S24-2*$M$1)))/(T24*6)</f>
        <v>608.33333333333337</v>
      </c>
      <c r="W24" s="14">
        <v>17</v>
      </c>
      <c r="X24" s="14">
        <f>求节点($L$8:$L$13,$O$8:$O$13,节奏总纲!P20)</f>
        <v>1.4980191708498838</v>
      </c>
      <c r="Y24" s="14">
        <f>求节点($L$8:$L$13,$O$8:$O$13,节奏总纲!Q20)</f>
        <v>0.97168459138284613</v>
      </c>
      <c r="Z24" s="14">
        <f>求节点($L$8:$L$13,$O$8:$O$13,节奏总纲!R20)</f>
        <v>0.79524978940625946</v>
      </c>
      <c r="AA24" s="14">
        <f>求节点($L$8:$L$13,$O$8:$O$13,节奏总纲!S20)</f>
        <v>0.58710395227518108</v>
      </c>
      <c r="AB24" s="14">
        <f>求节点($L$8:$L$13,$O$8:$O$13,节奏总纲!T20)</f>
        <v>0.32655619180370155</v>
      </c>
      <c r="AE24" s="14">
        <v>17</v>
      </c>
      <c r="AF24" s="14">
        <f>求节点($L$23:$L$28,$U$23:$U$28,节奏总纲!P20)</f>
        <v>587.05527158704001</v>
      </c>
      <c r="AG24" s="14">
        <f>求节点($L$23:$L$28,$U$23:$U$28,节奏总纲!Q20)</f>
        <v>563.57706300205075</v>
      </c>
      <c r="AH24" s="14">
        <f>求节点($L$23:$L$28,$U$23:$U$28,节奏总纲!R20)</f>
        <v>461.24487785563048</v>
      </c>
      <c r="AI24" s="14">
        <f>求节点($L$23:$L$28,$U$23:$U$28,节奏总纲!S20)</f>
        <v>340.52029231960501</v>
      </c>
      <c r="AJ24" s="14">
        <f>求节点($L$23:$L$28,$U$23:$U$28,节奏总纲!T20)</f>
        <v>189.40259124614687</v>
      </c>
      <c r="AM24" s="14">
        <v>17</v>
      </c>
      <c r="AN24" s="14">
        <f>求节点($L$34:$L$39,$U$34:$U$39,节奏总纲!P20)</f>
        <v>15</v>
      </c>
      <c r="AO24" s="14">
        <f>求节点($L$34:$L$39,$U$34:$U$39,节奏总纲!Q20)</f>
        <v>14.575268870742692</v>
      </c>
      <c r="AP24" s="14">
        <f>求节点($L$34:$L$39,$U$34:$U$39,节奏总纲!R20)</f>
        <v>11.928746841093892</v>
      </c>
      <c r="AQ24" s="14">
        <f>求节点($L$34:$L$39,$U$34:$U$39,节奏总纲!S20)</f>
        <v>8.8065592841277152</v>
      </c>
      <c r="AR24" s="14">
        <f>求节点($L$34:$L$39,$U$34:$U$39,节奏总纲!T20)</f>
        <v>4.8983428770555228</v>
      </c>
    </row>
    <row r="25" spans="2:44" x14ac:dyDescent="0.15">
      <c r="L25" s="14">
        <v>7</v>
      </c>
      <c r="M25" s="14">
        <v>3</v>
      </c>
      <c r="N25" s="14">
        <f>MAX(IF(INT(M25)=M25,INDEX($C$2:$E$6,M25,1),0),N24)</f>
        <v>540</v>
      </c>
      <c r="O25" s="14">
        <f t="shared" si="2"/>
        <v>750</v>
      </c>
      <c r="P25" s="14">
        <f t="shared" si="3"/>
        <v>750</v>
      </c>
      <c r="Q25" s="14">
        <f t="shared" si="5"/>
        <v>0</v>
      </c>
      <c r="R25" s="14">
        <f t="shared" si="6"/>
        <v>16</v>
      </c>
      <c r="S25" s="14">
        <v>2</v>
      </c>
      <c r="T25" s="14">
        <f t="shared" si="4"/>
        <v>3</v>
      </c>
      <c r="U25" s="14">
        <f>(MAX($N$23:N25)*Q25+MAX($O$23:O25)*R25+IF(S25&lt;=$M$1,MAX($P$23:P25)*S25,MAX($P$23:P25)*$M$1+LARGE($P$23:P25,2)*(S25-$M$1)+LARGE($P$23:P25,3)*(S25-2*$M$1)))/(T25*6)</f>
        <v>750</v>
      </c>
      <c r="W25" s="14">
        <v>18</v>
      </c>
      <c r="X25" s="14">
        <f>求节点($L$8:$L$13,$O$8:$O$13,节奏总纲!P21)</f>
        <v>1.964404506368993</v>
      </c>
      <c r="Y25" s="14">
        <f>求节点($L$8:$L$13,$O$8:$O$13,节奏总纲!Q21)</f>
        <v>1.3031458261206428</v>
      </c>
      <c r="Z25" s="14">
        <f>求节点($L$8:$L$13,$O$8:$O$13,节奏总纲!R21)</f>
        <v>0.88453277292229537</v>
      </c>
      <c r="AA25" s="14">
        <f>求节点($L$8:$L$13,$O$8:$O$13,节奏总纲!S21)</f>
        <v>0.65331563303815943</v>
      </c>
      <c r="AB25" s="14">
        <f>求节点($L$8:$L$13,$O$8:$O$13,节奏总纲!T21)</f>
        <v>0.36277385930291417</v>
      </c>
      <c r="AE25" s="14">
        <v>18</v>
      </c>
      <c r="AF25" s="14">
        <f>求节点($L$23:$L$28,$U$23:$U$28,节奏总纲!P21)</f>
        <v>593.66239717356075</v>
      </c>
      <c r="AG25" s="14">
        <f>求节点($L$23:$L$28,$U$23:$U$28,节奏总纲!Q21)</f>
        <v>584.29456587004245</v>
      </c>
      <c r="AH25" s="14">
        <f>求节点($L$23:$L$28,$U$23:$U$28,节奏总纲!R21)</f>
        <v>513.02900829493137</v>
      </c>
      <c r="AI25" s="14">
        <f>求节点($L$23:$L$28,$U$23:$U$28,节奏总纲!S21)</f>
        <v>378.9230671621325</v>
      </c>
      <c r="AJ25" s="14">
        <f>求节点($L$23:$L$28,$U$23:$U$28,节奏总纲!T21)</f>
        <v>210.40883839569022</v>
      </c>
      <c r="AM25" s="14">
        <v>18</v>
      </c>
      <c r="AN25" s="14">
        <f>求节点($L$34:$L$39,$U$34:$U$39,节奏总纲!P21)</f>
        <v>15</v>
      </c>
      <c r="AO25" s="14">
        <f>求节点($L$34:$L$39,$U$34:$U$39,节奏总纲!Q21)</f>
        <v>15</v>
      </c>
      <c r="AP25" s="14">
        <f>求节点($L$34:$L$39,$U$34:$U$39,节奏总纲!R21)</f>
        <v>13.267991593834431</v>
      </c>
      <c r="AQ25" s="14">
        <f>求节点($L$34:$L$39,$U$34:$U$39,节奏总纲!S21)</f>
        <v>9.7997344955723911</v>
      </c>
      <c r="AR25" s="14">
        <f>求节点($L$34:$L$39,$U$34:$U$39,节奏总纲!T21)</f>
        <v>5.4416078895437128</v>
      </c>
    </row>
    <row r="26" spans="2:44" x14ac:dyDescent="0.15">
      <c r="B26" s="14" t="s">
        <v>290</v>
      </c>
      <c r="L26" s="14">
        <v>20</v>
      </c>
      <c r="M26" s="14">
        <v>4.5</v>
      </c>
      <c r="N26" s="14">
        <f t="shared" si="1"/>
        <v>540</v>
      </c>
      <c r="O26" s="14">
        <f t="shared" si="2"/>
        <v>750</v>
      </c>
      <c r="P26" s="14">
        <f t="shared" si="3"/>
        <v>1280</v>
      </c>
      <c r="Q26" s="14">
        <f t="shared" si="5"/>
        <v>0</v>
      </c>
      <c r="R26" s="14">
        <f t="shared" si="6"/>
        <v>14</v>
      </c>
      <c r="S26" s="14">
        <v>4</v>
      </c>
      <c r="T26" s="14">
        <f t="shared" si="4"/>
        <v>3</v>
      </c>
      <c r="U26" s="14">
        <f>(MAX($N$23:N26)*Q26+MAX($O$23:O26)*R26+IF(S26&lt;=$M$1,MAX($P$23:P26)*S26,MAX($P$23:P26)*$M$1+LARGE($P$23:P26,2)*(S26-$M$1)+LARGE($P$23:P26,3)*(S26-2*$M$1)))/(T26*6)</f>
        <v>808.88888888888891</v>
      </c>
      <c r="W26" s="14">
        <v>19</v>
      </c>
      <c r="X26" s="14">
        <f>求节点($L$8:$L$13,$O$8:$O$13,节奏总纲!P22)</f>
        <v>2.4642639322944593</v>
      </c>
      <c r="Y26" s="14">
        <f>求节点($L$8:$L$13,$O$8:$O$13,节奏总纲!Q22)</f>
        <v>1.7468060779841972</v>
      </c>
      <c r="Z26" s="14">
        <f>求节点($L$8:$L$13,$O$8:$O$13,节奏总纲!R22)</f>
        <v>0.97550771851286833</v>
      </c>
      <c r="AA26" s="14">
        <f>求节点($L$8:$L$13,$O$8:$O$13,节奏总纲!S22)</f>
        <v>0.71978016648148768</v>
      </c>
      <c r="AB26" s="14">
        <f>求节点($L$8:$L$13,$O$8:$O$13,节奏总纲!T22)</f>
        <v>0.40135018582702808</v>
      </c>
      <c r="AE26" s="14">
        <v>19</v>
      </c>
      <c r="AF26" s="14">
        <f>求节点($L$23:$L$28,$U$23:$U$28,节奏总纲!P22)</f>
        <v>600.74373904083825</v>
      </c>
      <c r="AG26" s="14">
        <f>求节点($L$23:$L$28,$U$23:$U$28,节奏总纲!Q22)</f>
        <v>590.57975277144283</v>
      </c>
      <c r="AH26" s="14">
        <f>求节点($L$23:$L$28,$U$23:$U$28,节奏总纲!R22)</f>
        <v>565.79447673746358</v>
      </c>
      <c r="AI26" s="14">
        <f>求节点($L$23:$L$28,$U$23:$U$28,节奏总纲!S22)</f>
        <v>417.47249655926282</v>
      </c>
      <c r="AJ26" s="14">
        <f>求节点($L$23:$L$28,$U$23:$U$28,节奏总纲!T22)</f>
        <v>232.7831077796763</v>
      </c>
      <c r="AM26" s="14">
        <v>19</v>
      </c>
      <c r="AN26" s="14">
        <f>求节点($L$34:$L$39,$U$34:$U$39,节奏总纲!P22)</f>
        <v>15</v>
      </c>
      <c r="AO26" s="14">
        <f>求节点($L$34:$L$39,$U$34:$U$39,节奏总纲!Q22)</f>
        <v>15</v>
      </c>
      <c r="AP26" s="14">
        <f>求节点($L$34:$L$39,$U$34:$U$39,节奏总纲!R22)</f>
        <v>14.632615777693024</v>
      </c>
      <c r="AQ26" s="14">
        <f>求节点($L$34:$L$39,$U$34:$U$39,节奏总纲!S22)</f>
        <v>10.796702497222316</v>
      </c>
      <c r="AR26" s="14">
        <f>求节点($L$34:$L$39,$U$34:$U$39,节奏总纲!T22)</f>
        <v>6.0202527874054219</v>
      </c>
    </row>
    <row r="27" spans="2:44" x14ac:dyDescent="0.15">
      <c r="L27" s="14">
        <v>23</v>
      </c>
      <c r="M27" s="14">
        <v>4</v>
      </c>
      <c r="N27" s="14">
        <f t="shared" si="1"/>
        <v>640</v>
      </c>
      <c r="O27" s="14">
        <f t="shared" si="2"/>
        <v>750</v>
      </c>
      <c r="P27" s="14">
        <f t="shared" si="3"/>
        <v>1280</v>
      </c>
      <c r="Q27" s="14">
        <f t="shared" si="5"/>
        <v>0</v>
      </c>
      <c r="R27" s="14">
        <f t="shared" si="6"/>
        <v>20</v>
      </c>
      <c r="S27" s="14">
        <v>4</v>
      </c>
      <c r="T27" s="14">
        <f t="shared" si="4"/>
        <v>4</v>
      </c>
      <c r="U27" s="14">
        <f>(MAX($N$23:N27)*Q27+MAX($O$23:O27)*R27+IF(S27&lt;=$M$1,MAX($P$23:P27)*S27,MAX($P$23:P27)*$M$1+LARGE($P$23:P27,2)*(S27-$M$1)+LARGE($P$23:P27,3)*(S27-2*$M$1)))/(T27*6)</f>
        <v>838.33333333333337</v>
      </c>
      <c r="W27" s="14">
        <v>20</v>
      </c>
      <c r="X27" s="14">
        <f>求节点($L$8:$L$13,$O$8:$O$13,节奏总纲!P23)</f>
        <v>3</v>
      </c>
      <c r="Y27" s="14">
        <f>求节点($L$8:$L$13,$O$8:$O$13,节奏总纲!Q23)</f>
        <v>2.2073999999999998</v>
      </c>
      <c r="Z27" s="14">
        <f>求节点($L$8:$L$13,$O$8:$O$13,节奏总纲!R23)</f>
        <v>1.2744</v>
      </c>
      <c r="AA27" s="14">
        <f>求节点($L$8:$L$13,$O$8:$O$13,节奏总纲!S23)</f>
        <v>0.79004999999999992</v>
      </c>
      <c r="AB27" s="14">
        <f>求节点($L$8:$L$13,$O$8:$O$13,节奏总纲!T23)</f>
        <v>0.43995000000000006</v>
      </c>
      <c r="AE27" s="14">
        <v>20</v>
      </c>
      <c r="AF27" s="14">
        <f>求节点($L$23:$L$28,$U$23:$U$28,节奏总纲!P23)</f>
        <v>608.33333333333337</v>
      </c>
      <c r="AG27" s="14">
        <f>求节点($L$23:$L$28,$U$23:$U$28,节奏总纲!Q23)</f>
        <v>597.10483333333332</v>
      </c>
      <c r="AH27" s="14">
        <f>求节点($L$23:$L$28,$U$23:$U$28,节奏总纲!R23)</f>
        <v>583.88733333333334</v>
      </c>
      <c r="AI27" s="14">
        <f>求节点($L$23:$L$28,$U$23:$U$28,节奏总纲!S23)</f>
        <v>458.22899999999993</v>
      </c>
      <c r="AJ27" s="14">
        <f>求节点($L$23:$L$28,$U$23:$U$28,节奏总纲!T23)</f>
        <v>255.17100000000005</v>
      </c>
      <c r="AM27" s="14">
        <v>20</v>
      </c>
      <c r="AN27" s="14">
        <f>求节点($L$34:$L$39,$U$34:$U$39,节奏总纲!P23)</f>
        <v>15</v>
      </c>
      <c r="AO27" s="14">
        <f>求节点($L$34:$L$39,$U$34:$U$39,节奏总纲!Q23)</f>
        <v>15</v>
      </c>
      <c r="AP27" s="14">
        <f>求节点($L$34:$L$39,$U$34:$U$39,节奏总纲!R23)</f>
        <v>15</v>
      </c>
      <c r="AQ27" s="14">
        <f>求节点($L$34:$L$39,$U$34:$U$39,节奏总纲!S23)</f>
        <v>11.850749999999998</v>
      </c>
      <c r="AR27" s="14">
        <f>求节点($L$34:$L$39,$U$34:$U$39,节奏总纲!T23)</f>
        <v>6.5992500000000014</v>
      </c>
    </row>
    <row r="28" spans="2:44" x14ac:dyDescent="0.15">
      <c r="L28" s="14">
        <v>54</v>
      </c>
      <c r="M28" s="14">
        <v>5.5</v>
      </c>
      <c r="N28" s="14">
        <f t="shared" si="1"/>
        <v>640</v>
      </c>
      <c r="O28" s="14">
        <f t="shared" si="2"/>
        <v>750</v>
      </c>
      <c r="P28" s="14">
        <f t="shared" si="3"/>
        <v>1280</v>
      </c>
      <c r="Q28" s="14">
        <f t="shared" si="5"/>
        <v>0</v>
      </c>
      <c r="R28" s="14">
        <f>IF(O28&gt;N28,T28*6-S28,0)</f>
        <v>20</v>
      </c>
      <c r="S28" s="14">
        <v>4</v>
      </c>
      <c r="T28" s="14">
        <f t="shared" si="4"/>
        <v>4</v>
      </c>
      <c r="U28" s="14">
        <f>(MAX($N$23:N28)*Q28+MAX($O$23:O28)*R28+IF(S28&lt;=$M$1,MAX($P$23:P28)*S28,MAX($P$23:P28)*$M$1+LARGE($P$23:P28,2)*(S28-$M$1)+LARGE($P$23:P28,3)*(S28-2*$M$1)))/(T28*6)</f>
        <v>838.33333333333337</v>
      </c>
      <c r="W28" s="14">
        <v>21</v>
      </c>
      <c r="X28" s="14">
        <f>求节点($L$8:$L$13,$O$8:$O$13,节奏总纲!P24)</f>
        <v>3.0717734625362931</v>
      </c>
      <c r="Y28" s="14">
        <f>求节点($L$8:$L$13,$O$8:$O$13,节奏总纲!Q24)</f>
        <v>2.7037652487719033</v>
      </c>
      <c r="Z28" s="14">
        <f>求节点($L$8:$L$13,$O$8:$O$13,节奏总纲!R24)</f>
        <v>1.6933125992372773</v>
      </c>
      <c r="AA28" s="14">
        <f>求节点($L$8:$L$13,$O$8:$O$13,节奏总纲!S24)</f>
        <v>0.86828584051584734</v>
      </c>
      <c r="AB28" s="14">
        <f>求节点($L$8:$L$13,$O$8:$O$13,节奏总纲!T24)</f>
        <v>0.48583247105145644</v>
      </c>
      <c r="AE28" s="14">
        <v>21</v>
      </c>
      <c r="AF28" s="14">
        <f>求节点($L$23:$L$28,$U$23:$U$28,节奏总纲!P24)</f>
        <v>618.50124052597494</v>
      </c>
      <c r="AG28" s="14">
        <f>求节点($L$23:$L$28,$U$23:$U$28,节奏总纲!Q24)</f>
        <v>604.13667435760203</v>
      </c>
      <c r="AH28" s="14">
        <f>求节点($L$23:$L$28,$U$23:$U$28,节奏总纲!R24)</f>
        <v>589.82192848919476</v>
      </c>
      <c r="AI28" s="14">
        <f>求节点($L$23:$L$28,$U$23:$U$28,节奏总纲!S24)</f>
        <v>503.60578749919148</v>
      </c>
      <c r="AJ28" s="14">
        <f>求节点($L$23:$L$28,$U$23:$U$28,节奏总纲!T24)</f>
        <v>281.78283320984474</v>
      </c>
      <c r="AM28" s="14">
        <v>21</v>
      </c>
      <c r="AN28" s="14">
        <f>求节点($L$34:$L$39,$U$34:$U$39,节奏总纲!P24)</f>
        <v>15.358867312681465</v>
      </c>
      <c r="AO28" s="14">
        <f>求节点($L$34:$L$39,$U$34:$U$39,节奏总纲!Q24)</f>
        <v>15</v>
      </c>
      <c r="AP28" s="14">
        <f>求节点($L$34:$L$39,$U$34:$U$39,节奏总纲!R24)</f>
        <v>15</v>
      </c>
      <c r="AQ28" s="14">
        <f>求节点($L$34:$L$39,$U$34:$U$39,节奏总纲!S24)</f>
        <v>13.02428760773771</v>
      </c>
      <c r="AR28" s="14">
        <f>求节点($L$34:$L$39,$U$34:$U$39,节奏总纲!T24)</f>
        <v>7.2874870657718462</v>
      </c>
    </row>
    <row r="29" spans="2:44" x14ac:dyDescent="0.15">
      <c r="W29" s="14">
        <v>22</v>
      </c>
      <c r="X29" s="14">
        <f>求节点($L$8:$L$13,$O$8:$O$13,节奏总纲!P25)</f>
        <v>3.1486983549970349</v>
      </c>
      <c r="Y29" s="14">
        <f>求节点($L$8:$L$13,$O$8:$O$13,节奏总纲!Q25)</f>
        <v>3.0310587403279232</v>
      </c>
      <c r="Z29" s="14">
        <f>求节点($L$8:$L$13,$O$8:$O$13,节奏总纲!R25)</f>
        <v>2.1499010534750091</v>
      </c>
      <c r="AA29" s="14">
        <f>求节点($L$8:$L$13,$O$8:$O$13,节奏总纲!S25)</f>
        <v>0.95387843399385275</v>
      </c>
      <c r="AB29" s="14">
        <f>求节点($L$8:$L$13,$O$8:$O$13,节奏总纲!T25)</f>
        <v>0.53436604188123693</v>
      </c>
      <c r="AE29" s="14">
        <v>22</v>
      </c>
      <c r="AF29" s="14">
        <f>求节点($L$23:$L$28,$U$23:$U$28,节奏总纲!P25)</f>
        <v>629.39893362457997</v>
      </c>
      <c r="AG29" s="14">
        <f>求节点($L$23:$L$28,$U$23:$U$28,节奏总纲!Q25)</f>
        <v>612.73332154645584</v>
      </c>
      <c r="AH29" s="14">
        <f>求节点($L$23:$L$28,$U$23:$U$28,节奏总纲!R25)</f>
        <v>596.29026492422929</v>
      </c>
      <c r="AI29" s="14">
        <f>求节点($L$23:$L$28,$U$23:$U$28,节奏总纲!S25)</f>
        <v>553.24949171643459</v>
      </c>
      <c r="AJ29" s="14">
        <f>求节点($L$23:$L$28,$U$23:$U$28,节奏总纲!T25)</f>
        <v>309.93230429111742</v>
      </c>
      <c r="AM29" s="14">
        <v>22</v>
      </c>
      <c r="AN29" s="14">
        <f>求节点($L$34:$L$39,$U$34:$U$39,节奏总纲!P25)</f>
        <v>15.743491774985173</v>
      </c>
      <c r="AO29" s="14">
        <f>求节点($L$34:$L$39,$U$34:$U$39,节奏总纲!Q25)</f>
        <v>15.155293701639614</v>
      </c>
      <c r="AP29" s="14">
        <f>求节点($L$34:$L$39,$U$34:$U$39,节奏总纲!R25)</f>
        <v>15</v>
      </c>
      <c r="AQ29" s="14">
        <f>求节点($L$34:$L$39,$U$34:$U$39,节奏总纲!S25)</f>
        <v>14.308176509907792</v>
      </c>
      <c r="AR29" s="14">
        <f>求节点($L$34:$L$39,$U$34:$U$39,节奏总纲!T25)</f>
        <v>8.0154906282185543</v>
      </c>
    </row>
    <row r="30" spans="2:44" x14ac:dyDescent="0.15">
      <c r="W30" s="14">
        <v>23</v>
      </c>
      <c r="X30" s="14">
        <f>求节点($L$8:$L$13,$O$8:$O$13,节奏总纲!P26)</f>
        <v>3.2311444133449161</v>
      </c>
      <c r="Y30" s="14">
        <f>求节点($L$8:$L$13,$O$8:$O$13,节奏总纲!Q26)</f>
        <v>3.1020258085487251</v>
      </c>
      <c r="Z30" s="14">
        <f>求节点($L$8:$L$13,$O$8:$O$13,节奏总纲!R26)</f>
        <v>2.6129309598635952</v>
      </c>
      <c r="AA30" s="14">
        <f>求节点($L$8:$L$13,$O$8:$O$13,节奏总纲!S26)</f>
        <v>1.1592673970517682</v>
      </c>
      <c r="AB30" s="14">
        <f>求节点($L$8:$L$13,$O$8:$O$13,节奏总纲!T26)</f>
        <v>0.58044503493485233</v>
      </c>
      <c r="AE30" s="14">
        <v>23</v>
      </c>
      <c r="AF30" s="14">
        <f>求节点($L$23:$L$28,$U$23:$U$28,节奏总纲!P26)</f>
        <v>641.07879189052983</v>
      </c>
      <c r="AG30" s="14">
        <f>求节点($L$23:$L$28,$U$23:$U$28,节奏总纲!Q26)</f>
        <v>622.78698954440279</v>
      </c>
      <c r="AH30" s="14">
        <f>求节点($L$23:$L$28,$U$23:$U$28,节奏总纲!R26)</f>
        <v>602.84985526473429</v>
      </c>
      <c r="AI30" s="14">
        <f>求节点($L$23:$L$28,$U$23:$U$28,节奏总纲!S26)</f>
        <v>582.25628812490004</v>
      </c>
      <c r="AJ30" s="14">
        <f>求节点($L$23:$L$28,$U$23:$U$28,节奏总纲!T26)</f>
        <v>336.65812026221431</v>
      </c>
      <c r="AM30" s="14">
        <v>23</v>
      </c>
      <c r="AN30" s="14">
        <f>求节点($L$34:$L$39,$U$34:$U$39,节奏总纲!P26)</f>
        <v>16.155722066724579</v>
      </c>
      <c r="AO30" s="14">
        <f>求节点($L$34:$L$39,$U$34:$U$39,节奏总纲!Q26)</f>
        <v>15.510129042743625</v>
      </c>
      <c r="AP30" s="14">
        <f>求节点($L$34:$L$39,$U$34:$U$39,节奏总纲!R26)</f>
        <v>15</v>
      </c>
      <c r="AQ30" s="14">
        <f>求节点($L$34:$L$39,$U$34:$U$39,节奏总纲!S26)</f>
        <v>15</v>
      </c>
      <c r="AR30" s="14">
        <f>求节点($L$34:$L$39,$U$34:$U$39,节奏总纲!T26)</f>
        <v>8.7066755240227849</v>
      </c>
    </row>
    <row r="31" spans="2:44" ht="13.5" customHeight="1" x14ac:dyDescent="0.15">
      <c r="N31" s="118" t="s">
        <v>318</v>
      </c>
      <c r="O31" s="118"/>
      <c r="P31" s="118"/>
      <c r="Q31" s="118" t="s">
        <v>323</v>
      </c>
      <c r="R31" s="118"/>
      <c r="S31" s="118"/>
      <c r="W31" s="14">
        <v>24</v>
      </c>
      <c r="X31" s="14">
        <f>求节点($L$8:$L$13,$O$8:$O$13,节奏总纲!P27)</f>
        <v>3.3195079107728942</v>
      </c>
      <c r="Y31" s="14">
        <f>求节点($L$8:$L$13,$O$8:$O$13,节奏总纲!Q27)</f>
        <v>3.1803649315813409</v>
      </c>
      <c r="Z31" s="14">
        <f>求节点($L$8:$L$13,$O$8:$O$13,节奏总纲!R27)</f>
        <v>3.0174788767706291</v>
      </c>
      <c r="AA31" s="14">
        <f>求节点($L$8:$L$13,$O$8:$O$13,节奏总纲!S27)</f>
        <v>1.5484032429349641</v>
      </c>
      <c r="AB31" s="14">
        <f>求节点($L$8:$L$13,$O$8:$O$13,节奏总纲!T27)</f>
        <v>0.63464599425263546</v>
      </c>
      <c r="AE31" s="14">
        <v>24</v>
      </c>
      <c r="AF31" s="14">
        <f>求节点($L$23:$L$28,$U$23:$U$28,节奏总纲!P27)</f>
        <v>653.59695402616001</v>
      </c>
      <c r="AG31" s="14">
        <f>求节点($L$23:$L$28,$U$23:$U$28,节奏总纲!Q27)</f>
        <v>633.88503197402326</v>
      </c>
      <c r="AH31" s="14">
        <f>求节点($L$23:$L$28,$U$23:$U$28,节奏总纲!R27)</f>
        <v>610.8095075425058</v>
      </c>
      <c r="AI31" s="14">
        <f>求节点($L$23:$L$28,$U$23:$U$28,节奏总纲!S27)</f>
        <v>587.76904594157872</v>
      </c>
      <c r="AJ31" s="14">
        <f>求节点($L$23:$L$28,$U$23:$U$28,节奏总纲!T27)</f>
        <v>368.09467666652858</v>
      </c>
      <c r="AM31" s="14">
        <v>24</v>
      </c>
      <c r="AN31" s="14">
        <f>求节点($L$34:$L$39,$U$34:$U$39,节奏总纲!P27)</f>
        <v>16.597539553864472</v>
      </c>
      <c r="AO31" s="14">
        <f>求节点($L$34:$L$39,$U$34:$U$39,节奏总纲!Q27)</f>
        <v>15.901824657906703</v>
      </c>
      <c r="AP31" s="14">
        <f>求节点($L$34:$L$39,$U$34:$U$39,节奏总纲!R27)</f>
        <v>15.087394383853145</v>
      </c>
      <c r="AQ31" s="14">
        <f>求节点($L$34:$L$39,$U$34:$U$39,节奏总纲!S27)</f>
        <v>15</v>
      </c>
      <c r="AR31" s="14">
        <f>求节点($L$34:$L$39,$U$34:$U$39,节奏总纲!T27)</f>
        <v>9.5196899137895308</v>
      </c>
    </row>
    <row r="32" spans="2:44" x14ac:dyDescent="0.15">
      <c r="L32" s="14" t="s">
        <v>15</v>
      </c>
      <c r="M32" s="14" t="s">
        <v>314</v>
      </c>
      <c r="N32" s="14" t="s">
        <v>332</v>
      </c>
      <c r="O32" s="14" t="s">
        <v>319</v>
      </c>
      <c r="P32" s="14" t="s">
        <v>320</v>
      </c>
      <c r="Q32" s="14" t="s">
        <v>334</v>
      </c>
      <c r="R32" s="14" t="s">
        <v>310</v>
      </c>
      <c r="S32" s="14" t="s">
        <v>311</v>
      </c>
      <c r="T32" s="14" t="s">
        <v>324</v>
      </c>
      <c r="U32" s="14" t="s">
        <v>313</v>
      </c>
      <c r="W32" s="14">
        <v>25</v>
      </c>
      <c r="X32" s="14">
        <f>求节点($L$8:$L$13,$O$8:$O$13,节奏总纲!P28)</f>
        <v>3.4142135623730949</v>
      </c>
      <c r="Y32" s="14">
        <f>求节点($L$8:$L$13,$O$8:$O$13,节奏总纲!Q28)</f>
        <v>3.2635643274020167</v>
      </c>
      <c r="Z32" s="14">
        <f>求节点($L$8:$L$13,$O$8:$O$13,节奏总纲!R28)</f>
        <v>3.086138180496357</v>
      </c>
      <c r="AA32" s="14">
        <f>求节点($L$8:$L$13,$O$8:$O$13,节奏总纲!S28)</f>
        <v>1.9567556631596901</v>
      </c>
      <c r="AB32" s="14">
        <f>求节点($L$8:$L$13,$O$8:$O$13,节奏总纲!T28)</f>
        <v>0.69014579977477075</v>
      </c>
      <c r="AE32" s="14">
        <v>25</v>
      </c>
      <c r="AF32" s="14">
        <f>求节点($L$23:$L$28,$U$23:$U$28,节奏总纲!P28)</f>
        <v>667.01358800285516</v>
      </c>
      <c r="AG32" s="14">
        <f>求节点($L$23:$L$28,$U$23:$U$28,节奏总纲!Q28)</f>
        <v>645.67161304861907</v>
      </c>
      <c r="AH32" s="14">
        <f>求节点($L$23:$L$28,$U$23:$U$28,节奏总纲!R28)</f>
        <v>620.53624223698398</v>
      </c>
      <c r="AI32" s="14">
        <f>求节点($L$23:$L$28,$U$23:$U$28,节奏总纲!S28)</f>
        <v>593.55403856142891</v>
      </c>
      <c r="AJ32" s="14">
        <f>求节点($L$23:$L$28,$U$23:$U$28,节奏总纲!T28)</f>
        <v>400.28456386936705</v>
      </c>
      <c r="AM32" s="14">
        <v>25</v>
      </c>
      <c r="AN32" s="14">
        <f>求节点($L$34:$L$39,$U$34:$U$39,节奏总纲!P28)</f>
        <v>17.071067811865476</v>
      </c>
      <c r="AO32" s="14">
        <f>求节点($L$34:$L$39,$U$34:$U$39,节奏总纲!Q28)</f>
        <v>16.317821637010084</v>
      </c>
      <c r="AP32" s="14">
        <f>求节点($L$34:$L$39,$U$34:$U$39,节奏总纲!R28)</f>
        <v>15.430690902481784</v>
      </c>
      <c r="AQ32" s="14">
        <f>求节点($L$34:$L$39,$U$34:$U$39,节奏总纲!S28)</f>
        <v>15</v>
      </c>
      <c r="AR32" s="14">
        <f>求节点($L$34:$L$39,$U$34:$U$39,节奏总纲!T28)</f>
        <v>10.352186996621562</v>
      </c>
    </row>
    <row r="33" spans="12:44" x14ac:dyDescent="0.15">
      <c r="L33" s="49">
        <v>0</v>
      </c>
      <c r="M33" s="49">
        <v>0</v>
      </c>
      <c r="N33" s="49">
        <v>0</v>
      </c>
      <c r="O33" s="49">
        <v>0</v>
      </c>
      <c r="P33" s="49">
        <v>0</v>
      </c>
      <c r="Q33" s="49">
        <v>0</v>
      </c>
      <c r="R33" s="49">
        <v>0</v>
      </c>
      <c r="S33" s="49">
        <v>0</v>
      </c>
      <c r="T33" s="49">
        <v>0</v>
      </c>
      <c r="U33" s="49">
        <v>0</v>
      </c>
      <c r="W33" s="14">
        <v>26</v>
      </c>
      <c r="X33" s="14">
        <f>求节点($L$8:$L$13,$O$8:$O$13,节奏总纲!P29)</f>
        <v>3.515716566510398</v>
      </c>
      <c r="Y33" s="14">
        <f>求节点($L$8:$L$13,$O$8:$O$13,节奏总纲!Q29)</f>
        <v>3.3521859861172545</v>
      </c>
      <c r="Z33" s="14">
        <f>求节点($L$8:$L$13,$O$8:$O$13,节奏总纲!R29)</f>
        <v>3.15929078138107</v>
      </c>
      <c r="AA33" s="14">
        <f>求节点($L$8:$L$13,$O$8:$O$13,节奏总纲!S29)</f>
        <v>2.3828394140554199</v>
      </c>
      <c r="AB33" s="14">
        <f>求节点($L$8:$L$13,$O$8:$O$13,节奏总纲!T29)</f>
        <v>0.74981049400075983</v>
      </c>
      <c r="AE33" s="14">
        <v>26</v>
      </c>
      <c r="AF33" s="14">
        <f>求节点($L$23:$L$28,$U$23:$U$28,节奏总纲!P29)</f>
        <v>681.39318025563978</v>
      </c>
      <c r="AG33" s="14">
        <f>求节点($L$23:$L$28,$U$23:$U$28,节奏总纲!Q29)</f>
        <v>658.22634803327776</v>
      </c>
      <c r="AH33" s="14">
        <f>求节点($L$23:$L$28,$U$23:$U$28,节奏总纲!R29)</f>
        <v>630.89952736231828</v>
      </c>
      <c r="AI33" s="14">
        <f>求节点($L$23:$L$28,$U$23:$U$28,节奏总纲!S29)</f>
        <v>599.59022503245183</v>
      </c>
      <c r="AJ33" s="14">
        <f>求节点($L$23:$L$28,$U$23:$U$28,节奏总纲!T29)</f>
        <v>434.89008652044072</v>
      </c>
      <c r="AM33" s="14">
        <v>26</v>
      </c>
      <c r="AN33" s="14">
        <f>求节点($L$34:$L$39,$U$34:$U$39,节奏总纲!P29)</f>
        <v>17.578582832551991</v>
      </c>
      <c r="AO33" s="14">
        <f>求节点($L$34:$L$39,$U$34:$U$39,节奏总纲!Q29)</f>
        <v>16.760929930586272</v>
      </c>
      <c r="AP33" s="14">
        <f>求节点($L$34:$L$39,$U$34:$U$39,节奏总纲!R29)</f>
        <v>15.79645390690535</v>
      </c>
      <c r="AQ33" s="14">
        <f>求节点($L$34:$L$39,$U$34:$U$39,节奏总纲!S29)</f>
        <v>15</v>
      </c>
      <c r="AR33" s="14">
        <f>求节点($L$34:$L$39,$U$34:$U$39,节奏总纲!T29)</f>
        <v>11.247157410011397</v>
      </c>
    </row>
    <row r="34" spans="12:44" x14ac:dyDescent="0.15">
      <c r="L34" s="14">
        <v>2</v>
      </c>
      <c r="M34" s="14">
        <v>2</v>
      </c>
      <c r="N34" s="14">
        <f>MAX(IF(INT(M34)=M34,INDEX($G$2:$I$6,M34,1),0),N33)</f>
        <v>15</v>
      </c>
      <c r="O34" s="14">
        <f t="shared" ref="O34:O39" si="7">MAX(IF(IFERROR(MATCH(M34,$G$26:$G$27,0),"")="",0,IF(INT(M34)=M34,INDEX($G$2:$I$6,M34,2),0)),O33)</f>
        <v>0</v>
      </c>
      <c r="P34" s="14">
        <f t="shared" ref="P34:P39" si="8">MAX(IF(IFERROR(MATCH(M34,$G$26:$G$27,0),"")="",0,IF(INT(M34)=M34,0,INDEX($G$2:$I$6,INT(M34),3))),P33)</f>
        <v>0</v>
      </c>
      <c r="Q34" s="14">
        <f>IF(N34&gt;=O34,T34*6-S34,0)</f>
        <v>9</v>
      </c>
      <c r="R34" s="14">
        <f>IF(O34&gt;N34,T34*6-S34,0)</f>
        <v>0</v>
      </c>
      <c r="S34" s="14">
        <v>0</v>
      </c>
      <c r="T34" s="14">
        <f t="shared" ref="T34:T39" si="9">MAX(IF(INT(M34)=M34,INDEX($J$2:$J$6,M34),0),T33)</f>
        <v>1.5</v>
      </c>
      <c r="U34" s="14">
        <f>(MAX($N$34:N34)*Q34+MAX($O$34:O34)*R34+IF(S34&lt;=$M$2,MAX($P$34:P34)*S34,MAX($P$34:P34)*$M$2+LARGE($P$34:P34,2)*(S34-$M$2)+LARGE($P$34:P34,3)*(S34-2*$M$2)))/(T34*6)</f>
        <v>15</v>
      </c>
      <c r="W34" s="14">
        <v>27</v>
      </c>
      <c r="X34" s="14">
        <f>求节点($L$8:$L$13,$O$8:$O$13,节奏总纲!P30)</f>
        <v>3.6245047927124712</v>
      </c>
      <c r="Y34" s="14">
        <f>求节点($L$8:$L$13,$O$8:$O$13,节奏总纲!Q30)</f>
        <v>3.4470562239732914</v>
      </c>
      <c r="Z34" s="14">
        <f>求节点($L$8:$L$13,$O$8:$O$13,节奏总纲!R30)</f>
        <v>3.2373067926053682</v>
      </c>
      <c r="AA34" s="14">
        <f>求节点($L$8:$L$13,$O$8:$O$13,节奏总纲!S30)</f>
        <v>2.8410955671109175</v>
      </c>
      <c r="AB34" s="14">
        <f>求节点($L$8:$L$13,$O$8:$O$13,节奏总纲!T30)</f>
        <v>0.81453154016141038</v>
      </c>
      <c r="AE34" s="14">
        <v>27</v>
      </c>
      <c r="AF34" s="14">
        <f>求节点($L$23:$L$28,$U$23:$U$28,节奏总纲!P30)</f>
        <v>696.80484563426671</v>
      </c>
      <c r="AG34" s="14">
        <f>求节点($L$23:$L$28,$U$23:$U$28,节奏总纲!Q30)</f>
        <v>671.66629839621623</v>
      </c>
      <c r="AH34" s="14">
        <f>求节点($L$23:$L$28,$U$23:$U$28,节奏总纲!R30)</f>
        <v>641.9517956190939</v>
      </c>
      <c r="AI34" s="14">
        <f>求节点($L$23:$L$28,$U$23:$U$28,节奏总纲!S30)</f>
        <v>606.08218720073808</v>
      </c>
      <c r="AJ34" s="14">
        <f>求节点($L$23:$L$28,$U$23:$U$28,节奏总纲!T30)</f>
        <v>472.42829329361803</v>
      </c>
      <c r="AM34" s="14">
        <v>27</v>
      </c>
      <c r="AN34" s="14">
        <f>求节点($L$34:$L$39,$U$34:$U$39,节奏总纲!P30)</f>
        <v>18.122523963562355</v>
      </c>
      <c r="AO34" s="14">
        <f>求节点($L$34:$L$39,$U$34:$U$39,节奏总纲!Q30)</f>
        <v>17.235281119866457</v>
      </c>
      <c r="AP34" s="14">
        <f>求节点($L$34:$L$39,$U$34:$U$39,节奏总纲!R30)</f>
        <v>16.186533963026839</v>
      </c>
      <c r="AQ34" s="14">
        <f>求节点($L$34:$L$39,$U$34:$U$39,节奏总纲!S30)</f>
        <v>15</v>
      </c>
      <c r="AR34" s="14">
        <f>求节点($L$34:$L$39,$U$34:$U$39,节奏总纲!T30)</f>
        <v>12.217973102421155</v>
      </c>
    </row>
    <row r="35" spans="12:44" x14ac:dyDescent="0.15">
      <c r="L35" s="14">
        <v>3</v>
      </c>
      <c r="M35" s="14">
        <v>2.5</v>
      </c>
      <c r="N35" s="14">
        <f t="shared" ref="N35:N38" si="10">MAX(IF(INT(M35)=M35,INDEX($G$2:$I$6,M35,1),0),N34)</f>
        <v>15</v>
      </c>
      <c r="O35" s="14">
        <f t="shared" si="7"/>
        <v>0</v>
      </c>
      <c r="P35" s="14">
        <f t="shared" si="8"/>
        <v>0</v>
      </c>
      <c r="Q35" s="14">
        <f t="shared" ref="Q35:Q38" si="11">IF(N35&gt;=O35,T35*6-S35,0)</f>
        <v>9</v>
      </c>
      <c r="R35" s="14">
        <f t="shared" ref="R35:R38" si="12">IF(O35&gt;N35,T35*6-S35,0)</f>
        <v>0</v>
      </c>
      <c r="S35" s="14">
        <v>0</v>
      </c>
      <c r="T35" s="14">
        <f t="shared" si="9"/>
        <v>1.5</v>
      </c>
      <c r="U35" s="14">
        <f>(MAX($N$34:N35)*Q35+MAX($O$34:O35)*R35+IF(S35&lt;=$M$2,MAX($P$34:P35)*S35,MAX($P$34:P35)*$M$2+LARGE($P$34:P35,2)*(S35-$M$2)+LARGE($P$34:P35,3)*(S35-2*$M$2)))/(T35*6)</f>
        <v>15</v>
      </c>
      <c r="W35" s="14">
        <v>28</v>
      </c>
      <c r="X35" s="14">
        <f>求节点($L$8:$L$13,$O$8:$O$13,节奏总纲!P31)</f>
        <v>3.7411011265922482</v>
      </c>
      <c r="Y35" s="14">
        <f>求节点($L$8:$L$13,$O$8:$O$13,节奏总纲!Q31)</f>
        <v>3.5478544205858924</v>
      </c>
      <c r="Z35" s="14">
        <f>求节点($L$8:$L$13,$O$8:$O$13,节奏总纲!R31)</f>
        <v>3.3188212875413234</v>
      </c>
      <c r="AA35" s="14">
        <f>求节点($L$8:$L$13,$O$8:$O$13,节奏总纲!S31)</f>
        <v>3.0413273678825057</v>
      </c>
      <c r="AB35" s="14">
        <f>求节点($L$8:$L$13,$O$8:$O$13,节奏总纲!T31)</f>
        <v>0.8869069500970691</v>
      </c>
      <c r="AE35" s="14">
        <v>28</v>
      </c>
      <c r="AF35" s="14">
        <f>求节点($L$23:$L$28,$U$23:$U$28,节奏总纲!P31)</f>
        <v>713.3226596005685</v>
      </c>
      <c r="AG35" s="14">
        <f>求节点($L$23:$L$28,$U$23:$U$28,节奏总纲!Q31)</f>
        <v>685.94604291633482</v>
      </c>
      <c r="AH35" s="14">
        <f>求节点($L$23:$L$28,$U$23:$U$28,节奏总纲!R31)</f>
        <v>653.49968240168755</v>
      </c>
      <c r="AI35" s="14">
        <f>求节点($L$23:$L$28,$U$23:$U$28,节奏总纲!S31)</f>
        <v>614.18804378335506</v>
      </c>
      <c r="AJ35" s="14">
        <f>求节点($L$23:$L$28,$U$23:$U$28,节奏总纲!T31)</f>
        <v>514.40603105630009</v>
      </c>
      <c r="AM35" s="14">
        <v>28</v>
      </c>
      <c r="AN35" s="14">
        <f>求节点($L$34:$L$39,$U$34:$U$39,节奏总纲!P31)</f>
        <v>18.705505632961241</v>
      </c>
      <c r="AO35" s="14">
        <f>求节点($L$34:$L$39,$U$34:$U$39,节奏总纲!Q31)</f>
        <v>17.739272102929462</v>
      </c>
      <c r="AP35" s="14">
        <f>求节点($L$34:$L$39,$U$34:$U$39,节奏总纲!R31)</f>
        <v>16.594106437706618</v>
      </c>
      <c r="AQ35" s="14">
        <f>求节点($L$34:$L$39,$U$34:$U$39,节奏总纲!S31)</f>
        <v>15.20663683941253</v>
      </c>
      <c r="AR35" s="14">
        <f>求节点($L$34:$L$39,$U$34:$U$39,节奏总纲!T31)</f>
        <v>13.303604251456036</v>
      </c>
    </row>
    <row r="36" spans="12:44" x14ac:dyDescent="0.15">
      <c r="L36" s="14">
        <v>7</v>
      </c>
      <c r="M36" s="14">
        <v>3</v>
      </c>
      <c r="N36" s="14">
        <f t="shared" si="10"/>
        <v>20</v>
      </c>
      <c r="O36" s="14">
        <f t="shared" si="7"/>
        <v>0</v>
      </c>
      <c r="P36" s="14">
        <f t="shared" si="8"/>
        <v>0</v>
      </c>
      <c r="Q36" s="14">
        <f t="shared" si="11"/>
        <v>12</v>
      </c>
      <c r="R36" s="14">
        <f t="shared" si="12"/>
        <v>0</v>
      </c>
      <c r="S36" s="14">
        <v>0</v>
      </c>
      <c r="T36" s="14">
        <f t="shared" si="9"/>
        <v>2</v>
      </c>
      <c r="U36" s="14">
        <f>(MAX($N$34:N36)*Q36+MAX($O$34:O36)*R36+IF(S36&lt;=$M$2,MAX($P$34:P36)*S36,MAX($P$34:P36)*$M$2+LARGE($P$34:P36,2)*(S36-$M$2)+LARGE($P$34:P36,3)*(S36-2*$M$2)))/(T36*6)</f>
        <v>20</v>
      </c>
      <c r="W36" s="14">
        <v>29</v>
      </c>
      <c r="X36" s="14">
        <f>求节点($L$8:$L$13,$O$8:$O$13,节奏总纲!P32)</f>
        <v>3.8660659830736144</v>
      </c>
      <c r="Y36" s="14">
        <f>求节点($L$8:$L$13,$O$8:$O$13,节奏总纲!Q32)</f>
        <v>3.65807829105204</v>
      </c>
      <c r="Z36" s="14">
        <f>求节点($L$8:$L$13,$O$8:$O$13,节奏总纲!R32)</f>
        <v>3.4127594748214656</v>
      </c>
      <c r="AA36" s="14">
        <f>求节点($L$8:$L$13,$O$8:$O$13,节奏总纲!S32)</f>
        <v>3.113302448157925</v>
      </c>
      <c r="AB36" s="14">
        <f>求节点($L$8:$L$13,$O$8:$O$13,节奏总纲!T32)</f>
        <v>0.96834673705770968</v>
      </c>
      <c r="AE36" s="14">
        <v>29</v>
      </c>
      <c r="AF36" s="14">
        <f>求节点($L$23:$L$28,$U$23:$U$28,节奏总纲!P32)</f>
        <v>731.02601426876208</v>
      </c>
      <c r="AG36" s="14">
        <f>求节点($L$23:$L$28,$U$23:$U$28,节奏总纲!Q32)</f>
        <v>701.56109123237241</v>
      </c>
      <c r="AH36" s="14">
        <f>求节点($L$23:$L$28,$U$23:$U$28,节奏总纲!R32)</f>
        <v>666.80759226637429</v>
      </c>
      <c r="AI36" s="14">
        <f>求节点($L$23:$L$28,$U$23:$U$28,节奏总纲!S32)</f>
        <v>624.38451348903936</v>
      </c>
      <c r="AJ36" s="14">
        <f>求节点($L$23:$L$28,$U$23:$U$28,节奏总纲!T32)</f>
        <v>561.64110749347162</v>
      </c>
      <c r="AM36" s="14">
        <v>29</v>
      </c>
      <c r="AN36" s="14">
        <f>求节点($L$34:$L$39,$U$34:$U$39,节奏总纲!P32)</f>
        <v>19.330329915368072</v>
      </c>
      <c r="AO36" s="14">
        <f>求节点($L$34:$L$39,$U$34:$U$39,节奏总纲!Q32)</f>
        <v>18.290391455260199</v>
      </c>
      <c r="AP36" s="14">
        <f>求节点($L$34:$L$39,$U$34:$U$39,节奏总纲!R32)</f>
        <v>17.063797374107327</v>
      </c>
      <c r="AQ36" s="14">
        <f>求节点($L$34:$L$39,$U$34:$U$39,节奏总纲!S32)</f>
        <v>15.566512240789624</v>
      </c>
      <c r="AR36" s="14">
        <f>求节点($L$34:$L$39,$U$34:$U$39,节奏总纲!T32)</f>
        <v>14.525201055865645</v>
      </c>
    </row>
    <row r="37" spans="12:44" x14ac:dyDescent="0.15">
      <c r="L37" s="14">
        <v>20</v>
      </c>
      <c r="M37" s="14">
        <v>4.5</v>
      </c>
      <c r="N37" s="14">
        <f t="shared" si="10"/>
        <v>20</v>
      </c>
      <c r="O37" s="14">
        <f t="shared" si="7"/>
        <v>0</v>
      </c>
      <c r="P37" s="14">
        <f t="shared" si="8"/>
        <v>0</v>
      </c>
      <c r="Q37" s="14">
        <f t="shared" si="11"/>
        <v>12</v>
      </c>
      <c r="R37" s="14">
        <f t="shared" si="12"/>
        <v>0</v>
      </c>
      <c r="S37" s="14">
        <v>0</v>
      </c>
      <c r="T37" s="14">
        <f t="shared" si="9"/>
        <v>2</v>
      </c>
      <c r="U37" s="14">
        <f>(MAX($N$34:N37)*Q37+MAX($O$34:O37)*R37+IF(S37&lt;=$M$2,MAX($P$34:P37)*S37,MAX($P$34:P37)*$M$2+LARGE($P$34:P37,2)*(S37-$M$2)+LARGE($P$34:P37,3)*(S37-2*$M$2)))/(T37*6)</f>
        <v>20</v>
      </c>
      <c r="W37" s="14">
        <v>30</v>
      </c>
      <c r="X37" s="14">
        <f>求节点($L$8:$L$13,$O$8:$O$13,节奏总纲!P33)</f>
        <v>4</v>
      </c>
      <c r="Y37" s="14">
        <f>求节点($L$8:$L$13,$O$8:$O$13,节奏总纲!Q33)</f>
        <v>3.7756499999999997</v>
      </c>
      <c r="Z37" s="14">
        <f>求节点($L$8:$L$13,$O$8:$O$13,节奏总纲!R33)</f>
        <v>3.5105250000000003</v>
      </c>
      <c r="AA37" s="14">
        <f>求节点($L$8:$L$13,$O$8:$O$13,节奏总纲!S33)</f>
        <v>3.1857249999999997</v>
      </c>
      <c r="AB37" s="14">
        <f>求节点($L$8:$L$13,$O$8:$O$13,节奏总纲!T33)</f>
        <v>1.2013999999999996</v>
      </c>
      <c r="AE37" s="14">
        <v>30</v>
      </c>
      <c r="AF37" s="14">
        <f>求节点($L$23:$L$28,$U$23:$U$28,节奏总纲!P33)</f>
        <v>750</v>
      </c>
      <c r="AG37" s="14">
        <f>求节点($L$23:$L$28,$U$23:$U$28,节奏总纲!Q33)</f>
        <v>718.21708333333333</v>
      </c>
      <c r="AH37" s="14">
        <f>求节点($L$23:$L$28,$U$23:$U$28,节奏总纲!R33)</f>
        <v>680.6577083333334</v>
      </c>
      <c r="AI37" s="14">
        <f>求节点($L$23:$L$28,$U$23:$U$28,节奏总纲!S33)</f>
        <v>634.64437499999997</v>
      </c>
      <c r="AJ37" s="14">
        <f>求节点($L$23:$L$28,$U$23:$U$28,节奏总纲!T33)</f>
        <v>582.85316666666665</v>
      </c>
      <c r="AM37" s="14">
        <v>30</v>
      </c>
      <c r="AN37" s="14">
        <f>求节点($L$34:$L$39,$U$34:$U$39,节奏总纲!P33)</f>
        <v>20</v>
      </c>
      <c r="AO37" s="14">
        <f>求节点($L$34:$L$39,$U$34:$U$39,节奏总纲!Q33)</f>
        <v>18.878250000000001</v>
      </c>
      <c r="AP37" s="14">
        <f>求节点($L$34:$L$39,$U$34:$U$39,节奏总纲!R33)</f>
        <v>17.552624999999999</v>
      </c>
      <c r="AQ37" s="14">
        <f>求节点($L$34:$L$39,$U$34:$U$39,节奏总纲!S33)</f>
        <v>15.928625</v>
      </c>
      <c r="AR37" s="14">
        <f>求节点($L$34:$L$39,$U$34:$U$39,节奏总纲!T33)</f>
        <v>15</v>
      </c>
    </row>
    <row r="38" spans="12:44" x14ac:dyDescent="0.15">
      <c r="L38" s="14">
        <v>23</v>
      </c>
      <c r="M38" s="14">
        <v>4</v>
      </c>
      <c r="N38" s="14">
        <f t="shared" si="10"/>
        <v>25</v>
      </c>
      <c r="O38" s="14">
        <f t="shared" si="7"/>
        <v>0</v>
      </c>
      <c r="P38" s="14">
        <f t="shared" si="8"/>
        <v>0</v>
      </c>
      <c r="Q38" s="14">
        <f t="shared" si="11"/>
        <v>15</v>
      </c>
      <c r="R38" s="14">
        <f t="shared" si="12"/>
        <v>0</v>
      </c>
      <c r="S38" s="14">
        <v>0</v>
      </c>
      <c r="T38" s="14">
        <f t="shared" si="9"/>
        <v>2.5</v>
      </c>
      <c r="U38" s="14">
        <f>(MAX($N$34:N38)*Q38+MAX($O$34:O38)*R38+IF(S38&lt;=$M$2,MAX($P$34:P38)*S38,MAX($P$34:P38)*$M$2+LARGE($P$34:P38,2)*(S38-$M$2)+LARGE($P$34:P38,3)*(S38-2*$M$2)))/(T38*6)</f>
        <v>25</v>
      </c>
      <c r="W38" s="14">
        <v>31</v>
      </c>
      <c r="X38" s="14">
        <f>求节点($L$8:$L$13,$O$8:$O$13,节奏总纲!P34)</f>
        <v>4.0883365692754374</v>
      </c>
      <c r="Y38" s="14">
        <f>求节点($L$8:$L$13,$O$8:$O$13,节奏总纲!Q34)</f>
        <v>3.9028771108958602</v>
      </c>
      <c r="Z38" s="14">
        <f>求节点($L$8:$L$13,$O$8:$O$13,节奏总纲!R34)</f>
        <v>3.6158153970548561</v>
      </c>
      <c r="AA38" s="14">
        <f>求节点($L$8:$L$13,$O$8:$O$13,节奏总纲!S34)</f>
        <v>3.2630476049138335</v>
      </c>
      <c r="AB38" s="14">
        <f>求节点($L$8:$L$13,$O$8:$O$13,节奏总纲!T34)</f>
        <v>1.5566313204946711</v>
      </c>
      <c r="AE38" s="14">
        <v>31</v>
      </c>
      <c r="AF38" s="14">
        <f>求节点($L$23:$L$28,$U$23:$U$28,节奏总纲!P34)</f>
        <v>752.60102120644342</v>
      </c>
      <c r="AG38" s="14">
        <f>求节点($L$23:$L$28,$U$23:$U$28,节奏总纲!Q34)</f>
        <v>736.24092404358021</v>
      </c>
      <c r="AH38" s="14">
        <f>求节点($L$23:$L$28,$U$23:$U$28,节奏总纲!R34)</f>
        <v>695.57384791610468</v>
      </c>
      <c r="AI38" s="14">
        <f>求节点($L$23:$L$28,$U$23:$U$28,节奏总纲!S34)</f>
        <v>645.59841069612639</v>
      </c>
      <c r="AJ38" s="14">
        <f>求节点($L$23:$L$28,$U$23:$U$28,节奏总纲!T34)</f>
        <v>587.88561037367447</v>
      </c>
      <c r="AM38" s="14">
        <v>31</v>
      </c>
      <c r="AN38" s="14">
        <f>求节点($L$34:$L$39,$U$34:$U$39,节奏总纲!P34)</f>
        <v>20</v>
      </c>
      <c r="AO38" s="14">
        <f>求节点($L$34:$L$39,$U$34:$U$39,节奏总纲!Q34)</f>
        <v>19.514385554479301</v>
      </c>
      <c r="AP38" s="14">
        <f>求节点($L$34:$L$39,$U$34:$U$39,节奏总纲!R34)</f>
        <v>18.079076985274281</v>
      </c>
      <c r="AQ38" s="14">
        <f>求节点($L$34:$L$39,$U$34:$U$39,节奏总纲!S34)</f>
        <v>16.315238024569169</v>
      </c>
      <c r="AR38" s="14">
        <f>求节点($L$34:$L$39,$U$34:$U$39,节奏总纲!T34)</f>
        <v>15</v>
      </c>
    </row>
    <row r="39" spans="12:44" x14ac:dyDescent="0.15">
      <c r="L39" s="14">
        <v>54</v>
      </c>
      <c r="M39" s="14">
        <v>5.5</v>
      </c>
      <c r="N39" s="14">
        <f>MAX(IF(INT(M39)=M39,INDEX($G$2:$I$6,M39,1),0),N38)</f>
        <v>25</v>
      </c>
      <c r="O39" s="14">
        <f t="shared" si="7"/>
        <v>0</v>
      </c>
      <c r="P39" s="14">
        <f t="shared" si="8"/>
        <v>0</v>
      </c>
      <c r="Q39" s="14">
        <f>IF(N39&gt;=O39,T39*6-S39,0)</f>
        <v>15</v>
      </c>
      <c r="R39" s="14">
        <f>IF(O39&gt;N39,T39*6-S39,0)</f>
        <v>0</v>
      </c>
      <c r="S39" s="14">
        <v>0</v>
      </c>
      <c r="T39" s="14">
        <f t="shared" si="9"/>
        <v>2.5</v>
      </c>
      <c r="U39" s="14">
        <f>(MAX($N$34:N39)*Q39+MAX($O$34:O39)*R39+IF(S39&lt;=$M$2,MAX($P$34:P39)*S39,MAX($P$34:P39)*$M$2+LARGE($P$34:P39,2)*(S39-$M$2)+LARGE($P$34:P39,3)*(S39-2*$M$2)))/(T39*6)</f>
        <v>25</v>
      </c>
      <c r="W39" s="14">
        <v>32</v>
      </c>
      <c r="X39" s="14">
        <f>求节点($L$8:$L$13,$O$8:$O$13,节奏总纲!P35)</f>
        <v>4.1830133599963508</v>
      </c>
      <c r="Y39" s="14">
        <f>求节点($L$8:$L$13,$O$8:$O$13,节奏总纲!Q35)</f>
        <v>4.0233794134386596</v>
      </c>
      <c r="Z39" s="14">
        <f>求节点($L$8:$L$13,$O$8:$O$13,节奏总纲!R35)</f>
        <v>3.726582507247723</v>
      </c>
      <c r="AA39" s="14">
        <f>求节点($L$8:$L$13,$O$8:$O$13,节奏总纲!S35)</f>
        <v>3.3463809382018246</v>
      </c>
      <c r="AB39" s="14">
        <f>求节点($L$8:$L$13,$O$8:$O$13,节奏总纲!T35)</f>
        <v>1.93013127766572</v>
      </c>
      <c r="AE39" s="14">
        <v>32</v>
      </c>
      <c r="AF39" s="14">
        <f>求节点($L$23:$L$28,$U$23:$U$28,节奏总纲!P35)</f>
        <v>755.38872671100364</v>
      </c>
      <c r="AG39" s="14">
        <f>求节点($L$23:$L$28,$U$23:$U$28,节奏总纲!Q35)</f>
        <v>750.68839384013825</v>
      </c>
      <c r="AH39" s="14">
        <f>求节点($L$23:$L$28,$U$23:$U$28,节奏总纲!R35)</f>
        <v>711.26585519342746</v>
      </c>
      <c r="AI39" s="14">
        <f>求节点($L$23:$L$28,$U$23:$U$28,节奏总纲!S35)</f>
        <v>657.40396624525852</v>
      </c>
      <c r="AJ39" s="14">
        <f>求节点($L$23:$L$28,$U$23:$U$28,节奏总纲!T35)</f>
        <v>593.1768597669311</v>
      </c>
      <c r="AM39" s="14">
        <v>32</v>
      </c>
      <c r="AN39" s="14">
        <f>求节点($L$34:$L$39,$U$34:$U$39,节奏总纲!P35)</f>
        <v>20</v>
      </c>
      <c r="AO39" s="14">
        <f>求节点($L$34:$L$39,$U$34:$U$39,节奏总纲!Q35)</f>
        <v>20</v>
      </c>
      <c r="AP39" s="14">
        <f>求节点($L$34:$L$39,$U$34:$U$39,节奏总纲!R35)</f>
        <v>18.632912536238614</v>
      </c>
      <c r="AQ39" s="14">
        <f>求节点($L$34:$L$39,$U$34:$U$39,节奏总纲!S35)</f>
        <v>16.73190469100912</v>
      </c>
      <c r="AR39" s="14">
        <f>求节点($L$34:$L$39,$U$34:$U$39,节奏总纲!T35)</f>
        <v>15</v>
      </c>
    </row>
    <row r="40" spans="12:44" x14ac:dyDescent="0.15">
      <c r="W40" s="14">
        <v>33</v>
      </c>
      <c r="X40" s="14">
        <f>求节点($L$8:$L$13,$O$8:$O$13,节奏总纲!P36)</f>
        <v>4.2844854318091272</v>
      </c>
      <c r="Y40" s="14">
        <f>求节点($L$8:$L$13,$O$8:$O$13,节奏总纲!Q36)</f>
        <v>4.1095444384370392</v>
      </c>
      <c r="Z40" s="14">
        <f>求节点($L$8:$L$13,$O$8:$O$13,节奏总纲!R36)</f>
        <v>3.8424054974513413</v>
      </c>
      <c r="AA40" s="14">
        <f>求节点($L$8:$L$13,$O$8:$O$13,节奏总纲!S36)</f>
        <v>3.4340169800443983</v>
      </c>
      <c r="AB40" s="14">
        <f>求节点($L$8:$L$13,$O$8:$O$13,节奏总纲!T36)</f>
        <v>2.3254216636077638</v>
      </c>
      <c r="AE40" s="14">
        <v>33</v>
      </c>
      <c r="AF40" s="14">
        <f>求节点($L$23:$L$28,$U$23:$U$28,节奏总纲!P36)</f>
        <v>758.37651549215764</v>
      </c>
      <c r="AG40" s="14">
        <f>求节点($L$23:$L$28,$U$23:$U$28,节奏总纲!Q36)</f>
        <v>753.22547513175732</v>
      </c>
      <c r="AH40" s="14">
        <f>求节点($L$23:$L$28,$U$23:$U$28,节奏总纲!R36)</f>
        <v>727.67411213894002</v>
      </c>
      <c r="AI40" s="14">
        <f>求节点($L$23:$L$28,$U$23:$U$28,节奏总纲!S36)</f>
        <v>669.81907217295645</v>
      </c>
      <c r="AJ40" s="14">
        <f>求节点($L$23:$L$28,$U$23:$U$28,节奏总纲!T36)</f>
        <v>598.77680690111004</v>
      </c>
      <c r="AM40" s="14">
        <v>33</v>
      </c>
      <c r="AN40" s="14">
        <f>求节点($L$34:$L$39,$U$34:$U$39,节奏总纲!P36)</f>
        <v>20</v>
      </c>
      <c r="AO40" s="14">
        <f>求节点($L$34:$L$39,$U$34:$U$39,节奏总纲!Q36)</f>
        <v>20</v>
      </c>
      <c r="AP40" s="14">
        <f>求节点($L$34:$L$39,$U$34:$U$39,节奏总纲!R36)</f>
        <v>19.212027487256705</v>
      </c>
      <c r="AQ40" s="14">
        <f>求节点($L$34:$L$39,$U$34:$U$39,节奏总纲!S36)</f>
        <v>17.17008490022199</v>
      </c>
      <c r="AR40" s="14">
        <f>求节点($L$34:$L$39,$U$34:$U$39,节奏总纲!T36)</f>
        <v>15</v>
      </c>
    </row>
    <row r="41" spans="12:44" x14ac:dyDescent="0.15">
      <c r="W41" s="14">
        <v>34</v>
      </c>
      <c r="X41" s="14">
        <f>求节点($L$8:$L$13,$O$8:$O$13,节奏总纲!P37)</f>
        <v>4.3932405055666388</v>
      </c>
      <c r="Y41" s="14">
        <f>求节点($L$8:$L$13,$O$8:$O$13,节奏总纲!Q37)</f>
        <v>4.2047655342914574</v>
      </c>
      <c r="Z41" s="14">
        <f>求节点($L$8:$L$13,$O$8:$O$13,节奏总纲!R37)</f>
        <v>3.9729582104988221</v>
      </c>
      <c r="AA41" s="14">
        <f>求节点($L$8:$L$13,$O$8:$O$13,节奏总纲!S37)</f>
        <v>3.5321847914236244</v>
      </c>
      <c r="AB41" s="14">
        <f>求节点($L$8:$L$13,$O$8:$O$13,节奏总纲!T37)</f>
        <v>2.7623061615684401</v>
      </c>
      <c r="AE41" s="14">
        <v>34</v>
      </c>
      <c r="AF41" s="14">
        <f>求节点($L$23:$L$28,$U$23:$U$28,节奏总纲!P37)</f>
        <v>761.57874821946211</v>
      </c>
      <c r="AG41" s="14">
        <f>求节点($L$23:$L$28,$U$23:$U$28,节奏总纲!Q37)</f>
        <v>756.02920739858178</v>
      </c>
      <c r="AH41" s="14">
        <f>求节点($L$23:$L$28,$U$23:$U$28,节奏总纲!R37)</f>
        <v>746.16907982066641</v>
      </c>
      <c r="AI41" s="14">
        <f>求节点($L$23:$L$28,$U$23:$U$28,节奏总纲!S37)</f>
        <v>683.72617878501342</v>
      </c>
      <c r="AJ41" s="14">
        <f>求节点($L$23:$L$28,$U$23:$U$28,节奏总纲!T37)</f>
        <v>604.96600395555288</v>
      </c>
      <c r="AM41" s="14">
        <v>34</v>
      </c>
      <c r="AN41" s="14">
        <f>求节点($L$34:$L$39,$U$34:$U$39,节奏总纲!P37)</f>
        <v>20</v>
      </c>
      <c r="AO41" s="14">
        <f>求节点($L$34:$L$39,$U$34:$U$39,节奏总纲!Q37)</f>
        <v>20</v>
      </c>
      <c r="AP41" s="14">
        <f>求节点($L$34:$L$39,$U$34:$U$39,节奏总纲!R37)</f>
        <v>19.864791052494112</v>
      </c>
      <c r="AQ41" s="14">
        <f>求节点($L$34:$L$39,$U$34:$U$39,节奏总纲!S37)</f>
        <v>17.660923957118122</v>
      </c>
      <c r="AR41" s="14">
        <f>求节点($L$34:$L$39,$U$34:$U$39,节奏总纲!T37)</f>
        <v>15</v>
      </c>
    </row>
    <row r="42" spans="12:44" x14ac:dyDescent="0.15">
      <c r="O42" s="46"/>
      <c r="P42" s="46"/>
      <c r="Q42" s="46"/>
      <c r="R42" s="46"/>
      <c r="S42" s="46"/>
      <c r="W42" s="14">
        <v>35</v>
      </c>
      <c r="X42" s="14">
        <f>求节点($L$8:$L$13,$O$8:$O$13,节奏总纲!P38)</f>
        <v>4.509801307536117</v>
      </c>
      <c r="Y42" s="14">
        <f>求节点($L$8:$L$13,$O$8:$O$13,节奏总纲!Q38)</f>
        <v>4.3084459831482453</v>
      </c>
      <c r="Z42" s="14">
        <f>求节点($L$8:$L$13,$O$8:$O$13,节奏总纲!R38)</f>
        <v>4.0699613081640287</v>
      </c>
      <c r="AA42" s="14">
        <f>求节点($L$8:$L$13,$O$8:$O$13,节奏总纲!S38)</f>
        <v>3.6351310514136532</v>
      </c>
      <c r="AB42" s="14">
        <f>求节点($L$8:$L$13,$O$8:$O$13,节奏总纲!T38)</f>
        <v>3.0276536208234508</v>
      </c>
      <c r="AE42" s="14">
        <v>35</v>
      </c>
      <c r="AF42" s="14">
        <f>求节点($L$23:$L$28,$U$23:$U$28,节奏总纲!P38)</f>
        <v>765.01081627745236</v>
      </c>
      <c r="AG42" s="14">
        <f>求节点($L$23:$L$28,$U$23:$U$28,节奏总纲!Q38)</f>
        <v>759.08202061492057</v>
      </c>
      <c r="AH42" s="14">
        <f>求节点($L$23:$L$28,$U$23:$U$28,节奏总纲!R38)</f>
        <v>752.05997185149636</v>
      </c>
      <c r="AI42" s="14">
        <f>求节点($L$23:$L$28,$U$23:$U$28,节奏总纲!S38)</f>
        <v>698.31023228360084</v>
      </c>
      <c r="AJ42" s="14">
        <f>求节点($L$23:$L$28,$U$23:$U$28,节奏总纲!T38)</f>
        <v>612.25092961665553</v>
      </c>
      <c r="AM42" s="14">
        <v>35</v>
      </c>
      <c r="AN42" s="14">
        <f>求节点($L$34:$L$39,$U$34:$U$39,节奏总纲!P38)</f>
        <v>20</v>
      </c>
      <c r="AO42" s="14">
        <f>求节点($L$34:$L$39,$U$34:$U$39,节奏总纲!Q38)</f>
        <v>20</v>
      </c>
      <c r="AP42" s="14">
        <f>求节点($L$34:$L$39,$U$34:$U$39,节奏总纲!R38)</f>
        <v>20</v>
      </c>
      <c r="AQ42" s="14">
        <f>求节点($L$34:$L$39,$U$34:$U$39,节奏总纲!S38)</f>
        <v>18.175655257068264</v>
      </c>
      <c r="AR42" s="14">
        <f>求节点($L$34:$L$39,$U$34:$U$39,节奏总纲!T38)</f>
        <v>15.138268104117254</v>
      </c>
    </row>
    <row r="43" spans="12:44" x14ac:dyDescent="0.15">
      <c r="W43" s="14">
        <v>36</v>
      </c>
      <c r="X43" s="14">
        <f>求节点($L$8:$L$13,$O$8:$O$13,节奏总纲!P39)</f>
        <v>4.6347280818589516</v>
      </c>
      <c r="Y43" s="14">
        <f>求节点($L$8:$L$13,$O$8:$O$13,节奏总纲!Q39)</f>
        <v>4.4194023660841726</v>
      </c>
      <c r="Z43" s="14">
        <f>求节点($L$8:$L$13,$O$8:$O$13,节奏总纲!R39)</f>
        <v>4.1600872155286952</v>
      </c>
      <c r="AA43" s="14">
        <f>求节点($L$8:$L$13,$O$8:$O$13,节奏总纲!S39)</f>
        <v>3.7425170191789592</v>
      </c>
      <c r="AB43" s="14">
        <f>求节点($L$8:$L$13,$O$8:$O$13,节奏总纲!T39)</f>
        <v>3.0847080832195406</v>
      </c>
      <c r="AE43" s="14">
        <v>36</v>
      </c>
      <c r="AF43" s="14">
        <f>求节点($L$23:$L$28,$U$23:$U$28,节奏总纲!P39)</f>
        <v>768.68921574362469</v>
      </c>
      <c r="AG43" s="14">
        <f>求节点($L$23:$L$28,$U$23:$U$28,节奏总纲!Q39)</f>
        <v>762.34906966803396</v>
      </c>
      <c r="AH43" s="14">
        <f>求节点($L$23:$L$28,$U$23:$U$28,节奏总纲!R39)</f>
        <v>754.71367912390042</v>
      </c>
      <c r="AI43" s="14">
        <f>求节点($L$23:$L$28,$U$23:$U$28,节奏总纲!S39)</f>
        <v>713.52324438368589</v>
      </c>
      <c r="AJ43" s="14">
        <f>求节点($L$23:$L$28,$U$23:$U$28,节奏总纲!T39)</f>
        <v>620.3336451227683</v>
      </c>
      <c r="AM43" s="14">
        <v>36</v>
      </c>
      <c r="AN43" s="14">
        <f>求节点($L$34:$L$39,$U$34:$U$39,节奏总纲!P39)</f>
        <v>20</v>
      </c>
      <c r="AO43" s="14">
        <f>求节点($L$34:$L$39,$U$34:$U$39,节奏总纲!Q39)</f>
        <v>20</v>
      </c>
      <c r="AP43" s="14">
        <f>求节点($L$34:$L$39,$U$34:$U$39,节奏总纲!R39)</f>
        <v>20</v>
      </c>
      <c r="AQ43" s="14">
        <f>求节点($L$34:$L$39,$U$34:$U$39,节奏总纲!S39)</f>
        <v>18.712585095894795</v>
      </c>
      <c r="AR43" s="14">
        <f>求节点($L$34:$L$39,$U$34:$U$39,节奏总纲!T39)</f>
        <v>15.423540416097705</v>
      </c>
    </row>
    <row r="44" spans="12:44" x14ac:dyDescent="0.15">
      <c r="W44" s="14">
        <v>37</v>
      </c>
      <c r="X44" s="14">
        <f>求节点($L$8:$L$13,$O$8:$O$13,节奏总纲!P40)</f>
        <v>4.7686212833384261</v>
      </c>
      <c r="Y44" s="14">
        <f>求节点($L$8:$L$13,$O$8:$O$13,节奏总纲!Q40)</f>
        <v>4.5358981395094506</v>
      </c>
      <c r="Z44" s="14">
        <f>求节点($L$8:$L$13,$O$8:$O$13,节奏总纲!R40)</f>
        <v>4.2564827233658589</v>
      </c>
      <c r="AA44" s="14">
        <f>求节点($L$8:$L$13,$O$8:$O$13,节奏总纲!S40)</f>
        <v>3.8541702272438014</v>
      </c>
      <c r="AB44" s="14">
        <f>求节点($L$8:$L$13,$O$8:$O$13,节奏总纲!T40)</f>
        <v>3.150002776586025</v>
      </c>
      <c r="AE44" s="14">
        <v>37</v>
      </c>
      <c r="AF44" s="14">
        <f>求节点($L$23:$L$28,$U$23:$U$28,节奏总纲!P40)</f>
        <v>772.63162667607583</v>
      </c>
      <c r="AG44" s="14">
        <f>求节点($L$23:$L$28,$U$23:$U$28,节奏总纲!Q40)</f>
        <v>765.77922299666716</v>
      </c>
      <c r="AH44" s="14">
        <f>求节点($L$23:$L$28,$U$23:$U$28,节奏总纲!R40)</f>
        <v>757.55199129910579</v>
      </c>
      <c r="AI44" s="14">
        <f>求节点($L$23:$L$28,$U$23:$U$28,节奏总纲!S40)</f>
        <v>729.34078219287187</v>
      </c>
      <c r="AJ44" s="14">
        <f>求节点($L$23:$L$28,$U$23:$U$28,节奏总纲!T40)</f>
        <v>629.58372668302025</v>
      </c>
      <c r="AM44" s="14">
        <v>37</v>
      </c>
      <c r="AN44" s="14">
        <f>求节点($L$34:$L$39,$U$34:$U$39,节奏总纲!P40)</f>
        <v>20</v>
      </c>
      <c r="AO44" s="14">
        <f>求节点($L$34:$L$39,$U$34:$U$39,节奏总纲!Q40)</f>
        <v>20</v>
      </c>
      <c r="AP44" s="14">
        <f>求节点($L$34:$L$39,$U$34:$U$39,节奏总纲!R40)</f>
        <v>20</v>
      </c>
      <c r="AQ44" s="14">
        <f>求节点($L$34:$L$39,$U$34:$U$39,节奏总纲!S40)</f>
        <v>19.270851136219008</v>
      </c>
      <c r="AR44" s="14">
        <f>求节点($L$34:$L$39,$U$34:$U$39,节奏总纲!T40)</f>
        <v>15.750013882930125</v>
      </c>
    </row>
    <row r="45" spans="12:44" x14ac:dyDescent="0.15">
      <c r="W45" s="14">
        <v>38</v>
      </c>
      <c r="X45" s="14">
        <f>求节点($L$8:$L$13,$O$8:$O$13,节奏总纲!P41)</f>
        <v>4.9121244634981513</v>
      </c>
      <c r="Y45" s="14">
        <f>求节点($L$8:$L$13,$O$8:$O$13,节奏总纲!Q41)</f>
        <v>4.6603110448808236</v>
      </c>
      <c r="Z45" s="14">
        <f>求节点($L$8:$L$13,$O$8:$O$13,节奏总纲!R41)</f>
        <v>4.3567823902125449</v>
      </c>
      <c r="AA45" s="14">
        <f>求节点($L$8:$L$13,$O$8:$O$13,节奏总纲!S41)</f>
        <v>3.9740566818486101</v>
      </c>
      <c r="AB45" s="14">
        <f>求节点($L$8:$L$13,$O$8:$O$13,节奏总纲!T41)</f>
        <v>3.2177213546034382</v>
      </c>
      <c r="AE45" s="14">
        <v>38</v>
      </c>
      <c r="AF45" s="14">
        <f>求节点($L$23:$L$28,$U$23:$U$28,节奏总纲!P41)</f>
        <v>776.85699809188998</v>
      </c>
      <c r="AG45" s="14">
        <f>求节点($L$23:$L$28,$U$23:$U$28,节奏总纲!Q41)</f>
        <v>769.44249187704645</v>
      </c>
      <c r="AH45" s="14">
        <f>求节点($L$23:$L$28,$U$23:$U$28,节奏总纲!R41)</f>
        <v>760.50525926736941</v>
      </c>
      <c r="AI45" s="14">
        <f>求节点($L$23:$L$28,$U$23:$U$28,节奏总纲!S41)</f>
        <v>746.32469659521973</v>
      </c>
      <c r="AJ45" s="14">
        <f>求节点($L$23:$L$28,$U$23:$U$28,节奏总纲!T41)</f>
        <v>639.17719190215371</v>
      </c>
      <c r="AM45" s="14">
        <v>38</v>
      </c>
      <c r="AN45" s="14">
        <f>求节点($L$34:$L$39,$U$34:$U$39,节奏总纲!P41)</f>
        <v>20</v>
      </c>
      <c r="AO45" s="14">
        <f>求节点($L$34:$L$39,$U$34:$U$39,节奏总纲!Q41)</f>
        <v>20</v>
      </c>
      <c r="AP45" s="14">
        <f>求节点($L$34:$L$39,$U$34:$U$39,节奏总纲!R41)</f>
        <v>20</v>
      </c>
      <c r="AQ45" s="14">
        <f>求节点($L$34:$L$39,$U$34:$U$39,节奏总纲!S41)</f>
        <v>19.870283409243051</v>
      </c>
      <c r="AR45" s="14">
        <f>求节点($L$34:$L$39,$U$34:$U$39,节奏总纲!T41)</f>
        <v>16.08860677301719</v>
      </c>
    </row>
    <row r="46" spans="12:44" x14ac:dyDescent="0.15">
      <c r="W46" s="14">
        <v>39</v>
      </c>
      <c r="X46" s="14">
        <f>求节点($L$8:$L$13,$O$8:$O$13,节奏总纲!P42)</f>
        <v>5.0659273637829099</v>
      </c>
      <c r="Y46" s="14">
        <f>求节点($L$8:$L$13,$O$8:$O$13,节奏总纲!Q42)</f>
        <v>4.7918567924166142</v>
      </c>
      <c r="Z46" s="14">
        <f>求节点($L$8:$L$13,$O$8:$O$13,节奏总纲!R42)</f>
        <v>4.4640006749885988</v>
      </c>
      <c r="AA46" s="14">
        <f>求节点($L$8:$L$13,$O$8:$O$13,节奏总纲!S42)</f>
        <v>4.064573352841002</v>
      </c>
      <c r="AB46" s="14">
        <f>求节点($L$8:$L$13,$O$8:$O$13,节奏总纲!T42)</f>
        <v>3.2925503106644802</v>
      </c>
      <c r="AE46" s="14">
        <v>39</v>
      </c>
      <c r="AF46" s="14">
        <f>求节点($L$23:$L$28,$U$23:$U$28,节奏总纲!P42)</f>
        <v>781.38563904471903</v>
      </c>
      <c r="AG46" s="14">
        <f>求节点($L$23:$L$28,$U$23:$U$28,节奏总纲!Q42)</f>
        <v>773.31578333226696</v>
      </c>
      <c r="AH46" s="14">
        <f>求节点($L$23:$L$28,$U$23:$U$28,节奏总纲!R42)</f>
        <v>763.66224209688653</v>
      </c>
      <c r="AI46" s="14">
        <f>求节点($L$23:$L$28,$U$23:$U$28,节奏总纲!S42)</f>
        <v>751.90132650031842</v>
      </c>
      <c r="AJ46" s="14">
        <f>求节点($L$23:$L$28,$U$23:$U$28,节奏总纲!T42)</f>
        <v>649.77796067746806</v>
      </c>
      <c r="AM46" s="14">
        <v>39</v>
      </c>
      <c r="AN46" s="14">
        <f>求节点($L$34:$L$39,$U$34:$U$39,节奏总纲!P42)</f>
        <v>20</v>
      </c>
      <c r="AO46" s="14">
        <f>求节点($L$34:$L$39,$U$34:$U$39,节奏总纲!Q42)</f>
        <v>20</v>
      </c>
      <c r="AP46" s="14">
        <f>求节点($L$34:$L$39,$U$34:$U$39,节奏总纲!R42)</f>
        <v>20</v>
      </c>
      <c r="AQ46" s="14">
        <f>求节点($L$34:$L$39,$U$34:$U$39,节奏总纲!S42)</f>
        <v>20</v>
      </c>
      <c r="AR46" s="14">
        <f>求节点($L$34:$L$39,$U$34:$U$39,节奏总纲!T42)</f>
        <v>16.462751553322402</v>
      </c>
    </row>
    <row r="47" spans="12:44" x14ac:dyDescent="0.15">
      <c r="W47" s="14">
        <v>40</v>
      </c>
      <c r="X47" s="14">
        <f>求节点($L$8:$L$13,$O$8:$O$13,节奏总纲!P43)</f>
        <v>5.2307692307692308</v>
      </c>
      <c r="Y47" s="14">
        <f>求节点($L$8:$L$13,$O$8:$O$13,节奏总纲!Q43)</f>
        <v>4.9321538461538461</v>
      </c>
      <c r="Z47" s="14">
        <f>求节点($L$8:$L$13,$O$8:$O$13,节奏总纲!R43)</f>
        <v>4.5818461538461541</v>
      </c>
      <c r="AA47" s="14">
        <f>求节点($L$8:$L$13,$O$8:$O$13,节奏总纲!S43)</f>
        <v>4.1539999999999999</v>
      </c>
      <c r="AB47" s="14">
        <f>求节点($L$8:$L$13,$O$8:$O$13,节奏总纲!T43)</f>
        <v>3.375</v>
      </c>
      <c r="AE47" s="14">
        <v>40</v>
      </c>
      <c r="AF47" s="14">
        <f>求节点($L$23:$L$28,$U$23:$U$28,节奏总纲!P43)</f>
        <v>786.23931623931628</v>
      </c>
      <c r="AG47" s="14">
        <f>求节点($L$23:$L$28,$U$23:$U$28,节奏总纲!Q43)</f>
        <v>777.44675213675214</v>
      </c>
      <c r="AH47" s="14">
        <f>求节点($L$23:$L$28,$U$23:$U$28,节奏总纲!R43)</f>
        <v>767.13213675213672</v>
      </c>
      <c r="AI47" s="14">
        <f>求节点($L$23:$L$28,$U$23:$U$28,节奏总纲!S43)</f>
        <v>754.53444444444449</v>
      </c>
      <c r="AJ47" s="14">
        <f>求节点($L$23:$L$28,$U$23:$U$28,节奏总纲!T43)</f>
        <v>661.45833333333337</v>
      </c>
      <c r="AM47" s="14">
        <v>40</v>
      </c>
      <c r="AN47" s="14">
        <f>求节点($L$34:$L$39,$U$34:$U$39,节奏总纲!P43)</f>
        <v>20</v>
      </c>
      <c r="AO47" s="14">
        <f>求节点($L$34:$L$39,$U$34:$U$39,节奏总纲!Q43)</f>
        <v>20</v>
      </c>
      <c r="AP47" s="14">
        <f>求节点($L$34:$L$39,$U$34:$U$39,节奏总纲!R43)</f>
        <v>20</v>
      </c>
      <c r="AQ47" s="14">
        <f>求节点($L$34:$L$39,$U$34:$U$39,节奏总纲!S43)</f>
        <v>20</v>
      </c>
      <c r="AR47" s="14">
        <f>求节点($L$34:$L$39,$U$34:$U$39,节奏总纲!T43)</f>
        <v>16.875</v>
      </c>
    </row>
    <row r="48" spans="12:44" x14ac:dyDescent="0.15">
      <c r="W48" s="14">
        <v>41</v>
      </c>
      <c r="X48" s="14">
        <f>求节点($L$8:$L$13,$O$8:$O$13,节奏总纲!P44)</f>
        <v>5.4074423693201048</v>
      </c>
      <c r="Y48" s="14">
        <f>求节点($L$8:$L$13,$O$8:$O$13,节奏总纲!Q44)</f>
        <v>5.0869592267547343</v>
      </c>
      <c r="Z48" s="14">
        <f>求节点($L$8:$L$13,$O$8:$O$13,节奏总纲!R44)</f>
        <v>4.7110747347381414</v>
      </c>
      <c r="AA48" s="14">
        <f>求节点($L$8:$L$13,$O$8:$O$13,节奏总纲!S44)</f>
        <v>4.2507218175492794</v>
      </c>
      <c r="AB48" s="14">
        <f>求节点($L$8:$L$13,$O$8:$O$13,节奏总纲!T44)</f>
        <v>3.4651652488936966</v>
      </c>
      <c r="AE48" s="14">
        <v>41</v>
      </c>
      <c r="AF48" s="14">
        <f>求节点($L$23:$L$28,$U$23:$U$28,节奏总纲!P44)</f>
        <v>791.44135865220312</v>
      </c>
      <c r="AG48" s="14">
        <f>求节点($L$23:$L$28,$U$23:$U$28,节奏总纲!Q44)</f>
        <v>782.00491056555609</v>
      </c>
      <c r="AH48" s="14">
        <f>求节点($L$23:$L$28,$U$23:$U$28,节奏总纲!R44)</f>
        <v>770.93720052284527</v>
      </c>
      <c r="AI48" s="14">
        <f>求节点($L$23:$L$28,$U$23:$U$28,节奏总纲!S44)</f>
        <v>757.38236462783993</v>
      </c>
      <c r="AJ48" s="14">
        <f>求节点($L$23:$L$28,$U$23:$U$28,节奏总纲!T44)</f>
        <v>674.23174359327368</v>
      </c>
      <c r="AM48" s="14">
        <v>41</v>
      </c>
      <c r="AN48" s="14">
        <f>求节点($L$34:$L$39,$U$34:$U$39,节奏总纲!P44)</f>
        <v>20</v>
      </c>
      <c r="AO48" s="14">
        <f>求节点($L$34:$L$39,$U$34:$U$39,节奏总纲!Q44)</f>
        <v>20</v>
      </c>
      <c r="AP48" s="14">
        <f>求节点($L$34:$L$39,$U$34:$U$39,节奏总纲!R44)</f>
        <v>20</v>
      </c>
      <c r="AQ48" s="14">
        <f>求节点($L$34:$L$39,$U$34:$U$39,节奏总纲!S44)</f>
        <v>20</v>
      </c>
      <c r="AR48" s="14">
        <f>求节点($L$34:$L$39,$U$34:$U$39,节奏总纲!T44)</f>
        <v>17.32582624446848</v>
      </c>
    </row>
    <row r="49" spans="23:44" x14ac:dyDescent="0.15">
      <c r="W49" s="14">
        <v>42</v>
      </c>
      <c r="X49" s="14">
        <f>求节点($L$8:$L$13,$O$8:$O$13,节奏总纲!P45)</f>
        <v>5.5967959507619316</v>
      </c>
      <c r="Y49" s="14">
        <f>求节点($L$8:$L$13,$O$8:$O$13,节奏总纲!Q45)</f>
        <v>5.2588378656625467</v>
      </c>
      <c r="Z49" s="14">
        <f>求节点($L$8:$L$13,$O$8:$O$13,节奏总纲!R45)</f>
        <v>4.8535020610655</v>
      </c>
      <c r="AA49" s="14">
        <f>求节点($L$8:$L$13,$O$8:$O$13,节奏总纲!S45)</f>
        <v>4.3572598095271617</v>
      </c>
      <c r="AB49" s="14">
        <f>求节点($L$8:$L$13,$O$8:$O$13,节奏总纲!T45)</f>
        <v>3.5621276128364183</v>
      </c>
      <c r="AE49" s="14">
        <v>42</v>
      </c>
      <c r="AF49" s="14">
        <f>求节点($L$23:$L$28,$U$23:$U$28,节奏总纲!P45)</f>
        <v>797.01676966132356</v>
      </c>
      <c r="AG49" s="14">
        <f>求节点($L$23:$L$28,$U$23:$U$28,节奏总纲!Q45)</f>
        <v>787.06578160006393</v>
      </c>
      <c r="AH49" s="14">
        <f>求节点($L$23:$L$28,$U$23:$U$28,节奏总纲!R45)</f>
        <v>775.13089402026196</v>
      </c>
      <c r="AI49" s="14">
        <f>求节点($L$23:$L$28,$U$23:$U$28,节奏总纲!S45)</f>
        <v>760.51931661385538</v>
      </c>
      <c r="AJ49" s="14">
        <f>求节点($L$23:$L$28,$U$23:$U$28,节奏总纲!T45)</f>
        <v>687.96807848515925</v>
      </c>
      <c r="AM49" s="14">
        <v>42</v>
      </c>
      <c r="AN49" s="14">
        <f>求节点($L$34:$L$39,$U$34:$U$39,节奏总纲!P45)</f>
        <v>20</v>
      </c>
      <c r="AO49" s="14">
        <f>求节点($L$34:$L$39,$U$34:$U$39,节奏总纲!Q45)</f>
        <v>20</v>
      </c>
      <c r="AP49" s="14">
        <f>求节点($L$34:$L$39,$U$34:$U$39,节奏总纲!R45)</f>
        <v>20</v>
      </c>
      <c r="AQ49" s="14">
        <f>求节点($L$34:$L$39,$U$34:$U$39,节奏总纲!S45)</f>
        <v>20</v>
      </c>
      <c r="AR49" s="14">
        <f>求节点($L$34:$L$39,$U$34:$U$39,节奏总纲!T45)</f>
        <v>17.81063806418209</v>
      </c>
    </row>
    <row r="50" spans="23:44" x14ac:dyDescent="0.15">
      <c r="W50" s="14">
        <v>43</v>
      </c>
      <c r="X50" s="14">
        <f>求节点($L$8:$L$13,$O$8:$O$13,节奏总纲!P46)</f>
        <v>5.7997400943874862</v>
      </c>
      <c r="Y50" s="14">
        <f>求节点($L$8:$L$13,$O$8:$O$13,节奏总纲!Q46)</f>
        <v>5.4367052021680928</v>
      </c>
      <c r="Z50" s="14">
        <f>求节点($L$8:$L$13,$O$8:$O$13,节奏总纲!R46)</f>
        <v>5.0014660643488051</v>
      </c>
      <c r="AA50" s="14">
        <f>求节点($L$8:$L$13,$O$8:$O$13,节奏总纲!S46)</f>
        <v>4.4646807165822544</v>
      </c>
      <c r="AB50" s="14">
        <f>求节点($L$8:$L$13,$O$8:$O$13,节奏总纲!T46)</f>
        <v>3.6598526202593069</v>
      </c>
      <c r="AE50" s="14">
        <v>43</v>
      </c>
      <c r="AF50" s="14">
        <f>求节点($L$23:$L$28,$U$23:$U$28,节奏总纲!P46)</f>
        <v>802.99234722363155</v>
      </c>
      <c r="AG50" s="14">
        <f>求节点($L$23:$L$28,$U$23:$U$28,节奏总纲!Q46)</f>
        <v>792.30298650828274</v>
      </c>
      <c r="AH50" s="14">
        <f>求节点($L$23:$L$28,$U$23:$U$28,节奏总纲!R46)</f>
        <v>779.48761189471486</v>
      </c>
      <c r="AI50" s="14">
        <f>求节点($L$23:$L$28,$U$23:$U$28,节奏总纲!S46)</f>
        <v>763.68226554381079</v>
      </c>
      <c r="AJ50" s="14">
        <f>求节点($L$23:$L$28,$U$23:$U$28,节奏总纲!T46)</f>
        <v>701.81245453673512</v>
      </c>
      <c r="AM50" s="14">
        <v>43</v>
      </c>
      <c r="AN50" s="14">
        <f>求节点($L$34:$L$39,$U$34:$U$39,节奏总纲!P46)</f>
        <v>20</v>
      </c>
      <c r="AO50" s="14">
        <f>求节点($L$34:$L$39,$U$34:$U$39,节奏总纲!Q46)</f>
        <v>20</v>
      </c>
      <c r="AP50" s="14">
        <f>求节点($L$34:$L$39,$U$34:$U$39,节奏总纲!R46)</f>
        <v>20</v>
      </c>
      <c r="AQ50" s="14">
        <f>求节点($L$34:$L$39,$U$34:$U$39,节奏总纲!S46)</f>
        <v>20</v>
      </c>
      <c r="AR50" s="14">
        <f>求节点($L$34:$L$39,$U$34:$U$39,节奏总纲!T46)</f>
        <v>18.299263101296535</v>
      </c>
    </row>
    <row r="51" spans="23:44" x14ac:dyDescent="0.15">
      <c r="W51" s="14">
        <v>44</v>
      </c>
      <c r="X51" s="14">
        <f>求节点($L$8:$L$13,$O$8:$O$13,节奏总纲!P47)</f>
        <v>6</v>
      </c>
      <c r="Y51" s="14">
        <f>求节点($L$8:$L$13,$O$8:$O$13,节奏总纲!Q47)</f>
        <v>5.6267655690667198</v>
      </c>
      <c r="Z51" s="14">
        <f>求节点($L$8:$L$13,$O$8:$O$13,节奏总纲!R47)</f>
        <v>5.157070059268996</v>
      </c>
      <c r="AA51" s="14">
        <f>求节点($L$8:$L$13,$O$8:$O$13,节奏总纲!S47)</f>
        <v>4.5796973179761418</v>
      </c>
      <c r="AB51" s="14">
        <f>求节点($L$8:$L$13,$O$8:$O$13,节奏总纲!T47)</f>
        <v>3.7634375245705645</v>
      </c>
      <c r="AE51" s="14">
        <v>44</v>
      </c>
      <c r="AF51" s="14">
        <f>求节点($L$23:$L$28,$U$23:$U$28,节奏总纲!P47)</f>
        <v>809.98939043248413</v>
      </c>
      <c r="AG51" s="14">
        <f>求节点($L$23:$L$28,$U$23:$U$28,节奏总纲!Q47)</f>
        <v>797.89920842252013</v>
      </c>
      <c r="AH51" s="14">
        <f>求节点($L$23:$L$28,$U$23:$U$28,节奏总纲!R47)</f>
        <v>784.06928507847601</v>
      </c>
      <c r="AI51" s="14">
        <f>求节点($L$23:$L$28,$U$23:$U$28,节奏总纲!S47)</f>
        <v>767.06886547374199</v>
      </c>
      <c r="AJ51" s="14">
        <f>求节点($L$23:$L$28,$U$23:$U$28,节奏总纲!T47)</f>
        <v>716.48698264749669</v>
      </c>
      <c r="AM51" s="14">
        <v>44</v>
      </c>
      <c r="AN51" s="14">
        <f>求节点($L$34:$L$39,$U$34:$U$39,节奏总纲!P47)</f>
        <v>20.186877620610513</v>
      </c>
      <c r="AO51" s="14">
        <f>求节点($L$34:$L$39,$U$34:$U$39,节奏总纲!Q47)</f>
        <v>20</v>
      </c>
      <c r="AP51" s="14">
        <f>求节点($L$34:$L$39,$U$34:$U$39,节奏总纲!R47)</f>
        <v>20</v>
      </c>
      <c r="AQ51" s="14">
        <f>求节点($L$34:$L$39,$U$34:$U$39,节奏总纲!S47)</f>
        <v>20</v>
      </c>
      <c r="AR51" s="14">
        <f>求节点($L$34:$L$39,$U$34:$U$39,节奏总纲!T47)</f>
        <v>18.817187622852821</v>
      </c>
    </row>
    <row r="52" spans="23:44" x14ac:dyDescent="0.15">
      <c r="W52" s="14">
        <v>45</v>
      </c>
      <c r="X52" s="14">
        <f>求节点($L$8:$L$13,$O$8:$O$13,节奏总纲!P48)</f>
        <v>6</v>
      </c>
      <c r="Y52" s="14">
        <f>求节点($L$8:$L$13,$O$8:$O$13,节奏总纲!Q48)</f>
        <v>5.8307999560808561</v>
      </c>
      <c r="Z52" s="14">
        <f>求节点($L$8:$L$13,$O$8:$O$13,节奏总纲!R48)</f>
        <v>5.3237202098515404</v>
      </c>
      <c r="AA52" s="14">
        <f>求节点($L$8:$L$13,$O$8:$O$13,节奏总纲!S48)</f>
        <v>4.7035124362482295</v>
      </c>
      <c r="AB52" s="14">
        <f>求节点($L$8:$L$13,$O$8:$O$13,节奏总纲!T48)</f>
        <v>3.8747597019724598</v>
      </c>
      <c r="AE52" s="14">
        <v>45</v>
      </c>
      <c r="AF52" s="14">
        <f>求节点($L$23:$L$28,$U$23:$U$28,节奏总纲!P48)</f>
        <v>824.86168535044158</v>
      </c>
      <c r="AG52" s="14">
        <f>求节点($L$23:$L$28,$U$23:$U$28,节奏总纲!Q48)</f>
        <v>803.90688759571412</v>
      </c>
      <c r="AH52" s="14">
        <f>求节点($L$23:$L$28,$U$23:$U$28,节奏总纲!R48)</f>
        <v>788.976206178962</v>
      </c>
      <c r="AI52" s="14">
        <f>求节点($L$23:$L$28,$U$23:$U$28,节奏总纲!S48)</f>
        <v>770.71453284508675</v>
      </c>
      <c r="AJ52" s="14">
        <f>求节点($L$23:$L$28,$U$23:$U$28,节奏总纲!T48)</f>
        <v>732.25762444609848</v>
      </c>
      <c r="AM52" s="14">
        <v>45</v>
      </c>
      <c r="AN52" s="14">
        <f>求节点($L$34:$L$39,$U$34:$U$39,节奏总纲!P48)</f>
        <v>22.712361663282532</v>
      </c>
      <c r="AO52" s="14">
        <f>求节点($L$34:$L$39,$U$34:$U$39,节奏总纲!Q48)</f>
        <v>20</v>
      </c>
      <c r="AP52" s="14">
        <f>求节点($L$34:$L$39,$U$34:$U$39,节奏总纲!R48)</f>
        <v>20</v>
      </c>
      <c r="AQ52" s="14">
        <f>求节点($L$34:$L$39,$U$34:$U$39,节奏总纲!S48)</f>
        <v>20</v>
      </c>
      <c r="AR52" s="14">
        <f>求节点($L$34:$L$39,$U$34:$U$39,节奏总纲!T48)</f>
        <v>19.373798509862301</v>
      </c>
    </row>
    <row r="53" spans="23:44" x14ac:dyDescent="0.15">
      <c r="W53" s="14">
        <v>46</v>
      </c>
      <c r="X53" s="14">
        <f>求节点($L$8:$L$13,$O$8:$O$13,节奏总纲!P49)</f>
        <v>6</v>
      </c>
      <c r="Y53" s="14">
        <f>求节点($L$8:$L$13,$O$8:$O$13,节奏总纲!Q49)</f>
        <v>6</v>
      </c>
      <c r="Z53" s="14">
        <f>求节点($L$8:$L$13,$O$8:$O$13,节奏总纲!R49)</f>
        <v>5.5011278264222607</v>
      </c>
      <c r="AA53" s="14">
        <f>求节点($L$8:$L$13,$O$8:$O$13,节奏总纲!S49)</f>
        <v>4.8347050661985387</v>
      </c>
      <c r="AB53" s="14">
        <f>求节点($L$8:$L$13,$O$8:$O$13,节奏总纲!T49)</f>
        <v>3.9886283001730392</v>
      </c>
      <c r="AE53" s="14">
        <v>46</v>
      </c>
      <c r="AF53" s="14">
        <f>求节点($L$23:$L$28,$U$23:$U$28,节奏总纲!P49)</f>
        <v>838.33333333333337</v>
      </c>
      <c r="AG53" s="14">
        <f>求节点($L$23:$L$28,$U$23:$U$28,节奏总纲!Q49)</f>
        <v>811.93300016261367</v>
      </c>
      <c r="AH53" s="14">
        <f>求节点($L$23:$L$28,$U$23:$U$28,节奏总纲!R49)</f>
        <v>794.19987488909987</v>
      </c>
      <c r="AI53" s="14">
        <f>求节点($L$23:$L$28,$U$23:$U$28,节奏总纲!S49)</f>
        <v>774.5774269491792</v>
      </c>
      <c r="AJ53" s="14">
        <f>求节点($L$23:$L$28,$U$23:$U$28,节奏总纲!T49)</f>
        <v>748.38900919118055</v>
      </c>
      <c r="AM53" s="14">
        <v>46</v>
      </c>
      <c r="AN53" s="14">
        <f>求节点($L$34:$L$39,$U$34:$U$39,节奏总纲!P49)</f>
        <v>25</v>
      </c>
      <c r="AO53" s="14">
        <f>求节点($L$34:$L$39,$U$34:$U$39,节奏总纲!Q49)</f>
        <v>20.516924555915523</v>
      </c>
      <c r="AP53" s="14">
        <f>求节点($L$34:$L$39,$U$34:$U$39,节奏总纲!R49)</f>
        <v>20</v>
      </c>
      <c r="AQ53" s="14">
        <f>求节点($L$34:$L$39,$U$34:$U$39,节奏总纲!S49)</f>
        <v>20</v>
      </c>
      <c r="AR53" s="14">
        <f>求节点($L$34:$L$39,$U$34:$U$39,节奏总纲!T49)</f>
        <v>19.943141500865195</v>
      </c>
    </row>
    <row r="54" spans="23:44" x14ac:dyDescent="0.15">
      <c r="W54" s="14">
        <v>47</v>
      </c>
      <c r="X54" s="14">
        <f>求节点($L$8:$L$13,$O$8:$O$13,节奏总纲!P50)</f>
        <v>6</v>
      </c>
      <c r="Y54" s="14">
        <f>求节点($L$8:$L$13,$O$8:$O$13,节奏总纲!Q50)</f>
        <v>6</v>
      </c>
      <c r="Z54" s="14">
        <f>求节点($L$8:$L$13,$O$8:$O$13,节奏总纲!R50)</f>
        <v>5.6918145261101545</v>
      </c>
      <c r="AA54" s="14">
        <f>求节点($L$8:$L$13,$O$8:$O$13,节奏总纲!S50)</f>
        <v>4.9747341720403062</v>
      </c>
      <c r="AB54" s="14">
        <f>求节点($L$8:$L$13,$O$8:$O$13,节奏总纲!T50)</f>
        <v>4.0680985286640592</v>
      </c>
      <c r="AE54" s="14">
        <v>47</v>
      </c>
      <c r="AF54" s="14">
        <f>求节点($L$23:$L$28,$U$23:$U$28,节奏总纲!P50)</f>
        <v>838.33333333333337</v>
      </c>
      <c r="AG54" s="14">
        <f>求节点($L$23:$L$28,$U$23:$U$28,节奏总纲!Q50)</f>
        <v>826.78209482908471</v>
      </c>
      <c r="AH54" s="14">
        <f>求节点($L$23:$L$28,$U$23:$U$28,节奏总纲!R50)</f>
        <v>799.8145388243546</v>
      </c>
      <c r="AI54" s="14">
        <f>求节点($L$23:$L$28,$U$23:$U$28,节奏总纲!S50)</f>
        <v>778.70050617674235</v>
      </c>
      <c r="AJ54" s="14">
        <f>求节点($L$23:$L$28,$U$23:$U$28,节奏总纲!T50)</f>
        <v>752.0051233439973</v>
      </c>
      <c r="AM54" s="14">
        <v>47</v>
      </c>
      <c r="AN54" s="14">
        <f>求节点($L$34:$L$39,$U$34:$U$39,节奏总纲!P50)</f>
        <v>25</v>
      </c>
      <c r="AO54" s="14">
        <f>求节点($L$34:$L$39,$U$34:$U$39,节奏总纲!Q50)</f>
        <v>23.038468933240789</v>
      </c>
      <c r="AP54" s="14">
        <f>求节点($L$34:$L$39,$U$34:$U$39,节奏总纲!R50)</f>
        <v>20</v>
      </c>
      <c r="AQ54" s="14">
        <f>求节点($L$34:$L$39,$U$34:$U$39,节奏总纲!S50)</f>
        <v>20</v>
      </c>
      <c r="AR54" s="14">
        <f>求节点($L$34:$L$39,$U$34:$U$39,节奏总纲!T50)</f>
        <v>20</v>
      </c>
    </row>
    <row r="55" spans="23:44" x14ac:dyDescent="0.15">
      <c r="W55" s="14">
        <v>48</v>
      </c>
      <c r="X55" s="14">
        <f>求节点($L$8:$L$13,$O$8:$O$13,节奏总纲!P51)</f>
        <v>6</v>
      </c>
      <c r="Y55" s="14">
        <f>求节点($L$8:$L$13,$O$8:$O$13,节奏总纲!Q51)</f>
        <v>6</v>
      </c>
      <c r="Z55" s="14">
        <f>求节点($L$8:$L$13,$O$8:$O$13,节奏总纲!R51)</f>
        <v>5.8968350296823164</v>
      </c>
      <c r="AA55" s="14">
        <f>求节点($L$8:$L$13,$O$8:$O$13,节奏总纲!S51)</f>
        <v>5.1183773010669817</v>
      </c>
      <c r="AB55" s="14">
        <f>求节点($L$8:$L$13,$O$8:$O$13,节奏总纲!T51)</f>
        <v>4.1477843050386269</v>
      </c>
      <c r="AE55" s="14">
        <v>48</v>
      </c>
      <c r="AF55" s="14">
        <f>求节点($L$23:$L$28,$U$23:$U$28,节奏总纲!P51)</f>
        <v>838.33333333333337</v>
      </c>
      <c r="AG55" s="14">
        <f>求节点($L$23:$L$28,$U$23:$U$28,节奏总纲!Q51)</f>
        <v>838.33333333333337</v>
      </c>
      <c r="AH55" s="14">
        <f>求节点($L$23:$L$28,$U$23:$U$28,节奏总纲!R51)</f>
        <v>805.85125365175713</v>
      </c>
      <c r="AI55" s="14">
        <f>求节点($L$23:$L$28,$U$23:$U$28,节奏总纲!S51)</f>
        <v>782.9299983091945</v>
      </c>
      <c r="AJ55" s="14">
        <f>求节点($L$23:$L$28,$U$23:$U$28,节奏总纲!T51)</f>
        <v>754.35142675947066</v>
      </c>
      <c r="AM55" s="14">
        <v>48</v>
      </c>
      <c r="AN55" s="14">
        <f>求节点($L$34:$L$39,$U$34:$U$39,节奏总纲!P51)</f>
        <v>25</v>
      </c>
      <c r="AO55" s="14">
        <f>求节点($L$34:$L$39,$U$34:$U$39,节奏总纲!Q51)</f>
        <v>25</v>
      </c>
      <c r="AP55" s="14">
        <f>求节点($L$34:$L$39,$U$34:$U$39,节奏总纲!R51)</f>
        <v>20</v>
      </c>
      <c r="AQ55" s="14">
        <f>求节点($L$34:$L$39,$U$34:$U$39,节奏总纲!S51)</f>
        <v>20</v>
      </c>
      <c r="AR55" s="14">
        <f>求节点($L$34:$L$39,$U$34:$U$39,节奏总纲!T51)</f>
        <v>20</v>
      </c>
    </row>
    <row r="56" spans="23:44" x14ac:dyDescent="0.15">
      <c r="W56" s="14">
        <v>49</v>
      </c>
      <c r="X56" s="14">
        <f>求节点($L$8:$L$13,$O$8:$O$13,节奏总纲!P52)</f>
        <v>6</v>
      </c>
      <c r="Y56" s="14">
        <f>求节点($L$8:$L$13,$O$8:$O$13,节奏总纲!Q52)</f>
        <v>6</v>
      </c>
      <c r="Z56" s="14">
        <f>求节点($L$8:$L$13,$O$8:$O$13,节奏总纲!R52)</f>
        <v>6</v>
      </c>
      <c r="AA56" s="14">
        <f>求节点($L$8:$L$13,$O$8:$O$13,节奏总纲!S52)</f>
        <v>5.2720412594319992</v>
      </c>
      <c r="AB56" s="14">
        <f>求节点($L$8:$L$13,$O$8:$O$13,节奏总纲!T52)</f>
        <v>4.2380707549203809</v>
      </c>
      <c r="AE56" s="14">
        <v>49</v>
      </c>
      <c r="AF56" s="14">
        <f>求节点($L$23:$L$28,$U$23:$U$28,节奏总纲!P52)</f>
        <v>838.33333333333337</v>
      </c>
      <c r="AG56" s="14">
        <f>求节点($L$23:$L$28,$U$23:$U$28,节奏总纲!Q52)</f>
        <v>838.33333333333337</v>
      </c>
      <c r="AH56" s="14">
        <f>求节点($L$23:$L$28,$U$23:$U$28,节奏总纲!R52)</f>
        <v>815.94933309595069</v>
      </c>
      <c r="AI56" s="14">
        <f>求节点($L$23:$L$28,$U$23:$U$28,节奏总纲!S52)</f>
        <v>787.45454819438669</v>
      </c>
      <c r="AJ56" s="14">
        <f>求节点($L$23:$L$28,$U$23:$U$28,节奏总纲!T52)</f>
        <v>757.00986111710006</v>
      </c>
      <c r="AM56" s="14">
        <v>49</v>
      </c>
      <c r="AN56" s="14">
        <f>求节点($L$34:$L$39,$U$34:$U$39,节奏总纲!P52)</f>
        <v>25</v>
      </c>
      <c r="AO56" s="14">
        <f>求节点($L$34:$L$39,$U$34:$U$39,节奏总纲!Q52)</f>
        <v>25</v>
      </c>
      <c r="AP56" s="14">
        <f>求节点($L$34:$L$39,$U$34:$U$39,节奏总纲!R52)</f>
        <v>21.198943355916143</v>
      </c>
      <c r="AQ56" s="14">
        <f>求节点($L$34:$L$39,$U$34:$U$39,节奏总纲!S52)</f>
        <v>20</v>
      </c>
      <c r="AR56" s="14">
        <f>求节点($L$34:$L$39,$U$34:$U$39,节奏总纲!T52)</f>
        <v>20</v>
      </c>
    </row>
    <row r="57" spans="23:44" x14ac:dyDescent="0.15">
      <c r="W57" s="14">
        <v>50</v>
      </c>
      <c r="X57" s="14">
        <f>求节点($L$8:$L$13,$O$8:$O$13,节奏总纲!P53)</f>
        <v>6</v>
      </c>
      <c r="Y57" s="14">
        <f>求节点($L$8:$L$13,$O$8:$O$13,节奏总纲!Q53)</f>
        <v>6</v>
      </c>
      <c r="Z57" s="14">
        <f>求节点($L$8:$L$13,$O$8:$O$13,节奏总纲!R53)</f>
        <v>6</v>
      </c>
      <c r="AA57" s="14">
        <f>求节点($L$8:$L$13,$O$8:$O$13,节奏总纲!S53)</f>
        <v>5.4440923076923076</v>
      </c>
      <c r="AB57" s="14">
        <f>求节点($L$8:$L$13,$O$8:$O$13,节奏总纲!T53)</f>
        <v>4.3366769230769231</v>
      </c>
      <c r="AE57" s="14">
        <v>50</v>
      </c>
      <c r="AF57" s="14">
        <f>求节点($L$23:$L$28,$U$23:$U$28,节奏总纲!P53)</f>
        <v>838.33333333333337</v>
      </c>
      <c r="AG57" s="14">
        <f>求节点($L$23:$L$28,$U$23:$U$28,节奏总纲!Q53)</f>
        <v>838.33333333333337</v>
      </c>
      <c r="AH57" s="14">
        <f>求节点($L$23:$L$28,$U$23:$U$28,节奏总纲!R53)</f>
        <v>830.5335</v>
      </c>
      <c r="AI57" s="14">
        <f>求节点($L$23:$L$28,$U$23:$U$28,节奏总纲!S53)</f>
        <v>792.52049572649571</v>
      </c>
      <c r="AJ57" s="14">
        <f>求节点($L$23:$L$28,$U$23:$U$28,节奏总纲!T53)</f>
        <v>759.91326495726491</v>
      </c>
      <c r="AM57" s="14">
        <v>50</v>
      </c>
      <c r="AN57" s="14">
        <f>求节点($L$34:$L$39,$U$34:$U$39,节奏总纲!P53)</f>
        <v>25</v>
      </c>
      <c r="AO57" s="14">
        <f>求节点($L$34:$L$39,$U$34:$U$39,节奏总纲!Q53)</f>
        <v>25</v>
      </c>
      <c r="AP57" s="14">
        <f>求节点($L$34:$L$39,$U$34:$U$39,节奏总纲!R53)</f>
        <v>23.675500000000003</v>
      </c>
      <c r="AQ57" s="14">
        <f>求节点($L$34:$L$39,$U$34:$U$39,节奏总纲!S53)</f>
        <v>20</v>
      </c>
      <c r="AR57" s="14">
        <f>求节点($L$34:$L$39,$U$34:$U$39,节奏总纲!T53)</f>
        <v>20</v>
      </c>
    </row>
    <row r="58" spans="23:44" x14ac:dyDescent="0.15">
      <c r="W58" s="14">
        <v>51</v>
      </c>
      <c r="X58" s="14">
        <f>求节点($L$8:$L$13,$O$8:$O$13,节奏总纲!P54)</f>
        <v>6</v>
      </c>
      <c r="Y58" s="14">
        <f>求节点($L$8:$L$13,$O$8:$O$13,节奏总纲!Q54)</f>
        <v>6</v>
      </c>
      <c r="Z58" s="14">
        <f>求节点($L$8:$L$13,$O$8:$O$13,节奏总纲!R54)</f>
        <v>6</v>
      </c>
      <c r="AA58" s="14">
        <f>求节点($L$8:$L$13,$O$8:$O$13,节奏总纲!S54)</f>
        <v>5.6288221189497589</v>
      </c>
      <c r="AB58" s="14">
        <f>求节点($L$8:$L$13,$O$8:$O$13,节奏总纲!T54)</f>
        <v>4.4378229556774489</v>
      </c>
      <c r="AE58" s="14">
        <v>51</v>
      </c>
      <c r="AF58" s="14">
        <f>求节点($L$23:$L$28,$U$23:$U$28,节奏总纲!P54)</f>
        <v>838.33333333333337</v>
      </c>
      <c r="AG58" s="14">
        <f>求节点($L$23:$L$28,$U$23:$U$28,节奏总纲!Q54)</f>
        <v>838.33333333333337</v>
      </c>
      <c r="AH58" s="14">
        <f>求节点($L$23:$L$28,$U$23:$U$28,节奏总纲!R54)</f>
        <v>838.33333333333337</v>
      </c>
      <c r="AI58" s="14">
        <f>求节点($L$23:$L$28,$U$23:$U$28,节奏总纲!S54)</f>
        <v>797.95976239129845</v>
      </c>
      <c r="AJ58" s="14">
        <f>求节点($L$23:$L$28,$U$23:$U$28,节奏总纲!T54)</f>
        <v>762.89145369494713</v>
      </c>
      <c r="AM58" s="14">
        <v>51</v>
      </c>
      <c r="AN58" s="14">
        <f>求节点($L$34:$L$39,$U$34:$U$39,节奏总纲!P54)</f>
        <v>25</v>
      </c>
      <c r="AO58" s="14">
        <f>求节点($L$34:$L$39,$U$34:$U$39,节奏总纲!Q54)</f>
        <v>25</v>
      </c>
      <c r="AP58" s="14">
        <f>求节点($L$34:$L$39,$U$34:$U$39,节奏总纲!R54)</f>
        <v>25</v>
      </c>
      <c r="AQ58" s="14">
        <f>求节点($L$34:$L$39,$U$34:$U$39,节奏总纲!S54)</f>
        <v>20</v>
      </c>
      <c r="AR58" s="14">
        <f>求节点($L$34:$L$39,$U$34:$U$39,节奏总纲!T54)</f>
        <v>20</v>
      </c>
    </row>
    <row r="59" spans="23:44" x14ac:dyDescent="0.15">
      <c r="W59" s="14">
        <v>52</v>
      </c>
      <c r="X59" s="14">
        <f>求节点($L$8:$L$13,$O$8:$O$13,节奏总纲!P55)</f>
        <v>6</v>
      </c>
      <c r="Y59" s="14">
        <f>求节点($L$8:$L$13,$O$8:$O$13,节奏总纲!Q55)</f>
        <v>6</v>
      </c>
      <c r="Z59" s="14">
        <f>求节点($L$8:$L$13,$O$8:$O$13,节奏总纲!R55)</f>
        <v>6</v>
      </c>
      <c r="AA59" s="14">
        <f>求节点($L$8:$L$13,$O$8:$O$13,节奏总纲!S55)</f>
        <v>5.8354567834359656</v>
      </c>
      <c r="AB59" s="14">
        <f>求节点($L$8:$L$13,$O$8:$O$13,节奏总纲!T55)</f>
        <v>4.5492565353212235</v>
      </c>
      <c r="AE59" s="14">
        <v>52</v>
      </c>
      <c r="AF59" s="14">
        <f>求节点($L$23:$L$28,$U$23:$U$28,节奏总纲!P55)</f>
        <v>838.33333333333337</v>
      </c>
      <c r="AG59" s="14">
        <f>求节点($L$23:$L$28,$U$23:$U$28,节奏总纲!Q55)</f>
        <v>838.33333333333337</v>
      </c>
      <c r="AH59" s="14">
        <f>求节点($L$23:$L$28,$U$23:$U$28,节奏总纲!R55)</f>
        <v>838.33333333333337</v>
      </c>
      <c r="AI59" s="14">
        <f>求节点($L$23:$L$28,$U$23:$U$28,节奏总纲!S55)</f>
        <v>804.04400529005898</v>
      </c>
      <c r="AJ59" s="14">
        <f>求节点($L$23:$L$28,$U$23:$U$28,节奏总纲!T55)</f>
        <v>766.17255354001384</v>
      </c>
      <c r="AM59" s="14">
        <v>52</v>
      </c>
      <c r="AN59" s="14">
        <f>求节点($L$34:$L$39,$U$34:$U$39,节奏总纲!P55)</f>
        <v>25</v>
      </c>
      <c r="AO59" s="14">
        <f>求节点($L$34:$L$39,$U$34:$U$39,节奏总纲!Q55)</f>
        <v>25</v>
      </c>
      <c r="AP59" s="14">
        <f>求节点($L$34:$L$39,$U$34:$U$39,节奏总纲!R55)</f>
        <v>25</v>
      </c>
      <c r="AQ59" s="14">
        <f>求节点($L$34:$L$39,$U$34:$U$39,节奏总纲!S55)</f>
        <v>20</v>
      </c>
      <c r="AR59" s="14">
        <f>求节点($L$34:$L$39,$U$34:$U$39,节奏总纲!T55)</f>
        <v>20</v>
      </c>
    </row>
    <row r="60" spans="23:44" x14ac:dyDescent="0.15">
      <c r="W60" s="14">
        <v>53</v>
      </c>
      <c r="X60" s="14">
        <f>求节点($L$8:$L$13,$O$8:$O$13,节奏总纲!P56)</f>
        <v>6</v>
      </c>
      <c r="Y60" s="14">
        <f>求节点($L$8:$L$13,$O$8:$O$13,节奏总纲!Q56)</f>
        <v>6</v>
      </c>
      <c r="Z60" s="14">
        <f>求节点($L$8:$L$13,$O$8:$O$13,节奏总纲!R56)</f>
        <v>6</v>
      </c>
      <c r="AA60" s="14">
        <f>求节点($L$8:$L$13,$O$8:$O$13,节奏总纲!S56)</f>
        <v>6</v>
      </c>
      <c r="AB60" s="14">
        <f>求节点($L$8:$L$13,$O$8:$O$13,节奏总纲!T56)</f>
        <v>4.6674649612837102</v>
      </c>
      <c r="AE60" s="14">
        <v>53</v>
      </c>
      <c r="AF60" s="14">
        <f>求节点($L$23:$L$28,$U$23:$U$28,节奏总纲!P56)</f>
        <v>838.33333333333337</v>
      </c>
      <c r="AG60" s="14">
        <f>求节点($L$23:$L$28,$U$23:$U$28,节奏总纲!Q56)</f>
        <v>838.33333333333337</v>
      </c>
      <c r="AH60" s="14">
        <f>求节点($L$23:$L$28,$U$23:$U$28,节奏总纲!R56)</f>
        <v>838.33333333333337</v>
      </c>
      <c r="AI60" s="14">
        <f>求节点($L$23:$L$28,$U$23:$U$28,节奏总纲!S56)</f>
        <v>812.02464324582445</v>
      </c>
      <c r="AJ60" s="14">
        <f>求节点($L$23:$L$28,$U$23:$U$28,节奏总纲!T56)</f>
        <v>769.65313497113152</v>
      </c>
      <c r="AM60" s="14">
        <v>53</v>
      </c>
      <c r="AN60" s="14">
        <f>求节点($L$34:$L$39,$U$34:$U$39,节奏总纲!P56)</f>
        <v>25</v>
      </c>
      <c r="AO60" s="14">
        <f>求节点($L$34:$L$39,$U$34:$U$39,节奏总纲!Q56)</f>
        <v>25</v>
      </c>
      <c r="AP60" s="14">
        <f>求节点($L$34:$L$39,$U$34:$U$39,节奏总纲!R56)</f>
        <v>25</v>
      </c>
      <c r="AQ60" s="14">
        <f>求节点($L$34:$L$39,$U$34:$U$39,节奏总纲!S56)</f>
        <v>20.532486588913574</v>
      </c>
      <c r="AR60" s="14">
        <f>求节点($L$34:$L$39,$U$34:$U$39,节奏总纲!T56)</f>
        <v>20</v>
      </c>
    </row>
    <row r="61" spans="23:44" x14ac:dyDescent="0.15">
      <c r="W61" s="14">
        <v>54</v>
      </c>
      <c r="X61" s="14">
        <f>求节点($L$8:$L$13,$O$8:$O$13,节奏总纲!P57)</f>
        <v>6</v>
      </c>
      <c r="Y61" s="14">
        <f>求节点($L$8:$L$13,$O$8:$O$13,节奏总纲!Q57)</f>
        <v>6</v>
      </c>
      <c r="Z61" s="14">
        <f>求节点($L$8:$L$13,$O$8:$O$13,节奏总纲!R57)</f>
        <v>6</v>
      </c>
      <c r="AA61" s="14">
        <f>求节点($L$8:$L$13,$O$8:$O$13,节奏总纲!S57)</f>
        <v>6</v>
      </c>
      <c r="AB61" s="14">
        <f>求节点($L$8:$L$13,$O$8:$O$13,节奏总纲!T57)</f>
        <v>4.7864131652188373</v>
      </c>
      <c r="AE61" s="14">
        <v>54</v>
      </c>
      <c r="AF61" s="14">
        <f>求节点($L$23:$L$28,$U$23:$U$28,节奏总纲!P57)</f>
        <v>838.33333333333337</v>
      </c>
      <c r="AG61" s="14">
        <f>求节点($L$23:$L$28,$U$23:$U$28,节奏总纲!Q57)</f>
        <v>838.33333333333337</v>
      </c>
      <c r="AH61" s="14">
        <f>求节点($L$23:$L$28,$U$23:$U$28,节奏总纲!R57)</f>
        <v>838.33333333333337</v>
      </c>
      <c r="AI61" s="14">
        <f>求节点($L$23:$L$28,$U$23:$U$28,节奏总纲!S57)</f>
        <v>826.18537249269082</v>
      </c>
      <c r="AJ61" s="14">
        <f>求节点($L$23:$L$28,$U$23:$U$28,节奏总纲!T57)</f>
        <v>773.15549875366582</v>
      </c>
      <c r="AM61" s="14">
        <v>54</v>
      </c>
      <c r="AN61" s="14">
        <f>求节点($L$34:$L$39,$U$34:$U$39,节奏总纲!P57)</f>
        <v>25</v>
      </c>
      <c r="AO61" s="14">
        <f>求节点($L$34:$L$39,$U$34:$U$39,节奏总纲!Q57)</f>
        <v>25</v>
      </c>
      <c r="AP61" s="14">
        <f>求节点($L$34:$L$39,$U$34:$U$39,节奏总纲!R57)</f>
        <v>25</v>
      </c>
      <c r="AQ61" s="14">
        <f>求节点($L$34:$L$39,$U$34:$U$39,节奏总纲!S57)</f>
        <v>22.937138725173913</v>
      </c>
      <c r="AR61" s="14">
        <f>求节点($L$34:$L$39,$U$34:$U$39,节奏总纲!T57)</f>
        <v>20</v>
      </c>
    </row>
    <row r="62" spans="23:44" x14ac:dyDescent="0.15">
      <c r="W62" s="14">
        <v>55</v>
      </c>
      <c r="X62" s="14">
        <f>求节点($L$8:$L$13,$O$8:$O$13,节奏总纲!P58)</f>
        <v>6</v>
      </c>
      <c r="Y62" s="14">
        <f>求节点($L$8:$L$13,$O$8:$O$13,节奏总纲!Q58)</f>
        <v>6</v>
      </c>
      <c r="Z62" s="14">
        <f>求节点($L$8:$L$13,$O$8:$O$13,节奏总纲!R58)</f>
        <v>6</v>
      </c>
      <c r="AA62" s="14">
        <f>求节点($L$8:$L$13,$O$8:$O$13,节奏总纲!S58)</f>
        <v>6</v>
      </c>
      <c r="AB62" s="14">
        <f>求节点($L$8:$L$13,$O$8:$O$13,节奏总纲!T58)</f>
        <v>4.9145444528941802</v>
      </c>
      <c r="AE62" s="14">
        <v>55</v>
      </c>
      <c r="AF62" s="14">
        <f>求节点($L$23:$L$28,$U$23:$U$28,节奏总纲!P58)</f>
        <v>838.33333333333337</v>
      </c>
      <c r="AG62" s="14">
        <f>求节点($L$23:$L$28,$U$23:$U$28,节奏总纲!Q58)</f>
        <v>838.33333333333337</v>
      </c>
      <c r="AH62" s="14">
        <f>求节点($L$23:$L$28,$U$23:$U$28,节奏总纲!R58)</f>
        <v>838.33333333333337</v>
      </c>
      <c r="AI62" s="14">
        <f>求节点($L$23:$L$28,$U$23:$U$28,节奏总纲!S58)</f>
        <v>838.33333333333337</v>
      </c>
      <c r="AJ62" s="14">
        <f>求节点($L$23:$L$28,$U$23:$U$28,节奏总纲!T58)</f>
        <v>776.92825333521751</v>
      </c>
      <c r="AM62" s="14">
        <v>55</v>
      </c>
      <c r="AN62" s="14">
        <f>求节点($L$34:$L$39,$U$34:$U$39,节奏总纲!P58)</f>
        <v>25</v>
      </c>
      <c r="AO62" s="14">
        <f>求节点($L$34:$L$39,$U$34:$U$39,节奏总纲!Q58)</f>
        <v>25</v>
      </c>
      <c r="AP62" s="14">
        <f>求节点($L$34:$L$39,$U$34:$U$39,节奏总纲!R58)</f>
        <v>25</v>
      </c>
      <c r="AQ62" s="14">
        <f>求节点($L$34:$L$39,$U$34:$U$39,节奏总纲!S58)</f>
        <v>25</v>
      </c>
      <c r="AR62" s="14">
        <f>求节点($L$34:$L$39,$U$34:$U$39,节奏总纲!T58)</f>
        <v>20</v>
      </c>
    </row>
    <row r="63" spans="23:44" x14ac:dyDescent="0.15">
      <c r="W63" s="14">
        <v>56</v>
      </c>
      <c r="X63" s="14">
        <f>求节点($L$8:$L$13,$O$8:$O$13,节奏总纲!P59)</f>
        <v>6</v>
      </c>
      <c r="Y63" s="14">
        <f>求节点($L$8:$L$13,$O$8:$O$13,节奏总纲!Q59)</f>
        <v>6</v>
      </c>
      <c r="Z63" s="14">
        <f>求节点($L$8:$L$13,$O$8:$O$13,节奏总纲!R59)</f>
        <v>6</v>
      </c>
      <c r="AA63" s="14">
        <f>求节点($L$8:$L$13,$O$8:$O$13,节奏总纲!S59)</f>
        <v>6</v>
      </c>
      <c r="AB63" s="14">
        <f>求节点($L$8:$L$13,$O$8:$O$13,节奏总纲!T59)</f>
        <v>5.0519390071358963</v>
      </c>
      <c r="AE63" s="14">
        <v>56</v>
      </c>
      <c r="AF63" s="14">
        <f>求节点($L$23:$L$28,$U$23:$U$28,节奏总纲!P59)</f>
        <v>838.33333333333337</v>
      </c>
      <c r="AG63" s="14">
        <f>求节点($L$23:$L$28,$U$23:$U$28,节奏总纲!Q59)</f>
        <v>838.33333333333337</v>
      </c>
      <c r="AH63" s="14">
        <f>求节点($L$23:$L$28,$U$23:$U$28,节奏总纲!R59)</f>
        <v>838.33333333333337</v>
      </c>
      <c r="AI63" s="14">
        <f>求节点($L$23:$L$28,$U$23:$U$28,节奏总纲!S59)</f>
        <v>838.33333333333337</v>
      </c>
      <c r="AJ63" s="14">
        <f>求节点($L$23:$L$28,$U$23:$U$28,节奏总纲!T59)</f>
        <v>780.97375965455694</v>
      </c>
      <c r="AM63" s="14">
        <v>56</v>
      </c>
      <c r="AN63" s="14">
        <f>求节点($L$34:$L$39,$U$34:$U$39,节奏总纲!P59)</f>
        <v>25</v>
      </c>
      <c r="AO63" s="14">
        <f>求节点($L$34:$L$39,$U$34:$U$39,节奏总纲!Q59)</f>
        <v>25</v>
      </c>
      <c r="AP63" s="14">
        <f>求节点($L$34:$L$39,$U$34:$U$39,节奏总纲!R59)</f>
        <v>25</v>
      </c>
      <c r="AQ63" s="14">
        <f>求节点($L$34:$L$39,$U$34:$U$39,节奏总纲!S59)</f>
        <v>25</v>
      </c>
      <c r="AR63" s="14">
        <f>求节点($L$34:$L$39,$U$34:$U$39,节奏总纲!T59)</f>
        <v>20</v>
      </c>
    </row>
    <row r="64" spans="23:44" x14ac:dyDescent="0.15">
      <c r="W64" s="14">
        <v>57</v>
      </c>
      <c r="X64" s="14">
        <f>求节点($L$8:$L$13,$O$8:$O$13,节奏总纲!P60)</f>
        <v>6</v>
      </c>
      <c r="Y64" s="14">
        <f>求节点($L$8:$L$13,$O$8:$O$13,节奏总纲!Q60)</f>
        <v>6</v>
      </c>
      <c r="Z64" s="14">
        <f>求节点($L$8:$L$13,$O$8:$O$13,节奏总纲!R60)</f>
        <v>6</v>
      </c>
      <c r="AA64" s="14">
        <f>求节点($L$8:$L$13,$O$8:$O$13,节奏总纲!S60)</f>
        <v>6</v>
      </c>
      <c r="AB64" s="14">
        <f>求节点($L$8:$L$13,$O$8:$O$13,节奏总纲!T60)</f>
        <v>5.202460764367971</v>
      </c>
      <c r="AE64" s="14">
        <v>57</v>
      </c>
      <c r="AF64" s="14">
        <f>求节点($L$23:$L$28,$U$23:$U$28,节奏总纲!P60)</f>
        <v>838.33333333333337</v>
      </c>
      <c r="AG64" s="14">
        <f>求节点($L$23:$L$28,$U$23:$U$28,节奏总纲!Q60)</f>
        <v>838.33333333333337</v>
      </c>
      <c r="AH64" s="14">
        <f>求节点($L$23:$L$28,$U$23:$U$28,节奏总纲!R60)</f>
        <v>838.33333333333337</v>
      </c>
      <c r="AI64" s="14">
        <f>求节点($L$23:$L$28,$U$23:$U$28,节奏总纲!S60)</f>
        <v>838.33333333333337</v>
      </c>
      <c r="AJ64" s="14">
        <f>求节点($L$23:$L$28,$U$23:$U$28,节奏总纲!T60)</f>
        <v>785.40578917305697</v>
      </c>
      <c r="AM64" s="14">
        <v>57</v>
      </c>
      <c r="AN64" s="14">
        <f>求节点($L$34:$L$39,$U$34:$U$39,节奏总纲!P60)</f>
        <v>25</v>
      </c>
      <c r="AO64" s="14">
        <f>求节点($L$34:$L$39,$U$34:$U$39,节奏总纲!Q60)</f>
        <v>25</v>
      </c>
      <c r="AP64" s="14">
        <f>求节点($L$34:$L$39,$U$34:$U$39,节奏总纲!R60)</f>
        <v>25</v>
      </c>
      <c r="AQ64" s="14">
        <f>求节点($L$34:$L$39,$U$34:$U$39,节奏总纲!S60)</f>
        <v>25</v>
      </c>
      <c r="AR64" s="14">
        <f>求节点($L$34:$L$39,$U$34:$U$39,节奏总纲!T60)</f>
        <v>20</v>
      </c>
    </row>
    <row r="65" spans="23:44" x14ac:dyDescent="0.15">
      <c r="W65" s="14">
        <v>58</v>
      </c>
      <c r="X65" s="14">
        <f>求节点($L$8:$L$13,$O$8:$O$13,节奏总纲!P61)</f>
        <v>6</v>
      </c>
      <c r="Y65" s="14">
        <f>求节点($L$8:$L$13,$O$8:$O$13,节奏总纲!Q61)</f>
        <v>6</v>
      </c>
      <c r="Z65" s="14">
        <f>求节点($L$8:$L$13,$O$8:$O$13,节奏总纲!R61)</f>
        <v>6</v>
      </c>
      <c r="AA65" s="14">
        <f>求节点($L$8:$L$13,$O$8:$O$13,节奏总纲!S61)</f>
        <v>6</v>
      </c>
      <c r="AB65" s="14">
        <f>求节点($L$8:$L$13,$O$8:$O$13,节奏总纲!T61)</f>
        <v>5.3625346780870569</v>
      </c>
      <c r="AE65" s="14">
        <v>58</v>
      </c>
      <c r="AF65" s="14">
        <f>求节点($L$23:$L$28,$U$23:$U$28,节奏总纲!P61)</f>
        <v>838.33333333333337</v>
      </c>
      <c r="AG65" s="14">
        <f>求节点($L$23:$L$28,$U$23:$U$28,节奏总纲!Q61)</f>
        <v>838.33333333333337</v>
      </c>
      <c r="AH65" s="14">
        <f>求节点($L$23:$L$28,$U$23:$U$28,节奏总纲!R61)</f>
        <v>838.33333333333337</v>
      </c>
      <c r="AI65" s="14">
        <f>求节点($L$23:$L$28,$U$23:$U$28,节奏总纲!S61)</f>
        <v>838.33333333333337</v>
      </c>
      <c r="AJ65" s="14">
        <f>求节点($L$23:$L$28,$U$23:$U$28,节奏总纲!T61)</f>
        <v>790.11907663256329</v>
      </c>
      <c r="AM65" s="14">
        <v>58</v>
      </c>
      <c r="AN65" s="14">
        <f>求节点($L$34:$L$39,$U$34:$U$39,节奏总纲!P61)</f>
        <v>25</v>
      </c>
      <c r="AO65" s="14">
        <f>求节点($L$34:$L$39,$U$34:$U$39,节奏总纲!Q61)</f>
        <v>25</v>
      </c>
      <c r="AP65" s="14">
        <f>求节点($L$34:$L$39,$U$34:$U$39,节奏总纲!R61)</f>
        <v>25</v>
      </c>
      <c r="AQ65" s="14">
        <f>求节点($L$34:$L$39,$U$34:$U$39,节奏总纲!S61)</f>
        <v>25</v>
      </c>
      <c r="AR65" s="14">
        <f>求节点($L$34:$L$39,$U$34:$U$39,节奏总纲!T61)</f>
        <v>20</v>
      </c>
    </row>
    <row r="66" spans="23:44" x14ac:dyDescent="0.15">
      <c r="W66" s="14">
        <v>59</v>
      </c>
      <c r="X66" s="14">
        <f>求节点($L$8:$L$13,$O$8:$O$13,节奏总纲!P62)</f>
        <v>6</v>
      </c>
      <c r="Y66" s="14">
        <f>求节点($L$8:$L$13,$O$8:$O$13,节奏总纲!Q62)</f>
        <v>6</v>
      </c>
      <c r="Z66" s="14">
        <f>求节点($L$8:$L$13,$O$8:$O$13,节奏总纲!R62)</f>
        <v>6</v>
      </c>
      <c r="AA66" s="14">
        <f>求节点($L$8:$L$13,$O$8:$O$13,节奏总纲!S62)</f>
        <v>6</v>
      </c>
      <c r="AB66" s="14">
        <f>求节点($L$8:$L$13,$O$8:$O$13,节奏总纲!T62)</f>
        <v>5.5390164120522787</v>
      </c>
      <c r="AE66" s="14">
        <v>59</v>
      </c>
      <c r="AF66" s="14">
        <f>求节点($L$23:$L$28,$U$23:$U$28,节奏总纲!P62)</f>
        <v>838.33333333333337</v>
      </c>
      <c r="AG66" s="14">
        <f>求节点($L$23:$L$28,$U$23:$U$28,节奏总纲!Q62)</f>
        <v>838.33333333333337</v>
      </c>
      <c r="AH66" s="14">
        <f>求节点($L$23:$L$28,$U$23:$U$28,节奏总纲!R62)</f>
        <v>838.33333333333337</v>
      </c>
      <c r="AI66" s="14">
        <f>求节点($L$23:$L$28,$U$23:$U$28,节奏总纲!S62)</f>
        <v>838.33333333333337</v>
      </c>
      <c r="AJ66" s="14">
        <f>求节点($L$23:$L$28,$U$23:$U$28,节奏总纲!T62)</f>
        <v>795.31548324376161</v>
      </c>
      <c r="AM66" s="14">
        <v>59</v>
      </c>
      <c r="AN66" s="14">
        <f>求节点($L$34:$L$39,$U$34:$U$39,节奏总纲!P62)</f>
        <v>25</v>
      </c>
      <c r="AO66" s="14">
        <f>求节点($L$34:$L$39,$U$34:$U$39,节奏总纲!Q62)</f>
        <v>25</v>
      </c>
      <c r="AP66" s="14">
        <f>求节点($L$34:$L$39,$U$34:$U$39,节奏总纲!R62)</f>
        <v>25</v>
      </c>
      <c r="AQ66" s="14">
        <f>求节点($L$34:$L$39,$U$34:$U$39,节奏总纲!S62)</f>
        <v>25</v>
      </c>
      <c r="AR66" s="14">
        <f>求节点($L$34:$L$39,$U$34:$U$39,节奏总纲!T62)</f>
        <v>20</v>
      </c>
    </row>
    <row r="67" spans="23:44" x14ac:dyDescent="0.15">
      <c r="W67" s="14">
        <v>60</v>
      </c>
      <c r="X67" s="14">
        <f>求节点($L$8:$L$13,$O$8:$O$13,节奏总纲!P63)</f>
        <v>6</v>
      </c>
      <c r="Y67" s="14">
        <f>求节点($L$8:$L$13,$O$8:$O$13,节奏总纲!Q63)</f>
        <v>6</v>
      </c>
      <c r="Z67" s="14">
        <f>求节点($L$8:$L$13,$O$8:$O$13,节奏总纲!R63)</f>
        <v>6</v>
      </c>
      <c r="AA67" s="14">
        <f>求节点($L$8:$L$13,$O$8:$O$13,节奏总纲!S63)</f>
        <v>6</v>
      </c>
      <c r="AB67" s="14">
        <f>求节点($L$8:$L$13,$O$8:$O$13,节奏总纲!T63)</f>
        <v>5.7348153846153851</v>
      </c>
      <c r="AE67" s="14">
        <v>60</v>
      </c>
      <c r="AF67" s="14">
        <f>求节点($L$23:$L$28,$U$23:$U$28,节奏总纲!P63)</f>
        <v>838.33333333333337</v>
      </c>
      <c r="AG67" s="14">
        <f>求节点($L$23:$L$28,$U$23:$U$28,节奏总纲!Q63)</f>
        <v>838.33333333333337</v>
      </c>
      <c r="AH67" s="14">
        <f>求节点($L$23:$L$28,$U$23:$U$28,节奏总纲!R63)</f>
        <v>838.33333333333337</v>
      </c>
      <c r="AI67" s="14">
        <f>求节点($L$23:$L$28,$U$23:$U$28,节奏总纲!S63)</f>
        <v>838.33333333333337</v>
      </c>
      <c r="AJ67" s="14">
        <f>求节点($L$23:$L$28,$U$23:$U$28,节奏总纲!T63)</f>
        <v>801.08067521367525</v>
      </c>
      <c r="AM67" s="14">
        <v>60</v>
      </c>
      <c r="AN67" s="14">
        <f>求节点($L$34:$L$39,$U$34:$U$39,节奏总纲!P63)</f>
        <v>25</v>
      </c>
      <c r="AO67" s="14">
        <f>求节点($L$34:$L$39,$U$34:$U$39,节奏总纲!Q63)</f>
        <v>25</v>
      </c>
      <c r="AP67" s="14">
        <f>求节点($L$34:$L$39,$U$34:$U$39,节奏总纲!R63)</f>
        <v>25</v>
      </c>
      <c r="AQ67" s="14">
        <f>求节点($L$34:$L$39,$U$34:$U$39,节奏总纲!S63)</f>
        <v>25</v>
      </c>
      <c r="AR67" s="14">
        <f>求节点($L$34:$L$39,$U$34:$U$39,节奏总纲!T63)</f>
        <v>20</v>
      </c>
    </row>
    <row r="68" spans="23:44" x14ac:dyDescent="0.15">
      <c r="W68" s="14">
        <v>61</v>
      </c>
      <c r="X68" s="14">
        <f>求节点($L$8:$L$13,$O$8:$O$13,节奏总纲!P64)</f>
        <v>6</v>
      </c>
      <c r="Y68" s="14">
        <f>求节点($L$8:$L$13,$O$8:$O$13,节奏总纲!Q64)</f>
        <v>6</v>
      </c>
      <c r="Z68" s="14">
        <f>求节点($L$8:$L$13,$O$8:$O$13,节奏总纲!R64)</f>
        <v>6</v>
      </c>
      <c r="AA68" s="14">
        <f>求节点($L$8:$L$13,$O$8:$O$13,节奏总纲!S64)</f>
        <v>6</v>
      </c>
      <c r="AB68" s="14">
        <f>求节点($L$8:$L$13,$O$8:$O$13,节奏总纲!T64)</f>
        <v>5.9387869945651683</v>
      </c>
      <c r="AE68" s="14">
        <v>61</v>
      </c>
      <c r="AF68" s="14">
        <f>求节点($L$23:$L$28,$U$23:$U$28,节奏总纲!P64)</f>
        <v>838.33333333333337</v>
      </c>
      <c r="AG68" s="14">
        <f>求节点($L$23:$L$28,$U$23:$U$28,节奏总纲!Q64)</f>
        <v>838.33333333333337</v>
      </c>
      <c r="AH68" s="14">
        <f>求节点($L$23:$L$28,$U$23:$U$28,节奏总纲!R64)</f>
        <v>838.33333333333337</v>
      </c>
      <c r="AI68" s="14">
        <f>求节点($L$23:$L$28,$U$23:$U$28,节奏总纲!S64)</f>
        <v>838.33333333333337</v>
      </c>
      <c r="AJ68" s="14">
        <f>求节点($L$23:$L$28,$U$23:$U$28,节奏总纲!T64)</f>
        <v>807.08650595108554</v>
      </c>
      <c r="AM68" s="14">
        <v>61</v>
      </c>
      <c r="AN68" s="14">
        <f>求节点($L$34:$L$39,$U$34:$U$39,节奏总纲!P64)</f>
        <v>25</v>
      </c>
      <c r="AO68" s="14">
        <f>求节点($L$34:$L$39,$U$34:$U$39,节奏总纲!Q64)</f>
        <v>25</v>
      </c>
      <c r="AP68" s="14">
        <f>求节点($L$34:$L$39,$U$34:$U$39,节奏总纲!R64)</f>
        <v>25</v>
      </c>
      <c r="AQ68" s="14">
        <f>求节点($L$34:$L$39,$U$34:$U$39,节奏总纲!S64)</f>
        <v>25</v>
      </c>
      <c r="AR68" s="14">
        <f>求节点($L$34:$L$39,$U$34:$U$39,节奏总纲!T64)</f>
        <v>20</v>
      </c>
    </row>
    <row r="69" spans="23:44" x14ac:dyDescent="0.15">
      <c r="W69" s="14">
        <v>62</v>
      </c>
      <c r="X69" s="14">
        <f>求节点($L$8:$L$13,$O$8:$O$13,节奏总纲!P65)</f>
        <v>6</v>
      </c>
      <c r="Y69" s="14">
        <f>求节点($L$8:$L$13,$O$8:$O$13,节奏总纲!Q65)</f>
        <v>6</v>
      </c>
      <c r="Z69" s="14">
        <f>求节点($L$8:$L$13,$O$8:$O$13,节奏总纲!R65)</f>
        <v>6</v>
      </c>
      <c r="AA69" s="14">
        <f>求节点($L$8:$L$13,$O$8:$O$13,节奏总纲!S65)</f>
        <v>6</v>
      </c>
      <c r="AB69" s="14">
        <f>求节点($L$8:$L$13,$O$8:$O$13,节奏总纲!T65)</f>
        <v>6</v>
      </c>
      <c r="AE69" s="14">
        <v>62</v>
      </c>
      <c r="AF69" s="14">
        <f>求节点($L$23:$L$28,$U$23:$U$28,节奏总纲!P65)</f>
        <v>838.33333333333337</v>
      </c>
      <c r="AG69" s="14">
        <f>求节点($L$23:$L$28,$U$23:$U$28,节奏总纲!Q65)</f>
        <v>838.33333333333337</v>
      </c>
      <c r="AH69" s="14">
        <f>求节点($L$23:$L$28,$U$23:$U$28,节奏总纲!R65)</f>
        <v>838.33333333333337</v>
      </c>
      <c r="AI69" s="14">
        <f>求节点($L$23:$L$28,$U$23:$U$28,节奏总纲!S65)</f>
        <v>838.33333333333337</v>
      </c>
      <c r="AJ69" s="14">
        <f>求节点($L$23:$L$28,$U$23:$U$28,节奏总纲!T65)</f>
        <v>819.92185150179228</v>
      </c>
      <c r="AM69" s="14">
        <v>62</v>
      </c>
      <c r="AN69" s="14">
        <f>求节点($L$34:$L$39,$U$34:$U$39,节奏总纲!P65)</f>
        <v>25</v>
      </c>
      <c r="AO69" s="14">
        <f>求节点($L$34:$L$39,$U$34:$U$39,节奏总纲!Q65)</f>
        <v>25</v>
      </c>
      <c r="AP69" s="14">
        <f>求节点($L$34:$L$39,$U$34:$U$39,节奏总纲!R65)</f>
        <v>25</v>
      </c>
      <c r="AQ69" s="14">
        <f>求节点($L$34:$L$39,$U$34:$U$39,节奏总纲!S65)</f>
        <v>25</v>
      </c>
      <c r="AR69" s="14">
        <f>求节点($L$34:$L$39,$U$34:$U$39,节奏总纲!T65)</f>
        <v>21.873521953134524</v>
      </c>
    </row>
    <row r="70" spans="23:44" x14ac:dyDescent="0.15">
      <c r="W70" s="14">
        <v>63</v>
      </c>
      <c r="X70" s="14">
        <f>求节点($L$8:$L$13,$O$8:$O$13,节奏总纲!P66)</f>
        <v>6</v>
      </c>
      <c r="Y70" s="14">
        <f>求节点($L$8:$L$13,$O$8:$O$13,节奏总纲!Q66)</f>
        <v>6</v>
      </c>
      <c r="Z70" s="14">
        <f>求节点($L$8:$L$13,$O$8:$O$13,节奏总纲!R66)</f>
        <v>6</v>
      </c>
      <c r="AA70" s="14">
        <f>求节点($L$8:$L$13,$O$8:$O$13,节奏总纲!S66)</f>
        <v>6</v>
      </c>
      <c r="AB70" s="14">
        <f>求节点($L$8:$L$13,$O$8:$O$13,节奏总纲!T66)</f>
        <v>6</v>
      </c>
      <c r="AE70" s="14">
        <v>63</v>
      </c>
      <c r="AF70" s="14">
        <f>求节点($L$23:$L$28,$U$23:$U$28,节奏总纲!P66)</f>
        <v>838.33333333333337</v>
      </c>
      <c r="AG70" s="14">
        <f>求节点($L$23:$L$28,$U$23:$U$28,节奏总纲!Q66)</f>
        <v>838.33333333333337</v>
      </c>
      <c r="AH70" s="14">
        <f>求节点($L$23:$L$28,$U$23:$U$28,节奏总纲!R66)</f>
        <v>838.33333333333337</v>
      </c>
      <c r="AI70" s="14">
        <f>求节点($L$23:$L$28,$U$23:$U$28,节奏总纲!S66)</f>
        <v>838.33333333333337</v>
      </c>
      <c r="AJ70" s="14">
        <f>求节点($L$23:$L$28,$U$23:$U$28,节奏总纲!T66)</f>
        <v>835.38955774986039</v>
      </c>
      <c r="AM70" s="14">
        <v>63</v>
      </c>
      <c r="AN70" s="14">
        <f>求节点($L$34:$L$39,$U$34:$U$39,节奏总纲!P66)</f>
        <v>25</v>
      </c>
      <c r="AO70" s="14">
        <f>求节点($L$34:$L$39,$U$34:$U$39,节奏总纲!Q66)</f>
        <v>25</v>
      </c>
      <c r="AP70" s="14">
        <f>求节点($L$34:$L$39,$U$34:$U$39,节奏总纲!R66)</f>
        <v>25</v>
      </c>
      <c r="AQ70" s="14">
        <f>求节点($L$34:$L$39,$U$34:$U$39,节奏总纲!S66)</f>
        <v>25</v>
      </c>
      <c r="AR70" s="14">
        <f>求节点($L$34:$L$39,$U$34:$U$39,节奏总纲!T66)</f>
        <v>24.500113580164957</v>
      </c>
    </row>
    <row r="71" spans="23:44" x14ac:dyDescent="0.15">
      <c r="W71" s="14">
        <v>64</v>
      </c>
      <c r="X71" s="14">
        <f>求节点($L$8:$L$13,$O$8:$O$13,节奏总纲!P67)</f>
        <v>6</v>
      </c>
      <c r="Y71" s="14">
        <f>求节点($L$8:$L$13,$O$8:$O$13,节奏总纲!Q67)</f>
        <v>6</v>
      </c>
      <c r="Z71" s="14">
        <f>求节点($L$8:$L$13,$O$8:$O$13,节奏总纲!R67)</f>
        <v>6</v>
      </c>
      <c r="AA71" s="14">
        <f>求节点($L$8:$L$13,$O$8:$O$13,节奏总纲!S67)</f>
        <v>6</v>
      </c>
      <c r="AB71" s="14">
        <f>求节点($L$8:$L$13,$O$8:$O$13,节奏总纲!T67)</f>
        <v>6</v>
      </c>
      <c r="AE71" s="14">
        <v>64</v>
      </c>
      <c r="AF71" s="14">
        <f>求节点($L$23:$L$28,$U$23:$U$28,节奏总纲!P67)</f>
        <v>838.33333333333337</v>
      </c>
      <c r="AG71" s="14">
        <f>求节点($L$23:$L$28,$U$23:$U$28,节奏总纲!Q67)</f>
        <v>838.33333333333337</v>
      </c>
      <c r="AH71" s="14">
        <f>求节点($L$23:$L$28,$U$23:$U$28,节奏总纲!R67)</f>
        <v>838.33333333333337</v>
      </c>
      <c r="AI71" s="14">
        <f>求节点($L$23:$L$28,$U$23:$U$28,节奏总纲!S67)</f>
        <v>838.33333333333337</v>
      </c>
      <c r="AJ71" s="14">
        <f>求节点($L$23:$L$28,$U$23:$U$28,节奏总纲!T67)</f>
        <v>838.33333333333337</v>
      </c>
      <c r="AM71" s="14">
        <v>64</v>
      </c>
      <c r="AN71" s="14">
        <f>求节点($L$34:$L$39,$U$34:$U$39,节奏总纲!P67)</f>
        <v>25</v>
      </c>
      <c r="AO71" s="14">
        <f>求节点($L$34:$L$39,$U$34:$U$39,节奏总纲!Q67)</f>
        <v>25</v>
      </c>
      <c r="AP71" s="14">
        <f>求节点($L$34:$L$39,$U$34:$U$39,节奏总纲!R67)</f>
        <v>25</v>
      </c>
      <c r="AQ71" s="14">
        <f>求节点($L$34:$L$39,$U$34:$U$39,节奏总纲!S67)</f>
        <v>25</v>
      </c>
      <c r="AR71" s="14">
        <f>求节点($L$34:$L$39,$U$34:$U$39,节奏总纲!T67)</f>
        <v>25</v>
      </c>
    </row>
    <row r="72" spans="23:44" x14ac:dyDescent="0.15">
      <c r="W72" s="14">
        <v>65</v>
      </c>
      <c r="X72" s="14">
        <f>求节点($L$8:$L$13,$O$8:$O$13,节奏总纲!P68)</f>
        <v>6</v>
      </c>
      <c r="Y72" s="14">
        <f>求节点($L$8:$L$13,$O$8:$O$13,节奏总纲!Q68)</f>
        <v>6</v>
      </c>
      <c r="Z72" s="14">
        <f>求节点($L$8:$L$13,$O$8:$O$13,节奏总纲!R68)</f>
        <v>6</v>
      </c>
      <c r="AA72" s="14">
        <f>求节点($L$8:$L$13,$O$8:$O$13,节奏总纲!S68)</f>
        <v>6</v>
      </c>
      <c r="AB72" s="14">
        <f>求节点($L$8:$L$13,$O$8:$O$13,节奏总纲!T68)</f>
        <v>6</v>
      </c>
      <c r="AE72" s="14">
        <v>65</v>
      </c>
      <c r="AF72" s="14">
        <f>求节点($L$23:$L$28,$U$23:$U$28,节奏总纲!P68)</f>
        <v>838.33333333333337</v>
      </c>
      <c r="AG72" s="14">
        <f>求节点($L$23:$L$28,$U$23:$U$28,节奏总纲!Q68)</f>
        <v>838.33333333333337</v>
      </c>
      <c r="AH72" s="14">
        <f>求节点($L$23:$L$28,$U$23:$U$28,节奏总纲!R68)</f>
        <v>838.33333333333337</v>
      </c>
      <c r="AI72" s="14">
        <f>求节点($L$23:$L$28,$U$23:$U$28,节奏总纲!S68)</f>
        <v>838.33333333333337</v>
      </c>
      <c r="AJ72" s="14">
        <f>求节点($L$23:$L$28,$U$23:$U$28,节奏总纲!T68)</f>
        <v>838.33333333333337</v>
      </c>
      <c r="AM72" s="14">
        <v>65</v>
      </c>
      <c r="AN72" s="14">
        <f>求节点($L$34:$L$39,$U$34:$U$39,节奏总纲!P68)</f>
        <v>25</v>
      </c>
      <c r="AO72" s="14">
        <f>求节点($L$34:$L$39,$U$34:$U$39,节奏总纲!Q68)</f>
        <v>25</v>
      </c>
      <c r="AP72" s="14">
        <f>求节点($L$34:$L$39,$U$34:$U$39,节奏总纲!R68)</f>
        <v>25</v>
      </c>
      <c r="AQ72" s="14">
        <f>求节点($L$34:$L$39,$U$34:$U$39,节奏总纲!S68)</f>
        <v>25</v>
      </c>
      <c r="AR72" s="14">
        <f>求节点($L$34:$L$39,$U$34:$U$39,节奏总纲!T68)</f>
        <v>25</v>
      </c>
    </row>
    <row r="73" spans="23:44" x14ac:dyDescent="0.15">
      <c r="W73" s="14">
        <v>66</v>
      </c>
      <c r="X73" s="14">
        <f>求节点($L$8:$L$13,$O$8:$O$13,节奏总纲!P69)</f>
        <v>6</v>
      </c>
      <c r="Y73" s="14">
        <f>求节点($L$8:$L$13,$O$8:$O$13,节奏总纲!Q69)</f>
        <v>6</v>
      </c>
      <c r="Z73" s="14">
        <f>求节点($L$8:$L$13,$O$8:$O$13,节奏总纲!R69)</f>
        <v>6</v>
      </c>
      <c r="AA73" s="14">
        <f>求节点($L$8:$L$13,$O$8:$O$13,节奏总纲!S69)</f>
        <v>6</v>
      </c>
      <c r="AB73" s="14">
        <f>求节点($L$8:$L$13,$O$8:$O$13,节奏总纲!T69)</f>
        <v>6</v>
      </c>
      <c r="AE73" s="14">
        <v>66</v>
      </c>
      <c r="AF73" s="14">
        <f>求节点($L$23:$L$28,$U$23:$U$28,节奏总纲!P69)</f>
        <v>838.33333333333337</v>
      </c>
      <c r="AG73" s="14">
        <f>求节点($L$23:$L$28,$U$23:$U$28,节奏总纲!Q69)</f>
        <v>838.33333333333337</v>
      </c>
      <c r="AH73" s="14">
        <f>求节点($L$23:$L$28,$U$23:$U$28,节奏总纲!R69)</f>
        <v>838.33333333333337</v>
      </c>
      <c r="AI73" s="14">
        <f>求节点($L$23:$L$28,$U$23:$U$28,节奏总纲!S69)</f>
        <v>838.33333333333337</v>
      </c>
      <c r="AJ73" s="14">
        <f>求节点($L$23:$L$28,$U$23:$U$28,节奏总纲!T69)</f>
        <v>838.33333333333337</v>
      </c>
      <c r="AM73" s="14">
        <v>66</v>
      </c>
      <c r="AN73" s="14">
        <f>求节点($L$34:$L$39,$U$34:$U$39,节奏总纲!P69)</f>
        <v>25</v>
      </c>
      <c r="AO73" s="14">
        <f>求节点($L$34:$L$39,$U$34:$U$39,节奏总纲!Q69)</f>
        <v>25</v>
      </c>
      <c r="AP73" s="14">
        <f>求节点($L$34:$L$39,$U$34:$U$39,节奏总纲!R69)</f>
        <v>25</v>
      </c>
      <c r="AQ73" s="14">
        <f>求节点($L$34:$L$39,$U$34:$U$39,节奏总纲!S69)</f>
        <v>25</v>
      </c>
      <c r="AR73" s="14">
        <f>求节点($L$34:$L$39,$U$34:$U$39,节奏总纲!T69)</f>
        <v>25</v>
      </c>
    </row>
    <row r="74" spans="23:44" x14ac:dyDescent="0.15">
      <c r="W74" s="14">
        <v>67</v>
      </c>
      <c r="X74" s="14">
        <f>求节点($L$8:$L$13,$O$8:$O$13,节奏总纲!P70)</f>
        <v>6</v>
      </c>
      <c r="Y74" s="14">
        <f>求节点($L$8:$L$13,$O$8:$O$13,节奏总纲!Q70)</f>
        <v>6</v>
      </c>
      <c r="Z74" s="14">
        <f>求节点($L$8:$L$13,$O$8:$O$13,节奏总纲!R70)</f>
        <v>6</v>
      </c>
      <c r="AA74" s="14">
        <f>求节点($L$8:$L$13,$O$8:$O$13,节奏总纲!S70)</f>
        <v>6</v>
      </c>
      <c r="AB74" s="14">
        <f>求节点($L$8:$L$13,$O$8:$O$13,节奏总纲!T70)</f>
        <v>6</v>
      </c>
      <c r="AE74" s="14">
        <v>67</v>
      </c>
      <c r="AF74" s="14">
        <f>求节点($L$23:$L$28,$U$23:$U$28,节奏总纲!P70)</f>
        <v>838.33333333333337</v>
      </c>
      <c r="AG74" s="14">
        <f>求节点($L$23:$L$28,$U$23:$U$28,节奏总纲!Q70)</f>
        <v>838.33333333333337</v>
      </c>
      <c r="AH74" s="14">
        <f>求节点($L$23:$L$28,$U$23:$U$28,节奏总纲!R70)</f>
        <v>838.33333333333337</v>
      </c>
      <c r="AI74" s="14">
        <f>求节点($L$23:$L$28,$U$23:$U$28,节奏总纲!S70)</f>
        <v>838.33333333333337</v>
      </c>
      <c r="AJ74" s="14">
        <f>求节点($L$23:$L$28,$U$23:$U$28,节奏总纲!T70)</f>
        <v>838.33333333333337</v>
      </c>
      <c r="AM74" s="14">
        <v>67</v>
      </c>
      <c r="AN74" s="14">
        <f>求节点($L$34:$L$39,$U$34:$U$39,节奏总纲!P70)</f>
        <v>25</v>
      </c>
      <c r="AO74" s="14">
        <f>求节点($L$34:$L$39,$U$34:$U$39,节奏总纲!Q70)</f>
        <v>25</v>
      </c>
      <c r="AP74" s="14">
        <f>求节点($L$34:$L$39,$U$34:$U$39,节奏总纲!R70)</f>
        <v>25</v>
      </c>
      <c r="AQ74" s="14">
        <f>求节点($L$34:$L$39,$U$34:$U$39,节奏总纲!S70)</f>
        <v>25</v>
      </c>
      <c r="AR74" s="14">
        <f>求节点($L$34:$L$39,$U$34:$U$39,节奏总纲!T70)</f>
        <v>25</v>
      </c>
    </row>
    <row r="75" spans="23:44" x14ac:dyDescent="0.15">
      <c r="W75" s="14">
        <v>68</v>
      </c>
      <c r="X75" s="14">
        <f>求节点($L$8:$L$13,$O$8:$O$13,节奏总纲!P71)</f>
        <v>6</v>
      </c>
      <c r="Y75" s="14">
        <f>求节点($L$8:$L$13,$O$8:$O$13,节奏总纲!Q71)</f>
        <v>6</v>
      </c>
      <c r="Z75" s="14">
        <f>求节点($L$8:$L$13,$O$8:$O$13,节奏总纲!R71)</f>
        <v>6</v>
      </c>
      <c r="AA75" s="14">
        <f>求节点($L$8:$L$13,$O$8:$O$13,节奏总纲!S71)</f>
        <v>6</v>
      </c>
      <c r="AB75" s="14">
        <f>求节点($L$8:$L$13,$O$8:$O$13,节奏总纲!T71)</f>
        <v>6</v>
      </c>
      <c r="AE75" s="14">
        <v>68</v>
      </c>
      <c r="AF75" s="14">
        <f>求节点($L$23:$L$28,$U$23:$U$28,节奏总纲!P71)</f>
        <v>838.33333333333337</v>
      </c>
      <c r="AG75" s="14">
        <f>求节点($L$23:$L$28,$U$23:$U$28,节奏总纲!Q71)</f>
        <v>838.33333333333337</v>
      </c>
      <c r="AH75" s="14">
        <f>求节点($L$23:$L$28,$U$23:$U$28,节奏总纲!R71)</f>
        <v>838.33333333333337</v>
      </c>
      <c r="AI75" s="14">
        <f>求节点($L$23:$L$28,$U$23:$U$28,节奏总纲!S71)</f>
        <v>838.33333333333337</v>
      </c>
      <c r="AJ75" s="14">
        <f>求节点($L$23:$L$28,$U$23:$U$28,节奏总纲!T71)</f>
        <v>838.33333333333337</v>
      </c>
      <c r="AM75" s="14">
        <v>68</v>
      </c>
      <c r="AN75" s="14">
        <f>求节点($L$34:$L$39,$U$34:$U$39,节奏总纲!P71)</f>
        <v>25</v>
      </c>
      <c r="AO75" s="14">
        <f>求节点($L$34:$L$39,$U$34:$U$39,节奏总纲!Q71)</f>
        <v>25</v>
      </c>
      <c r="AP75" s="14">
        <f>求节点($L$34:$L$39,$U$34:$U$39,节奏总纲!R71)</f>
        <v>25</v>
      </c>
      <c r="AQ75" s="14">
        <f>求节点($L$34:$L$39,$U$34:$U$39,节奏总纲!S71)</f>
        <v>25</v>
      </c>
      <c r="AR75" s="14">
        <f>求节点($L$34:$L$39,$U$34:$U$39,节奏总纲!T71)</f>
        <v>25</v>
      </c>
    </row>
    <row r="76" spans="23:44" x14ac:dyDescent="0.15">
      <c r="W76" s="14">
        <v>69</v>
      </c>
      <c r="X76" s="14">
        <f>求节点($L$8:$L$13,$O$8:$O$13,节奏总纲!P72)</f>
        <v>6</v>
      </c>
      <c r="Y76" s="14">
        <f>求节点($L$8:$L$13,$O$8:$O$13,节奏总纲!Q72)</f>
        <v>6</v>
      </c>
      <c r="Z76" s="14">
        <f>求节点($L$8:$L$13,$O$8:$O$13,节奏总纲!R72)</f>
        <v>6</v>
      </c>
      <c r="AA76" s="14">
        <f>求节点($L$8:$L$13,$O$8:$O$13,节奏总纲!S72)</f>
        <v>6</v>
      </c>
      <c r="AB76" s="14">
        <f>求节点($L$8:$L$13,$O$8:$O$13,节奏总纲!T72)</f>
        <v>6</v>
      </c>
      <c r="AE76" s="14">
        <v>69</v>
      </c>
      <c r="AF76" s="14">
        <f>求节点($L$23:$L$28,$U$23:$U$28,节奏总纲!P72)</f>
        <v>838.33333333333337</v>
      </c>
      <c r="AG76" s="14">
        <f>求节点($L$23:$L$28,$U$23:$U$28,节奏总纲!Q72)</f>
        <v>838.33333333333337</v>
      </c>
      <c r="AH76" s="14">
        <f>求节点($L$23:$L$28,$U$23:$U$28,节奏总纲!R72)</f>
        <v>838.33333333333337</v>
      </c>
      <c r="AI76" s="14">
        <f>求节点($L$23:$L$28,$U$23:$U$28,节奏总纲!S72)</f>
        <v>838.33333333333337</v>
      </c>
      <c r="AJ76" s="14">
        <f>求节点($L$23:$L$28,$U$23:$U$28,节奏总纲!T72)</f>
        <v>838.33333333333337</v>
      </c>
      <c r="AM76" s="14">
        <v>69</v>
      </c>
      <c r="AN76" s="14">
        <f>求节点($L$34:$L$39,$U$34:$U$39,节奏总纲!P72)</f>
        <v>25</v>
      </c>
      <c r="AO76" s="14">
        <f>求节点($L$34:$L$39,$U$34:$U$39,节奏总纲!Q72)</f>
        <v>25</v>
      </c>
      <c r="AP76" s="14">
        <f>求节点($L$34:$L$39,$U$34:$U$39,节奏总纲!R72)</f>
        <v>25</v>
      </c>
      <c r="AQ76" s="14">
        <f>求节点($L$34:$L$39,$U$34:$U$39,节奏总纲!S72)</f>
        <v>25</v>
      </c>
      <c r="AR76" s="14">
        <f>求节点($L$34:$L$39,$U$34:$U$39,节奏总纲!T72)</f>
        <v>25</v>
      </c>
    </row>
    <row r="77" spans="23:44" x14ac:dyDescent="0.15">
      <c r="W77" s="14">
        <v>70</v>
      </c>
      <c r="X77" s="14">
        <f>求节点($L$8:$L$13,$O$8:$O$13,节奏总纲!P73)</f>
        <v>6</v>
      </c>
      <c r="Y77" s="14">
        <f>求节点($L$8:$L$13,$O$8:$O$13,节奏总纲!Q73)</f>
        <v>6</v>
      </c>
      <c r="Z77" s="14">
        <f>求节点($L$8:$L$13,$O$8:$O$13,节奏总纲!R73)</f>
        <v>6</v>
      </c>
      <c r="AA77" s="14">
        <f>求节点($L$8:$L$13,$O$8:$O$13,节奏总纲!S73)</f>
        <v>6</v>
      </c>
      <c r="AB77" s="14">
        <f>求节点($L$8:$L$13,$O$8:$O$13,节奏总纲!T73)</f>
        <v>6</v>
      </c>
      <c r="AE77" s="14">
        <v>70</v>
      </c>
      <c r="AF77" s="14">
        <f>求节点($L$23:$L$28,$U$23:$U$28,节奏总纲!P73)</f>
        <v>838.33333333333337</v>
      </c>
      <c r="AG77" s="14">
        <f>求节点($L$23:$L$28,$U$23:$U$28,节奏总纲!Q73)</f>
        <v>838.33333333333337</v>
      </c>
      <c r="AH77" s="14">
        <f>求节点($L$23:$L$28,$U$23:$U$28,节奏总纲!R73)</f>
        <v>838.33333333333337</v>
      </c>
      <c r="AI77" s="14">
        <f>求节点($L$23:$L$28,$U$23:$U$28,节奏总纲!S73)</f>
        <v>838.33333333333337</v>
      </c>
      <c r="AJ77" s="14">
        <f>求节点($L$23:$L$28,$U$23:$U$28,节奏总纲!T73)</f>
        <v>838.33333333333337</v>
      </c>
      <c r="AM77" s="14">
        <v>70</v>
      </c>
      <c r="AN77" s="14">
        <f>求节点($L$34:$L$39,$U$34:$U$39,节奏总纲!P73)</f>
        <v>25</v>
      </c>
      <c r="AO77" s="14">
        <f>求节点($L$34:$L$39,$U$34:$U$39,节奏总纲!Q73)</f>
        <v>25</v>
      </c>
      <c r="AP77" s="14">
        <f>求节点($L$34:$L$39,$U$34:$U$39,节奏总纲!R73)</f>
        <v>25</v>
      </c>
      <c r="AQ77" s="14">
        <f>求节点($L$34:$L$39,$U$34:$U$39,节奏总纲!S73)</f>
        <v>25</v>
      </c>
      <c r="AR77" s="14">
        <f>求节点($L$34:$L$39,$U$34:$U$39,节奏总纲!T73)</f>
        <v>25</v>
      </c>
    </row>
    <row r="78" spans="23:44" x14ac:dyDescent="0.15">
      <c r="W78" s="14">
        <v>71</v>
      </c>
      <c r="X78" s="14">
        <f>求节点($L$8:$L$13,$O$8:$O$13,节奏总纲!P74)</f>
        <v>6</v>
      </c>
      <c r="Y78" s="14">
        <f>求节点($L$8:$L$13,$O$8:$O$13,节奏总纲!Q74)</f>
        <v>6</v>
      </c>
      <c r="Z78" s="14">
        <f>求节点($L$8:$L$13,$O$8:$O$13,节奏总纲!R74)</f>
        <v>6</v>
      </c>
      <c r="AA78" s="14">
        <f>求节点($L$8:$L$13,$O$8:$O$13,节奏总纲!S74)</f>
        <v>6</v>
      </c>
      <c r="AB78" s="14">
        <f>求节点($L$8:$L$13,$O$8:$O$13,节奏总纲!T74)</f>
        <v>6</v>
      </c>
      <c r="AE78" s="14">
        <v>71</v>
      </c>
      <c r="AF78" s="14">
        <f>求节点($L$23:$L$28,$U$23:$U$28,节奏总纲!P74)</f>
        <v>838.33333333333337</v>
      </c>
      <c r="AG78" s="14">
        <f>求节点($L$23:$L$28,$U$23:$U$28,节奏总纲!Q74)</f>
        <v>838.33333333333337</v>
      </c>
      <c r="AH78" s="14">
        <f>求节点($L$23:$L$28,$U$23:$U$28,节奏总纲!R74)</f>
        <v>838.33333333333337</v>
      </c>
      <c r="AI78" s="14">
        <f>求节点($L$23:$L$28,$U$23:$U$28,节奏总纲!S74)</f>
        <v>838.33333333333337</v>
      </c>
      <c r="AJ78" s="14">
        <f>求节点($L$23:$L$28,$U$23:$U$28,节奏总纲!T74)</f>
        <v>838.33333333333337</v>
      </c>
      <c r="AM78" s="14">
        <v>71</v>
      </c>
      <c r="AN78" s="14">
        <f>求节点($L$34:$L$39,$U$34:$U$39,节奏总纲!P74)</f>
        <v>25</v>
      </c>
      <c r="AO78" s="14">
        <f>求节点($L$34:$L$39,$U$34:$U$39,节奏总纲!Q74)</f>
        <v>25</v>
      </c>
      <c r="AP78" s="14">
        <f>求节点($L$34:$L$39,$U$34:$U$39,节奏总纲!R74)</f>
        <v>25</v>
      </c>
      <c r="AQ78" s="14">
        <f>求节点($L$34:$L$39,$U$34:$U$39,节奏总纲!S74)</f>
        <v>25</v>
      </c>
      <c r="AR78" s="14">
        <f>求节点($L$34:$L$39,$U$34:$U$39,节奏总纲!T74)</f>
        <v>25</v>
      </c>
    </row>
    <row r="79" spans="23:44" x14ac:dyDescent="0.15">
      <c r="W79" s="14">
        <v>72</v>
      </c>
      <c r="X79" s="14">
        <f>求节点($L$8:$L$13,$O$8:$O$13,节奏总纲!P75)</f>
        <v>6</v>
      </c>
      <c r="Y79" s="14">
        <f>求节点($L$8:$L$13,$O$8:$O$13,节奏总纲!Q75)</f>
        <v>6</v>
      </c>
      <c r="Z79" s="14">
        <f>求节点($L$8:$L$13,$O$8:$O$13,节奏总纲!R75)</f>
        <v>6</v>
      </c>
      <c r="AA79" s="14">
        <f>求节点($L$8:$L$13,$O$8:$O$13,节奏总纲!S75)</f>
        <v>6</v>
      </c>
      <c r="AB79" s="14">
        <f>求节点($L$8:$L$13,$O$8:$O$13,节奏总纲!T75)</f>
        <v>6</v>
      </c>
      <c r="AE79" s="14">
        <v>72</v>
      </c>
      <c r="AF79" s="14">
        <f>求节点($L$23:$L$28,$U$23:$U$28,节奏总纲!P75)</f>
        <v>838.33333333333337</v>
      </c>
      <c r="AG79" s="14">
        <f>求节点($L$23:$L$28,$U$23:$U$28,节奏总纲!Q75)</f>
        <v>838.33333333333337</v>
      </c>
      <c r="AH79" s="14">
        <f>求节点($L$23:$L$28,$U$23:$U$28,节奏总纲!R75)</f>
        <v>838.33333333333337</v>
      </c>
      <c r="AI79" s="14">
        <f>求节点($L$23:$L$28,$U$23:$U$28,节奏总纲!S75)</f>
        <v>838.33333333333337</v>
      </c>
      <c r="AJ79" s="14">
        <f>求节点($L$23:$L$28,$U$23:$U$28,节奏总纲!T75)</f>
        <v>838.33333333333337</v>
      </c>
      <c r="AM79" s="14">
        <v>72</v>
      </c>
      <c r="AN79" s="14">
        <f>求节点($L$34:$L$39,$U$34:$U$39,节奏总纲!P75)</f>
        <v>25</v>
      </c>
      <c r="AO79" s="14">
        <f>求节点($L$34:$L$39,$U$34:$U$39,节奏总纲!Q75)</f>
        <v>25</v>
      </c>
      <c r="AP79" s="14">
        <f>求节点($L$34:$L$39,$U$34:$U$39,节奏总纲!R75)</f>
        <v>25</v>
      </c>
      <c r="AQ79" s="14">
        <f>求节点($L$34:$L$39,$U$34:$U$39,节奏总纲!S75)</f>
        <v>25</v>
      </c>
      <c r="AR79" s="14">
        <f>求节点($L$34:$L$39,$U$34:$U$39,节奏总纲!T75)</f>
        <v>25</v>
      </c>
    </row>
    <row r="80" spans="23:44" x14ac:dyDescent="0.15">
      <c r="W80" s="14">
        <v>73</v>
      </c>
      <c r="X80" s="14">
        <f>求节点($L$8:$L$13,$O$8:$O$13,节奏总纲!P76)</f>
        <v>6</v>
      </c>
      <c r="Y80" s="14">
        <f>求节点($L$8:$L$13,$O$8:$O$13,节奏总纲!Q76)</f>
        <v>6</v>
      </c>
      <c r="Z80" s="14">
        <f>求节点($L$8:$L$13,$O$8:$O$13,节奏总纲!R76)</f>
        <v>6</v>
      </c>
      <c r="AA80" s="14">
        <f>求节点($L$8:$L$13,$O$8:$O$13,节奏总纲!S76)</f>
        <v>6</v>
      </c>
      <c r="AB80" s="14">
        <f>求节点($L$8:$L$13,$O$8:$O$13,节奏总纲!T76)</f>
        <v>6</v>
      </c>
      <c r="AE80" s="14">
        <v>73</v>
      </c>
      <c r="AF80" s="14">
        <f>求节点($L$23:$L$28,$U$23:$U$28,节奏总纲!P76)</f>
        <v>838.33333333333337</v>
      </c>
      <c r="AG80" s="14">
        <f>求节点($L$23:$L$28,$U$23:$U$28,节奏总纲!Q76)</f>
        <v>838.33333333333337</v>
      </c>
      <c r="AH80" s="14">
        <f>求节点($L$23:$L$28,$U$23:$U$28,节奏总纲!R76)</f>
        <v>838.33333333333337</v>
      </c>
      <c r="AI80" s="14">
        <f>求节点($L$23:$L$28,$U$23:$U$28,节奏总纲!S76)</f>
        <v>838.33333333333337</v>
      </c>
      <c r="AJ80" s="14">
        <f>求节点($L$23:$L$28,$U$23:$U$28,节奏总纲!T76)</f>
        <v>838.33333333333337</v>
      </c>
      <c r="AM80" s="14">
        <v>73</v>
      </c>
      <c r="AN80" s="14">
        <f>求节点($L$34:$L$39,$U$34:$U$39,节奏总纲!P76)</f>
        <v>25</v>
      </c>
      <c r="AO80" s="14">
        <f>求节点($L$34:$L$39,$U$34:$U$39,节奏总纲!Q76)</f>
        <v>25</v>
      </c>
      <c r="AP80" s="14">
        <f>求节点($L$34:$L$39,$U$34:$U$39,节奏总纲!R76)</f>
        <v>25</v>
      </c>
      <c r="AQ80" s="14">
        <f>求节点($L$34:$L$39,$U$34:$U$39,节奏总纲!S76)</f>
        <v>25</v>
      </c>
      <c r="AR80" s="14">
        <f>求节点($L$34:$L$39,$U$34:$U$39,节奏总纲!T76)</f>
        <v>25</v>
      </c>
    </row>
    <row r="81" spans="23:44" x14ac:dyDescent="0.15">
      <c r="W81" s="14">
        <v>74</v>
      </c>
      <c r="X81" s="14">
        <f>求节点($L$8:$L$13,$O$8:$O$13,节奏总纲!P77)</f>
        <v>6</v>
      </c>
      <c r="Y81" s="14">
        <f>求节点($L$8:$L$13,$O$8:$O$13,节奏总纲!Q77)</f>
        <v>6</v>
      </c>
      <c r="Z81" s="14">
        <f>求节点($L$8:$L$13,$O$8:$O$13,节奏总纲!R77)</f>
        <v>6</v>
      </c>
      <c r="AA81" s="14">
        <f>求节点($L$8:$L$13,$O$8:$O$13,节奏总纲!S77)</f>
        <v>6</v>
      </c>
      <c r="AB81" s="14">
        <f>求节点($L$8:$L$13,$O$8:$O$13,节奏总纲!T77)</f>
        <v>6</v>
      </c>
      <c r="AE81" s="14">
        <v>74</v>
      </c>
      <c r="AF81" s="14">
        <f>求节点($L$23:$L$28,$U$23:$U$28,节奏总纲!P77)</f>
        <v>838.33333333333337</v>
      </c>
      <c r="AG81" s="14">
        <f>求节点($L$23:$L$28,$U$23:$U$28,节奏总纲!Q77)</f>
        <v>838.33333333333337</v>
      </c>
      <c r="AH81" s="14">
        <f>求节点($L$23:$L$28,$U$23:$U$28,节奏总纲!R77)</f>
        <v>838.33333333333337</v>
      </c>
      <c r="AI81" s="14">
        <f>求节点($L$23:$L$28,$U$23:$U$28,节奏总纲!S77)</f>
        <v>838.33333333333337</v>
      </c>
      <c r="AJ81" s="14">
        <f>求节点($L$23:$L$28,$U$23:$U$28,节奏总纲!T77)</f>
        <v>838.33333333333337</v>
      </c>
      <c r="AM81" s="14">
        <v>74</v>
      </c>
      <c r="AN81" s="14">
        <f>求节点($L$34:$L$39,$U$34:$U$39,节奏总纲!P77)</f>
        <v>25</v>
      </c>
      <c r="AO81" s="14">
        <f>求节点($L$34:$L$39,$U$34:$U$39,节奏总纲!Q77)</f>
        <v>25</v>
      </c>
      <c r="AP81" s="14">
        <f>求节点($L$34:$L$39,$U$34:$U$39,节奏总纲!R77)</f>
        <v>25</v>
      </c>
      <c r="AQ81" s="14">
        <f>求节点($L$34:$L$39,$U$34:$U$39,节奏总纲!S77)</f>
        <v>25</v>
      </c>
      <c r="AR81" s="14">
        <f>求节点($L$34:$L$39,$U$34:$U$39,节奏总纲!T77)</f>
        <v>25</v>
      </c>
    </row>
    <row r="82" spans="23:44" x14ac:dyDescent="0.15">
      <c r="W82" s="14">
        <v>75</v>
      </c>
      <c r="X82" s="14">
        <f>求节点($L$8:$L$13,$O$8:$O$13,节奏总纲!P78)</f>
        <v>6</v>
      </c>
      <c r="Y82" s="14">
        <f>求节点($L$8:$L$13,$O$8:$O$13,节奏总纲!Q78)</f>
        <v>6</v>
      </c>
      <c r="Z82" s="14">
        <f>求节点($L$8:$L$13,$O$8:$O$13,节奏总纲!R78)</f>
        <v>6</v>
      </c>
      <c r="AA82" s="14">
        <f>求节点($L$8:$L$13,$O$8:$O$13,节奏总纲!S78)</f>
        <v>6</v>
      </c>
      <c r="AB82" s="14">
        <f>求节点($L$8:$L$13,$O$8:$O$13,节奏总纲!T78)</f>
        <v>6</v>
      </c>
      <c r="AE82" s="14">
        <v>75</v>
      </c>
      <c r="AF82" s="14">
        <f>求节点($L$23:$L$28,$U$23:$U$28,节奏总纲!P78)</f>
        <v>838.33333333333337</v>
      </c>
      <c r="AG82" s="14">
        <f>求节点($L$23:$L$28,$U$23:$U$28,节奏总纲!Q78)</f>
        <v>838.33333333333337</v>
      </c>
      <c r="AH82" s="14">
        <f>求节点($L$23:$L$28,$U$23:$U$28,节奏总纲!R78)</f>
        <v>838.33333333333337</v>
      </c>
      <c r="AI82" s="14">
        <f>求节点($L$23:$L$28,$U$23:$U$28,节奏总纲!S78)</f>
        <v>838.33333333333337</v>
      </c>
      <c r="AJ82" s="14">
        <f>求节点($L$23:$L$28,$U$23:$U$28,节奏总纲!T78)</f>
        <v>838.33333333333337</v>
      </c>
      <c r="AM82" s="14">
        <v>75</v>
      </c>
      <c r="AN82" s="14">
        <f>求节点($L$34:$L$39,$U$34:$U$39,节奏总纲!P78)</f>
        <v>25</v>
      </c>
      <c r="AO82" s="14">
        <f>求节点($L$34:$L$39,$U$34:$U$39,节奏总纲!Q78)</f>
        <v>25</v>
      </c>
      <c r="AP82" s="14">
        <f>求节点($L$34:$L$39,$U$34:$U$39,节奏总纲!R78)</f>
        <v>25</v>
      </c>
      <c r="AQ82" s="14">
        <f>求节点($L$34:$L$39,$U$34:$U$39,节奏总纲!S78)</f>
        <v>25</v>
      </c>
      <c r="AR82" s="14">
        <f>求节点($L$34:$L$39,$U$34:$U$39,节奏总纲!T78)</f>
        <v>25</v>
      </c>
    </row>
    <row r="83" spans="23:44" x14ac:dyDescent="0.15">
      <c r="W83" s="14">
        <v>76</v>
      </c>
      <c r="X83" s="14">
        <f>求节点($L$8:$L$13,$O$8:$O$13,节奏总纲!P79)</f>
        <v>6</v>
      </c>
      <c r="Y83" s="14">
        <f>求节点($L$8:$L$13,$O$8:$O$13,节奏总纲!Q79)</f>
        <v>6</v>
      </c>
      <c r="Z83" s="14">
        <f>求节点($L$8:$L$13,$O$8:$O$13,节奏总纲!R79)</f>
        <v>6</v>
      </c>
      <c r="AA83" s="14">
        <f>求节点($L$8:$L$13,$O$8:$O$13,节奏总纲!S79)</f>
        <v>6</v>
      </c>
      <c r="AB83" s="14">
        <f>求节点($L$8:$L$13,$O$8:$O$13,节奏总纲!T79)</f>
        <v>6</v>
      </c>
      <c r="AE83" s="14">
        <v>76</v>
      </c>
      <c r="AF83" s="14">
        <f>求节点($L$23:$L$28,$U$23:$U$28,节奏总纲!P79)</f>
        <v>838.33333333333337</v>
      </c>
      <c r="AG83" s="14">
        <f>求节点($L$23:$L$28,$U$23:$U$28,节奏总纲!Q79)</f>
        <v>838.33333333333337</v>
      </c>
      <c r="AH83" s="14">
        <f>求节点($L$23:$L$28,$U$23:$U$28,节奏总纲!R79)</f>
        <v>838.33333333333337</v>
      </c>
      <c r="AI83" s="14">
        <f>求节点($L$23:$L$28,$U$23:$U$28,节奏总纲!S79)</f>
        <v>838.33333333333337</v>
      </c>
      <c r="AJ83" s="14">
        <f>求节点($L$23:$L$28,$U$23:$U$28,节奏总纲!T79)</f>
        <v>838.33333333333337</v>
      </c>
      <c r="AM83" s="14">
        <v>76</v>
      </c>
      <c r="AN83" s="14">
        <f>求节点($L$34:$L$39,$U$34:$U$39,节奏总纲!P79)</f>
        <v>25</v>
      </c>
      <c r="AO83" s="14">
        <f>求节点($L$34:$L$39,$U$34:$U$39,节奏总纲!Q79)</f>
        <v>25</v>
      </c>
      <c r="AP83" s="14">
        <f>求节点($L$34:$L$39,$U$34:$U$39,节奏总纲!R79)</f>
        <v>25</v>
      </c>
      <c r="AQ83" s="14">
        <f>求节点($L$34:$L$39,$U$34:$U$39,节奏总纲!S79)</f>
        <v>25</v>
      </c>
      <c r="AR83" s="14">
        <f>求节点($L$34:$L$39,$U$34:$U$39,节奏总纲!T79)</f>
        <v>25</v>
      </c>
    </row>
    <row r="84" spans="23:44" x14ac:dyDescent="0.15">
      <c r="W84" s="14">
        <v>77</v>
      </c>
      <c r="X84" s="14">
        <f>求节点($L$8:$L$13,$O$8:$O$13,节奏总纲!P80)</f>
        <v>6</v>
      </c>
      <c r="Y84" s="14">
        <f>求节点($L$8:$L$13,$O$8:$O$13,节奏总纲!Q80)</f>
        <v>6</v>
      </c>
      <c r="Z84" s="14">
        <f>求节点($L$8:$L$13,$O$8:$O$13,节奏总纲!R80)</f>
        <v>6</v>
      </c>
      <c r="AA84" s="14">
        <f>求节点($L$8:$L$13,$O$8:$O$13,节奏总纲!S80)</f>
        <v>6</v>
      </c>
      <c r="AB84" s="14">
        <f>求节点($L$8:$L$13,$O$8:$O$13,节奏总纲!T80)</f>
        <v>6</v>
      </c>
      <c r="AE84" s="14">
        <v>77</v>
      </c>
      <c r="AF84" s="14">
        <f>求节点($L$23:$L$28,$U$23:$U$28,节奏总纲!P80)</f>
        <v>838.33333333333337</v>
      </c>
      <c r="AG84" s="14">
        <f>求节点($L$23:$L$28,$U$23:$U$28,节奏总纲!Q80)</f>
        <v>838.33333333333337</v>
      </c>
      <c r="AH84" s="14">
        <f>求节点($L$23:$L$28,$U$23:$U$28,节奏总纲!R80)</f>
        <v>838.33333333333337</v>
      </c>
      <c r="AI84" s="14">
        <f>求节点($L$23:$L$28,$U$23:$U$28,节奏总纲!S80)</f>
        <v>838.33333333333337</v>
      </c>
      <c r="AJ84" s="14">
        <f>求节点($L$23:$L$28,$U$23:$U$28,节奏总纲!T80)</f>
        <v>838.33333333333337</v>
      </c>
      <c r="AM84" s="14">
        <v>77</v>
      </c>
      <c r="AN84" s="14">
        <f>求节点($L$34:$L$39,$U$34:$U$39,节奏总纲!P80)</f>
        <v>25</v>
      </c>
      <c r="AO84" s="14">
        <f>求节点($L$34:$L$39,$U$34:$U$39,节奏总纲!Q80)</f>
        <v>25</v>
      </c>
      <c r="AP84" s="14">
        <f>求节点($L$34:$L$39,$U$34:$U$39,节奏总纲!R80)</f>
        <v>25</v>
      </c>
      <c r="AQ84" s="14">
        <f>求节点($L$34:$L$39,$U$34:$U$39,节奏总纲!S80)</f>
        <v>25</v>
      </c>
      <c r="AR84" s="14">
        <f>求节点($L$34:$L$39,$U$34:$U$39,节奏总纲!T80)</f>
        <v>25</v>
      </c>
    </row>
    <row r="85" spans="23:44" x14ac:dyDescent="0.15">
      <c r="W85" s="14">
        <v>78</v>
      </c>
      <c r="X85" s="14">
        <f>求节点($L$8:$L$13,$O$8:$O$13,节奏总纲!P81)</f>
        <v>6</v>
      </c>
      <c r="Y85" s="14">
        <f>求节点($L$8:$L$13,$O$8:$O$13,节奏总纲!Q81)</f>
        <v>6</v>
      </c>
      <c r="Z85" s="14">
        <f>求节点($L$8:$L$13,$O$8:$O$13,节奏总纲!R81)</f>
        <v>6</v>
      </c>
      <c r="AA85" s="14">
        <f>求节点($L$8:$L$13,$O$8:$O$13,节奏总纲!S81)</f>
        <v>6</v>
      </c>
      <c r="AB85" s="14">
        <f>求节点($L$8:$L$13,$O$8:$O$13,节奏总纲!T81)</f>
        <v>6</v>
      </c>
      <c r="AE85" s="14">
        <v>78</v>
      </c>
      <c r="AF85" s="14">
        <f>求节点($L$23:$L$28,$U$23:$U$28,节奏总纲!P81)</f>
        <v>838.33333333333337</v>
      </c>
      <c r="AG85" s="14">
        <f>求节点($L$23:$L$28,$U$23:$U$28,节奏总纲!Q81)</f>
        <v>838.33333333333337</v>
      </c>
      <c r="AH85" s="14">
        <f>求节点($L$23:$L$28,$U$23:$U$28,节奏总纲!R81)</f>
        <v>838.33333333333337</v>
      </c>
      <c r="AI85" s="14">
        <f>求节点($L$23:$L$28,$U$23:$U$28,节奏总纲!S81)</f>
        <v>838.33333333333337</v>
      </c>
      <c r="AJ85" s="14">
        <f>求节点($L$23:$L$28,$U$23:$U$28,节奏总纲!T81)</f>
        <v>838.33333333333337</v>
      </c>
      <c r="AM85" s="14">
        <v>78</v>
      </c>
      <c r="AN85" s="14">
        <f>求节点($L$34:$L$39,$U$34:$U$39,节奏总纲!P81)</f>
        <v>25</v>
      </c>
      <c r="AO85" s="14">
        <f>求节点($L$34:$L$39,$U$34:$U$39,节奏总纲!Q81)</f>
        <v>25</v>
      </c>
      <c r="AP85" s="14">
        <f>求节点($L$34:$L$39,$U$34:$U$39,节奏总纲!R81)</f>
        <v>25</v>
      </c>
      <c r="AQ85" s="14">
        <f>求节点($L$34:$L$39,$U$34:$U$39,节奏总纲!S81)</f>
        <v>25</v>
      </c>
      <c r="AR85" s="14">
        <f>求节点($L$34:$L$39,$U$34:$U$39,节奏总纲!T81)</f>
        <v>25</v>
      </c>
    </row>
    <row r="86" spans="23:44" x14ac:dyDescent="0.15">
      <c r="W86" s="14">
        <v>79</v>
      </c>
      <c r="X86" s="14">
        <f>求节点($L$8:$L$13,$O$8:$O$13,节奏总纲!P82)</f>
        <v>6</v>
      </c>
      <c r="Y86" s="14">
        <f>求节点($L$8:$L$13,$O$8:$O$13,节奏总纲!Q82)</f>
        <v>6</v>
      </c>
      <c r="Z86" s="14">
        <f>求节点($L$8:$L$13,$O$8:$O$13,节奏总纲!R82)</f>
        <v>6</v>
      </c>
      <c r="AA86" s="14">
        <f>求节点($L$8:$L$13,$O$8:$O$13,节奏总纲!S82)</f>
        <v>6</v>
      </c>
      <c r="AB86" s="14">
        <f>求节点($L$8:$L$13,$O$8:$O$13,节奏总纲!T82)</f>
        <v>6</v>
      </c>
      <c r="AE86" s="14">
        <v>79</v>
      </c>
      <c r="AF86" s="14">
        <f>求节点($L$23:$L$28,$U$23:$U$28,节奏总纲!P82)</f>
        <v>838.33333333333337</v>
      </c>
      <c r="AG86" s="14">
        <f>求节点($L$23:$L$28,$U$23:$U$28,节奏总纲!Q82)</f>
        <v>838.33333333333337</v>
      </c>
      <c r="AH86" s="14">
        <f>求节点($L$23:$L$28,$U$23:$U$28,节奏总纲!R82)</f>
        <v>838.33333333333337</v>
      </c>
      <c r="AI86" s="14">
        <f>求节点($L$23:$L$28,$U$23:$U$28,节奏总纲!S82)</f>
        <v>838.33333333333337</v>
      </c>
      <c r="AJ86" s="14">
        <f>求节点($L$23:$L$28,$U$23:$U$28,节奏总纲!T82)</f>
        <v>838.33333333333337</v>
      </c>
      <c r="AM86" s="14">
        <v>79</v>
      </c>
      <c r="AN86" s="14">
        <f>求节点($L$34:$L$39,$U$34:$U$39,节奏总纲!P82)</f>
        <v>25</v>
      </c>
      <c r="AO86" s="14">
        <f>求节点($L$34:$L$39,$U$34:$U$39,节奏总纲!Q82)</f>
        <v>25</v>
      </c>
      <c r="AP86" s="14">
        <f>求节点($L$34:$L$39,$U$34:$U$39,节奏总纲!R82)</f>
        <v>25</v>
      </c>
      <c r="AQ86" s="14">
        <f>求节点($L$34:$L$39,$U$34:$U$39,节奏总纲!S82)</f>
        <v>25</v>
      </c>
      <c r="AR86" s="14">
        <f>求节点($L$34:$L$39,$U$34:$U$39,节奏总纲!T82)</f>
        <v>25</v>
      </c>
    </row>
    <row r="87" spans="23:44" x14ac:dyDescent="0.15">
      <c r="W87" s="14">
        <v>80</v>
      </c>
      <c r="X87" s="14">
        <f>求节点($L$8:$L$13,$O$8:$O$13,节奏总纲!P83)</f>
        <v>6</v>
      </c>
      <c r="Y87" s="14">
        <f>求节点($L$8:$L$13,$O$8:$O$13,节奏总纲!Q83)</f>
        <v>6</v>
      </c>
      <c r="Z87" s="14">
        <f>求节点($L$8:$L$13,$O$8:$O$13,节奏总纲!R83)</f>
        <v>6</v>
      </c>
      <c r="AA87" s="14">
        <f>求节点($L$8:$L$13,$O$8:$O$13,节奏总纲!S83)</f>
        <v>6</v>
      </c>
      <c r="AB87" s="14">
        <f>求节点($L$8:$L$13,$O$8:$O$13,节奏总纲!T83)</f>
        <v>6</v>
      </c>
      <c r="AE87" s="14">
        <v>80</v>
      </c>
      <c r="AF87" s="14">
        <f>求节点($L$23:$L$28,$U$23:$U$28,节奏总纲!P83)</f>
        <v>838.33333333333337</v>
      </c>
      <c r="AG87" s="14">
        <f>求节点($L$23:$L$28,$U$23:$U$28,节奏总纲!Q83)</f>
        <v>838.33333333333337</v>
      </c>
      <c r="AH87" s="14">
        <f>求节点($L$23:$L$28,$U$23:$U$28,节奏总纲!R83)</f>
        <v>838.33333333333337</v>
      </c>
      <c r="AI87" s="14">
        <f>求节点($L$23:$L$28,$U$23:$U$28,节奏总纲!S83)</f>
        <v>838.33333333333337</v>
      </c>
      <c r="AJ87" s="14">
        <f>求节点($L$23:$L$28,$U$23:$U$28,节奏总纲!T83)</f>
        <v>838.33333333333337</v>
      </c>
      <c r="AM87" s="14">
        <v>80</v>
      </c>
      <c r="AN87" s="14">
        <f>求节点($L$34:$L$39,$U$34:$U$39,节奏总纲!P83)</f>
        <v>25</v>
      </c>
      <c r="AO87" s="14">
        <f>求节点($L$34:$L$39,$U$34:$U$39,节奏总纲!Q83)</f>
        <v>25</v>
      </c>
      <c r="AP87" s="14">
        <f>求节点($L$34:$L$39,$U$34:$U$39,节奏总纲!R83)</f>
        <v>25</v>
      </c>
      <c r="AQ87" s="14">
        <f>求节点($L$34:$L$39,$U$34:$U$39,节奏总纲!S83)</f>
        <v>25</v>
      </c>
      <c r="AR87" s="14">
        <f>求节点($L$34:$L$39,$U$34:$U$39,节奏总纲!T83)</f>
        <v>25</v>
      </c>
    </row>
    <row r="88" spans="23:44" x14ac:dyDescent="0.15">
      <c r="W88" s="14">
        <v>81</v>
      </c>
      <c r="X88" s="14">
        <f>求节点($L$8:$L$13,$O$8:$O$13,节奏总纲!P84)</f>
        <v>6</v>
      </c>
      <c r="Y88" s="14">
        <f>求节点($L$8:$L$13,$O$8:$O$13,节奏总纲!Q84)</f>
        <v>6</v>
      </c>
      <c r="Z88" s="14">
        <f>求节点($L$8:$L$13,$O$8:$O$13,节奏总纲!R84)</f>
        <v>6</v>
      </c>
      <c r="AA88" s="14">
        <f>求节点($L$8:$L$13,$O$8:$O$13,节奏总纲!S84)</f>
        <v>6</v>
      </c>
      <c r="AB88" s="14">
        <f>求节点($L$8:$L$13,$O$8:$O$13,节奏总纲!T84)</f>
        <v>6</v>
      </c>
      <c r="AE88" s="14">
        <v>81</v>
      </c>
      <c r="AF88" s="14">
        <f>求节点($L$23:$L$28,$U$23:$U$28,节奏总纲!P84)</f>
        <v>838.33333333333337</v>
      </c>
      <c r="AG88" s="14">
        <f>求节点($L$23:$L$28,$U$23:$U$28,节奏总纲!Q84)</f>
        <v>838.33333333333337</v>
      </c>
      <c r="AH88" s="14">
        <f>求节点($L$23:$L$28,$U$23:$U$28,节奏总纲!R84)</f>
        <v>838.33333333333337</v>
      </c>
      <c r="AI88" s="14">
        <f>求节点($L$23:$L$28,$U$23:$U$28,节奏总纲!S84)</f>
        <v>838.33333333333337</v>
      </c>
      <c r="AJ88" s="14">
        <f>求节点($L$23:$L$28,$U$23:$U$28,节奏总纲!T84)</f>
        <v>838.33333333333337</v>
      </c>
      <c r="AM88" s="14">
        <v>81</v>
      </c>
      <c r="AN88" s="14">
        <f>求节点($L$34:$L$39,$U$34:$U$39,节奏总纲!P84)</f>
        <v>25</v>
      </c>
      <c r="AO88" s="14">
        <f>求节点($L$34:$L$39,$U$34:$U$39,节奏总纲!Q84)</f>
        <v>25</v>
      </c>
      <c r="AP88" s="14">
        <f>求节点($L$34:$L$39,$U$34:$U$39,节奏总纲!R84)</f>
        <v>25</v>
      </c>
      <c r="AQ88" s="14">
        <f>求节点($L$34:$L$39,$U$34:$U$39,节奏总纲!S84)</f>
        <v>25</v>
      </c>
      <c r="AR88" s="14">
        <f>求节点($L$34:$L$39,$U$34:$U$39,节奏总纲!T84)</f>
        <v>25</v>
      </c>
    </row>
    <row r="89" spans="23:44" x14ac:dyDescent="0.15">
      <c r="W89" s="14">
        <v>82</v>
      </c>
      <c r="X89" s="14">
        <f>求节点($L$8:$L$13,$O$8:$O$13,节奏总纲!P85)</f>
        <v>6</v>
      </c>
      <c r="Y89" s="14">
        <f>求节点($L$8:$L$13,$O$8:$O$13,节奏总纲!Q85)</f>
        <v>6</v>
      </c>
      <c r="Z89" s="14">
        <f>求节点($L$8:$L$13,$O$8:$O$13,节奏总纲!R85)</f>
        <v>6</v>
      </c>
      <c r="AA89" s="14">
        <f>求节点($L$8:$L$13,$O$8:$O$13,节奏总纲!S85)</f>
        <v>6</v>
      </c>
      <c r="AB89" s="14">
        <f>求节点($L$8:$L$13,$O$8:$O$13,节奏总纲!T85)</f>
        <v>6</v>
      </c>
      <c r="AE89" s="14">
        <v>82</v>
      </c>
      <c r="AF89" s="14">
        <f>求节点($L$23:$L$28,$U$23:$U$28,节奏总纲!P85)</f>
        <v>838.33333333333337</v>
      </c>
      <c r="AG89" s="14">
        <f>求节点($L$23:$L$28,$U$23:$U$28,节奏总纲!Q85)</f>
        <v>838.33333333333337</v>
      </c>
      <c r="AH89" s="14">
        <f>求节点($L$23:$L$28,$U$23:$U$28,节奏总纲!R85)</f>
        <v>838.33333333333337</v>
      </c>
      <c r="AI89" s="14">
        <f>求节点($L$23:$L$28,$U$23:$U$28,节奏总纲!S85)</f>
        <v>838.33333333333337</v>
      </c>
      <c r="AJ89" s="14">
        <f>求节点($L$23:$L$28,$U$23:$U$28,节奏总纲!T85)</f>
        <v>838.33333333333337</v>
      </c>
      <c r="AM89" s="14">
        <v>82</v>
      </c>
      <c r="AN89" s="14">
        <f>求节点($L$34:$L$39,$U$34:$U$39,节奏总纲!P85)</f>
        <v>25</v>
      </c>
      <c r="AO89" s="14">
        <f>求节点($L$34:$L$39,$U$34:$U$39,节奏总纲!Q85)</f>
        <v>25</v>
      </c>
      <c r="AP89" s="14">
        <f>求节点($L$34:$L$39,$U$34:$U$39,节奏总纲!R85)</f>
        <v>25</v>
      </c>
      <c r="AQ89" s="14">
        <f>求节点($L$34:$L$39,$U$34:$U$39,节奏总纲!S85)</f>
        <v>25</v>
      </c>
      <c r="AR89" s="14">
        <f>求节点($L$34:$L$39,$U$34:$U$39,节奏总纲!T85)</f>
        <v>25</v>
      </c>
    </row>
    <row r="90" spans="23:44" x14ac:dyDescent="0.15">
      <c r="W90" s="14">
        <v>83</v>
      </c>
      <c r="X90" s="14">
        <f>求节点($L$8:$L$13,$O$8:$O$13,节奏总纲!P86)</f>
        <v>6</v>
      </c>
      <c r="Y90" s="14">
        <f>求节点($L$8:$L$13,$O$8:$O$13,节奏总纲!Q86)</f>
        <v>6</v>
      </c>
      <c r="Z90" s="14">
        <f>求节点($L$8:$L$13,$O$8:$O$13,节奏总纲!R86)</f>
        <v>6</v>
      </c>
      <c r="AA90" s="14">
        <f>求节点($L$8:$L$13,$O$8:$O$13,节奏总纲!S86)</f>
        <v>6</v>
      </c>
      <c r="AB90" s="14">
        <f>求节点($L$8:$L$13,$O$8:$O$13,节奏总纲!T86)</f>
        <v>6</v>
      </c>
      <c r="AE90" s="14">
        <v>83</v>
      </c>
      <c r="AF90" s="14">
        <f>求节点($L$23:$L$28,$U$23:$U$28,节奏总纲!P86)</f>
        <v>838.33333333333337</v>
      </c>
      <c r="AG90" s="14">
        <f>求节点($L$23:$L$28,$U$23:$U$28,节奏总纲!Q86)</f>
        <v>838.33333333333337</v>
      </c>
      <c r="AH90" s="14">
        <f>求节点($L$23:$L$28,$U$23:$U$28,节奏总纲!R86)</f>
        <v>838.33333333333337</v>
      </c>
      <c r="AI90" s="14">
        <f>求节点($L$23:$L$28,$U$23:$U$28,节奏总纲!S86)</f>
        <v>838.33333333333337</v>
      </c>
      <c r="AJ90" s="14">
        <f>求节点($L$23:$L$28,$U$23:$U$28,节奏总纲!T86)</f>
        <v>838.33333333333337</v>
      </c>
      <c r="AM90" s="14">
        <v>83</v>
      </c>
      <c r="AN90" s="14">
        <f>求节点($L$34:$L$39,$U$34:$U$39,节奏总纲!P86)</f>
        <v>25</v>
      </c>
      <c r="AO90" s="14">
        <f>求节点($L$34:$L$39,$U$34:$U$39,节奏总纲!Q86)</f>
        <v>25</v>
      </c>
      <c r="AP90" s="14">
        <f>求节点($L$34:$L$39,$U$34:$U$39,节奏总纲!R86)</f>
        <v>25</v>
      </c>
      <c r="AQ90" s="14">
        <f>求节点($L$34:$L$39,$U$34:$U$39,节奏总纲!S86)</f>
        <v>25</v>
      </c>
      <c r="AR90" s="14">
        <f>求节点($L$34:$L$39,$U$34:$U$39,节奏总纲!T86)</f>
        <v>25</v>
      </c>
    </row>
    <row r="91" spans="23:44" x14ac:dyDescent="0.15">
      <c r="W91" s="14">
        <v>84</v>
      </c>
      <c r="X91" s="14">
        <f>求节点($L$8:$L$13,$O$8:$O$13,节奏总纲!P87)</f>
        <v>6</v>
      </c>
      <c r="Y91" s="14">
        <f>求节点($L$8:$L$13,$O$8:$O$13,节奏总纲!Q87)</f>
        <v>6</v>
      </c>
      <c r="Z91" s="14">
        <f>求节点($L$8:$L$13,$O$8:$O$13,节奏总纲!R87)</f>
        <v>6</v>
      </c>
      <c r="AA91" s="14">
        <f>求节点($L$8:$L$13,$O$8:$O$13,节奏总纲!S87)</f>
        <v>6</v>
      </c>
      <c r="AB91" s="14">
        <f>求节点($L$8:$L$13,$O$8:$O$13,节奏总纲!T87)</f>
        <v>6</v>
      </c>
      <c r="AE91" s="14">
        <v>84</v>
      </c>
      <c r="AF91" s="14">
        <f>求节点($L$23:$L$28,$U$23:$U$28,节奏总纲!P87)</f>
        <v>838.33333333333337</v>
      </c>
      <c r="AG91" s="14">
        <f>求节点($L$23:$L$28,$U$23:$U$28,节奏总纲!Q87)</f>
        <v>838.33333333333337</v>
      </c>
      <c r="AH91" s="14">
        <f>求节点($L$23:$L$28,$U$23:$U$28,节奏总纲!R87)</f>
        <v>838.33333333333337</v>
      </c>
      <c r="AI91" s="14">
        <f>求节点($L$23:$L$28,$U$23:$U$28,节奏总纲!S87)</f>
        <v>838.33333333333337</v>
      </c>
      <c r="AJ91" s="14">
        <f>求节点($L$23:$L$28,$U$23:$U$28,节奏总纲!T87)</f>
        <v>838.33333333333337</v>
      </c>
      <c r="AM91" s="14">
        <v>84</v>
      </c>
      <c r="AN91" s="14">
        <f>求节点($L$34:$L$39,$U$34:$U$39,节奏总纲!P87)</f>
        <v>25</v>
      </c>
      <c r="AO91" s="14">
        <f>求节点($L$34:$L$39,$U$34:$U$39,节奏总纲!Q87)</f>
        <v>25</v>
      </c>
      <c r="AP91" s="14">
        <f>求节点($L$34:$L$39,$U$34:$U$39,节奏总纲!R87)</f>
        <v>25</v>
      </c>
      <c r="AQ91" s="14">
        <f>求节点($L$34:$L$39,$U$34:$U$39,节奏总纲!S87)</f>
        <v>25</v>
      </c>
      <c r="AR91" s="14">
        <f>求节点($L$34:$L$39,$U$34:$U$39,节奏总纲!T87)</f>
        <v>25</v>
      </c>
    </row>
    <row r="92" spans="23:44" x14ac:dyDescent="0.15">
      <c r="W92" s="14">
        <v>85</v>
      </c>
      <c r="X92" s="14">
        <f>求节点($L$8:$L$13,$O$8:$O$13,节奏总纲!P88)</f>
        <v>6</v>
      </c>
      <c r="Y92" s="14">
        <f>求节点($L$8:$L$13,$O$8:$O$13,节奏总纲!Q88)</f>
        <v>6</v>
      </c>
      <c r="Z92" s="14">
        <f>求节点($L$8:$L$13,$O$8:$O$13,节奏总纲!R88)</f>
        <v>6</v>
      </c>
      <c r="AA92" s="14">
        <f>求节点($L$8:$L$13,$O$8:$O$13,节奏总纲!S88)</f>
        <v>6</v>
      </c>
      <c r="AB92" s="14">
        <f>求节点($L$8:$L$13,$O$8:$O$13,节奏总纲!T88)</f>
        <v>6</v>
      </c>
      <c r="AE92" s="14">
        <v>85</v>
      </c>
      <c r="AF92" s="14">
        <f>求节点($L$23:$L$28,$U$23:$U$28,节奏总纲!P88)</f>
        <v>838.33333333333337</v>
      </c>
      <c r="AG92" s="14">
        <f>求节点($L$23:$L$28,$U$23:$U$28,节奏总纲!Q88)</f>
        <v>838.33333333333337</v>
      </c>
      <c r="AH92" s="14">
        <f>求节点($L$23:$L$28,$U$23:$U$28,节奏总纲!R88)</f>
        <v>838.33333333333337</v>
      </c>
      <c r="AI92" s="14">
        <f>求节点($L$23:$L$28,$U$23:$U$28,节奏总纲!S88)</f>
        <v>838.33333333333337</v>
      </c>
      <c r="AJ92" s="14">
        <f>求节点($L$23:$L$28,$U$23:$U$28,节奏总纲!T88)</f>
        <v>838.33333333333337</v>
      </c>
      <c r="AM92" s="14">
        <v>85</v>
      </c>
      <c r="AN92" s="14">
        <f>求节点($L$34:$L$39,$U$34:$U$39,节奏总纲!P88)</f>
        <v>25</v>
      </c>
      <c r="AO92" s="14">
        <f>求节点($L$34:$L$39,$U$34:$U$39,节奏总纲!Q88)</f>
        <v>25</v>
      </c>
      <c r="AP92" s="14">
        <f>求节点($L$34:$L$39,$U$34:$U$39,节奏总纲!R88)</f>
        <v>25</v>
      </c>
      <c r="AQ92" s="14">
        <f>求节点($L$34:$L$39,$U$34:$U$39,节奏总纲!S88)</f>
        <v>25</v>
      </c>
      <c r="AR92" s="14">
        <f>求节点($L$34:$L$39,$U$34:$U$39,节奏总纲!T88)</f>
        <v>25</v>
      </c>
    </row>
    <row r="93" spans="23:44" x14ac:dyDescent="0.15">
      <c r="W93" s="14">
        <v>86</v>
      </c>
      <c r="X93" s="14">
        <f>求节点($L$8:$L$13,$O$8:$O$13,节奏总纲!P89)</f>
        <v>6</v>
      </c>
      <c r="Y93" s="14">
        <f>求节点($L$8:$L$13,$O$8:$O$13,节奏总纲!Q89)</f>
        <v>6</v>
      </c>
      <c r="Z93" s="14">
        <f>求节点($L$8:$L$13,$O$8:$O$13,节奏总纲!R89)</f>
        <v>6</v>
      </c>
      <c r="AA93" s="14">
        <f>求节点($L$8:$L$13,$O$8:$O$13,节奏总纲!S89)</f>
        <v>6</v>
      </c>
      <c r="AB93" s="14">
        <f>求节点($L$8:$L$13,$O$8:$O$13,节奏总纲!T89)</f>
        <v>6</v>
      </c>
      <c r="AE93" s="14">
        <v>86</v>
      </c>
      <c r="AF93" s="14">
        <f>求节点($L$23:$L$28,$U$23:$U$28,节奏总纲!P89)</f>
        <v>838.33333333333337</v>
      </c>
      <c r="AG93" s="14">
        <f>求节点($L$23:$L$28,$U$23:$U$28,节奏总纲!Q89)</f>
        <v>838.33333333333337</v>
      </c>
      <c r="AH93" s="14">
        <f>求节点($L$23:$L$28,$U$23:$U$28,节奏总纲!R89)</f>
        <v>838.33333333333337</v>
      </c>
      <c r="AI93" s="14">
        <f>求节点($L$23:$L$28,$U$23:$U$28,节奏总纲!S89)</f>
        <v>838.33333333333337</v>
      </c>
      <c r="AJ93" s="14">
        <f>求节点($L$23:$L$28,$U$23:$U$28,节奏总纲!T89)</f>
        <v>838.33333333333337</v>
      </c>
      <c r="AM93" s="14">
        <v>86</v>
      </c>
      <c r="AN93" s="14">
        <f>求节点($L$34:$L$39,$U$34:$U$39,节奏总纲!P89)</f>
        <v>25</v>
      </c>
      <c r="AO93" s="14">
        <f>求节点($L$34:$L$39,$U$34:$U$39,节奏总纲!Q89)</f>
        <v>25</v>
      </c>
      <c r="AP93" s="14">
        <f>求节点($L$34:$L$39,$U$34:$U$39,节奏总纲!R89)</f>
        <v>25</v>
      </c>
      <c r="AQ93" s="14">
        <f>求节点($L$34:$L$39,$U$34:$U$39,节奏总纲!S89)</f>
        <v>25</v>
      </c>
      <c r="AR93" s="14">
        <f>求节点($L$34:$L$39,$U$34:$U$39,节奏总纲!T89)</f>
        <v>25</v>
      </c>
    </row>
    <row r="94" spans="23:44" x14ac:dyDescent="0.15">
      <c r="W94" s="14">
        <v>87</v>
      </c>
      <c r="X94" s="14">
        <f>求节点($L$8:$L$13,$O$8:$O$13,节奏总纲!P90)</f>
        <v>6</v>
      </c>
      <c r="Y94" s="14">
        <f>求节点($L$8:$L$13,$O$8:$O$13,节奏总纲!Q90)</f>
        <v>6</v>
      </c>
      <c r="Z94" s="14">
        <f>求节点($L$8:$L$13,$O$8:$O$13,节奏总纲!R90)</f>
        <v>6</v>
      </c>
      <c r="AA94" s="14">
        <f>求节点($L$8:$L$13,$O$8:$O$13,节奏总纲!S90)</f>
        <v>6</v>
      </c>
      <c r="AB94" s="14">
        <f>求节点($L$8:$L$13,$O$8:$O$13,节奏总纲!T90)</f>
        <v>6</v>
      </c>
      <c r="AE94" s="14">
        <v>87</v>
      </c>
      <c r="AF94" s="14">
        <f>求节点($L$23:$L$28,$U$23:$U$28,节奏总纲!P90)</f>
        <v>838.33333333333337</v>
      </c>
      <c r="AG94" s="14">
        <f>求节点($L$23:$L$28,$U$23:$U$28,节奏总纲!Q90)</f>
        <v>838.33333333333337</v>
      </c>
      <c r="AH94" s="14">
        <f>求节点($L$23:$L$28,$U$23:$U$28,节奏总纲!R90)</f>
        <v>838.33333333333337</v>
      </c>
      <c r="AI94" s="14">
        <f>求节点($L$23:$L$28,$U$23:$U$28,节奏总纲!S90)</f>
        <v>838.33333333333337</v>
      </c>
      <c r="AJ94" s="14">
        <f>求节点($L$23:$L$28,$U$23:$U$28,节奏总纲!T90)</f>
        <v>838.33333333333337</v>
      </c>
      <c r="AM94" s="14">
        <v>87</v>
      </c>
      <c r="AN94" s="14">
        <f>求节点($L$34:$L$39,$U$34:$U$39,节奏总纲!P90)</f>
        <v>25</v>
      </c>
      <c r="AO94" s="14">
        <f>求节点($L$34:$L$39,$U$34:$U$39,节奏总纲!Q90)</f>
        <v>25</v>
      </c>
      <c r="AP94" s="14">
        <f>求节点($L$34:$L$39,$U$34:$U$39,节奏总纲!R90)</f>
        <v>25</v>
      </c>
      <c r="AQ94" s="14">
        <f>求节点($L$34:$L$39,$U$34:$U$39,节奏总纲!S90)</f>
        <v>25</v>
      </c>
      <c r="AR94" s="14">
        <f>求节点($L$34:$L$39,$U$34:$U$39,节奏总纲!T90)</f>
        <v>25</v>
      </c>
    </row>
    <row r="95" spans="23:44" x14ac:dyDescent="0.15">
      <c r="W95" s="14">
        <v>88</v>
      </c>
      <c r="X95" s="14">
        <f>求节点($L$8:$L$13,$O$8:$O$13,节奏总纲!P91)</f>
        <v>6</v>
      </c>
      <c r="Y95" s="14">
        <f>求节点($L$8:$L$13,$O$8:$O$13,节奏总纲!Q91)</f>
        <v>6</v>
      </c>
      <c r="Z95" s="14">
        <f>求节点($L$8:$L$13,$O$8:$O$13,节奏总纲!R91)</f>
        <v>6</v>
      </c>
      <c r="AA95" s="14">
        <f>求节点($L$8:$L$13,$O$8:$O$13,节奏总纲!S91)</f>
        <v>6</v>
      </c>
      <c r="AB95" s="14">
        <f>求节点($L$8:$L$13,$O$8:$O$13,节奏总纲!T91)</f>
        <v>6</v>
      </c>
      <c r="AE95" s="14">
        <v>88</v>
      </c>
      <c r="AF95" s="14">
        <f>求节点($L$23:$L$28,$U$23:$U$28,节奏总纲!P91)</f>
        <v>838.33333333333337</v>
      </c>
      <c r="AG95" s="14">
        <f>求节点($L$23:$L$28,$U$23:$U$28,节奏总纲!Q91)</f>
        <v>838.33333333333337</v>
      </c>
      <c r="AH95" s="14">
        <f>求节点($L$23:$L$28,$U$23:$U$28,节奏总纲!R91)</f>
        <v>838.33333333333337</v>
      </c>
      <c r="AI95" s="14">
        <f>求节点($L$23:$L$28,$U$23:$U$28,节奏总纲!S91)</f>
        <v>838.33333333333337</v>
      </c>
      <c r="AJ95" s="14">
        <f>求节点($L$23:$L$28,$U$23:$U$28,节奏总纲!T91)</f>
        <v>838.33333333333337</v>
      </c>
      <c r="AM95" s="14">
        <v>88</v>
      </c>
      <c r="AN95" s="14">
        <f>求节点($L$34:$L$39,$U$34:$U$39,节奏总纲!P91)</f>
        <v>25</v>
      </c>
      <c r="AO95" s="14">
        <f>求节点($L$34:$L$39,$U$34:$U$39,节奏总纲!Q91)</f>
        <v>25</v>
      </c>
      <c r="AP95" s="14">
        <f>求节点($L$34:$L$39,$U$34:$U$39,节奏总纲!R91)</f>
        <v>25</v>
      </c>
      <c r="AQ95" s="14">
        <f>求节点($L$34:$L$39,$U$34:$U$39,节奏总纲!S91)</f>
        <v>25</v>
      </c>
      <c r="AR95" s="14">
        <f>求节点($L$34:$L$39,$U$34:$U$39,节奏总纲!T91)</f>
        <v>25</v>
      </c>
    </row>
    <row r="96" spans="23:44" x14ac:dyDescent="0.15">
      <c r="W96" s="14">
        <v>89</v>
      </c>
      <c r="X96" s="14">
        <f>求节点($L$8:$L$13,$O$8:$O$13,节奏总纲!P92)</f>
        <v>6</v>
      </c>
      <c r="Y96" s="14">
        <f>求节点($L$8:$L$13,$O$8:$O$13,节奏总纲!Q92)</f>
        <v>6</v>
      </c>
      <c r="Z96" s="14">
        <f>求节点($L$8:$L$13,$O$8:$O$13,节奏总纲!R92)</f>
        <v>6</v>
      </c>
      <c r="AA96" s="14">
        <f>求节点($L$8:$L$13,$O$8:$O$13,节奏总纲!S92)</f>
        <v>6</v>
      </c>
      <c r="AB96" s="14">
        <f>求节点($L$8:$L$13,$O$8:$O$13,节奏总纲!T92)</f>
        <v>6</v>
      </c>
      <c r="AE96" s="14">
        <v>89</v>
      </c>
      <c r="AF96" s="14">
        <f>求节点($L$23:$L$28,$U$23:$U$28,节奏总纲!P92)</f>
        <v>838.33333333333337</v>
      </c>
      <c r="AG96" s="14">
        <f>求节点($L$23:$L$28,$U$23:$U$28,节奏总纲!Q92)</f>
        <v>838.33333333333337</v>
      </c>
      <c r="AH96" s="14">
        <f>求节点($L$23:$L$28,$U$23:$U$28,节奏总纲!R92)</f>
        <v>838.33333333333337</v>
      </c>
      <c r="AI96" s="14">
        <f>求节点($L$23:$L$28,$U$23:$U$28,节奏总纲!S92)</f>
        <v>838.33333333333337</v>
      </c>
      <c r="AJ96" s="14">
        <f>求节点($L$23:$L$28,$U$23:$U$28,节奏总纲!T92)</f>
        <v>838.33333333333337</v>
      </c>
      <c r="AM96" s="14">
        <v>89</v>
      </c>
      <c r="AN96" s="14">
        <f>求节点($L$34:$L$39,$U$34:$U$39,节奏总纲!P92)</f>
        <v>25</v>
      </c>
      <c r="AO96" s="14">
        <f>求节点($L$34:$L$39,$U$34:$U$39,节奏总纲!Q92)</f>
        <v>25</v>
      </c>
      <c r="AP96" s="14">
        <f>求节点($L$34:$L$39,$U$34:$U$39,节奏总纲!R92)</f>
        <v>25</v>
      </c>
      <c r="AQ96" s="14">
        <f>求节点($L$34:$L$39,$U$34:$U$39,节奏总纲!S92)</f>
        <v>25</v>
      </c>
      <c r="AR96" s="14">
        <f>求节点($L$34:$L$39,$U$34:$U$39,节奏总纲!T92)</f>
        <v>25</v>
      </c>
    </row>
    <row r="97" spans="23:44" x14ac:dyDescent="0.15">
      <c r="W97" s="14">
        <v>90</v>
      </c>
      <c r="X97" s="14">
        <f>求节点($L$8:$L$13,$O$8:$O$13,节奏总纲!P93)</f>
        <v>6</v>
      </c>
      <c r="Y97" s="14">
        <f>求节点($L$8:$L$13,$O$8:$O$13,节奏总纲!Q93)</f>
        <v>6</v>
      </c>
      <c r="Z97" s="14">
        <f>求节点($L$8:$L$13,$O$8:$O$13,节奏总纲!R93)</f>
        <v>6</v>
      </c>
      <c r="AA97" s="14">
        <f>求节点($L$8:$L$13,$O$8:$O$13,节奏总纲!S93)</f>
        <v>6</v>
      </c>
      <c r="AB97" s="14">
        <f>求节点($L$8:$L$13,$O$8:$O$13,节奏总纲!T93)</f>
        <v>6</v>
      </c>
      <c r="AE97" s="14">
        <v>90</v>
      </c>
      <c r="AF97" s="14">
        <f>求节点($L$23:$L$28,$U$23:$U$28,节奏总纲!P93)</f>
        <v>838.33333333333337</v>
      </c>
      <c r="AG97" s="14">
        <f>求节点($L$23:$L$28,$U$23:$U$28,节奏总纲!Q93)</f>
        <v>838.33333333333337</v>
      </c>
      <c r="AH97" s="14">
        <f>求节点($L$23:$L$28,$U$23:$U$28,节奏总纲!R93)</f>
        <v>838.33333333333337</v>
      </c>
      <c r="AI97" s="14">
        <f>求节点($L$23:$L$28,$U$23:$U$28,节奏总纲!S93)</f>
        <v>838.33333333333337</v>
      </c>
      <c r="AJ97" s="14">
        <f>求节点($L$23:$L$28,$U$23:$U$28,节奏总纲!T93)</f>
        <v>838.33333333333337</v>
      </c>
      <c r="AM97" s="14">
        <v>90</v>
      </c>
      <c r="AN97" s="14">
        <f>求节点($L$34:$L$39,$U$34:$U$39,节奏总纲!P93)</f>
        <v>25</v>
      </c>
      <c r="AO97" s="14">
        <f>求节点($L$34:$L$39,$U$34:$U$39,节奏总纲!Q93)</f>
        <v>25</v>
      </c>
      <c r="AP97" s="14">
        <f>求节点($L$34:$L$39,$U$34:$U$39,节奏总纲!R93)</f>
        <v>25</v>
      </c>
      <c r="AQ97" s="14">
        <f>求节点($L$34:$L$39,$U$34:$U$39,节奏总纲!S93)</f>
        <v>25</v>
      </c>
      <c r="AR97" s="14">
        <f>求节点($L$34:$L$39,$U$34:$U$39,节奏总纲!T93)</f>
        <v>25</v>
      </c>
    </row>
    <row r="98" spans="23:44" x14ac:dyDescent="0.15">
      <c r="W98" s="14">
        <v>91</v>
      </c>
      <c r="X98" s="14">
        <f>求节点($L$8:$L$13,$O$8:$O$13,节奏总纲!P94)</f>
        <v>6</v>
      </c>
      <c r="Y98" s="14">
        <f>求节点($L$8:$L$13,$O$8:$O$13,节奏总纲!Q94)</f>
        <v>6</v>
      </c>
      <c r="Z98" s="14">
        <f>求节点($L$8:$L$13,$O$8:$O$13,节奏总纲!R94)</f>
        <v>6</v>
      </c>
      <c r="AA98" s="14">
        <f>求节点($L$8:$L$13,$O$8:$O$13,节奏总纲!S94)</f>
        <v>6</v>
      </c>
      <c r="AB98" s="14">
        <f>求节点($L$8:$L$13,$O$8:$O$13,节奏总纲!T94)</f>
        <v>6</v>
      </c>
      <c r="AE98" s="14">
        <v>91</v>
      </c>
      <c r="AF98" s="14">
        <f>求节点($L$23:$L$28,$U$23:$U$28,节奏总纲!P94)</f>
        <v>838.33333333333337</v>
      </c>
      <c r="AG98" s="14">
        <f>求节点($L$23:$L$28,$U$23:$U$28,节奏总纲!Q94)</f>
        <v>838.33333333333337</v>
      </c>
      <c r="AH98" s="14">
        <f>求节点($L$23:$L$28,$U$23:$U$28,节奏总纲!R94)</f>
        <v>838.33333333333337</v>
      </c>
      <c r="AI98" s="14">
        <f>求节点($L$23:$L$28,$U$23:$U$28,节奏总纲!S94)</f>
        <v>838.33333333333337</v>
      </c>
      <c r="AJ98" s="14">
        <f>求节点($L$23:$L$28,$U$23:$U$28,节奏总纲!T94)</f>
        <v>838.33333333333337</v>
      </c>
      <c r="AM98" s="14">
        <v>91</v>
      </c>
      <c r="AN98" s="14">
        <f>求节点($L$34:$L$39,$U$34:$U$39,节奏总纲!P94)</f>
        <v>25</v>
      </c>
      <c r="AO98" s="14">
        <f>求节点($L$34:$L$39,$U$34:$U$39,节奏总纲!Q94)</f>
        <v>25</v>
      </c>
      <c r="AP98" s="14">
        <f>求节点($L$34:$L$39,$U$34:$U$39,节奏总纲!R94)</f>
        <v>25</v>
      </c>
      <c r="AQ98" s="14">
        <f>求节点($L$34:$L$39,$U$34:$U$39,节奏总纲!S94)</f>
        <v>25</v>
      </c>
      <c r="AR98" s="14">
        <f>求节点($L$34:$L$39,$U$34:$U$39,节奏总纲!T94)</f>
        <v>25</v>
      </c>
    </row>
    <row r="99" spans="23:44" x14ac:dyDescent="0.15">
      <c r="W99" s="14">
        <v>92</v>
      </c>
      <c r="X99" s="14">
        <f>求节点($L$8:$L$13,$O$8:$O$13,节奏总纲!P95)</f>
        <v>6</v>
      </c>
      <c r="Y99" s="14">
        <f>求节点($L$8:$L$13,$O$8:$O$13,节奏总纲!Q95)</f>
        <v>6</v>
      </c>
      <c r="Z99" s="14">
        <f>求节点($L$8:$L$13,$O$8:$O$13,节奏总纲!R95)</f>
        <v>6</v>
      </c>
      <c r="AA99" s="14">
        <f>求节点($L$8:$L$13,$O$8:$O$13,节奏总纲!S95)</f>
        <v>6</v>
      </c>
      <c r="AB99" s="14">
        <f>求节点($L$8:$L$13,$O$8:$O$13,节奏总纲!T95)</f>
        <v>6</v>
      </c>
      <c r="AE99" s="14">
        <v>92</v>
      </c>
      <c r="AF99" s="14">
        <f>求节点($L$23:$L$28,$U$23:$U$28,节奏总纲!P95)</f>
        <v>838.33333333333337</v>
      </c>
      <c r="AG99" s="14">
        <f>求节点($L$23:$L$28,$U$23:$U$28,节奏总纲!Q95)</f>
        <v>838.33333333333337</v>
      </c>
      <c r="AH99" s="14">
        <f>求节点($L$23:$L$28,$U$23:$U$28,节奏总纲!R95)</f>
        <v>838.33333333333337</v>
      </c>
      <c r="AI99" s="14">
        <f>求节点($L$23:$L$28,$U$23:$U$28,节奏总纲!S95)</f>
        <v>838.33333333333337</v>
      </c>
      <c r="AJ99" s="14">
        <f>求节点($L$23:$L$28,$U$23:$U$28,节奏总纲!T95)</f>
        <v>838.33333333333337</v>
      </c>
      <c r="AM99" s="14">
        <v>92</v>
      </c>
      <c r="AN99" s="14">
        <f>求节点($L$34:$L$39,$U$34:$U$39,节奏总纲!P95)</f>
        <v>25</v>
      </c>
      <c r="AO99" s="14">
        <f>求节点($L$34:$L$39,$U$34:$U$39,节奏总纲!Q95)</f>
        <v>25</v>
      </c>
      <c r="AP99" s="14">
        <f>求节点($L$34:$L$39,$U$34:$U$39,节奏总纲!R95)</f>
        <v>25</v>
      </c>
      <c r="AQ99" s="14">
        <f>求节点($L$34:$L$39,$U$34:$U$39,节奏总纲!S95)</f>
        <v>25</v>
      </c>
      <c r="AR99" s="14">
        <f>求节点($L$34:$L$39,$U$34:$U$39,节奏总纲!T95)</f>
        <v>25</v>
      </c>
    </row>
    <row r="100" spans="23:44" x14ac:dyDescent="0.15">
      <c r="W100" s="14">
        <v>93</v>
      </c>
      <c r="X100" s="14">
        <f>求节点($L$8:$L$13,$O$8:$O$13,节奏总纲!P96)</f>
        <v>6</v>
      </c>
      <c r="Y100" s="14">
        <f>求节点($L$8:$L$13,$O$8:$O$13,节奏总纲!Q96)</f>
        <v>6</v>
      </c>
      <c r="Z100" s="14">
        <f>求节点($L$8:$L$13,$O$8:$O$13,节奏总纲!R96)</f>
        <v>6</v>
      </c>
      <c r="AA100" s="14">
        <f>求节点($L$8:$L$13,$O$8:$O$13,节奏总纲!S96)</f>
        <v>6</v>
      </c>
      <c r="AB100" s="14">
        <f>求节点($L$8:$L$13,$O$8:$O$13,节奏总纲!T96)</f>
        <v>6</v>
      </c>
      <c r="AE100" s="14">
        <v>93</v>
      </c>
      <c r="AF100" s="14">
        <f>求节点($L$23:$L$28,$U$23:$U$28,节奏总纲!P96)</f>
        <v>838.33333333333337</v>
      </c>
      <c r="AG100" s="14">
        <f>求节点($L$23:$L$28,$U$23:$U$28,节奏总纲!Q96)</f>
        <v>838.33333333333337</v>
      </c>
      <c r="AH100" s="14">
        <f>求节点($L$23:$L$28,$U$23:$U$28,节奏总纲!R96)</f>
        <v>838.33333333333337</v>
      </c>
      <c r="AI100" s="14">
        <f>求节点($L$23:$L$28,$U$23:$U$28,节奏总纲!S96)</f>
        <v>838.33333333333337</v>
      </c>
      <c r="AJ100" s="14">
        <f>求节点($L$23:$L$28,$U$23:$U$28,节奏总纲!T96)</f>
        <v>838.33333333333337</v>
      </c>
      <c r="AM100" s="14">
        <v>93</v>
      </c>
      <c r="AN100" s="14">
        <f>求节点($L$34:$L$39,$U$34:$U$39,节奏总纲!P96)</f>
        <v>25</v>
      </c>
      <c r="AO100" s="14">
        <f>求节点($L$34:$L$39,$U$34:$U$39,节奏总纲!Q96)</f>
        <v>25</v>
      </c>
      <c r="AP100" s="14">
        <f>求节点($L$34:$L$39,$U$34:$U$39,节奏总纲!R96)</f>
        <v>25</v>
      </c>
      <c r="AQ100" s="14">
        <f>求节点($L$34:$L$39,$U$34:$U$39,节奏总纲!S96)</f>
        <v>25</v>
      </c>
      <c r="AR100" s="14">
        <f>求节点($L$34:$L$39,$U$34:$U$39,节奏总纲!T96)</f>
        <v>25</v>
      </c>
    </row>
    <row r="101" spans="23:44" x14ac:dyDescent="0.15">
      <c r="W101" s="14">
        <v>94</v>
      </c>
      <c r="X101" s="14">
        <f>求节点($L$8:$L$13,$O$8:$O$13,节奏总纲!P97)</f>
        <v>6</v>
      </c>
      <c r="Y101" s="14">
        <f>求节点($L$8:$L$13,$O$8:$O$13,节奏总纲!Q97)</f>
        <v>6</v>
      </c>
      <c r="Z101" s="14">
        <f>求节点($L$8:$L$13,$O$8:$O$13,节奏总纲!R97)</f>
        <v>6</v>
      </c>
      <c r="AA101" s="14">
        <f>求节点($L$8:$L$13,$O$8:$O$13,节奏总纲!S97)</f>
        <v>6</v>
      </c>
      <c r="AB101" s="14">
        <f>求节点($L$8:$L$13,$O$8:$O$13,节奏总纲!T97)</f>
        <v>6</v>
      </c>
      <c r="AE101" s="14">
        <v>94</v>
      </c>
      <c r="AF101" s="14">
        <f>求节点($L$23:$L$28,$U$23:$U$28,节奏总纲!P97)</f>
        <v>838.33333333333337</v>
      </c>
      <c r="AG101" s="14">
        <f>求节点($L$23:$L$28,$U$23:$U$28,节奏总纲!Q97)</f>
        <v>838.33333333333337</v>
      </c>
      <c r="AH101" s="14">
        <f>求节点($L$23:$L$28,$U$23:$U$28,节奏总纲!R97)</f>
        <v>838.33333333333337</v>
      </c>
      <c r="AI101" s="14">
        <f>求节点($L$23:$L$28,$U$23:$U$28,节奏总纲!S97)</f>
        <v>838.33333333333337</v>
      </c>
      <c r="AJ101" s="14">
        <f>求节点($L$23:$L$28,$U$23:$U$28,节奏总纲!T97)</f>
        <v>838.33333333333337</v>
      </c>
      <c r="AM101" s="14">
        <v>94</v>
      </c>
      <c r="AN101" s="14">
        <f>求节点($L$34:$L$39,$U$34:$U$39,节奏总纲!P97)</f>
        <v>25</v>
      </c>
      <c r="AO101" s="14">
        <f>求节点($L$34:$L$39,$U$34:$U$39,节奏总纲!Q97)</f>
        <v>25</v>
      </c>
      <c r="AP101" s="14">
        <f>求节点($L$34:$L$39,$U$34:$U$39,节奏总纲!R97)</f>
        <v>25</v>
      </c>
      <c r="AQ101" s="14">
        <f>求节点($L$34:$L$39,$U$34:$U$39,节奏总纲!S97)</f>
        <v>25</v>
      </c>
      <c r="AR101" s="14">
        <f>求节点($L$34:$L$39,$U$34:$U$39,节奏总纲!T97)</f>
        <v>25</v>
      </c>
    </row>
    <row r="102" spans="23:44" x14ac:dyDescent="0.15">
      <c r="W102" s="14">
        <v>95</v>
      </c>
      <c r="X102" s="14">
        <f>求节点($L$8:$L$13,$O$8:$O$13,节奏总纲!P98)</f>
        <v>6</v>
      </c>
      <c r="Y102" s="14">
        <f>求节点($L$8:$L$13,$O$8:$O$13,节奏总纲!Q98)</f>
        <v>6</v>
      </c>
      <c r="Z102" s="14">
        <f>求节点($L$8:$L$13,$O$8:$O$13,节奏总纲!R98)</f>
        <v>6</v>
      </c>
      <c r="AA102" s="14">
        <f>求节点($L$8:$L$13,$O$8:$O$13,节奏总纲!S98)</f>
        <v>6</v>
      </c>
      <c r="AB102" s="14">
        <f>求节点($L$8:$L$13,$O$8:$O$13,节奏总纲!T98)</f>
        <v>6</v>
      </c>
      <c r="AE102" s="14">
        <v>95</v>
      </c>
      <c r="AF102" s="14">
        <f>求节点($L$23:$L$28,$U$23:$U$28,节奏总纲!P98)</f>
        <v>838.33333333333337</v>
      </c>
      <c r="AG102" s="14">
        <f>求节点($L$23:$L$28,$U$23:$U$28,节奏总纲!Q98)</f>
        <v>838.33333333333337</v>
      </c>
      <c r="AH102" s="14">
        <f>求节点($L$23:$L$28,$U$23:$U$28,节奏总纲!R98)</f>
        <v>838.33333333333337</v>
      </c>
      <c r="AI102" s="14">
        <f>求节点($L$23:$L$28,$U$23:$U$28,节奏总纲!S98)</f>
        <v>838.33333333333337</v>
      </c>
      <c r="AJ102" s="14">
        <f>求节点($L$23:$L$28,$U$23:$U$28,节奏总纲!T98)</f>
        <v>838.33333333333337</v>
      </c>
      <c r="AM102" s="14">
        <v>95</v>
      </c>
      <c r="AN102" s="14">
        <f>求节点($L$34:$L$39,$U$34:$U$39,节奏总纲!P98)</f>
        <v>25</v>
      </c>
      <c r="AO102" s="14">
        <f>求节点($L$34:$L$39,$U$34:$U$39,节奏总纲!Q98)</f>
        <v>25</v>
      </c>
      <c r="AP102" s="14">
        <f>求节点($L$34:$L$39,$U$34:$U$39,节奏总纲!R98)</f>
        <v>25</v>
      </c>
      <c r="AQ102" s="14">
        <f>求节点($L$34:$L$39,$U$34:$U$39,节奏总纲!S98)</f>
        <v>25</v>
      </c>
      <c r="AR102" s="14">
        <f>求节点($L$34:$L$39,$U$34:$U$39,节奏总纲!T98)</f>
        <v>25</v>
      </c>
    </row>
    <row r="103" spans="23:44" x14ac:dyDescent="0.15">
      <c r="W103" s="14">
        <v>96</v>
      </c>
      <c r="X103" s="14">
        <f>求节点($L$8:$L$13,$O$8:$O$13,节奏总纲!P99)</f>
        <v>6</v>
      </c>
      <c r="Y103" s="14">
        <f>求节点($L$8:$L$13,$O$8:$O$13,节奏总纲!Q99)</f>
        <v>6</v>
      </c>
      <c r="Z103" s="14">
        <f>求节点($L$8:$L$13,$O$8:$O$13,节奏总纲!R99)</f>
        <v>6</v>
      </c>
      <c r="AA103" s="14">
        <f>求节点($L$8:$L$13,$O$8:$O$13,节奏总纲!S99)</f>
        <v>6</v>
      </c>
      <c r="AB103" s="14">
        <f>求节点($L$8:$L$13,$O$8:$O$13,节奏总纲!T99)</f>
        <v>6</v>
      </c>
      <c r="AE103" s="14">
        <v>96</v>
      </c>
      <c r="AF103" s="14">
        <f>求节点($L$23:$L$28,$U$23:$U$28,节奏总纲!P99)</f>
        <v>838.33333333333337</v>
      </c>
      <c r="AG103" s="14">
        <f>求节点($L$23:$L$28,$U$23:$U$28,节奏总纲!Q99)</f>
        <v>838.33333333333337</v>
      </c>
      <c r="AH103" s="14">
        <f>求节点($L$23:$L$28,$U$23:$U$28,节奏总纲!R99)</f>
        <v>838.33333333333337</v>
      </c>
      <c r="AI103" s="14">
        <f>求节点($L$23:$L$28,$U$23:$U$28,节奏总纲!S99)</f>
        <v>838.33333333333337</v>
      </c>
      <c r="AJ103" s="14">
        <f>求节点($L$23:$L$28,$U$23:$U$28,节奏总纲!T99)</f>
        <v>838.33333333333337</v>
      </c>
      <c r="AM103" s="14">
        <v>96</v>
      </c>
      <c r="AN103" s="14">
        <f>求节点($L$34:$L$39,$U$34:$U$39,节奏总纲!P99)</f>
        <v>25</v>
      </c>
      <c r="AO103" s="14">
        <f>求节点($L$34:$L$39,$U$34:$U$39,节奏总纲!Q99)</f>
        <v>25</v>
      </c>
      <c r="AP103" s="14">
        <f>求节点($L$34:$L$39,$U$34:$U$39,节奏总纲!R99)</f>
        <v>25</v>
      </c>
      <c r="AQ103" s="14">
        <f>求节点($L$34:$L$39,$U$34:$U$39,节奏总纲!S99)</f>
        <v>25</v>
      </c>
      <c r="AR103" s="14">
        <f>求节点($L$34:$L$39,$U$34:$U$39,节奏总纲!T99)</f>
        <v>25</v>
      </c>
    </row>
    <row r="104" spans="23:44" x14ac:dyDescent="0.15">
      <c r="W104" s="14">
        <v>97</v>
      </c>
      <c r="X104" s="14">
        <f>求节点($L$8:$L$13,$O$8:$O$13,节奏总纲!P100)</f>
        <v>6</v>
      </c>
      <c r="Y104" s="14">
        <f>求节点($L$8:$L$13,$O$8:$O$13,节奏总纲!Q100)</f>
        <v>6</v>
      </c>
      <c r="Z104" s="14">
        <f>求节点($L$8:$L$13,$O$8:$O$13,节奏总纲!R100)</f>
        <v>6</v>
      </c>
      <c r="AA104" s="14">
        <f>求节点($L$8:$L$13,$O$8:$O$13,节奏总纲!S100)</f>
        <v>6</v>
      </c>
      <c r="AB104" s="14">
        <f>求节点($L$8:$L$13,$O$8:$O$13,节奏总纲!T100)</f>
        <v>6</v>
      </c>
      <c r="AE104" s="14">
        <v>97</v>
      </c>
      <c r="AF104" s="14">
        <f>求节点($L$23:$L$28,$U$23:$U$28,节奏总纲!P100)</f>
        <v>838.33333333333337</v>
      </c>
      <c r="AG104" s="14">
        <f>求节点($L$23:$L$28,$U$23:$U$28,节奏总纲!Q100)</f>
        <v>838.33333333333337</v>
      </c>
      <c r="AH104" s="14">
        <f>求节点($L$23:$L$28,$U$23:$U$28,节奏总纲!R100)</f>
        <v>838.33333333333337</v>
      </c>
      <c r="AI104" s="14">
        <f>求节点($L$23:$L$28,$U$23:$U$28,节奏总纲!S100)</f>
        <v>838.33333333333337</v>
      </c>
      <c r="AJ104" s="14">
        <f>求节点($L$23:$L$28,$U$23:$U$28,节奏总纲!T100)</f>
        <v>838.33333333333337</v>
      </c>
      <c r="AM104" s="14">
        <v>97</v>
      </c>
      <c r="AN104" s="14">
        <f>求节点($L$34:$L$39,$U$34:$U$39,节奏总纲!P100)</f>
        <v>25</v>
      </c>
      <c r="AO104" s="14">
        <f>求节点($L$34:$L$39,$U$34:$U$39,节奏总纲!Q100)</f>
        <v>25</v>
      </c>
      <c r="AP104" s="14">
        <f>求节点($L$34:$L$39,$U$34:$U$39,节奏总纲!R100)</f>
        <v>25</v>
      </c>
      <c r="AQ104" s="14">
        <f>求节点($L$34:$L$39,$U$34:$U$39,节奏总纲!S100)</f>
        <v>25</v>
      </c>
      <c r="AR104" s="14">
        <f>求节点($L$34:$L$39,$U$34:$U$39,节奏总纲!T100)</f>
        <v>25</v>
      </c>
    </row>
    <row r="105" spans="23:44" x14ac:dyDescent="0.15">
      <c r="W105" s="14">
        <v>98</v>
      </c>
      <c r="X105" s="14">
        <f>求节点($L$8:$L$13,$O$8:$O$13,节奏总纲!P101)</f>
        <v>6</v>
      </c>
      <c r="Y105" s="14">
        <f>求节点($L$8:$L$13,$O$8:$O$13,节奏总纲!Q101)</f>
        <v>6</v>
      </c>
      <c r="Z105" s="14">
        <f>求节点($L$8:$L$13,$O$8:$O$13,节奏总纲!R101)</f>
        <v>6</v>
      </c>
      <c r="AA105" s="14">
        <f>求节点($L$8:$L$13,$O$8:$O$13,节奏总纲!S101)</f>
        <v>6</v>
      </c>
      <c r="AB105" s="14">
        <f>求节点($L$8:$L$13,$O$8:$O$13,节奏总纲!T101)</f>
        <v>6</v>
      </c>
      <c r="AE105" s="14">
        <v>98</v>
      </c>
      <c r="AF105" s="14">
        <f>求节点($L$23:$L$28,$U$23:$U$28,节奏总纲!P101)</f>
        <v>838.33333333333337</v>
      </c>
      <c r="AG105" s="14">
        <f>求节点($L$23:$L$28,$U$23:$U$28,节奏总纲!Q101)</f>
        <v>838.33333333333337</v>
      </c>
      <c r="AH105" s="14">
        <f>求节点($L$23:$L$28,$U$23:$U$28,节奏总纲!R101)</f>
        <v>838.33333333333337</v>
      </c>
      <c r="AI105" s="14">
        <f>求节点($L$23:$L$28,$U$23:$U$28,节奏总纲!S101)</f>
        <v>838.33333333333337</v>
      </c>
      <c r="AJ105" s="14">
        <f>求节点($L$23:$L$28,$U$23:$U$28,节奏总纲!T101)</f>
        <v>838.33333333333337</v>
      </c>
      <c r="AM105" s="14">
        <v>98</v>
      </c>
      <c r="AN105" s="14">
        <f>求节点($L$34:$L$39,$U$34:$U$39,节奏总纲!P101)</f>
        <v>25</v>
      </c>
      <c r="AO105" s="14">
        <f>求节点($L$34:$L$39,$U$34:$U$39,节奏总纲!Q101)</f>
        <v>25</v>
      </c>
      <c r="AP105" s="14">
        <f>求节点($L$34:$L$39,$U$34:$U$39,节奏总纲!R101)</f>
        <v>25</v>
      </c>
      <c r="AQ105" s="14">
        <f>求节点($L$34:$L$39,$U$34:$U$39,节奏总纲!S101)</f>
        <v>25</v>
      </c>
      <c r="AR105" s="14">
        <f>求节点($L$34:$L$39,$U$34:$U$39,节奏总纲!T101)</f>
        <v>25</v>
      </c>
    </row>
    <row r="106" spans="23:44" x14ac:dyDescent="0.15">
      <c r="W106" s="14">
        <v>99</v>
      </c>
      <c r="X106" s="14">
        <f>求节点($L$8:$L$13,$O$8:$O$13,节奏总纲!P102)</f>
        <v>6</v>
      </c>
      <c r="Y106" s="14">
        <f>求节点($L$8:$L$13,$O$8:$O$13,节奏总纲!Q102)</f>
        <v>6</v>
      </c>
      <c r="Z106" s="14">
        <f>求节点($L$8:$L$13,$O$8:$O$13,节奏总纲!R102)</f>
        <v>6</v>
      </c>
      <c r="AA106" s="14">
        <f>求节点($L$8:$L$13,$O$8:$O$13,节奏总纲!S102)</f>
        <v>6</v>
      </c>
      <c r="AB106" s="14">
        <f>求节点($L$8:$L$13,$O$8:$O$13,节奏总纲!T102)</f>
        <v>6</v>
      </c>
      <c r="AE106" s="14">
        <v>99</v>
      </c>
      <c r="AF106" s="14">
        <f>求节点($L$23:$L$28,$U$23:$U$28,节奏总纲!P102)</f>
        <v>838.33333333333337</v>
      </c>
      <c r="AG106" s="14">
        <f>求节点($L$23:$L$28,$U$23:$U$28,节奏总纲!Q102)</f>
        <v>838.33333333333337</v>
      </c>
      <c r="AH106" s="14">
        <f>求节点($L$23:$L$28,$U$23:$U$28,节奏总纲!R102)</f>
        <v>838.33333333333337</v>
      </c>
      <c r="AI106" s="14">
        <f>求节点($L$23:$L$28,$U$23:$U$28,节奏总纲!S102)</f>
        <v>838.33333333333337</v>
      </c>
      <c r="AJ106" s="14">
        <f>求节点($L$23:$L$28,$U$23:$U$28,节奏总纲!T102)</f>
        <v>838.33333333333337</v>
      </c>
      <c r="AM106" s="14">
        <v>99</v>
      </c>
      <c r="AN106" s="14">
        <f>求节点($L$34:$L$39,$U$34:$U$39,节奏总纲!P102)</f>
        <v>25</v>
      </c>
      <c r="AO106" s="14">
        <f>求节点($L$34:$L$39,$U$34:$U$39,节奏总纲!Q102)</f>
        <v>25</v>
      </c>
      <c r="AP106" s="14">
        <f>求节点($L$34:$L$39,$U$34:$U$39,节奏总纲!R102)</f>
        <v>25</v>
      </c>
      <c r="AQ106" s="14">
        <f>求节点($L$34:$L$39,$U$34:$U$39,节奏总纲!S102)</f>
        <v>25</v>
      </c>
      <c r="AR106" s="14">
        <f>求节点($L$34:$L$39,$U$34:$U$39,节奏总纲!T102)</f>
        <v>25</v>
      </c>
    </row>
    <row r="107" spans="23:44" x14ac:dyDescent="0.15">
      <c r="W107" s="14">
        <v>100</v>
      </c>
      <c r="X107" s="14">
        <f>求节点($L$8:$L$13,$O$8:$O$13,节奏总纲!P103)</f>
        <v>6</v>
      </c>
      <c r="Y107" s="14">
        <f>求节点($L$8:$L$13,$O$8:$O$13,节奏总纲!Q103)</f>
        <v>6</v>
      </c>
      <c r="Z107" s="14">
        <f>求节点($L$8:$L$13,$O$8:$O$13,节奏总纲!R103)</f>
        <v>6</v>
      </c>
      <c r="AA107" s="14">
        <f>求节点($L$8:$L$13,$O$8:$O$13,节奏总纲!S103)</f>
        <v>6</v>
      </c>
      <c r="AB107" s="14">
        <f>求节点($L$8:$L$13,$O$8:$O$13,节奏总纲!T103)</f>
        <v>6</v>
      </c>
      <c r="AE107" s="14">
        <v>100</v>
      </c>
      <c r="AF107" s="14">
        <f>求节点($L$23:$L$28,$U$23:$U$28,节奏总纲!P103)</f>
        <v>838.33333333333337</v>
      </c>
      <c r="AG107" s="14">
        <f>求节点($L$23:$L$28,$U$23:$U$28,节奏总纲!Q103)</f>
        <v>838.33333333333337</v>
      </c>
      <c r="AH107" s="14">
        <f>求节点($L$23:$L$28,$U$23:$U$28,节奏总纲!R103)</f>
        <v>838.33333333333337</v>
      </c>
      <c r="AI107" s="14">
        <f>求节点($L$23:$L$28,$U$23:$U$28,节奏总纲!S103)</f>
        <v>838.33333333333337</v>
      </c>
      <c r="AJ107" s="14">
        <f>求节点($L$23:$L$28,$U$23:$U$28,节奏总纲!T103)</f>
        <v>838.33333333333337</v>
      </c>
      <c r="AM107" s="14">
        <v>100</v>
      </c>
      <c r="AN107" s="14">
        <f>求节点($L$34:$L$39,$U$34:$U$39,节奏总纲!P103)</f>
        <v>25</v>
      </c>
      <c r="AO107" s="14">
        <f>求节点($L$34:$L$39,$U$34:$U$39,节奏总纲!Q103)</f>
        <v>25</v>
      </c>
      <c r="AP107" s="14">
        <f>求节点($L$34:$L$39,$U$34:$U$39,节奏总纲!R103)</f>
        <v>25</v>
      </c>
      <c r="AQ107" s="14">
        <f>求节点($L$34:$L$39,$U$34:$U$39,节奏总纲!S103)</f>
        <v>25</v>
      </c>
      <c r="AR107" s="14">
        <f>求节点($L$34:$L$39,$U$34:$U$39,节奏总纲!T103)</f>
        <v>25</v>
      </c>
    </row>
  </sheetData>
  <mergeCells count="8">
    <mergeCell ref="AN6:AR6"/>
    <mergeCell ref="N6:O6"/>
    <mergeCell ref="N20:P20"/>
    <mergeCell ref="N31:P31"/>
    <mergeCell ref="Q20:S20"/>
    <mergeCell ref="Q31:S31"/>
    <mergeCell ref="X6:AB6"/>
    <mergeCell ref="AF6:AJ6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15</vt:i4>
      </vt:variant>
    </vt:vector>
  </HeadingPairs>
  <TitlesOfParts>
    <vt:vector size="15" baseType="lpstr">
      <vt:lpstr>节奏总纲</vt:lpstr>
      <vt:lpstr>索引信息</vt:lpstr>
      <vt:lpstr>士兵阶位属性</vt:lpstr>
      <vt:lpstr>士兵阶位属性（日文）</vt:lpstr>
      <vt:lpstr>士兵训练属性</vt:lpstr>
      <vt:lpstr>士兵训练属性（日文）</vt:lpstr>
      <vt:lpstr>士兵相关信息</vt:lpstr>
      <vt:lpstr>兵营招募</vt:lpstr>
      <vt:lpstr>兵营招募（备份啊）</vt:lpstr>
      <vt:lpstr>士兵治疗</vt:lpstr>
      <vt:lpstr>属性汇总</vt:lpstr>
      <vt:lpstr>特产物分布设计</vt:lpstr>
      <vt:lpstr>兵装（赛季内玩法）</vt:lpstr>
      <vt:lpstr>不同付费层特产兵分布</vt:lpstr>
      <vt:lpstr>不同付费层特殊兵种分布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2006-09-16T00:00:00Z</dcterms:created>
  <dcterms:modified xsi:type="dcterms:W3CDTF">2023-05-31T09:34:29Z</dcterms:modified>
</cp:coreProperties>
</file>